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tables/table4.xml" ContentType="application/vnd.openxmlformats-officedocument.spreadsheetml.table+xml"/>
  <Override PartName="/xl/comments7.xml" ContentType="application/vnd.openxmlformats-officedocument.spreadsheetml.comments+xml"/>
  <Override PartName="/xl/tables/table5.xml" ContentType="application/vnd.openxmlformats-officedocument.spreadsheetml.table+xml"/>
  <Override PartName="/xl/comments8.xml" ContentType="application/vnd.openxmlformats-officedocument.spreadsheetml.comments+xml"/>
  <Override PartName="/xl/tables/table6.xml" ContentType="application/vnd.openxmlformats-officedocument.spreadsheetml.table+xml"/>
  <Override PartName="/xl/comments9.xml" ContentType="application/vnd.openxmlformats-officedocument.spreadsheetml.comments+xml"/>
  <Override PartName="/xl/tables/table7.xml" ContentType="application/vnd.openxmlformats-officedocument.spreadsheetml.table+xml"/>
  <Override PartName="/xl/comments10.xml" ContentType="application/vnd.openxmlformats-officedocument.spreadsheetml.comments+xml"/>
  <Override PartName="/xl/tables/table8.xml" ContentType="application/vnd.openxmlformats-officedocument.spreadsheetml.table+xml"/>
  <Override PartName="/xl/comments11.xml" ContentType="application/vnd.openxmlformats-officedocument.spreadsheetml.comments+xml"/>
  <Override PartName="/xl/tables/table9.xml" ContentType="application/vnd.openxmlformats-officedocument.spreadsheetml.table+xml"/>
  <Override PartName="/xl/comments12.xml" ContentType="application/vnd.openxmlformats-officedocument.spreadsheetml.comments+xml"/>
  <Override PartName="/xl/tables/table10.xml" ContentType="application/vnd.openxmlformats-officedocument.spreadsheetml.table+xml"/>
  <Override PartName="/xl/comments13.xml" ContentType="application/vnd.openxmlformats-officedocument.spreadsheetml.comments+xml"/>
  <Override PartName="/xl/tables/table11.xml" ContentType="application/vnd.openxmlformats-officedocument.spreadsheetml.table+xml"/>
  <Override PartName="/xl/comments14.xml" ContentType="application/vnd.openxmlformats-officedocument.spreadsheetml.comments+xml"/>
  <Override PartName="/xl/tables/table12.xml" ContentType="application/vnd.openxmlformats-officedocument.spreadsheetml.table+xml"/>
  <Override PartName="/xl/comments15.xml" ContentType="application/vnd.openxmlformats-officedocument.spreadsheetml.comments+xml"/>
  <Override PartName="/xl/tables/table13.xml" ContentType="application/vnd.openxmlformats-officedocument.spreadsheetml.table+xml"/>
  <Override PartName="/xl/comments16.xml" ContentType="application/vnd.openxmlformats-officedocument.spreadsheetml.comments+xml"/>
  <Override PartName="/xl/tables/table14.xml" ContentType="application/vnd.openxmlformats-officedocument.spreadsheetml.table+xml"/>
  <Override PartName="/xl/comments17.xml" ContentType="application/vnd.openxmlformats-officedocument.spreadsheetml.comments+xml"/>
  <Override PartName="/xl/tables/table15.xml" ContentType="application/vnd.openxmlformats-officedocument.spreadsheetml.table+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drawings/drawing3.xml" ContentType="application/vnd.openxmlformats-officedocument.drawing+xml"/>
  <Override PartName="/xl/comments2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omments26.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omments27.xml" ContentType="application/vnd.openxmlformats-officedocument.spreadsheetml.comments+xml"/>
  <Override PartName="/xl/drawings/drawing7.xml" ContentType="application/vnd.openxmlformats-officedocument.drawing+xml"/>
  <Override PartName="/xl/comments2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mc:AlternateContent xmlns:mc="http://schemas.openxmlformats.org/markup-compatibility/2006">
    <mc:Choice Requires="x15">
      <x15ac:absPath xmlns:x15ac="http://schemas.microsoft.com/office/spreadsheetml/2010/11/ac" url="https://bdx.sharepoint.com/sites/BOR-DGESS-DVAEJ-BOR-DGESS-Enfance/Documents partages/Enfance/Budget/Budget 2024/BP 2024/support asso/"/>
    </mc:Choice>
  </mc:AlternateContent>
  <xr:revisionPtr revIDLastSave="155" documentId="8_{DADFF04F-D82C-4E82-A768-6E05E226560E}" xr6:coauthVersionLast="47" xr6:coauthVersionMax="47" xr10:uidLastSave="{E92431B4-074A-4607-91AF-C4973EAAC6F4}"/>
  <workbookProtection workbookAlgorithmName="SHA-512" workbookHashValue="lbxbdyc/oLMAXBh4xAqdaPfNvazyXNc6vnXcTmgQsPLl5ESLON7bsGc/qX/BMaqwPn2ZbZ07aNTH3gZL1Xjp3w==" workbookSaltValue="Tbrz45hAq9193s8CFWZ6PQ==" workbookSpinCount="100000" lockStructure="1"/>
  <bookViews>
    <workbookView xWindow="-108" yWindow="-108" windowWidth="23256" windowHeight="12720" tabRatio="771" firstSheet="1" activeTab="1" xr2:uid="{00000000-000D-0000-FFFF-FFFF00000000}"/>
  </bookViews>
  <sheets>
    <sheet name="HANDICAP" sheetId="77" state="hidden" r:id="rId1"/>
    <sheet name="Informations générales" sheetId="12" r:id="rId2"/>
    <sheet name="Calendrier 2024" sheetId="80" r:id="rId3"/>
    <sheet name="Bonus Territorial CAF" sheetId="81" r:id="rId4"/>
    <sheet name="Fonctionnement Général" sheetId="30" r:id="rId5"/>
    <sheet name="SITE 1" sheetId="1" r:id="rId6"/>
    <sheet name="SITE 2" sheetId="36" r:id="rId7"/>
    <sheet name="SITE 3" sheetId="37" r:id="rId8"/>
    <sheet name="SITE 4" sheetId="38" r:id="rId9"/>
    <sheet name="SITE 5" sheetId="39" r:id="rId10"/>
    <sheet name="SITE 6" sheetId="40" r:id="rId11"/>
    <sheet name="SITE 7" sheetId="41" r:id="rId12"/>
    <sheet name="SITE 8" sheetId="42" r:id="rId13"/>
    <sheet name="SITE 9" sheetId="43" r:id="rId14"/>
    <sheet name="SITE 10" sheetId="44" r:id="rId15"/>
    <sheet name="SITE 11" sheetId="55" r:id="rId16"/>
    <sheet name="SITE 12" sheetId="57" r:id="rId17"/>
    <sheet name="SITE 13" sheetId="58" r:id="rId18"/>
    <sheet name="SITE 14" sheetId="59" r:id="rId19"/>
    <sheet name="SITE 15" sheetId="60" r:id="rId20"/>
    <sheet name="Pôle spécifique 6-11" sheetId="32" r:id="rId21"/>
    <sheet name="Accueils 12-17 ans" sheetId="31" r:id="rId22"/>
    <sheet name="Séjours" sheetId="67" r:id="rId23"/>
    <sheet name="Autre action jeunes" sheetId="70" r:id="rId24"/>
    <sheet name="extract fct site" sheetId="71" state="hidden" r:id="rId25"/>
    <sheet name="récap CR" sheetId="82" state="hidden" r:id="rId26"/>
    <sheet name="ANALYSE BT" sheetId="84" state="hidden" r:id="rId27"/>
    <sheet name="ANALYSE" sheetId="46" state="hidden" r:id="rId28"/>
    <sheet name="SYNTH ET COMM" sheetId="49" state="hidden" r:id="rId29"/>
    <sheet name="CR demande" sheetId="79" state="hidden" r:id="rId30"/>
    <sheet name="Voté N-1 et propo N" sheetId="75" state="hidden" r:id="rId31"/>
    <sheet name="CONV 3-11 ans" sheetId="50" state="hidden" r:id="rId32"/>
    <sheet name="CONV ADO" sheetId="73" state="hidden" r:id="rId33"/>
    <sheet name="liste" sheetId="72" state="hidden" r:id="rId34"/>
    <sheet name="extract Action Fonction" sheetId="64" state="hidden" r:id="rId35"/>
  </sheets>
  <externalReferences>
    <externalReference r:id="rId36"/>
    <externalReference r:id="rId37"/>
    <externalReference r:id="rId38"/>
    <externalReference r:id="rId39"/>
    <externalReference r:id="rId40"/>
    <externalReference r:id="rId41"/>
    <externalReference r:id="rId42"/>
  </externalReferences>
  <definedNames>
    <definedName name="_xlnm._FilterDatabase" localSheetId="2" hidden="1">'Calendrier 2024'!$H$6:$T$94</definedName>
    <definedName name="_xlnm._FilterDatabase" localSheetId="34" hidden="1">'extract Action Fonction'!$A$3:$B$3</definedName>
    <definedName name="_xlnm._FilterDatabase" localSheetId="24" hidden="1">'extract fct site'!$A$2:$H$2</definedName>
    <definedName name="_xlnm._FilterDatabase" localSheetId="5" hidden="1">'SITE 1'!$D$1184:$D$1187</definedName>
    <definedName name="_xlnm._FilterDatabase" localSheetId="14" hidden="1">'SITE 10'!$D$1184:$D$1187</definedName>
    <definedName name="_xlnm._FilterDatabase" localSheetId="15" hidden="1">'SITE 11'!$D$1184:$D$1187</definedName>
    <definedName name="_xlnm._FilterDatabase" localSheetId="16" hidden="1">'SITE 12'!$D$1184:$D$1187</definedName>
    <definedName name="_xlnm._FilterDatabase" localSheetId="17" hidden="1">'SITE 13'!$D$1184:$D$1187</definedName>
    <definedName name="_xlnm._FilterDatabase" localSheetId="18" hidden="1">'SITE 14'!$D$1184:$D$1187</definedName>
    <definedName name="_xlnm._FilterDatabase" localSheetId="19" hidden="1">'SITE 15'!$D$1184:$D$1187</definedName>
    <definedName name="_xlnm._FilterDatabase" localSheetId="6" hidden="1">'SITE 2'!$D$1184:$D$1187</definedName>
    <definedName name="_xlnm._FilterDatabase" localSheetId="7" hidden="1">'SITE 3'!$D$1184:$D$1187</definedName>
    <definedName name="_xlnm._FilterDatabase" localSheetId="8" hidden="1">'SITE 4'!$D$1184:$D$1187</definedName>
    <definedName name="_xlnm._FilterDatabase" localSheetId="9" hidden="1">'SITE 5'!$D$1184:$D$1187</definedName>
    <definedName name="_xlnm._FilterDatabase" localSheetId="10" hidden="1">'SITE 6'!$D$1184:$D$1187</definedName>
    <definedName name="_xlnm._FilterDatabase" localSheetId="11" hidden="1">'SITE 7'!$D$1184:$D$1187</definedName>
    <definedName name="_xlnm._FilterDatabase" localSheetId="12" hidden="1">'SITE 8'!$D$1184:$D$1187</definedName>
    <definedName name="_xlnm._FilterDatabase" localSheetId="13" hidden="1">'SITE 9'!$D$1184:$D$1187</definedName>
    <definedName name="ADO">'[1]lien ADO'!$A$1:$BZ$4</definedName>
    <definedName name="base">'SYNTH ET COMM'!$B$5:$S$25</definedName>
    <definedName name="CAL" localSheetId="23">'[2]SITE 1'!$D$1176:$D$1178</definedName>
    <definedName name="CAL" localSheetId="2">'[3]SITE 1'!$D$1170:$D$1172</definedName>
    <definedName name="CAL" localSheetId="31">'[4]SITE 1'!$D$1170:$D$1172</definedName>
    <definedName name="CAL" localSheetId="25">'[1]SITE 1'!$C$1302:$C$1303</definedName>
    <definedName name="CAL" localSheetId="14">'SITE 10'!$D$1185:$D$1187</definedName>
    <definedName name="CAL" localSheetId="15">'SITE 11'!$D$1185:$D$1187</definedName>
    <definedName name="CAL" localSheetId="16">'SITE 12'!$D$1185:$D$1187</definedName>
    <definedName name="CAL" localSheetId="17">'SITE 13'!$D$1185:$D$1187</definedName>
    <definedName name="CAL" localSheetId="18">'SITE 14'!$D$1185:$D$1187</definedName>
    <definedName name="CAL" localSheetId="19">'SITE 15'!$D$1185:$D$1187</definedName>
    <definedName name="CAL" localSheetId="6">'SITE 2'!$D$1185:$D$1187</definedName>
    <definedName name="CAL" localSheetId="7">'SITE 3'!$D$1185:$D$1187</definedName>
    <definedName name="CAL" localSheetId="8">'SITE 4'!$D$1185:$D$1187</definedName>
    <definedName name="CAL" localSheetId="9">'SITE 5'!$D$1185:$D$1187</definedName>
    <definedName name="CAL" localSheetId="10">'SITE 6'!$D$1185:$D$1187</definedName>
    <definedName name="CAL" localSheetId="11">'SITE 7'!$D$1185:$D$1187</definedName>
    <definedName name="CAL" localSheetId="12">'SITE 8'!$D$1185:$D$1187</definedName>
    <definedName name="CAL" localSheetId="13">'SITE 9'!$D$1185:$D$1187</definedName>
    <definedName name="CAL">'SITE 1'!$D$1185:$D$1187</definedName>
    <definedName name="calendrier" localSheetId="2">'Calendrier 2024'!$J$9:$P$116</definedName>
    <definedName name="calendrier" localSheetId="25">#REF!</definedName>
    <definedName name="calendrier">#REF!</definedName>
    <definedName name="LISTE" localSheetId="23">'[2]SITE 1'!#REF!</definedName>
    <definedName name="LISTE" localSheetId="2">'[3]SITE 1'!#REF!</definedName>
    <definedName name="LISTE" localSheetId="31">'[4]SITE 1'!#REF!</definedName>
    <definedName name="LISTE" localSheetId="34">'SITE 1'!#REF!</definedName>
    <definedName name="LISTE" localSheetId="25">'[5]SITE 1'!#REF!</definedName>
    <definedName name="LISTE" localSheetId="14">'SITE 10'!#REF!</definedName>
    <definedName name="LISTE" localSheetId="15">'SITE 11'!#REF!</definedName>
    <definedName name="LISTE" localSheetId="16">'SITE 12'!#REF!</definedName>
    <definedName name="LISTE" localSheetId="17">'SITE 13'!#REF!</definedName>
    <definedName name="LISTE" localSheetId="18">'SITE 14'!#REF!</definedName>
    <definedName name="LISTE" localSheetId="19">'SITE 15'!#REF!</definedName>
    <definedName name="LISTE" localSheetId="6">'SITE 2'!#REF!</definedName>
    <definedName name="LISTE" localSheetId="7">'SITE 3'!#REF!</definedName>
    <definedName name="LISTE" localSheetId="8">'SITE 4'!#REF!</definedName>
    <definedName name="LISTE" localSheetId="9">'SITE 5'!#REF!</definedName>
    <definedName name="LISTE" localSheetId="10">'SITE 6'!#REF!</definedName>
    <definedName name="LISTE" localSheetId="11">'SITE 7'!#REF!</definedName>
    <definedName name="LISTE" localSheetId="12">'SITE 8'!#REF!</definedName>
    <definedName name="LISTE" localSheetId="13">'SITE 9'!#REF!</definedName>
    <definedName name="LISTE">'SITE 1'!#REF!</definedName>
    <definedName name="LISTE_ASSOCIATIONS">[6]Listes!$J$3:$J$49</definedName>
    <definedName name="LISTE_LIEUX">[6]Listes!$K$3:$K$186</definedName>
    <definedName name="LISTE_THEME">[6]Listes!$B$3:$B$23</definedName>
    <definedName name="LISTE_THEME_MAT">[6]Listes!$C$3:$C$10</definedName>
    <definedName name="MERCR" localSheetId="23">'[2]SITE 1'!#REF!</definedName>
    <definedName name="MERCR" localSheetId="2">'[3]SITE 1'!#REF!</definedName>
    <definedName name="MERCR" localSheetId="31">'[4]SITE 1'!#REF!</definedName>
    <definedName name="MERCR" localSheetId="34">'SITE 1'!#REF!</definedName>
    <definedName name="MERCR" localSheetId="25">'[5]SITE 1'!#REF!</definedName>
    <definedName name="MERCR" localSheetId="14">'SITE 10'!#REF!</definedName>
    <definedName name="MERCR" localSheetId="15">'SITE 11'!#REF!</definedName>
    <definedName name="MERCR" localSheetId="16">'SITE 12'!#REF!</definedName>
    <definedName name="MERCR" localSheetId="17">'SITE 13'!#REF!</definedName>
    <definedName name="MERCR" localSheetId="18">'SITE 14'!#REF!</definedName>
    <definedName name="MERCR" localSheetId="19">'SITE 15'!#REF!</definedName>
    <definedName name="MERCR" localSheetId="6">'SITE 2'!#REF!</definedName>
    <definedName name="MERCR" localSheetId="7">'SITE 3'!#REF!</definedName>
    <definedName name="MERCR" localSheetId="8">'SITE 4'!#REF!</definedName>
    <definedName name="MERCR" localSheetId="9">'SITE 5'!#REF!</definedName>
    <definedName name="MERCR" localSheetId="10">'SITE 6'!#REF!</definedName>
    <definedName name="MERCR" localSheetId="11">'SITE 7'!#REF!</definedName>
    <definedName name="MERCR" localSheetId="12">'SITE 8'!#REF!</definedName>
    <definedName name="MERCR" localSheetId="13">'SITE 9'!#REF!</definedName>
    <definedName name="MERCR">'SITE 1'!#REF!</definedName>
    <definedName name="PSP">'[1]lien PS'!$A$1:$BZ$4</definedName>
    <definedName name="_xlnm.Print_Area" localSheetId="21">'Accueils 12-17 ans'!$A$1:$P$147</definedName>
    <definedName name="_xlnm.Print_Area" localSheetId="23">'Autre action jeunes'!$A$1:$P$677</definedName>
    <definedName name="_xlnm.Print_Area" localSheetId="2">'Calendrier 2024'!$B$1:$Z$97</definedName>
    <definedName name="_xlnm.Print_Area" localSheetId="31">'CONV 3-11 ans'!$B$1:$Y$86</definedName>
    <definedName name="_xlnm.Print_Area" localSheetId="32">'CONV ADO'!$B$1:$P$57</definedName>
    <definedName name="_xlnm.Print_Area" localSheetId="1">'Informations générales'!$A$1:$F$68</definedName>
    <definedName name="_xlnm.Print_Area" localSheetId="20">'Pôle spécifique 6-11'!$A$1:$P$667</definedName>
    <definedName name="_xlnm.Print_Area" localSheetId="22">Séjours!$A$1:$P$130</definedName>
    <definedName name="_xlnm.Print_Area" localSheetId="5">'SITE 1'!$A$1:$P$1089</definedName>
    <definedName name="_xlnm.Print_Area" localSheetId="14">'SITE 10'!$A$1:$P$1089</definedName>
    <definedName name="_xlnm.Print_Area" localSheetId="15">'SITE 11'!$A$1:$P$1089</definedName>
    <definedName name="_xlnm.Print_Area" localSheetId="16">'SITE 12'!$A$1:$P$1089</definedName>
    <definedName name="_xlnm.Print_Area" localSheetId="17">'SITE 13'!$A$1:$P$1089</definedName>
    <definedName name="_xlnm.Print_Area" localSheetId="18">'SITE 14'!$A$1:$P$1089</definedName>
    <definedName name="_xlnm.Print_Area" localSheetId="19">'SITE 15'!$A$1:$P$1089</definedName>
    <definedName name="_xlnm.Print_Area" localSheetId="6">'SITE 2'!$A$1:$P$1089</definedName>
    <definedName name="_xlnm.Print_Area" localSheetId="7">'SITE 3'!$A$1:$P$1089</definedName>
    <definedName name="_xlnm.Print_Area" localSheetId="8">'SITE 4'!$A$1:$P$1089</definedName>
    <definedName name="_xlnm.Print_Area" localSheetId="9">'SITE 5'!$A$1:$P$1089</definedName>
    <definedName name="_xlnm.Print_Area" localSheetId="10">'SITE 6'!$A$1:$P$1089</definedName>
    <definedName name="_xlnm.Print_Area" localSheetId="11">'SITE 7'!$A$1:$P$1089</definedName>
    <definedName name="_xlnm.Print_Area" localSheetId="12">'SITE 8'!$A$1:$P$1089</definedName>
    <definedName name="_xlnm.Print_Area" localSheetId="13">'SITE 9'!$A$1:$P$1089</definedName>
    <definedName name="_xlnm.Print_Area" localSheetId="28">'SYNTH ET COMM'!$A$1:$AF$25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2" i="73" l="1"/>
  <c r="V51" i="73"/>
  <c r="V50" i="73"/>
  <c r="F19" i="49"/>
  <c r="F18" i="49"/>
  <c r="F8" i="49"/>
  <c r="D2" i="84"/>
  <c r="E5" i="84" l="1"/>
  <c r="D5" i="84"/>
  <c r="C5" i="84"/>
  <c r="A2" i="84"/>
  <c r="D1" i="84"/>
  <c r="A1" i="84"/>
  <c r="AE33" i="50" l="1"/>
  <c r="B10" i="73"/>
  <c r="B11" i="73"/>
  <c r="B9" i="73"/>
  <c r="T52" i="50"/>
  <c r="AI24" i="50"/>
  <c r="K24" i="49"/>
  <c r="G6" i="49"/>
  <c r="F6" i="49"/>
  <c r="F17" i="49"/>
  <c r="F24" i="49"/>
  <c r="J85" i="82"/>
  <c r="N126" i="67" l="1"/>
  <c r="N124" i="67"/>
  <c r="N122" i="67"/>
  <c r="N120" i="67"/>
  <c r="N118" i="67"/>
  <c r="N114" i="67"/>
  <c r="N115" i="67"/>
  <c r="N113" i="67"/>
  <c r="N107" i="67"/>
  <c r="N108" i="67"/>
  <c r="N109" i="67"/>
  <c r="N110" i="67"/>
  <c r="N106" i="67"/>
  <c r="N102" i="67"/>
  <c r="N103" i="67"/>
  <c r="N101" i="67"/>
  <c r="N93" i="67"/>
  <c r="N94" i="67"/>
  <c r="N95" i="67"/>
  <c r="N96" i="67"/>
  <c r="N97" i="67"/>
  <c r="N98" i="67"/>
  <c r="N83" i="67"/>
  <c r="N79" i="67"/>
  <c r="N80" i="67"/>
  <c r="N78" i="67"/>
  <c r="N76" i="67"/>
  <c r="N74" i="67"/>
  <c r="N70" i="67"/>
  <c r="N71" i="67"/>
  <c r="N69" i="67"/>
  <c r="N64" i="67"/>
  <c r="N65" i="67"/>
  <c r="N66" i="67"/>
  <c r="N63" i="67"/>
  <c r="N61" i="67"/>
  <c r="N49" i="67"/>
  <c r="N50" i="67"/>
  <c r="N51" i="67"/>
  <c r="N52" i="67"/>
  <c r="N53" i="67"/>
  <c r="N54" i="67"/>
  <c r="N55" i="67"/>
  <c r="N56" i="67"/>
  <c r="N57" i="67"/>
  <c r="N58" i="67"/>
  <c r="N48" i="67"/>
  <c r="N42" i="67"/>
  <c r="N43" i="67"/>
  <c r="N44" i="67"/>
  <c r="N45" i="67"/>
  <c r="N41" i="67"/>
  <c r="N32" i="67"/>
  <c r="N33" i="67"/>
  <c r="N34" i="67"/>
  <c r="N35" i="67"/>
  <c r="N36" i="67"/>
  <c r="N37" i="67"/>
  <c r="N38" i="67"/>
  <c r="N31" i="67"/>
  <c r="N641" i="70"/>
  <c r="N191" i="70" s="1"/>
  <c r="J26" i="80"/>
  <c r="N109" i="31"/>
  <c r="N1883" i="46" l="1"/>
  <c r="N304" i="70"/>
  <c r="N530" i="70"/>
  <c r="N78" i="70"/>
  <c r="N417" i="70"/>
  <c r="A4" i="82"/>
  <c r="A70" i="82" l="1"/>
  <c r="N111" i="31" l="1"/>
  <c r="U78" i="79" l="1"/>
  <c r="N1780" i="46"/>
  <c r="E15" i="81"/>
  <c r="E6" i="84" s="1"/>
  <c r="N441" i="60"/>
  <c r="E502" i="60"/>
  <c r="E502" i="59"/>
  <c r="E502" i="58"/>
  <c r="E502" i="57"/>
  <c r="E502" i="55"/>
  <c r="E371" i="44"/>
  <c r="E502" i="43"/>
  <c r="E502" i="42"/>
  <c r="E502" i="41"/>
  <c r="E502" i="40"/>
  <c r="E502" i="39"/>
  <c r="E502" i="38"/>
  <c r="E502" i="37"/>
  <c r="E502" i="36"/>
  <c r="E502" i="1"/>
  <c r="E371" i="60"/>
  <c r="E371" i="59"/>
  <c r="E371" i="58"/>
  <c r="E371" i="57"/>
  <c r="E371" i="55"/>
  <c r="E502" i="44"/>
  <c r="E371" i="43"/>
  <c r="E371" i="42"/>
  <c r="E371" i="41"/>
  <c r="E371" i="40"/>
  <c r="E371" i="39"/>
  <c r="E371" i="38"/>
  <c r="E371" i="37"/>
  <c r="E371" i="36"/>
  <c r="C69" i="81" l="1"/>
  <c r="C68" i="81"/>
  <c r="C67" i="81"/>
  <c r="C66" i="81"/>
  <c r="C65" i="81"/>
  <c r="C64" i="81"/>
  <c r="A11" i="81" l="1"/>
  <c r="D36" i="81"/>
  <c r="F36" i="81" s="1"/>
  <c r="D35" i="81"/>
  <c r="F35" i="81" s="1"/>
  <c r="E69" i="81"/>
  <c r="E67" i="81"/>
  <c r="E66" i="81"/>
  <c r="E65" i="81"/>
  <c r="E64" i="81"/>
  <c r="E68" i="81" l="1"/>
  <c r="N631" i="32" l="1"/>
  <c r="N936" i="36"/>
  <c r="N936" i="37"/>
  <c r="N936" i="38"/>
  <c r="N936" i="39"/>
  <c r="N936" i="40"/>
  <c r="N936" i="41"/>
  <c r="N936" i="42"/>
  <c r="N936" i="43"/>
  <c r="N936" i="44"/>
  <c r="N936" i="55"/>
  <c r="N936" i="57"/>
  <c r="N936" i="58"/>
  <c r="N936" i="59"/>
  <c r="N936" i="60"/>
  <c r="N936" i="1"/>
  <c r="M75" i="82" s="1"/>
  <c r="N814" i="36"/>
  <c r="N814" i="37"/>
  <c r="N814" i="38"/>
  <c r="N814" i="39"/>
  <c r="N814" i="40"/>
  <c r="N814" i="41"/>
  <c r="N814" i="42"/>
  <c r="N814" i="43"/>
  <c r="N814" i="44"/>
  <c r="N814" i="55"/>
  <c r="N814" i="57"/>
  <c r="N814" i="58"/>
  <c r="N814" i="59"/>
  <c r="N814" i="60"/>
  <c r="N814" i="1"/>
  <c r="N693" i="36"/>
  <c r="N693" i="37"/>
  <c r="N693" i="38"/>
  <c r="N693" i="39"/>
  <c r="N693" i="40"/>
  <c r="N693" i="41"/>
  <c r="N693" i="42"/>
  <c r="N693" i="43"/>
  <c r="N693" i="44"/>
  <c r="N693" i="55"/>
  <c r="N693" i="57"/>
  <c r="N693" i="58"/>
  <c r="N693" i="59"/>
  <c r="N693" i="60"/>
  <c r="N693" i="1"/>
  <c r="N574" i="36"/>
  <c r="N574" i="37"/>
  <c r="N574" i="38"/>
  <c r="N574" i="39"/>
  <c r="N574" i="40"/>
  <c r="N574" i="41"/>
  <c r="N574" i="42"/>
  <c r="N574" i="43"/>
  <c r="N574" i="44"/>
  <c r="N574" i="55"/>
  <c r="N574" i="57"/>
  <c r="N574" i="58"/>
  <c r="N574" i="59"/>
  <c r="N574" i="60"/>
  <c r="N574" i="1"/>
  <c r="N82" i="36"/>
  <c r="N82" i="37"/>
  <c r="N82" i="38"/>
  <c r="N82" i="39"/>
  <c r="N82" i="40"/>
  <c r="N82" i="41"/>
  <c r="N82" i="42"/>
  <c r="N82" i="43"/>
  <c r="N82" i="44"/>
  <c r="N82" i="55"/>
  <c r="N82" i="57"/>
  <c r="N82" i="58"/>
  <c r="N82" i="59"/>
  <c r="N82" i="60"/>
  <c r="N127" i="46" s="1"/>
  <c r="N82" i="1"/>
  <c r="L75" i="82" s="1"/>
  <c r="O1052" i="36"/>
  <c r="O1052" i="37"/>
  <c r="O1052" i="38"/>
  <c r="O1052" i="39"/>
  <c r="O1052" i="40"/>
  <c r="O1052" i="41"/>
  <c r="O1052" i="42"/>
  <c r="O1052" i="43"/>
  <c r="O1052" i="44"/>
  <c r="O1052" i="55"/>
  <c r="O1052" i="57"/>
  <c r="O1052" i="58"/>
  <c r="O1052" i="59"/>
  <c r="O1052" i="60"/>
  <c r="O1052" i="1"/>
  <c r="N443" i="36"/>
  <c r="N443" i="37"/>
  <c r="N443" i="38"/>
  <c r="N443" i="39"/>
  <c r="N443" i="40"/>
  <c r="N443" i="41"/>
  <c r="N443" i="42"/>
  <c r="N443" i="43"/>
  <c r="N443" i="44"/>
  <c r="N443" i="55"/>
  <c r="N443" i="57"/>
  <c r="N443" i="58"/>
  <c r="N443" i="59"/>
  <c r="N443" i="60"/>
  <c r="N443" i="1"/>
  <c r="H75" i="82" s="1"/>
  <c r="H9" i="80"/>
  <c r="U9" i="80"/>
  <c r="C7" i="80" s="1"/>
  <c r="W9" i="80"/>
  <c r="Y9" i="80"/>
  <c r="C11" i="80" s="1"/>
  <c r="AA9" i="80"/>
  <c r="AC9" i="80"/>
  <c r="AE9" i="80"/>
  <c r="AF9" i="80"/>
  <c r="AG9" i="80"/>
  <c r="AH9" i="80"/>
  <c r="J12" i="80"/>
  <c r="J13" i="80" s="1"/>
  <c r="J14" i="80" s="1"/>
  <c r="K12" i="80"/>
  <c r="K13" i="80" s="1"/>
  <c r="K14" i="80" s="1"/>
  <c r="K18" i="80" s="1"/>
  <c r="K19" i="80" s="1"/>
  <c r="K20" i="80" s="1"/>
  <c r="K21" i="80" s="1"/>
  <c r="K22" i="80" s="1"/>
  <c r="K25" i="80" s="1"/>
  <c r="K26" i="80" s="1"/>
  <c r="K27" i="80" s="1"/>
  <c r="K28" i="80" s="1"/>
  <c r="L12" i="80"/>
  <c r="L13" i="80" s="1"/>
  <c r="L14" i="80" s="1"/>
  <c r="L18" i="80" s="1"/>
  <c r="L19" i="80" s="1"/>
  <c r="L20" i="80" s="1"/>
  <c r="L21" i="80" s="1"/>
  <c r="L22" i="80" s="1"/>
  <c r="M12" i="80"/>
  <c r="M13" i="80" s="1"/>
  <c r="M17" i="80" s="1"/>
  <c r="M18" i="80" s="1"/>
  <c r="M19" i="80" s="1"/>
  <c r="M20" i="80" s="1"/>
  <c r="N12" i="80"/>
  <c r="N13" i="80" s="1"/>
  <c r="O12" i="80"/>
  <c r="O13" i="80" s="1"/>
  <c r="O14" i="80" s="1"/>
  <c r="O18" i="80" s="1"/>
  <c r="O19" i="80" s="1"/>
  <c r="O20" i="80" s="1"/>
  <c r="P12" i="80"/>
  <c r="P13" i="80" s="1"/>
  <c r="P14" i="80" s="1"/>
  <c r="P18" i="80" s="1"/>
  <c r="P19" i="80" s="1"/>
  <c r="P20" i="80" s="1"/>
  <c r="P21" i="80" s="1"/>
  <c r="C14" i="80"/>
  <c r="C15" i="80"/>
  <c r="C16" i="80"/>
  <c r="C17" i="80"/>
  <c r="H17" i="80"/>
  <c r="C18" i="80"/>
  <c r="C19" i="80"/>
  <c r="J19" i="80"/>
  <c r="J20" i="80" s="1"/>
  <c r="J21" i="80" s="1"/>
  <c r="C20" i="80"/>
  <c r="H24" i="80"/>
  <c r="J27" i="80"/>
  <c r="J28" i="80" s="1"/>
  <c r="J29" i="80" s="1"/>
  <c r="L26" i="80"/>
  <c r="L27" i="80" s="1"/>
  <c r="L28" i="80" s="1"/>
  <c r="L29" i="80" s="1"/>
  <c r="L33" i="80" s="1"/>
  <c r="L34" i="80" s="1"/>
  <c r="L35" i="80" s="1"/>
  <c r="M26" i="80"/>
  <c r="M27" i="80" s="1"/>
  <c r="M28" i="80" s="1"/>
  <c r="M29" i="80" s="1"/>
  <c r="M33" i="80" s="1"/>
  <c r="M34" i="80" s="1"/>
  <c r="M35" i="80" s="1"/>
  <c r="N26" i="80"/>
  <c r="N27" i="80" s="1"/>
  <c r="N28" i="80" s="1"/>
  <c r="N29" i="80" s="1"/>
  <c r="O26" i="80"/>
  <c r="O27" i="80" s="1"/>
  <c r="O28" i="80" s="1"/>
  <c r="P26" i="80"/>
  <c r="P27" i="80" s="1"/>
  <c r="C29" i="80"/>
  <c r="H31" i="80"/>
  <c r="H38" i="80"/>
  <c r="H46" i="80"/>
  <c r="H53" i="80"/>
  <c r="H60" i="80"/>
  <c r="H67" i="80"/>
  <c r="H74" i="80"/>
  <c r="H82" i="80"/>
  <c r="H89" i="80"/>
  <c r="Q99" i="80"/>
  <c r="J101" i="80"/>
  <c r="K101" i="80"/>
  <c r="L101" i="80"/>
  <c r="M101" i="80"/>
  <c r="N101" i="80"/>
  <c r="O101" i="80"/>
  <c r="P101" i="80"/>
  <c r="U102" i="80"/>
  <c r="E7" i="80" s="1"/>
  <c r="Y102" i="80"/>
  <c r="AE102" i="80"/>
  <c r="AF102" i="80"/>
  <c r="E43" i="80" s="1"/>
  <c r="AG102" i="80"/>
  <c r="E44" i="80" s="1"/>
  <c r="AH102" i="80"/>
  <c r="E45" i="80" s="1"/>
  <c r="AK102" i="80"/>
  <c r="U104" i="80"/>
  <c r="Y104" i="80"/>
  <c r="F11" i="80" s="1"/>
  <c r="AE104" i="80"/>
  <c r="F42" i="80" s="1"/>
  <c r="AF104" i="80"/>
  <c r="F43" i="80" s="1"/>
  <c r="AG104" i="80"/>
  <c r="F44" i="80" s="1"/>
  <c r="AH104" i="80"/>
  <c r="F45" i="80" s="1"/>
  <c r="AK104" i="80"/>
  <c r="Q105" i="80"/>
  <c r="Q107" i="80"/>
  <c r="Q108" i="80"/>
  <c r="Q110" i="80"/>
  <c r="Q114" i="80"/>
  <c r="Q117" i="80"/>
  <c r="J120" i="80"/>
  <c r="K120" i="80"/>
  <c r="M120" i="80"/>
  <c r="N120" i="80"/>
  <c r="C45" i="80" l="1"/>
  <c r="U106" i="80"/>
  <c r="C43" i="80"/>
  <c r="N520" i="32"/>
  <c r="N409" i="32"/>
  <c r="N76" i="32"/>
  <c r="N298" i="32"/>
  <c r="N187" i="32"/>
  <c r="I75" i="82"/>
  <c r="E17" i="81"/>
  <c r="E8" i="84" s="1"/>
  <c r="N78" i="79"/>
  <c r="E21" i="81"/>
  <c r="E12" i="84" s="1"/>
  <c r="N774" i="46"/>
  <c r="Q78" i="79"/>
  <c r="E18" i="81"/>
  <c r="E9" i="84" s="1"/>
  <c r="N1689" i="46"/>
  <c r="O78" i="79"/>
  <c r="E20" i="81"/>
  <c r="E11" i="84" s="1"/>
  <c r="N1526" i="46"/>
  <c r="T78" i="79"/>
  <c r="E19" i="81"/>
  <c r="E10" i="84" s="1"/>
  <c r="N1293" i="46"/>
  <c r="S78" i="79"/>
  <c r="E22" i="81"/>
  <c r="E13" i="84" s="1"/>
  <c r="N1098" i="46"/>
  <c r="R78" i="79"/>
  <c r="N1052" i="36"/>
  <c r="N1052" i="43"/>
  <c r="N1052" i="37"/>
  <c r="N1052" i="59"/>
  <c r="N1052" i="44"/>
  <c r="N1052" i="40"/>
  <c r="N1052" i="58"/>
  <c r="N1052" i="39"/>
  <c r="N1052" i="1"/>
  <c r="N1052" i="57"/>
  <c r="N1052" i="42"/>
  <c r="N1052" i="38"/>
  <c r="N1052" i="60"/>
  <c r="N1052" i="55"/>
  <c r="N1052" i="41"/>
  <c r="O21" i="80"/>
  <c r="O24" i="80"/>
  <c r="M21" i="80"/>
  <c r="M22" i="80" s="1"/>
  <c r="M24" i="80"/>
  <c r="O29" i="80"/>
  <c r="O32" i="80"/>
  <c r="O33" i="80" s="1"/>
  <c r="O34" i="80" s="1"/>
  <c r="O35" i="80" s="1"/>
  <c r="O36" i="80" s="1"/>
  <c r="O40" i="80" s="1"/>
  <c r="O41" i="80" s="1"/>
  <c r="O42" i="80" s="1"/>
  <c r="AG106" i="80"/>
  <c r="M14" i="80"/>
  <c r="Q120" i="80"/>
  <c r="AF106" i="80"/>
  <c r="C44" i="80"/>
  <c r="N32" i="80"/>
  <c r="N33" i="80" s="1"/>
  <c r="N34" i="80" s="1"/>
  <c r="N35" i="80" s="1"/>
  <c r="N36" i="80" s="1"/>
  <c r="N40" i="80" s="1"/>
  <c r="N41" i="80" s="1"/>
  <c r="N42" i="80" s="1"/>
  <c r="N43" i="80" s="1"/>
  <c r="N44" i="80" s="1"/>
  <c r="E11" i="80"/>
  <c r="Y106" i="80"/>
  <c r="Q101" i="80"/>
  <c r="C31" i="80"/>
  <c r="M36" i="80"/>
  <c r="M39" i="80"/>
  <c r="M40" i="80" s="1"/>
  <c r="M41" i="80" s="1"/>
  <c r="M42" i="80" s="1"/>
  <c r="M43" i="80" s="1"/>
  <c r="L39" i="80"/>
  <c r="L40" i="80" s="1"/>
  <c r="L41" i="80" s="1"/>
  <c r="L42" i="80" s="1"/>
  <c r="L43" i="80" s="1"/>
  <c r="L36" i="80"/>
  <c r="N14" i="80"/>
  <c r="N17" i="80"/>
  <c r="N18" i="80" s="1"/>
  <c r="N19" i="80" s="1"/>
  <c r="N20" i="80" s="1"/>
  <c r="K29" i="80"/>
  <c r="K32" i="80"/>
  <c r="K33" i="80" s="1"/>
  <c r="K34" i="80" s="1"/>
  <c r="K35" i="80" s="1"/>
  <c r="AH106" i="80"/>
  <c r="F31" i="80"/>
  <c r="F7" i="80"/>
  <c r="E31" i="80"/>
  <c r="P28" i="80"/>
  <c r="P29" i="80" s="1"/>
  <c r="P31" i="80"/>
  <c r="P32" i="80" s="1"/>
  <c r="P33" i="80" s="1"/>
  <c r="P34" i="80" s="1"/>
  <c r="P35" i="80" s="1"/>
  <c r="F29" i="80"/>
  <c r="AI104" i="80"/>
  <c r="AI102" i="80"/>
  <c r="E42" i="80"/>
  <c r="C42" i="80" s="1"/>
  <c r="AE106" i="80"/>
  <c r="J32" i="80"/>
  <c r="J33" i="80" s="1"/>
  <c r="J34" i="80" s="1"/>
  <c r="J35" i="80" s="1"/>
  <c r="J36" i="80" s="1"/>
  <c r="J37" i="80" s="1"/>
  <c r="J41" i="80" s="1"/>
  <c r="J42" i="80" s="1"/>
  <c r="J43" i="80" s="1"/>
  <c r="J44" i="80" s="1"/>
  <c r="J48" i="80" s="1"/>
  <c r="J49" i="80" s="1"/>
  <c r="J50" i="80" s="1"/>
  <c r="E29" i="80"/>
  <c r="C13" i="80"/>
  <c r="C21" i="80" s="1"/>
  <c r="G364" i="60"/>
  <c r="G364" i="59"/>
  <c r="G364" i="58"/>
  <c r="G495" i="57"/>
  <c r="G364" i="57"/>
  <c r="G495" i="55"/>
  <c r="G364" i="55"/>
  <c r="G495" i="44"/>
  <c r="G364" i="44"/>
  <c r="G364" i="43"/>
  <c r="G495" i="42"/>
  <c r="G364" i="42"/>
  <c r="G364" i="41"/>
  <c r="G495" i="41"/>
  <c r="G495" i="40"/>
  <c r="G364" i="40"/>
  <c r="G364" i="39"/>
  <c r="G495" i="39"/>
  <c r="G495" i="38"/>
  <c r="G364" i="38"/>
  <c r="G364" i="37"/>
  <c r="G495" i="36"/>
  <c r="G364" i="36"/>
  <c r="G495" i="37"/>
  <c r="G495" i="43"/>
  <c r="G495" i="58"/>
  <c r="G495" i="59"/>
  <c r="G495" i="60"/>
  <c r="G495" i="1"/>
  <c r="G364" i="1"/>
  <c r="K28" i="31"/>
  <c r="J75" i="82" l="1"/>
  <c r="L78" i="79"/>
  <c r="J78" i="79"/>
  <c r="I78" i="79"/>
  <c r="N46" i="80"/>
  <c r="N47" i="80" s="1"/>
  <c r="N48" i="80" s="1"/>
  <c r="N49" i="80" s="1"/>
  <c r="N50" i="80" s="1"/>
  <c r="N54" i="80" s="1"/>
  <c r="N55" i="80" s="1"/>
  <c r="N56" i="80" s="1"/>
  <c r="N57" i="80" s="1"/>
  <c r="O46" i="80"/>
  <c r="O47" i="80" s="1"/>
  <c r="O48" i="80" s="1"/>
  <c r="O49" i="80" s="1"/>
  <c r="O50" i="80" s="1"/>
  <c r="O43" i="80"/>
  <c r="J51" i="80"/>
  <c r="J54" i="80"/>
  <c r="J55" i="80" s="1"/>
  <c r="J56" i="80" s="1"/>
  <c r="J57" i="80" s="1"/>
  <c r="J58" i="80" s="1"/>
  <c r="P36" i="80"/>
  <c r="P39" i="80"/>
  <c r="P40" i="80" s="1"/>
  <c r="P41" i="80" s="1"/>
  <c r="P42" i="80" s="1"/>
  <c r="K39" i="80"/>
  <c r="K37" i="80" s="1"/>
  <c r="K41" i="80" s="1"/>
  <c r="K42" i="80" s="1"/>
  <c r="K43" i="80" s="1"/>
  <c r="K44" i="80" s="1"/>
  <c r="K48" i="80" s="1"/>
  <c r="K49" i="80" s="1"/>
  <c r="K50" i="80" s="1"/>
  <c r="K36" i="80"/>
  <c r="L44" i="80"/>
  <c r="L47" i="80"/>
  <c r="L48" i="80" s="1"/>
  <c r="L49" i="80" s="1"/>
  <c r="L50" i="80" s="1"/>
  <c r="L51" i="80" s="1"/>
  <c r="L55" i="80" s="1"/>
  <c r="L56" i="80" s="1"/>
  <c r="L57" i="80" s="1"/>
  <c r="N21" i="80"/>
  <c r="N24" i="80"/>
  <c r="M44" i="80"/>
  <c r="M47" i="80"/>
  <c r="M48" i="80" s="1"/>
  <c r="M49" i="80" s="1"/>
  <c r="M50" i="80" s="1"/>
  <c r="M51" i="80" s="1"/>
  <c r="M55" i="80" s="1"/>
  <c r="M56" i="80" s="1"/>
  <c r="M57" i="80" s="1"/>
  <c r="AI106" i="80"/>
  <c r="B4" i="79"/>
  <c r="B68" i="79" s="1"/>
  <c r="W88" i="79"/>
  <c r="V88" i="79"/>
  <c r="L88" i="79"/>
  <c r="K18" i="31"/>
  <c r="K11" i="31"/>
  <c r="N51" i="80" l="1"/>
  <c r="O54" i="80"/>
  <c r="O55" i="80" s="1"/>
  <c r="O56" i="80" s="1"/>
  <c r="O57" i="80" s="1"/>
  <c r="O58" i="80" s="1"/>
  <c r="O61" i="80" s="1"/>
  <c r="O62" i="80" s="1"/>
  <c r="O63" i="80" s="1"/>
  <c r="O51" i="80"/>
  <c r="M58" i="80"/>
  <c r="M60" i="80"/>
  <c r="M61" i="80" s="1"/>
  <c r="M62" i="80" s="1"/>
  <c r="M63" i="80" s="1"/>
  <c r="M64" i="80" s="1"/>
  <c r="L60" i="80"/>
  <c r="L61" i="80" s="1"/>
  <c r="L62" i="80" s="1"/>
  <c r="L63" i="80" s="1"/>
  <c r="L64" i="80" s="1"/>
  <c r="L65" i="80" s="1"/>
  <c r="L69" i="80" s="1"/>
  <c r="L70" i="80" s="1"/>
  <c r="L71" i="80" s="1"/>
  <c r="L58" i="80"/>
  <c r="L59" i="80" s="1"/>
  <c r="P43" i="80"/>
  <c r="P46" i="80"/>
  <c r="P47" i="80" s="1"/>
  <c r="P48" i="80" s="1"/>
  <c r="P49" i="80" s="1"/>
  <c r="N60" i="80"/>
  <c r="N61" i="80" s="1"/>
  <c r="N62" i="80" s="1"/>
  <c r="N63" i="80" s="1"/>
  <c r="N64" i="80" s="1"/>
  <c r="N58" i="80"/>
  <c r="J59" i="80"/>
  <c r="J61" i="80"/>
  <c r="J62" i="80" s="1"/>
  <c r="J63" i="80" s="1"/>
  <c r="J64" i="80" s="1"/>
  <c r="K51" i="80"/>
  <c r="K54" i="80"/>
  <c r="K55" i="80" s="1"/>
  <c r="K56" i="80" s="1"/>
  <c r="K57" i="80" s="1"/>
  <c r="K58" i="80" s="1"/>
  <c r="I741" i="36"/>
  <c r="I740" i="36"/>
  <c r="I739" i="36"/>
  <c r="I738" i="36"/>
  <c r="I741" i="37"/>
  <c r="I740" i="37"/>
  <c r="I739" i="37"/>
  <c r="I738" i="37"/>
  <c r="I741" i="38"/>
  <c r="I740" i="38"/>
  <c r="I739" i="38"/>
  <c r="I738" i="38"/>
  <c r="I741" i="39"/>
  <c r="I740" i="39"/>
  <c r="I739" i="39"/>
  <c r="I738" i="39"/>
  <c r="I741" i="40"/>
  <c r="I740" i="40"/>
  <c r="I739" i="40"/>
  <c r="I738" i="40"/>
  <c r="I741" i="41"/>
  <c r="I740" i="41"/>
  <c r="I739" i="41"/>
  <c r="I738" i="41"/>
  <c r="I741" i="42"/>
  <c r="I740" i="42"/>
  <c r="I739" i="42"/>
  <c r="I738" i="42"/>
  <c r="I741" i="43"/>
  <c r="I740" i="43"/>
  <c r="I739" i="43"/>
  <c r="I738" i="43"/>
  <c r="I741" i="44"/>
  <c r="I740" i="44"/>
  <c r="I739" i="44"/>
  <c r="I738" i="44"/>
  <c r="I741" i="55"/>
  <c r="I740" i="55"/>
  <c r="I739" i="55"/>
  <c r="I738" i="55"/>
  <c r="I741" i="57"/>
  <c r="I740" i="57"/>
  <c r="I739" i="57"/>
  <c r="I738" i="57"/>
  <c r="I741" i="58"/>
  <c r="I740" i="58"/>
  <c r="I739" i="58"/>
  <c r="I738" i="58"/>
  <c r="I741" i="59"/>
  <c r="I740" i="59"/>
  <c r="I739" i="59"/>
  <c r="I738" i="59"/>
  <c r="I741" i="60"/>
  <c r="I740" i="60"/>
  <c r="I739" i="60"/>
  <c r="I738" i="60"/>
  <c r="I741" i="1"/>
  <c r="I740" i="1"/>
  <c r="I739" i="1"/>
  <c r="I738" i="1"/>
  <c r="I622" i="36"/>
  <c r="I621" i="36"/>
  <c r="I620" i="36"/>
  <c r="I622" i="37"/>
  <c r="I621" i="37"/>
  <c r="I620" i="37"/>
  <c r="I622" i="38"/>
  <c r="I621" i="38"/>
  <c r="I620" i="38"/>
  <c r="I622" i="39"/>
  <c r="I621" i="39"/>
  <c r="I620" i="39"/>
  <c r="I622" i="40"/>
  <c r="I621" i="40"/>
  <c r="I620" i="40"/>
  <c r="I622" i="41"/>
  <c r="I621" i="41"/>
  <c r="I620" i="41"/>
  <c r="I622" i="42"/>
  <c r="I621" i="42"/>
  <c r="I620" i="42"/>
  <c r="I622" i="43"/>
  <c r="I621" i="43"/>
  <c r="I620" i="43"/>
  <c r="I622" i="44"/>
  <c r="I621" i="44"/>
  <c r="I620" i="44"/>
  <c r="I622" i="55"/>
  <c r="I621" i="55"/>
  <c r="I620" i="55"/>
  <c r="I622" i="57"/>
  <c r="I621" i="57"/>
  <c r="I620" i="57"/>
  <c r="I622" i="58"/>
  <c r="I621" i="58"/>
  <c r="I620" i="58"/>
  <c r="I622" i="59"/>
  <c r="I621" i="59"/>
  <c r="I620" i="59"/>
  <c r="I622" i="60"/>
  <c r="I621" i="60"/>
  <c r="I620" i="60"/>
  <c r="I622" i="1"/>
  <c r="I621" i="1"/>
  <c r="I620" i="1"/>
  <c r="G487" i="36"/>
  <c r="G487" i="37"/>
  <c r="G487" i="38"/>
  <c r="G487" i="39"/>
  <c r="G487" i="40"/>
  <c r="G487" i="41"/>
  <c r="G487" i="42"/>
  <c r="G487" i="43"/>
  <c r="G487" i="44"/>
  <c r="G487" i="55"/>
  <c r="G487" i="57"/>
  <c r="G487" i="58"/>
  <c r="G487" i="59"/>
  <c r="G487" i="60"/>
  <c r="G487" i="1"/>
  <c r="G356" i="36"/>
  <c r="G356" i="37"/>
  <c r="G356" i="38"/>
  <c r="G356" i="39"/>
  <c r="G356" i="40"/>
  <c r="G356" i="41"/>
  <c r="G356" i="42"/>
  <c r="G356" i="43"/>
  <c r="G356" i="44"/>
  <c r="G356" i="55"/>
  <c r="G356" i="57"/>
  <c r="G356" i="58"/>
  <c r="G356" i="59"/>
  <c r="G356" i="60"/>
  <c r="G356" i="1"/>
  <c r="J861" i="36"/>
  <c r="J860" i="36"/>
  <c r="J861" i="37"/>
  <c r="J860" i="37"/>
  <c r="J861" i="38"/>
  <c r="J860" i="38"/>
  <c r="J861" i="39"/>
  <c r="J860" i="39"/>
  <c r="J861" i="40"/>
  <c r="J860" i="40"/>
  <c r="J861" i="41"/>
  <c r="J860" i="41"/>
  <c r="J861" i="42"/>
  <c r="J860" i="42"/>
  <c r="J861" i="43"/>
  <c r="J860" i="43"/>
  <c r="J861" i="44"/>
  <c r="J860" i="44"/>
  <c r="J861" i="55"/>
  <c r="J860" i="55"/>
  <c r="J861" i="57"/>
  <c r="J860" i="57"/>
  <c r="J861" i="58"/>
  <c r="J860" i="58"/>
  <c r="J861" i="59"/>
  <c r="J860" i="59"/>
  <c r="J861" i="60"/>
  <c r="J860" i="60"/>
  <c r="J861" i="1"/>
  <c r="J860" i="1"/>
  <c r="I1742" i="46"/>
  <c r="J1742" i="46"/>
  <c r="L1742" i="46"/>
  <c r="M1742" i="46"/>
  <c r="P1742" i="46"/>
  <c r="R1742" i="46"/>
  <c r="I1743" i="46"/>
  <c r="N1743" i="46" s="1"/>
  <c r="J1743" i="46"/>
  <c r="L1743" i="46"/>
  <c r="M1743" i="46"/>
  <c r="P1743" i="46"/>
  <c r="R1743" i="46"/>
  <c r="I1744" i="46"/>
  <c r="J1744" i="46"/>
  <c r="L1744" i="46"/>
  <c r="M1744" i="46"/>
  <c r="N1744" i="46"/>
  <c r="P1744" i="46"/>
  <c r="R1744" i="46"/>
  <c r="I1745" i="46"/>
  <c r="N1745" i="46" s="1"/>
  <c r="J1745" i="46"/>
  <c r="L1745" i="46"/>
  <c r="M1745" i="46"/>
  <c r="P1745" i="46"/>
  <c r="R1745" i="46"/>
  <c r="I1746" i="46"/>
  <c r="N1746" i="46" s="1"/>
  <c r="J1746" i="46"/>
  <c r="L1746" i="46"/>
  <c r="M1746" i="46"/>
  <c r="P1746" i="46"/>
  <c r="R1746" i="46"/>
  <c r="I1747" i="46"/>
  <c r="N1747" i="46" s="1"/>
  <c r="J1747" i="46"/>
  <c r="L1747" i="46"/>
  <c r="M1747" i="46"/>
  <c r="P1747" i="46"/>
  <c r="R1747" i="46"/>
  <c r="I1748" i="46"/>
  <c r="N1748" i="46" s="1"/>
  <c r="J1748" i="46"/>
  <c r="L1748" i="46"/>
  <c r="M1748" i="46"/>
  <c r="P1748" i="46"/>
  <c r="R1748" i="46"/>
  <c r="I1749" i="46"/>
  <c r="N1749" i="46" s="1"/>
  <c r="J1749" i="46"/>
  <c r="L1749" i="46"/>
  <c r="M1749" i="46"/>
  <c r="P1749" i="46"/>
  <c r="R1749" i="46"/>
  <c r="I1750" i="46"/>
  <c r="N1750" i="46" s="1"/>
  <c r="J1750" i="46"/>
  <c r="L1750" i="46"/>
  <c r="M1750" i="46"/>
  <c r="P1750" i="46"/>
  <c r="R1750" i="46"/>
  <c r="I1751" i="46"/>
  <c r="N1751" i="46" s="1"/>
  <c r="J1751" i="46"/>
  <c r="L1751" i="46"/>
  <c r="M1751" i="46"/>
  <c r="P1751" i="46"/>
  <c r="R1751" i="46"/>
  <c r="I1752" i="46"/>
  <c r="N1752" i="46" s="1"/>
  <c r="J1752" i="46"/>
  <c r="L1752" i="46"/>
  <c r="M1752" i="46"/>
  <c r="P1752" i="46"/>
  <c r="R1752" i="46"/>
  <c r="P1741" i="46"/>
  <c r="Q1741" i="46"/>
  <c r="R1741" i="46"/>
  <c r="J1741" i="46"/>
  <c r="L1741" i="46"/>
  <c r="M1741" i="46"/>
  <c r="I1741" i="46"/>
  <c r="C33" i="73"/>
  <c r="D33" i="73"/>
  <c r="C34" i="73"/>
  <c r="D34" i="73"/>
  <c r="C35" i="73"/>
  <c r="D35" i="73"/>
  <c r="C36" i="73"/>
  <c r="D36" i="73"/>
  <c r="C37" i="73"/>
  <c r="D37" i="73"/>
  <c r="C38" i="73"/>
  <c r="D38" i="73"/>
  <c r="C39" i="73"/>
  <c r="D39" i="73"/>
  <c r="C40" i="73"/>
  <c r="D40" i="73"/>
  <c r="C41" i="73"/>
  <c r="D41" i="73"/>
  <c r="C42" i="73"/>
  <c r="D42" i="73"/>
  <c r="C43" i="73"/>
  <c r="D43" i="73"/>
  <c r="D32" i="73"/>
  <c r="C32" i="73"/>
  <c r="K35" i="31"/>
  <c r="Q1748" i="46" s="1"/>
  <c r="K39" i="31"/>
  <c r="Q1752" i="46" s="1"/>
  <c r="K38" i="31"/>
  <c r="Q1751" i="46" s="1"/>
  <c r="K37" i="31"/>
  <c r="Q1750" i="46" s="1"/>
  <c r="K36" i="31"/>
  <c r="Q1749" i="46" s="1"/>
  <c r="K34" i="31"/>
  <c r="Q1747" i="46" s="1"/>
  <c r="K33" i="31"/>
  <c r="Q1746" i="46" s="1"/>
  <c r="K32" i="31"/>
  <c r="Q1745" i="46" s="1"/>
  <c r="K31" i="31"/>
  <c r="Q1744" i="46" s="1"/>
  <c r="K30" i="31"/>
  <c r="Q1743" i="46" s="1"/>
  <c r="K29" i="31"/>
  <c r="Q1742" i="46" s="1"/>
  <c r="K22" i="31"/>
  <c r="K21" i="31"/>
  <c r="K20" i="31"/>
  <c r="K19" i="31"/>
  <c r="K17" i="31"/>
  <c r="K16" i="31"/>
  <c r="K15" i="31"/>
  <c r="K14" i="31"/>
  <c r="K13" i="31"/>
  <c r="K12" i="31"/>
  <c r="K10" i="31"/>
  <c r="K9" i="31"/>
  <c r="N142" i="31"/>
  <c r="N140" i="31"/>
  <c r="N138" i="31"/>
  <c r="N136" i="31"/>
  <c r="N134" i="31"/>
  <c r="N131" i="31"/>
  <c r="N130" i="31"/>
  <c r="N129" i="31"/>
  <c r="N126" i="31"/>
  <c r="N125" i="31"/>
  <c r="N124" i="31"/>
  <c r="N123" i="31"/>
  <c r="N122" i="31"/>
  <c r="N121" i="31"/>
  <c r="N119" i="31"/>
  <c r="N118" i="31"/>
  <c r="N117" i="31"/>
  <c r="N114" i="31"/>
  <c r="N113" i="31"/>
  <c r="N112" i="31"/>
  <c r="N110" i="31"/>
  <c r="N99" i="31"/>
  <c r="N96" i="31"/>
  <c r="N95" i="31"/>
  <c r="N94" i="31"/>
  <c r="N92" i="31"/>
  <c r="N90" i="31"/>
  <c r="N87" i="31"/>
  <c r="N86" i="31"/>
  <c r="N85" i="31"/>
  <c r="N82" i="31"/>
  <c r="N81" i="31"/>
  <c r="N80" i="31"/>
  <c r="N79" i="31"/>
  <c r="N77" i="31"/>
  <c r="N74" i="31"/>
  <c r="N73" i="31"/>
  <c r="N72" i="31"/>
  <c r="N71" i="31"/>
  <c r="N70" i="31"/>
  <c r="N69" i="31"/>
  <c r="N68" i="31"/>
  <c r="N67" i="31"/>
  <c r="N66" i="31"/>
  <c r="N65" i="31"/>
  <c r="N64" i="31"/>
  <c r="N61" i="31"/>
  <c r="N60" i="31"/>
  <c r="N59" i="31"/>
  <c r="N58" i="31"/>
  <c r="N57" i="31"/>
  <c r="N54" i="31"/>
  <c r="N53" i="31"/>
  <c r="N52" i="31"/>
  <c r="N51" i="31"/>
  <c r="N50" i="31"/>
  <c r="N49" i="31"/>
  <c r="N48" i="31"/>
  <c r="N47" i="31"/>
  <c r="D40" i="31"/>
  <c r="D44" i="73" s="1"/>
  <c r="C40" i="31"/>
  <c r="C44" i="73" s="1"/>
  <c r="E39" i="31"/>
  <c r="I39" i="31" s="1"/>
  <c r="H43" i="73" s="1"/>
  <c r="E38" i="31"/>
  <c r="I38" i="31" s="1"/>
  <c r="O1751" i="46" s="1"/>
  <c r="E37" i="31"/>
  <c r="I37" i="31" s="1"/>
  <c r="O1750" i="46" s="1"/>
  <c r="E36" i="31"/>
  <c r="I36" i="31" s="1"/>
  <c r="O1749" i="46" s="1"/>
  <c r="E35" i="31"/>
  <c r="I35" i="31" s="1"/>
  <c r="O1748" i="46" s="1"/>
  <c r="E34" i="31"/>
  <c r="I34" i="31" s="1"/>
  <c r="E33" i="31"/>
  <c r="I33" i="31" s="1"/>
  <c r="H37" i="73" s="1"/>
  <c r="E32" i="31"/>
  <c r="I32" i="31" s="1"/>
  <c r="H36" i="73" s="1"/>
  <c r="E31" i="31"/>
  <c r="I31" i="31" s="1"/>
  <c r="H35" i="73" s="1"/>
  <c r="E30" i="31"/>
  <c r="I30" i="31" s="1"/>
  <c r="H34" i="73" s="1"/>
  <c r="E29" i="31"/>
  <c r="I29" i="31" s="1"/>
  <c r="O1742" i="46" s="1"/>
  <c r="E28" i="31"/>
  <c r="I28" i="31" s="1"/>
  <c r="H32" i="73" s="1"/>
  <c r="C18" i="75"/>
  <c r="G18" i="75"/>
  <c r="E16" i="75"/>
  <c r="D16" i="75"/>
  <c r="G14" i="75"/>
  <c r="G15" i="75"/>
  <c r="G16" i="75"/>
  <c r="E15" i="75"/>
  <c r="D15" i="75"/>
  <c r="C15" i="75"/>
  <c r="E14" i="75"/>
  <c r="D14" i="75"/>
  <c r="C14" i="75"/>
  <c r="C16" i="75"/>
  <c r="E12" i="75"/>
  <c r="D12" i="75"/>
  <c r="E9" i="75"/>
  <c r="D9" i="75"/>
  <c r="E8" i="75"/>
  <c r="D8" i="75"/>
  <c r="E6" i="75"/>
  <c r="D6" i="75"/>
  <c r="E17" i="75" l="1"/>
  <c r="H42" i="73"/>
  <c r="D17" i="75"/>
  <c r="U21" i="79"/>
  <c r="U22" i="79"/>
  <c r="U36" i="79"/>
  <c r="U57" i="79"/>
  <c r="H41" i="73"/>
  <c r="K1745" i="46"/>
  <c r="O1743" i="46"/>
  <c r="U9" i="79"/>
  <c r="U23" i="79"/>
  <c r="U39" i="79"/>
  <c r="U58" i="79"/>
  <c r="O1752" i="46"/>
  <c r="U10" i="79"/>
  <c r="U26" i="79"/>
  <c r="U41" i="79"/>
  <c r="U61" i="79"/>
  <c r="H33" i="73"/>
  <c r="U11" i="79"/>
  <c r="U27" i="79"/>
  <c r="U42" i="79"/>
  <c r="U12" i="79"/>
  <c r="U28" i="79"/>
  <c r="U43" i="79"/>
  <c r="K23" i="31"/>
  <c r="U44" i="79"/>
  <c r="U14" i="79"/>
  <c r="U30" i="79"/>
  <c r="U47" i="79"/>
  <c r="K1741" i="46"/>
  <c r="U56" i="79"/>
  <c r="U13" i="79"/>
  <c r="U15" i="79"/>
  <c r="U31" i="79"/>
  <c r="U48" i="79"/>
  <c r="J1753" i="46"/>
  <c r="U35" i="79"/>
  <c r="U29" i="79"/>
  <c r="U16" i="79"/>
  <c r="U32" i="79"/>
  <c r="U49" i="79"/>
  <c r="U19" i="79"/>
  <c r="U33" i="79"/>
  <c r="U52" i="79"/>
  <c r="U20" i="79"/>
  <c r="U34" i="79"/>
  <c r="U54" i="79"/>
  <c r="K1749" i="46"/>
  <c r="U109" i="79"/>
  <c r="I1753" i="46"/>
  <c r="U76" i="79"/>
  <c r="U89" i="79"/>
  <c r="U90" i="79"/>
  <c r="U91" i="79"/>
  <c r="U92" i="79"/>
  <c r="U77" i="79"/>
  <c r="U93" i="79"/>
  <c r="U79" i="79"/>
  <c r="U96" i="79"/>
  <c r="U98" i="79"/>
  <c r="U101" i="79"/>
  <c r="U103" i="79"/>
  <c r="U86" i="79"/>
  <c r="U105" i="79"/>
  <c r="U80" i="79"/>
  <c r="U97" i="79"/>
  <c r="U81" i="79"/>
  <c r="U84" i="79"/>
  <c r="U85" i="79"/>
  <c r="U88" i="79"/>
  <c r="M88" i="79" s="1"/>
  <c r="K85" i="82"/>
  <c r="U107" i="79"/>
  <c r="O1747" i="46"/>
  <c r="H38" i="73"/>
  <c r="H40" i="73"/>
  <c r="I1765" i="46"/>
  <c r="O1741" i="46"/>
  <c r="K1748" i="46"/>
  <c r="O1746" i="46"/>
  <c r="K1744" i="46"/>
  <c r="H39" i="73"/>
  <c r="J1765" i="46"/>
  <c r="N1742" i="46"/>
  <c r="K1752" i="46"/>
  <c r="K1747" i="46"/>
  <c r="O1745" i="46"/>
  <c r="K1743" i="46"/>
  <c r="K1751" i="46"/>
  <c r="K1746" i="46"/>
  <c r="O1744" i="46"/>
  <c r="K1742" i="46"/>
  <c r="K1750" i="46"/>
  <c r="O67" i="80"/>
  <c r="O68" i="80" s="1"/>
  <c r="O69" i="80" s="1"/>
  <c r="O70" i="80" s="1"/>
  <c r="O71" i="80" s="1"/>
  <c r="O64" i="80"/>
  <c r="O65" i="80" s="1"/>
  <c r="J68" i="80"/>
  <c r="J69" i="80" s="1"/>
  <c r="J70" i="80" s="1"/>
  <c r="J71" i="80" s="1"/>
  <c r="J65" i="80"/>
  <c r="L75" i="80"/>
  <c r="L76" i="80" s="1"/>
  <c r="L77" i="80" s="1"/>
  <c r="L78" i="80" s="1"/>
  <c r="L79" i="80" s="1"/>
  <c r="L72" i="80"/>
  <c r="K59" i="80"/>
  <c r="K61" i="80"/>
  <c r="K62" i="80" s="1"/>
  <c r="K63" i="80" s="1"/>
  <c r="K64" i="80" s="1"/>
  <c r="K65" i="80" s="1"/>
  <c r="K69" i="80" s="1"/>
  <c r="K70" i="80" s="1"/>
  <c r="K71" i="80" s="1"/>
  <c r="P53" i="80"/>
  <c r="P54" i="80" s="1"/>
  <c r="P55" i="80" s="1"/>
  <c r="P56" i="80" s="1"/>
  <c r="P57" i="80" s="1"/>
  <c r="P58" i="80" s="1"/>
  <c r="P61" i="80" s="1"/>
  <c r="P62" i="80" s="1"/>
  <c r="P63" i="80" s="1"/>
  <c r="P50" i="80"/>
  <c r="P51" i="80" s="1"/>
  <c r="M65" i="80"/>
  <c r="M68" i="80"/>
  <c r="M69" i="80" s="1"/>
  <c r="M70" i="80" s="1"/>
  <c r="M71" i="80" s="1"/>
  <c r="M72" i="80" s="1"/>
  <c r="M76" i="80" s="1"/>
  <c r="M77" i="80" s="1"/>
  <c r="M78" i="80" s="1"/>
  <c r="N68" i="80"/>
  <c r="N69" i="80" s="1"/>
  <c r="N70" i="80" s="1"/>
  <c r="N71" i="80" s="1"/>
  <c r="N72" i="80" s="1"/>
  <c r="N76" i="80" s="1"/>
  <c r="N77" i="80" s="1"/>
  <c r="N78" i="80" s="1"/>
  <c r="N65" i="80"/>
  <c r="I40" i="31"/>
  <c r="K40" i="31"/>
  <c r="D10" i="75"/>
  <c r="E10" i="75"/>
  <c r="H44" i="73" l="1"/>
  <c r="O1765" i="46"/>
  <c r="O75" i="80"/>
  <c r="O76" i="80" s="1"/>
  <c r="O77" i="80" s="1"/>
  <c r="O78" i="80" s="1"/>
  <c r="O72" i="80"/>
  <c r="K72" i="80"/>
  <c r="K75" i="80"/>
  <c r="K76" i="80" s="1"/>
  <c r="K77" i="80" s="1"/>
  <c r="K78" i="80" s="1"/>
  <c r="K79" i="80" s="1"/>
  <c r="M82" i="80"/>
  <c r="M83" i="80" s="1"/>
  <c r="M84" i="80" s="1"/>
  <c r="M85" i="80" s="1"/>
  <c r="M86" i="80" s="1"/>
  <c r="M79" i="80"/>
  <c r="M80" i="80" s="1"/>
  <c r="N82" i="80"/>
  <c r="N83" i="80" s="1"/>
  <c r="N84" i="80" s="1"/>
  <c r="N85" i="80" s="1"/>
  <c r="N86" i="80" s="1"/>
  <c r="N79" i="80"/>
  <c r="P64" i="80"/>
  <c r="P67" i="80"/>
  <c r="P68" i="80" s="1"/>
  <c r="P69" i="80" s="1"/>
  <c r="P70" i="80" s="1"/>
  <c r="P71" i="80" s="1"/>
  <c r="P72" i="80" s="1"/>
  <c r="P76" i="80" s="1"/>
  <c r="P77" i="80" s="1"/>
  <c r="P78" i="80" s="1"/>
  <c r="P79" i="80" s="1"/>
  <c r="P83" i="80" s="1"/>
  <c r="P84" i="80" s="1"/>
  <c r="P85" i="80" s="1"/>
  <c r="L83" i="80"/>
  <c r="L84" i="80" s="1"/>
  <c r="L85" i="80" s="1"/>
  <c r="L86" i="80" s="1"/>
  <c r="L87" i="80" s="1"/>
  <c r="L91" i="80" s="1"/>
  <c r="L92" i="80" s="1"/>
  <c r="L93" i="80" s="1"/>
  <c r="L94" i="80" s="1"/>
  <c r="L80" i="80"/>
  <c r="J72" i="80"/>
  <c r="J73" i="80" s="1"/>
  <c r="J75" i="80"/>
  <c r="J76" i="80" s="1"/>
  <c r="J77" i="80" s="1"/>
  <c r="J78" i="80" s="1"/>
  <c r="J79" i="80" s="1"/>
  <c r="J80" i="80" s="1"/>
  <c r="J84" i="80" s="1"/>
  <c r="J85" i="80" s="1"/>
  <c r="J86" i="80" s="1"/>
  <c r="F10" i="75"/>
  <c r="O82" i="80" l="1"/>
  <c r="O83" i="80" s="1"/>
  <c r="O84" i="80" s="1"/>
  <c r="O85" i="80" s="1"/>
  <c r="O79" i="80"/>
  <c r="N87" i="80"/>
  <c r="N90" i="80"/>
  <c r="N91" i="80" s="1"/>
  <c r="N92" i="80" s="1"/>
  <c r="N93" i="80" s="1"/>
  <c r="N94" i="80" s="1"/>
  <c r="J87" i="80"/>
  <c r="J90" i="80"/>
  <c r="J91" i="80" s="1"/>
  <c r="J92" i="80" s="1"/>
  <c r="J93" i="80" s="1"/>
  <c r="J94" i="80" s="1"/>
  <c r="J95" i="80" s="1"/>
  <c r="K80" i="80"/>
  <c r="K83" i="80"/>
  <c r="K84" i="80" s="1"/>
  <c r="K85" i="80" s="1"/>
  <c r="K86" i="80" s="1"/>
  <c r="K87" i="80" s="1"/>
  <c r="K91" i="80" s="1"/>
  <c r="K92" i="80" s="1"/>
  <c r="K93" i="80" s="1"/>
  <c r="K94" i="80" s="1"/>
  <c r="K95" i="80" s="1"/>
  <c r="P89" i="80"/>
  <c r="P90" i="80" s="1"/>
  <c r="P91" i="80" s="1"/>
  <c r="P92" i="80" s="1"/>
  <c r="P93" i="80" s="1"/>
  <c r="P94" i="80" s="1"/>
  <c r="P86" i="80"/>
  <c r="M90" i="80"/>
  <c r="M91" i="80" s="1"/>
  <c r="M92" i="80" s="1"/>
  <c r="M93" i="80" s="1"/>
  <c r="M94" i="80" s="1"/>
  <c r="M87" i="80"/>
  <c r="G494" i="67"/>
  <c r="G497" i="70"/>
  <c r="G496" i="70"/>
  <c r="G489" i="67"/>
  <c r="G488" i="67"/>
  <c r="G487" i="67"/>
  <c r="G486" i="67"/>
  <c r="G485" i="67"/>
  <c r="G364" i="67"/>
  <c r="G363" i="67"/>
  <c r="G361" i="67"/>
  <c r="G360" i="67"/>
  <c r="G359" i="67"/>
  <c r="G358" i="67"/>
  <c r="G357" i="67"/>
  <c r="G356" i="67"/>
  <c r="G355" i="67"/>
  <c r="E5" i="75"/>
  <c r="E7" i="75" s="1"/>
  <c r="D5" i="75"/>
  <c r="D7" i="75" s="1"/>
  <c r="G6" i="75"/>
  <c r="G7" i="75"/>
  <c r="G8" i="75"/>
  <c r="G9" i="75"/>
  <c r="G10" i="75"/>
  <c r="G11" i="75"/>
  <c r="G12" i="75"/>
  <c r="G13" i="75"/>
  <c r="G17" i="75"/>
  <c r="G5" i="75"/>
  <c r="E11" i="75"/>
  <c r="E13" i="75" s="1"/>
  <c r="D11" i="75"/>
  <c r="D13" i="75" s="1"/>
  <c r="C12" i="75"/>
  <c r="C13" i="75"/>
  <c r="C17" i="75"/>
  <c r="C6" i="75"/>
  <c r="C7" i="75"/>
  <c r="C8" i="75"/>
  <c r="C9" i="75"/>
  <c r="C10" i="75"/>
  <c r="C11" i="75"/>
  <c r="C5" i="75"/>
  <c r="F13" i="75" l="1"/>
  <c r="O89" i="80"/>
  <c r="O90" i="80" s="1"/>
  <c r="O91" i="80" s="1"/>
  <c r="O92" i="80" s="1"/>
  <c r="O93" i="80" s="1"/>
  <c r="O94" i="80" s="1"/>
  <c r="O86" i="80"/>
  <c r="O87" i="80" s="1"/>
  <c r="D18" i="75"/>
  <c r="F7" i="75"/>
  <c r="AI31" i="50"/>
  <c r="S25" i="49"/>
  <c r="U17" i="49"/>
  <c r="I15" i="49"/>
  <c r="I16" i="49"/>
  <c r="C18" i="49"/>
  <c r="C19" i="49"/>
  <c r="E19" i="49" s="1"/>
  <c r="O19" i="49" s="1"/>
  <c r="C20" i="49"/>
  <c r="C17" i="49"/>
  <c r="AI33" i="50" s="1"/>
  <c r="C8" i="49"/>
  <c r="AI30" i="50" s="1"/>
  <c r="C12" i="49"/>
  <c r="AI29" i="50" s="1"/>
  <c r="C13" i="49"/>
  <c r="C9" i="49"/>
  <c r="AI26" i="50" s="1"/>
  <c r="C10" i="49"/>
  <c r="C7" i="49"/>
  <c r="J24" i="49"/>
  <c r="C24" i="49"/>
  <c r="E24" i="49" s="1"/>
  <c r="N24" i="49" s="1"/>
  <c r="O23" i="49"/>
  <c r="O22" i="49"/>
  <c r="D18" i="49"/>
  <c r="N18" i="49" s="1"/>
  <c r="D19" i="49"/>
  <c r="N19" i="49" s="1"/>
  <c r="D20" i="49"/>
  <c r="N20" i="49" s="1"/>
  <c r="D12" i="49"/>
  <c r="D13" i="49"/>
  <c r="D9" i="49"/>
  <c r="D10" i="49"/>
  <c r="D8" i="49"/>
  <c r="D7" i="49"/>
  <c r="AI35" i="50"/>
  <c r="AJ31" i="50"/>
  <c r="AJ30" i="50"/>
  <c r="AJ28" i="50"/>
  <c r="AJ27" i="50"/>
  <c r="AJ25" i="50"/>
  <c r="AJ24" i="50"/>
  <c r="B2" i="49"/>
  <c r="A1140" i="46" s="1"/>
  <c r="E22" i="49"/>
  <c r="N22" i="49" s="1"/>
  <c r="E23" i="49"/>
  <c r="N23" i="49" s="1"/>
  <c r="E2841" i="71"/>
  <c r="F2841" i="71"/>
  <c r="G2841" i="71"/>
  <c r="E2842" i="71"/>
  <c r="F2842" i="71"/>
  <c r="G2842" i="71"/>
  <c r="E2843" i="71"/>
  <c r="F2843" i="71"/>
  <c r="G2843" i="71"/>
  <c r="E2844" i="71"/>
  <c r="F2844" i="71"/>
  <c r="G2844" i="71"/>
  <c r="F2840" i="71"/>
  <c r="G2840" i="71"/>
  <c r="E2840" i="71"/>
  <c r="E2838" i="71"/>
  <c r="F2838" i="71"/>
  <c r="G2838" i="71"/>
  <c r="E2839" i="71"/>
  <c r="F2839" i="71"/>
  <c r="G2839" i="71"/>
  <c r="F2837" i="71"/>
  <c r="G2837" i="71"/>
  <c r="E2837" i="71"/>
  <c r="E2823" i="71"/>
  <c r="F2823" i="71"/>
  <c r="G2823" i="71"/>
  <c r="E2824" i="71"/>
  <c r="F2824" i="71"/>
  <c r="G2824" i="71"/>
  <c r="E2825" i="71"/>
  <c r="F2825" i="71"/>
  <c r="G2825" i="71"/>
  <c r="E2826" i="71"/>
  <c r="F2826" i="71"/>
  <c r="G2826" i="71"/>
  <c r="E2827" i="71"/>
  <c r="F2827" i="71"/>
  <c r="G2827" i="71"/>
  <c r="E2828" i="71"/>
  <c r="F2828" i="71"/>
  <c r="G2828" i="71"/>
  <c r="E2829" i="71"/>
  <c r="F2829" i="71"/>
  <c r="G2829" i="71"/>
  <c r="E2830" i="71"/>
  <c r="F2830" i="71"/>
  <c r="G2830" i="71"/>
  <c r="E2831" i="71"/>
  <c r="F2831" i="71"/>
  <c r="G2831" i="71"/>
  <c r="E2832" i="71"/>
  <c r="F2832" i="71"/>
  <c r="G2832" i="71"/>
  <c r="E2833" i="71"/>
  <c r="F2833" i="71"/>
  <c r="G2833" i="71"/>
  <c r="E2834" i="71"/>
  <c r="F2834" i="71"/>
  <c r="G2834" i="71"/>
  <c r="E2835" i="71"/>
  <c r="F2835" i="71"/>
  <c r="G2835" i="71"/>
  <c r="E2836" i="71"/>
  <c r="F2836" i="71"/>
  <c r="G2836" i="71"/>
  <c r="F2822" i="71"/>
  <c r="G2822" i="71"/>
  <c r="E2822" i="71"/>
  <c r="E2820" i="71"/>
  <c r="F2820" i="71"/>
  <c r="G2820" i="71"/>
  <c r="E2821" i="71"/>
  <c r="F2821" i="71"/>
  <c r="G2821" i="71"/>
  <c r="F2819" i="71"/>
  <c r="G2819" i="71"/>
  <c r="E2819" i="71"/>
  <c r="E2817" i="71"/>
  <c r="F2817" i="71"/>
  <c r="G2817" i="71"/>
  <c r="E2818" i="71"/>
  <c r="F2818" i="71"/>
  <c r="G2818" i="71"/>
  <c r="F2816" i="71"/>
  <c r="G2816" i="71"/>
  <c r="E2816" i="71"/>
  <c r="E2812" i="71"/>
  <c r="F2812" i="71"/>
  <c r="G2812" i="71"/>
  <c r="E2813" i="71"/>
  <c r="F2813" i="71"/>
  <c r="G2813" i="71"/>
  <c r="E2814" i="71"/>
  <c r="F2814" i="71"/>
  <c r="G2814" i="71"/>
  <c r="E2815" i="71"/>
  <c r="F2815" i="71"/>
  <c r="G2815" i="71"/>
  <c r="F2811" i="71"/>
  <c r="G2811" i="71"/>
  <c r="E2811" i="71"/>
  <c r="E2809" i="71"/>
  <c r="F2809" i="71"/>
  <c r="G2809" i="71"/>
  <c r="E2810" i="71"/>
  <c r="F2810" i="71"/>
  <c r="G2810" i="71"/>
  <c r="F2808" i="71"/>
  <c r="G2808" i="71"/>
  <c r="E2808" i="71"/>
  <c r="E2794" i="71"/>
  <c r="F2794" i="71"/>
  <c r="G2794" i="71"/>
  <c r="E2795" i="71"/>
  <c r="F2795" i="71"/>
  <c r="G2795" i="71"/>
  <c r="E2796" i="71"/>
  <c r="F2796" i="71"/>
  <c r="G2796" i="71"/>
  <c r="E2797" i="71"/>
  <c r="F2797" i="71"/>
  <c r="G2797" i="71"/>
  <c r="E2798" i="71"/>
  <c r="F2798" i="71"/>
  <c r="G2798" i="71"/>
  <c r="E2799" i="71"/>
  <c r="F2799" i="71"/>
  <c r="G2799" i="71"/>
  <c r="E2800" i="71"/>
  <c r="F2800" i="71"/>
  <c r="G2800" i="71"/>
  <c r="E2801" i="71"/>
  <c r="F2801" i="71"/>
  <c r="G2801" i="71"/>
  <c r="E2802" i="71"/>
  <c r="F2802" i="71"/>
  <c r="G2802" i="71"/>
  <c r="E2803" i="71"/>
  <c r="F2803" i="71"/>
  <c r="G2803" i="71"/>
  <c r="E2804" i="71"/>
  <c r="F2804" i="71"/>
  <c r="G2804" i="71"/>
  <c r="E2805" i="71"/>
  <c r="F2805" i="71"/>
  <c r="G2805" i="71"/>
  <c r="E2806" i="71"/>
  <c r="F2806" i="71"/>
  <c r="G2806" i="71"/>
  <c r="E2807" i="71"/>
  <c r="F2807" i="71"/>
  <c r="G2807" i="71"/>
  <c r="F2793" i="71"/>
  <c r="G2793" i="71"/>
  <c r="E2793" i="71"/>
  <c r="E2791" i="71"/>
  <c r="F2791" i="71"/>
  <c r="G2791" i="71"/>
  <c r="E2792" i="71"/>
  <c r="F2792" i="71"/>
  <c r="G2792" i="71"/>
  <c r="F2790" i="71"/>
  <c r="G2790" i="71"/>
  <c r="E2790" i="71"/>
  <c r="E2788" i="71"/>
  <c r="F2788" i="71"/>
  <c r="G2788" i="71"/>
  <c r="E2789" i="71"/>
  <c r="F2789" i="71"/>
  <c r="G2789" i="71"/>
  <c r="F2787" i="71"/>
  <c r="G2787" i="71"/>
  <c r="E2787" i="71"/>
  <c r="E2783" i="71"/>
  <c r="F2783" i="71"/>
  <c r="G2783" i="71"/>
  <c r="E2784" i="71"/>
  <c r="F2784" i="71"/>
  <c r="G2784" i="71"/>
  <c r="E2785" i="71"/>
  <c r="F2785" i="71"/>
  <c r="G2785" i="71"/>
  <c r="E2786" i="71"/>
  <c r="F2786" i="71"/>
  <c r="G2786" i="71"/>
  <c r="F2782" i="71"/>
  <c r="G2782" i="71"/>
  <c r="E2782" i="71"/>
  <c r="E2780" i="71"/>
  <c r="F2780" i="71"/>
  <c r="G2780" i="71"/>
  <c r="E2781" i="71"/>
  <c r="F2781" i="71"/>
  <c r="G2781" i="71"/>
  <c r="F2779" i="71"/>
  <c r="G2779" i="71"/>
  <c r="E2779" i="71"/>
  <c r="E2765" i="71"/>
  <c r="F2765" i="71"/>
  <c r="G2765" i="71"/>
  <c r="E2766" i="71"/>
  <c r="F2766" i="71"/>
  <c r="G2766" i="71"/>
  <c r="E2767" i="71"/>
  <c r="F2767" i="71"/>
  <c r="G2767" i="71"/>
  <c r="E2768" i="71"/>
  <c r="F2768" i="71"/>
  <c r="G2768" i="71"/>
  <c r="E2769" i="71"/>
  <c r="F2769" i="71"/>
  <c r="G2769" i="71"/>
  <c r="E2770" i="71"/>
  <c r="F2770" i="71"/>
  <c r="G2770" i="71"/>
  <c r="E2771" i="71"/>
  <c r="F2771" i="71"/>
  <c r="G2771" i="71"/>
  <c r="E2772" i="71"/>
  <c r="F2772" i="71"/>
  <c r="G2772" i="71"/>
  <c r="E2773" i="71"/>
  <c r="F2773" i="71"/>
  <c r="G2773" i="71"/>
  <c r="E2774" i="71"/>
  <c r="F2774" i="71"/>
  <c r="G2774" i="71"/>
  <c r="E2775" i="71"/>
  <c r="F2775" i="71"/>
  <c r="G2775" i="71"/>
  <c r="E2776" i="71"/>
  <c r="F2776" i="71"/>
  <c r="G2776" i="71"/>
  <c r="E2777" i="71"/>
  <c r="F2777" i="71"/>
  <c r="G2777" i="71"/>
  <c r="E2778" i="71"/>
  <c r="F2778" i="71"/>
  <c r="G2778" i="71"/>
  <c r="F2764" i="71"/>
  <c r="G2764" i="71"/>
  <c r="E2764" i="71"/>
  <c r="E2762" i="71"/>
  <c r="F2762" i="71"/>
  <c r="G2762" i="71"/>
  <c r="E2763" i="71"/>
  <c r="F2763" i="71"/>
  <c r="G2763" i="71"/>
  <c r="F2761" i="71"/>
  <c r="G2761" i="71"/>
  <c r="E2761" i="71"/>
  <c r="E2759" i="71"/>
  <c r="F2759" i="71"/>
  <c r="G2759" i="71"/>
  <c r="E2760" i="71"/>
  <c r="F2760" i="71"/>
  <c r="G2760" i="71"/>
  <c r="F2758" i="71"/>
  <c r="G2758" i="71"/>
  <c r="E2758" i="71"/>
  <c r="E2754" i="71"/>
  <c r="F2754" i="71"/>
  <c r="G2754" i="71"/>
  <c r="E2755" i="71"/>
  <c r="F2755" i="71"/>
  <c r="G2755" i="71"/>
  <c r="E2756" i="71"/>
  <c r="F2756" i="71"/>
  <c r="G2756" i="71"/>
  <c r="E2757" i="71"/>
  <c r="F2757" i="71"/>
  <c r="G2757" i="71"/>
  <c r="F2753" i="71"/>
  <c r="G2753" i="71"/>
  <c r="E2753" i="71"/>
  <c r="E2751" i="71"/>
  <c r="F2751" i="71"/>
  <c r="G2751" i="71"/>
  <c r="E2752" i="71"/>
  <c r="F2752" i="71"/>
  <c r="G2752" i="71"/>
  <c r="F2750" i="71"/>
  <c r="G2750" i="71"/>
  <c r="E2750" i="71"/>
  <c r="E2736" i="71"/>
  <c r="F2736" i="71"/>
  <c r="G2736" i="71"/>
  <c r="E2737" i="71"/>
  <c r="F2737" i="71"/>
  <c r="G2737" i="71"/>
  <c r="E2738" i="71"/>
  <c r="F2738" i="71"/>
  <c r="G2738" i="71"/>
  <c r="E2739" i="71"/>
  <c r="F2739" i="71"/>
  <c r="G2739" i="71"/>
  <c r="E2740" i="71"/>
  <c r="F2740" i="71"/>
  <c r="G2740" i="71"/>
  <c r="E2741" i="71"/>
  <c r="F2741" i="71"/>
  <c r="G2741" i="71"/>
  <c r="E2742" i="71"/>
  <c r="F2742" i="71"/>
  <c r="G2742" i="71"/>
  <c r="E2743" i="71"/>
  <c r="F2743" i="71"/>
  <c r="G2743" i="71"/>
  <c r="E2744" i="71"/>
  <c r="F2744" i="71"/>
  <c r="G2744" i="71"/>
  <c r="E2745" i="71"/>
  <c r="F2745" i="71"/>
  <c r="G2745" i="71"/>
  <c r="E2746" i="71"/>
  <c r="F2746" i="71"/>
  <c r="G2746" i="71"/>
  <c r="E2747" i="71"/>
  <c r="F2747" i="71"/>
  <c r="G2747" i="71"/>
  <c r="E2748" i="71"/>
  <c r="F2748" i="71"/>
  <c r="G2748" i="71"/>
  <c r="E2749" i="71"/>
  <c r="F2749" i="71"/>
  <c r="G2749" i="71"/>
  <c r="F2735" i="71"/>
  <c r="G2735" i="71"/>
  <c r="E2735" i="71"/>
  <c r="E2733" i="71"/>
  <c r="F2733" i="71"/>
  <c r="G2733" i="71"/>
  <c r="E2734" i="71"/>
  <c r="F2734" i="71"/>
  <c r="G2734" i="71"/>
  <c r="F2732" i="71"/>
  <c r="G2732" i="71"/>
  <c r="E2732" i="71"/>
  <c r="E2730" i="71"/>
  <c r="F2730" i="71"/>
  <c r="G2730" i="71"/>
  <c r="E2731" i="71"/>
  <c r="F2731" i="71"/>
  <c r="G2731" i="71"/>
  <c r="F2729" i="71"/>
  <c r="G2729" i="71"/>
  <c r="E2729" i="71"/>
  <c r="E2725" i="71"/>
  <c r="F2725" i="71"/>
  <c r="G2725" i="71"/>
  <c r="E2726" i="71"/>
  <c r="F2726" i="71"/>
  <c r="G2726" i="71"/>
  <c r="E2727" i="71"/>
  <c r="F2727" i="71"/>
  <c r="G2727" i="71"/>
  <c r="E2728" i="71"/>
  <c r="F2728" i="71"/>
  <c r="G2728" i="71"/>
  <c r="F2724" i="71"/>
  <c r="G2724" i="71"/>
  <c r="E2724" i="71"/>
  <c r="E2722" i="71"/>
  <c r="F2722" i="71"/>
  <c r="G2722" i="71"/>
  <c r="E2723" i="71"/>
  <c r="F2723" i="71"/>
  <c r="G2723" i="71"/>
  <c r="F2721" i="71"/>
  <c r="G2721" i="71"/>
  <c r="E2721" i="71"/>
  <c r="E2707" i="71"/>
  <c r="F2707" i="71"/>
  <c r="G2707" i="71"/>
  <c r="E2708" i="71"/>
  <c r="F2708" i="71"/>
  <c r="G2708" i="71"/>
  <c r="E2709" i="71"/>
  <c r="F2709" i="71"/>
  <c r="G2709" i="71"/>
  <c r="E2710" i="71"/>
  <c r="F2710" i="71"/>
  <c r="G2710" i="71"/>
  <c r="E2711" i="71"/>
  <c r="F2711" i="71"/>
  <c r="G2711" i="71"/>
  <c r="E2712" i="71"/>
  <c r="F2712" i="71"/>
  <c r="G2712" i="71"/>
  <c r="E2713" i="71"/>
  <c r="F2713" i="71"/>
  <c r="G2713" i="71"/>
  <c r="E2714" i="71"/>
  <c r="F2714" i="71"/>
  <c r="G2714" i="71"/>
  <c r="E2715" i="71"/>
  <c r="F2715" i="71"/>
  <c r="G2715" i="71"/>
  <c r="E2716" i="71"/>
  <c r="F2716" i="71"/>
  <c r="G2716" i="71"/>
  <c r="E2717" i="71"/>
  <c r="F2717" i="71"/>
  <c r="G2717" i="71"/>
  <c r="E2718" i="71"/>
  <c r="F2718" i="71"/>
  <c r="G2718" i="71"/>
  <c r="E2719" i="71"/>
  <c r="F2719" i="71"/>
  <c r="G2719" i="71"/>
  <c r="E2720" i="71"/>
  <c r="F2720" i="71"/>
  <c r="G2720" i="71"/>
  <c r="F2706" i="71"/>
  <c r="G2706" i="71"/>
  <c r="E2706" i="71"/>
  <c r="E2704" i="71"/>
  <c r="F2704" i="71"/>
  <c r="G2704" i="71"/>
  <c r="E2705" i="71"/>
  <c r="F2705" i="71"/>
  <c r="G2705" i="71"/>
  <c r="F2703" i="71"/>
  <c r="G2703" i="71"/>
  <c r="E2703" i="71"/>
  <c r="E2701" i="71"/>
  <c r="F2701" i="71"/>
  <c r="G2701" i="71"/>
  <c r="E2702" i="71"/>
  <c r="F2702" i="71"/>
  <c r="G2702" i="71"/>
  <c r="F2700" i="71"/>
  <c r="G2700" i="71"/>
  <c r="E2700" i="71"/>
  <c r="B2816" i="71"/>
  <c r="B2788" i="71"/>
  <c r="B2789" i="71"/>
  <c r="B2790" i="71"/>
  <c r="B2791" i="71"/>
  <c r="B2792" i="71"/>
  <c r="B2793" i="71"/>
  <c r="B2794" i="71"/>
  <c r="B2795" i="71"/>
  <c r="B2796" i="71"/>
  <c r="B2797" i="71"/>
  <c r="B2798" i="71"/>
  <c r="B2799" i="71"/>
  <c r="B2800" i="71"/>
  <c r="B2801" i="71"/>
  <c r="B2802" i="71"/>
  <c r="B2803" i="71"/>
  <c r="B2804" i="71"/>
  <c r="B2805" i="71"/>
  <c r="B2806" i="71"/>
  <c r="B2807" i="71"/>
  <c r="B2808" i="71"/>
  <c r="B2809" i="71"/>
  <c r="B2810" i="71"/>
  <c r="B2811" i="71"/>
  <c r="B2812" i="71"/>
  <c r="B2813" i="71"/>
  <c r="B2814" i="71"/>
  <c r="B2815" i="71"/>
  <c r="B2787" i="71"/>
  <c r="B2759" i="71"/>
  <c r="B2760" i="71"/>
  <c r="B2761" i="71"/>
  <c r="B2762" i="71"/>
  <c r="B2763" i="71"/>
  <c r="B2764" i="71"/>
  <c r="B2765" i="71"/>
  <c r="B2766" i="71"/>
  <c r="B2767" i="71"/>
  <c r="B2768" i="71"/>
  <c r="B2769" i="71"/>
  <c r="B2770" i="71"/>
  <c r="B2771" i="71"/>
  <c r="B2772" i="71"/>
  <c r="B2773" i="71"/>
  <c r="B2774" i="71"/>
  <c r="B2775" i="71"/>
  <c r="B2776" i="71"/>
  <c r="B2777" i="71"/>
  <c r="B2778" i="71"/>
  <c r="B2779" i="71"/>
  <c r="B2780" i="71"/>
  <c r="B2781" i="71"/>
  <c r="B2782" i="71"/>
  <c r="B2783" i="71"/>
  <c r="B2784" i="71"/>
  <c r="B2785" i="71"/>
  <c r="B2786" i="71"/>
  <c r="B2758" i="71"/>
  <c r="B2730" i="71"/>
  <c r="B2731" i="71"/>
  <c r="B2732" i="71"/>
  <c r="B2733" i="71"/>
  <c r="B2734" i="71"/>
  <c r="B2735" i="71"/>
  <c r="B2736" i="71"/>
  <c r="B2737" i="71"/>
  <c r="B2738" i="71"/>
  <c r="B2739" i="71"/>
  <c r="B2740" i="71"/>
  <c r="B2741" i="71"/>
  <c r="B2742" i="71"/>
  <c r="B2743" i="71"/>
  <c r="B2744" i="71"/>
  <c r="B2745" i="71"/>
  <c r="B2746" i="71"/>
  <c r="B2747" i="71"/>
  <c r="B2748" i="71"/>
  <c r="B2749" i="71"/>
  <c r="B2750" i="71"/>
  <c r="B2751" i="71"/>
  <c r="B2752" i="71"/>
  <c r="B2753" i="71"/>
  <c r="B2754" i="71"/>
  <c r="B2755" i="71"/>
  <c r="B2756" i="71"/>
  <c r="B2757" i="71"/>
  <c r="B2729" i="71"/>
  <c r="B2701" i="71"/>
  <c r="B2702" i="71"/>
  <c r="B2703" i="71"/>
  <c r="B2704" i="71"/>
  <c r="B2705" i="71"/>
  <c r="B2706" i="71"/>
  <c r="B2707" i="71"/>
  <c r="B2708" i="71"/>
  <c r="B2709" i="71"/>
  <c r="B2710" i="71"/>
  <c r="B2711" i="71"/>
  <c r="B2712" i="71"/>
  <c r="B2713" i="71"/>
  <c r="B2714" i="71"/>
  <c r="B2715" i="71"/>
  <c r="B2716" i="71"/>
  <c r="B2717" i="71"/>
  <c r="B2718" i="71"/>
  <c r="B2719" i="71"/>
  <c r="B2720" i="71"/>
  <c r="B2721" i="71"/>
  <c r="B2722" i="71"/>
  <c r="B2723" i="71"/>
  <c r="B2724" i="71"/>
  <c r="B2725" i="71"/>
  <c r="B2726" i="71"/>
  <c r="B2727" i="71"/>
  <c r="B2728" i="71"/>
  <c r="B2700" i="71"/>
  <c r="E2696" i="71"/>
  <c r="F2696" i="71"/>
  <c r="G2696" i="71"/>
  <c r="E2697" i="71"/>
  <c r="F2697" i="71"/>
  <c r="G2697" i="71"/>
  <c r="E2698" i="71"/>
  <c r="F2698" i="71"/>
  <c r="G2698" i="71"/>
  <c r="E2699" i="71"/>
  <c r="F2699" i="71"/>
  <c r="G2699" i="71"/>
  <c r="F2695" i="71"/>
  <c r="G2695" i="71"/>
  <c r="E2695" i="71"/>
  <c r="E2693" i="71"/>
  <c r="F2693" i="71"/>
  <c r="G2693" i="71"/>
  <c r="E2694" i="71"/>
  <c r="F2694" i="71"/>
  <c r="G2694" i="71"/>
  <c r="F2692" i="71"/>
  <c r="G2692" i="71"/>
  <c r="E2692" i="71"/>
  <c r="E2678" i="71"/>
  <c r="F2678" i="71"/>
  <c r="G2678" i="71"/>
  <c r="E2679" i="71"/>
  <c r="F2679" i="71"/>
  <c r="G2679" i="71"/>
  <c r="E2680" i="71"/>
  <c r="F2680" i="71"/>
  <c r="G2680" i="71"/>
  <c r="E2681" i="71"/>
  <c r="F2681" i="71"/>
  <c r="G2681" i="71"/>
  <c r="E2682" i="71"/>
  <c r="F2682" i="71"/>
  <c r="G2682" i="71"/>
  <c r="E2683" i="71"/>
  <c r="F2683" i="71"/>
  <c r="G2683" i="71"/>
  <c r="E2684" i="71"/>
  <c r="F2684" i="71"/>
  <c r="G2684" i="71"/>
  <c r="E2685" i="71"/>
  <c r="F2685" i="71"/>
  <c r="G2685" i="71"/>
  <c r="E2686" i="71"/>
  <c r="F2686" i="71"/>
  <c r="G2686" i="71"/>
  <c r="E2687" i="71"/>
  <c r="F2687" i="71"/>
  <c r="G2687" i="71"/>
  <c r="E2688" i="71"/>
  <c r="F2688" i="71"/>
  <c r="G2688" i="71"/>
  <c r="E2689" i="71"/>
  <c r="F2689" i="71"/>
  <c r="G2689" i="71"/>
  <c r="E2690" i="71"/>
  <c r="F2690" i="71"/>
  <c r="G2690" i="71"/>
  <c r="E2691" i="71"/>
  <c r="F2691" i="71"/>
  <c r="G2691" i="71"/>
  <c r="F2677" i="71"/>
  <c r="G2677" i="71"/>
  <c r="E2677" i="71"/>
  <c r="E2675" i="71"/>
  <c r="F2675" i="71"/>
  <c r="G2675" i="71"/>
  <c r="E2676" i="71"/>
  <c r="F2676" i="71"/>
  <c r="G2676" i="71"/>
  <c r="F2674" i="71"/>
  <c r="G2674" i="71"/>
  <c r="E2674" i="71"/>
  <c r="E2672" i="71"/>
  <c r="F2672" i="71"/>
  <c r="G2672" i="71"/>
  <c r="E2673" i="71"/>
  <c r="F2673" i="71"/>
  <c r="G2673" i="71"/>
  <c r="F2671" i="71"/>
  <c r="G2671" i="71"/>
  <c r="E2671" i="71"/>
  <c r="B2642" i="71"/>
  <c r="B2641" i="71"/>
  <c r="B2640" i="71"/>
  <c r="B2639" i="71"/>
  <c r="B2638" i="71"/>
  <c r="B2637" i="71"/>
  <c r="B2636" i="71"/>
  <c r="B2635" i="71"/>
  <c r="B2634" i="71"/>
  <c r="B2633" i="71"/>
  <c r="B2632" i="71"/>
  <c r="B2631" i="71"/>
  <c r="B2630" i="71"/>
  <c r="B2629" i="71"/>
  <c r="B2628" i="71"/>
  <c r="B2627" i="71"/>
  <c r="B2626" i="71"/>
  <c r="B2625" i="71"/>
  <c r="B2624" i="71"/>
  <c r="B2623" i="71"/>
  <c r="B2622" i="71"/>
  <c r="B2621" i="71"/>
  <c r="B2620" i="71"/>
  <c r="B2619" i="71"/>
  <c r="B2618" i="71"/>
  <c r="B2617" i="71"/>
  <c r="B2616" i="71"/>
  <c r="B2615" i="71"/>
  <c r="B2614" i="71"/>
  <c r="B2613" i="71"/>
  <c r="E2667" i="71"/>
  <c r="F2667" i="71"/>
  <c r="G2667" i="71"/>
  <c r="E2668" i="71"/>
  <c r="F2668" i="71"/>
  <c r="G2668" i="71"/>
  <c r="E2669" i="71"/>
  <c r="F2669" i="71"/>
  <c r="G2669" i="71"/>
  <c r="E2670" i="71"/>
  <c r="F2670" i="71"/>
  <c r="G2670" i="71"/>
  <c r="F2666" i="71"/>
  <c r="G2666" i="71"/>
  <c r="E2666" i="71"/>
  <c r="E2664" i="71"/>
  <c r="F2664" i="71"/>
  <c r="G2664" i="71"/>
  <c r="E2665" i="71"/>
  <c r="F2665" i="71"/>
  <c r="G2665" i="71"/>
  <c r="F2663" i="71"/>
  <c r="G2663" i="71"/>
  <c r="E2663" i="71"/>
  <c r="E2649" i="71"/>
  <c r="F2649" i="71"/>
  <c r="G2649" i="71"/>
  <c r="E2650" i="71"/>
  <c r="F2650" i="71"/>
  <c r="G2650" i="71"/>
  <c r="E2651" i="71"/>
  <c r="F2651" i="71"/>
  <c r="G2651" i="71"/>
  <c r="E2652" i="71"/>
  <c r="F2652" i="71"/>
  <c r="G2652" i="71"/>
  <c r="E2653" i="71"/>
  <c r="F2653" i="71"/>
  <c r="G2653" i="71"/>
  <c r="E2654" i="71"/>
  <c r="F2654" i="71"/>
  <c r="G2654" i="71"/>
  <c r="E2655" i="71"/>
  <c r="F2655" i="71"/>
  <c r="G2655" i="71"/>
  <c r="E2656" i="71"/>
  <c r="F2656" i="71"/>
  <c r="G2656" i="71"/>
  <c r="E2657" i="71"/>
  <c r="F2657" i="71"/>
  <c r="G2657" i="71"/>
  <c r="E2658" i="71"/>
  <c r="F2658" i="71"/>
  <c r="G2658" i="71"/>
  <c r="E2659" i="71"/>
  <c r="F2659" i="71"/>
  <c r="G2659" i="71"/>
  <c r="E2660" i="71"/>
  <c r="F2660" i="71"/>
  <c r="G2660" i="71"/>
  <c r="E2661" i="71"/>
  <c r="F2661" i="71"/>
  <c r="G2661" i="71"/>
  <c r="E2662" i="71"/>
  <c r="F2662" i="71"/>
  <c r="G2662" i="71"/>
  <c r="F2648" i="71"/>
  <c r="G2648" i="71"/>
  <c r="E2648" i="71"/>
  <c r="E2646" i="71"/>
  <c r="F2646" i="71"/>
  <c r="G2646" i="71"/>
  <c r="E2647" i="71"/>
  <c r="F2647" i="71"/>
  <c r="G2647" i="71"/>
  <c r="F2645" i="71"/>
  <c r="G2645" i="71"/>
  <c r="E2645" i="71"/>
  <c r="E2643" i="71"/>
  <c r="F2643" i="71"/>
  <c r="G2643" i="71"/>
  <c r="E2644" i="71"/>
  <c r="F2644" i="71"/>
  <c r="G2644" i="71"/>
  <c r="F2642" i="71"/>
  <c r="G2642" i="71"/>
  <c r="E2642" i="71"/>
  <c r="E2638" i="71"/>
  <c r="F2638" i="71"/>
  <c r="G2638" i="71"/>
  <c r="E2639" i="71"/>
  <c r="F2639" i="71"/>
  <c r="G2639" i="71"/>
  <c r="E2640" i="71"/>
  <c r="F2640" i="71"/>
  <c r="G2640" i="71"/>
  <c r="E2641" i="71"/>
  <c r="F2641" i="71"/>
  <c r="G2641" i="71"/>
  <c r="F2637" i="71"/>
  <c r="G2637" i="71"/>
  <c r="E2637" i="71"/>
  <c r="E2635" i="71"/>
  <c r="F2635" i="71"/>
  <c r="G2635" i="71"/>
  <c r="E2636" i="71"/>
  <c r="F2636" i="71"/>
  <c r="G2636" i="71"/>
  <c r="F2634" i="71"/>
  <c r="G2634" i="71"/>
  <c r="E2634" i="71"/>
  <c r="E2620" i="71"/>
  <c r="F2620" i="71"/>
  <c r="G2620" i="71"/>
  <c r="E2621" i="71"/>
  <c r="F2621" i="71"/>
  <c r="G2621" i="71"/>
  <c r="E2622" i="71"/>
  <c r="F2622" i="71"/>
  <c r="G2622" i="71"/>
  <c r="E2623" i="71"/>
  <c r="F2623" i="71"/>
  <c r="G2623" i="71"/>
  <c r="E2624" i="71"/>
  <c r="F2624" i="71"/>
  <c r="G2624" i="71"/>
  <c r="E2625" i="71"/>
  <c r="F2625" i="71"/>
  <c r="G2625" i="71"/>
  <c r="E2626" i="71"/>
  <c r="F2626" i="71"/>
  <c r="G2626" i="71"/>
  <c r="E2627" i="71"/>
  <c r="F2627" i="71"/>
  <c r="G2627" i="71"/>
  <c r="E2628" i="71"/>
  <c r="F2628" i="71"/>
  <c r="G2628" i="71"/>
  <c r="E2629" i="71"/>
  <c r="F2629" i="71"/>
  <c r="G2629" i="71"/>
  <c r="E2630" i="71"/>
  <c r="F2630" i="71"/>
  <c r="G2630" i="71"/>
  <c r="E2631" i="71"/>
  <c r="F2631" i="71"/>
  <c r="G2631" i="71"/>
  <c r="E2632" i="71"/>
  <c r="F2632" i="71"/>
  <c r="G2632" i="71"/>
  <c r="E2633" i="71"/>
  <c r="F2633" i="71"/>
  <c r="G2633" i="71"/>
  <c r="F2619" i="71"/>
  <c r="G2619" i="71"/>
  <c r="E2619" i="71"/>
  <c r="E2617" i="71"/>
  <c r="F2617" i="71"/>
  <c r="G2617" i="71"/>
  <c r="E2618" i="71"/>
  <c r="F2618" i="71"/>
  <c r="G2618" i="71"/>
  <c r="F2616" i="71"/>
  <c r="G2616" i="71"/>
  <c r="E2616" i="71"/>
  <c r="E2614" i="71"/>
  <c r="F2614" i="71"/>
  <c r="G2614" i="71"/>
  <c r="E2615" i="71"/>
  <c r="F2615" i="71"/>
  <c r="G2615" i="71"/>
  <c r="F2613" i="71"/>
  <c r="G2613" i="71"/>
  <c r="E2613" i="71"/>
  <c r="A33" i="64"/>
  <c r="B33" i="64"/>
  <c r="H33" i="64"/>
  <c r="I33" i="64"/>
  <c r="J33" i="64"/>
  <c r="K33" i="64"/>
  <c r="L33" i="64"/>
  <c r="M33" i="64"/>
  <c r="A34" i="64"/>
  <c r="B34" i="64"/>
  <c r="H34" i="64"/>
  <c r="I34" i="64"/>
  <c r="J34" i="64"/>
  <c r="K34" i="64"/>
  <c r="L34" i="64"/>
  <c r="M34" i="64"/>
  <c r="A35" i="64"/>
  <c r="B35" i="64"/>
  <c r="H35" i="64"/>
  <c r="I35" i="64"/>
  <c r="J35" i="64"/>
  <c r="K35" i="64"/>
  <c r="L35" i="64"/>
  <c r="M35" i="64"/>
  <c r="A36" i="64"/>
  <c r="B36" i="64"/>
  <c r="H36" i="64"/>
  <c r="I36" i="64"/>
  <c r="J36" i="64"/>
  <c r="K36" i="64"/>
  <c r="L36" i="64"/>
  <c r="M36" i="64"/>
  <c r="A37" i="64"/>
  <c r="B37" i="64"/>
  <c r="H37" i="64"/>
  <c r="I37" i="64"/>
  <c r="J37" i="64"/>
  <c r="K37" i="64"/>
  <c r="L37" i="64"/>
  <c r="M37" i="64"/>
  <c r="A38" i="64"/>
  <c r="B38" i="64"/>
  <c r="H38" i="64"/>
  <c r="I38" i="64"/>
  <c r="J38" i="64"/>
  <c r="K38" i="64"/>
  <c r="L38" i="64"/>
  <c r="M38" i="64"/>
  <c r="A39" i="64"/>
  <c r="B39" i="64"/>
  <c r="H39" i="64"/>
  <c r="I39" i="64"/>
  <c r="J39" i="64"/>
  <c r="K39" i="64"/>
  <c r="L39" i="64"/>
  <c r="M39" i="64"/>
  <c r="A40" i="64"/>
  <c r="B40" i="64"/>
  <c r="H40" i="64"/>
  <c r="I40" i="64"/>
  <c r="J40" i="64"/>
  <c r="K40" i="64"/>
  <c r="L40" i="64"/>
  <c r="M40" i="64"/>
  <c r="A41" i="64"/>
  <c r="B41" i="64"/>
  <c r="H41" i="64"/>
  <c r="I41" i="64"/>
  <c r="J41" i="64"/>
  <c r="K41" i="64"/>
  <c r="L41" i="64"/>
  <c r="M41" i="64"/>
  <c r="A42" i="64"/>
  <c r="B42" i="64"/>
  <c r="H42" i="64"/>
  <c r="I42" i="64"/>
  <c r="J42" i="64"/>
  <c r="K42" i="64"/>
  <c r="L42" i="64"/>
  <c r="M42" i="64"/>
  <c r="A43" i="64"/>
  <c r="B43" i="64"/>
  <c r="H43" i="64"/>
  <c r="I43" i="64"/>
  <c r="J43" i="64"/>
  <c r="K43" i="64"/>
  <c r="L43" i="64"/>
  <c r="M43" i="64"/>
  <c r="A44" i="64"/>
  <c r="B44" i="64"/>
  <c r="E9" i="67"/>
  <c r="L44" i="64"/>
  <c r="M44" i="64"/>
  <c r="A45" i="64"/>
  <c r="B45" i="64"/>
  <c r="I45" i="64"/>
  <c r="L45" i="64"/>
  <c r="M45" i="64"/>
  <c r="A46" i="64"/>
  <c r="B46" i="64"/>
  <c r="I46" i="64"/>
  <c r="L46" i="64"/>
  <c r="M46" i="64"/>
  <c r="A47" i="64"/>
  <c r="B47" i="64"/>
  <c r="I47" i="64"/>
  <c r="L47" i="64"/>
  <c r="M47" i="64"/>
  <c r="B32" i="64"/>
  <c r="H32" i="64"/>
  <c r="I32" i="64"/>
  <c r="J32" i="64"/>
  <c r="K32" i="64"/>
  <c r="L32" i="64"/>
  <c r="M32" i="64"/>
  <c r="A32" i="64"/>
  <c r="AP152" i="46"/>
  <c r="I44" i="64" s="1"/>
  <c r="AO153" i="46"/>
  <c r="H45" i="64" s="1"/>
  <c r="AO155" i="46"/>
  <c r="H47" i="64" s="1"/>
  <c r="AO154" i="46"/>
  <c r="H46" i="64" s="1"/>
  <c r="AO152" i="46"/>
  <c r="H44" i="64" s="1"/>
  <c r="AJ153" i="46"/>
  <c r="C45" i="64" s="1"/>
  <c r="AK153" i="46"/>
  <c r="D45" i="64" s="1"/>
  <c r="AL153" i="46"/>
  <c r="E45" i="64" s="1"/>
  <c r="AM153" i="46"/>
  <c r="F45" i="64" s="1"/>
  <c r="AN153" i="46"/>
  <c r="G45" i="64" s="1"/>
  <c r="AJ154" i="46"/>
  <c r="C46" i="64" s="1"/>
  <c r="AK154" i="46"/>
  <c r="D46" i="64" s="1"/>
  <c r="AL154" i="46"/>
  <c r="E46" i="64" s="1"/>
  <c r="AM154" i="46"/>
  <c r="F46" i="64" s="1"/>
  <c r="AN154" i="46"/>
  <c r="G46" i="64" s="1"/>
  <c r="AJ155" i="46"/>
  <c r="C47" i="64" s="1"/>
  <c r="AK155" i="46"/>
  <c r="D47" i="64" s="1"/>
  <c r="AL155" i="46"/>
  <c r="E47" i="64" s="1"/>
  <c r="AM155" i="46"/>
  <c r="F47" i="64" s="1"/>
  <c r="AN155" i="46"/>
  <c r="G47" i="64" s="1"/>
  <c r="AK152" i="46"/>
  <c r="D44" i="64" s="1"/>
  <c r="AL152" i="46"/>
  <c r="E44" i="64" s="1"/>
  <c r="AM152" i="46"/>
  <c r="F44" i="64" s="1"/>
  <c r="AN152" i="46"/>
  <c r="G44" i="64" s="1"/>
  <c r="AJ152" i="46"/>
  <c r="C44" i="64" s="1"/>
  <c r="AJ149" i="46"/>
  <c r="C41" i="64" s="1"/>
  <c r="AK149" i="46"/>
  <c r="D41" i="64" s="1"/>
  <c r="AL149" i="46"/>
  <c r="E41" i="64" s="1"/>
  <c r="AM149" i="46"/>
  <c r="F41" i="64" s="1"/>
  <c r="AN149" i="46"/>
  <c r="G41" i="64" s="1"/>
  <c r="AJ150" i="46"/>
  <c r="C42" i="64" s="1"/>
  <c r="AK150" i="46"/>
  <c r="D42" i="64" s="1"/>
  <c r="AL150" i="46"/>
  <c r="E42" i="64" s="1"/>
  <c r="AM150" i="46"/>
  <c r="F42" i="64" s="1"/>
  <c r="AN150" i="46"/>
  <c r="G42" i="64" s="1"/>
  <c r="AJ151" i="46"/>
  <c r="C43" i="64" s="1"/>
  <c r="AK151" i="46"/>
  <c r="D43" i="64" s="1"/>
  <c r="AL151" i="46"/>
  <c r="E43" i="64" s="1"/>
  <c r="AM151" i="46"/>
  <c r="F43" i="64" s="1"/>
  <c r="AN151" i="46"/>
  <c r="G43" i="64" s="1"/>
  <c r="AK148" i="46"/>
  <c r="D40" i="64" s="1"/>
  <c r="AL148" i="46"/>
  <c r="E40" i="64" s="1"/>
  <c r="AM148" i="46"/>
  <c r="F40" i="64" s="1"/>
  <c r="AN148" i="46"/>
  <c r="G40" i="64" s="1"/>
  <c r="AJ148" i="46"/>
  <c r="C40" i="64" s="1"/>
  <c r="AJ145" i="46"/>
  <c r="C37" i="64" s="1"/>
  <c r="AK145" i="46"/>
  <c r="D37" i="64" s="1"/>
  <c r="AL145" i="46"/>
  <c r="E37" i="64" s="1"/>
  <c r="AM145" i="46"/>
  <c r="F37" i="64" s="1"/>
  <c r="AN145" i="46"/>
  <c r="G37" i="64" s="1"/>
  <c r="AJ146" i="46"/>
  <c r="C38" i="64" s="1"/>
  <c r="AK146" i="46"/>
  <c r="D38" i="64" s="1"/>
  <c r="AL146" i="46"/>
  <c r="E38" i="64" s="1"/>
  <c r="AM146" i="46"/>
  <c r="F38" i="64" s="1"/>
  <c r="AN146" i="46"/>
  <c r="G38" i="64" s="1"/>
  <c r="AJ147" i="46"/>
  <c r="C39" i="64" s="1"/>
  <c r="AK147" i="46"/>
  <c r="D39" i="64" s="1"/>
  <c r="AL147" i="46"/>
  <c r="E39" i="64" s="1"/>
  <c r="AM147" i="46"/>
  <c r="F39" i="64" s="1"/>
  <c r="AN147" i="46"/>
  <c r="G39" i="64" s="1"/>
  <c r="AK144" i="46"/>
  <c r="D36" i="64" s="1"/>
  <c r="AL144" i="46"/>
  <c r="E36" i="64" s="1"/>
  <c r="AM144" i="46"/>
  <c r="F36" i="64" s="1"/>
  <c r="AN144" i="46"/>
  <c r="G36" i="64" s="1"/>
  <c r="AJ144" i="46"/>
  <c r="C36" i="64" s="1"/>
  <c r="AJ141" i="46"/>
  <c r="C33" i="64" s="1"/>
  <c r="AK141" i="46"/>
  <c r="D33" i="64" s="1"/>
  <c r="AL141" i="46"/>
  <c r="E33" i="64" s="1"/>
  <c r="AM141" i="46"/>
  <c r="F33" i="64" s="1"/>
  <c r="AN141" i="46"/>
  <c r="G33" i="64" s="1"/>
  <c r="AJ142" i="46"/>
  <c r="C34" i="64" s="1"/>
  <c r="AK142" i="46"/>
  <c r="D34" i="64" s="1"/>
  <c r="AL142" i="46"/>
  <c r="E34" i="64" s="1"/>
  <c r="AM142" i="46"/>
  <c r="F34" i="64" s="1"/>
  <c r="AN142" i="46"/>
  <c r="G34" i="64" s="1"/>
  <c r="AJ143" i="46"/>
  <c r="C35" i="64" s="1"/>
  <c r="AK143" i="46"/>
  <c r="D35" i="64" s="1"/>
  <c r="AL143" i="46"/>
  <c r="E35" i="64" s="1"/>
  <c r="AM143" i="46"/>
  <c r="F35" i="64" s="1"/>
  <c r="AN143" i="46"/>
  <c r="G35" i="64" s="1"/>
  <c r="AK140" i="46"/>
  <c r="D32" i="64" s="1"/>
  <c r="AL140" i="46"/>
  <c r="E32" i="64" s="1"/>
  <c r="AM140" i="46"/>
  <c r="F32" i="64" s="1"/>
  <c r="AN140" i="46"/>
  <c r="G32" i="64" s="1"/>
  <c r="AJ140" i="46"/>
  <c r="C32" i="64" s="1"/>
  <c r="U1868" i="46"/>
  <c r="U1867" i="46"/>
  <c r="U1866" i="46"/>
  <c r="U1865" i="46"/>
  <c r="U1864" i="46"/>
  <c r="E7" i="70"/>
  <c r="L1864" i="46" s="1"/>
  <c r="T32" i="73" s="1"/>
  <c r="Q1821" i="46"/>
  <c r="P1922" i="46" s="1"/>
  <c r="T1753" i="46"/>
  <c r="M1718" i="46"/>
  <c r="M1719" i="46"/>
  <c r="M1720" i="46"/>
  <c r="M1721" i="46"/>
  <c r="M1722" i="46"/>
  <c r="M1723" i="46"/>
  <c r="M1724" i="46"/>
  <c r="M1725" i="46"/>
  <c r="M1726" i="46"/>
  <c r="M1727" i="46"/>
  <c r="M1728" i="46"/>
  <c r="M1729" i="46"/>
  <c r="M1730" i="46"/>
  <c r="F20" i="67"/>
  <c r="F19" i="67"/>
  <c r="L1819" i="46" s="1"/>
  <c r="F18" i="67"/>
  <c r="F17" i="67"/>
  <c r="L1817" i="46" s="1"/>
  <c r="F16" i="67"/>
  <c r="N21" i="73" s="1"/>
  <c r="F15" i="67"/>
  <c r="L1815" i="46" s="1"/>
  <c r="F14" i="67"/>
  <c r="F13" i="67"/>
  <c r="L1813" i="46" s="1"/>
  <c r="F12" i="67"/>
  <c r="N17" i="73" s="1"/>
  <c r="F11" i="67"/>
  <c r="L1811" i="46" s="1"/>
  <c r="F10" i="67"/>
  <c r="F9" i="67"/>
  <c r="L1809" i="46" s="1"/>
  <c r="S1717" i="46"/>
  <c r="R1718" i="46"/>
  <c r="R1719" i="46"/>
  <c r="R1720" i="46"/>
  <c r="R1721" i="46"/>
  <c r="R1722" i="46"/>
  <c r="R1723" i="46"/>
  <c r="R1724" i="46"/>
  <c r="R1725" i="46"/>
  <c r="R1726" i="46"/>
  <c r="R1727" i="46"/>
  <c r="R1728" i="46"/>
  <c r="R1729" i="46"/>
  <c r="R1730" i="46"/>
  <c r="R1717" i="46"/>
  <c r="P1718" i="46"/>
  <c r="P1719" i="46"/>
  <c r="P1720" i="46"/>
  <c r="P1721" i="46"/>
  <c r="P1722" i="46"/>
  <c r="P1723" i="46"/>
  <c r="P1724" i="46"/>
  <c r="P1725" i="46"/>
  <c r="P1726" i="46"/>
  <c r="P1727" i="46"/>
  <c r="P1728" i="46"/>
  <c r="P1729" i="46"/>
  <c r="P1730" i="46"/>
  <c r="W1869" i="46"/>
  <c r="Q1923" i="46" s="1"/>
  <c r="I1863" i="46"/>
  <c r="J1864" i="46"/>
  <c r="R32" i="73" s="1"/>
  <c r="K1864" i="46"/>
  <c r="M1864" i="46"/>
  <c r="N1864" i="46"/>
  <c r="J1865" i="46"/>
  <c r="K1865" i="46"/>
  <c r="S33" i="73" s="1"/>
  <c r="M1865" i="46"/>
  <c r="N1865" i="46"/>
  <c r="J1866" i="46"/>
  <c r="R34" i="73" s="1"/>
  <c r="K1866" i="46"/>
  <c r="S34" i="73" s="1"/>
  <c r="M1866" i="46"/>
  <c r="N1866" i="46"/>
  <c r="J1867" i="46"/>
  <c r="R35" i="73" s="1"/>
  <c r="K1867" i="46"/>
  <c r="S35" i="73" s="1"/>
  <c r="M1867" i="46"/>
  <c r="N1867" i="46"/>
  <c r="J1868" i="46"/>
  <c r="R36" i="73" s="1"/>
  <c r="K1868" i="46"/>
  <c r="S36" i="73" s="1"/>
  <c r="M1868" i="46"/>
  <c r="N1868" i="46"/>
  <c r="J1863" i="46"/>
  <c r="K1863" i="46"/>
  <c r="L1863" i="46"/>
  <c r="M1863" i="46"/>
  <c r="N1863" i="46"/>
  <c r="O1810" i="46"/>
  <c r="O1811" i="46"/>
  <c r="O1812" i="46"/>
  <c r="O1813" i="46"/>
  <c r="O1814" i="46"/>
  <c r="O1815" i="46"/>
  <c r="O1816" i="46"/>
  <c r="O1817" i="46"/>
  <c r="O1818" i="46"/>
  <c r="O1819" i="46"/>
  <c r="O1820" i="46"/>
  <c r="E28" i="73"/>
  <c r="E29" i="73"/>
  <c r="F14" i="73"/>
  <c r="G14" i="73"/>
  <c r="F15" i="73"/>
  <c r="G15" i="73"/>
  <c r="F16" i="73"/>
  <c r="G16" i="73"/>
  <c r="F17" i="73"/>
  <c r="G17" i="73"/>
  <c r="F18" i="73"/>
  <c r="G18" i="73"/>
  <c r="F19" i="73"/>
  <c r="G19" i="73"/>
  <c r="F20" i="73"/>
  <c r="G20" i="73"/>
  <c r="F21" i="73"/>
  <c r="G21" i="73"/>
  <c r="F22" i="73"/>
  <c r="G22" i="73"/>
  <c r="F23" i="73"/>
  <c r="G23" i="73"/>
  <c r="F24" i="73"/>
  <c r="G24" i="73"/>
  <c r="F25" i="73"/>
  <c r="G25" i="73"/>
  <c r="F26" i="73"/>
  <c r="G26" i="73"/>
  <c r="F27" i="73"/>
  <c r="G27" i="73"/>
  <c r="F28" i="73"/>
  <c r="G28" i="73"/>
  <c r="F29" i="73"/>
  <c r="G29" i="73"/>
  <c r="E459" i="70"/>
  <c r="L1868" i="46" s="1"/>
  <c r="T36" i="73" s="1"/>
  <c r="E346" i="70"/>
  <c r="L1867" i="46" s="1"/>
  <c r="T35" i="73" s="1"/>
  <c r="E233" i="70"/>
  <c r="L1866" i="46" s="1"/>
  <c r="T34" i="73" s="1"/>
  <c r="E120" i="70"/>
  <c r="L1865" i="46" s="1"/>
  <c r="T33" i="73" s="1"/>
  <c r="C21" i="67"/>
  <c r="K26" i="73" s="1"/>
  <c r="D21" i="67"/>
  <c r="L26" i="73" s="1"/>
  <c r="Q1730" i="46"/>
  <c r="Q1729" i="46"/>
  <c r="Q1727" i="46"/>
  <c r="Q1726" i="46"/>
  <c r="Q1725" i="46"/>
  <c r="Q1724" i="46"/>
  <c r="Q1723" i="46"/>
  <c r="Q1722" i="46"/>
  <c r="Q1721" i="46"/>
  <c r="Q1719" i="46"/>
  <c r="Q1718" i="46"/>
  <c r="Q1717" i="46"/>
  <c r="J36" i="73"/>
  <c r="J35" i="73"/>
  <c r="J34" i="73"/>
  <c r="J33" i="73"/>
  <c r="J32" i="73"/>
  <c r="F33" i="73"/>
  <c r="G33" i="73"/>
  <c r="F34" i="73"/>
  <c r="G34" i="73"/>
  <c r="F35" i="73"/>
  <c r="G35" i="73"/>
  <c r="F36" i="73"/>
  <c r="G36" i="73"/>
  <c r="F37" i="73"/>
  <c r="G37" i="73"/>
  <c r="F38" i="73"/>
  <c r="G38" i="73"/>
  <c r="F39" i="73"/>
  <c r="G39" i="73"/>
  <c r="F40" i="73"/>
  <c r="G40" i="73"/>
  <c r="F41" i="73"/>
  <c r="G41" i="73"/>
  <c r="F42" i="73"/>
  <c r="G42" i="73"/>
  <c r="F43" i="73"/>
  <c r="G43" i="73"/>
  <c r="E44" i="73"/>
  <c r="F44" i="73"/>
  <c r="G44" i="73"/>
  <c r="F32" i="73"/>
  <c r="G32" i="73"/>
  <c r="C1944" i="46"/>
  <c r="F17" i="75" s="1"/>
  <c r="N1934" i="46"/>
  <c r="N1935" i="46" s="1"/>
  <c r="K1933" i="46"/>
  <c r="K1929" i="46"/>
  <c r="A1920" i="46"/>
  <c r="B8" i="73"/>
  <c r="I24" i="49"/>
  <c r="C15" i="73"/>
  <c r="D15" i="73"/>
  <c r="C16" i="73"/>
  <c r="D16" i="73"/>
  <c r="C17" i="73"/>
  <c r="D17" i="73"/>
  <c r="C18" i="73"/>
  <c r="D18" i="73"/>
  <c r="C19" i="73"/>
  <c r="D19" i="73"/>
  <c r="C20" i="73"/>
  <c r="D20" i="73"/>
  <c r="C21" i="73"/>
  <c r="D21" i="73"/>
  <c r="C22" i="73"/>
  <c r="D22" i="73"/>
  <c r="C23" i="73"/>
  <c r="D23" i="73"/>
  <c r="C24" i="73"/>
  <c r="D24" i="73"/>
  <c r="C25" i="73"/>
  <c r="D25" i="73"/>
  <c r="C26" i="73"/>
  <c r="D26" i="73"/>
  <c r="C27" i="73"/>
  <c r="D27" i="73"/>
  <c r="D14" i="73"/>
  <c r="C14" i="73"/>
  <c r="K15" i="73"/>
  <c r="L15" i="73"/>
  <c r="O15" i="73"/>
  <c r="P15" i="73"/>
  <c r="K16" i="73"/>
  <c r="L16" i="73"/>
  <c r="O16" i="73"/>
  <c r="P16" i="73"/>
  <c r="K17" i="73"/>
  <c r="L17" i="73"/>
  <c r="O17" i="73"/>
  <c r="P17" i="73"/>
  <c r="K18" i="73"/>
  <c r="L18" i="73"/>
  <c r="O18" i="73"/>
  <c r="P18" i="73"/>
  <c r="K19" i="73"/>
  <c r="L19" i="73"/>
  <c r="O19" i="73"/>
  <c r="P19" i="73"/>
  <c r="K20" i="73"/>
  <c r="L20" i="73"/>
  <c r="O20" i="73"/>
  <c r="P20" i="73"/>
  <c r="K21" i="73"/>
  <c r="L21" i="73"/>
  <c r="O21" i="73"/>
  <c r="P21" i="73"/>
  <c r="K22" i="73"/>
  <c r="L22" i="73"/>
  <c r="O22" i="73"/>
  <c r="P22" i="73"/>
  <c r="K23" i="73"/>
  <c r="L23" i="73"/>
  <c r="O23" i="73"/>
  <c r="P23" i="73"/>
  <c r="K24" i="73"/>
  <c r="L24" i="73"/>
  <c r="O24" i="73"/>
  <c r="P24" i="73"/>
  <c r="K25" i="73"/>
  <c r="L25" i="73"/>
  <c r="O25" i="73"/>
  <c r="P25" i="73"/>
  <c r="L14" i="73"/>
  <c r="O14" i="73"/>
  <c r="P14" i="73"/>
  <c r="K14" i="73"/>
  <c r="F1950" i="46"/>
  <c r="D23" i="31"/>
  <c r="V1869" i="46"/>
  <c r="P1923" i="46" s="1"/>
  <c r="T1732" i="46"/>
  <c r="I1868" i="46"/>
  <c r="Q36" i="73" s="1"/>
  <c r="I1867" i="46"/>
  <c r="Q35" i="73" s="1"/>
  <c r="I1866" i="46"/>
  <c r="Q34" i="73" s="1"/>
  <c r="I1865" i="46"/>
  <c r="Q33" i="73" s="1"/>
  <c r="I1864" i="46"/>
  <c r="Q32" i="73" s="1"/>
  <c r="A1863" i="46"/>
  <c r="C1889" i="46"/>
  <c r="F16" i="75" s="1"/>
  <c r="K1878" i="46"/>
  <c r="K1874" i="46"/>
  <c r="I1810" i="46"/>
  <c r="J1810" i="46"/>
  <c r="M1810" i="46"/>
  <c r="N1810" i="46"/>
  <c r="I1811" i="46"/>
  <c r="J1811" i="46"/>
  <c r="M1811" i="46"/>
  <c r="N1811" i="46"/>
  <c r="I1812" i="46"/>
  <c r="J1812" i="46"/>
  <c r="M1812" i="46"/>
  <c r="N1812" i="46"/>
  <c r="I1813" i="46"/>
  <c r="J1813" i="46"/>
  <c r="M1813" i="46"/>
  <c r="N1813" i="46"/>
  <c r="I1814" i="46"/>
  <c r="J1814" i="46"/>
  <c r="M1814" i="46"/>
  <c r="N1814" i="46"/>
  <c r="I1815" i="46"/>
  <c r="J1815" i="46"/>
  <c r="M1815" i="46"/>
  <c r="N1815" i="46"/>
  <c r="I1816" i="46"/>
  <c r="J1816" i="46"/>
  <c r="M1816" i="46"/>
  <c r="N1816" i="46"/>
  <c r="I1817" i="46"/>
  <c r="J1817" i="46"/>
  <c r="M1817" i="46"/>
  <c r="N1817" i="46"/>
  <c r="I1818" i="46"/>
  <c r="J1818" i="46"/>
  <c r="M1818" i="46"/>
  <c r="N1818" i="46"/>
  <c r="I1819" i="46"/>
  <c r="J1819" i="46"/>
  <c r="M1819" i="46"/>
  <c r="N1819" i="46"/>
  <c r="I1820" i="46"/>
  <c r="J1820" i="46"/>
  <c r="M1820" i="46"/>
  <c r="N1820" i="46"/>
  <c r="J1809" i="46"/>
  <c r="M1809" i="46"/>
  <c r="N1809" i="46"/>
  <c r="O1809" i="46"/>
  <c r="I1809" i="46"/>
  <c r="C1841" i="46"/>
  <c r="F15" i="75" s="1"/>
  <c r="N1831" i="46"/>
  <c r="N1832" i="46" s="1"/>
  <c r="N1830" i="46"/>
  <c r="K1830" i="46"/>
  <c r="A1806" i="46"/>
  <c r="A1760" i="46"/>
  <c r="A1761" i="46"/>
  <c r="C1786" i="46"/>
  <c r="F14" i="75" s="1"/>
  <c r="N1776" i="46"/>
  <c r="N1777" i="46" s="1"/>
  <c r="N1775" i="46"/>
  <c r="K1775" i="46"/>
  <c r="N1741" i="46"/>
  <c r="P1717" i="46"/>
  <c r="K1731" i="46"/>
  <c r="K1732" i="46"/>
  <c r="I1718" i="46"/>
  <c r="N1718" i="46" s="1"/>
  <c r="J1718" i="46"/>
  <c r="L1718" i="46"/>
  <c r="I1719" i="46"/>
  <c r="N1719" i="46" s="1"/>
  <c r="J1719" i="46"/>
  <c r="L1719" i="46"/>
  <c r="I1720" i="46"/>
  <c r="N1720" i="46" s="1"/>
  <c r="J1720" i="46"/>
  <c r="L1720" i="46"/>
  <c r="I1721" i="46"/>
  <c r="N1721" i="46" s="1"/>
  <c r="J1721" i="46"/>
  <c r="L1721" i="46"/>
  <c r="I1722" i="46"/>
  <c r="N1722" i="46" s="1"/>
  <c r="J1722" i="46"/>
  <c r="L1722" i="46"/>
  <c r="I1723" i="46"/>
  <c r="N1723" i="46" s="1"/>
  <c r="J1723" i="46"/>
  <c r="L1723" i="46"/>
  <c r="I1724" i="46"/>
  <c r="N1724" i="46" s="1"/>
  <c r="J1724" i="46"/>
  <c r="L1724" i="46"/>
  <c r="I1725" i="46"/>
  <c r="N1725" i="46" s="1"/>
  <c r="J1725" i="46"/>
  <c r="L1725" i="46"/>
  <c r="I1726" i="46"/>
  <c r="N1726" i="46" s="1"/>
  <c r="J1726" i="46"/>
  <c r="L1726" i="46"/>
  <c r="I1727" i="46"/>
  <c r="N1727" i="46" s="1"/>
  <c r="J1727" i="46"/>
  <c r="L1727" i="46"/>
  <c r="I1728" i="46"/>
  <c r="N1728" i="46" s="1"/>
  <c r="J1728" i="46"/>
  <c r="L1728" i="46"/>
  <c r="I1729" i="46"/>
  <c r="N1729" i="46" s="1"/>
  <c r="J1729" i="46"/>
  <c r="L1729" i="46"/>
  <c r="I1730" i="46"/>
  <c r="N1730" i="46" s="1"/>
  <c r="J1730" i="46"/>
  <c r="L1730" i="46"/>
  <c r="J1717" i="46"/>
  <c r="L1717" i="46"/>
  <c r="M1717" i="46"/>
  <c r="I1717" i="46"/>
  <c r="N1717" i="46" s="1"/>
  <c r="G21" i="67"/>
  <c r="C24" i="31"/>
  <c r="C29" i="73" s="1"/>
  <c r="C23" i="31"/>
  <c r="D24" i="31"/>
  <c r="E10" i="67"/>
  <c r="E11" i="67"/>
  <c r="E12" i="67"/>
  <c r="E13" i="67"/>
  <c r="J13" i="67" s="1"/>
  <c r="E14" i="67"/>
  <c r="J14" i="67" s="1"/>
  <c r="E15" i="67"/>
  <c r="E16" i="67"/>
  <c r="E17" i="67"/>
  <c r="J17" i="67" s="1"/>
  <c r="E18" i="67"/>
  <c r="J18" i="67" s="1"/>
  <c r="E19" i="67"/>
  <c r="E20" i="67"/>
  <c r="G2612" i="71"/>
  <c r="F2612" i="71"/>
  <c r="E2612" i="71"/>
  <c r="G2611" i="71"/>
  <c r="F2611" i="71"/>
  <c r="E2611" i="71"/>
  <c r="G2610" i="71"/>
  <c r="F2610" i="71"/>
  <c r="E2610" i="71"/>
  <c r="G2609" i="71"/>
  <c r="F2609" i="71"/>
  <c r="E2609" i="71"/>
  <c r="G2608" i="71"/>
  <c r="F2608" i="71"/>
  <c r="E2608" i="71"/>
  <c r="G2607" i="71"/>
  <c r="F2607" i="71"/>
  <c r="E2607" i="71"/>
  <c r="G2606" i="71"/>
  <c r="F2606" i="71"/>
  <c r="E2606" i="71"/>
  <c r="G2605" i="71"/>
  <c r="F2605" i="71"/>
  <c r="E2605" i="71"/>
  <c r="G2604" i="71"/>
  <c r="F2604" i="71"/>
  <c r="E2604" i="71"/>
  <c r="G2603" i="71"/>
  <c r="F2603" i="71"/>
  <c r="E2603" i="71"/>
  <c r="G2602" i="71"/>
  <c r="F2602" i="71"/>
  <c r="E2602" i="71"/>
  <c r="G2601" i="71"/>
  <c r="F2601" i="71"/>
  <c r="E2601" i="71"/>
  <c r="G2600" i="71"/>
  <c r="F2600" i="71"/>
  <c r="E2600" i="71"/>
  <c r="G2599" i="71"/>
  <c r="F2599" i="71"/>
  <c r="E2599" i="71"/>
  <c r="G2598" i="71"/>
  <c r="F2598" i="71"/>
  <c r="E2598" i="71"/>
  <c r="G2597" i="71"/>
  <c r="F2597" i="71"/>
  <c r="E2597" i="71"/>
  <c r="G2596" i="71"/>
  <c r="F2596" i="71"/>
  <c r="E2596" i="71"/>
  <c r="G2595" i="71"/>
  <c r="F2595" i="71"/>
  <c r="E2595" i="71"/>
  <c r="G2594" i="71"/>
  <c r="F2594" i="71"/>
  <c r="E2594" i="71"/>
  <c r="G2593" i="71"/>
  <c r="F2593" i="71"/>
  <c r="E2593" i="71"/>
  <c r="G2592" i="71"/>
  <c r="F2592" i="71"/>
  <c r="E2592" i="71"/>
  <c r="G2591" i="71"/>
  <c r="F2591" i="71"/>
  <c r="E2591" i="71"/>
  <c r="G2590" i="71"/>
  <c r="F2590" i="71"/>
  <c r="E2590" i="71"/>
  <c r="H2589" i="71"/>
  <c r="G2589" i="71"/>
  <c r="F2589" i="71"/>
  <c r="E2589" i="71"/>
  <c r="H2588" i="71"/>
  <c r="G2588" i="71"/>
  <c r="F2588" i="71"/>
  <c r="E2588" i="71"/>
  <c r="H2587" i="71"/>
  <c r="G2587" i="71"/>
  <c r="F2587" i="71"/>
  <c r="E2587" i="71"/>
  <c r="G2586" i="71"/>
  <c r="F2586" i="71"/>
  <c r="E2586" i="71"/>
  <c r="G2585" i="71"/>
  <c r="F2585" i="71"/>
  <c r="E2585" i="71"/>
  <c r="G2584" i="71"/>
  <c r="F2584" i="71"/>
  <c r="E2584" i="71"/>
  <c r="G2583" i="71"/>
  <c r="F2583" i="71"/>
  <c r="E2583" i="71"/>
  <c r="G2582" i="71"/>
  <c r="F2582" i="71"/>
  <c r="E2582" i="71"/>
  <c r="G2581" i="71"/>
  <c r="F2581" i="71"/>
  <c r="E2581" i="71"/>
  <c r="G2580" i="71"/>
  <c r="F2580" i="71"/>
  <c r="E2580" i="71"/>
  <c r="G2579" i="71"/>
  <c r="F2579" i="71"/>
  <c r="E2579" i="71"/>
  <c r="G2578" i="71"/>
  <c r="F2578" i="71"/>
  <c r="E2578" i="71"/>
  <c r="G2577" i="71"/>
  <c r="F2577" i="71"/>
  <c r="E2577" i="71"/>
  <c r="G2576" i="71"/>
  <c r="F2576" i="71"/>
  <c r="E2576" i="71"/>
  <c r="G2575" i="71"/>
  <c r="F2575" i="71"/>
  <c r="E2575" i="71"/>
  <c r="G2574" i="71"/>
  <c r="F2574" i="71"/>
  <c r="E2574" i="71"/>
  <c r="G2573" i="71"/>
  <c r="F2573" i="71"/>
  <c r="E2573" i="71"/>
  <c r="G2572" i="71"/>
  <c r="F2572" i="71"/>
  <c r="E2572" i="71"/>
  <c r="G2571" i="71"/>
  <c r="F2571" i="71"/>
  <c r="E2571" i="71"/>
  <c r="G2570" i="71"/>
  <c r="F2570" i="71"/>
  <c r="E2570" i="71"/>
  <c r="G2569" i="71"/>
  <c r="F2569" i="71"/>
  <c r="E2569" i="71"/>
  <c r="G2568" i="71"/>
  <c r="F2568" i="71"/>
  <c r="E2568" i="71"/>
  <c r="G2567" i="71"/>
  <c r="F2567" i="71"/>
  <c r="E2567" i="71"/>
  <c r="G2566" i="71"/>
  <c r="F2566" i="71"/>
  <c r="E2566" i="71"/>
  <c r="G2565" i="71"/>
  <c r="F2565" i="71"/>
  <c r="E2565" i="71"/>
  <c r="G2564" i="71"/>
  <c r="F2564" i="71"/>
  <c r="E2564" i="71"/>
  <c r="G2563" i="71"/>
  <c r="F2563" i="71"/>
  <c r="E2563" i="71"/>
  <c r="G2562" i="71"/>
  <c r="F2562" i="71"/>
  <c r="E2562" i="71"/>
  <c r="G2561" i="71"/>
  <c r="F2561" i="71"/>
  <c r="E2561" i="71"/>
  <c r="G2560" i="71"/>
  <c r="F2560" i="71"/>
  <c r="E2560" i="71"/>
  <c r="G2559" i="71"/>
  <c r="F2559" i="71"/>
  <c r="E2559" i="71"/>
  <c r="G2558" i="71"/>
  <c r="F2558" i="71"/>
  <c r="E2558" i="71"/>
  <c r="G2557" i="71"/>
  <c r="F2557" i="71"/>
  <c r="E2557" i="71"/>
  <c r="G2556" i="71"/>
  <c r="F2556" i="71"/>
  <c r="E2556" i="71"/>
  <c r="G2555" i="71"/>
  <c r="F2555" i="71"/>
  <c r="E2555" i="71"/>
  <c r="G2554" i="71"/>
  <c r="F2554" i="71"/>
  <c r="E2554" i="71"/>
  <c r="G2553" i="71"/>
  <c r="F2553" i="71"/>
  <c r="E2553" i="71"/>
  <c r="G2552" i="71"/>
  <c r="F2552" i="71"/>
  <c r="E2552" i="71"/>
  <c r="G2551" i="71"/>
  <c r="F2551" i="71"/>
  <c r="E2551" i="71"/>
  <c r="G2550" i="71"/>
  <c r="F2550" i="71"/>
  <c r="E2550" i="71"/>
  <c r="G2549" i="71"/>
  <c r="F2549" i="71"/>
  <c r="E2549" i="71"/>
  <c r="G2548" i="71"/>
  <c r="F2548" i="71"/>
  <c r="E2548" i="71"/>
  <c r="G2547" i="71"/>
  <c r="F2547" i="71"/>
  <c r="E2547" i="71"/>
  <c r="G2546" i="71"/>
  <c r="F2546" i="71"/>
  <c r="E2546" i="71"/>
  <c r="G2545" i="71"/>
  <c r="F2545" i="71"/>
  <c r="E2545" i="71"/>
  <c r="G2544" i="71"/>
  <c r="F2544" i="71"/>
  <c r="E2544" i="71"/>
  <c r="G2543" i="71"/>
  <c r="F2543" i="71"/>
  <c r="E2543" i="71"/>
  <c r="G2542" i="71"/>
  <c r="F2542" i="71"/>
  <c r="E2542" i="71"/>
  <c r="G2541" i="71"/>
  <c r="F2541" i="71"/>
  <c r="E2541" i="71"/>
  <c r="G2540" i="71"/>
  <c r="F2540" i="71"/>
  <c r="E2540" i="71"/>
  <c r="G2539" i="71"/>
  <c r="F2539" i="71"/>
  <c r="E2539" i="71"/>
  <c r="G2538" i="71"/>
  <c r="F2538" i="71"/>
  <c r="E2538" i="71"/>
  <c r="G2537" i="71"/>
  <c r="F2537" i="71"/>
  <c r="E2537" i="71"/>
  <c r="G2536" i="71"/>
  <c r="F2536" i="71"/>
  <c r="E2536" i="71"/>
  <c r="G2535" i="71"/>
  <c r="F2535" i="71"/>
  <c r="E2535" i="71"/>
  <c r="G2534" i="71"/>
  <c r="F2534" i="71"/>
  <c r="E2534" i="71"/>
  <c r="G2533" i="71"/>
  <c r="F2533" i="71"/>
  <c r="E2533" i="71"/>
  <c r="G2532" i="71"/>
  <c r="F2532" i="71"/>
  <c r="E2532" i="71"/>
  <c r="G2531" i="71"/>
  <c r="F2531" i="71"/>
  <c r="E2531" i="71"/>
  <c r="G2530" i="71"/>
  <c r="F2530" i="71"/>
  <c r="E2530" i="71"/>
  <c r="G2529" i="71"/>
  <c r="F2529" i="71"/>
  <c r="E2529" i="71"/>
  <c r="G2528" i="71"/>
  <c r="F2528" i="71"/>
  <c r="E2528" i="71"/>
  <c r="G2527" i="71"/>
  <c r="F2527" i="71"/>
  <c r="E2527" i="71"/>
  <c r="G2526" i="71"/>
  <c r="F2526" i="71"/>
  <c r="E2526" i="71"/>
  <c r="G2525" i="71"/>
  <c r="F2525" i="71"/>
  <c r="E2525" i="71"/>
  <c r="G2524" i="71"/>
  <c r="F2524" i="71"/>
  <c r="E2524" i="71"/>
  <c r="G2523" i="71"/>
  <c r="F2523" i="71"/>
  <c r="E2523" i="71"/>
  <c r="G2522" i="71"/>
  <c r="F2522" i="71"/>
  <c r="E2522" i="71"/>
  <c r="G2521" i="71"/>
  <c r="F2521" i="71"/>
  <c r="E2521" i="71"/>
  <c r="G2520" i="71"/>
  <c r="F2520" i="71"/>
  <c r="E2520" i="71"/>
  <c r="G2519" i="71"/>
  <c r="F2519" i="71"/>
  <c r="E2519" i="71"/>
  <c r="G2518" i="71"/>
  <c r="F2518" i="71"/>
  <c r="E2518" i="71"/>
  <c r="G2517" i="71"/>
  <c r="F2517" i="71"/>
  <c r="E2517" i="71"/>
  <c r="G2516" i="71"/>
  <c r="F2516" i="71"/>
  <c r="E2516" i="71"/>
  <c r="G2515" i="71"/>
  <c r="F2515" i="71"/>
  <c r="E2515" i="71"/>
  <c r="G2514" i="71"/>
  <c r="F2514" i="71"/>
  <c r="E2514" i="71"/>
  <c r="G2513" i="71"/>
  <c r="F2513" i="71"/>
  <c r="E2513" i="71"/>
  <c r="G2512" i="71"/>
  <c r="F2512" i="71"/>
  <c r="E2512" i="71"/>
  <c r="G2511" i="71"/>
  <c r="F2511" i="71"/>
  <c r="E2511" i="71"/>
  <c r="G2510" i="71"/>
  <c r="F2510" i="71"/>
  <c r="E2510" i="71"/>
  <c r="G2509" i="71"/>
  <c r="F2509" i="71"/>
  <c r="E2509" i="71"/>
  <c r="G2508" i="71"/>
  <c r="F2508" i="71"/>
  <c r="E2508" i="71"/>
  <c r="G2507" i="71"/>
  <c r="F2507" i="71"/>
  <c r="E2507" i="71"/>
  <c r="G2506" i="71"/>
  <c r="F2506" i="71"/>
  <c r="E2506" i="71"/>
  <c r="G2505" i="71"/>
  <c r="F2505" i="71"/>
  <c r="E2505" i="71"/>
  <c r="G2504" i="71"/>
  <c r="F2504" i="71"/>
  <c r="E2504" i="71"/>
  <c r="G2503" i="71"/>
  <c r="F2503" i="71"/>
  <c r="E2503" i="71"/>
  <c r="G2502" i="71"/>
  <c r="F2502" i="71"/>
  <c r="E2502" i="71"/>
  <c r="G2501" i="71"/>
  <c r="F2501" i="71"/>
  <c r="E2501" i="71"/>
  <c r="G2500" i="71"/>
  <c r="F2500" i="71"/>
  <c r="E2500" i="71"/>
  <c r="G2499" i="71"/>
  <c r="F2499" i="71"/>
  <c r="E2499" i="71"/>
  <c r="G2498" i="71"/>
  <c r="F2498" i="71"/>
  <c r="E2498" i="71"/>
  <c r="G2497" i="71"/>
  <c r="F2497" i="71"/>
  <c r="E2497" i="71"/>
  <c r="G2496" i="71"/>
  <c r="F2496" i="71"/>
  <c r="E2496" i="71"/>
  <c r="G2495" i="71"/>
  <c r="F2495" i="71"/>
  <c r="E2495" i="71"/>
  <c r="G2494" i="71"/>
  <c r="F2494" i="71"/>
  <c r="E2494" i="71"/>
  <c r="G2493" i="71"/>
  <c r="F2493" i="71"/>
  <c r="E2493" i="71"/>
  <c r="G2492" i="71"/>
  <c r="F2492" i="71"/>
  <c r="E2492" i="71"/>
  <c r="G2491" i="71"/>
  <c r="F2491" i="71"/>
  <c r="E2491" i="71"/>
  <c r="G2490" i="71"/>
  <c r="F2490" i="71"/>
  <c r="E2490" i="71"/>
  <c r="G2489" i="71"/>
  <c r="F2489" i="71"/>
  <c r="E2489" i="71"/>
  <c r="G2488" i="71"/>
  <c r="F2488" i="71"/>
  <c r="E2488" i="71"/>
  <c r="G2487" i="71"/>
  <c r="F2487" i="71"/>
  <c r="E2487" i="71"/>
  <c r="G2486" i="71"/>
  <c r="F2486" i="71"/>
  <c r="E2486" i="71"/>
  <c r="G2485" i="71"/>
  <c r="F2485" i="71"/>
  <c r="E2485" i="71"/>
  <c r="G2484" i="71"/>
  <c r="F2484" i="71"/>
  <c r="E2484" i="71"/>
  <c r="G2483" i="71"/>
  <c r="F2483" i="71"/>
  <c r="E2483" i="71"/>
  <c r="G2482" i="71"/>
  <c r="F2482" i="71"/>
  <c r="E2482" i="71"/>
  <c r="G2481" i="71"/>
  <c r="F2481" i="71"/>
  <c r="E2481" i="71"/>
  <c r="G2480" i="71"/>
  <c r="F2480" i="71"/>
  <c r="E2480" i="71"/>
  <c r="G2479" i="71"/>
  <c r="F2479" i="71"/>
  <c r="E2479" i="71"/>
  <c r="G2478" i="71"/>
  <c r="F2478" i="71"/>
  <c r="E2478" i="71"/>
  <c r="G2477" i="71"/>
  <c r="F2477" i="71"/>
  <c r="E2477" i="71"/>
  <c r="G2476" i="71"/>
  <c r="F2476" i="71"/>
  <c r="E2476" i="71"/>
  <c r="G2475" i="71"/>
  <c r="F2475" i="71"/>
  <c r="E2475" i="71"/>
  <c r="G2474" i="71"/>
  <c r="F2474" i="71"/>
  <c r="E2474" i="71"/>
  <c r="G2473" i="71"/>
  <c r="F2473" i="71"/>
  <c r="E2473" i="71"/>
  <c r="G2472" i="71"/>
  <c r="F2472" i="71"/>
  <c r="E2472" i="71"/>
  <c r="G2471" i="71"/>
  <c r="F2471" i="71"/>
  <c r="E2471" i="71"/>
  <c r="G2470" i="71"/>
  <c r="F2470" i="71"/>
  <c r="E2470" i="71"/>
  <c r="G2469" i="71"/>
  <c r="F2469" i="71"/>
  <c r="E2469" i="71"/>
  <c r="G2468" i="71"/>
  <c r="F2468" i="71"/>
  <c r="E2468" i="71"/>
  <c r="G2467" i="71"/>
  <c r="F2467" i="71"/>
  <c r="E2467" i="71"/>
  <c r="G2466" i="71"/>
  <c r="F2466" i="71"/>
  <c r="E2466" i="71"/>
  <c r="G2465" i="71"/>
  <c r="F2465" i="71"/>
  <c r="E2465" i="71"/>
  <c r="G2464" i="71"/>
  <c r="F2464" i="71"/>
  <c r="E2464" i="71"/>
  <c r="G2463" i="71"/>
  <c r="F2463" i="71"/>
  <c r="E2463" i="71"/>
  <c r="G2462" i="71"/>
  <c r="F2462" i="71"/>
  <c r="E2462" i="71"/>
  <c r="G2461" i="71"/>
  <c r="F2461" i="71"/>
  <c r="E2461" i="71"/>
  <c r="G2460" i="71"/>
  <c r="F2460" i="71"/>
  <c r="E2460" i="71"/>
  <c r="G2459" i="71"/>
  <c r="F2459" i="71"/>
  <c r="E2459" i="71"/>
  <c r="G2458" i="71"/>
  <c r="F2458" i="71"/>
  <c r="E2458" i="71"/>
  <c r="G2457" i="71"/>
  <c r="F2457" i="71"/>
  <c r="E2457" i="71"/>
  <c r="G2456" i="71"/>
  <c r="F2456" i="71"/>
  <c r="E2456" i="71"/>
  <c r="G2455" i="71"/>
  <c r="F2455" i="71"/>
  <c r="E2455" i="71"/>
  <c r="G2454" i="71"/>
  <c r="F2454" i="71"/>
  <c r="E2454" i="71"/>
  <c r="G2453" i="71"/>
  <c r="F2453" i="71"/>
  <c r="E2453" i="71"/>
  <c r="G2452" i="71"/>
  <c r="F2452" i="71"/>
  <c r="E2452" i="71"/>
  <c r="G2451" i="71"/>
  <c r="F2451" i="71"/>
  <c r="E2451" i="71"/>
  <c r="G2450" i="71"/>
  <c r="F2450" i="71"/>
  <c r="E2450" i="71"/>
  <c r="G2449" i="71"/>
  <c r="F2449" i="71"/>
  <c r="E2449" i="71"/>
  <c r="G2448" i="71"/>
  <c r="F2448" i="71"/>
  <c r="E2448" i="71"/>
  <c r="G2447" i="71"/>
  <c r="F2447" i="71"/>
  <c r="E2447" i="71"/>
  <c r="G2446" i="71"/>
  <c r="F2446" i="71"/>
  <c r="E2446" i="71"/>
  <c r="G2445" i="71"/>
  <c r="F2445" i="71"/>
  <c r="E2445" i="71"/>
  <c r="H2444" i="71"/>
  <c r="G2444" i="71"/>
  <c r="F2444" i="71"/>
  <c r="E2444" i="71"/>
  <c r="H2443" i="71"/>
  <c r="G2443" i="71"/>
  <c r="F2443" i="71"/>
  <c r="E2443" i="71"/>
  <c r="H2442" i="71"/>
  <c r="G2442" i="71"/>
  <c r="F2442" i="71"/>
  <c r="E2442" i="71"/>
  <c r="G2441" i="71"/>
  <c r="F2441" i="71"/>
  <c r="E2441" i="71"/>
  <c r="G2440" i="71"/>
  <c r="F2440" i="71"/>
  <c r="E2440" i="71"/>
  <c r="G2439" i="71"/>
  <c r="F2439" i="71"/>
  <c r="E2439" i="71"/>
  <c r="G2438" i="71"/>
  <c r="F2438" i="71"/>
  <c r="E2438" i="71"/>
  <c r="G2437" i="71"/>
  <c r="F2437" i="71"/>
  <c r="E2437" i="71"/>
  <c r="G2436" i="71"/>
  <c r="F2436" i="71"/>
  <c r="E2436" i="71"/>
  <c r="G2435" i="71"/>
  <c r="F2435" i="71"/>
  <c r="E2435" i="71"/>
  <c r="G2434" i="71"/>
  <c r="F2434" i="71"/>
  <c r="E2434" i="71"/>
  <c r="G2433" i="71"/>
  <c r="F2433" i="71"/>
  <c r="E2433" i="71"/>
  <c r="G2432" i="71"/>
  <c r="F2432" i="71"/>
  <c r="E2432" i="71"/>
  <c r="G2431" i="71"/>
  <c r="F2431" i="71"/>
  <c r="E2431" i="71"/>
  <c r="G2430" i="71"/>
  <c r="F2430" i="71"/>
  <c r="E2430" i="71"/>
  <c r="G2429" i="71"/>
  <c r="F2429" i="71"/>
  <c r="E2429" i="71"/>
  <c r="G2428" i="71"/>
  <c r="F2428" i="71"/>
  <c r="E2428" i="71"/>
  <c r="G2427" i="71"/>
  <c r="F2427" i="71"/>
  <c r="E2427" i="71"/>
  <c r="G2426" i="71"/>
  <c r="F2426" i="71"/>
  <c r="E2426" i="71"/>
  <c r="G2425" i="71"/>
  <c r="F2425" i="71"/>
  <c r="E2425" i="71"/>
  <c r="G2424" i="71"/>
  <c r="F2424" i="71"/>
  <c r="E2424" i="71"/>
  <c r="G2423" i="71"/>
  <c r="F2423" i="71"/>
  <c r="E2423" i="71"/>
  <c r="G2422" i="71"/>
  <c r="F2422" i="71"/>
  <c r="E2422" i="71"/>
  <c r="G2421" i="71"/>
  <c r="F2421" i="71"/>
  <c r="E2421" i="71"/>
  <c r="G2420" i="71"/>
  <c r="F2420" i="71"/>
  <c r="E2420" i="71"/>
  <c r="G2419" i="71"/>
  <c r="F2419" i="71"/>
  <c r="E2419" i="71"/>
  <c r="G2418" i="71"/>
  <c r="F2418" i="71"/>
  <c r="E2418" i="71"/>
  <c r="G2417" i="71"/>
  <c r="F2417" i="71"/>
  <c r="E2417" i="71"/>
  <c r="G2416" i="71"/>
  <c r="F2416" i="71"/>
  <c r="E2416" i="71"/>
  <c r="G2415" i="71"/>
  <c r="F2415" i="71"/>
  <c r="E2415" i="71"/>
  <c r="G2414" i="71"/>
  <c r="F2414" i="71"/>
  <c r="E2414" i="71"/>
  <c r="G2413" i="71"/>
  <c r="F2413" i="71"/>
  <c r="E2413" i="71"/>
  <c r="G2412" i="71"/>
  <c r="F2412" i="71"/>
  <c r="E2412" i="71"/>
  <c r="G2411" i="71"/>
  <c r="F2411" i="71"/>
  <c r="E2411" i="71"/>
  <c r="G2410" i="71"/>
  <c r="F2410" i="71"/>
  <c r="E2410" i="71"/>
  <c r="G2409" i="71"/>
  <c r="F2409" i="71"/>
  <c r="E2409" i="71"/>
  <c r="G2408" i="71"/>
  <c r="F2408" i="71"/>
  <c r="E2408" i="71"/>
  <c r="G2407" i="71"/>
  <c r="F2407" i="71"/>
  <c r="E2407" i="71"/>
  <c r="G2406" i="71"/>
  <c r="F2406" i="71"/>
  <c r="E2406" i="71"/>
  <c r="G2405" i="71"/>
  <c r="F2405" i="71"/>
  <c r="E2405" i="71"/>
  <c r="G2404" i="71"/>
  <c r="F2404" i="71"/>
  <c r="E2404" i="71"/>
  <c r="G2403" i="71"/>
  <c r="F2403" i="71"/>
  <c r="E2403" i="71"/>
  <c r="G2402" i="71"/>
  <c r="F2402" i="71"/>
  <c r="E2402" i="71"/>
  <c r="G2401" i="71"/>
  <c r="F2401" i="71"/>
  <c r="E2401" i="71"/>
  <c r="G2400" i="71"/>
  <c r="F2400" i="71"/>
  <c r="E2400" i="71"/>
  <c r="G2399" i="71"/>
  <c r="F2399" i="71"/>
  <c r="E2399" i="71"/>
  <c r="G2398" i="71"/>
  <c r="F2398" i="71"/>
  <c r="E2398" i="71"/>
  <c r="G2397" i="71"/>
  <c r="F2397" i="71"/>
  <c r="E2397" i="71"/>
  <c r="G2396" i="71"/>
  <c r="F2396" i="71"/>
  <c r="E2396" i="71"/>
  <c r="G2395" i="71"/>
  <c r="F2395" i="71"/>
  <c r="E2395" i="71"/>
  <c r="G2394" i="71"/>
  <c r="F2394" i="71"/>
  <c r="E2394" i="71"/>
  <c r="G2393" i="71"/>
  <c r="F2393" i="71"/>
  <c r="E2393" i="71"/>
  <c r="G2392" i="71"/>
  <c r="F2392" i="71"/>
  <c r="E2392" i="71"/>
  <c r="G2391" i="71"/>
  <c r="F2391" i="71"/>
  <c r="E2391" i="71"/>
  <c r="G2390" i="71"/>
  <c r="F2390" i="71"/>
  <c r="E2390" i="71"/>
  <c r="G2389" i="71"/>
  <c r="F2389" i="71"/>
  <c r="E2389" i="71"/>
  <c r="G2388" i="71"/>
  <c r="F2388" i="71"/>
  <c r="E2388" i="71"/>
  <c r="G2387" i="71"/>
  <c r="F2387" i="71"/>
  <c r="E2387" i="71"/>
  <c r="G2386" i="71"/>
  <c r="F2386" i="71"/>
  <c r="E2386" i="71"/>
  <c r="G2385" i="71"/>
  <c r="F2385" i="71"/>
  <c r="E2385" i="71"/>
  <c r="G2384" i="71"/>
  <c r="F2384" i="71"/>
  <c r="E2384" i="71"/>
  <c r="G2383" i="71"/>
  <c r="F2383" i="71"/>
  <c r="E2383" i="71"/>
  <c r="G2382" i="71"/>
  <c r="F2382" i="71"/>
  <c r="E2382" i="71"/>
  <c r="G2381" i="71"/>
  <c r="F2381" i="71"/>
  <c r="E2381" i="71"/>
  <c r="G2380" i="71"/>
  <c r="F2380" i="71"/>
  <c r="E2380" i="71"/>
  <c r="G2379" i="71"/>
  <c r="F2379" i="71"/>
  <c r="E2379" i="71"/>
  <c r="G2378" i="71"/>
  <c r="F2378" i="71"/>
  <c r="E2378" i="71"/>
  <c r="G2377" i="71"/>
  <c r="F2377" i="71"/>
  <c r="E2377" i="71"/>
  <c r="G2376" i="71"/>
  <c r="F2376" i="71"/>
  <c r="E2376" i="71"/>
  <c r="G2375" i="71"/>
  <c r="F2375" i="71"/>
  <c r="E2375" i="71"/>
  <c r="G2374" i="71"/>
  <c r="F2374" i="71"/>
  <c r="E2374" i="71"/>
  <c r="G2373" i="71"/>
  <c r="F2373" i="71"/>
  <c r="E2373" i="71"/>
  <c r="G2372" i="71"/>
  <c r="F2372" i="71"/>
  <c r="E2372" i="71"/>
  <c r="G2371" i="71"/>
  <c r="F2371" i="71"/>
  <c r="E2371" i="71"/>
  <c r="G2370" i="71"/>
  <c r="F2370" i="71"/>
  <c r="E2370" i="71"/>
  <c r="G2369" i="71"/>
  <c r="F2369" i="71"/>
  <c r="E2369" i="71"/>
  <c r="G2368" i="71"/>
  <c r="F2368" i="71"/>
  <c r="E2368" i="71"/>
  <c r="G2367" i="71"/>
  <c r="F2367" i="71"/>
  <c r="E2367" i="71"/>
  <c r="G2366" i="71"/>
  <c r="F2366" i="71"/>
  <c r="E2366" i="71"/>
  <c r="G2365" i="71"/>
  <c r="F2365" i="71"/>
  <c r="E2365" i="71"/>
  <c r="G2364" i="71"/>
  <c r="F2364" i="71"/>
  <c r="E2364" i="71"/>
  <c r="G2363" i="71"/>
  <c r="F2363" i="71"/>
  <c r="E2363" i="71"/>
  <c r="G2362" i="71"/>
  <c r="F2362" i="71"/>
  <c r="E2362" i="71"/>
  <c r="G2361" i="71"/>
  <c r="F2361" i="71"/>
  <c r="E2361" i="71"/>
  <c r="G2360" i="71"/>
  <c r="F2360" i="71"/>
  <c r="E2360" i="71"/>
  <c r="G2359" i="71"/>
  <c r="F2359" i="71"/>
  <c r="E2359" i="71"/>
  <c r="G2358" i="71"/>
  <c r="F2358" i="71"/>
  <c r="E2358" i="71"/>
  <c r="G2357" i="71"/>
  <c r="F2357" i="71"/>
  <c r="E2357" i="71"/>
  <c r="G2356" i="71"/>
  <c r="F2356" i="71"/>
  <c r="E2356" i="71"/>
  <c r="G2355" i="71"/>
  <c r="F2355" i="71"/>
  <c r="E2355" i="71"/>
  <c r="G2354" i="71"/>
  <c r="F2354" i="71"/>
  <c r="E2354" i="71"/>
  <c r="G2353" i="71"/>
  <c r="F2353" i="71"/>
  <c r="E2353" i="71"/>
  <c r="G2352" i="71"/>
  <c r="F2352" i="71"/>
  <c r="E2352" i="71"/>
  <c r="G2351" i="71"/>
  <c r="F2351" i="71"/>
  <c r="E2351" i="71"/>
  <c r="G2350" i="71"/>
  <c r="F2350" i="71"/>
  <c r="E2350" i="71"/>
  <c r="G2349" i="71"/>
  <c r="F2349" i="71"/>
  <c r="E2349" i="71"/>
  <c r="G2348" i="71"/>
  <c r="F2348" i="71"/>
  <c r="E2348" i="71"/>
  <c r="G2347" i="71"/>
  <c r="F2347" i="71"/>
  <c r="E2347" i="71"/>
  <c r="G2346" i="71"/>
  <c r="F2346" i="71"/>
  <c r="E2346" i="71"/>
  <c r="G2345" i="71"/>
  <c r="F2345" i="71"/>
  <c r="E2345" i="71"/>
  <c r="G2344" i="71"/>
  <c r="F2344" i="71"/>
  <c r="E2344" i="71"/>
  <c r="G2343" i="71"/>
  <c r="F2343" i="71"/>
  <c r="E2343" i="71"/>
  <c r="G2342" i="71"/>
  <c r="F2342" i="71"/>
  <c r="E2342" i="71"/>
  <c r="G2341" i="71"/>
  <c r="F2341" i="71"/>
  <c r="E2341" i="71"/>
  <c r="G2340" i="71"/>
  <c r="F2340" i="71"/>
  <c r="E2340" i="71"/>
  <c r="G2339" i="71"/>
  <c r="F2339" i="71"/>
  <c r="E2339" i="71"/>
  <c r="G2338" i="71"/>
  <c r="F2338" i="71"/>
  <c r="E2338" i="71"/>
  <c r="G2337" i="71"/>
  <c r="F2337" i="71"/>
  <c r="E2337" i="71"/>
  <c r="G2336" i="71"/>
  <c r="F2336" i="71"/>
  <c r="E2336" i="71"/>
  <c r="G2335" i="71"/>
  <c r="F2335" i="71"/>
  <c r="E2335" i="71"/>
  <c r="G2334" i="71"/>
  <c r="F2334" i="71"/>
  <c r="E2334" i="71"/>
  <c r="G2333" i="71"/>
  <c r="F2333" i="71"/>
  <c r="E2333" i="71"/>
  <c r="G2332" i="71"/>
  <c r="F2332" i="71"/>
  <c r="E2332" i="71"/>
  <c r="G2331" i="71"/>
  <c r="F2331" i="71"/>
  <c r="E2331" i="71"/>
  <c r="G2330" i="71"/>
  <c r="F2330" i="71"/>
  <c r="E2330" i="71"/>
  <c r="G2329" i="71"/>
  <c r="F2329" i="71"/>
  <c r="E2329" i="71"/>
  <c r="G2328" i="71"/>
  <c r="F2328" i="71"/>
  <c r="E2328" i="71"/>
  <c r="G2327" i="71"/>
  <c r="F2327" i="71"/>
  <c r="E2327" i="71"/>
  <c r="G2326" i="71"/>
  <c r="F2326" i="71"/>
  <c r="E2326" i="71"/>
  <c r="G2325" i="71"/>
  <c r="F2325" i="71"/>
  <c r="E2325" i="71"/>
  <c r="G2324" i="71"/>
  <c r="F2324" i="71"/>
  <c r="E2324" i="71"/>
  <c r="G2323" i="71"/>
  <c r="F2323" i="71"/>
  <c r="E2323" i="71"/>
  <c r="G2322" i="71"/>
  <c r="F2322" i="71"/>
  <c r="E2322" i="71"/>
  <c r="G2321" i="71"/>
  <c r="F2321" i="71"/>
  <c r="E2321" i="71"/>
  <c r="G2320" i="71"/>
  <c r="F2320" i="71"/>
  <c r="E2320" i="71"/>
  <c r="G2319" i="71"/>
  <c r="F2319" i="71"/>
  <c r="E2319" i="71"/>
  <c r="G2318" i="71"/>
  <c r="F2318" i="71"/>
  <c r="E2318" i="71"/>
  <c r="G2317" i="71"/>
  <c r="F2317" i="71"/>
  <c r="E2317" i="71"/>
  <c r="G2316" i="71"/>
  <c r="F2316" i="71"/>
  <c r="E2316" i="71"/>
  <c r="G2315" i="71"/>
  <c r="F2315" i="71"/>
  <c r="E2315" i="71"/>
  <c r="G2314" i="71"/>
  <c r="F2314" i="71"/>
  <c r="E2314" i="71"/>
  <c r="G2313" i="71"/>
  <c r="F2313" i="71"/>
  <c r="E2313" i="71"/>
  <c r="G2312" i="71"/>
  <c r="F2312" i="71"/>
  <c r="E2312" i="71"/>
  <c r="G2311" i="71"/>
  <c r="F2311" i="71"/>
  <c r="E2311" i="71"/>
  <c r="G2310" i="71"/>
  <c r="F2310" i="71"/>
  <c r="E2310" i="71"/>
  <c r="G2309" i="71"/>
  <c r="F2309" i="71"/>
  <c r="E2309" i="71"/>
  <c r="G2308" i="71"/>
  <c r="F2308" i="71"/>
  <c r="E2308" i="71"/>
  <c r="G2307" i="71"/>
  <c r="F2307" i="71"/>
  <c r="E2307" i="71"/>
  <c r="G2306" i="71"/>
  <c r="F2306" i="71"/>
  <c r="E2306" i="71"/>
  <c r="G2305" i="71"/>
  <c r="F2305" i="71"/>
  <c r="E2305" i="71"/>
  <c r="G2304" i="71"/>
  <c r="F2304" i="71"/>
  <c r="E2304" i="71"/>
  <c r="G2303" i="71"/>
  <c r="F2303" i="71"/>
  <c r="E2303" i="71"/>
  <c r="G2302" i="71"/>
  <c r="F2302" i="71"/>
  <c r="E2302" i="71"/>
  <c r="G2301" i="71"/>
  <c r="F2301" i="71"/>
  <c r="E2301" i="71"/>
  <c r="G2300" i="71"/>
  <c r="F2300" i="71"/>
  <c r="E2300" i="71"/>
  <c r="G2299" i="71"/>
  <c r="F2299" i="71"/>
  <c r="E2299" i="71"/>
  <c r="G2298" i="71"/>
  <c r="F2298" i="71"/>
  <c r="E2298" i="71"/>
  <c r="G2297" i="71"/>
  <c r="F2297" i="71"/>
  <c r="E2297" i="71"/>
  <c r="G2296" i="71"/>
  <c r="F2296" i="71"/>
  <c r="E2296" i="71"/>
  <c r="G2295" i="71"/>
  <c r="F2295" i="71"/>
  <c r="E2295" i="71"/>
  <c r="G2294" i="71"/>
  <c r="F2294" i="71"/>
  <c r="E2294" i="71"/>
  <c r="G2293" i="71"/>
  <c r="F2293" i="71"/>
  <c r="E2293" i="71"/>
  <c r="G2292" i="71"/>
  <c r="F2292" i="71"/>
  <c r="E2292" i="71"/>
  <c r="G2291" i="71"/>
  <c r="F2291" i="71"/>
  <c r="E2291" i="71"/>
  <c r="G2290" i="71"/>
  <c r="F2290" i="71"/>
  <c r="E2290" i="71"/>
  <c r="G2289" i="71"/>
  <c r="F2289" i="71"/>
  <c r="E2289" i="71"/>
  <c r="G2288" i="71"/>
  <c r="F2288" i="71"/>
  <c r="E2288" i="71"/>
  <c r="G2287" i="71"/>
  <c r="F2287" i="71"/>
  <c r="E2287" i="71"/>
  <c r="G2286" i="71"/>
  <c r="F2286" i="71"/>
  <c r="E2286" i="71"/>
  <c r="G2285" i="71"/>
  <c r="F2285" i="71"/>
  <c r="E2285" i="71"/>
  <c r="G2284" i="71"/>
  <c r="F2284" i="71"/>
  <c r="E2284" i="71"/>
  <c r="G2283" i="71"/>
  <c r="F2283" i="71"/>
  <c r="E2283" i="71"/>
  <c r="G2282" i="71"/>
  <c r="F2282" i="71"/>
  <c r="E2282" i="71"/>
  <c r="G2281" i="71"/>
  <c r="F2281" i="71"/>
  <c r="E2281" i="71"/>
  <c r="G2280" i="71"/>
  <c r="F2280" i="71"/>
  <c r="E2280" i="71"/>
  <c r="G2279" i="71"/>
  <c r="F2279" i="71"/>
  <c r="E2279" i="71"/>
  <c r="G2278" i="71"/>
  <c r="F2278" i="71"/>
  <c r="E2278" i="71"/>
  <c r="G2277" i="71"/>
  <c r="F2277" i="71"/>
  <c r="E2277" i="71"/>
  <c r="G2276" i="71"/>
  <c r="F2276" i="71"/>
  <c r="E2276" i="71"/>
  <c r="G2275" i="71"/>
  <c r="F2275" i="71"/>
  <c r="E2275" i="71"/>
  <c r="G2274" i="71"/>
  <c r="F2274" i="71"/>
  <c r="E2274" i="71"/>
  <c r="G2273" i="71"/>
  <c r="F2273" i="71"/>
  <c r="E2273" i="71"/>
  <c r="G2272" i="71"/>
  <c r="F2272" i="71"/>
  <c r="E2272" i="71"/>
  <c r="G2271" i="71"/>
  <c r="F2271" i="71"/>
  <c r="E2271" i="71"/>
  <c r="G2270" i="71"/>
  <c r="F2270" i="71"/>
  <c r="E2270" i="71"/>
  <c r="G2269" i="71"/>
  <c r="F2269" i="71"/>
  <c r="E2269" i="71"/>
  <c r="G2268" i="71"/>
  <c r="F2268" i="71"/>
  <c r="E2268" i="71"/>
  <c r="G2267" i="71"/>
  <c r="F2267" i="71"/>
  <c r="E2267" i="71"/>
  <c r="G2266" i="71"/>
  <c r="F2266" i="71"/>
  <c r="E2266" i="71"/>
  <c r="G2265" i="71"/>
  <c r="F2265" i="71"/>
  <c r="E2265" i="71"/>
  <c r="G2264" i="71"/>
  <c r="F2264" i="71"/>
  <c r="E2264" i="71"/>
  <c r="G2263" i="71"/>
  <c r="F2263" i="71"/>
  <c r="E2263" i="71"/>
  <c r="G2262" i="71"/>
  <c r="F2262" i="71"/>
  <c r="E2262" i="71"/>
  <c r="G2261" i="71"/>
  <c r="F2261" i="71"/>
  <c r="E2261" i="71"/>
  <c r="G2260" i="71"/>
  <c r="F2260" i="71"/>
  <c r="E2260" i="71"/>
  <c r="G2259" i="71"/>
  <c r="F2259" i="71"/>
  <c r="E2259" i="71"/>
  <c r="G2258" i="71"/>
  <c r="F2258" i="71"/>
  <c r="E2258" i="71"/>
  <c r="G2257" i="71"/>
  <c r="F2257" i="71"/>
  <c r="E2257" i="71"/>
  <c r="G2256" i="71"/>
  <c r="F2256" i="71"/>
  <c r="E2256" i="71"/>
  <c r="G2255" i="71"/>
  <c r="F2255" i="71"/>
  <c r="E2255" i="71"/>
  <c r="G2254" i="71"/>
  <c r="F2254" i="71"/>
  <c r="E2254" i="71"/>
  <c r="G2253" i="71"/>
  <c r="F2253" i="71"/>
  <c r="E2253" i="71"/>
  <c r="G2252" i="71"/>
  <c r="F2252" i="71"/>
  <c r="E2252" i="71"/>
  <c r="G2251" i="71"/>
  <c r="F2251" i="71"/>
  <c r="E2251" i="71"/>
  <c r="G2250" i="71"/>
  <c r="F2250" i="71"/>
  <c r="E2250" i="71"/>
  <c r="G2249" i="71"/>
  <c r="F2249" i="71"/>
  <c r="E2249" i="71"/>
  <c r="G2248" i="71"/>
  <c r="F2248" i="71"/>
  <c r="E2248" i="71"/>
  <c r="G2247" i="71"/>
  <c r="F2247" i="71"/>
  <c r="E2247" i="71"/>
  <c r="G2246" i="71"/>
  <c r="F2246" i="71"/>
  <c r="E2246" i="71"/>
  <c r="G2245" i="71"/>
  <c r="F2245" i="71"/>
  <c r="E2245" i="71"/>
  <c r="G2244" i="71"/>
  <c r="F2244" i="71"/>
  <c r="E2244" i="71"/>
  <c r="G2243" i="71"/>
  <c r="F2243" i="71"/>
  <c r="E2243" i="71"/>
  <c r="G2242" i="71"/>
  <c r="F2242" i="71"/>
  <c r="E2242" i="71"/>
  <c r="G2241" i="71"/>
  <c r="F2241" i="71"/>
  <c r="E2241" i="71"/>
  <c r="G2240" i="71"/>
  <c r="F2240" i="71"/>
  <c r="E2240" i="71"/>
  <c r="G2239" i="71"/>
  <c r="F2239" i="71"/>
  <c r="E2239" i="71"/>
  <c r="G2238" i="71"/>
  <c r="F2238" i="71"/>
  <c r="E2238" i="71"/>
  <c r="G2237" i="71"/>
  <c r="F2237" i="71"/>
  <c r="E2237" i="71"/>
  <c r="G2236" i="71"/>
  <c r="F2236" i="71"/>
  <c r="E2236" i="71"/>
  <c r="G2235" i="71"/>
  <c r="F2235" i="71"/>
  <c r="E2235" i="71"/>
  <c r="G2234" i="71"/>
  <c r="F2234" i="71"/>
  <c r="E2234" i="71"/>
  <c r="G2233" i="71"/>
  <c r="F2233" i="71"/>
  <c r="E2233" i="71"/>
  <c r="G2232" i="71"/>
  <c r="F2232" i="71"/>
  <c r="E2232" i="71"/>
  <c r="G2231" i="71"/>
  <c r="F2231" i="71"/>
  <c r="E2231" i="71"/>
  <c r="G2230" i="71"/>
  <c r="F2230" i="71"/>
  <c r="E2230" i="71"/>
  <c r="G2229" i="71"/>
  <c r="F2229" i="71"/>
  <c r="E2229" i="71"/>
  <c r="G2228" i="71"/>
  <c r="F2228" i="71"/>
  <c r="E2228" i="71"/>
  <c r="G2227" i="71"/>
  <c r="F2227" i="71"/>
  <c r="E2227" i="71"/>
  <c r="G2226" i="71"/>
  <c r="F2226" i="71"/>
  <c r="E2226" i="71"/>
  <c r="G2225" i="71"/>
  <c r="F2225" i="71"/>
  <c r="E2225" i="71"/>
  <c r="G2224" i="71"/>
  <c r="F2224" i="71"/>
  <c r="E2224" i="71"/>
  <c r="G2223" i="71"/>
  <c r="F2223" i="71"/>
  <c r="E2223" i="71"/>
  <c r="G2222" i="71"/>
  <c r="F2222" i="71"/>
  <c r="E2222" i="71"/>
  <c r="G2221" i="71"/>
  <c r="F2221" i="71"/>
  <c r="E2221" i="71"/>
  <c r="G2220" i="71"/>
  <c r="F2220" i="71"/>
  <c r="E2220" i="71"/>
  <c r="G2219" i="71"/>
  <c r="F2219" i="71"/>
  <c r="E2219" i="71"/>
  <c r="G2218" i="71"/>
  <c r="F2218" i="71"/>
  <c r="E2218" i="71"/>
  <c r="G2217" i="71"/>
  <c r="F2217" i="71"/>
  <c r="E2217" i="71"/>
  <c r="G2216" i="71"/>
  <c r="F2216" i="71"/>
  <c r="E2216" i="71"/>
  <c r="G2215" i="71"/>
  <c r="F2215" i="71"/>
  <c r="E2215" i="71"/>
  <c r="G2214" i="71"/>
  <c r="F2214" i="71"/>
  <c r="E2214" i="71"/>
  <c r="G2213" i="71"/>
  <c r="F2213" i="71"/>
  <c r="E2213" i="71"/>
  <c r="G2212" i="71"/>
  <c r="F2212" i="71"/>
  <c r="E2212" i="71"/>
  <c r="G2211" i="71"/>
  <c r="F2211" i="71"/>
  <c r="E2211" i="71"/>
  <c r="G2210" i="71"/>
  <c r="F2210" i="71"/>
  <c r="E2210" i="71"/>
  <c r="G2209" i="71"/>
  <c r="F2209" i="71"/>
  <c r="E2209" i="71"/>
  <c r="G2208" i="71"/>
  <c r="F2208" i="71"/>
  <c r="E2208" i="71"/>
  <c r="G2207" i="71"/>
  <c r="F2207" i="71"/>
  <c r="E2207" i="71"/>
  <c r="G2206" i="71"/>
  <c r="F2206" i="71"/>
  <c r="E2206" i="71"/>
  <c r="G2205" i="71"/>
  <c r="F2205" i="71"/>
  <c r="E2205" i="71"/>
  <c r="G2204" i="71"/>
  <c r="F2204" i="71"/>
  <c r="E2204" i="71"/>
  <c r="G2203" i="71"/>
  <c r="F2203" i="71"/>
  <c r="E2203" i="71"/>
  <c r="G2202" i="71"/>
  <c r="F2202" i="71"/>
  <c r="E2202" i="71"/>
  <c r="G2201" i="71"/>
  <c r="F2201" i="71"/>
  <c r="E2201" i="71"/>
  <c r="G2200" i="71"/>
  <c r="F2200" i="71"/>
  <c r="E2200" i="71"/>
  <c r="G2199" i="71"/>
  <c r="F2199" i="71"/>
  <c r="E2199" i="71"/>
  <c r="G2198" i="71"/>
  <c r="F2198" i="71"/>
  <c r="E2198" i="71"/>
  <c r="G2197" i="71"/>
  <c r="F2197" i="71"/>
  <c r="E2197" i="71"/>
  <c r="G2196" i="71"/>
  <c r="F2196" i="71"/>
  <c r="E2196" i="71"/>
  <c r="G2195" i="71"/>
  <c r="F2195" i="71"/>
  <c r="E2195" i="71"/>
  <c r="G2194" i="71"/>
  <c r="F2194" i="71"/>
  <c r="E2194" i="71"/>
  <c r="G2193" i="71"/>
  <c r="F2193" i="71"/>
  <c r="E2193" i="71"/>
  <c r="G2192" i="71"/>
  <c r="F2192" i="71"/>
  <c r="E2192" i="71"/>
  <c r="G2191" i="71"/>
  <c r="F2191" i="71"/>
  <c r="E2191" i="71"/>
  <c r="G2190" i="71"/>
  <c r="F2190" i="71"/>
  <c r="E2190" i="71"/>
  <c r="G2189" i="71"/>
  <c r="F2189" i="71"/>
  <c r="E2189" i="71"/>
  <c r="G2188" i="71"/>
  <c r="F2188" i="71"/>
  <c r="E2188" i="71"/>
  <c r="G2187" i="71"/>
  <c r="F2187" i="71"/>
  <c r="E2187" i="71"/>
  <c r="G2186" i="71"/>
  <c r="F2186" i="71"/>
  <c r="E2186" i="71"/>
  <c r="G2185" i="71"/>
  <c r="F2185" i="71"/>
  <c r="E2185" i="71"/>
  <c r="G2184" i="71"/>
  <c r="F2184" i="71"/>
  <c r="E2184" i="71"/>
  <c r="G2183" i="71"/>
  <c r="F2183" i="71"/>
  <c r="E2183" i="71"/>
  <c r="G2182" i="71"/>
  <c r="F2182" i="71"/>
  <c r="E2182" i="71"/>
  <c r="G2181" i="71"/>
  <c r="F2181" i="71"/>
  <c r="E2181" i="71"/>
  <c r="G2180" i="71"/>
  <c r="F2180" i="71"/>
  <c r="E2180" i="71"/>
  <c r="G2179" i="71"/>
  <c r="F2179" i="71"/>
  <c r="E2179" i="71"/>
  <c r="G2178" i="71"/>
  <c r="F2178" i="71"/>
  <c r="E2178" i="71"/>
  <c r="G2177" i="71"/>
  <c r="F2177" i="71"/>
  <c r="E2177" i="71"/>
  <c r="G2176" i="71"/>
  <c r="F2176" i="71"/>
  <c r="E2176" i="71"/>
  <c r="G2175" i="71"/>
  <c r="F2175" i="71"/>
  <c r="E2175" i="71"/>
  <c r="G2174" i="71"/>
  <c r="F2174" i="71"/>
  <c r="E2174" i="71"/>
  <c r="G2173" i="71"/>
  <c r="F2173" i="71"/>
  <c r="E2173" i="71"/>
  <c r="G2172" i="71"/>
  <c r="F2172" i="71"/>
  <c r="E2172" i="71"/>
  <c r="G2171" i="71"/>
  <c r="F2171" i="71"/>
  <c r="E2171" i="71"/>
  <c r="G2170" i="71"/>
  <c r="F2170" i="71"/>
  <c r="E2170" i="71"/>
  <c r="G2169" i="71"/>
  <c r="F2169" i="71"/>
  <c r="E2169" i="71"/>
  <c r="G2168" i="71"/>
  <c r="F2168" i="71"/>
  <c r="E2168" i="71"/>
  <c r="G2167" i="71"/>
  <c r="F2167" i="71"/>
  <c r="E2167" i="71"/>
  <c r="G2166" i="71"/>
  <c r="F2166" i="71"/>
  <c r="E2166" i="71"/>
  <c r="G2165" i="71"/>
  <c r="F2165" i="71"/>
  <c r="E2165" i="71"/>
  <c r="G2164" i="71"/>
  <c r="F2164" i="71"/>
  <c r="E2164" i="71"/>
  <c r="G2163" i="71"/>
  <c r="F2163" i="71"/>
  <c r="E2163" i="71"/>
  <c r="G2162" i="71"/>
  <c r="F2162" i="71"/>
  <c r="E2162" i="71"/>
  <c r="G2161" i="71"/>
  <c r="F2161" i="71"/>
  <c r="E2161" i="71"/>
  <c r="G2160" i="71"/>
  <c r="F2160" i="71"/>
  <c r="E2160" i="71"/>
  <c r="G2159" i="71"/>
  <c r="F2159" i="71"/>
  <c r="E2159" i="71"/>
  <c r="G2158" i="71"/>
  <c r="F2158" i="71"/>
  <c r="E2158" i="71"/>
  <c r="G2157" i="71"/>
  <c r="F2157" i="71"/>
  <c r="E2157" i="71"/>
  <c r="G2156" i="71"/>
  <c r="F2156" i="71"/>
  <c r="E2156" i="71"/>
  <c r="G2155" i="71"/>
  <c r="F2155" i="71"/>
  <c r="E2155" i="71"/>
  <c r="G2154" i="71"/>
  <c r="F2154" i="71"/>
  <c r="E2154" i="71"/>
  <c r="G2153" i="71"/>
  <c r="F2153" i="71"/>
  <c r="E2153" i="71"/>
  <c r="G2152" i="71"/>
  <c r="F2152" i="71"/>
  <c r="E2152" i="71"/>
  <c r="G2151" i="71"/>
  <c r="F2151" i="71"/>
  <c r="E2151" i="71"/>
  <c r="G2150" i="71"/>
  <c r="F2150" i="71"/>
  <c r="E2150" i="71"/>
  <c r="G2149" i="71"/>
  <c r="F2149" i="71"/>
  <c r="E2149" i="71"/>
  <c r="G2148" i="71"/>
  <c r="F2148" i="71"/>
  <c r="E2148" i="71"/>
  <c r="G2147" i="71"/>
  <c r="F2147" i="71"/>
  <c r="E2147" i="71"/>
  <c r="G2146" i="71"/>
  <c r="F2146" i="71"/>
  <c r="E2146" i="71"/>
  <c r="G2145" i="71"/>
  <c r="F2145" i="71"/>
  <c r="E2145" i="71"/>
  <c r="G2144" i="71"/>
  <c r="F2144" i="71"/>
  <c r="E2144" i="71"/>
  <c r="G2143" i="71"/>
  <c r="F2143" i="71"/>
  <c r="E2143" i="71"/>
  <c r="G2142" i="71"/>
  <c r="F2142" i="71"/>
  <c r="E2142" i="71"/>
  <c r="G2141" i="71"/>
  <c r="F2141" i="71"/>
  <c r="E2141" i="71"/>
  <c r="G2140" i="71"/>
  <c r="F2140" i="71"/>
  <c r="E2140" i="71"/>
  <c r="G2139" i="71"/>
  <c r="F2139" i="71"/>
  <c r="E2139" i="71"/>
  <c r="G2138" i="71"/>
  <c r="F2138" i="71"/>
  <c r="E2138" i="71"/>
  <c r="G2137" i="71"/>
  <c r="F2137" i="71"/>
  <c r="E2137" i="71"/>
  <c r="G2136" i="71"/>
  <c r="F2136" i="71"/>
  <c r="E2136" i="71"/>
  <c r="G2135" i="71"/>
  <c r="F2135" i="71"/>
  <c r="E2135" i="71"/>
  <c r="G2134" i="71"/>
  <c r="F2134" i="71"/>
  <c r="E2134" i="71"/>
  <c r="G2133" i="71"/>
  <c r="F2133" i="71"/>
  <c r="E2133" i="71"/>
  <c r="G2132" i="71"/>
  <c r="F2132" i="71"/>
  <c r="E2132" i="71"/>
  <c r="G2131" i="71"/>
  <c r="F2131" i="71"/>
  <c r="E2131" i="71"/>
  <c r="G2130" i="71"/>
  <c r="F2130" i="71"/>
  <c r="E2130" i="71"/>
  <c r="G2129" i="71"/>
  <c r="F2129" i="71"/>
  <c r="E2129" i="71"/>
  <c r="G2128" i="71"/>
  <c r="F2128" i="71"/>
  <c r="E2128" i="71"/>
  <c r="G2127" i="71"/>
  <c r="F2127" i="71"/>
  <c r="E2127" i="71"/>
  <c r="G2126" i="71"/>
  <c r="F2126" i="71"/>
  <c r="E2126" i="71"/>
  <c r="G2125" i="71"/>
  <c r="F2125" i="71"/>
  <c r="E2125" i="71"/>
  <c r="G2124" i="71"/>
  <c r="F2124" i="71"/>
  <c r="E2124" i="71"/>
  <c r="G2123" i="71"/>
  <c r="F2123" i="71"/>
  <c r="E2123" i="71"/>
  <c r="G2122" i="71"/>
  <c r="F2122" i="71"/>
  <c r="E2122" i="71"/>
  <c r="G2121" i="71"/>
  <c r="F2121" i="71"/>
  <c r="E2121" i="71"/>
  <c r="G2120" i="71"/>
  <c r="F2120" i="71"/>
  <c r="E2120" i="71"/>
  <c r="G2119" i="71"/>
  <c r="F2119" i="71"/>
  <c r="E2119" i="71"/>
  <c r="G2118" i="71"/>
  <c r="F2118" i="71"/>
  <c r="E2118" i="71"/>
  <c r="G2117" i="71"/>
  <c r="F2117" i="71"/>
  <c r="E2117" i="71"/>
  <c r="G2116" i="71"/>
  <c r="F2116" i="71"/>
  <c r="E2116" i="71"/>
  <c r="G2115" i="71"/>
  <c r="F2115" i="71"/>
  <c r="E2115" i="71"/>
  <c r="G2114" i="71"/>
  <c r="F2114" i="71"/>
  <c r="E2114" i="71"/>
  <c r="G2113" i="71"/>
  <c r="F2113" i="71"/>
  <c r="E2113" i="71"/>
  <c r="G2112" i="71"/>
  <c r="F2112" i="71"/>
  <c r="E2112" i="71"/>
  <c r="G2111" i="71"/>
  <c r="F2111" i="71"/>
  <c r="E2111" i="71"/>
  <c r="G2110" i="71"/>
  <c r="F2110" i="71"/>
  <c r="E2110" i="71"/>
  <c r="G2109" i="71"/>
  <c r="F2109" i="71"/>
  <c r="E2109" i="71"/>
  <c r="G2108" i="71"/>
  <c r="F2108" i="71"/>
  <c r="E2108" i="71"/>
  <c r="G2107" i="71"/>
  <c r="F2107" i="71"/>
  <c r="E2107" i="71"/>
  <c r="G2106" i="71"/>
  <c r="F2106" i="71"/>
  <c r="E2106" i="71"/>
  <c r="G2105" i="71"/>
  <c r="F2105" i="71"/>
  <c r="E2105" i="71"/>
  <c r="G2104" i="71"/>
  <c r="F2104" i="71"/>
  <c r="E2104" i="71"/>
  <c r="G2103" i="71"/>
  <c r="F2103" i="71"/>
  <c r="E2103" i="71"/>
  <c r="G2102" i="71"/>
  <c r="F2102" i="71"/>
  <c r="E2102" i="71"/>
  <c r="G2101" i="71"/>
  <c r="F2101" i="71"/>
  <c r="E2101" i="71"/>
  <c r="G2100" i="71"/>
  <c r="F2100" i="71"/>
  <c r="E2100" i="71"/>
  <c r="G2099" i="71"/>
  <c r="F2099" i="71"/>
  <c r="E2099" i="71"/>
  <c r="G2098" i="71"/>
  <c r="F2098" i="71"/>
  <c r="E2098" i="71"/>
  <c r="G2097" i="71"/>
  <c r="F2097" i="71"/>
  <c r="E2097" i="71"/>
  <c r="G2096" i="71"/>
  <c r="F2096" i="71"/>
  <c r="E2096" i="71"/>
  <c r="G2095" i="71"/>
  <c r="F2095" i="71"/>
  <c r="E2095" i="71"/>
  <c r="G2094" i="71"/>
  <c r="F2094" i="71"/>
  <c r="E2094" i="71"/>
  <c r="G2093" i="71"/>
  <c r="F2093" i="71"/>
  <c r="E2093" i="71"/>
  <c r="G2092" i="71"/>
  <c r="F2092" i="71"/>
  <c r="E2092" i="71"/>
  <c r="G2091" i="71"/>
  <c r="F2091" i="71"/>
  <c r="E2091" i="71"/>
  <c r="G2090" i="71"/>
  <c r="F2090" i="71"/>
  <c r="E2090" i="71"/>
  <c r="G2089" i="71"/>
  <c r="F2089" i="71"/>
  <c r="E2089" i="71"/>
  <c r="G2088" i="71"/>
  <c r="F2088" i="71"/>
  <c r="E2088" i="71"/>
  <c r="G2087" i="71"/>
  <c r="F2087" i="71"/>
  <c r="E2087" i="71"/>
  <c r="G2086" i="71"/>
  <c r="F2086" i="71"/>
  <c r="E2086" i="71"/>
  <c r="G2085" i="71"/>
  <c r="F2085" i="71"/>
  <c r="E2085" i="71"/>
  <c r="G2084" i="71"/>
  <c r="F2084" i="71"/>
  <c r="E2084" i="71"/>
  <c r="G2083" i="71"/>
  <c r="F2083" i="71"/>
  <c r="E2083" i="71"/>
  <c r="G2082" i="71"/>
  <c r="F2082" i="71"/>
  <c r="E2082" i="71"/>
  <c r="G2081" i="71"/>
  <c r="F2081" i="71"/>
  <c r="E2081" i="71"/>
  <c r="G2080" i="71"/>
  <c r="F2080" i="71"/>
  <c r="E2080" i="71"/>
  <c r="G2079" i="71"/>
  <c r="F2079" i="71"/>
  <c r="E2079" i="71"/>
  <c r="G2078" i="71"/>
  <c r="F2078" i="71"/>
  <c r="E2078" i="71"/>
  <c r="G2077" i="71"/>
  <c r="F2077" i="71"/>
  <c r="E2077" i="71"/>
  <c r="G2076" i="71"/>
  <c r="F2076" i="71"/>
  <c r="E2076" i="71"/>
  <c r="G2075" i="71"/>
  <c r="F2075" i="71"/>
  <c r="E2075" i="71"/>
  <c r="G2074" i="71"/>
  <c r="F2074" i="71"/>
  <c r="E2074" i="71"/>
  <c r="G2073" i="71"/>
  <c r="F2073" i="71"/>
  <c r="E2073" i="71"/>
  <c r="G2072" i="71"/>
  <c r="F2072" i="71"/>
  <c r="E2072" i="71"/>
  <c r="G2071" i="71"/>
  <c r="F2071" i="71"/>
  <c r="E2071" i="71"/>
  <c r="G2070" i="71"/>
  <c r="F2070" i="71"/>
  <c r="E2070" i="71"/>
  <c r="G2069" i="71"/>
  <c r="F2069" i="71"/>
  <c r="E2069" i="71"/>
  <c r="G2068" i="71"/>
  <c r="F2068" i="71"/>
  <c r="E2068" i="71"/>
  <c r="G2067" i="71"/>
  <c r="F2067" i="71"/>
  <c r="E2067" i="71"/>
  <c r="G2066" i="71"/>
  <c r="F2066" i="71"/>
  <c r="E2066" i="71"/>
  <c r="G2065" i="71"/>
  <c r="F2065" i="71"/>
  <c r="E2065" i="71"/>
  <c r="G2064" i="71"/>
  <c r="F2064" i="71"/>
  <c r="E2064" i="71"/>
  <c r="G2063" i="71"/>
  <c r="F2063" i="71"/>
  <c r="E2063" i="71"/>
  <c r="G2062" i="71"/>
  <c r="F2062" i="71"/>
  <c r="E2062" i="71"/>
  <c r="G2061" i="71"/>
  <c r="F2061" i="71"/>
  <c r="E2061" i="71"/>
  <c r="G2060" i="71"/>
  <c r="F2060" i="71"/>
  <c r="E2060" i="71"/>
  <c r="G2059" i="71"/>
  <c r="F2059" i="71"/>
  <c r="E2059" i="71"/>
  <c r="G2058" i="71"/>
  <c r="F2058" i="71"/>
  <c r="E2058" i="71"/>
  <c r="G2057" i="71"/>
  <c r="F2057" i="71"/>
  <c r="E2057" i="71"/>
  <c r="G2056" i="71"/>
  <c r="F2056" i="71"/>
  <c r="E2056" i="71"/>
  <c r="G2055" i="71"/>
  <c r="F2055" i="71"/>
  <c r="E2055" i="71"/>
  <c r="G2054" i="71"/>
  <c r="F2054" i="71"/>
  <c r="E2054" i="71"/>
  <c r="G2053" i="71"/>
  <c r="F2053" i="71"/>
  <c r="E2053" i="71"/>
  <c r="G2052" i="71"/>
  <c r="F2052" i="71"/>
  <c r="E2052" i="71"/>
  <c r="G2051" i="71"/>
  <c r="F2051" i="71"/>
  <c r="E2051" i="71"/>
  <c r="G2050" i="71"/>
  <c r="F2050" i="71"/>
  <c r="E2050" i="71"/>
  <c r="G2049" i="71"/>
  <c r="F2049" i="71"/>
  <c r="E2049" i="71"/>
  <c r="G2048" i="71"/>
  <c r="F2048" i="71"/>
  <c r="E2048" i="71"/>
  <c r="G2047" i="71"/>
  <c r="F2047" i="71"/>
  <c r="E2047" i="71"/>
  <c r="G2046" i="71"/>
  <c r="F2046" i="71"/>
  <c r="E2046" i="71"/>
  <c r="G2045" i="71"/>
  <c r="F2045" i="71"/>
  <c r="E2045" i="71"/>
  <c r="G2044" i="71"/>
  <c r="F2044" i="71"/>
  <c r="E2044" i="71"/>
  <c r="G2043" i="71"/>
  <c r="F2043" i="71"/>
  <c r="E2043" i="71"/>
  <c r="G2042" i="71"/>
  <c r="F2042" i="71"/>
  <c r="E2042" i="71"/>
  <c r="G2041" i="71"/>
  <c r="F2041" i="71"/>
  <c r="E2041" i="71"/>
  <c r="G2040" i="71"/>
  <c r="F2040" i="71"/>
  <c r="E2040" i="71"/>
  <c r="G2039" i="71"/>
  <c r="F2039" i="71"/>
  <c r="E2039" i="71"/>
  <c r="G2038" i="71"/>
  <c r="F2038" i="71"/>
  <c r="E2038" i="71"/>
  <c r="G2037" i="71"/>
  <c r="F2037" i="71"/>
  <c r="E2037" i="71"/>
  <c r="G2036" i="71"/>
  <c r="F2036" i="71"/>
  <c r="E2036" i="71"/>
  <c r="G2035" i="71"/>
  <c r="F2035" i="71"/>
  <c r="E2035" i="71"/>
  <c r="G2034" i="71"/>
  <c r="F2034" i="71"/>
  <c r="E2034" i="71"/>
  <c r="G2033" i="71"/>
  <c r="F2033" i="71"/>
  <c r="E2033" i="71"/>
  <c r="G2032" i="71"/>
  <c r="F2032" i="71"/>
  <c r="E2032" i="71"/>
  <c r="G2031" i="71"/>
  <c r="F2031" i="71"/>
  <c r="E2031" i="71"/>
  <c r="G2030" i="71"/>
  <c r="F2030" i="71"/>
  <c r="E2030" i="71"/>
  <c r="G2029" i="71"/>
  <c r="F2029" i="71"/>
  <c r="E2029" i="71"/>
  <c r="G2028" i="71"/>
  <c r="F2028" i="71"/>
  <c r="E2028" i="71"/>
  <c r="G2027" i="71"/>
  <c r="F2027" i="71"/>
  <c r="E2027" i="71"/>
  <c r="G2026" i="71"/>
  <c r="F2026" i="71"/>
  <c r="E2026" i="71"/>
  <c r="G2025" i="71"/>
  <c r="F2025" i="71"/>
  <c r="E2025" i="71"/>
  <c r="G2024" i="71"/>
  <c r="F2024" i="71"/>
  <c r="E2024" i="71"/>
  <c r="G2023" i="71"/>
  <c r="F2023" i="71"/>
  <c r="E2023" i="71"/>
  <c r="G2022" i="71"/>
  <c r="F2022" i="71"/>
  <c r="E2022" i="71"/>
  <c r="G2021" i="71"/>
  <c r="F2021" i="71"/>
  <c r="E2021" i="71"/>
  <c r="G2020" i="71"/>
  <c r="F2020" i="71"/>
  <c r="E2020" i="71"/>
  <c r="G2019" i="71"/>
  <c r="F2019" i="71"/>
  <c r="E2019" i="71"/>
  <c r="G2018" i="71"/>
  <c r="F2018" i="71"/>
  <c r="E2018" i="71"/>
  <c r="G2017" i="71"/>
  <c r="F2017" i="71"/>
  <c r="E2017" i="71"/>
  <c r="G2016" i="71"/>
  <c r="F2016" i="71"/>
  <c r="E2016" i="71"/>
  <c r="G2015" i="71"/>
  <c r="F2015" i="71"/>
  <c r="E2015" i="71"/>
  <c r="G2014" i="71"/>
  <c r="F2014" i="71"/>
  <c r="E2014" i="71"/>
  <c r="G2013" i="71"/>
  <c r="F2013" i="71"/>
  <c r="E2013" i="71"/>
  <c r="G2012" i="71"/>
  <c r="F2012" i="71"/>
  <c r="E2012" i="71"/>
  <c r="G2011" i="71"/>
  <c r="F2011" i="71"/>
  <c r="E2011" i="71"/>
  <c r="G2010" i="71"/>
  <c r="F2010" i="71"/>
  <c r="E2010" i="71"/>
  <c r="G2009" i="71"/>
  <c r="F2009" i="71"/>
  <c r="E2009" i="71"/>
  <c r="G2008" i="71"/>
  <c r="F2008" i="71"/>
  <c r="E2008" i="71"/>
  <c r="G2007" i="71"/>
  <c r="F2007" i="71"/>
  <c r="E2007" i="71"/>
  <c r="G2006" i="71"/>
  <c r="F2006" i="71"/>
  <c r="E2006" i="71"/>
  <c r="G2005" i="71"/>
  <c r="F2005" i="71"/>
  <c r="E2005" i="71"/>
  <c r="G2004" i="71"/>
  <c r="F2004" i="71"/>
  <c r="E2004" i="71"/>
  <c r="G2003" i="71"/>
  <c r="F2003" i="71"/>
  <c r="E2003" i="71"/>
  <c r="G2002" i="71"/>
  <c r="F2002" i="71"/>
  <c r="E2002" i="71"/>
  <c r="G2001" i="71"/>
  <c r="F2001" i="71"/>
  <c r="E2001" i="71"/>
  <c r="G2000" i="71"/>
  <c r="F2000" i="71"/>
  <c r="E2000" i="71"/>
  <c r="G1999" i="71"/>
  <c r="F1999" i="71"/>
  <c r="E1999" i="71"/>
  <c r="G1998" i="71"/>
  <c r="F1998" i="71"/>
  <c r="E1998" i="71"/>
  <c r="G1997" i="71"/>
  <c r="F1997" i="71"/>
  <c r="E1997" i="71"/>
  <c r="G1996" i="71"/>
  <c r="F1996" i="71"/>
  <c r="E1996" i="71"/>
  <c r="G1995" i="71"/>
  <c r="F1995" i="71"/>
  <c r="E1995" i="71"/>
  <c r="G1994" i="71"/>
  <c r="F1994" i="71"/>
  <c r="E1994" i="71"/>
  <c r="G1993" i="71"/>
  <c r="F1993" i="71"/>
  <c r="E1993" i="71"/>
  <c r="G1992" i="71"/>
  <c r="F1992" i="71"/>
  <c r="E1992" i="71"/>
  <c r="G1991" i="71"/>
  <c r="F1991" i="71"/>
  <c r="E1991" i="71"/>
  <c r="G1990" i="71"/>
  <c r="F1990" i="71"/>
  <c r="E1990" i="71"/>
  <c r="G1989" i="71"/>
  <c r="F1989" i="71"/>
  <c r="E1989" i="71"/>
  <c r="G1988" i="71"/>
  <c r="F1988" i="71"/>
  <c r="E1988" i="71"/>
  <c r="G1987" i="71"/>
  <c r="F1987" i="71"/>
  <c r="E1987" i="71"/>
  <c r="G1986" i="71"/>
  <c r="F1986" i="71"/>
  <c r="E1986" i="71"/>
  <c r="G1985" i="71"/>
  <c r="F1985" i="71"/>
  <c r="E1985" i="71"/>
  <c r="G1984" i="71"/>
  <c r="F1984" i="71"/>
  <c r="E1984" i="71"/>
  <c r="G1983" i="71"/>
  <c r="F1983" i="71"/>
  <c r="E1983" i="71"/>
  <c r="G1982" i="71"/>
  <c r="F1982" i="71"/>
  <c r="E1982" i="71"/>
  <c r="G1981" i="71"/>
  <c r="F1981" i="71"/>
  <c r="E1981" i="71"/>
  <c r="G1980" i="71"/>
  <c r="F1980" i="71"/>
  <c r="E1980" i="71"/>
  <c r="G1979" i="71"/>
  <c r="F1979" i="71"/>
  <c r="E1979" i="71"/>
  <c r="G1978" i="71"/>
  <c r="F1978" i="71"/>
  <c r="E1978" i="71"/>
  <c r="G1977" i="71"/>
  <c r="F1977" i="71"/>
  <c r="E1977" i="71"/>
  <c r="G1976" i="71"/>
  <c r="F1976" i="71"/>
  <c r="E1976" i="71"/>
  <c r="G1975" i="71"/>
  <c r="F1975" i="71"/>
  <c r="E1975" i="71"/>
  <c r="G1974" i="71"/>
  <c r="F1974" i="71"/>
  <c r="E1974" i="71"/>
  <c r="G1973" i="71"/>
  <c r="F1973" i="71"/>
  <c r="E1973" i="71"/>
  <c r="G1972" i="71"/>
  <c r="F1972" i="71"/>
  <c r="E1972" i="71"/>
  <c r="G1971" i="71"/>
  <c r="F1971" i="71"/>
  <c r="E1971" i="71"/>
  <c r="G1970" i="71"/>
  <c r="F1970" i="71"/>
  <c r="E1970" i="71"/>
  <c r="G1969" i="71"/>
  <c r="F1969" i="71"/>
  <c r="E1969" i="71"/>
  <c r="G1968" i="71"/>
  <c r="F1968" i="71"/>
  <c r="E1968" i="71"/>
  <c r="G1967" i="71"/>
  <c r="F1967" i="71"/>
  <c r="E1967" i="71"/>
  <c r="G1966" i="71"/>
  <c r="F1966" i="71"/>
  <c r="E1966" i="71"/>
  <c r="G1965" i="71"/>
  <c r="F1965" i="71"/>
  <c r="E1965" i="71"/>
  <c r="G1964" i="71"/>
  <c r="F1964" i="71"/>
  <c r="E1964" i="71"/>
  <c r="G1963" i="71"/>
  <c r="F1963" i="71"/>
  <c r="E1963" i="71"/>
  <c r="G1962" i="71"/>
  <c r="F1962" i="71"/>
  <c r="E1962" i="71"/>
  <c r="G1961" i="71"/>
  <c r="F1961" i="71"/>
  <c r="E1961" i="71"/>
  <c r="G1960" i="71"/>
  <c r="F1960" i="71"/>
  <c r="E1960" i="71"/>
  <c r="G1959" i="71"/>
  <c r="F1959" i="71"/>
  <c r="E1959" i="71"/>
  <c r="G1958" i="71"/>
  <c r="F1958" i="71"/>
  <c r="E1958" i="71"/>
  <c r="G1957" i="71"/>
  <c r="F1957" i="71"/>
  <c r="E1957" i="71"/>
  <c r="G1956" i="71"/>
  <c r="F1956" i="71"/>
  <c r="E1956" i="71"/>
  <c r="G1955" i="71"/>
  <c r="F1955" i="71"/>
  <c r="E1955" i="71"/>
  <c r="G1954" i="71"/>
  <c r="F1954" i="71"/>
  <c r="E1954" i="71"/>
  <c r="G1953" i="71"/>
  <c r="F1953" i="71"/>
  <c r="E1953" i="71"/>
  <c r="G1952" i="71"/>
  <c r="F1952" i="71"/>
  <c r="E1952" i="71"/>
  <c r="G1951" i="71"/>
  <c r="F1951" i="71"/>
  <c r="E1951" i="71"/>
  <c r="G1950" i="71"/>
  <c r="F1950" i="71"/>
  <c r="E1950" i="71"/>
  <c r="G1949" i="71"/>
  <c r="F1949" i="71"/>
  <c r="E1949" i="71"/>
  <c r="G1948" i="71"/>
  <c r="F1948" i="71"/>
  <c r="E1948" i="71"/>
  <c r="G1947" i="71"/>
  <c r="F1947" i="71"/>
  <c r="E1947" i="71"/>
  <c r="G1946" i="71"/>
  <c r="F1946" i="71"/>
  <c r="E1946" i="71"/>
  <c r="G1945" i="71"/>
  <c r="F1945" i="71"/>
  <c r="E1945" i="71"/>
  <c r="G1944" i="71"/>
  <c r="F1944" i="71"/>
  <c r="E1944" i="71"/>
  <c r="G1943" i="71"/>
  <c r="F1943" i="71"/>
  <c r="E1943" i="71"/>
  <c r="G1942" i="71"/>
  <c r="F1942" i="71"/>
  <c r="E1942" i="71"/>
  <c r="G1941" i="71"/>
  <c r="F1941" i="71"/>
  <c r="E1941" i="71"/>
  <c r="G1940" i="71"/>
  <c r="F1940" i="71"/>
  <c r="E1940" i="71"/>
  <c r="G1939" i="71"/>
  <c r="F1939" i="71"/>
  <c r="E1939" i="71"/>
  <c r="G1938" i="71"/>
  <c r="F1938" i="71"/>
  <c r="E1938" i="71"/>
  <c r="G1937" i="71"/>
  <c r="F1937" i="71"/>
  <c r="E1937" i="71"/>
  <c r="G1936" i="71"/>
  <c r="F1936" i="71"/>
  <c r="E1936" i="71"/>
  <c r="G1935" i="71"/>
  <c r="F1935" i="71"/>
  <c r="E1935" i="71"/>
  <c r="G1934" i="71"/>
  <c r="F1934" i="71"/>
  <c r="E1934" i="71"/>
  <c r="G1933" i="71"/>
  <c r="F1933" i="71"/>
  <c r="E1933" i="71"/>
  <c r="G1932" i="71"/>
  <c r="F1932" i="71"/>
  <c r="E1932" i="71"/>
  <c r="G1931" i="71"/>
  <c r="F1931" i="71"/>
  <c r="E1931" i="71"/>
  <c r="G1930" i="71"/>
  <c r="F1930" i="71"/>
  <c r="E1930" i="71"/>
  <c r="G1929" i="71"/>
  <c r="F1929" i="71"/>
  <c r="E1929" i="71"/>
  <c r="G1928" i="71"/>
  <c r="F1928" i="71"/>
  <c r="E1928" i="71"/>
  <c r="G1927" i="71"/>
  <c r="F1927" i="71"/>
  <c r="E1927" i="71"/>
  <c r="G1926" i="71"/>
  <c r="F1926" i="71"/>
  <c r="E1926" i="71"/>
  <c r="G1925" i="71"/>
  <c r="F1925" i="71"/>
  <c r="E1925" i="71"/>
  <c r="G1924" i="71"/>
  <c r="F1924" i="71"/>
  <c r="E1924" i="71"/>
  <c r="G1923" i="71"/>
  <c r="F1923" i="71"/>
  <c r="E1923" i="71"/>
  <c r="G1922" i="71"/>
  <c r="F1922" i="71"/>
  <c r="E1922" i="71"/>
  <c r="G1921" i="71"/>
  <c r="F1921" i="71"/>
  <c r="E1921" i="71"/>
  <c r="G1920" i="71"/>
  <c r="F1920" i="71"/>
  <c r="E1920" i="71"/>
  <c r="G1919" i="71"/>
  <c r="F1919" i="71"/>
  <c r="E1919" i="71"/>
  <c r="G1918" i="71"/>
  <c r="F1918" i="71"/>
  <c r="E1918" i="71"/>
  <c r="G1917" i="71"/>
  <c r="F1917" i="71"/>
  <c r="E1917" i="71"/>
  <c r="G1916" i="71"/>
  <c r="F1916" i="71"/>
  <c r="E1916" i="71"/>
  <c r="G1915" i="71"/>
  <c r="F1915" i="71"/>
  <c r="E1915" i="71"/>
  <c r="G1914" i="71"/>
  <c r="F1914" i="71"/>
  <c r="E1914" i="71"/>
  <c r="G1913" i="71"/>
  <c r="F1913" i="71"/>
  <c r="E1913" i="71"/>
  <c r="G1912" i="71"/>
  <c r="F1912" i="71"/>
  <c r="E1912" i="71"/>
  <c r="G1911" i="71"/>
  <c r="F1911" i="71"/>
  <c r="E1911" i="71"/>
  <c r="G1910" i="71"/>
  <c r="F1910" i="71"/>
  <c r="E1910" i="71"/>
  <c r="G1909" i="71"/>
  <c r="F1909" i="71"/>
  <c r="E1909" i="71"/>
  <c r="G1908" i="71"/>
  <c r="F1908" i="71"/>
  <c r="E1908" i="71"/>
  <c r="G1907" i="71"/>
  <c r="F1907" i="71"/>
  <c r="E1907" i="71"/>
  <c r="G1906" i="71"/>
  <c r="F1906" i="71"/>
  <c r="E1906" i="71"/>
  <c r="G1905" i="71"/>
  <c r="F1905" i="71"/>
  <c r="E1905" i="71"/>
  <c r="G1904" i="71"/>
  <c r="F1904" i="71"/>
  <c r="E1904" i="71"/>
  <c r="G1903" i="71"/>
  <c r="F1903" i="71"/>
  <c r="E1903" i="71"/>
  <c r="G1902" i="71"/>
  <c r="F1902" i="71"/>
  <c r="E1902" i="71"/>
  <c r="G1901" i="71"/>
  <c r="F1901" i="71"/>
  <c r="E1901" i="71"/>
  <c r="G1900" i="71"/>
  <c r="F1900" i="71"/>
  <c r="E1900" i="71"/>
  <c r="G1899" i="71"/>
  <c r="F1899" i="71"/>
  <c r="E1899" i="71"/>
  <c r="G1898" i="71"/>
  <c r="F1898" i="71"/>
  <c r="E1898" i="71"/>
  <c r="G1897" i="71"/>
  <c r="F1897" i="71"/>
  <c r="E1897" i="71"/>
  <c r="G1896" i="71"/>
  <c r="F1896" i="71"/>
  <c r="E1896" i="71"/>
  <c r="G1895" i="71"/>
  <c r="F1895" i="71"/>
  <c r="E1895" i="71"/>
  <c r="G1894" i="71"/>
  <c r="F1894" i="71"/>
  <c r="E1894" i="71"/>
  <c r="G1893" i="71"/>
  <c r="F1893" i="71"/>
  <c r="E1893" i="71"/>
  <c r="G1892" i="71"/>
  <c r="F1892" i="71"/>
  <c r="E1892" i="71"/>
  <c r="G1891" i="71"/>
  <c r="F1891" i="71"/>
  <c r="E1891" i="71"/>
  <c r="G1890" i="71"/>
  <c r="F1890" i="71"/>
  <c r="E1890" i="71"/>
  <c r="G1889" i="71"/>
  <c r="F1889" i="71"/>
  <c r="E1889" i="71"/>
  <c r="G1888" i="71"/>
  <c r="F1888" i="71"/>
  <c r="E1888" i="71"/>
  <c r="G1887" i="71"/>
  <c r="F1887" i="71"/>
  <c r="E1887" i="71"/>
  <c r="G1886" i="71"/>
  <c r="F1886" i="71"/>
  <c r="E1886" i="71"/>
  <c r="G1885" i="71"/>
  <c r="F1885" i="71"/>
  <c r="E1885" i="71"/>
  <c r="G1884" i="71"/>
  <c r="F1884" i="71"/>
  <c r="E1884" i="71"/>
  <c r="G1883" i="71"/>
  <c r="F1883" i="71"/>
  <c r="E1883" i="71"/>
  <c r="G1882" i="71"/>
  <c r="F1882" i="71"/>
  <c r="E1882" i="71"/>
  <c r="G1881" i="71"/>
  <c r="F1881" i="71"/>
  <c r="E1881" i="71"/>
  <c r="G1880" i="71"/>
  <c r="F1880" i="71"/>
  <c r="E1880" i="71"/>
  <c r="G1879" i="71"/>
  <c r="F1879" i="71"/>
  <c r="E1879" i="71"/>
  <c r="G1878" i="71"/>
  <c r="F1878" i="71"/>
  <c r="E1878" i="71"/>
  <c r="G1877" i="71"/>
  <c r="F1877" i="71"/>
  <c r="E1877" i="71"/>
  <c r="G1876" i="71"/>
  <c r="F1876" i="71"/>
  <c r="E1876" i="71"/>
  <c r="G1875" i="71"/>
  <c r="F1875" i="71"/>
  <c r="E1875" i="71"/>
  <c r="G1874" i="71"/>
  <c r="F1874" i="71"/>
  <c r="E1874" i="71"/>
  <c r="G1873" i="71"/>
  <c r="F1873" i="71"/>
  <c r="E1873" i="71"/>
  <c r="G1872" i="71"/>
  <c r="F1872" i="71"/>
  <c r="E1872" i="71"/>
  <c r="G1871" i="71"/>
  <c r="F1871" i="71"/>
  <c r="E1871" i="71"/>
  <c r="G1870" i="71"/>
  <c r="F1870" i="71"/>
  <c r="E1870" i="71"/>
  <c r="G1869" i="71"/>
  <c r="F1869" i="71"/>
  <c r="E1869" i="71"/>
  <c r="G1868" i="71"/>
  <c r="F1868" i="71"/>
  <c r="E1868" i="71"/>
  <c r="G1867" i="71"/>
  <c r="F1867" i="71"/>
  <c r="E1867" i="71"/>
  <c r="G1866" i="71"/>
  <c r="F1866" i="71"/>
  <c r="E1866" i="71"/>
  <c r="G1865" i="71"/>
  <c r="F1865" i="71"/>
  <c r="E1865" i="71"/>
  <c r="G1864" i="71"/>
  <c r="F1864" i="71"/>
  <c r="E1864" i="71"/>
  <c r="G1863" i="71"/>
  <c r="F1863" i="71"/>
  <c r="E1863" i="71"/>
  <c r="G1862" i="71"/>
  <c r="F1862" i="71"/>
  <c r="E1862" i="71"/>
  <c r="G1861" i="71"/>
  <c r="F1861" i="71"/>
  <c r="E1861" i="71"/>
  <c r="G1860" i="71"/>
  <c r="F1860" i="71"/>
  <c r="E1860" i="71"/>
  <c r="G1859" i="71"/>
  <c r="F1859" i="71"/>
  <c r="E1859" i="71"/>
  <c r="G1858" i="71"/>
  <c r="F1858" i="71"/>
  <c r="E1858" i="71"/>
  <c r="G1857" i="71"/>
  <c r="F1857" i="71"/>
  <c r="E1857" i="71"/>
  <c r="G1856" i="71"/>
  <c r="F1856" i="71"/>
  <c r="E1856" i="71"/>
  <c r="G1855" i="71"/>
  <c r="F1855" i="71"/>
  <c r="E1855" i="71"/>
  <c r="G1854" i="71"/>
  <c r="F1854" i="71"/>
  <c r="E1854" i="71"/>
  <c r="G1853" i="71"/>
  <c r="F1853" i="71"/>
  <c r="E1853" i="71"/>
  <c r="G1852" i="71"/>
  <c r="F1852" i="71"/>
  <c r="E1852" i="71"/>
  <c r="G1851" i="71"/>
  <c r="F1851" i="71"/>
  <c r="E1851" i="71"/>
  <c r="G1850" i="71"/>
  <c r="F1850" i="71"/>
  <c r="E1850" i="71"/>
  <c r="G1849" i="71"/>
  <c r="F1849" i="71"/>
  <c r="E1849" i="71"/>
  <c r="G1848" i="71"/>
  <c r="F1848" i="71"/>
  <c r="E1848" i="71"/>
  <c r="G1847" i="71"/>
  <c r="F1847" i="71"/>
  <c r="E1847" i="71"/>
  <c r="G1846" i="71"/>
  <c r="F1846" i="71"/>
  <c r="E1846" i="71"/>
  <c r="G1845" i="71"/>
  <c r="F1845" i="71"/>
  <c r="E1845" i="71"/>
  <c r="G1844" i="71"/>
  <c r="F1844" i="71"/>
  <c r="E1844" i="71"/>
  <c r="G1843" i="71"/>
  <c r="F1843" i="71"/>
  <c r="E1843" i="71"/>
  <c r="G1842" i="71"/>
  <c r="F1842" i="71"/>
  <c r="E1842" i="71"/>
  <c r="G1841" i="71"/>
  <c r="F1841" i="71"/>
  <c r="E1841" i="71"/>
  <c r="G1840" i="71"/>
  <c r="F1840" i="71"/>
  <c r="E1840" i="71"/>
  <c r="G1839" i="71"/>
  <c r="F1839" i="71"/>
  <c r="E1839" i="71"/>
  <c r="G1838" i="71"/>
  <c r="F1838" i="71"/>
  <c r="E1838" i="71"/>
  <c r="G1837" i="71"/>
  <c r="F1837" i="71"/>
  <c r="E1837" i="71"/>
  <c r="G1836" i="71"/>
  <c r="F1836" i="71"/>
  <c r="E1836" i="71"/>
  <c r="G1835" i="71"/>
  <c r="F1835" i="71"/>
  <c r="E1835" i="71"/>
  <c r="G1834" i="71"/>
  <c r="F1834" i="71"/>
  <c r="E1834" i="71"/>
  <c r="G1833" i="71"/>
  <c r="F1833" i="71"/>
  <c r="E1833" i="71"/>
  <c r="G1832" i="71"/>
  <c r="F1832" i="71"/>
  <c r="E1832" i="71"/>
  <c r="G1831" i="71"/>
  <c r="F1831" i="71"/>
  <c r="E1831" i="71"/>
  <c r="G1830" i="71"/>
  <c r="F1830" i="71"/>
  <c r="E1830" i="71"/>
  <c r="G1829" i="71"/>
  <c r="F1829" i="71"/>
  <c r="E1829" i="71"/>
  <c r="G1828" i="71"/>
  <c r="F1828" i="71"/>
  <c r="E1828" i="71"/>
  <c r="G1827" i="71"/>
  <c r="F1827" i="71"/>
  <c r="E1827" i="71"/>
  <c r="G1826" i="71"/>
  <c r="F1826" i="71"/>
  <c r="E1826" i="71"/>
  <c r="G1825" i="71"/>
  <c r="F1825" i="71"/>
  <c r="E1825" i="71"/>
  <c r="G1824" i="71"/>
  <c r="F1824" i="71"/>
  <c r="E1824" i="71"/>
  <c r="G1823" i="71"/>
  <c r="F1823" i="71"/>
  <c r="E1823" i="71"/>
  <c r="G1822" i="71"/>
  <c r="F1822" i="71"/>
  <c r="E1822" i="71"/>
  <c r="G1821" i="71"/>
  <c r="F1821" i="71"/>
  <c r="E1821" i="71"/>
  <c r="G1820" i="71"/>
  <c r="F1820" i="71"/>
  <c r="E1820" i="71"/>
  <c r="G1819" i="71"/>
  <c r="F1819" i="71"/>
  <c r="E1819" i="71"/>
  <c r="G1818" i="71"/>
  <c r="F1818" i="71"/>
  <c r="E1818" i="71"/>
  <c r="G1817" i="71"/>
  <c r="F1817" i="71"/>
  <c r="E1817" i="71"/>
  <c r="G1816" i="71"/>
  <c r="F1816" i="71"/>
  <c r="E1816" i="71"/>
  <c r="G1815" i="71"/>
  <c r="F1815" i="71"/>
  <c r="E1815" i="71"/>
  <c r="G1814" i="71"/>
  <c r="F1814" i="71"/>
  <c r="E1814" i="71"/>
  <c r="G1813" i="71"/>
  <c r="F1813" i="71"/>
  <c r="E1813" i="71"/>
  <c r="G1812" i="71"/>
  <c r="F1812" i="71"/>
  <c r="E1812" i="71"/>
  <c r="G1811" i="71"/>
  <c r="F1811" i="71"/>
  <c r="E1811" i="71"/>
  <c r="G1810" i="71"/>
  <c r="F1810" i="71"/>
  <c r="E1810" i="71"/>
  <c r="G1809" i="71"/>
  <c r="F1809" i="71"/>
  <c r="E1809" i="71"/>
  <c r="G1808" i="71"/>
  <c r="F1808" i="71"/>
  <c r="E1808" i="71"/>
  <c r="G1807" i="71"/>
  <c r="F1807" i="71"/>
  <c r="E1807" i="71"/>
  <c r="G1806" i="71"/>
  <c r="F1806" i="71"/>
  <c r="E1806" i="71"/>
  <c r="G1805" i="71"/>
  <c r="F1805" i="71"/>
  <c r="E1805" i="71"/>
  <c r="G1804" i="71"/>
  <c r="F1804" i="71"/>
  <c r="E1804" i="71"/>
  <c r="G1803" i="71"/>
  <c r="F1803" i="71"/>
  <c r="E1803" i="71"/>
  <c r="G1802" i="71"/>
  <c r="F1802" i="71"/>
  <c r="E1802" i="71"/>
  <c r="G1801" i="71"/>
  <c r="F1801" i="71"/>
  <c r="E1801" i="71"/>
  <c r="G1800" i="71"/>
  <c r="F1800" i="71"/>
  <c r="E1800" i="71"/>
  <c r="G1799" i="71"/>
  <c r="F1799" i="71"/>
  <c r="E1799" i="71"/>
  <c r="G1798" i="71"/>
  <c r="F1798" i="71"/>
  <c r="E1798" i="71"/>
  <c r="G1797" i="71"/>
  <c r="F1797" i="71"/>
  <c r="E1797" i="71"/>
  <c r="G1796" i="71"/>
  <c r="F1796" i="71"/>
  <c r="E1796" i="71"/>
  <c r="G1795" i="71"/>
  <c r="F1795" i="71"/>
  <c r="E1795" i="71"/>
  <c r="G1794" i="71"/>
  <c r="F1794" i="71"/>
  <c r="E1794" i="71"/>
  <c r="G1793" i="71"/>
  <c r="F1793" i="71"/>
  <c r="E1793" i="71"/>
  <c r="G1792" i="71"/>
  <c r="F1792" i="71"/>
  <c r="E1792" i="71"/>
  <c r="G1791" i="71"/>
  <c r="F1791" i="71"/>
  <c r="E1791" i="71"/>
  <c r="G1790" i="71"/>
  <c r="F1790" i="71"/>
  <c r="E1790" i="71"/>
  <c r="G1789" i="71"/>
  <c r="F1789" i="71"/>
  <c r="E1789" i="71"/>
  <c r="G1788" i="71"/>
  <c r="F1788" i="71"/>
  <c r="E1788" i="71"/>
  <c r="G1787" i="71"/>
  <c r="F1787" i="71"/>
  <c r="E1787" i="71"/>
  <c r="G1786" i="71"/>
  <c r="F1786" i="71"/>
  <c r="E1786" i="71"/>
  <c r="G1785" i="71"/>
  <c r="F1785" i="71"/>
  <c r="E1785" i="71"/>
  <c r="G1784" i="71"/>
  <c r="F1784" i="71"/>
  <c r="E1784" i="71"/>
  <c r="G1783" i="71"/>
  <c r="F1783" i="71"/>
  <c r="E1783" i="71"/>
  <c r="G1782" i="71"/>
  <c r="F1782" i="71"/>
  <c r="E1782" i="71"/>
  <c r="G1781" i="71"/>
  <c r="F1781" i="71"/>
  <c r="E1781" i="71"/>
  <c r="G1780" i="71"/>
  <c r="F1780" i="71"/>
  <c r="E1780" i="71"/>
  <c r="G1779" i="71"/>
  <c r="F1779" i="71"/>
  <c r="E1779" i="71"/>
  <c r="G1778" i="71"/>
  <c r="F1778" i="71"/>
  <c r="E1778" i="71"/>
  <c r="G1777" i="71"/>
  <c r="F1777" i="71"/>
  <c r="E1777" i="71"/>
  <c r="G1776" i="71"/>
  <c r="F1776" i="71"/>
  <c r="E1776" i="71"/>
  <c r="G1775" i="71"/>
  <c r="F1775" i="71"/>
  <c r="E1775" i="71"/>
  <c r="G1774" i="71"/>
  <c r="F1774" i="71"/>
  <c r="E1774" i="71"/>
  <c r="G1773" i="71"/>
  <c r="F1773" i="71"/>
  <c r="E1773" i="71"/>
  <c r="G1772" i="71"/>
  <c r="F1772" i="71"/>
  <c r="E1772" i="71"/>
  <c r="G1771" i="71"/>
  <c r="F1771" i="71"/>
  <c r="E1771" i="71"/>
  <c r="G1770" i="71"/>
  <c r="F1770" i="71"/>
  <c r="E1770" i="71"/>
  <c r="G1769" i="71"/>
  <c r="F1769" i="71"/>
  <c r="E1769" i="71"/>
  <c r="G1768" i="71"/>
  <c r="F1768" i="71"/>
  <c r="E1768" i="71"/>
  <c r="G1767" i="71"/>
  <c r="F1767" i="71"/>
  <c r="E1767" i="71"/>
  <c r="G1766" i="71"/>
  <c r="F1766" i="71"/>
  <c r="E1766" i="71"/>
  <c r="G1765" i="71"/>
  <c r="F1765" i="71"/>
  <c r="E1765" i="71"/>
  <c r="G1764" i="71"/>
  <c r="F1764" i="71"/>
  <c r="E1764" i="71"/>
  <c r="G1763" i="71"/>
  <c r="F1763" i="71"/>
  <c r="E1763" i="71"/>
  <c r="G1762" i="71"/>
  <c r="F1762" i="71"/>
  <c r="E1762" i="71"/>
  <c r="G1761" i="71"/>
  <c r="F1761" i="71"/>
  <c r="E1761" i="71"/>
  <c r="G1760" i="71"/>
  <c r="F1760" i="71"/>
  <c r="E1760" i="71"/>
  <c r="G1759" i="71"/>
  <c r="F1759" i="71"/>
  <c r="E1759" i="71"/>
  <c r="G1758" i="71"/>
  <c r="F1758" i="71"/>
  <c r="E1758" i="71"/>
  <c r="G1757" i="71"/>
  <c r="F1757" i="71"/>
  <c r="E1757" i="71"/>
  <c r="G1756" i="71"/>
  <c r="F1756" i="71"/>
  <c r="E1756" i="71"/>
  <c r="G1755" i="71"/>
  <c r="F1755" i="71"/>
  <c r="E1755" i="71"/>
  <c r="G1754" i="71"/>
  <c r="F1754" i="71"/>
  <c r="E1754" i="71"/>
  <c r="G1753" i="71"/>
  <c r="F1753" i="71"/>
  <c r="E1753" i="71"/>
  <c r="G1752" i="71"/>
  <c r="F1752" i="71"/>
  <c r="E1752" i="71"/>
  <c r="G1751" i="71"/>
  <c r="F1751" i="71"/>
  <c r="E1751" i="71"/>
  <c r="G1750" i="71"/>
  <c r="F1750" i="71"/>
  <c r="E1750" i="71"/>
  <c r="G1749" i="71"/>
  <c r="F1749" i="71"/>
  <c r="E1749" i="71"/>
  <c r="G1748" i="71"/>
  <c r="F1748" i="71"/>
  <c r="E1748" i="71"/>
  <c r="G1747" i="71"/>
  <c r="F1747" i="71"/>
  <c r="E1747" i="71"/>
  <c r="G1746" i="71"/>
  <c r="F1746" i="71"/>
  <c r="E1746" i="71"/>
  <c r="G1745" i="71"/>
  <c r="F1745" i="71"/>
  <c r="E1745" i="71"/>
  <c r="G1744" i="71"/>
  <c r="F1744" i="71"/>
  <c r="E1744" i="71"/>
  <c r="G1743" i="71"/>
  <c r="F1743" i="71"/>
  <c r="E1743" i="71"/>
  <c r="G1742" i="71"/>
  <c r="F1742" i="71"/>
  <c r="E1742" i="71"/>
  <c r="G1741" i="71"/>
  <c r="F1741" i="71"/>
  <c r="E1741" i="71"/>
  <c r="G1740" i="71"/>
  <c r="F1740" i="71"/>
  <c r="E1740" i="71"/>
  <c r="G1739" i="71"/>
  <c r="F1739" i="71"/>
  <c r="E1739" i="71"/>
  <c r="G1738" i="71"/>
  <c r="F1738" i="71"/>
  <c r="E1738" i="71"/>
  <c r="G1737" i="71"/>
  <c r="F1737" i="71"/>
  <c r="E1737" i="71"/>
  <c r="G1736" i="71"/>
  <c r="F1736" i="71"/>
  <c r="E1736" i="71"/>
  <c r="G1735" i="71"/>
  <c r="F1735" i="71"/>
  <c r="E1735" i="71"/>
  <c r="G1734" i="71"/>
  <c r="F1734" i="71"/>
  <c r="E1734" i="71"/>
  <c r="G1733" i="71"/>
  <c r="F1733" i="71"/>
  <c r="E1733" i="71"/>
  <c r="G1732" i="71"/>
  <c r="F1732" i="71"/>
  <c r="E1732" i="71"/>
  <c r="G1731" i="71"/>
  <c r="F1731" i="71"/>
  <c r="E1731" i="71"/>
  <c r="G1730" i="71"/>
  <c r="F1730" i="71"/>
  <c r="E1730" i="71"/>
  <c r="G1729" i="71"/>
  <c r="F1729" i="71"/>
  <c r="E1729" i="71"/>
  <c r="G1728" i="71"/>
  <c r="F1728" i="71"/>
  <c r="E1728" i="71"/>
  <c r="G1727" i="71"/>
  <c r="F1727" i="71"/>
  <c r="E1727" i="71"/>
  <c r="G1726" i="71"/>
  <c r="F1726" i="71"/>
  <c r="E1726" i="71"/>
  <c r="G1725" i="71"/>
  <c r="F1725" i="71"/>
  <c r="E1725" i="71"/>
  <c r="G1724" i="71"/>
  <c r="F1724" i="71"/>
  <c r="E1724" i="71"/>
  <c r="G1723" i="71"/>
  <c r="F1723" i="71"/>
  <c r="E1723" i="71"/>
  <c r="G1722" i="71"/>
  <c r="F1722" i="71"/>
  <c r="E1722" i="71"/>
  <c r="G1721" i="71"/>
  <c r="F1721" i="71"/>
  <c r="E1721" i="71"/>
  <c r="G1720" i="71"/>
  <c r="F1720" i="71"/>
  <c r="E1720" i="71"/>
  <c r="G1719" i="71"/>
  <c r="F1719" i="71"/>
  <c r="E1719" i="71"/>
  <c r="G1718" i="71"/>
  <c r="F1718" i="71"/>
  <c r="E1718" i="71"/>
  <c r="G1717" i="71"/>
  <c r="F1717" i="71"/>
  <c r="E1717" i="71"/>
  <c r="G1716" i="71"/>
  <c r="F1716" i="71"/>
  <c r="E1716" i="71"/>
  <c r="G1715" i="71"/>
  <c r="F1715" i="71"/>
  <c r="E1715" i="71"/>
  <c r="G1714" i="71"/>
  <c r="F1714" i="71"/>
  <c r="E1714" i="71"/>
  <c r="G1713" i="71"/>
  <c r="F1713" i="71"/>
  <c r="E1713" i="71"/>
  <c r="G1712" i="71"/>
  <c r="F1712" i="71"/>
  <c r="E1712" i="71"/>
  <c r="G1711" i="71"/>
  <c r="F1711" i="71"/>
  <c r="E1711" i="71"/>
  <c r="G1710" i="71"/>
  <c r="F1710" i="71"/>
  <c r="E1710" i="71"/>
  <c r="G1709" i="71"/>
  <c r="F1709" i="71"/>
  <c r="E1709" i="71"/>
  <c r="G1708" i="71"/>
  <c r="F1708" i="71"/>
  <c r="E1708" i="71"/>
  <c r="G1707" i="71"/>
  <c r="F1707" i="71"/>
  <c r="E1707" i="71"/>
  <c r="G1706" i="71"/>
  <c r="F1706" i="71"/>
  <c r="E1706" i="71"/>
  <c r="G1705" i="71"/>
  <c r="F1705" i="71"/>
  <c r="E1705" i="71"/>
  <c r="G1704" i="71"/>
  <c r="F1704" i="71"/>
  <c r="E1704" i="71"/>
  <c r="G1703" i="71"/>
  <c r="F1703" i="71"/>
  <c r="E1703" i="71"/>
  <c r="G1702" i="71"/>
  <c r="F1702" i="71"/>
  <c r="E1702" i="71"/>
  <c r="G1701" i="71"/>
  <c r="F1701" i="71"/>
  <c r="E1701" i="71"/>
  <c r="G1700" i="71"/>
  <c r="F1700" i="71"/>
  <c r="E1700" i="71"/>
  <c r="G1699" i="71"/>
  <c r="F1699" i="71"/>
  <c r="E1699" i="71"/>
  <c r="G1698" i="71"/>
  <c r="F1698" i="71"/>
  <c r="E1698" i="71"/>
  <c r="G1697" i="71"/>
  <c r="F1697" i="71"/>
  <c r="E1697" i="71"/>
  <c r="G1696" i="71"/>
  <c r="F1696" i="71"/>
  <c r="E1696" i="71"/>
  <c r="G1695" i="71"/>
  <c r="F1695" i="71"/>
  <c r="E1695" i="71"/>
  <c r="G1694" i="71"/>
  <c r="F1694" i="71"/>
  <c r="E1694" i="71"/>
  <c r="G1693" i="71"/>
  <c r="F1693" i="71"/>
  <c r="E1693" i="71"/>
  <c r="G1692" i="71"/>
  <c r="F1692" i="71"/>
  <c r="E1692" i="71"/>
  <c r="G1691" i="71"/>
  <c r="F1691" i="71"/>
  <c r="E1691" i="71"/>
  <c r="G1690" i="71"/>
  <c r="F1690" i="71"/>
  <c r="E1690" i="71"/>
  <c r="G1689" i="71"/>
  <c r="F1689" i="71"/>
  <c r="E1689" i="71"/>
  <c r="G1688" i="71"/>
  <c r="F1688" i="71"/>
  <c r="E1688" i="71"/>
  <c r="G1687" i="71"/>
  <c r="F1687" i="71"/>
  <c r="E1687" i="71"/>
  <c r="G1686" i="71"/>
  <c r="F1686" i="71"/>
  <c r="E1686" i="71"/>
  <c r="G1685" i="71"/>
  <c r="F1685" i="71"/>
  <c r="E1685" i="71"/>
  <c r="G1684" i="71"/>
  <c r="F1684" i="71"/>
  <c r="E1684" i="71"/>
  <c r="G1683" i="71"/>
  <c r="F1683" i="71"/>
  <c r="E1683" i="71"/>
  <c r="G1682" i="71"/>
  <c r="F1682" i="71"/>
  <c r="E1682" i="71"/>
  <c r="G1681" i="71"/>
  <c r="F1681" i="71"/>
  <c r="E1681" i="71"/>
  <c r="G1680" i="71"/>
  <c r="F1680" i="71"/>
  <c r="E1680" i="71"/>
  <c r="G1679" i="71"/>
  <c r="F1679" i="71"/>
  <c r="E1679" i="71"/>
  <c r="G1678" i="71"/>
  <c r="F1678" i="71"/>
  <c r="E1678" i="71"/>
  <c r="G1677" i="71"/>
  <c r="F1677" i="71"/>
  <c r="E1677" i="71"/>
  <c r="G1676" i="71"/>
  <c r="F1676" i="71"/>
  <c r="E1676" i="71"/>
  <c r="G1675" i="71"/>
  <c r="F1675" i="71"/>
  <c r="E1675" i="71"/>
  <c r="G1674" i="71"/>
  <c r="F1674" i="71"/>
  <c r="E1674" i="71"/>
  <c r="G1673" i="71"/>
  <c r="F1673" i="71"/>
  <c r="E1673" i="71"/>
  <c r="G1672" i="71"/>
  <c r="F1672" i="71"/>
  <c r="E1672" i="71"/>
  <c r="G1671" i="71"/>
  <c r="F1671" i="71"/>
  <c r="E1671" i="71"/>
  <c r="G1670" i="71"/>
  <c r="F1670" i="71"/>
  <c r="E1670" i="71"/>
  <c r="G1669" i="71"/>
  <c r="F1669" i="71"/>
  <c r="E1669" i="71"/>
  <c r="G1668" i="71"/>
  <c r="F1668" i="71"/>
  <c r="E1668" i="71"/>
  <c r="G1667" i="71"/>
  <c r="F1667" i="71"/>
  <c r="E1667" i="71"/>
  <c r="G1666" i="71"/>
  <c r="F1666" i="71"/>
  <c r="E1666" i="71"/>
  <c r="G1665" i="71"/>
  <c r="F1665" i="71"/>
  <c r="E1665" i="71"/>
  <c r="G1664" i="71"/>
  <c r="F1664" i="71"/>
  <c r="E1664" i="71"/>
  <c r="G1663" i="71"/>
  <c r="F1663" i="71"/>
  <c r="E1663" i="71"/>
  <c r="G1662" i="71"/>
  <c r="F1662" i="71"/>
  <c r="E1662" i="71"/>
  <c r="G1661" i="71"/>
  <c r="F1661" i="71"/>
  <c r="E1661" i="71"/>
  <c r="G1660" i="71"/>
  <c r="F1660" i="71"/>
  <c r="E1660" i="71"/>
  <c r="G1659" i="71"/>
  <c r="F1659" i="71"/>
  <c r="E1659" i="71"/>
  <c r="G1658" i="71"/>
  <c r="F1658" i="71"/>
  <c r="E1658" i="71"/>
  <c r="G1657" i="71"/>
  <c r="F1657" i="71"/>
  <c r="E1657" i="71"/>
  <c r="G1656" i="71"/>
  <c r="F1656" i="71"/>
  <c r="E1656" i="71"/>
  <c r="G1655" i="71"/>
  <c r="F1655" i="71"/>
  <c r="E1655" i="71"/>
  <c r="G1654" i="71"/>
  <c r="F1654" i="71"/>
  <c r="E1654" i="71"/>
  <c r="G1653" i="71"/>
  <c r="F1653" i="71"/>
  <c r="E1653" i="71"/>
  <c r="G1652" i="71"/>
  <c r="F1652" i="71"/>
  <c r="E1652" i="71"/>
  <c r="G1651" i="71"/>
  <c r="F1651" i="71"/>
  <c r="E1651" i="71"/>
  <c r="G1650" i="71"/>
  <c r="F1650" i="71"/>
  <c r="E1650" i="71"/>
  <c r="G1649" i="71"/>
  <c r="F1649" i="71"/>
  <c r="E1649" i="71"/>
  <c r="G1648" i="71"/>
  <c r="F1648" i="71"/>
  <c r="E1648" i="71"/>
  <c r="G1647" i="71"/>
  <c r="F1647" i="71"/>
  <c r="E1647" i="71"/>
  <c r="G1646" i="71"/>
  <c r="F1646" i="71"/>
  <c r="E1646" i="71"/>
  <c r="G1645" i="71"/>
  <c r="F1645" i="71"/>
  <c r="E1645" i="71"/>
  <c r="G1644" i="71"/>
  <c r="F1644" i="71"/>
  <c r="E1644" i="71"/>
  <c r="G1643" i="71"/>
  <c r="F1643" i="71"/>
  <c r="E1643" i="71"/>
  <c r="G1642" i="71"/>
  <c r="F1642" i="71"/>
  <c r="E1642" i="71"/>
  <c r="G1641" i="71"/>
  <c r="F1641" i="71"/>
  <c r="E1641" i="71"/>
  <c r="G1640" i="71"/>
  <c r="F1640" i="71"/>
  <c r="E1640" i="71"/>
  <c r="G1639" i="71"/>
  <c r="F1639" i="71"/>
  <c r="E1639" i="71"/>
  <c r="G1638" i="71"/>
  <c r="F1638" i="71"/>
  <c r="E1638" i="71"/>
  <c r="G1637" i="71"/>
  <c r="F1637" i="71"/>
  <c r="E1637" i="71"/>
  <c r="G1636" i="71"/>
  <c r="F1636" i="71"/>
  <c r="E1636" i="71"/>
  <c r="G1635" i="71"/>
  <c r="F1635" i="71"/>
  <c r="E1635" i="71"/>
  <c r="G1634" i="71"/>
  <c r="F1634" i="71"/>
  <c r="E1634" i="71"/>
  <c r="G1633" i="71"/>
  <c r="F1633" i="71"/>
  <c r="E1633" i="71"/>
  <c r="G1632" i="71"/>
  <c r="F1632" i="71"/>
  <c r="E1632" i="71"/>
  <c r="G1631" i="71"/>
  <c r="F1631" i="71"/>
  <c r="E1631" i="71"/>
  <c r="G1630" i="71"/>
  <c r="F1630" i="71"/>
  <c r="E1630" i="71"/>
  <c r="G1629" i="71"/>
  <c r="F1629" i="71"/>
  <c r="E1629" i="71"/>
  <c r="G1628" i="71"/>
  <c r="F1628" i="71"/>
  <c r="E1628" i="71"/>
  <c r="G1627" i="71"/>
  <c r="F1627" i="71"/>
  <c r="E1627" i="71"/>
  <c r="G1626" i="71"/>
  <c r="F1626" i="71"/>
  <c r="E1626" i="71"/>
  <c r="G1625" i="71"/>
  <c r="F1625" i="71"/>
  <c r="E1625" i="71"/>
  <c r="G1624" i="71"/>
  <c r="F1624" i="71"/>
  <c r="E1624" i="71"/>
  <c r="G1623" i="71"/>
  <c r="F1623" i="71"/>
  <c r="E1623" i="71"/>
  <c r="G1622" i="71"/>
  <c r="F1622" i="71"/>
  <c r="E1622" i="71"/>
  <c r="G1621" i="71"/>
  <c r="F1621" i="71"/>
  <c r="E1621" i="71"/>
  <c r="G1620" i="71"/>
  <c r="F1620" i="71"/>
  <c r="E1620" i="71"/>
  <c r="G1619" i="71"/>
  <c r="F1619" i="71"/>
  <c r="E1619" i="71"/>
  <c r="G1618" i="71"/>
  <c r="F1618" i="71"/>
  <c r="E1618" i="71"/>
  <c r="G1617" i="71"/>
  <c r="F1617" i="71"/>
  <c r="E1617" i="71"/>
  <c r="G1616" i="71"/>
  <c r="F1616" i="71"/>
  <c r="E1616" i="71"/>
  <c r="G1615" i="71"/>
  <c r="F1615" i="71"/>
  <c r="E1615" i="71"/>
  <c r="G1614" i="71"/>
  <c r="F1614" i="71"/>
  <c r="E1614" i="71"/>
  <c r="G1613" i="71"/>
  <c r="F1613" i="71"/>
  <c r="E1613" i="71"/>
  <c r="G1612" i="71"/>
  <c r="F1612" i="71"/>
  <c r="E1612" i="71"/>
  <c r="G1611" i="71"/>
  <c r="F1611" i="71"/>
  <c r="E1611" i="71"/>
  <c r="G1610" i="71"/>
  <c r="F1610" i="71"/>
  <c r="E1610" i="71"/>
  <c r="G1609" i="71"/>
  <c r="F1609" i="71"/>
  <c r="E1609" i="71"/>
  <c r="G1608" i="71"/>
  <c r="F1608" i="71"/>
  <c r="E1608" i="71"/>
  <c r="G1607" i="71"/>
  <c r="F1607" i="71"/>
  <c r="E1607" i="71"/>
  <c r="G1606" i="71"/>
  <c r="F1606" i="71"/>
  <c r="E1606" i="71"/>
  <c r="G1605" i="71"/>
  <c r="F1605" i="71"/>
  <c r="E1605" i="71"/>
  <c r="G1604" i="71"/>
  <c r="F1604" i="71"/>
  <c r="E1604" i="71"/>
  <c r="G1603" i="71"/>
  <c r="F1603" i="71"/>
  <c r="E1603" i="71"/>
  <c r="G1602" i="71"/>
  <c r="F1602" i="71"/>
  <c r="E1602" i="71"/>
  <c r="G1601" i="71"/>
  <c r="F1601" i="71"/>
  <c r="E1601" i="71"/>
  <c r="G1600" i="71"/>
  <c r="F1600" i="71"/>
  <c r="E1600" i="71"/>
  <c r="G1599" i="71"/>
  <c r="F1599" i="71"/>
  <c r="E1599" i="71"/>
  <c r="G1598" i="71"/>
  <c r="F1598" i="71"/>
  <c r="E1598" i="71"/>
  <c r="G1597" i="71"/>
  <c r="F1597" i="71"/>
  <c r="E1597" i="71"/>
  <c r="G1596" i="71"/>
  <c r="F1596" i="71"/>
  <c r="E1596" i="71"/>
  <c r="G1595" i="71"/>
  <c r="F1595" i="71"/>
  <c r="E1595" i="71"/>
  <c r="G1594" i="71"/>
  <c r="F1594" i="71"/>
  <c r="E1594" i="71"/>
  <c r="G1593" i="71"/>
  <c r="F1593" i="71"/>
  <c r="E1593" i="71"/>
  <c r="G1592" i="71"/>
  <c r="F1592" i="71"/>
  <c r="E1592" i="71"/>
  <c r="G1591" i="71"/>
  <c r="F1591" i="71"/>
  <c r="E1591" i="71"/>
  <c r="G1590" i="71"/>
  <c r="F1590" i="71"/>
  <c r="E1590" i="71"/>
  <c r="G1589" i="71"/>
  <c r="F1589" i="71"/>
  <c r="E1589" i="71"/>
  <c r="G1588" i="71"/>
  <c r="F1588" i="71"/>
  <c r="E1588" i="71"/>
  <c r="G1587" i="71"/>
  <c r="F1587" i="71"/>
  <c r="E1587" i="71"/>
  <c r="G1586" i="71"/>
  <c r="F1586" i="71"/>
  <c r="E1586" i="71"/>
  <c r="G1585" i="71"/>
  <c r="F1585" i="71"/>
  <c r="E1585" i="71"/>
  <c r="G1584" i="71"/>
  <c r="F1584" i="71"/>
  <c r="E1584" i="71"/>
  <c r="G1583" i="71"/>
  <c r="F1583" i="71"/>
  <c r="E1583" i="71"/>
  <c r="G1582" i="71"/>
  <c r="F1582" i="71"/>
  <c r="E1582" i="71"/>
  <c r="G1581" i="71"/>
  <c r="F1581" i="71"/>
  <c r="E1581" i="71"/>
  <c r="G1580" i="71"/>
  <c r="F1580" i="71"/>
  <c r="E1580" i="71"/>
  <c r="G1579" i="71"/>
  <c r="F1579" i="71"/>
  <c r="E1579" i="71"/>
  <c r="G1578" i="71"/>
  <c r="F1578" i="71"/>
  <c r="E1578" i="71"/>
  <c r="G1577" i="71"/>
  <c r="F1577" i="71"/>
  <c r="E1577" i="71"/>
  <c r="G1576" i="71"/>
  <c r="F1576" i="71"/>
  <c r="E1576" i="71"/>
  <c r="G1575" i="71"/>
  <c r="F1575" i="71"/>
  <c r="E1575" i="71"/>
  <c r="G1574" i="71"/>
  <c r="F1574" i="71"/>
  <c r="E1574" i="71"/>
  <c r="G1573" i="71"/>
  <c r="F1573" i="71"/>
  <c r="E1573" i="71"/>
  <c r="G1572" i="71"/>
  <c r="F1572" i="71"/>
  <c r="E1572" i="71"/>
  <c r="G1571" i="71"/>
  <c r="F1571" i="71"/>
  <c r="E1571" i="71"/>
  <c r="G1570" i="71"/>
  <c r="F1570" i="71"/>
  <c r="E1570" i="71"/>
  <c r="G1569" i="71"/>
  <c r="F1569" i="71"/>
  <c r="E1569" i="71"/>
  <c r="G1568" i="71"/>
  <c r="F1568" i="71"/>
  <c r="E1568" i="71"/>
  <c r="G1567" i="71"/>
  <c r="F1567" i="71"/>
  <c r="E1567" i="71"/>
  <c r="G1566" i="71"/>
  <c r="F1566" i="71"/>
  <c r="E1566" i="71"/>
  <c r="G1565" i="71"/>
  <c r="F1565" i="71"/>
  <c r="E1565" i="71"/>
  <c r="G1564" i="71"/>
  <c r="F1564" i="71"/>
  <c r="E1564" i="71"/>
  <c r="G1563" i="71"/>
  <c r="F1563" i="71"/>
  <c r="E1563" i="71"/>
  <c r="G1562" i="71"/>
  <c r="F1562" i="71"/>
  <c r="E1562" i="71"/>
  <c r="G1561" i="71"/>
  <c r="F1561" i="71"/>
  <c r="E1561" i="71"/>
  <c r="G1560" i="71"/>
  <c r="F1560" i="71"/>
  <c r="E1560" i="71"/>
  <c r="G1559" i="71"/>
  <c r="F1559" i="71"/>
  <c r="E1559" i="71"/>
  <c r="G1558" i="71"/>
  <c r="F1558" i="71"/>
  <c r="E1558" i="71"/>
  <c r="G1557" i="71"/>
  <c r="F1557" i="71"/>
  <c r="E1557" i="71"/>
  <c r="G1556" i="71"/>
  <c r="F1556" i="71"/>
  <c r="E1556" i="71"/>
  <c r="G1555" i="71"/>
  <c r="F1555" i="71"/>
  <c r="E1555" i="71"/>
  <c r="G1554" i="71"/>
  <c r="F1554" i="71"/>
  <c r="E1554" i="71"/>
  <c r="G1553" i="71"/>
  <c r="F1553" i="71"/>
  <c r="E1553" i="71"/>
  <c r="G1552" i="71"/>
  <c r="F1552" i="71"/>
  <c r="E1552" i="71"/>
  <c r="G1551" i="71"/>
  <c r="F1551" i="71"/>
  <c r="E1551" i="71"/>
  <c r="G1550" i="71"/>
  <c r="F1550" i="71"/>
  <c r="E1550" i="71"/>
  <c r="G1549" i="71"/>
  <c r="F1549" i="71"/>
  <c r="E1549" i="71"/>
  <c r="G1548" i="71"/>
  <c r="F1548" i="71"/>
  <c r="E1548" i="71"/>
  <c r="G1547" i="71"/>
  <c r="F1547" i="71"/>
  <c r="E1547" i="71"/>
  <c r="G1546" i="71"/>
  <c r="F1546" i="71"/>
  <c r="E1546" i="71"/>
  <c r="G1545" i="71"/>
  <c r="F1545" i="71"/>
  <c r="E1545" i="71"/>
  <c r="G1544" i="71"/>
  <c r="F1544" i="71"/>
  <c r="E1544" i="71"/>
  <c r="G1543" i="71"/>
  <c r="F1543" i="71"/>
  <c r="E1543" i="71"/>
  <c r="G1542" i="71"/>
  <c r="F1542" i="71"/>
  <c r="E1542" i="71"/>
  <c r="G1541" i="71"/>
  <c r="F1541" i="71"/>
  <c r="E1541" i="71"/>
  <c r="G1540" i="71"/>
  <c r="F1540" i="71"/>
  <c r="E1540" i="71"/>
  <c r="G1539" i="71"/>
  <c r="F1539" i="71"/>
  <c r="E1539" i="71"/>
  <c r="G1538" i="71"/>
  <c r="F1538" i="71"/>
  <c r="E1538" i="71"/>
  <c r="G1537" i="71"/>
  <c r="F1537" i="71"/>
  <c r="E1537" i="71"/>
  <c r="G1536" i="71"/>
  <c r="F1536" i="71"/>
  <c r="E1536" i="71"/>
  <c r="G1535" i="71"/>
  <c r="F1535" i="71"/>
  <c r="E1535" i="71"/>
  <c r="G1534" i="71"/>
  <c r="F1534" i="71"/>
  <c r="E1534" i="71"/>
  <c r="G1533" i="71"/>
  <c r="F1533" i="71"/>
  <c r="E1533" i="71"/>
  <c r="G1532" i="71"/>
  <c r="F1532" i="71"/>
  <c r="E1532" i="71"/>
  <c r="G1531" i="71"/>
  <c r="F1531" i="71"/>
  <c r="E1531" i="71"/>
  <c r="G1530" i="71"/>
  <c r="F1530" i="71"/>
  <c r="E1530" i="71"/>
  <c r="G1529" i="71"/>
  <c r="F1529" i="71"/>
  <c r="E1529" i="71"/>
  <c r="G1528" i="71"/>
  <c r="F1528" i="71"/>
  <c r="E1528" i="71"/>
  <c r="G1527" i="71"/>
  <c r="F1527" i="71"/>
  <c r="E1527" i="71"/>
  <c r="G1526" i="71"/>
  <c r="F1526" i="71"/>
  <c r="E1526" i="71"/>
  <c r="G1525" i="71"/>
  <c r="F1525" i="71"/>
  <c r="E1525" i="71"/>
  <c r="G1524" i="71"/>
  <c r="F1524" i="71"/>
  <c r="E1524" i="71"/>
  <c r="G1523" i="71"/>
  <c r="F1523" i="71"/>
  <c r="E1523" i="71"/>
  <c r="G1522" i="71"/>
  <c r="F1522" i="71"/>
  <c r="E1522" i="71"/>
  <c r="G1521" i="71"/>
  <c r="F1521" i="71"/>
  <c r="E1521" i="71"/>
  <c r="G1520" i="71"/>
  <c r="F1520" i="71"/>
  <c r="E1520" i="71"/>
  <c r="G1519" i="71"/>
  <c r="F1519" i="71"/>
  <c r="E1519" i="71"/>
  <c r="G1518" i="71"/>
  <c r="F1518" i="71"/>
  <c r="E1518" i="71"/>
  <c r="G1517" i="71"/>
  <c r="F1517" i="71"/>
  <c r="E1517" i="71"/>
  <c r="G1516" i="71"/>
  <c r="F1516" i="71"/>
  <c r="E1516" i="71"/>
  <c r="G1515" i="71"/>
  <c r="F1515" i="71"/>
  <c r="E1515" i="71"/>
  <c r="G1514" i="71"/>
  <c r="F1514" i="71"/>
  <c r="E1514" i="71"/>
  <c r="G1513" i="71"/>
  <c r="F1513" i="71"/>
  <c r="E1513" i="71"/>
  <c r="G1512" i="71"/>
  <c r="F1512" i="71"/>
  <c r="E1512" i="71"/>
  <c r="G1511" i="71"/>
  <c r="F1511" i="71"/>
  <c r="E1511" i="71"/>
  <c r="G1510" i="71"/>
  <c r="F1510" i="71"/>
  <c r="E1510" i="71"/>
  <c r="G1509" i="71"/>
  <c r="F1509" i="71"/>
  <c r="E1509" i="71"/>
  <c r="G1508" i="71"/>
  <c r="F1508" i="71"/>
  <c r="E1508" i="71"/>
  <c r="G1507" i="71"/>
  <c r="F1507" i="71"/>
  <c r="E1507" i="71"/>
  <c r="G1506" i="71"/>
  <c r="F1506" i="71"/>
  <c r="E1506" i="71"/>
  <c r="G1505" i="71"/>
  <c r="F1505" i="71"/>
  <c r="E1505" i="71"/>
  <c r="G1504" i="71"/>
  <c r="F1504" i="71"/>
  <c r="E1504" i="71"/>
  <c r="G1503" i="71"/>
  <c r="F1503" i="71"/>
  <c r="E1503" i="71"/>
  <c r="G1502" i="71"/>
  <c r="F1502" i="71"/>
  <c r="E1502" i="71"/>
  <c r="G1501" i="71"/>
  <c r="F1501" i="71"/>
  <c r="E1501" i="71"/>
  <c r="G1500" i="71"/>
  <c r="F1500" i="71"/>
  <c r="E1500" i="71"/>
  <c r="G1499" i="71"/>
  <c r="F1499" i="71"/>
  <c r="E1499" i="71"/>
  <c r="G1498" i="71"/>
  <c r="F1498" i="71"/>
  <c r="E1498" i="71"/>
  <c r="G1497" i="71"/>
  <c r="F1497" i="71"/>
  <c r="E1497" i="71"/>
  <c r="G1496" i="71"/>
  <c r="F1496" i="71"/>
  <c r="E1496" i="71"/>
  <c r="G1495" i="71"/>
  <c r="F1495" i="71"/>
  <c r="E1495" i="71"/>
  <c r="G1494" i="71"/>
  <c r="F1494" i="71"/>
  <c r="E1494" i="71"/>
  <c r="G1493" i="71"/>
  <c r="F1493" i="71"/>
  <c r="E1493" i="71"/>
  <c r="G1492" i="71"/>
  <c r="F1492" i="71"/>
  <c r="E1492" i="71"/>
  <c r="G1491" i="71"/>
  <c r="F1491" i="71"/>
  <c r="E1491" i="71"/>
  <c r="G1490" i="71"/>
  <c r="F1490" i="71"/>
  <c r="E1490" i="71"/>
  <c r="G1489" i="71"/>
  <c r="F1489" i="71"/>
  <c r="E1489" i="71"/>
  <c r="G1488" i="71"/>
  <c r="F1488" i="71"/>
  <c r="E1488" i="71"/>
  <c r="G1487" i="71"/>
  <c r="F1487" i="71"/>
  <c r="E1487" i="71"/>
  <c r="G1486" i="71"/>
  <c r="F1486" i="71"/>
  <c r="E1486" i="71"/>
  <c r="G1485" i="71"/>
  <c r="F1485" i="71"/>
  <c r="E1485" i="71"/>
  <c r="G1484" i="71"/>
  <c r="F1484" i="71"/>
  <c r="E1484" i="71"/>
  <c r="G1483" i="71"/>
  <c r="F1483" i="71"/>
  <c r="E1483" i="71"/>
  <c r="G1482" i="71"/>
  <c r="F1482" i="71"/>
  <c r="E1482" i="71"/>
  <c r="G1481" i="71"/>
  <c r="F1481" i="71"/>
  <c r="E1481" i="71"/>
  <c r="G1480" i="71"/>
  <c r="F1480" i="71"/>
  <c r="E1480" i="71"/>
  <c r="G1479" i="71"/>
  <c r="F1479" i="71"/>
  <c r="E1479" i="71"/>
  <c r="G1478" i="71"/>
  <c r="F1478" i="71"/>
  <c r="E1478" i="71"/>
  <c r="G1477" i="71"/>
  <c r="F1477" i="71"/>
  <c r="E1477" i="71"/>
  <c r="G1476" i="71"/>
  <c r="F1476" i="71"/>
  <c r="E1476" i="71"/>
  <c r="G1475" i="71"/>
  <c r="F1475" i="71"/>
  <c r="E1475" i="71"/>
  <c r="G1474" i="71"/>
  <c r="F1474" i="71"/>
  <c r="E1474" i="71"/>
  <c r="G1473" i="71"/>
  <c r="F1473" i="71"/>
  <c r="E1473" i="71"/>
  <c r="G1472" i="71"/>
  <c r="F1472" i="71"/>
  <c r="E1472" i="71"/>
  <c r="G1471" i="71"/>
  <c r="F1471" i="71"/>
  <c r="E1471" i="71"/>
  <c r="G1470" i="71"/>
  <c r="F1470" i="71"/>
  <c r="E1470" i="71"/>
  <c r="G1469" i="71"/>
  <c r="F1469" i="71"/>
  <c r="E1469" i="71"/>
  <c r="G1468" i="71"/>
  <c r="F1468" i="71"/>
  <c r="E1468" i="71"/>
  <c r="G1467" i="71"/>
  <c r="F1467" i="71"/>
  <c r="E1467" i="71"/>
  <c r="G1466" i="71"/>
  <c r="F1466" i="71"/>
  <c r="E1466" i="71"/>
  <c r="G1465" i="71"/>
  <c r="F1465" i="71"/>
  <c r="E1465" i="71"/>
  <c r="G1464" i="71"/>
  <c r="F1464" i="71"/>
  <c r="E1464" i="71"/>
  <c r="G1463" i="71"/>
  <c r="F1463" i="71"/>
  <c r="E1463" i="71"/>
  <c r="G1462" i="71"/>
  <c r="F1462" i="71"/>
  <c r="E1462" i="71"/>
  <c r="G1461" i="71"/>
  <c r="F1461" i="71"/>
  <c r="E1461" i="71"/>
  <c r="G1460" i="71"/>
  <c r="F1460" i="71"/>
  <c r="E1460" i="71"/>
  <c r="G1459" i="71"/>
  <c r="F1459" i="71"/>
  <c r="E1459" i="71"/>
  <c r="G1458" i="71"/>
  <c r="F1458" i="71"/>
  <c r="E1458" i="71"/>
  <c r="G1457" i="71"/>
  <c r="F1457" i="71"/>
  <c r="E1457" i="71"/>
  <c r="G1456" i="71"/>
  <c r="F1456" i="71"/>
  <c r="E1456" i="71"/>
  <c r="G1455" i="71"/>
  <c r="F1455" i="71"/>
  <c r="E1455" i="71"/>
  <c r="G1454" i="71"/>
  <c r="F1454" i="71"/>
  <c r="E1454" i="71"/>
  <c r="G1453" i="71"/>
  <c r="F1453" i="71"/>
  <c r="E1453" i="71"/>
  <c r="G1452" i="71"/>
  <c r="F1452" i="71"/>
  <c r="E1452" i="71"/>
  <c r="G1451" i="71"/>
  <c r="F1451" i="71"/>
  <c r="E1451" i="71"/>
  <c r="G1450" i="71"/>
  <c r="F1450" i="71"/>
  <c r="E1450" i="71"/>
  <c r="G1449" i="71"/>
  <c r="F1449" i="71"/>
  <c r="E1449" i="71"/>
  <c r="G1448" i="71"/>
  <c r="F1448" i="71"/>
  <c r="E1448" i="71"/>
  <c r="G1447" i="71"/>
  <c r="F1447" i="71"/>
  <c r="E1447" i="71"/>
  <c r="G1446" i="71"/>
  <c r="F1446" i="71"/>
  <c r="E1446" i="71"/>
  <c r="G1445" i="71"/>
  <c r="F1445" i="71"/>
  <c r="E1445" i="71"/>
  <c r="G1444" i="71"/>
  <c r="F1444" i="71"/>
  <c r="E1444" i="71"/>
  <c r="G1443" i="71"/>
  <c r="F1443" i="71"/>
  <c r="E1443" i="71"/>
  <c r="G1442" i="71"/>
  <c r="F1442" i="71"/>
  <c r="E1442" i="71"/>
  <c r="G1441" i="71"/>
  <c r="F1441" i="71"/>
  <c r="E1441" i="71"/>
  <c r="G1440" i="71"/>
  <c r="F1440" i="71"/>
  <c r="E1440" i="71"/>
  <c r="G1439" i="71"/>
  <c r="F1439" i="71"/>
  <c r="E1439" i="71"/>
  <c r="G1438" i="71"/>
  <c r="F1438" i="71"/>
  <c r="E1438" i="71"/>
  <c r="G1437" i="71"/>
  <c r="F1437" i="71"/>
  <c r="E1437" i="71"/>
  <c r="G1436" i="71"/>
  <c r="F1436" i="71"/>
  <c r="E1436" i="71"/>
  <c r="G1435" i="71"/>
  <c r="F1435" i="71"/>
  <c r="E1435" i="71"/>
  <c r="G1434" i="71"/>
  <c r="F1434" i="71"/>
  <c r="E1434" i="71"/>
  <c r="G1433" i="71"/>
  <c r="F1433" i="71"/>
  <c r="E1433" i="71"/>
  <c r="G1432" i="71"/>
  <c r="F1432" i="71"/>
  <c r="E1432" i="71"/>
  <c r="G1431" i="71"/>
  <c r="F1431" i="71"/>
  <c r="E1431" i="71"/>
  <c r="G1430" i="71"/>
  <c r="F1430" i="71"/>
  <c r="E1430" i="71"/>
  <c r="G1429" i="71"/>
  <c r="F1429" i="71"/>
  <c r="E1429" i="71"/>
  <c r="G1428" i="71"/>
  <c r="F1428" i="71"/>
  <c r="E1428" i="71"/>
  <c r="G1427" i="71"/>
  <c r="F1427" i="71"/>
  <c r="E1427" i="71"/>
  <c r="G1426" i="71"/>
  <c r="F1426" i="71"/>
  <c r="E1426" i="71"/>
  <c r="G1425" i="71"/>
  <c r="F1425" i="71"/>
  <c r="E1425" i="71"/>
  <c r="G1424" i="71"/>
  <c r="F1424" i="71"/>
  <c r="E1424" i="71"/>
  <c r="G1423" i="71"/>
  <c r="F1423" i="71"/>
  <c r="E1423" i="71"/>
  <c r="G1422" i="71"/>
  <c r="F1422" i="71"/>
  <c r="E1422" i="71"/>
  <c r="G1421" i="71"/>
  <c r="F1421" i="71"/>
  <c r="E1421" i="71"/>
  <c r="G1420" i="71"/>
  <c r="F1420" i="71"/>
  <c r="E1420" i="71"/>
  <c r="G1419" i="71"/>
  <c r="F1419" i="71"/>
  <c r="E1419" i="71"/>
  <c r="G1418" i="71"/>
  <c r="F1418" i="71"/>
  <c r="E1418" i="71"/>
  <c r="G1417" i="71"/>
  <c r="F1417" i="71"/>
  <c r="E1417" i="71"/>
  <c r="G1416" i="71"/>
  <c r="F1416" i="71"/>
  <c r="E1416" i="71"/>
  <c r="G1415" i="71"/>
  <c r="F1415" i="71"/>
  <c r="E1415" i="71"/>
  <c r="G1414" i="71"/>
  <c r="F1414" i="71"/>
  <c r="E1414" i="71"/>
  <c r="G1413" i="71"/>
  <c r="F1413" i="71"/>
  <c r="E1413" i="71"/>
  <c r="G1412" i="71"/>
  <c r="F1412" i="71"/>
  <c r="E1412" i="71"/>
  <c r="G1411" i="71"/>
  <c r="F1411" i="71"/>
  <c r="E1411" i="71"/>
  <c r="G1410" i="71"/>
  <c r="F1410" i="71"/>
  <c r="E1410" i="71"/>
  <c r="G1409" i="71"/>
  <c r="F1409" i="71"/>
  <c r="E1409" i="71"/>
  <c r="G1408" i="71"/>
  <c r="F1408" i="71"/>
  <c r="E1408" i="71"/>
  <c r="G1407" i="71"/>
  <c r="F1407" i="71"/>
  <c r="E1407" i="71"/>
  <c r="G1406" i="71"/>
  <c r="F1406" i="71"/>
  <c r="E1406" i="71"/>
  <c r="G1405" i="71"/>
  <c r="F1405" i="71"/>
  <c r="E1405" i="71"/>
  <c r="G1404" i="71"/>
  <c r="F1404" i="71"/>
  <c r="E1404" i="71"/>
  <c r="G1403" i="71"/>
  <c r="F1403" i="71"/>
  <c r="E1403" i="71"/>
  <c r="G1402" i="71"/>
  <c r="F1402" i="71"/>
  <c r="E1402" i="71"/>
  <c r="G1401" i="71"/>
  <c r="F1401" i="71"/>
  <c r="E1401" i="71"/>
  <c r="G1400" i="71"/>
  <c r="F1400" i="71"/>
  <c r="E1400" i="71"/>
  <c r="G1399" i="71"/>
  <c r="F1399" i="71"/>
  <c r="E1399" i="71"/>
  <c r="G1398" i="71"/>
  <c r="F1398" i="71"/>
  <c r="E1398" i="71"/>
  <c r="G1397" i="71"/>
  <c r="F1397" i="71"/>
  <c r="E1397" i="71"/>
  <c r="G1396" i="71"/>
  <c r="F1396" i="71"/>
  <c r="E1396" i="71"/>
  <c r="G1395" i="71"/>
  <c r="F1395" i="71"/>
  <c r="E1395" i="71"/>
  <c r="G1394" i="71"/>
  <c r="F1394" i="71"/>
  <c r="E1394" i="71"/>
  <c r="G1393" i="71"/>
  <c r="F1393" i="71"/>
  <c r="E1393" i="71"/>
  <c r="G1392" i="71"/>
  <c r="F1392" i="71"/>
  <c r="E1392" i="71"/>
  <c r="G1391" i="71"/>
  <c r="F1391" i="71"/>
  <c r="E1391" i="71"/>
  <c r="G1390" i="71"/>
  <c r="F1390" i="71"/>
  <c r="E1390" i="71"/>
  <c r="G1389" i="71"/>
  <c r="F1389" i="71"/>
  <c r="E1389" i="71"/>
  <c r="G1388" i="71"/>
  <c r="F1388" i="71"/>
  <c r="E1388" i="71"/>
  <c r="G1387" i="71"/>
  <c r="F1387" i="71"/>
  <c r="E1387" i="71"/>
  <c r="G1386" i="71"/>
  <c r="F1386" i="71"/>
  <c r="E1386" i="71"/>
  <c r="G1385" i="71"/>
  <c r="F1385" i="71"/>
  <c r="E1385" i="71"/>
  <c r="G1384" i="71"/>
  <c r="F1384" i="71"/>
  <c r="E1384" i="71"/>
  <c r="G1383" i="71"/>
  <c r="F1383" i="71"/>
  <c r="E1383" i="71"/>
  <c r="G1382" i="71"/>
  <c r="F1382" i="71"/>
  <c r="E1382" i="71"/>
  <c r="G1381" i="71"/>
  <c r="F1381" i="71"/>
  <c r="E1381" i="71"/>
  <c r="G1380" i="71"/>
  <c r="F1380" i="71"/>
  <c r="E1380" i="71"/>
  <c r="G1379" i="71"/>
  <c r="F1379" i="71"/>
  <c r="E1379" i="71"/>
  <c r="G1378" i="71"/>
  <c r="F1378" i="71"/>
  <c r="E1378" i="71"/>
  <c r="G1377" i="71"/>
  <c r="F1377" i="71"/>
  <c r="E1377" i="71"/>
  <c r="G1376" i="71"/>
  <c r="F1376" i="71"/>
  <c r="E1376" i="71"/>
  <c r="G1375" i="71"/>
  <c r="F1375" i="71"/>
  <c r="E1375" i="71"/>
  <c r="G1374" i="71"/>
  <c r="F1374" i="71"/>
  <c r="E1374" i="71"/>
  <c r="G1373" i="71"/>
  <c r="F1373" i="71"/>
  <c r="E1373" i="71"/>
  <c r="G1372" i="71"/>
  <c r="F1372" i="71"/>
  <c r="E1372" i="71"/>
  <c r="G1371" i="71"/>
  <c r="F1371" i="71"/>
  <c r="E1371" i="71"/>
  <c r="G1370" i="71"/>
  <c r="F1370" i="71"/>
  <c r="E1370" i="71"/>
  <c r="G1369" i="71"/>
  <c r="F1369" i="71"/>
  <c r="E1369" i="71"/>
  <c r="G1368" i="71"/>
  <c r="F1368" i="71"/>
  <c r="E1368" i="71"/>
  <c r="G1367" i="71"/>
  <c r="F1367" i="71"/>
  <c r="E1367" i="71"/>
  <c r="G1366" i="71"/>
  <c r="F1366" i="71"/>
  <c r="E1366" i="71"/>
  <c r="G1365" i="71"/>
  <c r="F1365" i="71"/>
  <c r="E1365" i="71"/>
  <c r="G1364" i="71"/>
  <c r="F1364" i="71"/>
  <c r="E1364" i="71"/>
  <c r="G1363" i="71"/>
  <c r="F1363" i="71"/>
  <c r="E1363" i="71"/>
  <c r="G1362" i="71"/>
  <c r="F1362" i="71"/>
  <c r="E1362" i="71"/>
  <c r="G1361" i="71"/>
  <c r="F1361" i="71"/>
  <c r="E1361" i="71"/>
  <c r="G1360" i="71"/>
  <c r="F1360" i="71"/>
  <c r="E1360" i="71"/>
  <c r="G1359" i="71"/>
  <c r="F1359" i="71"/>
  <c r="E1359" i="71"/>
  <c r="G1358" i="71"/>
  <c r="F1358" i="71"/>
  <c r="E1358" i="71"/>
  <c r="G1357" i="71"/>
  <c r="F1357" i="71"/>
  <c r="E1357" i="71"/>
  <c r="G1356" i="71"/>
  <c r="F1356" i="71"/>
  <c r="E1356" i="71"/>
  <c r="G1355" i="71"/>
  <c r="F1355" i="71"/>
  <c r="E1355" i="71"/>
  <c r="G1354" i="71"/>
  <c r="F1354" i="71"/>
  <c r="E1354" i="71"/>
  <c r="G1353" i="71"/>
  <c r="F1353" i="71"/>
  <c r="E1353" i="71"/>
  <c r="G1352" i="71"/>
  <c r="F1352" i="71"/>
  <c r="E1352" i="71"/>
  <c r="G1351" i="71"/>
  <c r="F1351" i="71"/>
  <c r="E1351" i="71"/>
  <c r="G1350" i="71"/>
  <c r="F1350" i="71"/>
  <c r="E1350" i="71"/>
  <c r="G1349" i="71"/>
  <c r="F1349" i="71"/>
  <c r="E1349" i="71"/>
  <c r="G1348" i="71"/>
  <c r="F1348" i="71"/>
  <c r="E1348" i="71"/>
  <c r="G1347" i="71"/>
  <c r="F1347" i="71"/>
  <c r="E1347" i="71"/>
  <c r="G1346" i="71"/>
  <c r="F1346" i="71"/>
  <c r="E1346" i="71"/>
  <c r="G1345" i="71"/>
  <c r="F1345" i="71"/>
  <c r="E1345" i="71"/>
  <c r="G1344" i="71"/>
  <c r="F1344" i="71"/>
  <c r="E1344" i="71"/>
  <c r="G1343" i="71"/>
  <c r="F1343" i="71"/>
  <c r="E1343" i="71"/>
  <c r="G1342" i="71"/>
  <c r="F1342" i="71"/>
  <c r="E1342" i="71"/>
  <c r="G1341" i="71"/>
  <c r="F1341" i="71"/>
  <c r="E1341" i="71"/>
  <c r="G1340" i="71"/>
  <c r="F1340" i="71"/>
  <c r="E1340" i="71"/>
  <c r="G1339" i="71"/>
  <c r="F1339" i="71"/>
  <c r="E1339" i="71"/>
  <c r="G1338" i="71"/>
  <c r="F1338" i="71"/>
  <c r="E1338" i="71"/>
  <c r="G1337" i="71"/>
  <c r="F1337" i="71"/>
  <c r="E1337" i="71"/>
  <c r="G1336" i="71"/>
  <c r="F1336" i="71"/>
  <c r="E1336" i="71"/>
  <c r="G1335" i="71"/>
  <c r="F1335" i="71"/>
  <c r="E1335" i="71"/>
  <c r="G1334" i="71"/>
  <c r="F1334" i="71"/>
  <c r="E1334" i="71"/>
  <c r="G1333" i="71"/>
  <c r="F1333" i="71"/>
  <c r="E1333" i="71"/>
  <c r="G1332" i="71"/>
  <c r="F1332" i="71"/>
  <c r="E1332" i="71"/>
  <c r="G1331" i="71"/>
  <c r="F1331" i="71"/>
  <c r="E1331" i="71"/>
  <c r="G1330" i="71"/>
  <c r="F1330" i="71"/>
  <c r="E1330" i="71"/>
  <c r="G1329" i="71"/>
  <c r="F1329" i="71"/>
  <c r="E1329" i="71"/>
  <c r="G1328" i="71"/>
  <c r="F1328" i="71"/>
  <c r="E1328" i="71"/>
  <c r="G1327" i="71"/>
  <c r="F1327" i="71"/>
  <c r="E1327" i="71"/>
  <c r="G1326" i="71"/>
  <c r="F1326" i="71"/>
  <c r="E1326" i="71"/>
  <c r="G1325" i="71"/>
  <c r="F1325" i="71"/>
  <c r="E1325" i="71"/>
  <c r="G1324" i="71"/>
  <c r="F1324" i="71"/>
  <c r="E1324" i="71"/>
  <c r="G1323" i="71"/>
  <c r="F1323" i="71"/>
  <c r="E1323" i="71"/>
  <c r="G1322" i="71"/>
  <c r="F1322" i="71"/>
  <c r="E1322" i="71"/>
  <c r="G1321" i="71"/>
  <c r="F1321" i="71"/>
  <c r="E1321" i="71"/>
  <c r="G1320" i="71"/>
  <c r="F1320" i="71"/>
  <c r="E1320" i="71"/>
  <c r="G1319" i="71"/>
  <c r="F1319" i="71"/>
  <c r="E1319" i="71"/>
  <c r="G1318" i="71"/>
  <c r="F1318" i="71"/>
  <c r="E1318" i="71"/>
  <c r="G1317" i="71"/>
  <c r="F1317" i="71"/>
  <c r="E1317" i="71"/>
  <c r="G1316" i="71"/>
  <c r="F1316" i="71"/>
  <c r="E1316" i="71"/>
  <c r="G1315" i="71"/>
  <c r="F1315" i="71"/>
  <c r="E1315" i="71"/>
  <c r="G1314" i="71"/>
  <c r="F1314" i="71"/>
  <c r="E1314" i="71"/>
  <c r="G1313" i="71"/>
  <c r="F1313" i="71"/>
  <c r="E1313" i="71"/>
  <c r="G1312" i="71"/>
  <c r="F1312" i="71"/>
  <c r="E1312" i="71"/>
  <c r="G1311" i="71"/>
  <c r="F1311" i="71"/>
  <c r="E1311" i="71"/>
  <c r="G1310" i="71"/>
  <c r="F1310" i="71"/>
  <c r="E1310" i="71"/>
  <c r="G1309" i="71"/>
  <c r="F1309" i="71"/>
  <c r="E1309" i="71"/>
  <c r="G1308" i="71"/>
  <c r="F1308" i="71"/>
  <c r="E1308" i="71"/>
  <c r="G1307" i="71"/>
  <c r="F1307" i="71"/>
  <c r="E1307" i="71"/>
  <c r="G1306" i="71"/>
  <c r="F1306" i="71"/>
  <c r="E1306" i="71"/>
  <c r="G1305" i="71"/>
  <c r="F1305" i="71"/>
  <c r="E1305" i="71"/>
  <c r="G1304" i="71"/>
  <c r="F1304" i="71"/>
  <c r="E1304" i="71"/>
  <c r="G1303" i="71"/>
  <c r="F1303" i="71"/>
  <c r="E1303" i="71"/>
  <c r="G1302" i="71"/>
  <c r="F1302" i="71"/>
  <c r="E1302" i="71"/>
  <c r="G1301" i="71"/>
  <c r="F1301" i="71"/>
  <c r="E1301" i="71"/>
  <c r="G1300" i="71"/>
  <c r="F1300" i="71"/>
  <c r="E1300" i="71"/>
  <c r="G1299" i="71"/>
  <c r="F1299" i="71"/>
  <c r="E1299" i="71"/>
  <c r="G1298" i="71"/>
  <c r="F1298" i="71"/>
  <c r="E1298" i="71"/>
  <c r="G1297" i="71"/>
  <c r="F1297" i="71"/>
  <c r="E1297" i="71"/>
  <c r="G1296" i="71"/>
  <c r="F1296" i="71"/>
  <c r="E1296" i="71"/>
  <c r="G1295" i="71"/>
  <c r="F1295" i="71"/>
  <c r="E1295" i="71"/>
  <c r="G1294" i="71"/>
  <c r="F1294" i="71"/>
  <c r="E1294" i="71"/>
  <c r="G1293" i="71"/>
  <c r="F1293" i="71"/>
  <c r="E1293" i="71"/>
  <c r="G1292" i="71"/>
  <c r="F1292" i="71"/>
  <c r="E1292" i="71"/>
  <c r="G1291" i="71"/>
  <c r="F1291" i="71"/>
  <c r="E1291" i="71"/>
  <c r="G1290" i="71"/>
  <c r="F1290" i="71"/>
  <c r="E1290" i="71"/>
  <c r="G1289" i="71"/>
  <c r="F1289" i="71"/>
  <c r="E1289" i="71"/>
  <c r="G1288" i="71"/>
  <c r="F1288" i="71"/>
  <c r="E1288" i="71"/>
  <c r="G1287" i="71"/>
  <c r="F1287" i="71"/>
  <c r="E1287" i="71"/>
  <c r="G1286" i="71"/>
  <c r="F1286" i="71"/>
  <c r="E1286" i="71"/>
  <c r="G1285" i="71"/>
  <c r="F1285" i="71"/>
  <c r="E1285" i="71"/>
  <c r="G1284" i="71"/>
  <c r="F1284" i="71"/>
  <c r="E1284" i="71"/>
  <c r="G1283" i="71"/>
  <c r="F1283" i="71"/>
  <c r="E1283" i="71"/>
  <c r="G1282" i="71"/>
  <c r="F1282" i="71"/>
  <c r="E1282" i="71"/>
  <c r="G1281" i="71"/>
  <c r="F1281" i="71"/>
  <c r="E1281" i="71"/>
  <c r="G1280" i="71"/>
  <c r="F1280" i="71"/>
  <c r="E1280" i="71"/>
  <c r="G1279" i="71"/>
  <c r="F1279" i="71"/>
  <c r="E1279" i="71"/>
  <c r="G1278" i="71"/>
  <c r="F1278" i="71"/>
  <c r="E1278" i="71"/>
  <c r="G1277" i="71"/>
  <c r="F1277" i="71"/>
  <c r="E1277" i="71"/>
  <c r="G1276" i="71"/>
  <c r="F1276" i="71"/>
  <c r="E1276" i="71"/>
  <c r="G1275" i="71"/>
  <c r="F1275" i="71"/>
  <c r="E1275" i="71"/>
  <c r="G1274" i="71"/>
  <c r="F1274" i="71"/>
  <c r="E1274" i="71"/>
  <c r="G1273" i="71"/>
  <c r="F1273" i="71"/>
  <c r="E1273" i="71"/>
  <c r="G1272" i="71"/>
  <c r="F1272" i="71"/>
  <c r="E1272" i="71"/>
  <c r="G1271" i="71"/>
  <c r="F1271" i="71"/>
  <c r="E1271" i="71"/>
  <c r="G1270" i="71"/>
  <c r="F1270" i="71"/>
  <c r="E1270" i="71"/>
  <c r="G1269" i="71"/>
  <c r="F1269" i="71"/>
  <c r="E1269" i="71"/>
  <c r="G1268" i="71"/>
  <c r="F1268" i="71"/>
  <c r="E1268" i="71"/>
  <c r="G1267" i="71"/>
  <c r="F1267" i="71"/>
  <c r="E1267" i="71"/>
  <c r="G1266" i="71"/>
  <c r="F1266" i="71"/>
  <c r="E1266" i="71"/>
  <c r="G1265" i="71"/>
  <c r="F1265" i="71"/>
  <c r="E1265" i="71"/>
  <c r="G1264" i="71"/>
  <c r="F1264" i="71"/>
  <c r="E1264" i="71"/>
  <c r="G1263" i="71"/>
  <c r="F1263" i="71"/>
  <c r="E1263" i="71"/>
  <c r="G1262" i="71"/>
  <c r="F1262" i="71"/>
  <c r="E1262" i="71"/>
  <c r="G1261" i="71"/>
  <c r="F1261" i="71"/>
  <c r="E1261" i="71"/>
  <c r="G1260" i="71"/>
  <c r="F1260" i="71"/>
  <c r="E1260" i="71"/>
  <c r="G1259" i="71"/>
  <c r="F1259" i="71"/>
  <c r="E1259" i="71"/>
  <c r="G1258" i="71"/>
  <c r="F1258" i="71"/>
  <c r="E1258" i="71"/>
  <c r="G1257" i="71"/>
  <c r="F1257" i="71"/>
  <c r="E1257" i="71"/>
  <c r="G1256" i="71"/>
  <c r="F1256" i="71"/>
  <c r="E1256" i="71"/>
  <c r="G1255" i="71"/>
  <c r="F1255" i="71"/>
  <c r="E1255" i="71"/>
  <c r="G1254" i="71"/>
  <c r="F1254" i="71"/>
  <c r="E1254" i="71"/>
  <c r="G1253" i="71"/>
  <c r="F1253" i="71"/>
  <c r="E1253" i="71"/>
  <c r="G1252" i="71"/>
  <c r="F1252" i="71"/>
  <c r="E1252" i="71"/>
  <c r="G1251" i="71"/>
  <c r="F1251" i="71"/>
  <c r="E1251" i="71"/>
  <c r="G1250" i="71"/>
  <c r="F1250" i="71"/>
  <c r="E1250" i="71"/>
  <c r="G1249" i="71"/>
  <c r="F1249" i="71"/>
  <c r="E1249" i="71"/>
  <c r="G1248" i="71"/>
  <c r="F1248" i="71"/>
  <c r="E1248" i="71"/>
  <c r="G1247" i="71"/>
  <c r="F1247" i="71"/>
  <c r="E1247" i="71"/>
  <c r="G1246" i="71"/>
  <c r="F1246" i="71"/>
  <c r="E1246" i="71"/>
  <c r="G1245" i="71"/>
  <c r="F1245" i="71"/>
  <c r="E1245" i="71"/>
  <c r="G1244" i="71"/>
  <c r="F1244" i="71"/>
  <c r="E1244" i="71"/>
  <c r="G1243" i="71"/>
  <c r="F1243" i="71"/>
  <c r="E1243" i="71"/>
  <c r="G1242" i="71"/>
  <c r="F1242" i="71"/>
  <c r="E1242" i="71"/>
  <c r="G1241" i="71"/>
  <c r="F1241" i="71"/>
  <c r="E1241" i="71"/>
  <c r="G1240" i="71"/>
  <c r="F1240" i="71"/>
  <c r="E1240" i="71"/>
  <c r="G1239" i="71"/>
  <c r="F1239" i="71"/>
  <c r="E1239" i="71"/>
  <c r="G1238" i="71"/>
  <c r="F1238" i="71"/>
  <c r="E1238" i="71"/>
  <c r="G1237" i="71"/>
  <c r="F1237" i="71"/>
  <c r="E1237" i="71"/>
  <c r="G1236" i="71"/>
  <c r="F1236" i="71"/>
  <c r="E1236" i="71"/>
  <c r="G1235" i="71"/>
  <c r="F1235" i="71"/>
  <c r="E1235" i="71"/>
  <c r="G1234" i="71"/>
  <c r="F1234" i="71"/>
  <c r="E1234" i="71"/>
  <c r="G1233" i="71"/>
  <c r="F1233" i="71"/>
  <c r="E1233" i="71"/>
  <c r="G1232" i="71"/>
  <c r="F1232" i="71"/>
  <c r="E1232" i="71"/>
  <c r="G1231" i="71"/>
  <c r="F1231" i="71"/>
  <c r="E1231" i="71"/>
  <c r="G1230" i="71"/>
  <c r="F1230" i="71"/>
  <c r="E1230" i="71"/>
  <c r="G1229" i="71"/>
  <c r="F1229" i="71"/>
  <c r="E1229" i="71"/>
  <c r="G1228" i="71"/>
  <c r="F1228" i="71"/>
  <c r="E1228" i="71"/>
  <c r="G1227" i="71"/>
  <c r="F1227" i="71"/>
  <c r="E1227" i="71"/>
  <c r="G1226" i="71"/>
  <c r="F1226" i="71"/>
  <c r="E1226" i="71"/>
  <c r="G1225" i="71"/>
  <c r="F1225" i="71"/>
  <c r="E1225" i="71"/>
  <c r="G1224" i="71"/>
  <c r="F1224" i="71"/>
  <c r="E1224" i="71"/>
  <c r="G1223" i="71"/>
  <c r="F1223" i="71"/>
  <c r="E1223" i="71"/>
  <c r="G1222" i="71"/>
  <c r="F1222" i="71"/>
  <c r="E1222" i="71"/>
  <c r="G1221" i="71"/>
  <c r="F1221" i="71"/>
  <c r="E1221" i="71"/>
  <c r="G1220" i="71"/>
  <c r="F1220" i="71"/>
  <c r="E1220" i="71"/>
  <c r="G1219" i="71"/>
  <c r="F1219" i="71"/>
  <c r="E1219" i="71"/>
  <c r="G1218" i="71"/>
  <c r="F1218" i="71"/>
  <c r="E1218" i="71"/>
  <c r="G1217" i="71"/>
  <c r="F1217" i="71"/>
  <c r="E1217" i="71"/>
  <c r="G1216" i="71"/>
  <c r="F1216" i="71"/>
  <c r="E1216" i="71"/>
  <c r="G1215" i="71"/>
  <c r="F1215" i="71"/>
  <c r="E1215" i="71"/>
  <c r="G1214" i="71"/>
  <c r="F1214" i="71"/>
  <c r="E1214" i="71"/>
  <c r="G1213" i="71"/>
  <c r="F1213" i="71"/>
  <c r="E1213" i="71"/>
  <c r="G1212" i="71"/>
  <c r="F1212" i="71"/>
  <c r="E1212" i="71"/>
  <c r="G1211" i="71"/>
  <c r="F1211" i="71"/>
  <c r="E1211" i="71"/>
  <c r="G1210" i="71"/>
  <c r="F1210" i="71"/>
  <c r="E1210" i="71"/>
  <c r="G1209" i="71"/>
  <c r="F1209" i="71"/>
  <c r="E1209" i="71"/>
  <c r="G1208" i="71"/>
  <c r="F1208" i="71"/>
  <c r="E1208" i="71"/>
  <c r="G1207" i="71"/>
  <c r="F1207" i="71"/>
  <c r="E1207" i="71"/>
  <c r="G1206" i="71"/>
  <c r="F1206" i="71"/>
  <c r="E1206" i="71"/>
  <c r="G1205" i="71"/>
  <c r="F1205" i="71"/>
  <c r="E1205" i="71"/>
  <c r="G1204" i="71"/>
  <c r="F1204" i="71"/>
  <c r="E1204" i="71"/>
  <c r="G1203" i="71"/>
  <c r="F1203" i="71"/>
  <c r="E1203" i="71"/>
  <c r="G1202" i="71"/>
  <c r="F1202" i="71"/>
  <c r="E1202" i="71"/>
  <c r="G1201" i="71"/>
  <c r="F1201" i="71"/>
  <c r="E1201" i="71"/>
  <c r="G1200" i="71"/>
  <c r="F1200" i="71"/>
  <c r="E1200" i="71"/>
  <c r="G1199" i="71"/>
  <c r="F1199" i="71"/>
  <c r="E1199" i="71"/>
  <c r="G1198" i="71"/>
  <c r="F1198" i="71"/>
  <c r="E1198" i="71"/>
  <c r="G1197" i="71"/>
  <c r="F1197" i="71"/>
  <c r="E1197" i="71"/>
  <c r="G1196" i="71"/>
  <c r="F1196" i="71"/>
  <c r="E1196" i="71"/>
  <c r="G1195" i="71"/>
  <c r="F1195" i="71"/>
  <c r="E1195" i="71"/>
  <c r="G1194" i="71"/>
  <c r="F1194" i="71"/>
  <c r="E1194" i="71"/>
  <c r="G1193" i="71"/>
  <c r="F1193" i="71"/>
  <c r="E1193" i="71"/>
  <c r="G1192" i="71"/>
  <c r="F1192" i="71"/>
  <c r="E1192" i="71"/>
  <c r="G1191" i="71"/>
  <c r="F1191" i="71"/>
  <c r="E1191" i="71"/>
  <c r="G1190" i="71"/>
  <c r="F1190" i="71"/>
  <c r="E1190" i="71"/>
  <c r="G1189" i="71"/>
  <c r="F1189" i="71"/>
  <c r="E1189" i="71"/>
  <c r="G1188" i="71"/>
  <c r="F1188" i="71"/>
  <c r="E1188" i="71"/>
  <c r="G1187" i="71"/>
  <c r="F1187" i="71"/>
  <c r="E1187" i="71"/>
  <c r="G1186" i="71"/>
  <c r="F1186" i="71"/>
  <c r="E1186" i="71"/>
  <c r="G1185" i="71"/>
  <c r="F1185" i="71"/>
  <c r="E1185" i="71"/>
  <c r="G1184" i="71"/>
  <c r="F1184" i="71"/>
  <c r="E1184" i="71"/>
  <c r="G1183" i="71"/>
  <c r="F1183" i="71"/>
  <c r="E1183" i="71"/>
  <c r="G1182" i="71"/>
  <c r="F1182" i="71"/>
  <c r="E1182" i="71"/>
  <c r="G1181" i="71"/>
  <c r="F1181" i="71"/>
  <c r="E1181" i="71"/>
  <c r="G1180" i="71"/>
  <c r="F1180" i="71"/>
  <c r="E1180" i="71"/>
  <c r="G1179" i="71"/>
  <c r="F1179" i="71"/>
  <c r="E1179" i="71"/>
  <c r="G1178" i="71"/>
  <c r="F1178" i="71"/>
  <c r="E1178" i="71"/>
  <c r="G1177" i="71"/>
  <c r="F1177" i="71"/>
  <c r="E1177" i="71"/>
  <c r="G1176" i="71"/>
  <c r="F1176" i="71"/>
  <c r="E1176" i="71"/>
  <c r="G1175" i="71"/>
  <c r="F1175" i="71"/>
  <c r="E1175" i="71"/>
  <c r="G1174" i="71"/>
  <c r="F1174" i="71"/>
  <c r="E1174" i="71"/>
  <c r="G1173" i="71"/>
  <c r="F1173" i="71"/>
  <c r="E1173" i="71"/>
  <c r="G1172" i="71"/>
  <c r="F1172" i="71"/>
  <c r="E1172" i="71"/>
  <c r="G1171" i="71"/>
  <c r="F1171" i="71"/>
  <c r="E1171" i="71"/>
  <c r="G1170" i="71"/>
  <c r="F1170" i="71"/>
  <c r="E1170" i="71"/>
  <c r="G1169" i="71"/>
  <c r="F1169" i="71"/>
  <c r="E1169" i="71"/>
  <c r="G1168" i="71"/>
  <c r="F1168" i="71"/>
  <c r="E1168" i="71"/>
  <c r="G1167" i="71"/>
  <c r="F1167" i="71"/>
  <c r="E1167" i="71"/>
  <c r="G1166" i="71"/>
  <c r="F1166" i="71"/>
  <c r="E1166" i="71"/>
  <c r="G1165" i="71"/>
  <c r="F1165" i="71"/>
  <c r="E1165" i="71"/>
  <c r="G1164" i="71"/>
  <c r="F1164" i="71"/>
  <c r="E1164" i="71"/>
  <c r="G1163" i="71"/>
  <c r="F1163" i="71"/>
  <c r="E1163" i="71"/>
  <c r="G1162" i="71"/>
  <c r="F1162" i="71"/>
  <c r="E1162" i="71"/>
  <c r="G1161" i="71"/>
  <c r="F1161" i="71"/>
  <c r="E1161" i="71"/>
  <c r="G1160" i="71"/>
  <c r="F1160" i="71"/>
  <c r="E1160" i="71"/>
  <c r="G1159" i="71"/>
  <c r="F1159" i="71"/>
  <c r="E1159" i="71"/>
  <c r="G1158" i="71"/>
  <c r="F1158" i="71"/>
  <c r="E1158" i="71"/>
  <c r="G1157" i="71"/>
  <c r="F1157" i="71"/>
  <c r="E1157" i="71"/>
  <c r="G1156" i="71"/>
  <c r="F1156" i="71"/>
  <c r="E1156" i="71"/>
  <c r="G1155" i="71"/>
  <c r="F1155" i="71"/>
  <c r="E1155" i="71"/>
  <c r="G1154" i="71"/>
  <c r="F1154" i="71"/>
  <c r="E1154" i="71"/>
  <c r="G1153" i="71"/>
  <c r="F1153" i="71"/>
  <c r="E1153" i="71"/>
  <c r="G1152" i="71"/>
  <c r="F1152" i="71"/>
  <c r="E1152" i="71"/>
  <c r="G1151" i="71"/>
  <c r="F1151" i="71"/>
  <c r="E1151" i="71"/>
  <c r="G1150" i="71"/>
  <c r="F1150" i="71"/>
  <c r="E1150" i="71"/>
  <c r="G1149" i="71"/>
  <c r="F1149" i="71"/>
  <c r="E1149" i="71"/>
  <c r="G1148" i="71"/>
  <c r="F1148" i="71"/>
  <c r="E1148" i="71"/>
  <c r="G1147" i="71"/>
  <c r="F1147" i="71"/>
  <c r="E1147" i="71"/>
  <c r="G1146" i="71"/>
  <c r="F1146" i="71"/>
  <c r="E1146" i="71"/>
  <c r="G1145" i="71"/>
  <c r="F1145" i="71"/>
  <c r="E1145" i="71"/>
  <c r="G1144" i="71"/>
  <c r="F1144" i="71"/>
  <c r="E1144" i="71"/>
  <c r="G1143" i="71"/>
  <c r="F1143" i="71"/>
  <c r="E1143" i="71"/>
  <c r="G1142" i="71"/>
  <c r="F1142" i="71"/>
  <c r="E1142" i="71"/>
  <c r="G1141" i="71"/>
  <c r="F1141" i="71"/>
  <c r="E1141" i="71"/>
  <c r="G1140" i="71"/>
  <c r="F1140" i="71"/>
  <c r="E1140" i="71"/>
  <c r="G1139" i="71"/>
  <c r="F1139" i="71"/>
  <c r="E1139" i="71"/>
  <c r="G1138" i="71"/>
  <c r="F1138" i="71"/>
  <c r="E1138" i="71"/>
  <c r="G1137" i="71"/>
  <c r="F1137" i="71"/>
  <c r="E1137" i="71"/>
  <c r="G1136" i="71"/>
  <c r="F1136" i="71"/>
  <c r="E1136" i="71"/>
  <c r="G1135" i="71"/>
  <c r="F1135" i="71"/>
  <c r="E1135" i="71"/>
  <c r="G1134" i="71"/>
  <c r="F1134" i="71"/>
  <c r="E1134" i="71"/>
  <c r="G1133" i="71"/>
  <c r="F1133" i="71"/>
  <c r="E1133" i="71"/>
  <c r="G1132" i="71"/>
  <c r="F1132" i="71"/>
  <c r="E1132" i="71"/>
  <c r="G1131" i="71"/>
  <c r="F1131" i="71"/>
  <c r="E1131" i="71"/>
  <c r="G1130" i="71"/>
  <c r="F1130" i="71"/>
  <c r="E1130" i="71"/>
  <c r="G1129" i="71"/>
  <c r="F1129" i="71"/>
  <c r="E1129" i="71"/>
  <c r="G1128" i="71"/>
  <c r="F1128" i="71"/>
  <c r="E1128" i="71"/>
  <c r="G1127" i="71"/>
  <c r="F1127" i="71"/>
  <c r="E1127" i="71"/>
  <c r="G1126" i="71"/>
  <c r="F1126" i="71"/>
  <c r="E1126" i="71"/>
  <c r="G1125" i="71"/>
  <c r="F1125" i="71"/>
  <c r="E1125" i="71"/>
  <c r="G1124" i="71"/>
  <c r="F1124" i="71"/>
  <c r="E1124" i="71"/>
  <c r="G1123" i="71"/>
  <c r="F1123" i="71"/>
  <c r="E1123" i="71"/>
  <c r="G1122" i="71"/>
  <c r="F1122" i="71"/>
  <c r="E1122" i="71"/>
  <c r="G1121" i="71"/>
  <c r="F1121" i="71"/>
  <c r="E1121" i="71"/>
  <c r="G1120" i="71"/>
  <c r="F1120" i="71"/>
  <c r="E1120" i="71"/>
  <c r="G1119" i="71"/>
  <c r="F1119" i="71"/>
  <c r="E1119" i="71"/>
  <c r="G1118" i="71"/>
  <c r="F1118" i="71"/>
  <c r="E1118" i="71"/>
  <c r="G1117" i="71"/>
  <c r="F1117" i="71"/>
  <c r="E1117" i="71"/>
  <c r="G1116" i="71"/>
  <c r="F1116" i="71"/>
  <c r="E1116" i="71"/>
  <c r="G1115" i="71"/>
  <c r="F1115" i="71"/>
  <c r="E1115" i="71"/>
  <c r="G1114" i="71"/>
  <c r="F1114" i="71"/>
  <c r="E1114" i="71"/>
  <c r="G1113" i="71"/>
  <c r="F1113" i="71"/>
  <c r="E1113" i="71"/>
  <c r="G1112" i="71"/>
  <c r="F1112" i="71"/>
  <c r="E1112" i="71"/>
  <c r="G1111" i="71"/>
  <c r="F1111" i="71"/>
  <c r="E1111" i="71"/>
  <c r="G1110" i="71"/>
  <c r="F1110" i="71"/>
  <c r="E1110" i="71"/>
  <c r="G1109" i="71"/>
  <c r="F1109" i="71"/>
  <c r="E1109" i="71"/>
  <c r="G1108" i="71"/>
  <c r="F1108" i="71"/>
  <c r="E1108" i="71"/>
  <c r="G1107" i="71"/>
  <c r="F1107" i="71"/>
  <c r="E1107" i="71"/>
  <c r="G1106" i="71"/>
  <c r="F1106" i="71"/>
  <c r="E1106" i="71"/>
  <c r="G1105" i="71"/>
  <c r="F1105" i="71"/>
  <c r="E1105" i="71"/>
  <c r="G1104" i="71"/>
  <c r="F1104" i="71"/>
  <c r="E1104" i="71"/>
  <c r="G1103" i="71"/>
  <c r="F1103" i="71"/>
  <c r="E1103" i="71"/>
  <c r="G1102" i="71"/>
  <c r="F1102" i="71"/>
  <c r="E1102" i="71"/>
  <c r="G1101" i="71"/>
  <c r="F1101" i="71"/>
  <c r="E1101" i="71"/>
  <c r="G1100" i="71"/>
  <c r="F1100" i="71"/>
  <c r="E1100" i="71"/>
  <c r="G1099" i="71"/>
  <c r="F1099" i="71"/>
  <c r="E1099" i="71"/>
  <c r="G1098" i="71"/>
  <c r="F1098" i="71"/>
  <c r="E1098" i="71"/>
  <c r="G1097" i="71"/>
  <c r="F1097" i="71"/>
  <c r="E1097" i="71"/>
  <c r="G1096" i="71"/>
  <c r="F1096" i="71"/>
  <c r="E1096" i="71"/>
  <c r="G1095" i="71"/>
  <c r="F1095" i="71"/>
  <c r="E1095" i="71"/>
  <c r="G1094" i="71"/>
  <c r="F1094" i="71"/>
  <c r="E1094" i="71"/>
  <c r="G1093" i="71"/>
  <c r="F1093" i="71"/>
  <c r="E1093" i="71"/>
  <c r="G1092" i="71"/>
  <c r="F1092" i="71"/>
  <c r="E1092" i="71"/>
  <c r="G1091" i="71"/>
  <c r="F1091" i="71"/>
  <c r="E1091" i="71"/>
  <c r="G1090" i="71"/>
  <c r="F1090" i="71"/>
  <c r="E1090" i="71"/>
  <c r="G1089" i="71"/>
  <c r="F1089" i="71"/>
  <c r="E1089" i="71"/>
  <c r="G1088" i="71"/>
  <c r="F1088" i="71"/>
  <c r="E1088" i="71"/>
  <c r="G1087" i="71"/>
  <c r="F1087" i="71"/>
  <c r="E1087" i="71"/>
  <c r="G1086" i="71"/>
  <c r="F1086" i="71"/>
  <c r="E1086" i="71"/>
  <c r="G1085" i="71"/>
  <c r="F1085" i="71"/>
  <c r="E1085" i="71"/>
  <c r="G1084" i="71"/>
  <c r="F1084" i="71"/>
  <c r="E1084" i="71"/>
  <c r="G1083" i="71"/>
  <c r="F1083" i="71"/>
  <c r="E1083" i="71"/>
  <c r="G1082" i="71"/>
  <c r="F1082" i="71"/>
  <c r="E1082" i="71"/>
  <c r="G1081" i="71"/>
  <c r="F1081" i="71"/>
  <c r="E1081" i="71"/>
  <c r="G1080" i="71"/>
  <c r="F1080" i="71"/>
  <c r="E1080" i="71"/>
  <c r="G1079" i="71"/>
  <c r="F1079" i="71"/>
  <c r="E1079" i="71"/>
  <c r="G1078" i="71"/>
  <c r="F1078" i="71"/>
  <c r="E1078" i="71"/>
  <c r="G1077" i="71"/>
  <c r="F1077" i="71"/>
  <c r="E1077" i="71"/>
  <c r="G1076" i="71"/>
  <c r="F1076" i="71"/>
  <c r="E1076" i="71"/>
  <c r="G1075" i="71"/>
  <c r="F1075" i="71"/>
  <c r="E1075" i="71"/>
  <c r="G1074" i="71"/>
  <c r="F1074" i="71"/>
  <c r="E1074" i="71"/>
  <c r="G1073" i="71"/>
  <c r="F1073" i="71"/>
  <c r="E1073" i="71"/>
  <c r="G1072" i="71"/>
  <c r="F1072" i="71"/>
  <c r="E1072" i="71"/>
  <c r="G1071" i="71"/>
  <c r="F1071" i="71"/>
  <c r="E1071" i="71"/>
  <c r="G1070" i="71"/>
  <c r="F1070" i="71"/>
  <c r="E1070" i="71"/>
  <c r="G1069" i="71"/>
  <c r="F1069" i="71"/>
  <c r="E1069" i="71"/>
  <c r="G1068" i="71"/>
  <c r="F1068" i="71"/>
  <c r="E1068" i="71"/>
  <c r="G1067" i="71"/>
  <c r="F1067" i="71"/>
  <c r="E1067" i="71"/>
  <c r="G1066" i="71"/>
  <c r="F1066" i="71"/>
  <c r="E1066" i="71"/>
  <c r="G1065" i="71"/>
  <c r="F1065" i="71"/>
  <c r="E1065" i="71"/>
  <c r="G1064" i="71"/>
  <c r="F1064" i="71"/>
  <c r="E1064" i="71"/>
  <c r="G1063" i="71"/>
  <c r="F1063" i="71"/>
  <c r="E1063" i="71"/>
  <c r="G1062" i="71"/>
  <c r="F1062" i="71"/>
  <c r="E1062" i="71"/>
  <c r="G1061" i="71"/>
  <c r="F1061" i="71"/>
  <c r="E1061" i="71"/>
  <c r="G1060" i="71"/>
  <c r="F1060" i="71"/>
  <c r="E1060" i="71"/>
  <c r="G1059" i="71"/>
  <c r="F1059" i="71"/>
  <c r="E1059" i="71"/>
  <c r="G1058" i="71"/>
  <c r="F1058" i="71"/>
  <c r="E1058" i="71"/>
  <c r="G1057" i="71"/>
  <c r="F1057" i="71"/>
  <c r="E1057" i="71"/>
  <c r="G1056" i="71"/>
  <c r="F1056" i="71"/>
  <c r="E1056" i="71"/>
  <c r="G1055" i="71"/>
  <c r="F1055" i="71"/>
  <c r="E1055" i="71"/>
  <c r="G1054" i="71"/>
  <c r="F1054" i="71"/>
  <c r="E1054" i="71"/>
  <c r="G1053" i="71"/>
  <c r="F1053" i="71"/>
  <c r="E1053" i="71"/>
  <c r="G1052" i="71"/>
  <c r="F1052" i="71"/>
  <c r="E1052" i="71"/>
  <c r="G1051" i="71"/>
  <c r="F1051" i="71"/>
  <c r="E1051" i="71"/>
  <c r="G1050" i="71"/>
  <c r="F1050" i="71"/>
  <c r="E1050" i="71"/>
  <c r="G1049" i="71"/>
  <c r="F1049" i="71"/>
  <c r="E1049" i="71"/>
  <c r="G1048" i="71"/>
  <c r="F1048" i="71"/>
  <c r="E1048" i="71"/>
  <c r="G1047" i="71"/>
  <c r="F1047" i="71"/>
  <c r="E1047" i="71"/>
  <c r="G1046" i="71"/>
  <c r="F1046" i="71"/>
  <c r="E1046" i="71"/>
  <c r="G1045" i="71"/>
  <c r="F1045" i="71"/>
  <c r="E1045" i="71"/>
  <c r="G1044" i="71"/>
  <c r="F1044" i="71"/>
  <c r="E1044" i="71"/>
  <c r="G1043" i="71"/>
  <c r="F1043" i="71"/>
  <c r="E1043" i="71"/>
  <c r="G1042" i="71"/>
  <c r="F1042" i="71"/>
  <c r="E1042" i="71"/>
  <c r="G1041" i="71"/>
  <c r="F1041" i="71"/>
  <c r="E1041" i="71"/>
  <c r="G1040" i="71"/>
  <c r="F1040" i="71"/>
  <c r="E1040" i="71"/>
  <c r="G1039" i="71"/>
  <c r="F1039" i="71"/>
  <c r="E1039" i="71"/>
  <c r="G1038" i="71"/>
  <c r="F1038" i="71"/>
  <c r="E1038" i="71"/>
  <c r="G1037" i="71"/>
  <c r="F1037" i="71"/>
  <c r="E1037" i="71"/>
  <c r="G1036" i="71"/>
  <c r="F1036" i="71"/>
  <c r="E1036" i="71"/>
  <c r="G1035" i="71"/>
  <c r="F1035" i="71"/>
  <c r="E1035" i="71"/>
  <c r="G1034" i="71"/>
  <c r="F1034" i="71"/>
  <c r="E1034" i="71"/>
  <c r="G1033" i="71"/>
  <c r="F1033" i="71"/>
  <c r="E1033" i="71"/>
  <c r="G1032" i="71"/>
  <c r="F1032" i="71"/>
  <c r="E1032" i="71"/>
  <c r="G1031" i="71"/>
  <c r="F1031" i="71"/>
  <c r="E1031" i="71"/>
  <c r="G1030" i="71"/>
  <c r="F1030" i="71"/>
  <c r="E1030" i="71"/>
  <c r="G1029" i="71"/>
  <c r="F1029" i="71"/>
  <c r="E1029" i="71"/>
  <c r="G1028" i="71"/>
  <c r="F1028" i="71"/>
  <c r="E1028" i="71"/>
  <c r="G1027" i="71"/>
  <c r="F1027" i="71"/>
  <c r="E1027" i="71"/>
  <c r="G1026" i="71"/>
  <c r="F1026" i="71"/>
  <c r="E1026" i="71"/>
  <c r="G1025" i="71"/>
  <c r="F1025" i="71"/>
  <c r="E1025" i="71"/>
  <c r="G1024" i="71"/>
  <c r="F1024" i="71"/>
  <c r="E1024" i="71"/>
  <c r="G1023" i="71"/>
  <c r="F1023" i="71"/>
  <c r="E1023" i="71"/>
  <c r="G1022" i="71"/>
  <c r="F1022" i="71"/>
  <c r="E1022" i="71"/>
  <c r="G1021" i="71"/>
  <c r="F1021" i="71"/>
  <c r="E1021" i="71"/>
  <c r="G1020" i="71"/>
  <c r="F1020" i="71"/>
  <c r="E1020" i="71"/>
  <c r="G1019" i="71"/>
  <c r="F1019" i="71"/>
  <c r="E1019" i="71"/>
  <c r="G1018" i="71"/>
  <c r="F1018" i="71"/>
  <c r="E1018" i="71"/>
  <c r="G1017" i="71"/>
  <c r="F1017" i="71"/>
  <c r="E1017" i="71"/>
  <c r="G1016" i="71"/>
  <c r="F1016" i="71"/>
  <c r="E1016" i="71"/>
  <c r="G1015" i="71"/>
  <c r="F1015" i="71"/>
  <c r="E1015" i="71"/>
  <c r="G1014" i="71"/>
  <c r="F1014" i="71"/>
  <c r="E1014" i="71"/>
  <c r="G1013" i="71"/>
  <c r="F1013" i="71"/>
  <c r="E1013" i="71"/>
  <c r="G1012" i="71"/>
  <c r="F1012" i="71"/>
  <c r="E1012" i="71"/>
  <c r="G1011" i="71"/>
  <c r="F1011" i="71"/>
  <c r="E1011" i="71"/>
  <c r="G1010" i="71"/>
  <c r="F1010" i="71"/>
  <c r="E1010" i="71"/>
  <c r="G1009" i="71"/>
  <c r="F1009" i="71"/>
  <c r="E1009" i="71"/>
  <c r="G1008" i="71"/>
  <c r="F1008" i="71"/>
  <c r="E1008" i="71"/>
  <c r="G1007" i="71"/>
  <c r="F1007" i="71"/>
  <c r="E1007" i="71"/>
  <c r="G1006" i="71"/>
  <c r="F1006" i="71"/>
  <c r="E1006" i="71"/>
  <c r="G1005" i="71"/>
  <c r="F1005" i="71"/>
  <c r="E1005" i="71"/>
  <c r="G1004" i="71"/>
  <c r="F1004" i="71"/>
  <c r="E1004" i="71"/>
  <c r="G1003" i="71"/>
  <c r="F1003" i="71"/>
  <c r="E1003" i="71"/>
  <c r="G1002" i="71"/>
  <c r="F1002" i="71"/>
  <c r="E1002" i="71"/>
  <c r="G1001" i="71"/>
  <c r="F1001" i="71"/>
  <c r="E1001" i="71"/>
  <c r="G1000" i="71"/>
  <c r="F1000" i="71"/>
  <c r="E1000" i="71"/>
  <c r="G999" i="71"/>
  <c r="F999" i="71"/>
  <c r="E999" i="71"/>
  <c r="G998" i="71"/>
  <c r="F998" i="71"/>
  <c r="E998" i="71"/>
  <c r="G997" i="71"/>
  <c r="F997" i="71"/>
  <c r="E997" i="71"/>
  <c r="G996" i="71"/>
  <c r="F996" i="71"/>
  <c r="E996" i="71"/>
  <c r="G995" i="71"/>
  <c r="F995" i="71"/>
  <c r="E995" i="71"/>
  <c r="G994" i="71"/>
  <c r="F994" i="71"/>
  <c r="E994" i="71"/>
  <c r="G993" i="71"/>
  <c r="F993" i="71"/>
  <c r="E993" i="71"/>
  <c r="G992" i="71"/>
  <c r="F992" i="71"/>
  <c r="E992" i="71"/>
  <c r="G991" i="71"/>
  <c r="F991" i="71"/>
  <c r="E991" i="71"/>
  <c r="G990" i="71"/>
  <c r="F990" i="71"/>
  <c r="E990" i="71"/>
  <c r="G989" i="71"/>
  <c r="F989" i="71"/>
  <c r="E989" i="71"/>
  <c r="G988" i="71"/>
  <c r="F988" i="71"/>
  <c r="E988" i="71"/>
  <c r="G987" i="71"/>
  <c r="F987" i="71"/>
  <c r="E987" i="71"/>
  <c r="G986" i="71"/>
  <c r="F986" i="71"/>
  <c r="E986" i="71"/>
  <c r="G985" i="71"/>
  <c r="F985" i="71"/>
  <c r="E985" i="71"/>
  <c r="G984" i="71"/>
  <c r="F984" i="71"/>
  <c r="E984" i="71"/>
  <c r="G983" i="71"/>
  <c r="F983" i="71"/>
  <c r="E983" i="71"/>
  <c r="G982" i="71"/>
  <c r="F982" i="71"/>
  <c r="E982" i="71"/>
  <c r="G981" i="71"/>
  <c r="F981" i="71"/>
  <c r="E981" i="71"/>
  <c r="G980" i="71"/>
  <c r="F980" i="71"/>
  <c r="E980" i="71"/>
  <c r="G979" i="71"/>
  <c r="F979" i="71"/>
  <c r="E979" i="71"/>
  <c r="G978" i="71"/>
  <c r="F978" i="71"/>
  <c r="E978" i="71"/>
  <c r="G977" i="71"/>
  <c r="F977" i="71"/>
  <c r="E977" i="71"/>
  <c r="G976" i="71"/>
  <c r="F976" i="71"/>
  <c r="E976" i="71"/>
  <c r="G975" i="71"/>
  <c r="F975" i="71"/>
  <c r="E975" i="71"/>
  <c r="G974" i="71"/>
  <c r="F974" i="71"/>
  <c r="E974" i="71"/>
  <c r="G973" i="71"/>
  <c r="F973" i="71"/>
  <c r="E973" i="71"/>
  <c r="G972" i="71"/>
  <c r="F972" i="71"/>
  <c r="E972" i="71"/>
  <c r="G971" i="71"/>
  <c r="F971" i="71"/>
  <c r="E971" i="71"/>
  <c r="G970" i="71"/>
  <c r="F970" i="71"/>
  <c r="E970" i="71"/>
  <c r="G969" i="71"/>
  <c r="F969" i="71"/>
  <c r="E969" i="71"/>
  <c r="G968" i="71"/>
  <c r="F968" i="71"/>
  <c r="E968" i="71"/>
  <c r="G967" i="71"/>
  <c r="F967" i="71"/>
  <c r="E967" i="71"/>
  <c r="G966" i="71"/>
  <c r="F966" i="71"/>
  <c r="E966" i="71"/>
  <c r="G965" i="71"/>
  <c r="F965" i="71"/>
  <c r="E965" i="71"/>
  <c r="G964" i="71"/>
  <c r="F964" i="71"/>
  <c r="E964" i="71"/>
  <c r="G963" i="71"/>
  <c r="F963" i="71"/>
  <c r="E963" i="71"/>
  <c r="G962" i="71"/>
  <c r="F962" i="71"/>
  <c r="E962" i="71"/>
  <c r="G961" i="71"/>
  <c r="F961" i="71"/>
  <c r="E961" i="71"/>
  <c r="G960" i="71"/>
  <c r="F960" i="71"/>
  <c r="E960" i="71"/>
  <c r="G959" i="71"/>
  <c r="F959" i="71"/>
  <c r="E959" i="71"/>
  <c r="G958" i="71"/>
  <c r="F958" i="71"/>
  <c r="E958" i="71"/>
  <c r="G957" i="71"/>
  <c r="F957" i="71"/>
  <c r="E957" i="71"/>
  <c r="G956" i="71"/>
  <c r="F956" i="71"/>
  <c r="E956" i="71"/>
  <c r="G955" i="71"/>
  <c r="F955" i="71"/>
  <c r="E955" i="71"/>
  <c r="G954" i="71"/>
  <c r="F954" i="71"/>
  <c r="E954" i="71"/>
  <c r="G953" i="71"/>
  <c r="F953" i="71"/>
  <c r="E953" i="71"/>
  <c r="G952" i="71"/>
  <c r="F952" i="71"/>
  <c r="E952" i="71"/>
  <c r="G951" i="71"/>
  <c r="F951" i="71"/>
  <c r="E951" i="71"/>
  <c r="G950" i="71"/>
  <c r="F950" i="71"/>
  <c r="E950" i="71"/>
  <c r="G949" i="71"/>
  <c r="F949" i="71"/>
  <c r="E949" i="71"/>
  <c r="G948" i="71"/>
  <c r="F948" i="71"/>
  <c r="E948" i="71"/>
  <c r="G947" i="71"/>
  <c r="F947" i="71"/>
  <c r="E947" i="71"/>
  <c r="G946" i="71"/>
  <c r="F946" i="71"/>
  <c r="E946" i="71"/>
  <c r="G945" i="71"/>
  <c r="F945" i="71"/>
  <c r="E945" i="71"/>
  <c r="G944" i="71"/>
  <c r="F944" i="71"/>
  <c r="E944" i="71"/>
  <c r="G943" i="71"/>
  <c r="F943" i="71"/>
  <c r="E943" i="71"/>
  <c r="G942" i="71"/>
  <c r="F942" i="71"/>
  <c r="E942" i="71"/>
  <c r="G941" i="71"/>
  <c r="F941" i="71"/>
  <c r="E941" i="71"/>
  <c r="G940" i="71"/>
  <c r="F940" i="71"/>
  <c r="E940" i="71"/>
  <c r="G939" i="71"/>
  <c r="F939" i="71"/>
  <c r="E939" i="71"/>
  <c r="G938" i="71"/>
  <c r="F938" i="71"/>
  <c r="E938" i="71"/>
  <c r="G937" i="71"/>
  <c r="F937" i="71"/>
  <c r="E937" i="71"/>
  <c r="G936" i="71"/>
  <c r="F936" i="71"/>
  <c r="E936" i="71"/>
  <c r="G935" i="71"/>
  <c r="F935" i="71"/>
  <c r="E935" i="71"/>
  <c r="G934" i="71"/>
  <c r="F934" i="71"/>
  <c r="E934" i="71"/>
  <c r="G933" i="71"/>
  <c r="F933" i="71"/>
  <c r="E933" i="71"/>
  <c r="G932" i="71"/>
  <c r="F932" i="71"/>
  <c r="E932" i="71"/>
  <c r="G931" i="71"/>
  <c r="F931" i="71"/>
  <c r="E931" i="71"/>
  <c r="G930" i="71"/>
  <c r="F930" i="71"/>
  <c r="E930" i="71"/>
  <c r="G929" i="71"/>
  <c r="F929" i="71"/>
  <c r="E929" i="71"/>
  <c r="G928" i="71"/>
  <c r="F928" i="71"/>
  <c r="E928" i="71"/>
  <c r="G927" i="71"/>
  <c r="F927" i="71"/>
  <c r="E927" i="71"/>
  <c r="G926" i="71"/>
  <c r="F926" i="71"/>
  <c r="E926" i="71"/>
  <c r="G925" i="71"/>
  <c r="F925" i="71"/>
  <c r="E925" i="71"/>
  <c r="G924" i="71"/>
  <c r="F924" i="71"/>
  <c r="E924" i="71"/>
  <c r="G923" i="71"/>
  <c r="F923" i="71"/>
  <c r="E923" i="71"/>
  <c r="G922" i="71"/>
  <c r="F922" i="71"/>
  <c r="E922" i="71"/>
  <c r="G921" i="71"/>
  <c r="F921" i="71"/>
  <c r="E921" i="71"/>
  <c r="G920" i="71"/>
  <c r="F920" i="71"/>
  <c r="E920" i="71"/>
  <c r="G919" i="71"/>
  <c r="F919" i="71"/>
  <c r="E919" i="71"/>
  <c r="G918" i="71"/>
  <c r="F918" i="71"/>
  <c r="E918" i="71"/>
  <c r="G917" i="71"/>
  <c r="F917" i="71"/>
  <c r="E917" i="71"/>
  <c r="G916" i="71"/>
  <c r="F916" i="71"/>
  <c r="E916" i="71"/>
  <c r="G915" i="71"/>
  <c r="F915" i="71"/>
  <c r="E915" i="71"/>
  <c r="G914" i="71"/>
  <c r="F914" i="71"/>
  <c r="E914" i="71"/>
  <c r="G913" i="71"/>
  <c r="F913" i="71"/>
  <c r="E913" i="71"/>
  <c r="G912" i="71"/>
  <c r="F912" i="71"/>
  <c r="E912" i="71"/>
  <c r="G911" i="71"/>
  <c r="F911" i="71"/>
  <c r="E911" i="71"/>
  <c r="G910" i="71"/>
  <c r="F910" i="71"/>
  <c r="E910" i="71"/>
  <c r="G909" i="71"/>
  <c r="F909" i="71"/>
  <c r="E909" i="71"/>
  <c r="G908" i="71"/>
  <c r="F908" i="71"/>
  <c r="E908" i="71"/>
  <c r="G907" i="71"/>
  <c r="F907" i="71"/>
  <c r="E907" i="71"/>
  <c r="G906" i="71"/>
  <c r="F906" i="71"/>
  <c r="E906" i="71"/>
  <c r="G905" i="71"/>
  <c r="F905" i="71"/>
  <c r="E905" i="71"/>
  <c r="G904" i="71"/>
  <c r="F904" i="71"/>
  <c r="E904" i="71"/>
  <c r="G903" i="71"/>
  <c r="F903" i="71"/>
  <c r="E903" i="71"/>
  <c r="G902" i="71"/>
  <c r="F902" i="71"/>
  <c r="E902" i="71"/>
  <c r="G901" i="71"/>
  <c r="F901" i="71"/>
  <c r="E901" i="71"/>
  <c r="G900" i="71"/>
  <c r="F900" i="71"/>
  <c r="E900" i="71"/>
  <c r="G899" i="71"/>
  <c r="F899" i="71"/>
  <c r="E899" i="71"/>
  <c r="G898" i="71"/>
  <c r="F898" i="71"/>
  <c r="E898" i="71"/>
  <c r="G897" i="71"/>
  <c r="F897" i="71"/>
  <c r="E897" i="71"/>
  <c r="G896" i="71"/>
  <c r="F896" i="71"/>
  <c r="E896" i="71"/>
  <c r="G895" i="71"/>
  <c r="F895" i="71"/>
  <c r="E895" i="71"/>
  <c r="G894" i="71"/>
  <c r="F894" i="71"/>
  <c r="E894" i="71"/>
  <c r="G893" i="71"/>
  <c r="F893" i="71"/>
  <c r="E893" i="71"/>
  <c r="G892" i="71"/>
  <c r="F892" i="71"/>
  <c r="E892" i="71"/>
  <c r="G891" i="71"/>
  <c r="F891" i="71"/>
  <c r="E891" i="71"/>
  <c r="G890" i="71"/>
  <c r="F890" i="71"/>
  <c r="E890" i="71"/>
  <c r="G889" i="71"/>
  <c r="F889" i="71"/>
  <c r="E889" i="71"/>
  <c r="G888" i="71"/>
  <c r="F888" i="71"/>
  <c r="E888" i="71"/>
  <c r="G887" i="71"/>
  <c r="F887" i="71"/>
  <c r="E887" i="71"/>
  <c r="G886" i="71"/>
  <c r="F886" i="71"/>
  <c r="E886" i="71"/>
  <c r="G885" i="71"/>
  <c r="F885" i="71"/>
  <c r="E885" i="71"/>
  <c r="G884" i="71"/>
  <c r="F884" i="71"/>
  <c r="E884" i="71"/>
  <c r="G883" i="71"/>
  <c r="F883" i="71"/>
  <c r="E883" i="71"/>
  <c r="G882" i="71"/>
  <c r="F882" i="71"/>
  <c r="E882" i="71"/>
  <c r="G881" i="71"/>
  <c r="F881" i="71"/>
  <c r="E881" i="71"/>
  <c r="G880" i="71"/>
  <c r="F880" i="71"/>
  <c r="E880" i="71"/>
  <c r="G879" i="71"/>
  <c r="F879" i="71"/>
  <c r="E879" i="71"/>
  <c r="G878" i="71"/>
  <c r="F878" i="71"/>
  <c r="E878" i="71"/>
  <c r="G877" i="71"/>
  <c r="F877" i="71"/>
  <c r="E877" i="71"/>
  <c r="G876" i="71"/>
  <c r="F876" i="71"/>
  <c r="E876" i="71"/>
  <c r="G875" i="71"/>
  <c r="F875" i="71"/>
  <c r="E875" i="71"/>
  <c r="G874" i="71"/>
  <c r="F874" i="71"/>
  <c r="E874" i="71"/>
  <c r="G873" i="71"/>
  <c r="F873" i="71"/>
  <c r="E873" i="71"/>
  <c r="G872" i="71"/>
  <c r="F872" i="71"/>
  <c r="E872" i="71"/>
  <c r="G871" i="71"/>
  <c r="F871" i="71"/>
  <c r="E871" i="71"/>
  <c r="G870" i="71"/>
  <c r="F870" i="71"/>
  <c r="E870" i="71"/>
  <c r="G869" i="71"/>
  <c r="F869" i="71"/>
  <c r="E869" i="71"/>
  <c r="G868" i="71"/>
  <c r="F868" i="71"/>
  <c r="E868" i="71"/>
  <c r="G867" i="71"/>
  <c r="F867" i="71"/>
  <c r="E867" i="71"/>
  <c r="G866" i="71"/>
  <c r="F866" i="71"/>
  <c r="E866" i="71"/>
  <c r="G865" i="71"/>
  <c r="F865" i="71"/>
  <c r="E865" i="71"/>
  <c r="G864" i="71"/>
  <c r="F864" i="71"/>
  <c r="E864" i="71"/>
  <c r="G863" i="71"/>
  <c r="F863" i="71"/>
  <c r="E863" i="71"/>
  <c r="G862" i="71"/>
  <c r="F862" i="71"/>
  <c r="E862" i="71"/>
  <c r="G861" i="71"/>
  <c r="F861" i="71"/>
  <c r="E861" i="71"/>
  <c r="G860" i="71"/>
  <c r="F860" i="71"/>
  <c r="E860" i="71"/>
  <c r="G859" i="71"/>
  <c r="F859" i="71"/>
  <c r="E859" i="71"/>
  <c r="G858" i="71"/>
  <c r="F858" i="71"/>
  <c r="E858" i="71"/>
  <c r="G857" i="71"/>
  <c r="F857" i="71"/>
  <c r="E857" i="71"/>
  <c r="G856" i="71"/>
  <c r="F856" i="71"/>
  <c r="E856" i="71"/>
  <c r="G855" i="71"/>
  <c r="F855" i="71"/>
  <c r="E855" i="71"/>
  <c r="G854" i="71"/>
  <c r="F854" i="71"/>
  <c r="E854" i="71"/>
  <c r="G853" i="71"/>
  <c r="F853" i="71"/>
  <c r="E853" i="71"/>
  <c r="G852" i="71"/>
  <c r="F852" i="71"/>
  <c r="E852" i="71"/>
  <c r="G851" i="71"/>
  <c r="F851" i="71"/>
  <c r="E851" i="71"/>
  <c r="G850" i="71"/>
  <c r="F850" i="71"/>
  <c r="E850" i="71"/>
  <c r="G849" i="71"/>
  <c r="F849" i="71"/>
  <c r="E849" i="71"/>
  <c r="G848" i="71"/>
  <c r="F848" i="71"/>
  <c r="E848" i="71"/>
  <c r="G847" i="71"/>
  <c r="F847" i="71"/>
  <c r="E847" i="71"/>
  <c r="G846" i="71"/>
  <c r="F846" i="71"/>
  <c r="E846" i="71"/>
  <c r="G845" i="71"/>
  <c r="F845" i="71"/>
  <c r="E845" i="71"/>
  <c r="G844" i="71"/>
  <c r="F844" i="71"/>
  <c r="E844" i="71"/>
  <c r="G843" i="71"/>
  <c r="F843" i="71"/>
  <c r="E843" i="71"/>
  <c r="G842" i="71"/>
  <c r="F842" i="71"/>
  <c r="E842" i="71"/>
  <c r="G841" i="71"/>
  <c r="F841" i="71"/>
  <c r="E841" i="71"/>
  <c r="G840" i="71"/>
  <c r="F840" i="71"/>
  <c r="E840" i="71"/>
  <c r="G839" i="71"/>
  <c r="F839" i="71"/>
  <c r="E839" i="71"/>
  <c r="G838" i="71"/>
  <c r="F838" i="71"/>
  <c r="E838" i="71"/>
  <c r="G837" i="71"/>
  <c r="F837" i="71"/>
  <c r="E837" i="71"/>
  <c r="G836" i="71"/>
  <c r="F836" i="71"/>
  <c r="E836" i="71"/>
  <c r="G835" i="71"/>
  <c r="F835" i="71"/>
  <c r="E835" i="71"/>
  <c r="G834" i="71"/>
  <c r="F834" i="71"/>
  <c r="E834" i="71"/>
  <c r="G833" i="71"/>
  <c r="F833" i="71"/>
  <c r="E833" i="71"/>
  <c r="G832" i="71"/>
  <c r="F832" i="71"/>
  <c r="E832" i="71"/>
  <c r="G831" i="71"/>
  <c r="F831" i="71"/>
  <c r="E831" i="71"/>
  <c r="G830" i="71"/>
  <c r="F830" i="71"/>
  <c r="E830" i="71"/>
  <c r="G829" i="71"/>
  <c r="F829" i="71"/>
  <c r="E829" i="71"/>
  <c r="G828" i="71"/>
  <c r="F828" i="71"/>
  <c r="E828" i="71"/>
  <c r="G827" i="71"/>
  <c r="F827" i="71"/>
  <c r="E827" i="71"/>
  <c r="G826" i="71"/>
  <c r="F826" i="71"/>
  <c r="E826" i="71"/>
  <c r="G825" i="71"/>
  <c r="F825" i="71"/>
  <c r="E825" i="71"/>
  <c r="G824" i="71"/>
  <c r="F824" i="71"/>
  <c r="E824" i="71"/>
  <c r="G823" i="71"/>
  <c r="F823" i="71"/>
  <c r="E823" i="71"/>
  <c r="G822" i="71"/>
  <c r="F822" i="71"/>
  <c r="E822" i="71"/>
  <c r="G821" i="71"/>
  <c r="F821" i="71"/>
  <c r="E821" i="71"/>
  <c r="G820" i="71"/>
  <c r="F820" i="71"/>
  <c r="E820" i="71"/>
  <c r="G819" i="71"/>
  <c r="F819" i="71"/>
  <c r="E819" i="71"/>
  <c r="G818" i="71"/>
  <c r="F818" i="71"/>
  <c r="E818" i="71"/>
  <c r="G817" i="71"/>
  <c r="F817" i="71"/>
  <c r="E817" i="71"/>
  <c r="G816" i="71"/>
  <c r="F816" i="71"/>
  <c r="E816" i="71"/>
  <c r="G815" i="71"/>
  <c r="F815" i="71"/>
  <c r="E815" i="71"/>
  <c r="G814" i="71"/>
  <c r="F814" i="71"/>
  <c r="E814" i="71"/>
  <c r="G813" i="71"/>
  <c r="F813" i="71"/>
  <c r="E813" i="71"/>
  <c r="G812" i="71"/>
  <c r="F812" i="71"/>
  <c r="E812" i="71"/>
  <c r="G811" i="71"/>
  <c r="F811" i="71"/>
  <c r="E811" i="71"/>
  <c r="G810" i="71"/>
  <c r="F810" i="71"/>
  <c r="E810" i="71"/>
  <c r="G809" i="71"/>
  <c r="F809" i="71"/>
  <c r="E809" i="71"/>
  <c r="G808" i="71"/>
  <c r="F808" i="71"/>
  <c r="E808" i="71"/>
  <c r="G807" i="71"/>
  <c r="F807" i="71"/>
  <c r="E807" i="71"/>
  <c r="G806" i="71"/>
  <c r="F806" i="71"/>
  <c r="E806" i="71"/>
  <c r="G805" i="71"/>
  <c r="F805" i="71"/>
  <c r="E805" i="71"/>
  <c r="G804" i="71"/>
  <c r="F804" i="71"/>
  <c r="E804" i="71"/>
  <c r="G803" i="71"/>
  <c r="F803" i="71"/>
  <c r="E803" i="71"/>
  <c r="G802" i="71"/>
  <c r="F802" i="71"/>
  <c r="E802" i="71"/>
  <c r="G801" i="71"/>
  <c r="F801" i="71"/>
  <c r="E801" i="71"/>
  <c r="G800" i="71"/>
  <c r="F800" i="71"/>
  <c r="E800" i="71"/>
  <c r="G799" i="71"/>
  <c r="F799" i="71"/>
  <c r="E799" i="71"/>
  <c r="G798" i="71"/>
  <c r="F798" i="71"/>
  <c r="E798" i="71"/>
  <c r="G797" i="71"/>
  <c r="F797" i="71"/>
  <c r="E797" i="71"/>
  <c r="G796" i="71"/>
  <c r="F796" i="71"/>
  <c r="E796" i="71"/>
  <c r="G795" i="71"/>
  <c r="F795" i="71"/>
  <c r="E795" i="71"/>
  <c r="G794" i="71"/>
  <c r="F794" i="71"/>
  <c r="E794" i="71"/>
  <c r="G793" i="71"/>
  <c r="F793" i="71"/>
  <c r="E793" i="71"/>
  <c r="G792" i="71"/>
  <c r="F792" i="71"/>
  <c r="E792" i="71"/>
  <c r="G791" i="71"/>
  <c r="F791" i="71"/>
  <c r="E791" i="71"/>
  <c r="G790" i="71"/>
  <c r="F790" i="71"/>
  <c r="E790" i="71"/>
  <c r="G789" i="71"/>
  <c r="F789" i="71"/>
  <c r="E789" i="71"/>
  <c r="G788" i="71"/>
  <c r="F788" i="71"/>
  <c r="E788" i="71"/>
  <c r="G787" i="71"/>
  <c r="F787" i="71"/>
  <c r="E787" i="71"/>
  <c r="G786" i="71"/>
  <c r="F786" i="71"/>
  <c r="E786" i="71"/>
  <c r="G785" i="71"/>
  <c r="F785" i="71"/>
  <c r="E785" i="71"/>
  <c r="G784" i="71"/>
  <c r="F784" i="71"/>
  <c r="E784" i="71"/>
  <c r="G783" i="71"/>
  <c r="F783" i="71"/>
  <c r="E783" i="71"/>
  <c r="G782" i="71"/>
  <c r="F782" i="71"/>
  <c r="E782" i="71"/>
  <c r="G781" i="71"/>
  <c r="F781" i="71"/>
  <c r="E781" i="71"/>
  <c r="G780" i="71"/>
  <c r="F780" i="71"/>
  <c r="E780" i="71"/>
  <c r="G779" i="71"/>
  <c r="F779" i="71"/>
  <c r="E779" i="71"/>
  <c r="G778" i="71"/>
  <c r="F778" i="71"/>
  <c r="E778" i="71"/>
  <c r="G777" i="71"/>
  <c r="F777" i="71"/>
  <c r="E777" i="71"/>
  <c r="G776" i="71"/>
  <c r="F776" i="71"/>
  <c r="E776" i="71"/>
  <c r="G775" i="71"/>
  <c r="F775" i="71"/>
  <c r="E775" i="71"/>
  <c r="G774" i="71"/>
  <c r="F774" i="71"/>
  <c r="E774" i="71"/>
  <c r="G773" i="71"/>
  <c r="F773" i="71"/>
  <c r="E773" i="71"/>
  <c r="G772" i="71"/>
  <c r="F772" i="71"/>
  <c r="E772" i="71"/>
  <c r="G771" i="71"/>
  <c r="F771" i="71"/>
  <c r="E771" i="71"/>
  <c r="G770" i="71"/>
  <c r="F770" i="71"/>
  <c r="E770" i="71"/>
  <c r="G769" i="71"/>
  <c r="F769" i="71"/>
  <c r="E769" i="71"/>
  <c r="G768" i="71"/>
  <c r="F768" i="71"/>
  <c r="E768" i="71"/>
  <c r="G767" i="71"/>
  <c r="F767" i="71"/>
  <c r="E767" i="71"/>
  <c r="G766" i="71"/>
  <c r="F766" i="71"/>
  <c r="E766" i="71"/>
  <c r="G765" i="71"/>
  <c r="F765" i="71"/>
  <c r="E765" i="71"/>
  <c r="G764" i="71"/>
  <c r="F764" i="71"/>
  <c r="E764" i="71"/>
  <c r="G763" i="71"/>
  <c r="F763" i="71"/>
  <c r="E763" i="71"/>
  <c r="G762" i="71"/>
  <c r="F762" i="71"/>
  <c r="E762" i="71"/>
  <c r="G761" i="71"/>
  <c r="F761" i="71"/>
  <c r="E761" i="71"/>
  <c r="G760" i="71"/>
  <c r="F760" i="71"/>
  <c r="E760" i="71"/>
  <c r="G759" i="71"/>
  <c r="F759" i="71"/>
  <c r="E759" i="71"/>
  <c r="G758" i="71"/>
  <c r="F758" i="71"/>
  <c r="E758" i="71"/>
  <c r="G757" i="71"/>
  <c r="F757" i="71"/>
  <c r="E757" i="71"/>
  <c r="G756" i="71"/>
  <c r="F756" i="71"/>
  <c r="E756" i="71"/>
  <c r="G755" i="71"/>
  <c r="F755" i="71"/>
  <c r="E755" i="71"/>
  <c r="G754" i="71"/>
  <c r="F754" i="71"/>
  <c r="E754" i="71"/>
  <c r="G753" i="71"/>
  <c r="F753" i="71"/>
  <c r="E753" i="71"/>
  <c r="G752" i="71"/>
  <c r="F752" i="71"/>
  <c r="E752" i="71"/>
  <c r="G751" i="71"/>
  <c r="F751" i="71"/>
  <c r="E751" i="71"/>
  <c r="G750" i="71"/>
  <c r="F750" i="71"/>
  <c r="E750" i="71"/>
  <c r="G749" i="71"/>
  <c r="F749" i="71"/>
  <c r="E749" i="71"/>
  <c r="G748" i="71"/>
  <c r="F748" i="71"/>
  <c r="E748" i="71"/>
  <c r="G747" i="71"/>
  <c r="F747" i="71"/>
  <c r="E747" i="71"/>
  <c r="G746" i="71"/>
  <c r="F746" i="71"/>
  <c r="E746" i="71"/>
  <c r="G745" i="71"/>
  <c r="F745" i="71"/>
  <c r="E745" i="71"/>
  <c r="G744" i="71"/>
  <c r="F744" i="71"/>
  <c r="E744" i="71"/>
  <c r="G743" i="71"/>
  <c r="F743" i="71"/>
  <c r="E743" i="71"/>
  <c r="G742" i="71"/>
  <c r="F742" i="71"/>
  <c r="E742" i="71"/>
  <c r="G741" i="71"/>
  <c r="F741" i="71"/>
  <c r="E741" i="71"/>
  <c r="G740" i="71"/>
  <c r="F740" i="71"/>
  <c r="E740" i="71"/>
  <c r="G739" i="71"/>
  <c r="F739" i="71"/>
  <c r="E739" i="71"/>
  <c r="G738" i="71"/>
  <c r="F738" i="71"/>
  <c r="E738" i="71"/>
  <c r="G737" i="71"/>
  <c r="F737" i="71"/>
  <c r="E737" i="71"/>
  <c r="G736" i="71"/>
  <c r="F736" i="71"/>
  <c r="E736" i="71"/>
  <c r="G735" i="71"/>
  <c r="F735" i="71"/>
  <c r="E735" i="71"/>
  <c r="G734" i="71"/>
  <c r="F734" i="71"/>
  <c r="E734" i="71"/>
  <c r="G733" i="71"/>
  <c r="F733" i="71"/>
  <c r="E733" i="71"/>
  <c r="G732" i="71"/>
  <c r="F732" i="71"/>
  <c r="E732" i="71"/>
  <c r="G731" i="71"/>
  <c r="F731" i="71"/>
  <c r="E731" i="71"/>
  <c r="G730" i="71"/>
  <c r="F730" i="71"/>
  <c r="E730" i="71"/>
  <c r="G729" i="71"/>
  <c r="F729" i="71"/>
  <c r="E729" i="71"/>
  <c r="G728" i="71"/>
  <c r="F728" i="71"/>
  <c r="E728" i="71"/>
  <c r="G727" i="71"/>
  <c r="F727" i="71"/>
  <c r="E727" i="71"/>
  <c r="G726" i="71"/>
  <c r="F726" i="71"/>
  <c r="E726" i="71"/>
  <c r="G725" i="71"/>
  <c r="F725" i="71"/>
  <c r="E725" i="71"/>
  <c r="G724" i="71"/>
  <c r="F724" i="71"/>
  <c r="E724" i="71"/>
  <c r="G723" i="71"/>
  <c r="F723" i="71"/>
  <c r="E723" i="71"/>
  <c r="G722" i="71"/>
  <c r="F722" i="71"/>
  <c r="E722" i="71"/>
  <c r="G721" i="71"/>
  <c r="F721" i="71"/>
  <c r="E721" i="71"/>
  <c r="G720" i="71"/>
  <c r="F720" i="71"/>
  <c r="E720" i="71"/>
  <c r="G719" i="71"/>
  <c r="F719" i="71"/>
  <c r="E719" i="71"/>
  <c r="G718" i="71"/>
  <c r="F718" i="71"/>
  <c r="E718" i="71"/>
  <c r="G717" i="71"/>
  <c r="F717" i="71"/>
  <c r="E717" i="71"/>
  <c r="G716" i="71"/>
  <c r="F716" i="71"/>
  <c r="E716" i="71"/>
  <c r="G715" i="71"/>
  <c r="F715" i="71"/>
  <c r="E715" i="71"/>
  <c r="G714" i="71"/>
  <c r="F714" i="71"/>
  <c r="E714" i="71"/>
  <c r="G713" i="71"/>
  <c r="F713" i="71"/>
  <c r="E713" i="71"/>
  <c r="G712" i="71"/>
  <c r="F712" i="71"/>
  <c r="E712" i="71"/>
  <c r="G711" i="71"/>
  <c r="F711" i="71"/>
  <c r="E711" i="71"/>
  <c r="G710" i="71"/>
  <c r="F710" i="71"/>
  <c r="E710" i="71"/>
  <c r="G709" i="71"/>
  <c r="F709" i="71"/>
  <c r="E709" i="71"/>
  <c r="G708" i="71"/>
  <c r="F708" i="71"/>
  <c r="E708" i="71"/>
  <c r="G707" i="71"/>
  <c r="F707" i="71"/>
  <c r="E707" i="71"/>
  <c r="G706" i="71"/>
  <c r="F706" i="71"/>
  <c r="E706" i="71"/>
  <c r="G705" i="71"/>
  <c r="F705" i="71"/>
  <c r="E705" i="71"/>
  <c r="G704" i="71"/>
  <c r="F704" i="71"/>
  <c r="E704" i="71"/>
  <c r="G703" i="71"/>
  <c r="F703" i="71"/>
  <c r="E703" i="71"/>
  <c r="G702" i="71"/>
  <c r="F702" i="71"/>
  <c r="E702" i="71"/>
  <c r="G701" i="71"/>
  <c r="F701" i="71"/>
  <c r="E701" i="71"/>
  <c r="G700" i="71"/>
  <c r="F700" i="71"/>
  <c r="E700" i="71"/>
  <c r="G699" i="71"/>
  <c r="F699" i="71"/>
  <c r="E699" i="71"/>
  <c r="G698" i="71"/>
  <c r="F698" i="71"/>
  <c r="E698" i="71"/>
  <c r="G697" i="71"/>
  <c r="F697" i="71"/>
  <c r="E697" i="71"/>
  <c r="G696" i="71"/>
  <c r="F696" i="71"/>
  <c r="E696" i="71"/>
  <c r="G695" i="71"/>
  <c r="F695" i="71"/>
  <c r="E695" i="71"/>
  <c r="G694" i="71"/>
  <c r="F694" i="71"/>
  <c r="E694" i="71"/>
  <c r="G693" i="71"/>
  <c r="F693" i="71"/>
  <c r="E693" i="71"/>
  <c r="G692" i="71"/>
  <c r="F692" i="71"/>
  <c r="E692" i="71"/>
  <c r="G691" i="71"/>
  <c r="F691" i="71"/>
  <c r="E691" i="71"/>
  <c r="G690" i="71"/>
  <c r="F690" i="71"/>
  <c r="E690" i="71"/>
  <c r="G689" i="71"/>
  <c r="F689" i="71"/>
  <c r="E689" i="71"/>
  <c r="G688" i="71"/>
  <c r="F688" i="71"/>
  <c r="E688" i="71"/>
  <c r="G687" i="71"/>
  <c r="F687" i="71"/>
  <c r="E687" i="71"/>
  <c r="G686" i="71"/>
  <c r="F686" i="71"/>
  <c r="E686" i="71"/>
  <c r="G685" i="71"/>
  <c r="F685" i="71"/>
  <c r="E685" i="71"/>
  <c r="G684" i="71"/>
  <c r="F684" i="71"/>
  <c r="E684" i="71"/>
  <c r="G683" i="71"/>
  <c r="F683" i="71"/>
  <c r="E683" i="71"/>
  <c r="G682" i="71"/>
  <c r="F682" i="71"/>
  <c r="E682" i="71"/>
  <c r="G681" i="71"/>
  <c r="F681" i="71"/>
  <c r="E681" i="71"/>
  <c r="G680" i="71"/>
  <c r="F680" i="71"/>
  <c r="E680" i="71"/>
  <c r="G679" i="71"/>
  <c r="F679" i="71"/>
  <c r="E679" i="71"/>
  <c r="G678" i="71"/>
  <c r="F678" i="71"/>
  <c r="E678" i="71"/>
  <c r="G677" i="71"/>
  <c r="F677" i="71"/>
  <c r="E677" i="71"/>
  <c r="G676" i="71"/>
  <c r="F676" i="71"/>
  <c r="E676" i="71"/>
  <c r="G675" i="71"/>
  <c r="F675" i="71"/>
  <c r="E675" i="71"/>
  <c r="G674" i="71"/>
  <c r="F674" i="71"/>
  <c r="E674" i="71"/>
  <c r="G673" i="71"/>
  <c r="F673" i="71"/>
  <c r="E673" i="71"/>
  <c r="G672" i="71"/>
  <c r="F672" i="71"/>
  <c r="E672" i="71"/>
  <c r="G671" i="71"/>
  <c r="F671" i="71"/>
  <c r="E671" i="71"/>
  <c r="G670" i="71"/>
  <c r="F670" i="71"/>
  <c r="E670" i="71"/>
  <c r="G669" i="71"/>
  <c r="F669" i="71"/>
  <c r="E669" i="71"/>
  <c r="G668" i="71"/>
  <c r="F668" i="71"/>
  <c r="E668" i="71"/>
  <c r="G667" i="71"/>
  <c r="F667" i="71"/>
  <c r="E667" i="71"/>
  <c r="G666" i="71"/>
  <c r="F666" i="71"/>
  <c r="E666" i="71"/>
  <c r="G665" i="71"/>
  <c r="F665" i="71"/>
  <c r="E665" i="71"/>
  <c r="G664" i="71"/>
  <c r="F664" i="71"/>
  <c r="E664" i="71"/>
  <c r="G663" i="71"/>
  <c r="F663" i="71"/>
  <c r="E663" i="71"/>
  <c r="G662" i="71"/>
  <c r="F662" i="71"/>
  <c r="E662" i="71"/>
  <c r="G661" i="71"/>
  <c r="F661" i="71"/>
  <c r="E661" i="71"/>
  <c r="G660" i="71"/>
  <c r="F660" i="71"/>
  <c r="E660" i="71"/>
  <c r="G659" i="71"/>
  <c r="F659" i="71"/>
  <c r="E659" i="71"/>
  <c r="G658" i="71"/>
  <c r="F658" i="71"/>
  <c r="E658" i="71"/>
  <c r="G657" i="71"/>
  <c r="F657" i="71"/>
  <c r="E657" i="71"/>
  <c r="G656" i="71"/>
  <c r="F656" i="71"/>
  <c r="E656" i="71"/>
  <c r="G655" i="71"/>
  <c r="F655" i="71"/>
  <c r="E655" i="71"/>
  <c r="G654" i="71"/>
  <c r="F654" i="71"/>
  <c r="E654" i="71"/>
  <c r="G653" i="71"/>
  <c r="F653" i="71"/>
  <c r="E653" i="71"/>
  <c r="G652" i="71"/>
  <c r="F652" i="71"/>
  <c r="E652" i="71"/>
  <c r="G651" i="71"/>
  <c r="F651" i="71"/>
  <c r="E651" i="71"/>
  <c r="G650" i="71"/>
  <c r="F650" i="71"/>
  <c r="E650" i="71"/>
  <c r="G649" i="71"/>
  <c r="F649" i="71"/>
  <c r="E649" i="71"/>
  <c r="G648" i="71"/>
  <c r="F648" i="71"/>
  <c r="E648" i="71"/>
  <c r="G647" i="71"/>
  <c r="F647" i="71"/>
  <c r="E647" i="71"/>
  <c r="G646" i="71"/>
  <c r="F646" i="71"/>
  <c r="E646" i="71"/>
  <c r="G645" i="71"/>
  <c r="F645" i="71"/>
  <c r="E645" i="71"/>
  <c r="G644" i="71"/>
  <c r="F644" i="71"/>
  <c r="E644" i="71"/>
  <c r="G643" i="71"/>
  <c r="F643" i="71"/>
  <c r="E643" i="71"/>
  <c r="G642" i="71"/>
  <c r="F642" i="71"/>
  <c r="E642" i="71"/>
  <c r="G641" i="71"/>
  <c r="F641" i="71"/>
  <c r="E641" i="71"/>
  <c r="G640" i="71"/>
  <c r="F640" i="71"/>
  <c r="E640" i="71"/>
  <c r="G639" i="71"/>
  <c r="F639" i="71"/>
  <c r="E639" i="71"/>
  <c r="G638" i="71"/>
  <c r="F638" i="71"/>
  <c r="E638" i="71"/>
  <c r="G637" i="71"/>
  <c r="F637" i="71"/>
  <c r="E637" i="71"/>
  <c r="G636" i="71"/>
  <c r="F636" i="71"/>
  <c r="E636" i="71"/>
  <c r="G635" i="71"/>
  <c r="F635" i="71"/>
  <c r="E635" i="71"/>
  <c r="G634" i="71"/>
  <c r="F634" i="71"/>
  <c r="E634" i="71"/>
  <c r="G633" i="71"/>
  <c r="F633" i="71"/>
  <c r="E633" i="71"/>
  <c r="G632" i="71"/>
  <c r="F632" i="71"/>
  <c r="E632" i="71"/>
  <c r="G631" i="71"/>
  <c r="F631" i="71"/>
  <c r="E631" i="71"/>
  <c r="G630" i="71"/>
  <c r="F630" i="71"/>
  <c r="E630" i="71"/>
  <c r="G629" i="71"/>
  <c r="F629" i="71"/>
  <c r="E629" i="71"/>
  <c r="G628" i="71"/>
  <c r="F628" i="71"/>
  <c r="E628" i="71"/>
  <c r="G627" i="71"/>
  <c r="F627" i="71"/>
  <c r="E627" i="71"/>
  <c r="G626" i="71"/>
  <c r="F626" i="71"/>
  <c r="E626" i="71"/>
  <c r="G625" i="71"/>
  <c r="F625" i="71"/>
  <c r="E625" i="71"/>
  <c r="G624" i="71"/>
  <c r="F624" i="71"/>
  <c r="E624" i="71"/>
  <c r="G623" i="71"/>
  <c r="F623" i="71"/>
  <c r="E623" i="71"/>
  <c r="G622" i="71"/>
  <c r="F622" i="71"/>
  <c r="E622" i="71"/>
  <c r="G621" i="71"/>
  <c r="F621" i="71"/>
  <c r="E621" i="71"/>
  <c r="G620" i="71"/>
  <c r="F620" i="71"/>
  <c r="E620" i="71"/>
  <c r="G619" i="71"/>
  <c r="F619" i="71"/>
  <c r="E619" i="71"/>
  <c r="G618" i="71"/>
  <c r="F618" i="71"/>
  <c r="E618" i="71"/>
  <c r="G617" i="71"/>
  <c r="F617" i="71"/>
  <c r="E617" i="71"/>
  <c r="G616" i="71"/>
  <c r="F616" i="71"/>
  <c r="E616" i="71"/>
  <c r="G615" i="71"/>
  <c r="F615" i="71"/>
  <c r="E615" i="71"/>
  <c r="G614" i="71"/>
  <c r="F614" i="71"/>
  <c r="E614" i="71"/>
  <c r="G613" i="71"/>
  <c r="F613" i="71"/>
  <c r="E613" i="71"/>
  <c r="G612" i="71"/>
  <c r="F612" i="71"/>
  <c r="E612" i="71"/>
  <c r="G611" i="71"/>
  <c r="F611" i="71"/>
  <c r="E611" i="71"/>
  <c r="G610" i="71"/>
  <c r="F610" i="71"/>
  <c r="E610" i="71"/>
  <c r="G609" i="71"/>
  <c r="F609" i="71"/>
  <c r="E609" i="71"/>
  <c r="G608" i="71"/>
  <c r="F608" i="71"/>
  <c r="E608" i="71"/>
  <c r="G607" i="71"/>
  <c r="F607" i="71"/>
  <c r="E607" i="71"/>
  <c r="G606" i="71"/>
  <c r="F606" i="71"/>
  <c r="E606" i="71"/>
  <c r="G605" i="71"/>
  <c r="F605" i="71"/>
  <c r="E605" i="71"/>
  <c r="G604" i="71"/>
  <c r="F604" i="71"/>
  <c r="E604" i="71"/>
  <c r="G603" i="71"/>
  <c r="F603" i="71"/>
  <c r="E603" i="71"/>
  <c r="G602" i="71"/>
  <c r="F602" i="71"/>
  <c r="E602" i="71"/>
  <c r="G601" i="71"/>
  <c r="F601" i="71"/>
  <c r="E601" i="71"/>
  <c r="G600" i="71"/>
  <c r="F600" i="71"/>
  <c r="E600" i="71"/>
  <c r="G599" i="71"/>
  <c r="F599" i="71"/>
  <c r="E599" i="71"/>
  <c r="G598" i="71"/>
  <c r="F598" i="71"/>
  <c r="E598" i="71"/>
  <c r="G597" i="71"/>
  <c r="F597" i="71"/>
  <c r="E597" i="71"/>
  <c r="G596" i="71"/>
  <c r="F596" i="71"/>
  <c r="E596" i="71"/>
  <c r="G595" i="71"/>
  <c r="F595" i="71"/>
  <c r="E595" i="71"/>
  <c r="G594" i="71"/>
  <c r="F594" i="71"/>
  <c r="E594" i="71"/>
  <c r="G593" i="71"/>
  <c r="F593" i="71"/>
  <c r="E593" i="71"/>
  <c r="G592" i="71"/>
  <c r="F592" i="71"/>
  <c r="E592" i="71"/>
  <c r="G591" i="71"/>
  <c r="F591" i="71"/>
  <c r="E591" i="71"/>
  <c r="G590" i="71"/>
  <c r="F590" i="71"/>
  <c r="E590" i="71"/>
  <c r="G589" i="71"/>
  <c r="F589" i="71"/>
  <c r="E589" i="71"/>
  <c r="G588" i="71"/>
  <c r="F588" i="71"/>
  <c r="E588" i="71"/>
  <c r="G587" i="71"/>
  <c r="F587" i="71"/>
  <c r="E587" i="71"/>
  <c r="G586" i="71"/>
  <c r="F586" i="71"/>
  <c r="E586" i="71"/>
  <c r="G585" i="71"/>
  <c r="F585" i="71"/>
  <c r="E585" i="71"/>
  <c r="G584" i="71"/>
  <c r="F584" i="71"/>
  <c r="E584" i="71"/>
  <c r="G583" i="71"/>
  <c r="F583" i="71"/>
  <c r="E583" i="71"/>
  <c r="G582" i="71"/>
  <c r="F582" i="71"/>
  <c r="E582" i="71"/>
  <c r="G581" i="71"/>
  <c r="F581" i="71"/>
  <c r="E581" i="71"/>
  <c r="G580" i="71"/>
  <c r="F580" i="71"/>
  <c r="E580" i="71"/>
  <c r="G579" i="71"/>
  <c r="F579" i="71"/>
  <c r="E579" i="71"/>
  <c r="G578" i="71"/>
  <c r="F578" i="71"/>
  <c r="E578" i="71"/>
  <c r="G577" i="71"/>
  <c r="F577" i="71"/>
  <c r="E577" i="71"/>
  <c r="G576" i="71"/>
  <c r="F576" i="71"/>
  <c r="E576" i="71"/>
  <c r="G575" i="71"/>
  <c r="F575" i="71"/>
  <c r="E575" i="71"/>
  <c r="G574" i="71"/>
  <c r="F574" i="71"/>
  <c r="E574" i="71"/>
  <c r="G573" i="71"/>
  <c r="F573" i="71"/>
  <c r="E573" i="71"/>
  <c r="G572" i="71"/>
  <c r="F572" i="71"/>
  <c r="E572" i="71"/>
  <c r="G571" i="71"/>
  <c r="F571" i="71"/>
  <c r="E571" i="71"/>
  <c r="G570" i="71"/>
  <c r="F570" i="71"/>
  <c r="E570" i="71"/>
  <c r="G569" i="71"/>
  <c r="F569" i="71"/>
  <c r="E569" i="71"/>
  <c r="G568" i="71"/>
  <c r="F568" i="71"/>
  <c r="E568" i="71"/>
  <c r="G567" i="71"/>
  <c r="F567" i="71"/>
  <c r="E567" i="71"/>
  <c r="G566" i="71"/>
  <c r="F566" i="71"/>
  <c r="E566" i="71"/>
  <c r="G565" i="71"/>
  <c r="F565" i="71"/>
  <c r="E565" i="71"/>
  <c r="G564" i="71"/>
  <c r="F564" i="71"/>
  <c r="E564" i="71"/>
  <c r="G563" i="71"/>
  <c r="F563" i="71"/>
  <c r="E563" i="71"/>
  <c r="G562" i="71"/>
  <c r="F562" i="71"/>
  <c r="E562" i="71"/>
  <c r="G561" i="71"/>
  <c r="F561" i="71"/>
  <c r="E561" i="71"/>
  <c r="G560" i="71"/>
  <c r="F560" i="71"/>
  <c r="E560" i="71"/>
  <c r="G559" i="71"/>
  <c r="F559" i="71"/>
  <c r="E559" i="71"/>
  <c r="G558" i="71"/>
  <c r="F558" i="71"/>
  <c r="E558" i="71"/>
  <c r="G557" i="71"/>
  <c r="F557" i="71"/>
  <c r="E557" i="71"/>
  <c r="G556" i="71"/>
  <c r="F556" i="71"/>
  <c r="E556" i="71"/>
  <c r="G555" i="71"/>
  <c r="F555" i="71"/>
  <c r="E555" i="71"/>
  <c r="G554" i="71"/>
  <c r="F554" i="71"/>
  <c r="E554" i="71"/>
  <c r="G553" i="71"/>
  <c r="F553" i="71"/>
  <c r="E553" i="71"/>
  <c r="G552" i="71"/>
  <c r="F552" i="71"/>
  <c r="E552" i="71"/>
  <c r="G551" i="71"/>
  <c r="F551" i="71"/>
  <c r="E551" i="71"/>
  <c r="G550" i="71"/>
  <c r="F550" i="71"/>
  <c r="E550" i="71"/>
  <c r="G549" i="71"/>
  <c r="F549" i="71"/>
  <c r="E549" i="71"/>
  <c r="G548" i="71"/>
  <c r="F548" i="71"/>
  <c r="E548" i="71"/>
  <c r="G547" i="71"/>
  <c r="F547" i="71"/>
  <c r="E547" i="71"/>
  <c r="G546" i="71"/>
  <c r="F546" i="71"/>
  <c r="E546" i="71"/>
  <c r="G545" i="71"/>
  <c r="F545" i="71"/>
  <c r="E545" i="71"/>
  <c r="G544" i="71"/>
  <c r="F544" i="71"/>
  <c r="E544" i="71"/>
  <c r="G543" i="71"/>
  <c r="F543" i="71"/>
  <c r="E543" i="71"/>
  <c r="G542" i="71"/>
  <c r="F542" i="71"/>
  <c r="E542" i="71"/>
  <c r="G541" i="71"/>
  <c r="F541" i="71"/>
  <c r="E541" i="71"/>
  <c r="G540" i="71"/>
  <c r="F540" i="71"/>
  <c r="E540" i="71"/>
  <c r="G539" i="71"/>
  <c r="F539" i="71"/>
  <c r="E539" i="71"/>
  <c r="G538" i="71"/>
  <c r="F538" i="71"/>
  <c r="E538" i="71"/>
  <c r="G537" i="71"/>
  <c r="F537" i="71"/>
  <c r="E537" i="71"/>
  <c r="G536" i="71"/>
  <c r="F536" i="71"/>
  <c r="E536" i="71"/>
  <c r="G535" i="71"/>
  <c r="F535" i="71"/>
  <c r="E535" i="71"/>
  <c r="G534" i="71"/>
  <c r="F534" i="71"/>
  <c r="E534" i="71"/>
  <c r="G533" i="71"/>
  <c r="F533" i="71"/>
  <c r="E533" i="71"/>
  <c r="G532" i="71"/>
  <c r="F532" i="71"/>
  <c r="E532" i="71"/>
  <c r="G531" i="71"/>
  <c r="F531" i="71"/>
  <c r="E531" i="71"/>
  <c r="G530" i="71"/>
  <c r="F530" i="71"/>
  <c r="E530" i="71"/>
  <c r="G529" i="71"/>
  <c r="F529" i="71"/>
  <c r="E529" i="71"/>
  <c r="G528" i="71"/>
  <c r="F528" i="71"/>
  <c r="E528" i="71"/>
  <c r="G527" i="71"/>
  <c r="F527" i="71"/>
  <c r="E527" i="71"/>
  <c r="G526" i="71"/>
  <c r="F526" i="71"/>
  <c r="E526" i="71"/>
  <c r="G525" i="71"/>
  <c r="F525" i="71"/>
  <c r="E525" i="71"/>
  <c r="G524" i="71"/>
  <c r="F524" i="71"/>
  <c r="E524" i="71"/>
  <c r="G523" i="71"/>
  <c r="F523" i="71"/>
  <c r="E523" i="71"/>
  <c r="G522" i="71"/>
  <c r="F522" i="71"/>
  <c r="E522" i="71"/>
  <c r="G521" i="71"/>
  <c r="F521" i="71"/>
  <c r="E521" i="71"/>
  <c r="G520" i="71"/>
  <c r="F520" i="71"/>
  <c r="E520" i="71"/>
  <c r="G519" i="71"/>
  <c r="F519" i="71"/>
  <c r="E519" i="71"/>
  <c r="G518" i="71"/>
  <c r="F518" i="71"/>
  <c r="E518" i="71"/>
  <c r="G517" i="71"/>
  <c r="F517" i="71"/>
  <c r="E517" i="71"/>
  <c r="G516" i="71"/>
  <c r="F516" i="71"/>
  <c r="E516" i="71"/>
  <c r="G515" i="71"/>
  <c r="F515" i="71"/>
  <c r="E515" i="71"/>
  <c r="G514" i="71"/>
  <c r="F514" i="71"/>
  <c r="E514" i="71"/>
  <c r="G513" i="71"/>
  <c r="F513" i="71"/>
  <c r="E513" i="71"/>
  <c r="G512" i="71"/>
  <c r="F512" i="71"/>
  <c r="E512" i="71"/>
  <c r="G511" i="71"/>
  <c r="F511" i="71"/>
  <c r="E511" i="71"/>
  <c r="G510" i="71"/>
  <c r="F510" i="71"/>
  <c r="E510" i="71"/>
  <c r="G509" i="71"/>
  <c r="F509" i="71"/>
  <c r="E509" i="71"/>
  <c r="G508" i="71"/>
  <c r="F508" i="71"/>
  <c r="E508" i="71"/>
  <c r="G507" i="71"/>
  <c r="F507" i="71"/>
  <c r="E507" i="71"/>
  <c r="G506" i="71"/>
  <c r="F506" i="71"/>
  <c r="E506" i="71"/>
  <c r="G505" i="71"/>
  <c r="F505" i="71"/>
  <c r="E505" i="71"/>
  <c r="G504" i="71"/>
  <c r="F504" i="71"/>
  <c r="E504" i="71"/>
  <c r="G503" i="71"/>
  <c r="F503" i="71"/>
  <c r="E503" i="71"/>
  <c r="G502" i="71"/>
  <c r="F502" i="71"/>
  <c r="E502" i="71"/>
  <c r="G501" i="71"/>
  <c r="F501" i="71"/>
  <c r="E501" i="71"/>
  <c r="G500" i="71"/>
  <c r="F500" i="71"/>
  <c r="E500" i="71"/>
  <c r="G499" i="71"/>
  <c r="F499" i="71"/>
  <c r="E499" i="71"/>
  <c r="G498" i="71"/>
  <c r="F498" i="71"/>
  <c r="E498" i="71"/>
  <c r="G497" i="71"/>
  <c r="F497" i="71"/>
  <c r="E497" i="71"/>
  <c r="G496" i="71"/>
  <c r="F496" i="71"/>
  <c r="E496" i="71"/>
  <c r="G495" i="71"/>
  <c r="F495" i="71"/>
  <c r="E495" i="71"/>
  <c r="G494" i="71"/>
  <c r="F494" i="71"/>
  <c r="E494" i="71"/>
  <c r="G493" i="71"/>
  <c r="F493" i="71"/>
  <c r="E493" i="71"/>
  <c r="G492" i="71"/>
  <c r="F492" i="71"/>
  <c r="E492" i="71"/>
  <c r="G491" i="71"/>
  <c r="F491" i="71"/>
  <c r="E491" i="71"/>
  <c r="G490" i="71"/>
  <c r="F490" i="71"/>
  <c r="E490" i="71"/>
  <c r="G489" i="71"/>
  <c r="F489" i="71"/>
  <c r="E489" i="71"/>
  <c r="G488" i="71"/>
  <c r="F488" i="71"/>
  <c r="E488" i="71"/>
  <c r="G487" i="71"/>
  <c r="F487" i="71"/>
  <c r="E487" i="71"/>
  <c r="G486" i="71"/>
  <c r="F486" i="71"/>
  <c r="E486" i="71"/>
  <c r="G485" i="71"/>
  <c r="F485" i="71"/>
  <c r="E485" i="71"/>
  <c r="G484" i="71"/>
  <c r="F484" i="71"/>
  <c r="E484" i="71"/>
  <c r="G483" i="71"/>
  <c r="F483" i="71"/>
  <c r="E483" i="71"/>
  <c r="G482" i="71"/>
  <c r="F482" i="71"/>
  <c r="E482" i="71"/>
  <c r="G481" i="71"/>
  <c r="F481" i="71"/>
  <c r="E481" i="71"/>
  <c r="G480" i="71"/>
  <c r="F480" i="71"/>
  <c r="E480" i="71"/>
  <c r="G479" i="71"/>
  <c r="F479" i="71"/>
  <c r="E479" i="71"/>
  <c r="G478" i="71"/>
  <c r="F478" i="71"/>
  <c r="E478" i="71"/>
  <c r="G477" i="71"/>
  <c r="F477" i="71"/>
  <c r="E477" i="71"/>
  <c r="G476" i="71"/>
  <c r="F476" i="71"/>
  <c r="E476" i="71"/>
  <c r="G475" i="71"/>
  <c r="F475" i="71"/>
  <c r="E475" i="71"/>
  <c r="G474" i="71"/>
  <c r="F474" i="71"/>
  <c r="E474" i="71"/>
  <c r="G473" i="71"/>
  <c r="F473" i="71"/>
  <c r="E473" i="71"/>
  <c r="G472" i="71"/>
  <c r="F472" i="71"/>
  <c r="E472" i="71"/>
  <c r="G471" i="71"/>
  <c r="F471" i="71"/>
  <c r="E471" i="71"/>
  <c r="G470" i="71"/>
  <c r="F470" i="71"/>
  <c r="E470" i="71"/>
  <c r="G469" i="71"/>
  <c r="F469" i="71"/>
  <c r="E469" i="71"/>
  <c r="G468" i="71"/>
  <c r="F468" i="71"/>
  <c r="E468" i="71"/>
  <c r="G467" i="71"/>
  <c r="F467" i="71"/>
  <c r="E467" i="71"/>
  <c r="G466" i="71"/>
  <c r="F466" i="71"/>
  <c r="E466" i="71"/>
  <c r="G465" i="71"/>
  <c r="F465" i="71"/>
  <c r="E465" i="71"/>
  <c r="G464" i="71"/>
  <c r="F464" i="71"/>
  <c r="E464" i="71"/>
  <c r="G463" i="71"/>
  <c r="F463" i="71"/>
  <c r="E463" i="71"/>
  <c r="G462" i="71"/>
  <c r="F462" i="71"/>
  <c r="E462" i="71"/>
  <c r="G461" i="71"/>
  <c r="F461" i="71"/>
  <c r="E461" i="71"/>
  <c r="G460" i="71"/>
  <c r="F460" i="71"/>
  <c r="E460" i="71"/>
  <c r="G459" i="71"/>
  <c r="F459" i="71"/>
  <c r="E459" i="71"/>
  <c r="G458" i="71"/>
  <c r="F458" i="71"/>
  <c r="E458" i="71"/>
  <c r="G457" i="71"/>
  <c r="F457" i="71"/>
  <c r="E457" i="71"/>
  <c r="G456" i="71"/>
  <c r="F456" i="71"/>
  <c r="E456" i="71"/>
  <c r="G455" i="71"/>
  <c r="F455" i="71"/>
  <c r="E455" i="71"/>
  <c r="G454" i="71"/>
  <c r="F454" i="71"/>
  <c r="E454" i="71"/>
  <c r="G453" i="71"/>
  <c r="F453" i="71"/>
  <c r="E453" i="71"/>
  <c r="G452" i="71"/>
  <c r="F452" i="71"/>
  <c r="E452" i="71"/>
  <c r="G451" i="71"/>
  <c r="F451" i="71"/>
  <c r="E451" i="71"/>
  <c r="G450" i="71"/>
  <c r="F450" i="71"/>
  <c r="E450" i="71"/>
  <c r="G449" i="71"/>
  <c r="F449" i="71"/>
  <c r="E449" i="71"/>
  <c r="G448" i="71"/>
  <c r="F448" i="71"/>
  <c r="E448" i="71"/>
  <c r="G447" i="71"/>
  <c r="F447" i="71"/>
  <c r="E447" i="71"/>
  <c r="G446" i="71"/>
  <c r="F446" i="71"/>
  <c r="E446" i="71"/>
  <c r="G445" i="71"/>
  <c r="F445" i="71"/>
  <c r="E445" i="71"/>
  <c r="G444" i="71"/>
  <c r="F444" i="71"/>
  <c r="E444" i="71"/>
  <c r="G443" i="71"/>
  <c r="F443" i="71"/>
  <c r="E443" i="71"/>
  <c r="G442" i="71"/>
  <c r="F442" i="71"/>
  <c r="E442" i="71"/>
  <c r="G441" i="71"/>
  <c r="F441" i="71"/>
  <c r="E441" i="71"/>
  <c r="G440" i="71"/>
  <c r="F440" i="71"/>
  <c r="E440" i="71"/>
  <c r="G439" i="71"/>
  <c r="F439" i="71"/>
  <c r="E439" i="71"/>
  <c r="G438" i="71"/>
  <c r="F438" i="71"/>
  <c r="E438" i="71"/>
  <c r="G437" i="71"/>
  <c r="F437" i="71"/>
  <c r="E437" i="71"/>
  <c r="G436" i="71"/>
  <c r="F436" i="71"/>
  <c r="E436" i="71"/>
  <c r="G435" i="71"/>
  <c r="F435" i="71"/>
  <c r="E435" i="71"/>
  <c r="G434" i="71"/>
  <c r="F434" i="71"/>
  <c r="E434" i="71"/>
  <c r="G433" i="71"/>
  <c r="F433" i="71"/>
  <c r="E433" i="71"/>
  <c r="G432" i="71"/>
  <c r="F432" i="71"/>
  <c r="E432" i="71"/>
  <c r="G431" i="71"/>
  <c r="F431" i="71"/>
  <c r="E431" i="71"/>
  <c r="G430" i="71"/>
  <c r="F430" i="71"/>
  <c r="E430" i="71"/>
  <c r="G429" i="71"/>
  <c r="F429" i="71"/>
  <c r="E429" i="71"/>
  <c r="G428" i="71"/>
  <c r="F428" i="71"/>
  <c r="E428" i="71"/>
  <c r="G427" i="71"/>
  <c r="F427" i="71"/>
  <c r="E427" i="71"/>
  <c r="G426" i="71"/>
  <c r="F426" i="71"/>
  <c r="E426" i="71"/>
  <c r="G425" i="71"/>
  <c r="F425" i="71"/>
  <c r="E425" i="71"/>
  <c r="G424" i="71"/>
  <c r="F424" i="71"/>
  <c r="E424" i="71"/>
  <c r="G423" i="71"/>
  <c r="F423" i="71"/>
  <c r="E423" i="71"/>
  <c r="G422" i="71"/>
  <c r="F422" i="71"/>
  <c r="E422" i="71"/>
  <c r="G421" i="71"/>
  <c r="F421" i="71"/>
  <c r="E421" i="71"/>
  <c r="G420" i="71"/>
  <c r="F420" i="71"/>
  <c r="E420" i="71"/>
  <c r="G419" i="71"/>
  <c r="F419" i="71"/>
  <c r="E419" i="71"/>
  <c r="G418" i="71"/>
  <c r="F418" i="71"/>
  <c r="E418" i="71"/>
  <c r="G417" i="71"/>
  <c r="F417" i="71"/>
  <c r="E417" i="71"/>
  <c r="G416" i="71"/>
  <c r="F416" i="71"/>
  <c r="E416" i="71"/>
  <c r="G415" i="71"/>
  <c r="F415" i="71"/>
  <c r="E415" i="71"/>
  <c r="G414" i="71"/>
  <c r="F414" i="71"/>
  <c r="E414" i="71"/>
  <c r="G413" i="71"/>
  <c r="F413" i="71"/>
  <c r="E413" i="71"/>
  <c r="G412" i="71"/>
  <c r="F412" i="71"/>
  <c r="E412" i="71"/>
  <c r="G411" i="71"/>
  <c r="F411" i="71"/>
  <c r="E411" i="71"/>
  <c r="G410" i="71"/>
  <c r="F410" i="71"/>
  <c r="E410" i="71"/>
  <c r="G409" i="71"/>
  <c r="F409" i="71"/>
  <c r="E409" i="71"/>
  <c r="G408" i="71"/>
  <c r="F408" i="71"/>
  <c r="E408" i="71"/>
  <c r="G407" i="71"/>
  <c r="F407" i="71"/>
  <c r="E407" i="71"/>
  <c r="G406" i="71"/>
  <c r="F406" i="71"/>
  <c r="E406" i="71"/>
  <c r="G405" i="71"/>
  <c r="F405" i="71"/>
  <c r="E405" i="71"/>
  <c r="G404" i="71"/>
  <c r="F404" i="71"/>
  <c r="E404" i="71"/>
  <c r="G403" i="71"/>
  <c r="F403" i="71"/>
  <c r="E403" i="71"/>
  <c r="G402" i="71"/>
  <c r="F402" i="71"/>
  <c r="E402" i="71"/>
  <c r="G401" i="71"/>
  <c r="F401" i="71"/>
  <c r="E401" i="71"/>
  <c r="G400" i="71"/>
  <c r="F400" i="71"/>
  <c r="E400" i="71"/>
  <c r="G399" i="71"/>
  <c r="F399" i="71"/>
  <c r="E399" i="71"/>
  <c r="G398" i="71"/>
  <c r="F398" i="71"/>
  <c r="E398" i="71"/>
  <c r="G397" i="71"/>
  <c r="F397" i="71"/>
  <c r="E397" i="71"/>
  <c r="G396" i="71"/>
  <c r="F396" i="71"/>
  <c r="E396" i="71"/>
  <c r="G395" i="71"/>
  <c r="F395" i="71"/>
  <c r="E395" i="71"/>
  <c r="G394" i="71"/>
  <c r="F394" i="71"/>
  <c r="E394" i="71"/>
  <c r="G393" i="71"/>
  <c r="F393" i="71"/>
  <c r="E393" i="71"/>
  <c r="G392" i="71"/>
  <c r="F392" i="71"/>
  <c r="E392" i="71"/>
  <c r="G391" i="71"/>
  <c r="F391" i="71"/>
  <c r="E391" i="71"/>
  <c r="G390" i="71"/>
  <c r="F390" i="71"/>
  <c r="E390" i="71"/>
  <c r="G389" i="71"/>
  <c r="F389" i="71"/>
  <c r="E389" i="71"/>
  <c r="G388" i="71"/>
  <c r="F388" i="71"/>
  <c r="E388" i="71"/>
  <c r="G387" i="71"/>
  <c r="F387" i="71"/>
  <c r="E387" i="71"/>
  <c r="G386" i="71"/>
  <c r="F386" i="71"/>
  <c r="E386" i="71"/>
  <c r="G385" i="71"/>
  <c r="F385" i="71"/>
  <c r="E385" i="71"/>
  <c r="G384" i="71"/>
  <c r="F384" i="71"/>
  <c r="E384" i="71"/>
  <c r="G383" i="71"/>
  <c r="F383" i="71"/>
  <c r="E383" i="71"/>
  <c r="G382" i="71"/>
  <c r="F382" i="71"/>
  <c r="E382" i="71"/>
  <c r="G381" i="71"/>
  <c r="F381" i="71"/>
  <c r="E381" i="71"/>
  <c r="G380" i="71"/>
  <c r="F380" i="71"/>
  <c r="E380" i="71"/>
  <c r="G379" i="71"/>
  <c r="F379" i="71"/>
  <c r="E379" i="71"/>
  <c r="G378" i="71"/>
  <c r="F378" i="71"/>
  <c r="E378" i="71"/>
  <c r="G377" i="71"/>
  <c r="F377" i="71"/>
  <c r="E377" i="71"/>
  <c r="G376" i="71"/>
  <c r="F376" i="71"/>
  <c r="E376" i="71"/>
  <c r="G375" i="71"/>
  <c r="F375" i="71"/>
  <c r="E375" i="71"/>
  <c r="G374" i="71"/>
  <c r="F374" i="71"/>
  <c r="E374" i="71"/>
  <c r="G373" i="71"/>
  <c r="F373" i="71"/>
  <c r="E373" i="71"/>
  <c r="G372" i="71"/>
  <c r="F372" i="71"/>
  <c r="E372" i="71"/>
  <c r="G371" i="71"/>
  <c r="F371" i="71"/>
  <c r="E371" i="71"/>
  <c r="G370" i="71"/>
  <c r="F370" i="71"/>
  <c r="E370" i="71"/>
  <c r="G369" i="71"/>
  <c r="F369" i="71"/>
  <c r="E369" i="71"/>
  <c r="G368" i="71"/>
  <c r="F368" i="71"/>
  <c r="E368" i="71"/>
  <c r="G367" i="71"/>
  <c r="F367" i="71"/>
  <c r="E367" i="71"/>
  <c r="G366" i="71"/>
  <c r="F366" i="71"/>
  <c r="E366" i="71"/>
  <c r="G365" i="71"/>
  <c r="F365" i="71"/>
  <c r="E365" i="71"/>
  <c r="G364" i="71"/>
  <c r="F364" i="71"/>
  <c r="E364" i="71"/>
  <c r="G363" i="71"/>
  <c r="F363" i="71"/>
  <c r="E363" i="71"/>
  <c r="G362" i="71"/>
  <c r="F362" i="71"/>
  <c r="E362" i="71"/>
  <c r="G361" i="71"/>
  <c r="F361" i="71"/>
  <c r="E361" i="71"/>
  <c r="G360" i="71"/>
  <c r="F360" i="71"/>
  <c r="E360" i="71"/>
  <c r="G359" i="71"/>
  <c r="F359" i="71"/>
  <c r="E359" i="71"/>
  <c r="G358" i="71"/>
  <c r="F358" i="71"/>
  <c r="E358" i="71"/>
  <c r="G357" i="71"/>
  <c r="F357" i="71"/>
  <c r="E357" i="71"/>
  <c r="G356" i="71"/>
  <c r="F356" i="71"/>
  <c r="E356" i="71"/>
  <c r="G355" i="71"/>
  <c r="F355" i="71"/>
  <c r="E355" i="71"/>
  <c r="G354" i="71"/>
  <c r="F354" i="71"/>
  <c r="E354" i="71"/>
  <c r="G353" i="71"/>
  <c r="F353" i="71"/>
  <c r="E353" i="71"/>
  <c r="G352" i="71"/>
  <c r="F352" i="71"/>
  <c r="E352" i="71"/>
  <c r="G351" i="71"/>
  <c r="F351" i="71"/>
  <c r="E351" i="71"/>
  <c r="G350" i="71"/>
  <c r="F350" i="71"/>
  <c r="E350" i="71"/>
  <c r="G349" i="71"/>
  <c r="F349" i="71"/>
  <c r="E349" i="71"/>
  <c r="G348" i="71"/>
  <c r="F348" i="71"/>
  <c r="E348" i="71"/>
  <c r="G347" i="71"/>
  <c r="F347" i="71"/>
  <c r="E347" i="71"/>
  <c r="G346" i="71"/>
  <c r="F346" i="71"/>
  <c r="E346" i="71"/>
  <c r="G345" i="71"/>
  <c r="F345" i="71"/>
  <c r="E345" i="71"/>
  <c r="G344" i="71"/>
  <c r="F344" i="71"/>
  <c r="E344" i="71"/>
  <c r="G343" i="71"/>
  <c r="F343" i="71"/>
  <c r="E343" i="71"/>
  <c r="G342" i="71"/>
  <c r="F342" i="71"/>
  <c r="E342" i="71"/>
  <c r="G341" i="71"/>
  <c r="F341" i="71"/>
  <c r="E341" i="71"/>
  <c r="G340" i="71"/>
  <c r="F340" i="71"/>
  <c r="E340" i="71"/>
  <c r="G339" i="71"/>
  <c r="F339" i="71"/>
  <c r="E339" i="71"/>
  <c r="G338" i="71"/>
  <c r="F338" i="71"/>
  <c r="E338" i="71"/>
  <c r="G337" i="71"/>
  <c r="F337" i="71"/>
  <c r="E337" i="71"/>
  <c r="G336" i="71"/>
  <c r="F336" i="71"/>
  <c r="E336" i="71"/>
  <c r="G335" i="71"/>
  <c r="F335" i="71"/>
  <c r="E335" i="71"/>
  <c r="G334" i="71"/>
  <c r="F334" i="71"/>
  <c r="E334" i="71"/>
  <c r="G333" i="71"/>
  <c r="F333" i="71"/>
  <c r="E333" i="71"/>
  <c r="G332" i="71"/>
  <c r="F332" i="71"/>
  <c r="E332" i="71"/>
  <c r="G331" i="71"/>
  <c r="F331" i="71"/>
  <c r="E331" i="71"/>
  <c r="G330" i="71"/>
  <c r="F330" i="71"/>
  <c r="E330" i="71"/>
  <c r="G329" i="71"/>
  <c r="F329" i="71"/>
  <c r="E329" i="71"/>
  <c r="G328" i="71"/>
  <c r="F328" i="71"/>
  <c r="E328" i="71"/>
  <c r="G327" i="71"/>
  <c r="F327" i="71"/>
  <c r="E327" i="71"/>
  <c r="G326" i="71"/>
  <c r="F326" i="71"/>
  <c r="E326" i="71"/>
  <c r="G325" i="71"/>
  <c r="F325" i="71"/>
  <c r="E325" i="71"/>
  <c r="G324" i="71"/>
  <c r="F324" i="71"/>
  <c r="E324" i="71"/>
  <c r="G323" i="71"/>
  <c r="F323" i="71"/>
  <c r="E323" i="71"/>
  <c r="G322" i="71"/>
  <c r="F322" i="71"/>
  <c r="E322" i="71"/>
  <c r="G321" i="71"/>
  <c r="F321" i="71"/>
  <c r="E321" i="71"/>
  <c r="G320" i="71"/>
  <c r="F320" i="71"/>
  <c r="E320" i="71"/>
  <c r="G319" i="71"/>
  <c r="F319" i="71"/>
  <c r="E319" i="71"/>
  <c r="G318" i="71"/>
  <c r="F318" i="71"/>
  <c r="E318" i="71"/>
  <c r="G317" i="71"/>
  <c r="F317" i="71"/>
  <c r="E317" i="71"/>
  <c r="G316" i="71"/>
  <c r="F316" i="71"/>
  <c r="E316" i="71"/>
  <c r="G315" i="71"/>
  <c r="F315" i="71"/>
  <c r="E315" i="71"/>
  <c r="G314" i="71"/>
  <c r="F314" i="71"/>
  <c r="E314" i="71"/>
  <c r="G313" i="71"/>
  <c r="F313" i="71"/>
  <c r="E313" i="71"/>
  <c r="G312" i="71"/>
  <c r="F312" i="71"/>
  <c r="E312" i="71"/>
  <c r="G311" i="71"/>
  <c r="F311" i="71"/>
  <c r="E311" i="71"/>
  <c r="G310" i="71"/>
  <c r="F310" i="71"/>
  <c r="E310" i="71"/>
  <c r="G309" i="71"/>
  <c r="F309" i="71"/>
  <c r="E309" i="71"/>
  <c r="G308" i="71"/>
  <c r="F308" i="71"/>
  <c r="E308" i="71"/>
  <c r="G307" i="71"/>
  <c r="F307" i="71"/>
  <c r="E307" i="71"/>
  <c r="G306" i="71"/>
  <c r="F306" i="71"/>
  <c r="E306" i="71"/>
  <c r="G305" i="71"/>
  <c r="F305" i="71"/>
  <c r="E305" i="71"/>
  <c r="G304" i="71"/>
  <c r="F304" i="71"/>
  <c r="E304" i="71"/>
  <c r="G303" i="71"/>
  <c r="F303" i="71"/>
  <c r="E303" i="71"/>
  <c r="G302" i="71"/>
  <c r="F302" i="71"/>
  <c r="E302" i="71"/>
  <c r="G301" i="71"/>
  <c r="F301" i="71"/>
  <c r="E301" i="71"/>
  <c r="G300" i="71"/>
  <c r="F300" i="71"/>
  <c r="E300" i="71"/>
  <c r="G299" i="71"/>
  <c r="F299" i="71"/>
  <c r="E299" i="71"/>
  <c r="G298" i="71"/>
  <c r="F298" i="71"/>
  <c r="E298" i="71"/>
  <c r="G297" i="71"/>
  <c r="F297" i="71"/>
  <c r="E297" i="71"/>
  <c r="G296" i="71"/>
  <c r="F296" i="71"/>
  <c r="E296" i="71"/>
  <c r="G295" i="71"/>
  <c r="F295" i="71"/>
  <c r="E295" i="71"/>
  <c r="G294" i="71"/>
  <c r="F294" i="71"/>
  <c r="E294" i="71"/>
  <c r="G293" i="71"/>
  <c r="F293" i="71"/>
  <c r="E293" i="71"/>
  <c r="G292" i="71"/>
  <c r="F292" i="71"/>
  <c r="E292" i="71"/>
  <c r="G291" i="71"/>
  <c r="F291" i="71"/>
  <c r="E291" i="71"/>
  <c r="G290" i="71"/>
  <c r="F290" i="71"/>
  <c r="E290" i="71"/>
  <c r="G289" i="71"/>
  <c r="F289" i="71"/>
  <c r="E289" i="71"/>
  <c r="G288" i="71"/>
  <c r="F288" i="71"/>
  <c r="E288" i="71"/>
  <c r="G287" i="71"/>
  <c r="F287" i="71"/>
  <c r="E287" i="71"/>
  <c r="G286" i="71"/>
  <c r="F286" i="71"/>
  <c r="E286" i="71"/>
  <c r="G285" i="71"/>
  <c r="F285" i="71"/>
  <c r="E285" i="71"/>
  <c r="G284" i="71"/>
  <c r="F284" i="71"/>
  <c r="E284" i="71"/>
  <c r="G283" i="71"/>
  <c r="F283" i="71"/>
  <c r="E283" i="71"/>
  <c r="G282" i="71"/>
  <c r="F282" i="71"/>
  <c r="E282" i="71"/>
  <c r="G281" i="71"/>
  <c r="F281" i="71"/>
  <c r="E281" i="71"/>
  <c r="G280" i="71"/>
  <c r="F280" i="71"/>
  <c r="E280" i="71"/>
  <c r="G279" i="71"/>
  <c r="F279" i="71"/>
  <c r="E279" i="71"/>
  <c r="G278" i="71"/>
  <c r="F278" i="71"/>
  <c r="E278" i="71"/>
  <c r="G277" i="71"/>
  <c r="F277" i="71"/>
  <c r="E277" i="71"/>
  <c r="G276" i="71"/>
  <c r="F276" i="71"/>
  <c r="E276" i="71"/>
  <c r="G275" i="71"/>
  <c r="F275" i="71"/>
  <c r="E275" i="71"/>
  <c r="G274" i="71"/>
  <c r="F274" i="71"/>
  <c r="E274" i="71"/>
  <c r="G273" i="71"/>
  <c r="F273" i="71"/>
  <c r="E273" i="71"/>
  <c r="G272" i="71"/>
  <c r="F272" i="71"/>
  <c r="E272" i="71"/>
  <c r="G271" i="71"/>
  <c r="F271" i="71"/>
  <c r="E271" i="71"/>
  <c r="G270" i="71"/>
  <c r="F270" i="71"/>
  <c r="E270" i="71"/>
  <c r="G269" i="71"/>
  <c r="F269" i="71"/>
  <c r="E269" i="71"/>
  <c r="G268" i="71"/>
  <c r="F268" i="71"/>
  <c r="E268" i="71"/>
  <c r="G267" i="71"/>
  <c r="F267" i="71"/>
  <c r="E267" i="71"/>
  <c r="G266" i="71"/>
  <c r="F266" i="71"/>
  <c r="E266" i="71"/>
  <c r="G265" i="71"/>
  <c r="F265" i="71"/>
  <c r="E265" i="71"/>
  <c r="G264" i="71"/>
  <c r="F264" i="71"/>
  <c r="E264" i="71"/>
  <c r="G263" i="71"/>
  <c r="F263" i="71"/>
  <c r="E263" i="71"/>
  <c r="G262" i="71"/>
  <c r="F262" i="71"/>
  <c r="E262" i="71"/>
  <c r="G261" i="71"/>
  <c r="F261" i="71"/>
  <c r="E261" i="71"/>
  <c r="G260" i="71"/>
  <c r="F260" i="71"/>
  <c r="E260" i="71"/>
  <c r="G259" i="71"/>
  <c r="F259" i="71"/>
  <c r="E259" i="71"/>
  <c r="G258" i="71"/>
  <c r="F258" i="71"/>
  <c r="E258" i="71"/>
  <c r="G257" i="71"/>
  <c r="F257" i="71"/>
  <c r="E257" i="71"/>
  <c r="G256" i="71"/>
  <c r="F256" i="71"/>
  <c r="E256" i="71"/>
  <c r="G255" i="71"/>
  <c r="F255" i="71"/>
  <c r="E255" i="71"/>
  <c r="G254" i="71"/>
  <c r="F254" i="71"/>
  <c r="E254" i="71"/>
  <c r="G253" i="71"/>
  <c r="F253" i="71"/>
  <c r="E253" i="71"/>
  <c r="G252" i="71"/>
  <c r="F252" i="71"/>
  <c r="E252" i="71"/>
  <c r="G251" i="71"/>
  <c r="F251" i="71"/>
  <c r="E251" i="71"/>
  <c r="G250" i="71"/>
  <c r="F250" i="71"/>
  <c r="E250" i="71"/>
  <c r="G249" i="71"/>
  <c r="F249" i="71"/>
  <c r="E249" i="71"/>
  <c r="G248" i="71"/>
  <c r="F248" i="71"/>
  <c r="E248" i="71"/>
  <c r="G247" i="71"/>
  <c r="F247" i="71"/>
  <c r="E247" i="71"/>
  <c r="G246" i="71"/>
  <c r="F246" i="71"/>
  <c r="E246" i="71"/>
  <c r="G245" i="71"/>
  <c r="F245" i="71"/>
  <c r="E245" i="71"/>
  <c r="G244" i="71"/>
  <c r="F244" i="71"/>
  <c r="E244" i="71"/>
  <c r="G243" i="71"/>
  <c r="F243" i="71"/>
  <c r="E243" i="71"/>
  <c r="G242" i="71"/>
  <c r="F242" i="71"/>
  <c r="E242" i="71"/>
  <c r="G241" i="71"/>
  <c r="F241" i="71"/>
  <c r="E241" i="71"/>
  <c r="G240" i="71"/>
  <c r="F240" i="71"/>
  <c r="E240" i="71"/>
  <c r="G239" i="71"/>
  <c r="F239" i="71"/>
  <c r="E239" i="71"/>
  <c r="G238" i="71"/>
  <c r="F238" i="71"/>
  <c r="E238" i="71"/>
  <c r="G237" i="71"/>
  <c r="F237" i="71"/>
  <c r="E237" i="71"/>
  <c r="G236" i="71"/>
  <c r="F236" i="71"/>
  <c r="E236" i="71"/>
  <c r="G235" i="71"/>
  <c r="F235" i="71"/>
  <c r="E235" i="71"/>
  <c r="G234" i="71"/>
  <c r="F234" i="71"/>
  <c r="E234" i="71"/>
  <c r="G233" i="71"/>
  <c r="F233" i="71"/>
  <c r="E233" i="71"/>
  <c r="G232" i="71"/>
  <c r="F232" i="71"/>
  <c r="E232" i="71"/>
  <c r="G231" i="71"/>
  <c r="F231" i="71"/>
  <c r="E231" i="71"/>
  <c r="G230" i="71"/>
  <c r="F230" i="71"/>
  <c r="E230" i="71"/>
  <c r="G229" i="71"/>
  <c r="F229" i="71"/>
  <c r="E229" i="71"/>
  <c r="G228" i="71"/>
  <c r="F228" i="71"/>
  <c r="E228" i="71"/>
  <c r="G227" i="71"/>
  <c r="F227" i="71"/>
  <c r="E227" i="71"/>
  <c r="G226" i="71"/>
  <c r="F226" i="71"/>
  <c r="E226" i="71"/>
  <c r="G225" i="71"/>
  <c r="F225" i="71"/>
  <c r="E225" i="71"/>
  <c r="G224" i="71"/>
  <c r="F224" i="71"/>
  <c r="E224" i="71"/>
  <c r="G223" i="71"/>
  <c r="F223" i="71"/>
  <c r="E223" i="71"/>
  <c r="G222" i="71"/>
  <c r="F222" i="71"/>
  <c r="E222" i="71"/>
  <c r="G221" i="71"/>
  <c r="F221" i="71"/>
  <c r="E221" i="71"/>
  <c r="G220" i="71"/>
  <c r="F220" i="71"/>
  <c r="E220" i="71"/>
  <c r="G219" i="71"/>
  <c r="F219" i="71"/>
  <c r="E219" i="71"/>
  <c r="G218" i="71"/>
  <c r="F218" i="71"/>
  <c r="E218" i="71"/>
  <c r="G217" i="71"/>
  <c r="F217" i="71"/>
  <c r="E217" i="71"/>
  <c r="G216" i="71"/>
  <c r="F216" i="71"/>
  <c r="E216" i="71"/>
  <c r="G215" i="71"/>
  <c r="F215" i="71"/>
  <c r="E215" i="71"/>
  <c r="G214" i="71"/>
  <c r="F214" i="71"/>
  <c r="E214" i="71"/>
  <c r="G213" i="71"/>
  <c r="F213" i="71"/>
  <c r="E213" i="71"/>
  <c r="G212" i="71"/>
  <c r="F212" i="71"/>
  <c r="E212" i="71"/>
  <c r="G211" i="71"/>
  <c r="F211" i="71"/>
  <c r="E211" i="71"/>
  <c r="G210" i="71"/>
  <c r="F210" i="71"/>
  <c r="E210" i="71"/>
  <c r="G209" i="71"/>
  <c r="F209" i="71"/>
  <c r="E209" i="71"/>
  <c r="G208" i="71"/>
  <c r="F208" i="71"/>
  <c r="E208" i="71"/>
  <c r="G207" i="71"/>
  <c r="F207" i="71"/>
  <c r="E207" i="71"/>
  <c r="G206" i="71"/>
  <c r="F206" i="71"/>
  <c r="E206" i="71"/>
  <c r="G205" i="71"/>
  <c r="F205" i="71"/>
  <c r="E205" i="71"/>
  <c r="G204" i="71"/>
  <c r="F204" i="71"/>
  <c r="E204" i="71"/>
  <c r="G203" i="71"/>
  <c r="F203" i="71"/>
  <c r="E203" i="71"/>
  <c r="G202" i="71"/>
  <c r="F202" i="71"/>
  <c r="E202" i="71"/>
  <c r="G201" i="71"/>
  <c r="F201" i="71"/>
  <c r="E201" i="71"/>
  <c r="G200" i="71"/>
  <c r="F200" i="71"/>
  <c r="E200" i="71"/>
  <c r="G199" i="71"/>
  <c r="F199" i="71"/>
  <c r="E199" i="71"/>
  <c r="G198" i="71"/>
  <c r="F198" i="71"/>
  <c r="E198" i="71"/>
  <c r="G197" i="71"/>
  <c r="F197" i="71"/>
  <c r="E197" i="71"/>
  <c r="G196" i="71"/>
  <c r="F196" i="71"/>
  <c r="E196" i="71"/>
  <c r="G195" i="71"/>
  <c r="F195" i="71"/>
  <c r="E195" i="71"/>
  <c r="G194" i="71"/>
  <c r="F194" i="71"/>
  <c r="E194" i="71"/>
  <c r="G193" i="71"/>
  <c r="F193" i="71"/>
  <c r="E193" i="71"/>
  <c r="G192" i="71"/>
  <c r="F192" i="71"/>
  <c r="E192" i="71"/>
  <c r="G191" i="71"/>
  <c r="F191" i="71"/>
  <c r="E191" i="71"/>
  <c r="G190" i="71"/>
  <c r="F190" i="71"/>
  <c r="E190" i="71"/>
  <c r="G189" i="71"/>
  <c r="F189" i="71"/>
  <c r="E189" i="71"/>
  <c r="G188" i="71"/>
  <c r="F188" i="71"/>
  <c r="E188" i="71"/>
  <c r="G187" i="71"/>
  <c r="F187" i="71"/>
  <c r="E187" i="71"/>
  <c r="G186" i="71"/>
  <c r="F186" i="71"/>
  <c r="E186" i="71"/>
  <c r="G185" i="71"/>
  <c r="F185" i="71"/>
  <c r="E185" i="71"/>
  <c r="G184" i="71"/>
  <c r="F184" i="71"/>
  <c r="E184" i="71"/>
  <c r="G183" i="71"/>
  <c r="F183" i="71"/>
  <c r="E183" i="71"/>
  <c r="G182" i="71"/>
  <c r="F182" i="71"/>
  <c r="E182" i="71"/>
  <c r="G181" i="71"/>
  <c r="F181" i="71"/>
  <c r="E181" i="71"/>
  <c r="G180" i="71"/>
  <c r="F180" i="71"/>
  <c r="E180" i="71"/>
  <c r="G179" i="71"/>
  <c r="F179" i="71"/>
  <c r="E179" i="71"/>
  <c r="G178" i="71"/>
  <c r="F178" i="71"/>
  <c r="E178" i="71"/>
  <c r="G177" i="71"/>
  <c r="F177" i="71"/>
  <c r="E177" i="71"/>
  <c r="G176" i="71"/>
  <c r="F176" i="71"/>
  <c r="E176" i="71"/>
  <c r="G175" i="71"/>
  <c r="F175" i="71"/>
  <c r="E175" i="71"/>
  <c r="G174" i="71"/>
  <c r="F174" i="71"/>
  <c r="E174" i="71"/>
  <c r="G173" i="71"/>
  <c r="F173" i="71"/>
  <c r="E173" i="71"/>
  <c r="G172" i="71"/>
  <c r="F172" i="71"/>
  <c r="E172" i="71"/>
  <c r="G171" i="71"/>
  <c r="F171" i="71"/>
  <c r="E171" i="71"/>
  <c r="G170" i="71"/>
  <c r="F170" i="71"/>
  <c r="E170" i="71"/>
  <c r="G169" i="71"/>
  <c r="F169" i="71"/>
  <c r="E169" i="71"/>
  <c r="G168" i="71"/>
  <c r="F168" i="71"/>
  <c r="E168" i="71"/>
  <c r="G167" i="71"/>
  <c r="F167" i="71"/>
  <c r="E167" i="71"/>
  <c r="G166" i="71"/>
  <c r="F166" i="71"/>
  <c r="E166" i="71"/>
  <c r="G165" i="71"/>
  <c r="F165" i="71"/>
  <c r="E165" i="71"/>
  <c r="G164" i="71"/>
  <c r="F164" i="71"/>
  <c r="E164" i="71"/>
  <c r="G163" i="71"/>
  <c r="F163" i="71"/>
  <c r="E163" i="71"/>
  <c r="G162" i="71"/>
  <c r="F162" i="71"/>
  <c r="E162" i="71"/>
  <c r="G161" i="71"/>
  <c r="F161" i="71"/>
  <c r="E161" i="71"/>
  <c r="G160" i="71"/>
  <c r="F160" i="71"/>
  <c r="E160" i="71"/>
  <c r="G159" i="71"/>
  <c r="F159" i="71"/>
  <c r="E159" i="71"/>
  <c r="G158" i="71"/>
  <c r="F158" i="71"/>
  <c r="E158" i="71"/>
  <c r="G157" i="71"/>
  <c r="F157" i="71"/>
  <c r="E157" i="71"/>
  <c r="G156" i="71"/>
  <c r="F156" i="71"/>
  <c r="E156" i="71"/>
  <c r="G155" i="71"/>
  <c r="F155" i="71"/>
  <c r="E155" i="71"/>
  <c r="G154" i="71"/>
  <c r="F154" i="71"/>
  <c r="E154" i="71"/>
  <c r="G153" i="71"/>
  <c r="F153" i="71"/>
  <c r="E153" i="71"/>
  <c r="G152" i="71"/>
  <c r="F152" i="71"/>
  <c r="E152" i="71"/>
  <c r="G151" i="71"/>
  <c r="F151" i="71"/>
  <c r="E151" i="71"/>
  <c r="G150" i="71"/>
  <c r="F150" i="71"/>
  <c r="E150" i="71"/>
  <c r="G149" i="71"/>
  <c r="F149" i="71"/>
  <c r="E149" i="71"/>
  <c r="G148" i="71"/>
  <c r="F148" i="71"/>
  <c r="E148" i="71"/>
  <c r="G147" i="71"/>
  <c r="F147" i="71"/>
  <c r="E147" i="71"/>
  <c r="G146" i="71"/>
  <c r="F146" i="71"/>
  <c r="E146" i="71"/>
  <c r="G145" i="71"/>
  <c r="F145" i="71"/>
  <c r="E145" i="71"/>
  <c r="G144" i="71"/>
  <c r="F144" i="71"/>
  <c r="E144" i="71"/>
  <c r="G143" i="71"/>
  <c r="F143" i="71"/>
  <c r="E143" i="71"/>
  <c r="G142" i="71"/>
  <c r="F142" i="71"/>
  <c r="E142" i="71"/>
  <c r="G141" i="71"/>
  <c r="F141" i="71"/>
  <c r="E141" i="71"/>
  <c r="G140" i="71"/>
  <c r="F140" i="71"/>
  <c r="E140" i="71"/>
  <c r="G139" i="71"/>
  <c r="F139" i="71"/>
  <c r="E139" i="71"/>
  <c r="G138" i="71"/>
  <c r="F138" i="71"/>
  <c r="E138" i="71"/>
  <c r="G137" i="71"/>
  <c r="F137" i="71"/>
  <c r="E137" i="71"/>
  <c r="G136" i="71"/>
  <c r="F136" i="71"/>
  <c r="E136" i="71"/>
  <c r="G135" i="71"/>
  <c r="F135" i="71"/>
  <c r="E135" i="71"/>
  <c r="G134" i="71"/>
  <c r="F134" i="71"/>
  <c r="E134" i="71"/>
  <c r="G133" i="71"/>
  <c r="F133" i="71"/>
  <c r="E133" i="71"/>
  <c r="G132" i="71"/>
  <c r="F132" i="71"/>
  <c r="E132" i="71"/>
  <c r="G131" i="71"/>
  <c r="F131" i="71"/>
  <c r="E131" i="71"/>
  <c r="G130" i="71"/>
  <c r="F130" i="71"/>
  <c r="E130" i="71"/>
  <c r="G129" i="71"/>
  <c r="F129" i="71"/>
  <c r="E129" i="71"/>
  <c r="G128" i="71"/>
  <c r="F128" i="71"/>
  <c r="E128" i="71"/>
  <c r="G127" i="71"/>
  <c r="F127" i="71"/>
  <c r="E127" i="71"/>
  <c r="G126" i="71"/>
  <c r="F126" i="71"/>
  <c r="E126" i="71"/>
  <c r="G125" i="71"/>
  <c r="F125" i="71"/>
  <c r="E125" i="71"/>
  <c r="G124" i="71"/>
  <c r="F124" i="71"/>
  <c r="E124" i="71"/>
  <c r="G123" i="71"/>
  <c r="F123" i="71"/>
  <c r="E123" i="71"/>
  <c r="G122" i="71"/>
  <c r="F122" i="71"/>
  <c r="E122" i="71"/>
  <c r="G121" i="71"/>
  <c r="F121" i="71"/>
  <c r="E121" i="71"/>
  <c r="G120" i="71"/>
  <c r="F120" i="71"/>
  <c r="E120" i="71"/>
  <c r="G119" i="71"/>
  <c r="F119" i="71"/>
  <c r="E119" i="71"/>
  <c r="G118" i="71"/>
  <c r="F118" i="71"/>
  <c r="E118" i="71"/>
  <c r="G117" i="71"/>
  <c r="F117" i="71"/>
  <c r="E117" i="71"/>
  <c r="G116" i="71"/>
  <c r="F116" i="71"/>
  <c r="E116" i="71"/>
  <c r="G115" i="71"/>
  <c r="F115" i="71"/>
  <c r="E115" i="71"/>
  <c r="G114" i="71"/>
  <c r="F114" i="71"/>
  <c r="E114" i="71"/>
  <c r="G113" i="71"/>
  <c r="F113" i="71"/>
  <c r="E113" i="71"/>
  <c r="G112" i="71"/>
  <c r="F112" i="71"/>
  <c r="E112" i="71"/>
  <c r="G111" i="71"/>
  <c r="F111" i="71"/>
  <c r="E111" i="71"/>
  <c r="G110" i="71"/>
  <c r="F110" i="71"/>
  <c r="E110" i="71"/>
  <c r="G109" i="71"/>
  <c r="F109" i="71"/>
  <c r="E109" i="71"/>
  <c r="G108" i="71"/>
  <c r="F108" i="71"/>
  <c r="E108" i="71"/>
  <c r="G107" i="71"/>
  <c r="F107" i="71"/>
  <c r="E107" i="71"/>
  <c r="G106" i="71"/>
  <c r="F106" i="71"/>
  <c r="E106" i="71"/>
  <c r="G105" i="71"/>
  <c r="F105" i="71"/>
  <c r="E105" i="71"/>
  <c r="G104" i="71"/>
  <c r="F104" i="71"/>
  <c r="E104" i="71"/>
  <c r="G103" i="71"/>
  <c r="F103" i="71"/>
  <c r="E103" i="71"/>
  <c r="G102" i="71"/>
  <c r="F102" i="71"/>
  <c r="E102" i="71"/>
  <c r="G101" i="71"/>
  <c r="F101" i="71"/>
  <c r="E101" i="71"/>
  <c r="G100" i="71"/>
  <c r="F100" i="71"/>
  <c r="E100" i="71"/>
  <c r="G99" i="71"/>
  <c r="F99" i="71"/>
  <c r="E99" i="71"/>
  <c r="G98" i="71"/>
  <c r="F98" i="71"/>
  <c r="E98" i="71"/>
  <c r="G97" i="71"/>
  <c r="F97" i="71"/>
  <c r="E97" i="71"/>
  <c r="G96" i="71"/>
  <c r="F96" i="71"/>
  <c r="E96" i="71"/>
  <c r="G95" i="71"/>
  <c r="F95" i="71"/>
  <c r="E95" i="71"/>
  <c r="G94" i="71"/>
  <c r="F94" i="71"/>
  <c r="E94" i="71"/>
  <c r="G93" i="71"/>
  <c r="F93" i="71"/>
  <c r="E93" i="71"/>
  <c r="G92" i="71"/>
  <c r="F92" i="71"/>
  <c r="E92" i="71"/>
  <c r="G91" i="71"/>
  <c r="F91" i="71"/>
  <c r="E91" i="71"/>
  <c r="G90" i="71"/>
  <c r="F90" i="71"/>
  <c r="E90" i="71"/>
  <c r="G89" i="71"/>
  <c r="F89" i="71"/>
  <c r="E89" i="71"/>
  <c r="G88" i="71"/>
  <c r="F88" i="71"/>
  <c r="E88" i="71"/>
  <c r="G87" i="71"/>
  <c r="F87" i="71"/>
  <c r="E87" i="71"/>
  <c r="G86" i="71"/>
  <c r="F86" i="71"/>
  <c r="E86" i="71"/>
  <c r="G85" i="71"/>
  <c r="F85" i="71"/>
  <c r="E85" i="71"/>
  <c r="G84" i="71"/>
  <c r="F84" i="71"/>
  <c r="E84" i="71"/>
  <c r="G83" i="71"/>
  <c r="F83" i="71"/>
  <c r="E83" i="71"/>
  <c r="G82" i="71"/>
  <c r="F82" i="71"/>
  <c r="E82" i="71"/>
  <c r="G81" i="71"/>
  <c r="F81" i="71"/>
  <c r="E81" i="71"/>
  <c r="G80" i="71"/>
  <c r="F80" i="71"/>
  <c r="E80" i="71"/>
  <c r="G79" i="71"/>
  <c r="F79" i="71"/>
  <c r="E79" i="71"/>
  <c r="G78" i="71"/>
  <c r="F78" i="71"/>
  <c r="E78" i="71"/>
  <c r="G77" i="71"/>
  <c r="F77" i="71"/>
  <c r="E77" i="71"/>
  <c r="G76" i="71"/>
  <c r="F76" i="71"/>
  <c r="E76" i="71"/>
  <c r="G75" i="71"/>
  <c r="F75" i="71"/>
  <c r="E75" i="71"/>
  <c r="G74" i="71"/>
  <c r="F74" i="71"/>
  <c r="E74" i="71"/>
  <c r="G73" i="71"/>
  <c r="F73" i="71"/>
  <c r="E73" i="71"/>
  <c r="G72" i="71"/>
  <c r="F72" i="71"/>
  <c r="E72" i="71"/>
  <c r="G71" i="71"/>
  <c r="F71" i="71"/>
  <c r="E71" i="71"/>
  <c r="G70" i="71"/>
  <c r="F70" i="71"/>
  <c r="E70" i="71"/>
  <c r="G69" i="71"/>
  <c r="F69" i="71"/>
  <c r="E69" i="71"/>
  <c r="G68" i="71"/>
  <c r="F68" i="71"/>
  <c r="E68" i="71"/>
  <c r="G67" i="71"/>
  <c r="F67" i="71"/>
  <c r="E67" i="71"/>
  <c r="G66" i="71"/>
  <c r="F66" i="71"/>
  <c r="E66" i="71"/>
  <c r="G65" i="71"/>
  <c r="F65" i="71"/>
  <c r="E65" i="71"/>
  <c r="G64" i="71"/>
  <c r="F64" i="71"/>
  <c r="E64" i="71"/>
  <c r="G63" i="71"/>
  <c r="F63" i="71"/>
  <c r="E63" i="71"/>
  <c r="G62" i="71"/>
  <c r="F62" i="71"/>
  <c r="E62" i="71"/>
  <c r="G61" i="71"/>
  <c r="F61" i="71"/>
  <c r="E61" i="71"/>
  <c r="G60" i="71"/>
  <c r="F60" i="71"/>
  <c r="E60" i="71"/>
  <c r="G59" i="71"/>
  <c r="F59" i="71"/>
  <c r="E59" i="71"/>
  <c r="G58" i="71"/>
  <c r="F58" i="71"/>
  <c r="E58" i="71"/>
  <c r="G57" i="71"/>
  <c r="F57" i="71"/>
  <c r="E57" i="71"/>
  <c r="G56" i="71"/>
  <c r="F56" i="71"/>
  <c r="E56" i="71"/>
  <c r="G55" i="71"/>
  <c r="F55" i="71"/>
  <c r="E55" i="71"/>
  <c r="G54" i="71"/>
  <c r="F54" i="71"/>
  <c r="E54" i="71"/>
  <c r="G53" i="71"/>
  <c r="F53" i="71"/>
  <c r="E53" i="71"/>
  <c r="G52" i="71"/>
  <c r="F52" i="71"/>
  <c r="E52" i="71"/>
  <c r="G51" i="71"/>
  <c r="F51" i="71"/>
  <c r="E51" i="71"/>
  <c r="G50" i="71"/>
  <c r="F50" i="71"/>
  <c r="E50" i="71"/>
  <c r="G49" i="71"/>
  <c r="F49" i="71"/>
  <c r="E49" i="71"/>
  <c r="G48" i="71"/>
  <c r="F48" i="71"/>
  <c r="E48" i="71"/>
  <c r="G47" i="71"/>
  <c r="F47" i="71"/>
  <c r="E47" i="71"/>
  <c r="G46" i="71"/>
  <c r="F46" i="71"/>
  <c r="E46" i="71"/>
  <c r="G45" i="71"/>
  <c r="F45" i="71"/>
  <c r="E45" i="71"/>
  <c r="G44" i="71"/>
  <c r="F44" i="71"/>
  <c r="E44" i="71"/>
  <c r="G43" i="71"/>
  <c r="F43" i="71"/>
  <c r="E43" i="71"/>
  <c r="G42" i="71"/>
  <c r="F42" i="71"/>
  <c r="E42" i="71"/>
  <c r="G41" i="71"/>
  <c r="F41" i="71"/>
  <c r="E41" i="71"/>
  <c r="G40" i="71"/>
  <c r="F40" i="71"/>
  <c r="E40" i="71"/>
  <c r="G39" i="71"/>
  <c r="F39" i="71"/>
  <c r="E39" i="71"/>
  <c r="G38" i="71"/>
  <c r="F38" i="71"/>
  <c r="E38" i="71"/>
  <c r="G37" i="71"/>
  <c r="F37" i="71"/>
  <c r="E37" i="71"/>
  <c r="G36" i="71"/>
  <c r="F36" i="71"/>
  <c r="E36" i="71"/>
  <c r="G35" i="71"/>
  <c r="F35" i="71"/>
  <c r="E35" i="71"/>
  <c r="G34" i="71"/>
  <c r="F34" i="71"/>
  <c r="E34" i="71"/>
  <c r="G33" i="71"/>
  <c r="F33" i="71"/>
  <c r="E33" i="71"/>
  <c r="G32" i="71"/>
  <c r="F32" i="71"/>
  <c r="E32" i="71"/>
  <c r="G31" i="71"/>
  <c r="F31" i="71"/>
  <c r="E31" i="71"/>
  <c r="G30" i="71"/>
  <c r="F30" i="71"/>
  <c r="E30" i="71"/>
  <c r="G29" i="71"/>
  <c r="F29" i="71"/>
  <c r="E29" i="71"/>
  <c r="G28" i="71"/>
  <c r="F28" i="71"/>
  <c r="E28" i="71"/>
  <c r="G27" i="71"/>
  <c r="F27" i="71"/>
  <c r="E27" i="71"/>
  <c r="G26" i="71"/>
  <c r="F26" i="71"/>
  <c r="E26" i="71"/>
  <c r="G25" i="71"/>
  <c r="F25" i="71"/>
  <c r="E25" i="71"/>
  <c r="G24" i="71"/>
  <c r="F24" i="71"/>
  <c r="E24" i="71"/>
  <c r="G23" i="71"/>
  <c r="F23" i="71"/>
  <c r="E23" i="71"/>
  <c r="G22" i="71"/>
  <c r="F22" i="71"/>
  <c r="E22" i="71"/>
  <c r="G21" i="71"/>
  <c r="F21" i="71"/>
  <c r="E21" i="71"/>
  <c r="G20" i="71"/>
  <c r="F20" i="71"/>
  <c r="E20" i="71"/>
  <c r="G19" i="71"/>
  <c r="F19" i="71"/>
  <c r="E19" i="71"/>
  <c r="G18" i="71"/>
  <c r="F18" i="71"/>
  <c r="E18" i="71"/>
  <c r="G17" i="71"/>
  <c r="F17" i="71"/>
  <c r="E17" i="71"/>
  <c r="G16" i="71"/>
  <c r="F16" i="71"/>
  <c r="E16" i="71"/>
  <c r="G15" i="71"/>
  <c r="F15" i="71"/>
  <c r="E15" i="71"/>
  <c r="G14" i="71"/>
  <c r="F14" i="71"/>
  <c r="E14" i="71"/>
  <c r="G13" i="71"/>
  <c r="F13" i="71"/>
  <c r="E13" i="71"/>
  <c r="G12" i="71"/>
  <c r="F12" i="71"/>
  <c r="E12" i="71"/>
  <c r="G11" i="71"/>
  <c r="F11" i="71"/>
  <c r="E11" i="71"/>
  <c r="G10" i="71"/>
  <c r="F10" i="71"/>
  <c r="E10" i="71"/>
  <c r="G9" i="71"/>
  <c r="F9" i="71"/>
  <c r="E9" i="71"/>
  <c r="G8" i="71"/>
  <c r="F8" i="71"/>
  <c r="E8" i="71"/>
  <c r="G7" i="71"/>
  <c r="F7" i="71"/>
  <c r="E7" i="71"/>
  <c r="G6" i="71"/>
  <c r="F6" i="71"/>
  <c r="E6" i="71"/>
  <c r="G5" i="71"/>
  <c r="F5" i="71"/>
  <c r="E5" i="71"/>
  <c r="G4" i="71"/>
  <c r="F4" i="71"/>
  <c r="E4" i="71"/>
  <c r="G3" i="71"/>
  <c r="F3" i="71"/>
  <c r="E3" i="71"/>
  <c r="B2612" i="71"/>
  <c r="B2611" i="71"/>
  <c r="B2610" i="71"/>
  <c r="B2609" i="71"/>
  <c r="B2608" i="71"/>
  <c r="B2607" i="71"/>
  <c r="B2606" i="71"/>
  <c r="B2605" i="71"/>
  <c r="B2604" i="71"/>
  <c r="B2603" i="71"/>
  <c r="B2602" i="71"/>
  <c r="B2601" i="71"/>
  <c r="B2600" i="71"/>
  <c r="B2599" i="71"/>
  <c r="B2598" i="71"/>
  <c r="B2597" i="71"/>
  <c r="B2596" i="71"/>
  <c r="B2595" i="71"/>
  <c r="B2594" i="71"/>
  <c r="B2593" i="71"/>
  <c r="B2592" i="71"/>
  <c r="B2591" i="71"/>
  <c r="B2590" i="71"/>
  <c r="B2589" i="71"/>
  <c r="B2588" i="71"/>
  <c r="B2587" i="71"/>
  <c r="B2586" i="71"/>
  <c r="B2585" i="71"/>
  <c r="B2584" i="71"/>
  <c r="B2583" i="71"/>
  <c r="B2582" i="71"/>
  <c r="B2581" i="71"/>
  <c r="B2580" i="71"/>
  <c r="B2579" i="71"/>
  <c r="B2578" i="71"/>
  <c r="B2577" i="71"/>
  <c r="B2576" i="71"/>
  <c r="B2575" i="71"/>
  <c r="B2574" i="71"/>
  <c r="B2573" i="71"/>
  <c r="B2572" i="71"/>
  <c r="B2571" i="71"/>
  <c r="B2570" i="71"/>
  <c r="B2569" i="71"/>
  <c r="B2568" i="71"/>
  <c r="B2567" i="71"/>
  <c r="B2566" i="71"/>
  <c r="B2565" i="71"/>
  <c r="B2564" i="71"/>
  <c r="B2563" i="71"/>
  <c r="B2562" i="71"/>
  <c r="B2561" i="71"/>
  <c r="B2560" i="71"/>
  <c r="B2559" i="71"/>
  <c r="B2558" i="71"/>
  <c r="B2557" i="71"/>
  <c r="B2556" i="71"/>
  <c r="B2555" i="71"/>
  <c r="B2554" i="71"/>
  <c r="B2553" i="71"/>
  <c r="B2552" i="71"/>
  <c r="B2551" i="71"/>
  <c r="B2550" i="71"/>
  <c r="B2549" i="71"/>
  <c r="B2548" i="71"/>
  <c r="B2547" i="71"/>
  <c r="B2546" i="71"/>
  <c r="B2545" i="71"/>
  <c r="B2544" i="71"/>
  <c r="B2543" i="71"/>
  <c r="B2542" i="71"/>
  <c r="B2541" i="71"/>
  <c r="B2540" i="71"/>
  <c r="B2539" i="71"/>
  <c r="B2538" i="71"/>
  <c r="B2537" i="71"/>
  <c r="B2536" i="71"/>
  <c r="B2535" i="71"/>
  <c r="B2534" i="71"/>
  <c r="B2533" i="71"/>
  <c r="B2532" i="71"/>
  <c r="B2531" i="71"/>
  <c r="B2530" i="71"/>
  <c r="B2529" i="71"/>
  <c r="B2528" i="71"/>
  <c r="B2527" i="71"/>
  <c r="B2526" i="71"/>
  <c r="B2525" i="71"/>
  <c r="B2524" i="71"/>
  <c r="B2523" i="71"/>
  <c r="B2522" i="71"/>
  <c r="B2521" i="71"/>
  <c r="B2520" i="71"/>
  <c r="B2519" i="71"/>
  <c r="B2518" i="71"/>
  <c r="B2517" i="71"/>
  <c r="B2516" i="71"/>
  <c r="B2515" i="71"/>
  <c r="B2514" i="71"/>
  <c r="B2513" i="71"/>
  <c r="B2512" i="71"/>
  <c r="B2511" i="71"/>
  <c r="B2510" i="71"/>
  <c r="B2509" i="71"/>
  <c r="B2508" i="71"/>
  <c r="B2507" i="71"/>
  <c r="B2506" i="71"/>
  <c r="B2505" i="71"/>
  <c r="B2504" i="71"/>
  <c r="B2503" i="71"/>
  <c r="B2502" i="71"/>
  <c r="B2501" i="71"/>
  <c r="B2500" i="71"/>
  <c r="B2499" i="71"/>
  <c r="B2498" i="71"/>
  <c r="B2497" i="71"/>
  <c r="B2496" i="71"/>
  <c r="B2495" i="71"/>
  <c r="B2494" i="71"/>
  <c r="B2493" i="71"/>
  <c r="B2492" i="71"/>
  <c r="B2491" i="71"/>
  <c r="B2490" i="71"/>
  <c r="B2489" i="71"/>
  <c r="B2488" i="71"/>
  <c r="B2487" i="71"/>
  <c r="B2486" i="71"/>
  <c r="B2485" i="71"/>
  <c r="B2484" i="71"/>
  <c r="B2483" i="71"/>
  <c r="B2482" i="71"/>
  <c r="B2481" i="71"/>
  <c r="B2480" i="71"/>
  <c r="B2479" i="71"/>
  <c r="B2478" i="71"/>
  <c r="B2477" i="71"/>
  <c r="B2476" i="71"/>
  <c r="B2475" i="71"/>
  <c r="B2474" i="71"/>
  <c r="B2473" i="71"/>
  <c r="B2472" i="71"/>
  <c r="B2471" i="71"/>
  <c r="B2470" i="71"/>
  <c r="B2469" i="71"/>
  <c r="B2468" i="71"/>
  <c r="B2467" i="71"/>
  <c r="B2466" i="71"/>
  <c r="B2465" i="71"/>
  <c r="B2464" i="71"/>
  <c r="B2463" i="71"/>
  <c r="B2462" i="71"/>
  <c r="B2461" i="71"/>
  <c r="B2460" i="71"/>
  <c r="B2459" i="71"/>
  <c r="B2458" i="71"/>
  <c r="B2457" i="71"/>
  <c r="B2456" i="71"/>
  <c r="B2455" i="71"/>
  <c r="B2454" i="71"/>
  <c r="B2453" i="71"/>
  <c r="B2452" i="71"/>
  <c r="B2451" i="71"/>
  <c r="B2450" i="71"/>
  <c r="B2449" i="71"/>
  <c r="B2448" i="71"/>
  <c r="B2447" i="71"/>
  <c r="B2446" i="71"/>
  <c r="B2445" i="71"/>
  <c r="B2444" i="71"/>
  <c r="B2443" i="71"/>
  <c r="B2442" i="71"/>
  <c r="B2441" i="71"/>
  <c r="B2440" i="71"/>
  <c r="B2439" i="71"/>
  <c r="B2438" i="71"/>
  <c r="B2437" i="71"/>
  <c r="B2436" i="71"/>
  <c r="B2435" i="71"/>
  <c r="B2434" i="71"/>
  <c r="B2433" i="71"/>
  <c r="B2432" i="71"/>
  <c r="B2431" i="71"/>
  <c r="B2430" i="71"/>
  <c r="B2429" i="71"/>
  <c r="B2428" i="71"/>
  <c r="B2427" i="71"/>
  <c r="B2426" i="71"/>
  <c r="B2425" i="71"/>
  <c r="B2424" i="71"/>
  <c r="B2423" i="71"/>
  <c r="B2422" i="71"/>
  <c r="B2421" i="71"/>
  <c r="B2420" i="71"/>
  <c r="B2419" i="71"/>
  <c r="B2418" i="71"/>
  <c r="B2417" i="71"/>
  <c r="B2416" i="71"/>
  <c r="B2415" i="71"/>
  <c r="B2414" i="71"/>
  <c r="B2413" i="71"/>
  <c r="B2412" i="71"/>
  <c r="B2411" i="71"/>
  <c r="B2410" i="71"/>
  <c r="B2409" i="71"/>
  <c r="B2408" i="71"/>
  <c r="B2407" i="71"/>
  <c r="B2406" i="71"/>
  <c r="B2405" i="71"/>
  <c r="B2404" i="71"/>
  <c r="B2403" i="71"/>
  <c r="B2402" i="71"/>
  <c r="B2401" i="71"/>
  <c r="B2400" i="71"/>
  <c r="B2399" i="71"/>
  <c r="B2398" i="71"/>
  <c r="B2397" i="71"/>
  <c r="B2396" i="71"/>
  <c r="B2395" i="71"/>
  <c r="B2394" i="71"/>
  <c r="B2393" i="71"/>
  <c r="B2392" i="71"/>
  <c r="B2391" i="71"/>
  <c r="B2390" i="71"/>
  <c r="B2389" i="71"/>
  <c r="B2388" i="71"/>
  <c r="B2387" i="71"/>
  <c r="B2386" i="71"/>
  <c r="B2385" i="71"/>
  <c r="B2384" i="71"/>
  <c r="B2383" i="71"/>
  <c r="B2382" i="71"/>
  <c r="B2381" i="71"/>
  <c r="B2380" i="71"/>
  <c r="B2379" i="71"/>
  <c r="B2378" i="71"/>
  <c r="B2377" i="71"/>
  <c r="B2376" i="71"/>
  <c r="B2375" i="71"/>
  <c r="B2374" i="71"/>
  <c r="B2373" i="71"/>
  <c r="B2372" i="71"/>
  <c r="B2371" i="71"/>
  <c r="B2370" i="71"/>
  <c r="B2369" i="71"/>
  <c r="B2368" i="71"/>
  <c r="B2367" i="71"/>
  <c r="B2366" i="71"/>
  <c r="B2365" i="71"/>
  <c r="B2364" i="71"/>
  <c r="B2363" i="71"/>
  <c r="B2362" i="71"/>
  <c r="B2361" i="71"/>
  <c r="B2360" i="71"/>
  <c r="B2359" i="71"/>
  <c r="B2358" i="71"/>
  <c r="B2357" i="71"/>
  <c r="B2356" i="71"/>
  <c r="B2355" i="71"/>
  <c r="B2354" i="71"/>
  <c r="B2353" i="71"/>
  <c r="B2352" i="71"/>
  <c r="B2351" i="71"/>
  <c r="B2350" i="71"/>
  <c r="B2349" i="71"/>
  <c r="B2348" i="71"/>
  <c r="B2347" i="71"/>
  <c r="B2346" i="71"/>
  <c r="B2345" i="71"/>
  <c r="B2344" i="71"/>
  <c r="B2343" i="71"/>
  <c r="B2342" i="71"/>
  <c r="B2341" i="71"/>
  <c r="B2340" i="71"/>
  <c r="B2339" i="71"/>
  <c r="B2338" i="71"/>
  <c r="B2337" i="71"/>
  <c r="B2336" i="71"/>
  <c r="B2335" i="71"/>
  <c r="B2334" i="71"/>
  <c r="B2333" i="71"/>
  <c r="B2332" i="71"/>
  <c r="B2331" i="71"/>
  <c r="B2330" i="71"/>
  <c r="B2329" i="71"/>
  <c r="B2328" i="71"/>
  <c r="B2327" i="71"/>
  <c r="B2326" i="71"/>
  <c r="B2325" i="71"/>
  <c r="B2324" i="71"/>
  <c r="B2323" i="71"/>
  <c r="B2322" i="71"/>
  <c r="B2321" i="71"/>
  <c r="B2320" i="71"/>
  <c r="B2319" i="71"/>
  <c r="B2318" i="71"/>
  <c r="B2317" i="71"/>
  <c r="B2316" i="71"/>
  <c r="B2315" i="71"/>
  <c r="B2314" i="71"/>
  <c r="B2313" i="71"/>
  <c r="B2312" i="71"/>
  <c r="B2311" i="71"/>
  <c r="B2310" i="71"/>
  <c r="B2309" i="71"/>
  <c r="B2308" i="71"/>
  <c r="B2307" i="71"/>
  <c r="B2306" i="71"/>
  <c r="B2305" i="71"/>
  <c r="B2304" i="71"/>
  <c r="B2303" i="71"/>
  <c r="B2302" i="71"/>
  <c r="B2301" i="71"/>
  <c r="B2300" i="71"/>
  <c r="B2299" i="71"/>
  <c r="B2298" i="71"/>
  <c r="B2297" i="71"/>
  <c r="B2296" i="71"/>
  <c r="B2295" i="71"/>
  <c r="B2294" i="71"/>
  <c r="B2293" i="71"/>
  <c r="B2292" i="71"/>
  <c r="B2291" i="71"/>
  <c r="B2290" i="71"/>
  <c r="B2289" i="71"/>
  <c r="B2288" i="71"/>
  <c r="B2287" i="71"/>
  <c r="B2286" i="71"/>
  <c r="B2285" i="71"/>
  <c r="B2284" i="71"/>
  <c r="B2283" i="71"/>
  <c r="B2282" i="71"/>
  <c r="B2281" i="71"/>
  <c r="B2280" i="71"/>
  <c r="B2279" i="71"/>
  <c r="B2278" i="71"/>
  <c r="B2277" i="71"/>
  <c r="B2276" i="71"/>
  <c r="B2275" i="71"/>
  <c r="B2274" i="71"/>
  <c r="B2273" i="71"/>
  <c r="B2272" i="71"/>
  <c r="B2271" i="71"/>
  <c r="B2270" i="71"/>
  <c r="B2269" i="71"/>
  <c r="B2268" i="71"/>
  <c r="B2267" i="71"/>
  <c r="B2266" i="71"/>
  <c r="B2265" i="71"/>
  <c r="B2264" i="71"/>
  <c r="B2263" i="71"/>
  <c r="B2262" i="71"/>
  <c r="B2261" i="71"/>
  <c r="B2260" i="71"/>
  <c r="B2259" i="71"/>
  <c r="B2258" i="71"/>
  <c r="B2257" i="71"/>
  <c r="B2256" i="71"/>
  <c r="B2255" i="71"/>
  <c r="B2254" i="71"/>
  <c r="B2253" i="71"/>
  <c r="B2252" i="71"/>
  <c r="B2251" i="71"/>
  <c r="B2250" i="71"/>
  <c r="B2249" i="71"/>
  <c r="B2248" i="71"/>
  <c r="B2247" i="71"/>
  <c r="B2246" i="71"/>
  <c r="B2245" i="71"/>
  <c r="B2244" i="71"/>
  <c r="B2243" i="71"/>
  <c r="B2242" i="71"/>
  <c r="B2241" i="71"/>
  <c r="B2240" i="71"/>
  <c r="B2239" i="71"/>
  <c r="B2238" i="71"/>
  <c r="B2237" i="71"/>
  <c r="B2236" i="71"/>
  <c r="B2235" i="71"/>
  <c r="B2234" i="71"/>
  <c r="B2233" i="71"/>
  <c r="B2232" i="71"/>
  <c r="B2231" i="71"/>
  <c r="B2230" i="71"/>
  <c r="B2229" i="71"/>
  <c r="B2228" i="71"/>
  <c r="B2227" i="71"/>
  <c r="B2226" i="71"/>
  <c r="B2225" i="71"/>
  <c r="B2224" i="71"/>
  <c r="B2223" i="71"/>
  <c r="B2222" i="71"/>
  <c r="B2221" i="71"/>
  <c r="B2220" i="71"/>
  <c r="B2219" i="71"/>
  <c r="B2218" i="71"/>
  <c r="B2217" i="71"/>
  <c r="B2216" i="71"/>
  <c r="B2215" i="71"/>
  <c r="B2214" i="71"/>
  <c r="B2213" i="71"/>
  <c r="B2212" i="71"/>
  <c r="B2211" i="71"/>
  <c r="B2210" i="71"/>
  <c r="B2209" i="71"/>
  <c r="B2208" i="71"/>
  <c r="B2207" i="71"/>
  <c r="B2206" i="71"/>
  <c r="B2205" i="71"/>
  <c r="B2204" i="71"/>
  <c r="B2203" i="71"/>
  <c r="B2202" i="71"/>
  <c r="B2201" i="71"/>
  <c r="B2200" i="71"/>
  <c r="B2199" i="71"/>
  <c r="B2198" i="71"/>
  <c r="B2197" i="71"/>
  <c r="B2196" i="71"/>
  <c r="B2195" i="71"/>
  <c r="B2194" i="71"/>
  <c r="B2193" i="71"/>
  <c r="B2192" i="71"/>
  <c r="B2191" i="71"/>
  <c r="B2190" i="71"/>
  <c r="B2189" i="71"/>
  <c r="B2188" i="71"/>
  <c r="B2187" i="71"/>
  <c r="B2186" i="71"/>
  <c r="B2185" i="71"/>
  <c r="B2184" i="71"/>
  <c r="B2183" i="71"/>
  <c r="B2182" i="71"/>
  <c r="B2181" i="71"/>
  <c r="B2180" i="71"/>
  <c r="B2179" i="71"/>
  <c r="B2178" i="71"/>
  <c r="B2177" i="71"/>
  <c r="B2176" i="71"/>
  <c r="B2175" i="71"/>
  <c r="B2174" i="71"/>
  <c r="B2173" i="71"/>
  <c r="B2172" i="71"/>
  <c r="B2171" i="71"/>
  <c r="B2170" i="71"/>
  <c r="B2169" i="71"/>
  <c r="B2168" i="71"/>
  <c r="B2167" i="71"/>
  <c r="B2166" i="71"/>
  <c r="B2165" i="71"/>
  <c r="B2164" i="71"/>
  <c r="B2163" i="71"/>
  <c r="B2162" i="71"/>
  <c r="B2161" i="71"/>
  <c r="B2160" i="71"/>
  <c r="B2159" i="71"/>
  <c r="B2158" i="71"/>
  <c r="B2157" i="71"/>
  <c r="B2156" i="71"/>
  <c r="B2155" i="71"/>
  <c r="B2154" i="71"/>
  <c r="B2153" i="71"/>
  <c r="B2152" i="71"/>
  <c r="B2151" i="71"/>
  <c r="B2150" i="71"/>
  <c r="B2149" i="71"/>
  <c r="B2148" i="71"/>
  <c r="B2147" i="71"/>
  <c r="B2146" i="71"/>
  <c r="B2145" i="71"/>
  <c r="B2144" i="71"/>
  <c r="B2143" i="71"/>
  <c r="B2142" i="71"/>
  <c r="B2141" i="71"/>
  <c r="B2140" i="71"/>
  <c r="B2139" i="71"/>
  <c r="B2138" i="71"/>
  <c r="B2137" i="71"/>
  <c r="B2136" i="71"/>
  <c r="B2135" i="71"/>
  <c r="B2134" i="71"/>
  <c r="B2133" i="71"/>
  <c r="B2132" i="71"/>
  <c r="B2131" i="71"/>
  <c r="B2130" i="71"/>
  <c r="B2129" i="71"/>
  <c r="B2128" i="71"/>
  <c r="B2127" i="71"/>
  <c r="B2126" i="71"/>
  <c r="B2125" i="71"/>
  <c r="B2124" i="71"/>
  <c r="B2123" i="71"/>
  <c r="B2122" i="71"/>
  <c r="B2121" i="71"/>
  <c r="B2120" i="71"/>
  <c r="B2119" i="71"/>
  <c r="B2118" i="71"/>
  <c r="B2117" i="71"/>
  <c r="B2116" i="71"/>
  <c r="B2115" i="71"/>
  <c r="B2114" i="71"/>
  <c r="B2113" i="71"/>
  <c r="B2112" i="71"/>
  <c r="B2111" i="71"/>
  <c r="B2110" i="71"/>
  <c r="B2109" i="71"/>
  <c r="B2108" i="71"/>
  <c r="B2107" i="71"/>
  <c r="B2106" i="71"/>
  <c r="B2105" i="71"/>
  <c r="B2104" i="71"/>
  <c r="B2103" i="71"/>
  <c r="B2102" i="71"/>
  <c r="B2101" i="71"/>
  <c r="B2100" i="71"/>
  <c r="B2099" i="71"/>
  <c r="B2098" i="71"/>
  <c r="B2097" i="71"/>
  <c r="B2096" i="71"/>
  <c r="B2095" i="71"/>
  <c r="B2094" i="71"/>
  <c r="B2093" i="71"/>
  <c r="B2092" i="71"/>
  <c r="B2091" i="71"/>
  <c r="B2090" i="71"/>
  <c r="B2089" i="71"/>
  <c r="B2088" i="71"/>
  <c r="B2087" i="71"/>
  <c r="B2086" i="71"/>
  <c r="B2085" i="71"/>
  <c r="B2084" i="71"/>
  <c r="B2083" i="71"/>
  <c r="B2082" i="71"/>
  <c r="B2081" i="71"/>
  <c r="B2080" i="71"/>
  <c r="B2079" i="71"/>
  <c r="B2078" i="71"/>
  <c r="B2077" i="71"/>
  <c r="B2076" i="71"/>
  <c r="B2075" i="71"/>
  <c r="B2074" i="71"/>
  <c r="B2073" i="71"/>
  <c r="B2072" i="71"/>
  <c r="B2071" i="71"/>
  <c r="B2070" i="71"/>
  <c r="B2069" i="71"/>
  <c r="B2068" i="71"/>
  <c r="B2067" i="71"/>
  <c r="B2066" i="71"/>
  <c r="B2065" i="71"/>
  <c r="B2064" i="71"/>
  <c r="B2063" i="71"/>
  <c r="B2062" i="71"/>
  <c r="B2061" i="71"/>
  <c r="B2060" i="71"/>
  <c r="B2059" i="71"/>
  <c r="B2058" i="71"/>
  <c r="B2057" i="71"/>
  <c r="B2056" i="71"/>
  <c r="B2055" i="71"/>
  <c r="B2054" i="71"/>
  <c r="B2053" i="71"/>
  <c r="B2052" i="71"/>
  <c r="B2051" i="71"/>
  <c r="B2050" i="71"/>
  <c r="B2049" i="71"/>
  <c r="B2048" i="71"/>
  <c r="B2047" i="71"/>
  <c r="B2046" i="71"/>
  <c r="B2045" i="71"/>
  <c r="B2044" i="71"/>
  <c r="B2043" i="71"/>
  <c r="B2042" i="71"/>
  <c r="B2041" i="71"/>
  <c r="B2040" i="71"/>
  <c r="B2039" i="71"/>
  <c r="B2038" i="71"/>
  <c r="B2037" i="71"/>
  <c r="B2036" i="71"/>
  <c r="B2035" i="71"/>
  <c r="B2034" i="71"/>
  <c r="B2033" i="71"/>
  <c r="B2032" i="71"/>
  <c r="B2031" i="71"/>
  <c r="B2030" i="71"/>
  <c r="B2029" i="71"/>
  <c r="B2028" i="71"/>
  <c r="B2027" i="71"/>
  <c r="B2026" i="71"/>
  <c r="B2025" i="71"/>
  <c r="B2024" i="71"/>
  <c r="B2023" i="71"/>
  <c r="B2022" i="71"/>
  <c r="B2021" i="71"/>
  <c r="B2020" i="71"/>
  <c r="B2019" i="71"/>
  <c r="B2018" i="71"/>
  <c r="B2017" i="71"/>
  <c r="B2016" i="71"/>
  <c r="B2015" i="71"/>
  <c r="B2014" i="71"/>
  <c r="B2013" i="71"/>
  <c r="B2012" i="71"/>
  <c r="B2011" i="71"/>
  <c r="B2010" i="71"/>
  <c r="B2009" i="71"/>
  <c r="B2008" i="71"/>
  <c r="B2007" i="71"/>
  <c r="B2006" i="71"/>
  <c r="B2005" i="71"/>
  <c r="B2004" i="71"/>
  <c r="B2003" i="71"/>
  <c r="B2002" i="71"/>
  <c r="B2001" i="71"/>
  <c r="B2000" i="71"/>
  <c r="B1999" i="71"/>
  <c r="B1998" i="71"/>
  <c r="B1997" i="71"/>
  <c r="B1996" i="71"/>
  <c r="B1995" i="71"/>
  <c r="B1994" i="71"/>
  <c r="B1993" i="71"/>
  <c r="B1992" i="71"/>
  <c r="B1991" i="71"/>
  <c r="B1990" i="71"/>
  <c r="B1989" i="71"/>
  <c r="B1988" i="71"/>
  <c r="B1987" i="71"/>
  <c r="B1986" i="71"/>
  <c r="B1985" i="71"/>
  <c r="B1984" i="71"/>
  <c r="B1983" i="71"/>
  <c r="B1982" i="71"/>
  <c r="B1981" i="71"/>
  <c r="B1980" i="71"/>
  <c r="B1979" i="71"/>
  <c r="B1978" i="71"/>
  <c r="B1977" i="71"/>
  <c r="B1976" i="71"/>
  <c r="B1975" i="71"/>
  <c r="B1974" i="71"/>
  <c r="B1973" i="71"/>
  <c r="B1972" i="71"/>
  <c r="B1971" i="71"/>
  <c r="B1970" i="71"/>
  <c r="B1969" i="71"/>
  <c r="B1968" i="71"/>
  <c r="B1967" i="71"/>
  <c r="B1966" i="71"/>
  <c r="B1965" i="71"/>
  <c r="B1964" i="71"/>
  <c r="B1963" i="71"/>
  <c r="B1962" i="71"/>
  <c r="B1961" i="71"/>
  <c r="B1960" i="71"/>
  <c r="B1959" i="71"/>
  <c r="B1958" i="71"/>
  <c r="B1957" i="71"/>
  <c r="B1956" i="71"/>
  <c r="B1955" i="71"/>
  <c r="B1954" i="71"/>
  <c r="B1953" i="71"/>
  <c r="B1952" i="71"/>
  <c r="B1951" i="71"/>
  <c r="B1950" i="71"/>
  <c r="B1949" i="71"/>
  <c r="B1948" i="71"/>
  <c r="B1947" i="71"/>
  <c r="B1946" i="71"/>
  <c r="B1945" i="71"/>
  <c r="B1944" i="71"/>
  <c r="B1943" i="71"/>
  <c r="B1942" i="71"/>
  <c r="B1941" i="71"/>
  <c r="B1940" i="71"/>
  <c r="B1939" i="71"/>
  <c r="B1938" i="71"/>
  <c r="B1937" i="71"/>
  <c r="B1936" i="71"/>
  <c r="B1935" i="71"/>
  <c r="B1934" i="71"/>
  <c r="B1933" i="71"/>
  <c r="B1932" i="71"/>
  <c r="B1931" i="71"/>
  <c r="B1930" i="71"/>
  <c r="B1929" i="71"/>
  <c r="B1928" i="71"/>
  <c r="B1927" i="71"/>
  <c r="B1926" i="71"/>
  <c r="B1925" i="71"/>
  <c r="B1924" i="71"/>
  <c r="B1923" i="71"/>
  <c r="B1922" i="71"/>
  <c r="B1921" i="71"/>
  <c r="B1920" i="71"/>
  <c r="B1919" i="71"/>
  <c r="B1918" i="71"/>
  <c r="B1917" i="71"/>
  <c r="B1916" i="71"/>
  <c r="B1915" i="71"/>
  <c r="B1914" i="71"/>
  <c r="B1913" i="71"/>
  <c r="B1912" i="71"/>
  <c r="B1911" i="71"/>
  <c r="B1910" i="71"/>
  <c r="B1909" i="71"/>
  <c r="B1908" i="71"/>
  <c r="B1907" i="71"/>
  <c r="B1906" i="71"/>
  <c r="B1905" i="71"/>
  <c r="B1904" i="71"/>
  <c r="B1903" i="71"/>
  <c r="B1902" i="71"/>
  <c r="B1901" i="71"/>
  <c r="B1900" i="71"/>
  <c r="B1899" i="71"/>
  <c r="B1898" i="71"/>
  <c r="B1897" i="71"/>
  <c r="B1896" i="71"/>
  <c r="B1895" i="71"/>
  <c r="B1894" i="71"/>
  <c r="B1893" i="71"/>
  <c r="B1892" i="71"/>
  <c r="B1891" i="71"/>
  <c r="B1890" i="71"/>
  <c r="B1889" i="71"/>
  <c r="B1888" i="71"/>
  <c r="B1887" i="71"/>
  <c r="B1886" i="71"/>
  <c r="B1885" i="71"/>
  <c r="B1884" i="71"/>
  <c r="B1883" i="71"/>
  <c r="B1882" i="71"/>
  <c r="B1881" i="71"/>
  <c r="B1880" i="71"/>
  <c r="B1879" i="71"/>
  <c r="B1878" i="71"/>
  <c r="B1877" i="71"/>
  <c r="B1876" i="71"/>
  <c r="B1875" i="71"/>
  <c r="B1874" i="71"/>
  <c r="B1873" i="71"/>
  <c r="B1872" i="71"/>
  <c r="B1871" i="71"/>
  <c r="B1870" i="71"/>
  <c r="B1869" i="71"/>
  <c r="B1868" i="71"/>
  <c r="B1867" i="71"/>
  <c r="B1866" i="71"/>
  <c r="B1865" i="71"/>
  <c r="B1864" i="71"/>
  <c r="B1863" i="71"/>
  <c r="B1862" i="71"/>
  <c r="B1861" i="71"/>
  <c r="B1860" i="71"/>
  <c r="B1859" i="71"/>
  <c r="B1858" i="71"/>
  <c r="B1857" i="71"/>
  <c r="B1856" i="71"/>
  <c r="B1855" i="71"/>
  <c r="B1854" i="71"/>
  <c r="B1853" i="71"/>
  <c r="B1852" i="71"/>
  <c r="B1851" i="71"/>
  <c r="B1850" i="71"/>
  <c r="B1849" i="71"/>
  <c r="B1848" i="71"/>
  <c r="B1847" i="71"/>
  <c r="B1846" i="71"/>
  <c r="B1845" i="71"/>
  <c r="B1844" i="71"/>
  <c r="B1843" i="71"/>
  <c r="B1842" i="71"/>
  <c r="B1841" i="71"/>
  <c r="B1840" i="71"/>
  <c r="B1839" i="71"/>
  <c r="B1838" i="71"/>
  <c r="B1837" i="71"/>
  <c r="B1836" i="71"/>
  <c r="B1835" i="71"/>
  <c r="B1834" i="71"/>
  <c r="B1833" i="71"/>
  <c r="B1832" i="71"/>
  <c r="B1831" i="71"/>
  <c r="B1830" i="71"/>
  <c r="B1829" i="71"/>
  <c r="B1828" i="71"/>
  <c r="B1827" i="71"/>
  <c r="B1826" i="71"/>
  <c r="B1825" i="71"/>
  <c r="B1824" i="71"/>
  <c r="B1823" i="71"/>
  <c r="B1822" i="71"/>
  <c r="B1821" i="71"/>
  <c r="B1820" i="71"/>
  <c r="B1819" i="71"/>
  <c r="B1818" i="71"/>
  <c r="B1817" i="71"/>
  <c r="B1816" i="71"/>
  <c r="B1815" i="71"/>
  <c r="B1814" i="71"/>
  <c r="B1813" i="71"/>
  <c r="B1812" i="71"/>
  <c r="B1811" i="71"/>
  <c r="B1810" i="71"/>
  <c r="B1809" i="71"/>
  <c r="B1808" i="71"/>
  <c r="B1807" i="71"/>
  <c r="B1806" i="71"/>
  <c r="B1805" i="71"/>
  <c r="B1804" i="71"/>
  <c r="B1803" i="71"/>
  <c r="B1802" i="71"/>
  <c r="B1801" i="71"/>
  <c r="B1800" i="71"/>
  <c r="B1799" i="71"/>
  <c r="B1798" i="71"/>
  <c r="B1797" i="71"/>
  <c r="B1796" i="71"/>
  <c r="B1795" i="71"/>
  <c r="B1794" i="71"/>
  <c r="B1793" i="71"/>
  <c r="B1792" i="71"/>
  <c r="B1791" i="71"/>
  <c r="B1790" i="71"/>
  <c r="B1789" i="71"/>
  <c r="B1788" i="71"/>
  <c r="B1787" i="71"/>
  <c r="B1786" i="71"/>
  <c r="B1785" i="71"/>
  <c r="B1784" i="71"/>
  <c r="B1783" i="71"/>
  <c r="B1782" i="71"/>
  <c r="B1781" i="71"/>
  <c r="B1780" i="71"/>
  <c r="B1779" i="71"/>
  <c r="B1778" i="71"/>
  <c r="B1777" i="71"/>
  <c r="B1776" i="71"/>
  <c r="B1775" i="71"/>
  <c r="B1774" i="71"/>
  <c r="B1773" i="71"/>
  <c r="B1772" i="71"/>
  <c r="B1771" i="71"/>
  <c r="B1770" i="71"/>
  <c r="B1769" i="71"/>
  <c r="B1768" i="71"/>
  <c r="B1767" i="71"/>
  <c r="B1766" i="71"/>
  <c r="B1765" i="71"/>
  <c r="B1764" i="71"/>
  <c r="B1763" i="71"/>
  <c r="B1762" i="71"/>
  <c r="B1761" i="71"/>
  <c r="B1760" i="71"/>
  <c r="B1759" i="71"/>
  <c r="B1758" i="71"/>
  <c r="B1757" i="71"/>
  <c r="B1756" i="71"/>
  <c r="B1755" i="71"/>
  <c r="B1754" i="71"/>
  <c r="B1753" i="71"/>
  <c r="B1752" i="71"/>
  <c r="B1751" i="71"/>
  <c r="B1750" i="71"/>
  <c r="B1749" i="71"/>
  <c r="B1748" i="71"/>
  <c r="B1747" i="71"/>
  <c r="B1746" i="71"/>
  <c r="B1745" i="71"/>
  <c r="B1744" i="71"/>
  <c r="B1743" i="71"/>
  <c r="B1742" i="71"/>
  <c r="B1741" i="71"/>
  <c r="B1740" i="71"/>
  <c r="B1739" i="71"/>
  <c r="B1738" i="71"/>
  <c r="B1737" i="71"/>
  <c r="B1736" i="71"/>
  <c r="B1735" i="71"/>
  <c r="B1734" i="71"/>
  <c r="B1733" i="71"/>
  <c r="B1732" i="71"/>
  <c r="B1731" i="71"/>
  <c r="B1730" i="71"/>
  <c r="B1729" i="71"/>
  <c r="B1728" i="71"/>
  <c r="B1727" i="71"/>
  <c r="B1726" i="71"/>
  <c r="B1725" i="71"/>
  <c r="B1724" i="71"/>
  <c r="B1723" i="71"/>
  <c r="B1722" i="71"/>
  <c r="B1721" i="71"/>
  <c r="B1720" i="71"/>
  <c r="B1719" i="71"/>
  <c r="B1718" i="71"/>
  <c r="B1717" i="71"/>
  <c r="B1716" i="71"/>
  <c r="B1715" i="71"/>
  <c r="B1714" i="71"/>
  <c r="B1713" i="71"/>
  <c r="B1712" i="71"/>
  <c r="B1711" i="71"/>
  <c r="B1710" i="71"/>
  <c r="B1709" i="71"/>
  <c r="B1708" i="71"/>
  <c r="B1707" i="71"/>
  <c r="B1706" i="71"/>
  <c r="B1705" i="71"/>
  <c r="B1704" i="71"/>
  <c r="B1703" i="71"/>
  <c r="B1702" i="71"/>
  <c r="B1701" i="71"/>
  <c r="B1700" i="71"/>
  <c r="B1699" i="71"/>
  <c r="B1698" i="71"/>
  <c r="B1697" i="71"/>
  <c r="B1696" i="71"/>
  <c r="B1695" i="71"/>
  <c r="B1694" i="71"/>
  <c r="B1693" i="71"/>
  <c r="B1692" i="71"/>
  <c r="B1691" i="71"/>
  <c r="B1690" i="71"/>
  <c r="B1689" i="71"/>
  <c r="B1688" i="71"/>
  <c r="B1687" i="71"/>
  <c r="B1686" i="71"/>
  <c r="B1685" i="71"/>
  <c r="B1684" i="71"/>
  <c r="B1683" i="71"/>
  <c r="B1682" i="71"/>
  <c r="B1681" i="71"/>
  <c r="B1680" i="71"/>
  <c r="B1679" i="71"/>
  <c r="B1678" i="71"/>
  <c r="B1677" i="71"/>
  <c r="B1676" i="71"/>
  <c r="B1675" i="71"/>
  <c r="B1674" i="71"/>
  <c r="B1673" i="71"/>
  <c r="B1672" i="71"/>
  <c r="B1671" i="71"/>
  <c r="B1670" i="71"/>
  <c r="B1669" i="71"/>
  <c r="B1668" i="71"/>
  <c r="B1667" i="71"/>
  <c r="B1666" i="71"/>
  <c r="B1665" i="71"/>
  <c r="B1664" i="71"/>
  <c r="B1663" i="71"/>
  <c r="B1662" i="71"/>
  <c r="B1661" i="71"/>
  <c r="B1660" i="71"/>
  <c r="B1659" i="71"/>
  <c r="B1658" i="71"/>
  <c r="B1657" i="71"/>
  <c r="B1656" i="71"/>
  <c r="B1655" i="71"/>
  <c r="B1654" i="71"/>
  <c r="B1653" i="71"/>
  <c r="B1652" i="71"/>
  <c r="B1651" i="71"/>
  <c r="B1650" i="71"/>
  <c r="B1649" i="71"/>
  <c r="B1648" i="71"/>
  <c r="B1647" i="71"/>
  <c r="B1646" i="71"/>
  <c r="B1645" i="71"/>
  <c r="B1644" i="71"/>
  <c r="B1643" i="71"/>
  <c r="B1642" i="71"/>
  <c r="B1641" i="71"/>
  <c r="B1640" i="71"/>
  <c r="B1639" i="71"/>
  <c r="B1638" i="71"/>
  <c r="B1637" i="71"/>
  <c r="B1636" i="71"/>
  <c r="B1635" i="71"/>
  <c r="B1634" i="71"/>
  <c r="B1633" i="71"/>
  <c r="B1632" i="71"/>
  <c r="B1631" i="71"/>
  <c r="B1630" i="71"/>
  <c r="B1629" i="71"/>
  <c r="B1628" i="71"/>
  <c r="B1627" i="71"/>
  <c r="B1626" i="71"/>
  <c r="B1625" i="71"/>
  <c r="B1624" i="71"/>
  <c r="B1623" i="71"/>
  <c r="B1622" i="71"/>
  <c r="B1621" i="71"/>
  <c r="B1620" i="71"/>
  <c r="B1619" i="71"/>
  <c r="B1618" i="71"/>
  <c r="B1617" i="71"/>
  <c r="B1616" i="71"/>
  <c r="B1615" i="71"/>
  <c r="B1614" i="71"/>
  <c r="B1613" i="71"/>
  <c r="B1612" i="71"/>
  <c r="B1611" i="71"/>
  <c r="B1610" i="71"/>
  <c r="B1609" i="71"/>
  <c r="B1608" i="71"/>
  <c r="B1607" i="71"/>
  <c r="B1606" i="71"/>
  <c r="B1605" i="71"/>
  <c r="B1604" i="71"/>
  <c r="B1603" i="71"/>
  <c r="B1602" i="71"/>
  <c r="B1601" i="71"/>
  <c r="B1600" i="71"/>
  <c r="B1599" i="71"/>
  <c r="B1598" i="71"/>
  <c r="B1597" i="71"/>
  <c r="B1596" i="71"/>
  <c r="B1595" i="71"/>
  <c r="B1594" i="71"/>
  <c r="B1593" i="71"/>
  <c r="B1592" i="71"/>
  <c r="B1591" i="71"/>
  <c r="B1590" i="71"/>
  <c r="B1589" i="71"/>
  <c r="B1588" i="71"/>
  <c r="B1587" i="71"/>
  <c r="B1586" i="71"/>
  <c r="B1585" i="71"/>
  <c r="B1584" i="71"/>
  <c r="B1583" i="71"/>
  <c r="B1582" i="71"/>
  <c r="B1581" i="71"/>
  <c r="B1580" i="71"/>
  <c r="B1579" i="71"/>
  <c r="B1578" i="71"/>
  <c r="B1577" i="71"/>
  <c r="B1576" i="71"/>
  <c r="B1575" i="71"/>
  <c r="B1574" i="71"/>
  <c r="B1573" i="71"/>
  <c r="B1572" i="71"/>
  <c r="B1571" i="71"/>
  <c r="B1570" i="71"/>
  <c r="B1569" i="71"/>
  <c r="B1568" i="71"/>
  <c r="B1567" i="71"/>
  <c r="B1566" i="71"/>
  <c r="B1565" i="71"/>
  <c r="B1564" i="71"/>
  <c r="B1563" i="71"/>
  <c r="B1562" i="71"/>
  <c r="B1561" i="71"/>
  <c r="B1560" i="71"/>
  <c r="B1559" i="71"/>
  <c r="B1558" i="71"/>
  <c r="B1557" i="71"/>
  <c r="B1556" i="71"/>
  <c r="B1555" i="71"/>
  <c r="B1554" i="71"/>
  <c r="B1553" i="71"/>
  <c r="B1552" i="71"/>
  <c r="B1551" i="71"/>
  <c r="B1550" i="71"/>
  <c r="B1549" i="71"/>
  <c r="B1548" i="71"/>
  <c r="B1547" i="71"/>
  <c r="B1546" i="71"/>
  <c r="B1545" i="71"/>
  <c r="B1544" i="71"/>
  <c r="B1543" i="71"/>
  <c r="B1542" i="71"/>
  <c r="B1541" i="71"/>
  <c r="B1540" i="71"/>
  <c r="B1539" i="71"/>
  <c r="B1538" i="71"/>
  <c r="B1537" i="71"/>
  <c r="B1536" i="71"/>
  <c r="B1535" i="71"/>
  <c r="B1534" i="71"/>
  <c r="B1533" i="71"/>
  <c r="B1532" i="71"/>
  <c r="B1531" i="71"/>
  <c r="B1530" i="71"/>
  <c r="B1529" i="71"/>
  <c r="B1528" i="71"/>
  <c r="B1527" i="71"/>
  <c r="B1526" i="71"/>
  <c r="B1525" i="71"/>
  <c r="B1524" i="71"/>
  <c r="B1523" i="71"/>
  <c r="B1522" i="71"/>
  <c r="B1521" i="71"/>
  <c r="B1520" i="71"/>
  <c r="B1519" i="71"/>
  <c r="B1518" i="71"/>
  <c r="B1517" i="71"/>
  <c r="B1516" i="71"/>
  <c r="B1515" i="71"/>
  <c r="B1514" i="71"/>
  <c r="B1513" i="71"/>
  <c r="B1512" i="71"/>
  <c r="B1511" i="71"/>
  <c r="B1510" i="71"/>
  <c r="B1509" i="71"/>
  <c r="B1508" i="71"/>
  <c r="B1507" i="71"/>
  <c r="B1506" i="71"/>
  <c r="B1505" i="71"/>
  <c r="B1504" i="71"/>
  <c r="B1503" i="71"/>
  <c r="B1502" i="71"/>
  <c r="B1501" i="71"/>
  <c r="B1500" i="71"/>
  <c r="B1499" i="71"/>
  <c r="B1498" i="71"/>
  <c r="B1497" i="71"/>
  <c r="B1496" i="71"/>
  <c r="B1495" i="71"/>
  <c r="B1494" i="71"/>
  <c r="B1493" i="71"/>
  <c r="B1492" i="71"/>
  <c r="B1491" i="71"/>
  <c r="B1490" i="71"/>
  <c r="B1489" i="71"/>
  <c r="B1488" i="71"/>
  <c r="B1487" i="71"/>
  <c r="B1486" i="71"/>
  <c r="B1485" i="71"/>
  <c r="B1484" i="71"/>
  <c r="B1483" i="71"/>
  <c r="B1482" i="71"/>
  <c r="B1481" i="71"/>
  <c r="B1480" i="71"/>
  <c r="B1479" i="71"/>
  <c r="B1478" i="71"/>
  <c r="B1477" i="71"/>
  <c r="B1476" i="71"/>
  <c r="B1475" i="71"/>
  <c r="B1474" i="71"/>
  <c r="B1473" i="71"/>
  <c r="B1472" i="71"/>
  <c r="B1471" i="71"/>
  <c r="B1470" i="71"/>
  <c r="B1469" i="71"/>
  <c r="B1468" i="71"/>
  <c r="B1467" i="71"/>
  <c r="B1466" i="71"/>
  <c r="B1465" i="71"/>
  <c r="B1464" i="71"/>
  <c r="B1463" i="71"/>
  <c r="B1462" i="71"/>
  <c r="B1461" i="71"/>
  <c r="B1460" i="71"/>
  <c r="B1459" i="71"/>
  <c r="B1458" i="71"/>
  <c r="B1457" i="71"/>
  <c r="B1456" i="71"/>
  <c r="B1455" i="71"/>
  <c r="B1454" i="71"/>
  <c r="B1453" i="71"/>
  <c r="B1452" i="71"/>
  <c r="B1451" i="71"/>
  <c r="B1450" i="71"/>
  <c r="B1449" i="71"/>
  <c r="B1448" i="71"/>
  <c r="B1447" i="71"/>
  <c r="B1446" i="71"/>
  <c r="B1445" i="71"/>
  <c r="B1444" i="71"/>
  <c r="B1443" i="71"/>
  <c r="B1442" i="71"/>
  <c r="B1441" i="71"/>
  <c r="B1440" i="71"/>
  <c r="B1439" i="71"/>
  <c r="B1438" i="71"/>
  <c r="B1437" i="71"/>
  <c r="B1436" i="71"/>
  <c r="B1435" i="71"/>
  <c r="B1434" i="71"/>
  <c r="B1433" i="71"/>
  <c r="B1432" i="71"/>
  <c r="B1431" i="71"/>
  <c r="B1430" i="71"/>
  <c r="B1429" i="71"/>
  <c r="B1428" i="71"/>
  <c r="B1427" i="71"/>
  <c r="B1426" i="71"/>
  <c r="B1425" i="71"/>
  <c r="B1424" i="71"/>
  <c r="B1423" i="71"/>
  <c r="B1422" i="71"/>
  <c r="B1421" i="71"/>
  <c r="B1420" i="71"/>
  <c r="B1419" i="71"/>
  <c r="B1418" i="71"/>
  <c r="B1417" i="71"/>
  <c r="B1416" i="71"/>
  <c r="B1415" i="71"/>
  <c r="B1414" i="71"/>
  <c r="B1413" i="71"/>
  <c r="B1412" i="71"/>
  <c r="B1411" i="71"/>
  <c r="B1410" i="71"/>
  <c r="B1409" i="71"/>
  <c r="B1408" i="71"/>
  <c r="B1407" i="71"/>
  <c r="B1406" i="71"/>
  <c r="B1405" i="71"/>
  <c r="B1404" i="71"/>
  <c r="B1403" i="71"/>
  <c r="B1402" i="71"/>
  <c r="B1401" i="71"/>
  <c r="B1400" i="71"/>
  <c r="B1399" i="71"/>
  <c r="B1398" i="71"/>
  <c r="B1397" i="71"/>
  <c r="B1396" i="71"/>
  <c r="B1395" i="71"/>
  <c r="B1394" i="71"/>
  <c r="B1393" i="71"/>
  <c r="B1392" i="71"/>
  <c r="B1391" i="71"/>
  <c r="B1390" i="71"/>
  <c r="B1389" i="71"/>
  <c r="B1388" i="71"/>
  <c r="B1387" i="71"/>
  <c r="B1386" i="71"/>
  <c r="B1385" i="71"/>
  <c r="B1384" i="71"/>
  <c r="B1383" i="71"/>
  <c r="B1382" i="71"/>
  <c r="B1381" i="71"/>
  <c r="B1380" i="71"/>
  <c r="B1379" i="71"/>
  <c r="B1378" i="71"/>
  <c r="B1377" i="71"/>
  <c r="B1376" i="71"/>
  <c r="B1375" i="71"/>
  <c r="B1374" i="71"/>
  <c r="B1373" i="71"/>
  <c r="B1372" i="71"/>
  <c r="B1371" i="71"/>
  <c r="B1370" i="71"/>
  <c r="B1369" i="71"/>
  <c r="B1368" i="71"/>
  <c r="B1367" i="71"/>
  <c r="B1366" i="71"/>
  <c r="B1365" i="71"/>
  <c r="B1364" i="71"/>
  <c r="B1363" i="71"/>
  <c r="B1362" i="71"/>
  <c r="B1361" i="71"/>
  <c r="B1360" i="71"/>
  <c r="B1359" i="71"/>
  <c r="B1358" i="71"/>
  <c r="B1357" i="71"/>
  <c r="B1356" i="71"/>
  <c r="B1355" i="71"/>
  <c r="B1354" i="71"/>
  <c r="B1353" i="71"/>
  <c r="B1352" i="71"/>
  <c r="B1351" i="71"/>
  <c r="B1350" i="71"/>
  <c r="B1349" i="71"/>
  <c r="B1348" i="71"/>
  <c r="B1347" i="71"/>
  <c r="B1346" i="71"/>
  <c r="B1345" i="71"/>
  <c r="B1344" i="71"/>
  <c r="B1343" i="71"/>
  <c r="B1342" i="71"/>
  <c r="B1341" i="71"/>
  <c r="B1340" i="71"/>
  <c r="B1339" i="71"/>
  <c r="B1338" i="71"/>
  <c r="B1337" i="71"/>
  <c r="B1336" i="71"/>
  <c r="B1335" i="71"/>
  <c r="B1334" i="71"/>
  <c r="B1333" i="71"/>
  <c r="B1332" i="71"/>
  <c r="B1331" i="71"/>
  <c r="B1330" i="71"/>
  <c r="B1329" i="71"/>
  <c r="B1328" i="71"/>
  <c r="B1327" i="71"/>
  <c r="B1326" i="71"/>
  <c r="B1325" i="71"/>
  <c r="B1324" i="71"/>
  <c r="B1323" i="71"/>
  <c r="B1322" i="71"/>
  <c r="B1321" i="71"/>
  <c r="B1320" i="71"/>
  <c r="B1319" i="71"/>
  <c r="B1318" i="71"/>
  <c r="B1317" i="71"/>
  <c r="B1316" i="71"/>
  <c r="B1315" i="71"/>
  <c r="B1314" i="71"/>
  <c r="B1313" i="71"/>
  <c r="B1312" i="71"/>
  <c r="B1311" i="71"/>
  <c r="B1310" i="71"/>
  <c r="B1309" i="71"/>
  <c r="B1308" i="71"/>
  <c r="B1307" i="71"/>
  <c r="B1306" i="71"/>
  <c r="B1305" i="71"/>
  <c r="B1304" i="71"/>
  <c r="B1303" i="71"/>
  <c r="B1302" i="71"/>
  <c r="B1301" i="71"/>
  <c r="B1300" i="71"/>
  <c r="B1299" i="71"/>
  <c r="B1298" i="71"/>
  <c r="B1297" i="71"/>
  <c r="B1296" i="71"/>
  <c r="B1295" i="71"/>
  <c r="B1294" i="71"/>
  <c r="B1293" i="71"/>
  <c r="B1292" i="71"/>
  <c r="B1291" i="71"/>
  <c r="B1290" i="71"/>
  <c r="B1289" i="71"/>
  <c r="B1288" i="71"/>
  <c r="B1287" i="71"/>
  <c r="B1286" i="71"/>
  <c r="B1285" i="71"/>
  <c r="B1284" i="71"/>
  <c r="B1283" i="71"/>
  <c r="B1282" i="71"/>
  <c r="B1281" i="71"/>
  <c r="B1280" i="71"/>
  <c r="B1279" i="71"/>
  <c r="B1278" i="71"/>
  <c r="B1277" i="71"/>
  <c r="B1276" i="71"/>
  <c r="B1275" i="71"/>
  <c r="B1274" i="71"/>
  <c r="B1273" i="71"/>
  <c r="B1272" i="71"/>
  <c r="B1271" i="71"/>
  <c r="B1270" i="71"/>
  <c r="B1269" i="71"/>
  <c r="B1268" i="71"/>
  <c r="B1267" i="71"/>
  <c r="B1266" i="71"/>
  <c r="B1265" i="71"/>
  <c r="B1264" i="71"/>
  <c r="B1263" i="71"/>
  <c r="B1262" i="71"/>
  <c r="B1261" i="71"/>
  <c r="B1260" i="71"/>
  <c r="B1259" i="71"/>
  <c r="B1258" i="71"/>
  <c r="B1257" i="71"/>
  <c r="B1256" i="71"/>
  <c r="B1255" i="71"/>
  <c r="B1254" i="71"/>
  <c r="B1253" i="71"/>
  <c r="B1252" i="71"/>
  <c r="B1251" i="71"/>
  <c r="B1250" i="71"/>
  <c r="B1249" i="71"/>
  <c r="B1248" i="71"/>
  <c r="B1247" i="71"/>
  <c r="B1246" i="71"/>
  <c r="B1245" i="71"/>
  <c r="B1244" i="71"/>
  <c r="B1243" i="71"/>
  <c r="B1242" i="71"/>
  <c r="B1241" i="71"/>
  <c r="B1240" i="71"/>
  <c r="B1239" i="71"/>
  <c r="B1238" i="71"/>
  <c r="B1237" i="71"/>
  <c r="B1236" i="71"/>
  <c r="B1235" i="71"/>
  <c r="B1234" i="71"/>
  <c r="B1233" i="71"/>
  <c r="B1232" i="71"/>
  <c r="B1231" i="71"/>
  <c r="B1230" i="71"/>
  <c r="B1229" i="71"/>
  <c r="B1228" i="71"/>
  <c r="B1227" i="71"/>
  <c r="B1226" i="71"/>
  <c r="B1225" i="71"/>
  <c r="B1224" i="71"/>
  <c r="B1223" i="71"/>
  <c r="B1222" i="71"/>
  <c r="B1221" i="71"/>
  <c r="B1220" i="71"/>
  <c r="B1219" i="71"/>
  <c r="B1218" i="71"/>
  <c r="B1217" i="71"/>
  <c r="B1216" i="71"/>
  <c r="B1215" i="71"/>
  <c r="B1214" i="71"/>
  <c r="B1213" i="71"/>
  <c r="B1212" i="71"/>
  <c r="B1211" i="71"/>
  <c r="B1210" i="71"/>
  <c r="B1209" i="71"/>
  <c r="B1208" i="71"/>
  <c r="B1207" i="71"/>
  <c r="B1206" i="71"/>
  <c r="B1205" i="71"/>
  <c r="B1204" i="71"/>
  <c r="B1203" i="71"/>
  <c r="B1202" i="71"/>
  <c r="B1201" i="71"/>
  <c r="B1200" i="71"/>
  <c r="B1199" i="71"/>
  <c r="B1198" i="71"/>
  <c r="B1197" i="71"/>
  <c r="B1196" i="71"/>
  <c r="B1195" i="71"/>
  <c r="B1194" i="71"/>
  <c r="B1193" i="71"/>
  <c r="B1192" i="71"/>
  <c r="B1191" i="71"/>
  <c r="B1190" i="71"/>
  <c r="B1189" i="71"/>
  <c r="B1188" i="71"/>
  <c r="B1187" i="71"/>
  <c r="B1186" i="71"/>
  <c r="B1185" i="71"/>
  <c r="B1184" i="71"/>
  <c r="B1183" i="71"/>
  <c r="B1182" i="71"/>
  <c r="B1181" i="71"/>
  <c r="B1180" i="71"/>
  <c r="B1179" i="71"/>
  <c r="B1178" i="71"/>
  <c r="B1177" i="71"/>
  <c r="B1176" i="71"/>
  <c r="B1175" i="71"/>
  <c r="B1174" i="71"/>
  <c r="B1173" i="71"/>
  <c r="B1172" i="71"/>
  <c r="B1171" i="71"/>
  <c r="B1170" i="71"/>
  <c r="B1169" i="71"/>
  <c r="B1168" i="71"/>
  <c r="B1167" i="71"/>
  <c r="B1166" i="71"/>
  <c r="B1165" i="71"/>
  <c r="B1164" i="71"/>
  <c r="B1163" i="71"/>
  <c r="B1162" i="71"/>
  <c r="B1161" i="71"/>
  <c r="B1160" i="71"/>
  <c r="B1159" i="71"/>
  <c r="B1158" i="71"/>
  <c r="B1157" i="71"/>
  <c r="B1156" i="71"/>
  <c r="B1155" i="71"/>
  <c r="B1154" i="71"/>
  <c r="B1153" i="71"/>
  <c r="B1152" i="71"/>
  <c r="B1151" i="71"/>
  <c r="B1150" i="71"/>
  <c r="B1149" i="71"/>
  <c r="B1148" i="71"/>
  <c r="B1147" i="71"/>
  <c r="B1146" i="71"/>
  <c r="B1145" i="71"/>
  <c r="B1144" i="71"/>
  <c r="B1143" i="71"/>
  <c r="B1142" i="71"/>
  <c r="B1141" i="71"/>
  <c r="B1140" i="71"/>
  <c r="B1139" i="71"/>
  <c r="B1138" i="71"/>
  <c r="B1137" i="71"/>
  <c r="B1136" i="71"/>
  <c r="B1135" i="71"/>
  <c r="B1134" i="71"/>
  <c r="B1133" i="71"/>
  <c r="B1132" i="71"/>
  <c r="B1131" i="71"/>
  <c r="B1130" i="71"/>
  <c r="B1129" i="71"/>
  <c r="B1128" i="71"/>
  <c r="B1127" i="71"/>
  <c r="B1126" i="71"/>
  <c r="B1125" i="71"/>
  <c r="B1124" i="71"/>
  <c r="B1123" i="71"/>
  <c r="B1122" i="71"/>
  <c r="B1121" i="71"/>
  <c r="B1120" i="71"/>
  <c r="B1119" i="71"/>
  <c r="B1118" i="71"/>
  <c r="B1117" i="71"/>
  <c r="B1116" i="71"/>
  <c r="B1115" i="71"/>
  <c r="B1114" i="71"/>
  <c r="B1113" i="71"/>
  <c r="B1112" i="71"/>
  <c r="B1111" i="71"/>
  <c r="B1110" i="71"/>
  <c r="B1109" i="71"/>
  <c r="B1108" i="71"/>
  <c r="B1107" i="71"/>
  <c r="B1106" i="71"/>
  <c r="B1105" i="71"/>
  <c r="B1104" i="71"/>
  <c r="B1103" i="71"/>
  <c r="B1102" i="71"/>
  <c r="B1101" i="71"/>
  <c r="B1100" i="71"/>
  <c r="B1099" i="71"/>
  <c r="B1098" i="71"/>
  <c r="B1097" i="71"/>
  <c r="B1096" i="71"/>
  <c r="B1095" i="71"/>
  <c r="B1094" i="71"/>
  <c r="B1093" i="71"/>
  <c r="B1092" i="71"/>
  <c r="B1091" i="71"/>
  <c r="B1090" i="71"/>
  <c r="B1089" i="71"/>
  <c r="B1088" i="71"/>
  <c r="B1087" i="71"/>
  <c r="B1086" i="71"/>
  <c r="B1085" i="71"/>
  <c r="B1084" i="71"/>
  <c r="B1083" i="71"/>
  <c r="B1082" i="71"/>
  <c r="B1081" i="71"/>
  <c r="B1080" i="71"/>
  <c r="B1079" i="71"/>
  <c r="B1078" i="71"/>
  <c r="B1077" i="71"/>
  <c r="B1076" i="71"/>
  <c r="B1075" i="71"/>
  <c r="B1074" i="71"/>
  <c r="B1073" i="71"/>
  <c r="B1072" i="71"/>
  <c r="B1071" i="71"/>
  <c r="B1070" i="71"/>
  <c r="B1069" i="71"/>
  <c r="B1068" i="71"/>
  <c r="B1067" i="71"/>
  <c r="B1066" i="71"/>
  <c r="B1065" i="71"/>
  <c r="B1064" i="71"/>
  <c r="B1063" i="71"/>
  <c r="B1062" i="71"/>
  <c r="B1061" i="71"/>
  <c r="B1060" i="71"/>
  <c r="B1059" i="71"/>
  <c r="B1058" i="71"/>
  <c r="B1057" i="71"/>
  <c r="B1056" i="71"/>
  <c r="B1055" i="71"/>
  <c r="B1054" i="71"/>
  <c r="B1053" i="71"/>
  <c r="B1052" i="71"/>
  <c r="B1051" i="71"/>
  <c r="B1050" i="71"/>
  <c r="B1049" i="71"/>
  <c r="B1048" i="71"/>
  <c r="B1047" i="71"/>
  <c r="B1046" i="71"/>
  <c r="B1045" i="71"/>
  <c r="B1044" i="71"/>
  <c r="B1043" i="71"/>
  <c r="B1042" i="71"/>
  <c r="B1041" i="71"/>
  <c r="B1040" i="71"/>
  <c r="B1039" i="71"/>
  <c r="B1038" i="71"/>
  <c r="B1037" i="71"/>
  <c r="B1036" i="71"/>
  <c r="B1035" i="71"/>
  <c r="B1034" i="71"/>
  <c r="B1033" i="71"/>
  <c r="B1032" i="71"/>
  <c r="B1031" i="71"/>
  <c r="B1030" i="71"/>
  <c r="B1029" i="71"/>
  <c r="B1028" i="71"/>
  <c r="B1027" i="71"/>
  <c r="B1026" i="71"/>
  <c r="B1025" i="71"/>
  <c r="B1024" i="71"/>
  <c r="B1023" i="71"/>
  <c r="B1022" i="71"/>
  <c r="B1021" i="71"/>
  <c r="B1020" i="71"/>
  <c r="B1019" i="71"/>
  <c r="B1018" i="71"/>
  <c r="B1017" i="71"/>
  <c r="B1016" i="71"/>
  <c r="B1015" i="71"/>
  <c r="B1014" i="71"/>
  <c r="B1013" i="71"/>
  <c r="B1012" i="71"/>
  <c r="B1011" i="71"/>
  <c r="B1010" i="71"/>
  <c r="B1009" i="71"/>
  <c r="B1008" i="71"/>
  <c r="B1007" i="71"/>
  <c r="B1006" i="71"/>
  <c r="B1005" i="71"/>
  <c r="B1004" i="71"/>
  <c r="B1003" i="71"/>
  <c r="B1002" i="71"/>
  <c r="B1001" i="71"/>
  <c r="B1000" i="71"/>
  <c r="B999" i="71"/>
  <c r="B998" i="71"/>
  <c r="B997" i="71"/>
  <c r="B996" i="71"/>
  <c r="B995" i="71"/>
  <c r="B994" i="71"/>
  <c r="B993" i="71"/>
  <c r="B992" i="71"/>
  <c r="B991" i="71"/>
  <c r="B990" i="71"/>
  <c r="B989" i="71"/>
  <c r="B988" i="71"/>
  <c r="B987" i="71"/>
  <c r="B986" i="71"/>
  <c r="B985" i="71"/>
  <c r="B984" i="71"/>
  <c r="B983" i="71"/>
  <c r="B982" i="71"/>
  <c r="B981" i="71"/>
  <c r="B980" i="71"/>
  <c r="B979" i="71"/>
  <c r="B978" i="71"/>
  <c r="B977" i="71"/>
  <c r="B976" i="71"/>
  <c r="B975" i="71"/>
  <c r="B974" i="71"/>
  <c r="B973" i="71"/>
  <c r="B972" i="71"/>
  <c r="B971" i="71"/>
  <c r="B970" i="71"/>
  <c r="B969" i="71"/>
  <c r="B968" i="71"/>
  <c r="B967" i="71"/>
  <c r="B966" i="71"/>
  <c r="B965" i="71"/>
  <c r="B964" i="71"/>
  <c r="B963" i="71"/>
  <c r="B962" i="71"/>
  <c r="B961" i="71"/>
  <c r="B960" i="71"/>
  <c r="B959" i="71"/>
  <c r="B958" i="71"/>
  <c r="B957" i="71"/>
  <c r="B956" i="71"/>
  <c r="B955" i="71"/>
  <c r="B954" i="71"/>
  <c r="B953" i="71"/>
  <c r="B952" i="71"/>
  <c r="B951" i="71"/>
  <c r="B950" i="71"/>
  <c r="B949" i="71"/>
  <c r="B948" i="71"/>
  <c r="B947" i="71"/>
  <c r="B946" i="71"/>
  <c r="B945" i="71"/>
  <c r="B944" i="71"/>
  <c r="B943" i="71"/>
  <c r="B942" i="71"/>
  <c r="B941" i="71"/>
  <c r="B940" i="71"/>
  <c r="B939" i="71"/>
  <c r="B938" i="71"/>
  <c r="B937" i="71"/>
  <c r="B936" i="71"/>
  <c r="B935" i="71"/>
  <c r="B934" i="71"/>
  <c r="B933" i="71"/>
  <c r="B932" i="71"/>
  <c r="B931" i="71"/>
  <c r="B930" i="71"/>
  <c r="B929" i="71"/>
  <c r="B928" i="71"/>
  <c r="B927" i="71"/>
  <c r="B926" i="71"/>
  <c r="B925" i="71"/>
  <c r="B924" i="71"/>
  <c r="B923" i="71"/>
  <c r="B922" i="71"/>
  <c r="B921" i="71"/>
  <c r="B920" i="71"/>
  <c r="B919" i="71"/>
  <c r="B918" i="71"/>
  <c r="B917" i="71"/>
  <c r="B916" i="71"/>
  <c r="B915" i="71"/>
  <c r="B914" i="71"/>
  <c r="B913" i="71"/>
  <c r="B912" i="71"/>
  <c r="B911" i="71"/>
  <c r="B910" i="71"/>
  <c r="B909" i="71"/>
  <c r="B908" i="71"/>
  <c r="B907" i="71"/>
  <c r="B906" i="71"/>
  <c r="B905" i="71"/>
  <c r="B904" i="71"/>
  <c r="B903" i="71"/>
  <c r="B902" i="71"/>
  <c r="B901" i="71"/>
  <c r="B900" i="71"/>
  <c r="B899" i="71"/>
  <c r="B898" i="71"/>
  <c r="B897" i="71"/>
  <c r="B896" i="71"/>
  <c r="B895" i="71"/>
  <c r="B894" i="71"/>
  <c r="B893" i="71"/>
  <c r="B892" i="71"/>
  <c r="B891" i="71"/>
  <c r="B890" i="71"/>
  <c r="B889" i="71"/>
  <c r="B888" i="71"/>
  <c r="B887" i="71"/>
  <c r="B886" i="71"/>
  <c r="B885" i="71"/>
  <c r="B884" i="71"/>
  <c r="B883" i="71"/>
  <c r="B882" i="71"/>
  <c r="B881" i="71"/>
  <c r="B880" i="71"/>
  <c r="B879" i="71"/>
  <c r="B878" i="71"/>
  <c r="B877" i="71"/>
  <c r="B876" i="71"/>
  <c r="B875" i="71"/>
  <c r="B874" i="71"/>
  <c r="B873" i="71"/>
  <c r="B872" i="71"/>
  <c r="B871" i="71"/>
  <c r="B870" i="71"/>
  <c r="B869" i="71"/>
  <c r="B868" i="71"/>
  <c r="B867" i="71"/>
  <c r="B866" i="71"/>
  <c r="B865" i="71"/>
  <c r="B864" i="71"/>
  <c r="B863" i="71"/>
  <c r="B862" i="71"/>
  <c r="B861" i="71"/>
  <c r="B860" i="71"/>
  <c r="B859" i="71"/>
  <c r="B858" i="71"/>
  <c r="B857" i="71"/>
  <c r="B856" i="71"/>
  <c r="B855" i="71"/>
  <c r="B854" i="71"/>
  <c r="B853" i="71"/>
  <c r="B852" i="71"/>
  <c r="B851" i="71"/>
  <c r="B850" i="71"/>
  <c r="B849" i="71"/>
  <c r="B848" i="71"/>
  <c r="B847" i="71"/>
  <c r="B846" i="71"/>
  <c r="B845" i="71"/>
  <c r="B844" i="71"/>
  <c r="B843" i="71"/>
  <c r="B842" i="71"/>
  <c r="B841" i="71"/>
  <c r="B840" i="71"/>
  <c r="B839" i="71"/>
  <c r="B838" i="71"/>
  <c r="B837" i="71"/>
  <c r="B836" i="71"/>
  <c r="B835" i="71"/>
  <c r="B834" i="71"/>
  <c r="B833" i="71"/>
  <c r="B832" i="71"/>
  <c r="B831" i="71"/>
  <c r="B830" i="71"/>
  <c r="B829" i="71"/>
  <c r="B828" i="71"/>
  <c r="B827" i="71"/>
  <c r="B826" i="71"/>
  <c r="B825" i="71"/>
  <c r="B824" i="71"/>
  <c r="B823" i="71"/>
  <c r="B822" i="71"/>
  <c r="B821" i="71"/>
  <c r="B820" i="71"/>
  <c r="B819" i="71"/>
  <c r="B818" i="71"/>
  <c r="B817" i="71"/>
  <c r="B816" i="71"/>
  <c r="B815" i="71"/>
  <c r="B814" i="71"/>
  <c r="B813" i="71"/>
  <c r="B812" i="71"/>
  <c r="B811" i="71"/>
  <c r="B810" i="71"/>
  <c r="B809" i="71"/>
  <c r="B808" i="71"/>
  <c r="B807" i="71"/>
  <c r="B806" i="71"/>
  <c r="B805" i="71"/>
  <c r="B804" i="71"/>
  <c r="B803" i="71"/>
  <c r="B802" i="71"/>
  <c r="B801" i="71"/>
  <c r="B800" i="71"/>
  <c r="B799" i="71"/>
  <c r="B798" i="71"/>
  <c r="B797" i="71"/>
  <c r="B796" i="71"/>
  <c r="B795" i="71"/>
  <c r="B794" i="71"/>
  <c r="B793" i="71"/>
  <c r="B792" i="71"/>
  <c r="B791" i="71"/>
  <c r="B790" i="71"/>
  <c r="B789" i="71"/>
  <c r="B788" i="71"/>
  <c r="B787" i="71"/>
  <c r="B786" i="71"/>
  <c r="B785" i="71"/>
  <c r="B784" i="71"/>
  <c r="B783" i="71"/>
  <c r="B782" i="71"/>
  <c r="B781" i="71"/>
  <c r="B780" i="71"/>
  <c r="B779" i="71"/>
  <c r="B778" i="71"/>
  <c r="B777" i="71"/>
  <c r="B776" i="71"/>
  <c r="B775" i="71"/>
  <c r="B774" i="71"/>
  <c r="B773" i="71"/>
  <c r="B772" i="71"/>
  <c r="B771" i="71"/>
  <c r="B770" i="71"/>
  <c r="B769" i="71"/>
  <c r="B768" i="71"/>
  <c r="B767" i="71"/>
  <c r="B766" i="71"/>
  <c r="B765" i="71"/>
  <c r="B764" i="71"/>
  <c r="B763" i="71"/>
  <c r="B762" i="71"/>
  <c r="B761" i="71"/>
  <c r="B760" i="71"/>
  <c r="B759" i="71"/>
  <c r="B758" i="71"/>
  <c r="B757" i="71"/>
  <c r="B756" i="71"/>
  <c r="B755" i="71"/>
  <c r="B754" i="71"/>
  <c r="B753" i="71"/>
  <c r="B752" i="71"/>
  <c r="B751" i="71"/>
  <c r="B750" i="71"/>
  <c r="B749" i="71"/>
  <c r="B748" i="71"/>
  <c r="B747" i="71"/>
  <c r="B746" i="71"/>
  <c r="B745" i="71"/>
  <c r="B744" i="71"/>
  <c r="B743" i="71"/>
  <c r="B742" i="71"/>
  <c r="B741" i="71"/>
  <c r="B740" i="71"/>
  <c r="B739" i="71"/>
  <c r="B738" i="71"/>
  <c r="B737" i="71"/>
  <c r="B736" i="71"/>
  <c r="B735" i="71"/>
  <c r="B734" i="71"/>
  <c r="B733" i="71"/>
  <c r="B732" i="71"/>
  <c r="B731" i="71"/>
  <c r="B730" i="71"/>
  <c r="B729" i="71"/>
  <c r="B728" i="71"/>
  <c r="B727" i="71"/>
  <c r="B726" i="71"/>
  <c r="B725" i="71"/>
  <c r="B724" i="71"/>
  <c r="B723" i="71"/>
  <c r="B722" i="71"/>
  <c r="B721" i="71"/>
  <c r="B720" i="71"/>
  <c r="B719" i="71"/>
  <c r="B718" i="71"/>
  <c r="B717" i="71"/>
  <c r="B716" i="71"/>
  <c r="B715" i="71"/>
  <c r="B714" i="71"/>
  <c r="B713" i="71"/>
  <c r="B712" i="71"/>
  <c r="B711" i="71"/>
  <c r="B710" i="71"/>
  <c r="B709" i="71"/>
  <c r="B708" i="71"/>
  <c r="B707" i="71"/>
  <c r="B706" i="71"/>
  <c r="B705" i="71"/>
  <c r="B704" i="71"/>
  <c r="B703" i="71"/>
  <c r="B702" i="71"/>
  <c r="B701" i="71"/>
  <c r="B700" i="71"/>
  <c r="B699" i="71"/>
  <c r="B698" i="71"/>
  <c r="B697" i="71"/>
  <c r="B696" i="71"/>
  <c r="B695" i="71"/>
  <c r="B694" i="71"/>
  <c r="B693" i="71"/>
  <c r="B692" i="71"/>
  <c r="B691" i="71"/>
  <c r="B690" i="71"/>
  <c r="B689" i="71"/>
  <c r="B688" i="71"/>
  <c r="B687" i="71"/>
  <c r="B686" i="71"/>
  <c r="B685" i="71"/>
  <c r="B684" i="71"/>
  <c r="B683" i="71"/>
  <c r="B682" i="71"/>
  <c r="B681" i="71"/>
  <c r="B680" i="71"/>
  <c r="B679" i="71"/>
  <c r="B678" i="71"/>
  <c r="B677" i="71"/>
  <c r="B676" i="71"/>
  <c r="B675" i="71"/>
  <c r="B674" i="71"/>
  <c r="B673" i="71"/>
  <c r="B672" i="71"/>
  <c r="B671" i="71"/>
  <c r="B670" i="71"/>
  <c r="B669" i="71"/>
  <c r="B668" i="71"/>
  <c r="B667" i="71"/>
  <c r="B666" i="71"/>
  <c r="B665" i="71"/>
  <c r="B664" i="71"/>
  <c r="B663" i="71"/>
  <c r="B662" i="71"/>
  <c r="B661" i="71"/>
  <c r="B660" i="71"/>
  <c r="B659" i="71"/>
  <c r="B658" i="71"/>
  <c r="B657" i="71"/>
  <c r="B656" i="71"/>
  <c r="B655" i="71"/>
  <c r="B654" i="71"/>
  <c r="B653" i="71"/>
  <c r="B652" i="71"/>
  <c r="B651" i="71"/>
  <c r="B650" i="71"/>
  <c r="B649" i="71"/>
  <c r="B648" i="71"/>
  <c r="B647" i="71"/>
  <c r="B646" i="71"/>
  <c r="B645" i="71"/>
  <c r="B644" i="71"/>
  <c r="B643" i="71"/>
  <c r="B642" i="71"/>
  <c r="B641" i="71"/>
  <c r="B640" i="71"/>
  <c r="B639" i="71"/>
  <c r="B638" i="71"/>
  <c r="B637" i="71"/>
  <c r="B636" i="71"/>
  <c r="B635" i="71"/>
  <c r="B634" i="71"/>
  <c r="B633" i="71"/>
  <c r="B632" i="71"/>
  <c r="B631" i="71"/>
  <c r="B630" i="71"/>
  <c r="B629" i="71"/>
  <c r="B628" i="71"/>
  <c r="B627" i="71"/>
  <c r="B626" i="71"/>
  <c r="B625" i="71"/>
  <c r="B624" i="71"/>
  <c r="B623" i="71"/>
  <c r="B622" i="71"/>
  <c r="B621" i="71"/>
  <c r="B620" i="71"/>
  <c r="B619" i="71"/>
  <c r="B618" i="71"/>
  <c r="B617" i="71"/>
  <c r="B616" i="71"/>
  <c r="B615" i="71"/>
  <c r="B614" i="71"/>
  <c r="B613" i="71"/>
  <c r="B612" i="71"/>
  <c r="B611" i="71"/>
  <c r="B610" i="71"/>
  <c r="B609" i="71"/>
  <c r="B608" i="71"/>
  <c r="B607" i="71"/>
  <c r="B606" i="71"/>
  <c r="B605" i="71"/>
  <c r="B604" i="71"/>
  <c r="B603" i="71"/>
  <c r="B602" i="71"/>
  <c r="B601" i="71"/>
  <c r="B600" i="71"/>
  <c r="B599" i="71"/>
  <c r="B598" i="71"/>
  <c r="B597" i="71"/>
  <c r="B596" i="71"/>
  <c r="B595" i="71"/>
  <c r="B594" i="71"/>
  <c r="B593" i="71"/>
  <c r="B592" i="71"/>
  <c r="B591" i="71"/>
  <c r="B590" i="71"/>
  <c r="B589" i="71"/>
  <c r="B588" i="71"/>
  <c r="B587" i="71"/>
  <c r="B586" i="71"/>
  <c r="B585" i="71"/>
  <c r="B584" i="71"/>
  <c r="B583" i="71"/>
  <c r="B582" i="71"/>
  <c r="B581" i="71"/>
  <c r="B580" i="71"/>
  <c r="B579" i="71"/>
  <c r="B578" i="71"/>
  <c r="B577" i="71"/>
  <c r="B576" i="71"/>
  <c r="B575" i="71"/>
  <c r="B574" i="71"/>
  <c r="B573" i="71"/>
  <c r="B572" i="71"/>
  <c r="B571" i="71"/>
  <c r="B570" i="71"/>
  <c r="B569" i="71"/>
  <c r="B568" i="71"/>
  <c r="B567" i="71"/>
  <c r="B566" i="71"/>
  <c r="B565" i="71"/>
  <c r="B564" i="71"/>
  <c r="B563" i="71"/>
  <c r="B562" i="71"/>
  <c r="B561" i="71"/>
  <c r="B560" i="71"/>
  <c r="B559" i="71"/>
  <c r="B558" i="71"/>
  <c r="B557" i="71"/>
  <c r="B556" i="71"/>
  <c r="B555" i="71"/>
  <c r="B554" i="71"/>
  <c r="B553" i="71"/>
  <c r="B552" i="71"/>
  <c r="B551" i="71"/>
  <c r="B550" i="71"/>
  <c r="B549" i="71"/>
  <c r="B548" i="71"/>
  <c r="B547" i="71"/>
  <c r="B546" i="71"/>
  <c r="B545" i="71"/>
  <c r="B544" i="71"/>
  <c r="B543" i="71"/>
  <c r="B542" i="71"/>
  <c r="B541" i="71"/>
  <c r="B540" i="71"/>
  <c r="B539" i="71"/>
  <c r="B538" i="71"/>
  <c r="B537" i="71"/>
  <c r="B536" i="71"/>
  <c r="B535" i="71"/>
  <c r="B534" i="71"/>
  <c r="B533" i="71"/>
  <c r="B532" i="71"/>
  <c r="B531" i="71"/>
  <c r="B530" i="71"/>
  <c r="B529" i="71"/>
  <c r="B528" i="71"/>
  <c r="B527" i="71"/>
  <c r="B526" i="71"/>
  <c r="B525" i="71"/>
  <c r="B524" i="71"/>
  <c r="B523" i="71"/>
  <c r="B522" i="71"/>
  <c r="B521" i="71"/>
  <c r="B520" i="71"/>
  <c r="B519" i="71"/>
  <c r="B518" i="71"/>
  <c r="B517" i="71"/>
  <c r="B516" i="71"/>
  <c r="B515" i="71"/>
  <c r="B514" i="71"/>
  <c r="B513" i="71"/>
  <c r="B512" i="71"/>
  <c r="B511" i="71"/>
  <c r="B510" i="71"/>
  <c r="B509" i="71"/>
  <c r="B508" i="71"/>
  <c r="B507" i="71"/>
  <c r="B506" i="71"/>
  <c r="B505" i="71"/>
  <c r="B504" i="71"/>
  <c r="B503" i="71"/>
  <c r="B502" i="71"/>
  <c r="B501" i="71"/>
  <c r="B500" i="71"/>
  <c r="B499" i="71"/>
  <c r="B498" i="71"/>
  <c r="B497" i="71"/>
  <c r="B496" i="71"/>
  <c r="B495" i="71"/>
  <c r="B494" i="71"/>
  <c r="B493" i="71"/>
  <c r="B492" i="71"/>
  <c r="B491" i="71"/>
  <c r="B490" i="71"/>
  <c r="B489" i="71"/>
  <c r="B488" i="71"/>
  <c r="B487" i="71"/>
  <c r="B486" i="71"/>
  <c r="B485" i="71"/>
  <c r="B484" i="71"/>
  <c r="B483" i="71"/>
  <c r="B482" i="71"/>
  <c r="B481" i="71"/>
  <c r="B480" i="71"/>
  <c r="B479" i="71"/>
  <c r="B478" i="71"/>
  <c r="B477" i="71"/>
  <c r="B476" i="71"/>
  <c r="B475" i="71"/>
  <c r="B474" i="71"/>
  <c r="B473" i="71"/>
  <c r="B472" i="71"/>
  <c r="B471" i="71"/>
  <c r="B470" i="71"/>
  <c r="B469" i="71"/>
  <c r="B468" i="71"/>
  <c r="B467" i="71"/>
  <c r="B466" i="71"/>
  <c r="B465" i="71"/>
  <c r="B464" i="71"/>
  <c r="B463" i="71"/>
  <c r="B462" i="71"/>
  <c r="B461" i="71"/>
  <c r="B460" i="71"/>
  <c r="B459" i="71"/>
  <c r="B458" i="71"/>
  <c r="B457" i="71"/>
  <c r="B456" i="71"/>
  <c r="B455" i="71"/>
  <c r="B454" i="71"/>
  <c r="B453" i="71"/>
  <c r="B452" i="71"/>
  <c r="B451" i="71"/>
  <c r="B450" i="71"/>
  <c r="B449" i="71"/>
  <c r="B448" i="71"/>
  <c r="B447" i="71"/>
  <c r="B446" i="71"/>
  <c r="B445" i="71"/>
  <c r="B444" i="71"/>
  <c r="B443" i="71"/>
  <c r="B442" i="71"/>
  <c r="B441" i="71"/>
  <c r="B440" i="71"/>
  <c r="B439" i="71"/>
  <c r="B438" i="71"/>
  <c r="B437" i="71"/>
  <c r="B436" i="71"/>
  <c r="B435" i="71"/>
  <c r="B434" i="71"/>
  <c r="B433" i="71"/>
  <c r="B432" i="71"/>
  <c r="B431" i="71"/>
  <c r="B430" i="71"/>
  <c r="B429" i="71"/>
  <c r="B428" i="71"/>
  <c r="B427" i="71"/>
  <c r="B426" i="71"/>
  <c r="B425" i="71"/>
  <c r="B424" i="71"/>
  <c r="B423" i="71"/>
  <c r="B422" i="71"/>
  <c r="B421" i="71"/>
  <c r="B420" i="71"/>
  <c r="B419" i="71"/>
  <c r="B418" i="71"/>
  <c r="B417" i="71"/>
  <c r="B416" i="71"/>
  <c r="B415" i="71"/>
  <c r="B414" i="71"/>
  <c r="B413" i="71"/>
  <c r="B412" i="71"/>
  <c r="B411" i="71"/>
  <c r="B410" i="71"/>
  <c r="B409" i="71"/>
  <c r="B408" i="71"/>
  <c r="B407" i="71"/>
  <c r="B406" i="71"/>
  <c r="B405" i="71"/>
  <c r="B404" i="71"/>
  <c r="B403" i="71"/>
  <c r="B402" i="71"/>
  <c r="B401" i="71"/>
  <c r="B400" i="71"/>
  <c r="B399" i="71"/>
  <c r="B398" i="71"/>
  <c r="B397" i="71"/>
  <c r="B396" i="71"/>
  <c r="B395" i="71"/>
  <c r="B394" i="71"/>
  <c r="B393" i="71"/>
  <c r="B392" i="71"/>
  <c r="B391" i="71"/>
  <c r="B390" i="71"/>
  <c r="B389" i="71"/>
  <c r="B388" i="71"/>
  <c r="B387" i="71"/>
  <c r="B386" i="71"/>
  <c r="B385" i="71"/>
  <c r="B384" i="71"/>
  <c r="B383" i="71"/>
  <c r="B382" i="71"/>
  <c r="B381" i="71"/>
  <c r="B380" i="71"/>
  <c r="B379" i="71"/>
  <c r="B378" i="71"/>
  <c r="B377" i="71"/>
  <c r="B376" i="71"/>
  <c r="B375" i="71"/>
  <c r="B374" i="71"/>
  <c r="B373" i="71"/>
  <c r="B372" i="71"/>
  <c r="B371" i="71"/>
  <c r="B370" i="71"/>
  <c r="B369" i="71"/>
  <c r="B368" i="71"/>
  <c r="B367" i="71"/>
  <c r="B366" i="71"/>
  <c r="B365" i="71"/>
  <c r="B364" i="71"/>
  <c r="B363" i="71"/>
  <c r="B362" i="71"/>
  <c r="B361" i="71"/>
  <c r="B360" i="71"/>
  <c r="B359" i="71"/>
  <c r="B358" i="71"/>
  <c r="B357" i="71"/>
  <c r="B356" i="71"/>
  <c r="B355" i="71"/>
  <c r="B354" i="71"/>
  <c r="B353" i="71"/>
  <c r="B352" i="71"/>
  <c r="B351" i="71"/>
  <c r="B350" i="71"/>
  <c r="B349" i="71"/>
  <c r="B348" i="71"/>
  <c r="B347" i="71"/>
  <c r="B346" i="71"/>
  <c r="B345" i="71"/>
  <c r="B344" i="71"/>
  <c r="B343" i="71"/>
  <c r="B342" i="71"/>
  <c r="B341" i="71"/>
  <c r="B340" i="71"/>
  <c r="B339" i="71"/>
  <c r="B338" i="71"/>
  <c r="B337" i="71"/>
  <c r="B336" i="71"/>
  <c r="B335" i="71"/>
  <c r="B334" i="71"/>
  <c r="B333" i="71"/>
  <c r="B332" i="71"/>
  <c r="B331" i="71"/>
  <c r="B330" i="71"/>
  <c r="B329" i="71"/>
  <c r="B328" i="71"/>
  <c r="B327" i="71"/>
  <c r="B326" i="71"/>
  <c r="B325" i="71"/>
  <c r="B324" i="71"/>
  <c r="B323" i="71"/>
  <c r="B322" i="71"/>
  <c r="B321" i="71"/>
  <c r="B320" i="71"/>
  <c r="B319" i="71"/>
  <c r="B318" i="71"/>
  <c r="B317" i="71"/>
  <c r="B316" i="71"/>
  <c r="B315" i="71"/>
  <c r="B314" i="71"/>
  <c r="B313" i="71"/>
  <c r="B312" i="71"/>
  <c r="B311" i="71"/>
  <c r="B310" i="71"/>
  <c r="B309" i="71"/>
  <c r="B308" i="71"/>
  <c r="B307" i="71"/>
  <c r="B306" i="71"/>
  <c r="B305" i="71"/>
  <c r="B304" i="71"/>
  <c r="B303" i="71"/>
  <c r="B302" i="71"/>
  <c r="B301" i="71"/>
  <c r="B300" i="71"/>
  <c r="B299" i="71"/>
  <c r="B298" i="71"/>
  <c r="B297" i="71"/>
  <c r="B296" i="71"/>
  <c r="B295" i="71"/>
  <c r="B294" i="71"/>
  <c r="B293" i="71"/>
  <c r="B292" i="71"/>
  <c r="B291" i="71"/>
  <c r="B290" i="71"/>
  <c r="B289" i="71"/>
  <c r="B288" i="71"/>
  <c r="B287" i="71"/>
  <c r="B286" i="71"/>
  <c r="B285" i="71"/>
  <c r="B284" i="71"/>
  <c r="B283" i="71"/>
  <c r="B282" i="71"/>
  <c r="B281" i="71"/>
  <c r="B280" i="71"/>
  <c r="B279" i="71"/>
  <c r="B278" i="71"/>
  <c r="B277" i="71"/>
  <c r="B276" i="71"/>
  <c r="B275" i="71"/>
  <c r="B274" i="71"/>
  <c r="B273" i="71"/>
  <c r="B272" i="71"/>
  <c r="B271" i="71"/>
  <c r="B270" i="71"/>
  <c r="B269" i="71"/>
  <c r="B268" i="71"/>
  <c r="B267" i="71"/>
  <c r="B266" i="71"/>
  <c r="B265" i="71"/>
  <c r="B264" i="71"/>
  <c r="B263" i="71"/>
  <c r="B262" i="71"/>
  <c r="B261" i="71"/>
  <c r="B260" i="71"/>
  <c r="B259" i="71"/>
  <c r="B258" i="71"/>
  <c r="B257" i="71"/>
  <c r="B256" i="71"/>
  <c r="B255" i="71"/>
  <c r="B254" i="71"/>
  <c r="B253" i="71"/>
  <c r="B252" i="71"/>
  <c r="B251" i="71"/>
  <c r="B250" i="71"/>
  <c r="B249" i="71"/>
  <c r="B248" i="71"/>
  <c r="B247" i="71"/>
  <c r="B246" i="71"/>
  <c r="B245" i="71"/>
  <c r="B244" i="71"/>
  <c r="B243" i="71"/>
  <c r="B242" i="71"/>
  <c r="B241" i="71"/>
  <c r="B240" i="71"/>
  <c r="B239" i="71"/>
  <c r="B238" i="71"/>
  <c r="B237" i="71"/>
  <c r="B236" i="71"/>
  <c r="B235" i="71"/>
  <c r="B234" i="71"/>
  <c r="B233" i="71"/>
  <c r="B232" i="71"/>
  <c r="B231" i="71"/>
  <c r="B230" i="71"/>
  <c r="B229" i="71"/>
  <c r="B228" i="71"/>
  <c r="B227" i="71"/>
  <c r="B226" i="71"/>
  <c r="B225" i="71"/>
  <c r="B224" i="71"/>
  <c r="B223" i="71"/>
  <c r="B222" i="71"/>
  <c r="B221" i="71"/>
  <c r="B220" i="71"/>
  <c r="B219" i="71"/>
  <c r="B218" i="71"/>
  <c r="B217" i="71"/>
  <c r="B216" i="71"/>
  <c r="B215" i="71"/>
  <c r="B214" i="71"/>
  <c r="B213" i="71"/>
  <c r="B212" i="71"/>
  <c r="B211" i="71"/>
  <c r="B210" i="71"/>
  <c r="B209" i="71"/>
  <c r="B208" i="71"/>
  <c r="B207" i="71"/>
  <c r="B206" i="71"/>
  <c r="B205" i="71"/>
  <c r="B204" i="71"/>
  <c r="B203" i="71"/>
  <c r="B202" i="71"/>
  <c r="B201" i="71"/>
  <c r="B200" i="71"/>
  <c r="B199" i="71"/>
  <c r="B198" i="71"/>
  <c r="B197" i="71"/>
  <c r="B196" i="71"/>
  <c r="B195" i="71"/>
  <c r="B194" i="71"/>
  <c r="B193" i="71"/>
  <c r="B192" i="71"/>
  <c r="B191" i="71"/>
  <c r="B190" i="71"/>
  <c r="B189" i="71"/>
  <c r="B188" i="71"/>
  <c r="B187" i="71"/>
  <c r="B186" i="71"/>
  <c r="B185" i="71"/>
  <c r="B184" i="71"/>
  <c r="B183" i="71"/>
  <c r="B182" i="71"/>
  <c r="B181" i="71"/>
  <c r="B180" i="71"/>
  <c r="B179" i="71"/>
  <c r="B178" i="71"/>
  <c r="B177" i="71"/>
  <c r="B3" i="71"/>
  <c r="B4" i="71"/>
  <c r="B5" i="71"/>
  <c r="B6" i="71"/>
  <c r="B7" i="71"/>
  <c r="B8" i="71"/>
  <c r="B9" i="71"/>
  <c r="B10" i="71"/>
  <c r="B11" i="71"/>
  <c r="B12" i="71"/>
  <c r="B13" i="71"/>
  <c r="B14" i="71"/>
  <c r="B15" i="71"/>
  <c r="B16" i="71"/>
  <c r="B17" i="71"/>
  <c r="B18" i="71"/>
  <c r="B19" i="71"/>
  <c r="B20" i="71"/>
  <c r="B21" i="71"/>
  <c r="B22" i="71"/>
  <c r="B23" i="71"/>
  <c r="B24" i="71"/>
  <c r="B25" i="71"/>
  <c r="B26" i="71"/>
  <c r="B27" i="71"/>
  <c r="B28" i="71"/>
  <c r="B29" i="71"/>
  <c r="B30" i="71"/>
  <c r="B31" i="71"/>
  <c r="B32" i="71"/>
  <c r="B33" i="71"/>
  <c r="B34" i="71"/>
  <c r="B35" i="71"/>
  <c r="B36" i="71"/>
  <c r="B37" i="71"/>
  <c r="B38" i="71"/>
  <c r="B39" i="71"/>
  <c r="B40" i="71"/>
  <c r="B41" i="71"/>
  <c r="B42" i="71"/>
  <c r="B43" i="71"/>
  <c r="B44" i="71"/>
  <c r="B45" i="71"/>
  <c r="B46" i="71"/>
  <c r="B47" i="71"/>
  <c r="B48" i="71"/>
  <c r="B49" i="71"/>
  <c r="B50" i="71"/>
  <c r="B51" i="71"/>
  <c r="B52" i="71"/>
  <c r="B53" i="71"/>
  <c r="B54" i="71"/>
  <c r="B55" i="71"/>
  <c r="B56" i="71"/>
  <c r="B57" i="71"/>
  <c r="B58" i="71"/>
  <c r="B59" i="71"/>
  <c r="B60" i="71"/>
  <c r="B61" i="71"/>
  <c r="B62" i="71"/>
  <c r="B63" i="71"/>
  <c r="B64" i="71"/>
  <c r="B65" i="71"/>
  <c r="B66" i="71"/>
  <c r="B67" i="71"/>
  <c r="B68" i="71"/>
  <c r="B69" i="71"/>
  <c r="B70" i="71"/>
  <c r="B71" i="71"/>
  <c r="B72" i="71"/>
  <c r="B73" i="71"/>
  <c r="B74" i="71"/>
  <c r="B75" i="71"/>
  <c r="B76" i="71"/>
  <c r="B77" i="71"/>
  <c r="B78" i="71"/>
  <c r="B79" i="71"/>
  <c r="B80" i="71"/>
  <c r="B81" i="71"/>
  <c r="B82" i="71"/>
  <c r="B83" i="71"/>
  <c r="B84" i="71"/>
  <c r="B85" i="71"/>
  <c r="B86" i="71"/>
  <c r="B87" i="71"/>
  <c r="B88" i="71"/>
  <c r="B89" i="71"/>
  <c r="B90" i="71"/>
  <c r="B91" i="71"/>
  <c r="B92" i="71"/>
  <c r="B93" i="71"/>
  <c r="B94" i="71"/>
  <c r="B95" i="71"/>
  <c r="B96" i="71"/>
  <c r="B97" i="71"/>
  <c r="B98" i="71"/>
  <c r="B99" i="71"/>
  <c r="B100" i="71"/>
  <c r="B101" i="71"/>
  <c r="B102" i="71"/>
  <c r="B103" i="71"/>
  <c r="B104" i="71"/>
  <c r="B105" i="71"/>
  <c r="B106" i="71"/>
  <c r="B107" i="71"/>
  <c r="B108" i="71"/>
  <c r="B109" i="71"/>
  <c r="B110" i="71"/>
  <c r="B111" i="71"/>
  <c r="B112" i="71"/>
  <c r="B113" i="71"/>
  <c r="B114" i="71"/>
  <c r="B115" i="71"/>
  <c r="B116" i="71"/>
  <c r="B117" i="71"/>
  <c r="B118" i="71"/>
  <c r="B119" i="71"/>
  <c r="B120" i="71"/>
  <c r="B121" i="71"/>
  <c r="B122" i="71"/>
  <c r="B123" i="71"/>
  <c r="B124" i="71"/>
  <c r="B125" i="71"/>
  <c r="B126" i="71"/>
  <c r="B127" i="71"/>
  <c r="B128" i="71"/>
  <c r="B129" i="71"/>
  <c r="B130" i="71"/>
  <c r="B131" i="71"/>
  <c r="B132" i="71"/>
  <c r="B133" i="71"/>
  <c r="B134" i="71"/>
  <c r="B135" i="71"/>
  <c r="B136" i="71"/>
  <c r="B137" i="71"/>
  <c r="B138" i="71"/>
  <c r="B139" i="71"/>
  <c r="B140" i="71"/>
  <c r="B141" i="71"/>
  <c r="B142" i="71"/>
  <c r="B143" i="71"/>
  <c r="B144" i="71"/>
  <c r="B145" i="71"/>
  <c r="B146" i="71"/>
  <c r="B147" i="71"/>
  <c r="B148" i="71"/>
  <c r="B149" i="71"/>
  <c r="B150" i="71"/>
  <c r="B151" i="71"/>
  <c r="B152" i="71"/>
  <c r="B153" i="71"/>
  <c r="B154" i="71"/>
  <c r="B155" i="71"/>
  <c r="B156" i="71"/>
  <c r="B157" i="71"/>
  <c r="B158" i="71"/>
  <c r="B159" i="71"/>
  <c r="B160" i="71"/>
  <c r="B161" i="71"/>
  <c r="B162" i="71"/>
  <c r="B163" i="71"/>
  <c r="B164" i="71"/>
  <c r="B165" i="71"/>
  <c r="B166" i="71"/>
  <c r="B167" i="71"/>
  <c r="B168" i="71"/>
  <c r="B169" i="71"/>
  <c r="B170" i="71"/>
  <c r="B171" i="71"/>
  <c r="B172" i="71"/>
  <c r="B173" i="71"/>
  <c r="B174" i="71"/>
  <c r="B175" i="71"/>
  <c r="B176" i="71"/>
  <c r="O674" i="70"/>
  <c r="O675" i="70" s="1"/>
  <c r="O676" i="70" s="1"/>
  <c r="N672" i="70"/>
  <c r="N222" i="70" s="1"/>
  <c r="N670" i="70"/>
  <c r="N559" i="70" s="1"/>
  <c r="N668" i="70"/>
  <c r="N557" i="70" s="1"/>
  <c r="N666" i="70"/>
  <c r="N103" i="70" s="1"/>
  <c r="N664" i="70"/>
  <c r="N101" i="70" s="1"/>
  <c r="N661" i="70"/>
  <c r="N437" i="70" s="1"/>
  <c r="N660" i="70"/>
  <c r="N549" i="70" s="1"/>
  <c r="N659" i="70"/>
  <c r="N96" i="70" s="1"/>
  <c r="N656" i="70"/>
  <c r="N319" i="70" s="1"/>
  <c r="N655" i="70"/>
  <c r="N431" i="70" s="1"/>
  <c r="N654" i="70"/>
  <c r="N653" i="70"/>
  <c r="N542" i="70" s="1"/>
  <c r="N652" i="70"/>
  <c r="N651" i="70"/>
  <c r="N649" i="70"/>
  <c r="N648" i="70"/>
  <c r="N311" i="70" s="1"/>
  <c r="N647" i="70"/>
  <c r="N644" i="70"/>
  <c r="N420" i="70" s="1"/>
  <c r="N643" i="70"/>
  <c r="N419" i="70" s="1"/>
  <c r="N642" i="70"/>
  <c r="N305" i="70" s="1"/>
  <c r="N640" i="70"/>
  <c r="N639" i="70"/>
  <c r="N528" i="70" s="1"/>
  <c r="N638" i="70"/>
  <c r="N301" i="70" s="1"/>
  <c r="O631" i="70"/>
  <c r="N629" i="70"/>
  <c r="N66" i="70" s="1"/>
  <c r="N626" i="70"/>
  <c r="N176" i="70" s="1"/>
  <c r="N625" i="70"/>
  <c r="N175" i="70" s="1"/>
  <c r="N624" i="70"/>
  <c r="N622" i="70"/>
  <c r="N620" i="70"/>
  <c r="N509" i="70" s="1"/>
  <c r="N617" i="70"/>
  <c r="N616" i="70"/>
  <c r="N505" i="70" s="1"/>
  <c r="N615" i="70"/>
  <c r="N612" i="70"/>
  <c r="N275" i="70" s="1"/>
  <c r="N611" i="70"/>
  <c r="N610" i="70"/>
  <c r="N499" i="70" s="1"/>
  <c r="N609" i="70"/>
  <c r="N607" i="70"/>
  <c r="N604" i="70"/>
  <c r="N154" i="70" s="1"/>
  <c r="N603" i="70"/>
  <c r="N379" i="70" s="1"/>
  <c r="N602" i="70"/>
  <c r="N39" i="70" s="1"/>
  <c r="N601" i="70"/>
  <c r="N151" i="70" s="1"/>
  <c r="N600" i="70"/>
  <c r="N263" i="70" s="1"/>
  <c r="N599" i="70"/>
  <c r="N262" i="70" s="1"/>
  <c r="N598" i="70"/>
  <c r="N374" i="70" s="1"/>
  <c r="N597" i="70"/>
  <c r="N260" i="70" s="1"/>
  <c r="N596" i="70"/>
  <c r="N485" i="70" s="1"/>
  <c r="N595" i="70"/>
  <c r="N594" i="70"/>
  <c r="N370" i="70" s="1"/>
  <c r="N591" i="70"/>
  <c r="N28" i="70" s="1"/>
  <c r="N590" i="70"/>
  <c r="N140" i="70" s="1"/>
  <c r="N589" i="70"/>
  <c r="N478" i="70" s="1"/>
  <c r="N588" i="70"/>
  <c r="N138" i="70" s="1"/>
  <c r="N587" i="70"/>
  <c r="N363" i="70" s="1"/>
  <c r="N584" i="70"/>
  <c r="N583" i="70"/>
  <c r="N246" i="70" s="1"/>
  <c r="N582" i="70"/>
  <c r="N19" i="70" s="1"/>
  <c r="N581" i="70"/>
  <c r="N470" i="70" s="1"/>
  <c r="N580" i="70"/>
  <c r="N579" i="70"/>
  <c r="N355" i="70" s="1"/>
  <c r="N578" i="70"/>
  <c r="N577" i="70"/>
  <c r="O551" i="70"/>
  <c r="O534" i="70"/>
  <c r="O516" i="70"/>
  <c r="C509" i="70"/>
  <c r="AJ1868" i="46" s="1"/>
  <c r="E508" i="70"/>
  <c r="H2844" i="71" s="1"/>
  <c r="O507" i="70"/>
  <c r="E507" i="70"/>
  <c r="H2843" i="71" s="1"/>
  <c r="E506" i="70"/>
  <c r="H2842" i="71" s="1"/>
  <c r="E505" i="70"/>
  <c r="H2841" i="71" s="1"/>
  <c r="E504" i="70"/>
  <c r="H2840" i="71" s="1"/>
  <c r="C501" i="70"/>
  <c r="AG1868" i="46" s="1"/>
  <c r="E500" i="70"/>
  <c r="H2839" i="71" s="1"/>
  <c r="E499" i="70"/>
  <c r="H2838" i="71" s="1"/>
  <c r="E498" i="70"/>
  <c r="C495" i="70"/>
  <c r="O494" i="70"/>
  <c r="E494" i="70"/>
  <c r="E493" i="70"/>
  <c r="E492" i="70"/>
  <c r="E491" i="70"/>
  <c r="E490" i="70"/>
  <c r="E489" i="70"/>
  <c r="E488" i="70"/>
  <c r="E487" i="70"/>
  <c r="H2829" i="71" s="1"/>
  <c r="E486" i="70"/>
  <c r="H2828" i="71" s="1"/>
  <c r="E485" i="70"/>
  <c r="H2827" i="71" s="1"/>
  <c r="E484" i="70"/>
  <c r="H2826" i="71" s="1"/>
  <c r="E483" i="70"/>
  <c r="H2825" i="71" s="1"/>
  <c r="E482" i="70"/>
  <c r="H2824" i="71" s="1"/>
  <c r="O481" i="70"/>
  <c r="E481" i="70"/>
  <c r="H2823" i="71" s="1"/>
  <c r="E480" i="70"/>
  <c r="H2822" i="71" s="1"/>
  <c r="C477" i="70"/>
  <c r="E476" i="70"/>
  <c r="H2821" i="71" s="1"/>
  <c r="E475" i="70"/>
  <c r="H2820" i="71" s="1"/>
  <c r="O474" i="70"/>
  <c r="E474" i="70"/>
  <c r="C471" i="70"/>
  <c r="E470" i="70"/>
  <c r="H2818" i="71" s="1"/>
  <c r="E469" i="70"/>
  <c r="H2817" i="71" s="1"/>
  <c r="E468" i="70"/>
  <c r="O438" i="70"/>
  <c r="O421" i="70"/>
  <c r="O403" i="70"/>
  <c r="C396" i="70"/>
  <c r="E395" i="70"/>
  <c r="H2815" i="71" s="1"/>
  <c r="O394" i="70"/>
  <c r="E394" i="70"/>
  <c r="H2814" i="71" s="1"/>
  <c r="E393" i="70"/>
  <c r="E392" i="70"/>
  <c r="H2812" i="71" s="1"/>
  <c r="E391" i="70"/>
  <c r="H2811" i="71" s="1"/>
  <c r="C388" i="70"/>
  <c r="E387" i="70"/>
  <c r="H2810" i="71" s="1"/>
  <c r="E386" i="70"/>
  <c r="H2809" i="71" s="1"/>
  <c r="E385" i="70"/>
  <c r="C382" i="70"/>
  <c r="AA1867" i="46" s="1"/>
  <c r="O381" i="70"/>
  <c r="E381" i="70"/>
  <c r="H2807" i="71" s="1"/>
  <c r="E380" i="70"/>
  <c r="H2806" i="71" s="1"/>
  <c r="E379" i="70"/>
  <c r="H2805" i="71" s="1"/>
  <c r="E378" i="70"/>
  <c r="H2804" i="71" s="1"/>
  <c r="E377" i="70"/>
  <c r="H2803" i="71" s="1"/>
  <c r="E376" i="70"/>
  <c r="H2802" i="71" s="1"/>
  <c r="E375" i="70"/>
  <c r="H2801" i="71" s="1"/>
  <c r="E374" i="70"/>
  <c r="H2800" i="71" s="1"/>
  <c r="E373" i="70"/>
  <c r="H2799" i="71" s="1"/>
  <c r="E372" i="70"/>
  <c r="H2798" i="71" s="1"/>
  <c r="E371" i="70"/>
  <c r="H2797" i="71" s="1"/>
  <c r="E370" i="70"/>
  <c r="H2796" i="71" s="1"/>
  <c r="E369" i="70"/>
  <c r="H2795" i="71" s="1"/>
  <c r="O368" i="70"/>
  <c r="E368" i="70"/>
  <c r="H2794" i="71" s="1"/>
  <c r="E367" i="70"/>
  <c r="H2793" i="71" s="1"/>
  <c r="C364" i="70"/>
  <c r="E363" i="70"/>
  <c r="E362" i="70"/>
  <c r="O361" i="70"/>
  <c r="E361" i="70"/>
  <c r="C358" i="70"/>
  <c r="AD1867" i="46" s="1"/>
  <c r="E357" i="70"/>
  <c r="E356" i="70"/>
  <c r="E355" i="70"/>
  <c r="H2787" i="71" s="1"/>
  <c r="O325" i="70"/>
  <c r="O308" i="70"/>
  <c r="O290" i="70"/>
  <c r="C283" i="70"/>
  <c r="E282" i="70"/>
  <c r="H2786" i="71" s="1"/>
  <c r="O281" i="70"/>
  <c r="E281" i="70"/>
  <c r="H2785" i="71" s="1"/>
  <c r="E280" i="70"/>
  <c r="H2784" i="71" s="1"/>
  <c r="E279" i="70"/>
  <c r="H2783" i="71" s="1"/>
  <c r="E278" i="70"/>
  <c r="H2782" i="71" s="1"/>
  <c r="C275" i="70"/>
  <c r="E274" i="70"/>
  <c r="E273" i="70"/>
  <c r="H2780" i="71" s="1"/>
  <c r="E272" i="70"/>
  <c r="H2779" i="71" s="1"/>
  <c r="C269" i="70"/>
  <c r="AA1866" i="46" s="1"/>
  <c r="O268" i="70"/>
  <c r="E268" i="70"/>
  <c r="H2778" i="71" s="1"/>
  <c r="E267" i="70"/>
  <c r="H2777" i="71" s="1"/>
  <c r="E266" i="70"/>
  <c r="H2776" i="71" s="1"/>
  <c r="E265" i="70"/>
  <c r="H2775" i="71" s="1"/>
  <c r="E264" i="70"/>
  <c r="H2774" i="71" s="1"/>
  <c r="E263" i="70"/>
  <c r="H2773" i="71" s="1"/>
  <c r="E262" i="70"/>
  <c r="H2772" i="71" s="1"/>
  <c r="E261" i="70"/>
  <c r="H2771" i="71" s="1"/>
  <c r="E260" i="70"/>
  <c r="H2770" i="71" s="1"/>
  <c r="E259" i="70"/>
  <c r="H2769" i="71" s="1"/>
  <c r="E258" i="70"/>
  <c r="H2768" i="71" s="1"/>
  <c r="E257" i="70"/>
  <c r="H2767" i="71" s="1"/>
  <c r="E256" i="70"/>
  <c r="H2766" i="71" s="1"/>
  <c r="O255" i="70"/>
  <c r="E255" i="70"/>
  <c r="H2765" i="71" s="1"/>
  <c r="E254" i="70"/>
  <c r="H2764" i="71" s="1"/>
  <c r="C251" i="70"/>
  <c r="E250" i="70"/>
  <c r="H2763" i="71" s="1"/>
  <c r="E249" i="70"/>
  <c r="H2762" i="71" s="1"/>
  <c r="O248" i="70"/>
  <c r="E248" i="70"/>
  <c r="H2761" i="71" s="1"/>
  <c r="C245" i="70"/>
  <c r="E244" i="70"/>
  <c r="H2760" i="71" s="1"/>
  <c r="E243" i="70"/>
  <c r="H2759" i="71" s="1"/>
  <c r="E242" i="70"/>
  <c r="O212" i="70"/>
  <c r="O195" i="70"/>
  <c r="O177" i="70"/>
  <c r="C170" i="70"/>
  <c r="AJ1865" i="46" s="1"/>
  <c r="E169" i="70"/>
  <c r="H2757" i="71" s="1"/>
  <c r="O168" i="70"/>
  <c r="E168" i="70"/>
  <c r="H2756" i="71" s="1"/>
  <c r="E167" i="70"/>
  <c r="H2755" i="71" s="1"/>
  <c r="E166" i="70"/>
  <c r="H2754" i="71" s="1"/>
  <c r="E165" i="70"/>
  <c r="C162" i="70"/>
  <c r="E161" i="70"/>
  <c r="H2752" i="71" s="1"/>
  <c r="E160" i="70"/>
  <c r="E159" i="70"/>
  <c r="H2750" i="71" s="1"/>
  <c r="C156" i="70"/>
  <c r="O155" i="70"/>
  <c r="E155" i="70"/>
  <c r="H2749" i="71" s="1"/>
  <c r="E154" i="70"/>
  <c r="H2748" i="71" s="1"/>
  <c r="E153" i="70"/>
  <c r="H2747" i="71" s="1"/>
  <c r="E152" i="70"/>
  <c r="H2746" i="71" s="1"/>
  <c r="E151" i="70"/>
  <c r="H2745" i="71" s="1"/>
  <c r="E150" i="70"/>
  <c r="H2744" i="71" s="1"/>
  <c r="E149" i="70"/>
  <c r="H2743" i="71" s="1"/>
  <c r="E148" i="70"/>
  <c r="H2742" i="71" s="1"/>
  <c r="E147" i="70"/>
  <c r="H2741" i="71" s="1"/>
  <c r="E146" i="70"/>
  <c r="H2740" i="71" s="1"/>
  <c r="E145" i="70"/>
  <c r="H2739" i="71" s="1"/>
  <c r="E144" i="70"/>
  <c r="H2738" i="71" s="1"/>
  <c r="E143" i="70"/>
  <c r="H2737" i="71" s="1"/>
  <c r="O142" i="70"/>
  <c r="E142" i="70"/>
  <c r="H2736" i="71" s="1"/>
  <c r="E141" i="70"/>
  <c r="C138" i="70"/>
  <c r="X1865" i="46" s="1"/>
  <c r="E137" i="70"/>
  <c r="H2734" i="71" s="1"/>
  <c r="E136" i="70"/>
  <c r="O135" i="70"/>
  <c r="E135" i="70"/>
  <c r="H2732" i="71" s="1"/>
  <c r="C132" i="70"/>
  <c r="E131" i="70"/>
  <c r="H2731" i="71" s="1"/>
  <c r="E130" i="70"/>
  <c r="H2730" i="71" s="1"/>
  <c r="E129" i="70"/>
  <c r="H2729" i="71" s="1"/>
  <c r="O99" i="70"/>
  <c r="O82" i="70"/>
  <c r="O64" i="70"/>
  <c r="C57" i="70"/>
  <c r="E56" i="70"/>
  <c r="H2728" i="71" s="1"/>
  <c r="O55" i="70"/>
  <c r="E55" i="70"/>
  <c r="H2727" i="71" s="1"/>
  <c r="E54" i="70"/>
  <c r="H2726" i="71" s="1"/>
  <c r="E53" i="70"/>
  <c r="E52" i="70"/>
  <c r="H2724" i="71" s="1"/>
  <c r="C49" i="70"/>
  <c r="AG1864" i="46" s="1"/>
  <c r="E48" i="70"/>
  <c r="E47" i="70"/>
  <c r="H2722" i="71" s="1"/>
  <c r="E46" i="70"/>
  <c r="H2721" i="71" s="1"/>
  <c r="C43" i="70"/>
  <c r="AA1864" i="46" s="1"/>
  <c r="O42" i="70"/>
  <c r="E42" i="70"/>
  <c r="H2720" i="71" s="1"/>
  <c r="E41" i="70"/>
  <c r="H2719" i="71" s="1"/>
  <c r="E40" i="70"/>
  <c r="H2718" i="71" s="1"/>
  <c r="E39" i="70"/>
  <c r="H2717" i="71" s="1"/>
  <c r="E38" i="70"/>
  <c r="H2716" i="71" s="1"/>
  <c r="E37" i="70"/>
  <c r="H2715" i="71" s="1"/>
  <c r="E36" i="70"/>
  <c r="H2714" i="71" s="1"/>
  <c r="E35" i="70"/>
  <c r="H2713" i="71" s="1"/>
  <c r="E34" i="70"/>
  <c r="H2712" i="71" s="1"/>
  <c r="E33" i="70"/>
  <c r="H2711" i="71" s="1"/>
  <c r="E32" i="70"/>
  <c r="H2710" i="71" s="1"/>
  <c r="E31" i="70"/>
  <c r="H2709" i="71" s="1"/>
  <c r="E30" i="70"/>
  <c r="H2708" i="71" s="1"/>
  <c r="O29" i="70"/>
  <c r="E29" i="70"/>
  <c r="H2707" i="71" s="1"/>
  <c r="E28" i="70"/>
  <c r="H2706" i="71" s="1"/>
  <c r="C25" i="70"/>
  <c r="E24" i="70"/>
  <c r="H2705" i="71" s="1"/>
  <c r="E23" i="70"/>
  <c r="H2704" i="71" s="1"/>
  <c r="O22" i="70"/>
  <c r="E22" i="70"/>
  <c r="C19" i="70"/>
  <c r="AD1864" i="46" s="1"/>
  <c r="E18" i="70"/>
  <c r="H2702" i="71" s="1"/>
  <c r="E17" i="70"/>
  <c r="H2701" i="71" s="1"/>
  <c r="E16" i="70"/>
  <c r="H2700" i="71" s="1"/>
  <c r="N424" i="70"/>
  <c r="N40" i="70"/>
  <c r="O694" i="67"/>
  <c r="O695" i="67" s="1"/>
  <c r="O696" i="67" s="1"/>
  <c r="N692" i="67"/>
  <c r="N690" i="67"/>
  <c r="N470" i="67" s="1"/>
  <c r="N688" i="67"/>
  <c r="N468" i="67" s="1"/>
  <c r="N686" i="67"/>
  <c r="N684" i="67"/>
  <c r="N681" i="67"/>
  <c r="N680" i="67"/>
  <c r="N679" i="67"/>
  <c r="N569" i="67" s="1"/>
  <c r="N676" i="67"/>
  <c r="N456" i="67" s="1"/>
  <c r="N675" i="67"/>
  <c r="N674" i="67"/>
  <c r="N564" i="67" s="1"/>
  <c r="N673" i="67"/>
  <c r="N672" i="67"/>
  <c r="N342" i="67" s="1"/>
  <c r="N671" i="67"/>
  <c r="N669" i="67"/>
  <c r="N449" i="67" s="1"/>
  <c r="N668" i="67"/>
  <c r="N558" i="67" s="1"/>
  <c r="N667" i="67"/>
  <c r="N664" i="67"/>
  <c r="N663" i="67"/>
  <c r="N443" i="67" s="1"/>
  <c r="N662" i="67"/>
  <c r="N442" i="67" s="1"/>
  <c r="N661" i="67"/>
  <c r="N660" i="67"/>
  <c r="V76" i="79" s="1"/>
  <c r="O652" i="67"/>
  <c r="N650" i="67"/>
  <c r="N430" i="67" s="1"/>
  <c r="N647" i="67"/>
  <c r="N317" i="67" s="1"/>
  <c r="N646" i="67"/>
  <c r="N645" i="67"/>
  <c r="V56" i="79" s="1"/>
  <c r="N643" i="67"/>
  <c r="N533" i="67" s="1"/>
  <c r="N641" i="67"/>
  <c r="N638" i="67"/>
  <c r="N637" i="67"/>
  <c r="N197" i="67" s="1"/>
  <c r="N636" i="67"/>
  <c r="N526" i="67" s="1"/>
  <c r="N633" i="67"/>
  <c r="N632" i="67"/>
  <c r="N412" i="67" s="1"/>
  <c r="N631" i="67"/>
  <c r="N301" i="67" s="1"/>
  <c r="N630" i="67"/>
  <c r="N410" i="67" s="1"/>
  <c r="N628" i="67"/>
  <c r="N625" i="67"/>
  <c r="N624" i="67"/>
  <c r="V35" i="79" s="1"/>
  <c r="N623" i="67"/>
  <c r="N293" i="67" s="1"/>
  <c r="N622" i="67"/>
  <c r="N621" i="67"/>
  <c r="N620" i="67"/>
  <c r="N180" i="67" s="1"/>
  <c r="N619" i="67"/>
  <c r="N618" i="67"/>
  <c r="N288" i="67" s="1"/>
  <c r="N617" i="67"/>
  <c r="N616" i="67"/>
  <c r="N506" i="67" s="1"/>
  <c r="N615" i="67"/>
  <c r="N505" i="67" s="1"/>
  <c r="N612" i="67"/>
  <c r="N502" i="67" s="1"/>
  <c r="N611" i="67"/>
  <c r="N281" i="67" s="1"/>
  <c r="N610" i="67"/>
  <c r="N390" i="67" s="1"/>
  <c r="N609" i="67"/>
  <c r="N389" i="67" s="1"/>
  <c r="N608" i="67"/>
  <c r="N605" i="67"/>
  <c r="N165" i="67" s="1"/>
  <c r="N604" i="67"/>
  <c r="V15" i="79" s="1"/>
  <c r="N603" i="67"/>
  <c r="N602" i="67"/>
  <c r="N382" i="67" s="1"/>
  <c r="N601" i="67"/>
  <c r="N381" i="67" s="1"/>
  <c r="N600" i="67"/>
  <c r="N160" i="67" s="1"/>
  <c r="N599" i="67"/>
  <c r="N379" i="67" s="1"/>
  <c r="N598" i="67"/>
  <c r="N158" i="67" s="1"/>
  <c r="O572" i="67"/>
  <c r="O555" i="67"/>
  <c r="O538" i="67"/>
  <c r="C531" i="67"/>
  <c r="C637" i="67" s="1"/>
  <c r="E530" i="67"/>
  <c r="O529" i="67"/>
  <c r="E529" i="67"/>
  <c r="E528" i="67"/>
  <c r="E527" i="67"/>
  <c r="E526" i="67"/>
  <c r="C523" i="67"/>
  <c r="C629" i="67" s="1"/>
  <c r="E522" i="67"/>
  <c r="E521" i="67"/>
  <c r="E520" i="67"/>
  <c r="C517" i="67"/>
  <c r="C621" i="67" s="1"/>
  <c r="O516" i="67"/>
  <c r="E516" i="67"/>
  <c r="E515" i="67"/>
  <c r="E514" i="67"/>
  <c r="E513" i="67"/>
  <c r="E512" i="67"/>
  <c r="E511" i="67"/>
  <c r="E510" i="67"/>
  <c r="E509" i="67"/>
  <c r="E508" i="67"/>
  <c r="E507" i="67"/>
  <c r="E506" i="67"/>
  <c r="E505" i="67"/>
  <c r="E504" i="67"/>
  <c r="O503" i="67"/>
  <c r="E503" i="67"/>
  <c r="E502" i="67"/>
  <c r="C499" i="67"/>
  <c r="C613" i="67" s="1"/>
  <c r="E498" i="67"/>
  <c r="E497" i="67"/>
  <c r="O496" i="67"/>
  <c r="E496" i="67"/>
  <c r="C493" i="67"/>
  <c r="C605" i="67" s="1"/>
  <c r="E492" i="67"/>
  <c r="E491" i="67"/>
  <c r="G491" i="67" s="1"/>
  <c r="E490" i="67"/>
  <c r="G490" i="67" s="1"/>
  <c r="O462" i="67"/>
  <c r="O445" i="67"/>
  <c r="O428" i="67"/>
  <c r="C421" i="67"/>
  <c r="C636" i="67" s="1"/>
  <c r="E420" i="67"/>
  <c r="O419" i="67"/>
  <c r="E419" i="67"/>
  <c r="E418" i="67"/>
  <c r="E417" i="67"/>
  <c r="E416" i="67"/>
  <c r="C413" i="67"/>
  <c r="C628" i="67" s="1"/>
  <c r="E412" i="67"/>
  <c r="E411" i="67"/>
  <c r="E410" i="67"/>
  <c r="C407" i="67"/>
  <c r="C620" i="67" s="1"/>
  <c r="O406" i="67"/>
  <c r="E406" i="67"/>
  <c r="E405" i="67"/>
  <c r="E404" i="67"/>
  <c r="E403" i="67"/>
  <c r="E402" i="67"/>
  <c r="E401" i="67"/>
  <c r="E400" i="67"/>
  <c r="E399" i="67"/>
  <c r="E398" i="67"/>
  <c r="E397" i="67"/>
  <c r="E396" i="67"/>
  <c r="E395" i="67"/>
  <c r="E394" i="67"/>
  <c r="O393" i="67"/>
  <c r="E393" i="67"/>
  <c r="E392" i="67"/>
  <c r="C389" i="67"/>
  <c r="C612" i="67" s="1"/>
  <c r="E388" i="67"/>
  <c r="E387" i="67"/>
  <c r="O386" i="67"/>
  <c r="E386" i="67"/>
  <c r="C383" i="67"/>
  <c r="C604" i="67" s="1"/>
  <c r="E382" i="67"/>
  <c r="E381" i="67"/>
  <c r="E380" i="67"/>
  <c r="O352" i="67"/>
  <c r="O335" i="67"/>
  <c r="O318" i="67"/>
  <c r="C311" i="67"/>
  <c r="C635" i="67" s="1"/>
  <c r="E310" i="67"/>
  <c r="O309" i="67"/>
  <c r="E309" i="67"/>
  <c r="E308" i="67"/>
  <c r="E307" i="67"/>
  <c r="E306" i="67"/>
  <c r="C303" i="67"/>
  <c r="C627" i="67" s="1"/>
  <c r="E302" i="67"/>
  <c r="E301" i="67"/>
  <c r="E300" i="67"/>
  <c r="C297" i="67"/>
  <c r="C619" i="67" s="1"/>
  <c r="O296" i="67"/>
  <c r="E296" i="67"/>
  <c r="E295" i="67"/>
  <c r="E294" i="67"/>
  <c r="E293" i="67"/>
  <c r="E292" i="67"/>
  <c r="E291" i="67"/>
  <c r="E290" i="67"/>
  <c r="E289" i="67"/>
  <c r="E288" i="67"/>
  <c r="E287" i="67"/>
  <c r="E286" i="67"/>
  <c r="E285" i="67"/>
  <c r="E284" i="67"/>
  <c r="O283" i="67"/>
  <c r="E283" i="67"/>
  <c r="E282" i="67"/>
  <c r="C279" i="67"/>
  <c r="C611" i="67" s="1"/>
  <c r="E278" i="67"/>
  <c r="E277" i="67"/>
  <c r="O276" i="67"/>
  <c r="E276" i="67"/>
  <c r="C273" i="67"/>
  <c r="C603" i="67" s="1"/>
  <c r="E272" i="67"/>
  <c r="E271" i="67"/>
  <c r="E270" i="67"/>
  <c r="O242" i="67"/>
  <c r="O225" i="67"/>
  <c r="O208" i="67"/>
  <c r="C201" i="67"/>
  <c r="C634" i="67" s="1"/>
  <c r="E200" i="67"/>
  <c r="O199" i="67"/>
  <c r="E199" i="67"/>
  <c r="E198" i="67"/>
  <c r="E197" i="67"/>
  <c r="E196" i="67"/>
  <c r="C193" i="67"/>
  <c r="C626" i="67" s="1"/>
  <c r="E192" i="67"/>
  <c r="E191" i="67"/>
  <c r="E190" i="67"/>
  <c r="C187" i="67"/>
  <c r="C618" i="67" s="1"/>
  <c r="O186" i="67"/>
  <c r="E186" i="67"/>
  <c r="E185" i="67"/>
  <c r="E184" i="67"/>
  <c r="E183" i="67"/>
  <c r="E182" i="67"/>
  <c r="E181" i="67"/>
  <c r="E180" i="67"/>
  <c r="E179" i="67"/>
  <c r="E178" i="67"/>
  <c r="E177" i="67"/>
  <c r="E176" i="67"/>
  <c r="E175" i="67"/>
  <c r="E174" i="67"/>
  <c r="O173" i="67"/>
  <c r="E173" i="67"/>
  <c r="E172" i="67"/>
  <c r="C169" i="67"/>
  <c r="C610" i="67" s="1"/>
  <c r="E168" i="67"/>
  <c r="E167" i="67"/>
  <c r="O166" i="67"/>
  <c r="E166" i="67"/>
  <c r="C163" i="67"/>
  <c r="C602" i="67" s="1"/>
  <c r="E162" i="67"/>
  <c r="E161" i="67"/>
  <c r="E160" i="67"/>
  <c r="K149" i="67"/>
  <c r="H149" i="67"/>
  <c r="E149" i="67"/>
  <c r="I149" i="67" s="1"/>
  <c r="K148" i="67"/>
  <c r="H148" i="67"/>
  <c r="E148" i="67"/>
  <c r="I148" i="67" s="1"/>
  <c r="K147" i="67"/>
  <c r="H147" i="67"/>
  <c r="E147" i="67"/>
  <c r="I147" i="67" s="1"/>
  <c r="K146" i="67"/>
  <c r="H146" i="67"/>
  <c r="E146" i="67"/>
  <c r="I146" i="67" s="1"/>
  <c r="H145" i="67"/>
  <c r="E145" i="67"/>
  <c r="I145" i="67" s="1"/>
  <c r="K144" i="67"/>
  <c r="H144" i="67"/>
  <c r="E144" i="67"/>
  <c r="I144" i="67" s="1"/>
  <c r="K143" i="67"/>
  <c r="H143" i="67"/>
  <c r="E143" i="67"/>
  <c r="I143" i="67" s="1"/>
  <c r="K142" i="67"/>
  <c r="H142" i="67"/>
  <c r="E142" i="67"/>
  <c r="I142" i="67" s="1"/>
  <c r="K141" i="67"/>
  <c r="H141" i="67"/>
  <c r="E141" i="67"/>
  <c r="I141" i="67" s="1"/>
  <c r="K140" i="67"/>
  <c r="H140" i="67"/>
  <c r="E140" i="67"/>
  <c r="I140" i="67" s="1"/>
  <c r="K139" i="67"/>
  <c r="H139" i="67"/>
  <c r="E139" i="67"/>
  <c r="I139" i="67" s="1"/>
  <c r="K138" i="67"/>
  <c r="H138" i="67"/>
  <c r="E138" i="67"/>
  <c r="I138" i="67" s="1"/>
  <c r="O116" i="67"/>
  <c r="N116" i="67" s="1"/>
  <c r="V92" i="79"/>
  <c r="O81" i="67"/>
  <c r="N81" i="67" s="1"/>
  <c r="C74" i="67"/>
  <c r="C633" i="67" s="1"/>
  <c r="E73" i="67"/>
  <c r="H2699" i="71" s="1"/>
  <c r="O72" i="67"/>
  <c r="N72" i="67" s="1"/>
  <c r="E72" i="67"/>
  <c r="H2698" i="71" s="1"/>
  <c r="E71" i="67"/>
  <c r="H2697" i="71" s="1"/>
  <c r="E70" i="67"/>
  <c r="H2696" i="71" s="1"/>
  <c r="E69" i="67"/>
  <c r="C66" i="67"/>
  <c r="C625" i="67" s="1"/>
  <c r="E65" i="67"/>
  <c r="H2694" i="71" s="1"/>
  <c r="E64" i="67"/>
  <c r="H2693" i="71" s="1"/>
  <c r="E63" i="67"/>
  <c r="C60" i="67"/>
  <c r="C617" i="67" s="1"/>
  <c r="O59" i="67"/>
  <c r="N59" i="67" s="1"/>
  <c r="E59" i="67"/>
  <c r="H2691" i="71" s="1"/>
  <c r="E58" i="67"/>
  <c r="H2690" i="71" s="1"/>
  <c r="E57" i="67"/>
  <c r="H2689" i="71" s="1"/>
  <c r="E56" i="67"/>
  <c r="H2688" i="71" s="1"/>
  <c r="E55" i="67"/>
  <c r="H2687" i="71" s="1"/>
  <c r="E54" i="67"/>
  <c r="H2686" i="71" s="1"/>
  <c r="E53" i="67"/>
  <c r="H2685" i="71" s="1"/>
  <c r="E52" i="67"/>
  <c r="H2684" i="71" s="1"/>
  <c r="E51" i="67"/>
  <c r="H2683" i="71" s="1"/>
  <c r="E50" i="67"/>
  <c r="H2682" i="71" s="1"/>
  <c r="E49" i="67"/>
  <c r="H2681" i="71" s="1"/>
  <c r="E48" i="67"/>
  <c r="H2680" i="71" s="1"/>
  <c r="E47" i="67"/>
  <c r="H2679" i="71" s="1"/>
  <c r="O46" i="67"/>
  <c r="N46" i="67" s="1"/>
  <c r="E46" i="67"/>
  <c r="H2678" i="71" s="1"/>
  <c r="E45" i="67"/>
  <c r="H2677" i="71" s="1"/>
  <c r="C42" i="67"/>
  <c r="E41" i="67"/>
  <c r="H2676" i="71" s="1"/>
  <c r="E40" i="67"/>
  <c r="O39" i="67"/>
  <c r="N39" i="67" s="1"/>
  <c r="E39" i="67"/>
  <c r="H2674" i="71" s="1"/>
  <c r="C36" i="67"/>
  <c r="C601" i="67" s="1"/>
  <c r="E35" i="67"/>
  <c r="H2673" i="71" s="1"/>
  <c r="E34" i="67"/>
  <c r="H2672" i="71" s="1"/>
  <c r="E33" i="67"/>
  <c r="H2671" i="71" s="1"/>
  <c r="E10" i="31"/>
  <c r="E11" i="31"/>
  <c r="E12" i="31"/>
  <c r="E13" i="31"/>
  <c r="K1721" i="46" s="1"/>
  <c r="E14" i="31"/>
  <c r="E15" i="31"/>
  <c r="E16" i="31"/>
  <c r="E17" i="31"/>
  <c r="E18" i="31"/>
  <c r="E19" i="31"/>
  <c r="E20" i="31"/>
  <c r="E21" i="31"/>
  <c r="E22" i="31"/>
  <c r="E9" i="31"/>
  <c r="E14" i="73" s="1"/>
  <c r="O108" i="46"/>
  <c r="M108" i="46"/>
  <c r="L108" i="46"/>
  <c r="K108" i="46"/>
  <c r="J108" i="46"/>
  <c r="I108" i="46"/>
  <c r="O107" i="46"/>
  <c r="M107" i="46"/>
  <c r="L107" i="46"/>
  <c r="K107" i="46"/>
  <c r="J107" i="46"/>
  <c r="I107" i="46"/>
  <c r="O101" i="46"/>
  <c r="M101" i="46"/>
  <c r="L101" i="46"/>
  <c r="K101" i="46"/>
  <c r="J101" i="46"/>
  <c r="I101" i="46"/>
  <c r="O100" i="46"/>
  <c r="M100" i="46"/>
  <c r="L100" i="46"/>
  <c r="K100" i="46"/>
  <c r="J100" i="46"/>
  <c r="I100" i="46"/>
  <c r="O94" i="46"/>
  <c r="M94" i="46"/>
  <c r="L94" i="46"/>
  <c r="K94" i="46"/>
  <c r="J94" i="46"/>
  <c r="I94" i="46"/>
  <c r="O93" i="46"/>
  <c r="M93" i="46"/>
  <c r="L93" i="46"/>
  <c r="K93" i="46"/>
  <c r="J93" i="46"/>
  <c r="I93" i="46"/>
  <c r="O87" i="46"/>
  <c r="M87" i="46"/>
  <c r="L87" i="46"/>
  <c r="K87" i="46"/>
  <c r="J87" i="46"/>
  <c r="I87" i="46"/>
  <c r="O86" i="46"/>
  <c r="M86" i="46"/>
  <c r="L86" i="46"/>
  <c r="K86" i="46"/>
  <c r="J86" i="46"/>
  <c r="I86" i="46"/>
  <c r="O80" i="46"/>
  <c r="M80" i="46"/>
  <c r="L80" i="46"/>
  <c r="K80" i="46"/>
  <c r="J80" i="46"/>
  <c r="I80" i="46"/>
  <c r="O79" i="46"/>
  <c r="M79" i="46"/>
  <c r="L79" i="46"/>
  <c r="K79" i="46"/>
  <c r="J79" i="46"/>
  <c r="I79" i="46"/>
  <c r="O73" i="46"/>
  <c r="M73" i="46"/>
  <c r="L73" i="46"/>
  <c r="K73" i="46"/>
  <c r="J73" i="46"/>
  <c r="I73" i="46"/>
  <c r="O72" i="46"/>
  <c r="M72" i="46"/>
  <c r="L72" i="46"/>
  <c r="K72" i="46"/>
  <c r="J72" i="46"/>
  <c r="I72" i="46"/>
  <c r="O66" i="46"/>
  <c r="M66" i="46"/>
  <c r="L66" i="46"/>
  <c r="K66" i="46"/>
  <c r="J66" i="46"/>
  <c r="I66" i="46"/>
  <c r="O65" i="46"/>
  <c r="M65" i="46"/>
  <c r="L65" i="46"/>
  <c r="K65" i="46"/>
  <c r="J65" i="46"/>
  <c r="I65" i="46"/>
  <c r="O59" i="46"/>
  <c r="M59" i="46"/>
  <c r="L59" i="46"/>
  <c r="K59" i="46"/>
  <c r="J59" i="46"/>
  <c r="I59" i="46"/>
  <c r="O58" i="46"/>
  <c r="M58" i="46"/>
  <c r="L58" i="46"/>
  <c r="K58" i="46"/>
  <c r="J58" i="46"/>
  <c r="I58" i="46"/>
  <c r="O52" i="46"/>
  <c r="M52" i="46"/>
  <c r="L52" i="46"/>
  <c r="K52" i="46"/>
  <c r="J52" i="46"/>
  <c r="I52" i="46"/>
  <c r="O51" i="46"/>
  <c r="M51" i="46"/>
  <c r="L51" i="46"/>
  <c r="K51" i="46"/>
  <c r="J51" i="46"/>
  <c r="I51" i="46"/>
  <c r="O45" i="46"/>
  <c r="M45" i="46"/>
  <c r="L45" i="46"/>
  <c r="K45" i="46"/>
  <c r="J45" i="46"/>
  <c r="I45" i="46"/>
  <c r="O44" i="46"/>
  <c r="M44" i="46"/>
  <c r="L44" i="46"/>
  <c r="K44" i="46"/>
  <c r="J44" i="46"/>
  <c r="I44" i="46"/>
  <c r="O38" i="46"/>
  <c r="M38" i="46"/>
  <c r="L38" i="46"/>
  <c r="K38" i="46"/>
  <c r="J38" i="46"/>
  <c r="I38" i="46"/>
  <c r="O37" i="46"/>
  <c r="M37" i="46"/>
  <c r="L37" i="46"/>
  <c r="K37" i="46"/>
  <c r="J37" i="46"/>
  <c r="I37" i="46"/>
  <c r="O31" i="46"/>
  <c r="M31" i="46"/>
  <c r="L31" i="46"/>
  <c r="K31" i="46"/>
  <c r="J31" i="46"/>
  <c r="I31" i="46"/>
  <c r="O30" i="46"/>
  <c r="M30" i="46"/>
  <c r="L30" i="46"/>
  <c r="K30" i="46"/>
  <c r="J30" i="46"/>
  <c r="I30" i="46"/>
  <c r="O24" i="46"/>
  <c r="M24" i="46"/>
  <c r="L24" i="46"/>
  <c r="K24" i="46"/>
  <c r="J24" i="46"/>
  <c r="I24" i="46"/>
  <c r="O23" i="46"/>
  <c r="M23" i="46"/>
  <c r="L23" i="46"/>
  <c r="K23" i="46"/>
  <c r="J23" i="46"/>
  <c r="I23" i="46"/>
  <c r="O17" i="46"/>
  <c r="M17" i="46"/>
  <c r="L17" i="46"/>
  <c r="K17" i="46"/>
  <c r="J17" i="46"/>
  <c r="I17" i="46"/>
  <c r="O16" i="46"/>
  <c r="M16" i="46"/>
  <c r="L16" i="46"/>
  <c r="K16" i="46"/>
  <c r="J16" i="46"/>
  <c r="I16" i="46"/>
  <c r="K766" i="46"/>
  <c r="H861" i="1"/>
  <c r="H860" i="1"/>
  <c r="G619" i="1"/>
  <c r="I619" i="1" s="1"/>
  <c r="I623" i="1" s="1"/>
  <c r="E356" i="1"/>
  <c r="H11" i="1"/>
  <c r="J11" i="1" s="1"/>
  <c r="H10" i="1"/>
  <c r="J10" i="1" s="1"/>
  <c r="P1090" i="46"/>
  <c r="O1090" i="46"/>
  <c r="O573" i="1"/>
  <c r="O573" i="36"/>
  <c r="O573" i="37"/>
  <c r="O573" i="38"/>
  <c r="O573" i="39"/>
  <c r="O573" i="40"/>
  <c r="O573" i="41"/>
  <c r="O573" i="42"/>
  <c r="O573" i="43"/>
  <c r="O573" i="44"/>
  <c r="O573" i="55"/>
  <c r="O573" i="57"/>
  <c r="O573" i="58"/>
  <c r="O573" i="59"/>
  <c r="O573" i="60"/>
  <c r="E371" i="1"/>
  <c r="O442" i="1" s="1"/>
  <c r="O442" i="36"/>
  <c r="O442" i="37"/>
  <c r="O442" i="38"/>
  <c r="O442" i="39"/>
  <c r="O442" i="40"/>
  <c r="O442" i="41"/>
  <c r="O442" i="42"/>
  <c r="O442" i="43"/>
  <c r="O442" i="44"/>
  <c r="O442" i="55"/>
  <c r="O442" i="57"/>
  <c r="O442" i="58"/>
  <c r="O442" i="59"/>
  <c r="O442" i="60"/>
  <c r="O1577" i="46"/>
  <c r="F1847" i="46"/>
  <c r="I1851" i="46" s="1"/>
  <c r="J1851" i="46" s="1"/>
  <c r="D3" i="64"/>
  <c r="E3" i="64"/>
  <c r="F3" i="64"/>
  <c r="G3" i="64"/>
  <c r="H3" i="64"/>
  <c r="I3" i="64"/>
  <c r="J3" i="64"/>
  <c r="K3" i="64"/>
  <c r="L3" i="64"/>
  <c r="C3" i="64"/>
  <c r="P1686" i="46"/>
  <c r="O1686" i="46"/>
  <c r="P1522" i="46"/>
  <c r="O1522" i="46"/>
  <c r="P1288" i="46"/>
  <c r="O1288" i="46"/>
  <c r="P765" i="46"/>
  <c r="O765" i="46"/>
  <c r="P125" i="46"/>
  <c r="O125" i="46"/>
  <c r="AI118" i="46"/>
  <c r="B8" i="64"/>
  <c r="AM118" i="46"/>
  <c r="F8" i="64" s="1"/>
  <c r="AN118" i="46"/>
  <c r="G8" i="64" s="1"/>
  <c r="AI119" i="46"/>
  <c r="B9" i="64" s="1"/>
  <c r="AM119" i="46"/>
  <c r="F9" i="64" s="1"/>
  <c r="AN119" i="46"/>
  <c r="G9" i="64" s="1"/>
  <c r="AI120" i="46"/>
  <c r="B10" i="64" s="1"/>
  <c r="AM120" i="46"/>
  <c r="F10" i="64" s="1"/>
  <c r="AN120" i="46"/>
  <c r="G10" i="64" s="1"/>
  <c r="AI121" i="46"/>
  <c r="B11" i="64" s="1"/>
  <c r="AM121" i="46"/>
  <c r="F11" i="64" s="1"/>
  <c r="AN121" i="46"/>
  <c r="G11" i="64" s="1"/>
  <c r="AO115" i="46"/>
  <c r="H5" i="64" s="1"/>
  <c r="AP115" i="46"/>
  <c r="I5" i="64" s="1"/>
  <c r="AO116" i="46"/>
  <c r="H6" i="64" s="1"/>
  <c r="AP116" i="46"/>
  <c r="I6" i="64" s="1"/>
  <c r="AO117" i="46"/>
  <c r="H7" i="64" s="1"/>
  <c r="AP117" i="46"/>
  <c r="I7" i="64" s="1"/>
  <c r="AM114" i="46"/>
  <c r="F4" i="64" s="1"/>
  <c r="AN114" i="46"/>
  <c r="G4" i="64" s="1"/>
  <c r="AM115" i="46"/>
  <c r="F5" i="64" s="1"/>
  <c r="AN115" i="46"/>
  <c r="G5" i="64" s="1"/>
  <c r="AM116" i="46"/>
  <c r="F6" i="64" s="1"/>
  <c r="AN116" i="46"/>
  <c r="G6" i="64" s="1"/>
  <c r="AM117" i="46"/>
  <c r="F7" i="64" s="1"/>
  <c r="AN117" i="46"/>
  <c r="G7" i="64" s="1"/>
  <c r="AH1523" i="46"/>
  <c r="AI1523" i="46"/>
  <c r="AJ1523" i="46"/>
  <c r="AK1523" i="46"/>
  <c r="AL1523" i="46"/>
  <c r="AM1523" i="46"/>
  <c r="AN1523" i="46"/>
  <c r="AO1523" i="46"/>
  <c r="AP1523" i="46"/>
  <c r="AQ1523" i="46"/>
  <c r="AR1523" i="46"/>
  <c r="AH1286" i="46"/>
  <c r="AI1286" i="46"/>
  <c r="AJ1286" i="46"/>
  <c r="AK1286" i="46"/>
  <c r="AL1286" i="46"/>
  <c r="AM1286" i="46"/>
  <c r="AN1286" i="46"/>
  <c r="AO1286" i="46"/>
  <c r="AP1286" i="46"/>
  <c r="AQ1286" i="46"/>
  <c r="AR1286" i="46"/>
  <c r="AH1090" i="46"/>
  <c r="AI1090" i="46"/>
  <c r="AJ1090" i="46"/>
  <c r="AK1090" i="46"/>
  <c r="AL1090" i="46"/>
  <c r="AM1090" i="46"/>
  <c r="AN1090" i="46"/>
  <c r="AO1090" i="46"/>
  <c r="AP1090" i="46"/>
  <c r="AQ1090" i="46"/>
  <c r="AR1090" i="46"/>
  <c r="S1089" i="46"/>
  <c r="T1089" i="46"/>
  <c r="U1089" i="46"/>
  <c r="V1089" i="46"/>
  <c r="W1089" i="46"/>
  <c r="X1089" i="46"/>
  <c r="Y1089" i="46"/>
  <c r="Z1089" i="46"/>
  <c r="AA1089" i="46"/>
  <c r="AB1089" i="46"/>
  <c r="AC1089" i="46"/>
  <c r="AD1089" i="46"/>
  <c r="AE1089" i="46"/>
  <c r="AF1089" i="46"/>
  <c r="AG1089" i="46"/>
  <c r="C134" i="46"/>
  <c r="F11" i="75" s="1"/>
  <c r="J862" i="37"/>
  <c r="J862" i="60"/>
  <c r="H861" i="36"/>
  <c r="H861" i="37"/>
  <c r="H861" i="38"/>
  <c r="H861" i="39"/>
  <c r="H861" i="40"/>
  <c r="H861" i="41"/>
  <c r="H861" i="42"/>
  <c r="H861" i="43"/>
  <c r="H861" i="44"/>
  <c r="H861" i="55"/>
  <c r="H861" i="57"/>
  <c r="H861" i="58"/>
  <c r="H861" i="59"/>
  <c r="H861" i="60"/>
  <c r="H860" i="36"/>
  <c r="H860" i="37"/>
  <c r="H860" i="38"/>
  <c r="H860" i="39"/>
  <c r="H860" i="40"/>
  <c r="H860" i="41"/>
  <c r="H860" i="42"/>
  <c r="H860" i="43"/>
  <c r="H860" i="44"/>
  <c r="H860" i="55"/>
  <c r="H860" i="57"/>
  <c r="H860" i="58"/>
  <c r="H860" i="59"/>
  <c r="H860" i="60"/>
  <c r="J862" i="39"/>
  <c r="H11" i="36"/>
  <c r="J11" i="36" s="1"/>
  <c r="H11" i="37"/>
  <c r="J11" i="37" s="1"/>
  <c r="H11" i="38"/>
  <c r="J11" i="38" s="1"/>
  <c r="H11" i="39"/>
  <c r="J11" i="39" s="1"/>
  <c r="H11" i="40"/>
  <c r="J11" i="40" s="1"/>
  <c r="H11" i="41"/>
  <c r="J11" i="41" s="1"/>
  <c r="H11" i="42"/>
  <c r="J11" i="42" s="1"/>
  <c r="H11" i="43"/>
  <c r="J11" i="43" s="1"/>
  <c r="H11" i="44"/>
  <c r="J11" i="44" s="1"/>
  <c r="H11" i="55"/>
  <c r="J11" i="55" s="1"/>
  <c r="H11" i="57"/>
  <c r="J11" i="57" s="1"/>
  <c r="H11" i="58"/>
  <c r="J11" i="58" s="1"/>
  <c r="H11" i="59"/>
  <c r="J11" i="59" s="1"/>
  <c r="H11" i="60"/>
  <c r="I743" i="36"/>
  <c r="I743" i="37"/>
  <c r="I743" i="38"/>
  <c r="I743" i="39"/>
  <c r="I744" i="39" s="1"/>
  <c r="O811" i="39" s="1"/>
  <c r="O818" i="39" s="1"/>
  <c r="I743" i="40"/>
  <c r="I744" i="40" s="1"/>
  <c r="O811" i="40" s="1"/>
  <c r="O818" i="40" s="1"/>
  <c r="I743" i="41"/>
  <c r="I744" i="41" s="1"/>
  <c r="I743" i="42"/>
  <c r="I744" i="42" s="1"/>
  <c r="I743" i="43"/>
  <c r="I743" i="44"/>
  <c r="I743" i="55"/>
  <c r="I744" i="55" s="1"/>
  <c r="I743" i="57"/>
  <c r="I744" i="57" s="1"/>
  <c r="F982" i="57" s="1"/>
  <c r="I743" i="58"/>
  <c r="I743" i="59"/>
  <c r="I744" i="59" s="1"/>
  <c r="I743" i="60"/>
  <c r="I743" i="1"/>
  <c r="G498" i="37"/>
  <c r="N859" i="46" s="1"/>
  <c r="G498" i="38"/>
  <c r="N876" i="46" s="1"/>
  <c r="G498" i="42"/>
  <c r="N944" i="46" s="1"/>
  <c r="G498" i="55"/>
  <c r="N995" i="46" s="1"/>
  <c r="G498" i="60"/>
  <c r="N1063" i="46" s="1"/>
  <c r="G367" i="57"/>
  <c r="N687" i="46" s="1"/>
  <c r="A1673" i="46"/>
  <c r="A1506" i="46"/>
  <c r="A1274" i="46"/>
  <c r="A1067" i="46"/>
  <c r="A742" i="46"/>
  <c r="AP114" i="46"/>
  <c r="I4" i="64" s="1"/>
  <c r="AP118" i="46"/>
  <c r="I8" i="64" s="1"/>
  <c r="AP119" i="46"/>
  <c r="I9" i="64"/>
  <c r="AP120" i="46"/>
  <c r="I10" i="64" s="1"/>
  <c r="AP121" i="46"/>
  <c r="I11" i="64" s="1"/>
  <c r="AP122" i="46"/>
  <c r="I12" i="64" s="1"/>
  <c r="AP123" i="46"/>
  <c r="I13" i="64" s="1"/>
  <c r="AP124" i="46"/>
  <c r="I14" i="64" s="1"/>
  <c r="AP125" i="46"/>
  <c r="I15" i="64" s="1"/>
  <c r="AP126" i="46"/>
  <c r="I16" i="64" s="1"/>
  <c r="AP127" i="46"/>
  <c r="I17" i="64" s="1"/>
  <c r="AP128" i="46"/>
  <c r="I18" i="64" s="1"/>
  <c r="AP129" i="46"/>
  <c r="I19" i="64"/>
  <c r="AP130" i="46"/>
  <c r="I20" i="64"/>
  <c r="AP131" i="46"/>
  <c r="I21" i="64" s="1"/>
  <c r="AP132" i="46"/>
  <c r="I22" i="64"/>
  <c r="AP133" i="46"/>
  <c r="I23" i="64" s="1"/>
  <c r="AP134" i="46"/>
  <c r="I24" i="64" s="1"/>
  <c r="AP135" i="46"/>
  <c r="I25" i="64" s="1"/>
  <c r="AP136" i="46"/>
  <c r="I26" i="64" s="1"/>
  <c r="AP137" i="46"/>
  <c r="I27" i="64" s="1"/>
  <c r="AP138" i="46"/>
  <c r="I28" i="64" s="1"/>
  <c r="AP139" i="46"/>
  <c r="I29" i="64" s="1"/>
  <c r="AO137" i="46"/>
  <c r="H27" i="64" s="1"/>
  <c r="AO138" i="46"/>
  <c r="H28" i="64" s="1"/>
  <c r="AO139" i="46"/>
  <c r="H29" i="64"/>
  <c r="AO133" i="46"/>
  <c r="H23" i="64" s="1"/>
  <c r="AO134" i="46"/>
  <c r="H24" i="64" s="1"/>
  <c r="AO135" i="46"/>
  <c r="H25" i="64" s="1"/>
  <c r="AO128" i="46"/>
  <c r="H18" i="64" s="1"/>
  <c r="AO129" i="46"/>
  <c r="H19" i="64" s="1"/>
  <c r="AO130" i="46"/>
  <c r="H20" i="64"/>
  <c r="AO131" i="46"/>
  <c r="H21" i="64" s="1"/>
  <c r="AO123" i="46"/>
  <c r="H13" i="64"/>
  <c r="AO124" i="46"/>
  <c r="H14" i="64" s="1"/>
  <c r="AO125" i="46"/>
  <c r="H15" i="64" s="1"/>
  <c r="AO126" i="46"/>
  <c r="H16" i="64" s="1"/>
  <c r="AO119" i="46"/>
  <c r="H9" i="64" s="1"/>
  <c r="AO120" i="46"/>
  <c r="H10" i="64"/>
  <c r="AO121" i="46"/>
  <c r="H11" i="64"/>
  <c r="AO136" i="46"/>
  <c r="H26" i="64" s="1"/>
  <c r="AO132" i="46"/>
  <c r="H22" i="64" s="1"/>
  <c r="AO127" i="46"/>
  <c r="H17" i="64" s="1"/>
  <c r="AO122" i="46"/>
  <c r="H12" i="64" s="1"/>
  <c r="AO118" i="46"/>
  <c r="H8" i="64" s="1"/>
  <c r="AO114" i="46"/>
  <c r="H4" i="64" s="1"/>
  <c r="B3" i="50"/>
  <c r="AA36" i="50" s="1"/>
  <c r="B13" i="50"/>
  <c r="C13" i="50" s="1"/>
  <c r="B15" i="50"/>
  <c r="C15" i="50" s="1"/>
  <c r="B17" i="50"/>
  <c r="C17" i="50" s="1"/>
  <c r="B19" i="50"/>
  <c r="C19" i="50" s="1"/>
  <c r="B21" i="50"/>
  <c r="C22" i="50" s="1"/>
  <c r="B23" i="50"/>
  <c r="C23" i="50" s="1"/>
  <c r="B25" i="50"/>
  <c r="C25" i="50" s="1"/>
  <c r="B27" i="50"/>
  <c r="C27" i="50" s="1"/>
  <c r="B29" i="50"/>
  <c r="C30" i="50" s="1"/>
  <c r="B31" i="50"/>
  <c r="C31" i="50" s="1"/>
  <c r="B33" i="50"/>
  <c r="C33" i="50" s="1"/>
  <c r="B35" i="50"/>
  <c r="C35" i="50" s="1"/>
  <c r="B37" i="50"/>
  <c r="C38" i="50" s="1"/>
  <c r="B39" i="50"/>
  <c r="C40" i="50" s="1"/>
  <c r="B41" i="50"/>
  <c r="C42" i="50" s="1"/>
  <c r="B57" i="50"/>
  <c r="T57" i="50"/>
  <c r="B58" i="50"/>
  <c r="B59" i="50"/>
  <c r="T59" i="50"/>
  <c r="B60" i="50"/>
  <c r="B61" i="50"/>
  <c r="B62" i="50"/>
  <c r="B63" i="50"/>
  <c r="B64" i="50"/>
  <c r="B65" i="50"/>
  <c r="B66" i="50"/>
  <c r="B67" i="50"/>
  <c r="B68" i="50"/>
  <c r="B69" i="50"/>
  <c r="B70" i="50"/>
  <c r="B71" i="50"/>
  <c r="C2" i="46"/>
  <c r="C1920" i="46" s="1"/>
  <c r="H6" i="46"/>
  <c r="A6" i="46" s="1"/>
  <c r="H7" i="46"/>
  <c r="P7" i="46"/>
  <c r="I9" i="46"/>
  <c r="J9" i="46"/>
  <c r="K9" i="46"/>
  <c r="L9" i="46"/>
  <c r="M9" i="46"/>
  <c r="O9" i="46"/>
  <c r="I10" i="46"/>
  <c r="J10" i="46"/>
  <c r="J115" i="46" s="1"/>
  <c r="K10" i="46"/>
  <c r="L10" i="46"/>
  <c r="M10" i="46"/>
  <c r="O10" i="46"/>
  <c r="H13" i="46"/>
  <c r="H14" i="46"/>
  <c r="P14" i="46"/>
  <c r="H20" i="46"/>
  <c r="H21" i="46"/>
  <c r="P21" i="46"/>
  <c r="H27" i="46"/>
  <c r="H28" i="46"/>
  <c r="P28" i="46"/>
  <c r="H34" i="46"/>
  <c r="H35" i="46"/>
  <c r="P35" i="46"/>
  <c r="H41" i="46"/>
  <c r="H42" i="46"/>
  <c r="P42" i="46"/>
  <c r="H48" i="46"/>
  <c r="H49" i="46"/>
  <c r="P49" i="46"/>
  <c r="H55" i="46"/>
  <c r="H56" i="46"/>
  <c r="P56" i="46"/>
  <c r="H62" i="46"/>
  <c r="H63" i="46"/>
  <c r="P63" i="46"/>
  <c r="H69" i="46"/>
  <c r="H70" i="46"/>
  <c r="P70" i="46"/>
  <c r="H76" i="46"/>
  <c r="H77" i="46"/>
  <c r="P77" i="46"/>
  <c r="H83" i="46"/>
  <c r="H84" i="46"/>
  <c r="P84" i="46"/>
  <c r="H90" i="46"/>
  <c r="H91" i="46"/>
  <c r="P91" i="46"/>
  <c r="H97" i="46"/>
  <c r="H98" i="46"/>
  <c r="P98" i="46"/>
  <c r="H104" i="46"/>
  <c r="H105" i="46"/>
  <c r="P105" i="46"/>
  <c r="S109" i="46"/>
  <c r="T109" i="46"/>
  <c r="U109" i="46"/>
  <c r="H111" i="46"/>
  <c r="M114" i="46"/>
  <c r="AI114" i="46"/>
  <c r="B4" i="64" s="1"/>
  <c r="M115" i="46"/>
  <c r="AI115" i="46"/>
  <c r="B5" i="64" s="1"/>
  <c r="AI116" i="46"/>
  <c r="B6" i="64" s="1"/>
  <c r="AI117" i="46"/>
  <c r="B7" i="64" s="1"/>
  <c r="AI122" i="46"/>
  <c r="B12" i="64" s="1"/>
  <c r="AK122" i="46"/>
  <c r="D12" i="64" s="1"/>
  <c r="AM122" i="46"/>
  <c r="F12" i="64" s="1"/>
  <c r="AN122" i="46"/>
  <c r="G12" i="64" s="1"/>
  <c r="AI123" i="46"/>
  <c r="B13" i="64" s="1"/>
  <c r="AM123" i="46"/>
  <c r="F13" i="64" s="1"/>
  <c r="AN123" i="46"/>
  <c r="G13" i="64" s="1"/>
  <c r="AI124" i="46"/>
  <c r="B14" i="64" s="1"/>
  <c r="AM124" i="46"/>
  <c r="F14" i="64" s="1"/>
  <c r="AN124" i="46"/>
  <c r="G14" i="64" s="1"/>
  <c r="AI125" i="46"/>
  <c r="B15" i="64" s="1"/>
  <c r="AM125" i="46"/>
  <c r="F15" i="64" s="1"/>
  <c r="AN125" i="46"/>
  <c r="G15" i="64" s="1"/>
  <c r="AI126" i="46"/>
  <c r="B16" i="64" s="1"/>
  <c r="AM126" i="46"/>
  <c r="F16" i="64" s="1"/>
  <c r="AN126" i="46"/>
  <c r="G16" i="64" s="1"/>
  <c r="AI127" i="46"/>
  <c r="B17" i="64" s="1"/>
  <c r="AK127" i="46"/>
  <c r="D17" i="64" s="1"/>
  <c r="AM127" i="46"/>
  <c r="F17" i="64" s="1"/>
  <c r="AN127" i="46"/>
  <c r="G17" i="64" s="1"/>
  <c r="AI128" i="46"/>
  <c r="B18" i="64" s="1"/>
  <c r="AM128" i="46"/>
  <c r="F18" i="64" s="1"/>
  <c r="AN128" i="46"/>
  <c r="G18" i="64" s="1"/>
  <c r="AI129" i="46"/>
  <c r="B19" i="64" s="1"/>
  <c r="AM129" i="46"/>
  <c r="F19" i="64" s="1"/>
  <c r="AN129" i="46"/>
  <c r="G19" i="64" s="1"/>
  <c r="AI130" i="46"/>
  <c r="B20" i="64" s="1"/>
  <c r="AM130" i="46"/>
  <c r="F20" i="64" s="1"/>
  <c r="AN130" i="46"/>
  <c r="G20" i="64" s="1"/>
  <c r="AI131" i="46"/>
  <c r="B21" i="64" s="1"/>
  <c r="AM131" i="46"/>
  <c r="F21" i="64" s="1"/>
  <c r="AN131" i="46"/>
  <c r="G21" i="64" s="1"/>
  <c r="AI132" i="46"/>
  <c r="B22" i="64" s="1"/>
  <c r="AM132" i="46"/>
  <c r="F22" i="64" s="1"/>
  <c r="AN132" i="46"/>
  <c r="G22" i="64" s="1"/>
  <c r="AI133" i="46"/>
  <c r="B23" i="64" s="1"/>
  <c r="AM133" i="46"/>
  <c r="F23" i="64" s="1"/>
  <c r="AN133" i="46"/>
  <c r="G23" i="64"/>
  <c r="AI134" i="46"/>
  <c r="B24" i="64" s="1"/>
  <c r="AM134" i="46"/>
  <c r="F24" i="64" s="1"/>
  <c r="AN134" i="46"/>
  <c r="G24" i="64" s="1"/>
  <c r="AI135" i="46"/>
  <c r="B25" i="64" s="1"/>
  <c r="AM135" i="46"/>
  <c r="F25" i="64" s="1"/>
  <c r="AN135" i="46"/>
  <c r="G25" i="64" s="1"/>
  <c r="AI136" i="46"/>
  <c r="B26" i="64" s="1"/>
  <c r="AM136" i="46"/>
  <c r="F26" i="64" s="1"/>
  <c r="AN136" i="46"/>
  <c r="G26" i="64" s="1"/>
  <c r="AI137" i="46"/>
  <c r="B27" i="64" s="1"/>
  <c r="AM137" i="46"/>
  <c r="F27" i="64" s="1"/>
  <c r="AN137" i="46"/>
  <c r="G27" i="64" s="1"/>
  <c r="AI138" i="46"/>
  <c r="B28" i="64" s="1"/>
  <c r="AM138" i="46"/>
  <c r="F28" i="64" s="1"/>
  <c r="AN138" i="46"/>
  <c r="G28" i="64" s="1"/>
  <c r="AI139" i="46"/>
  <c r="B29" i="64" s="1"/>
  <c r="AM139" i="46"/>
  <c r="F29" i="64" s="1"/>
  <c r="AN139" i="46"/>
  <c r="G29" i="64" s="1"/>
  <c r="A166" i="46"/>
  <c r="I169" i="46"/>
  <c r="J169" i="46"/>
  <c r="K169" i="46"/>
  <c r="L169" i="46"/>
  <c r="O169" i="46"/>
  <c r="I170" i="46"/>
  <c r="J170" i="46"/>
  <c r="K170" i="46"/>
  <c r="L170" i="46"/>
  <c r="O170" i="46"/>
  <c r="S171" i="46"/>
  <c r="T171" i="46"/>
  <c r="U171" i="46"/>
  <c r="I176" i="46"/>
  <c r="J176" i="46"/>
  <c r="K176" i="46"/>
  <c r="L176" i="46"/>
  <c r="O176" i="46"/>
  <c r="I177" i="46"/>
  <c r="R177" i="46" s="1"/>
  <c r="J177" i="46"/>
  <c r="K177" i="46"/>
  <c r="L177" i="46"/>
  <c r="O177" i="46"/>
  <c r="S178" i="46"/>
  <c r="T178" i="46"/>
  <c r="U178" i="46"/>
  <c r="I183" i="46"/>
  <c r="J183" i="46"/>
  <c r="K183" i="46"/>
  <c r="L183" i="46"/>
  <c r="O183" i="46"/>
  <c r="I184" i="46"/>
  <c r="J184" i="46"/>
  <c r="K184" i="46"/>
  <c r="L184" i="46"/>
  <c r="O184" i="46"/>
  <c r="S185" i="46"/>
  <c r="T185" i="46"/>
  <c r="U185" i="46"/>
  <c r="I190" i="46"/>
  <c r="J190" i="46"/>
  <c r="K190" i="46"/>
  <c r="L190" i="46"/>
  <c r="O190" i="46"/>
  <c r="I191" i="46"/>
  <c r="J191" i="46"/>
  <c r="K191" i="46"/>
  <c r="L191" i="46"/>
  <c r="O191" i="46"/>
  <c r="S192" i="46"/>
  <c r="T192" i="46"/>
  <c r="U192" i="46"/>
  <c r="I197" i="46"/>
  <c r="J197" i="46"/>
  <c r="K197" i="46"/>
  <c r="L197" i="46"/>
  <c r="O197" i="46"/>
  <c r="I198" i="46"/>
  <c r="J198" i="46"/>
  <c r="K198" i="46"/>
  <c r="L198" i="46"/>
  <c r="O198" i="46"/>
  <c r="S199" i="46"/>
  <c r="T199" i="46"/>
  <c r="U199" i="46"/>
  <c r="I204" i="46"/>
  <c r="J204" i="46"/>
  <c r="K204" i="46"/>
  <c r="L204" i="46"/>
  <c r="O204" i="46"/>
  <c r="I205" i="46"/>
  <c r="J205" i="46"/>
  <c r="K205" i="46"/>
  <c r="L205" i="46"/>
  <c r="R205" i="46" s="1"/>
  <c r="O205" i="46"/>
  <c r="S206" i="46"/>
  <c r="T206" i="46"/>
  <c r="U206" i="46"/>
  <c r="I211" i="46"/>
  <c r="J211" i="46"/>
  <c r="K211" i="46"/>
  <c r="L211" i="46"/>
  <c r="O211" i="46"/>
  <c r="I212" i="46"/>
  <c r="J212" i="46"/>
  <c r="K212" i="46"/>
  <c r="L212" i="46"/>
  <c r="O212" i="46"/>
  <c r="S213" i="46"/>
  <c r="T213" i="46"/>
  <c r="U213" i="46"/>
  <c r="I218" i="46"/>
  <c r="J218" i="46"/>
  <c r="K218" i="46"/>
  <c r="L218" i="46"/>
  <c r="O218" i="46"/>
  <c r="I219" i="46"/>
  <c r="J219" i="46"/>
  <c r="K219" i="46"/>
  <c r="L219" i="46"/>
  <c r="O219" i="46"/>
  <c r="S220" i="46"/>
  <c r="T220" i="46"/>
  <c r="U220" i="46"/>
  <c r="I225" i="46"/>
  <c r="J225" i="46"/>
  <c r="K225" i="46"/>
  <c r="L225" i="46"/>
  <c r="O225" i="46"/>
  <c r="I226" i="46"/>
  <c r="J226" i="46"/>
  <c r="K226" i="46"/>
  <c r="L226" i="46"/>
  <c r="O226" i="46"/>
  <c r="S227" i="46"/>
  <c r="T227" i="46"/>
  <c r="U227" i="46"/>
  <c r="I232" i="46"/>
  <c r="J232" i="46"/>
  <c r="K232" i="46"/>
  <c r="L232" i="46"/>
  <c r="O232" i="46"/>
  <c r="I233" i="46"/>
  <c r="J233" i="46"/>
  <c r="K233" i="46"/>
  <c r="L233" i="46"/>
  <c r="O233" i="46"/>
  <c r="S234" i="46"/>
  <c r="T234" i="46"/>
  <c r="U234" i="46"/>
  <c r="I239" i="46"/>
  <c r="J239" i="46"/>
  <c r="K239" i="46"/>
  <c r="L239" i="46"/>
  <c r="O239" i="46"/>
  <c r="I240" i="46"/>
  <c r="J240" i="46"/>
  <c r="K240" i="46"/>
  <c r="L240" i="46"/>
  <c r="O240" i="46"/>
  <c r="S241" i="46"/>
  <c r="T241" i="46"/>
  <c r="U241" i="46"/>
  <c r="I246" i="46"/>
  <c r="J246" i="46"/>
  <c r="K246" i="46"/>
  <c r="L246" i="46"/>
  <c r="O246" i="46"/>
  <c r="I247" i="46"/>
  <c r="J247" i="46"/>
  <c r="K247" i="46"/>
  <c r="L247" i="46"/>
  <c r="O247" i="46"/>
  <c r="S248" i="46"/>
  <c r="T248" i="46"/>
  <c r="U248" i="46"/>
  <c r="I253" i="46"/>
  <c r="J253" i="46"/>
  <c r="K253" i="46"/>
  <c r="L253" i="46"/>
  <c r="O253" i="46"/>
  <c r="I254" i="46"/>
  <c r="J254" i="46"/>
  <c r="K254" i="46"/>
  <c r="L254" i="46"/>
  <c r="O254" i="46"/>
  <c r="S255" i="46"/>
  <c r="T255" i="46"/>
  <c r="U255" i="46"/>
  <c r="I260" i="46"/>
  <c r="J260" i="46"/>
  <c r="K260" i="46"/>
  <c r="L260" i="46"/>
  <c r="O260" i="46"/>
  <c r="I261" i="46"/>
  <c r="J261" i="46"/>
  <c r="K261" i="46"/>
  <c r="L261" i="46"/>
  <c r="O261" i="46"/>
  <c r="S262" i="46"/>
  <c r="T262" i="46"/>
  <c r="U262" i="46"/>
  <c r="I267" i="46"/>
  <c r="J267" i="46"/>
  <c r="K267" i="46"/>
  <c r="L267" i="46"/>
  <c r="O267" i="46"/>
  <c r="I268" i="46"/>
  <c r="J268" i="46"/>
  <c r="K268" i="46"/>
  <c r="L268" i="46"/>
  <c r="O268" i="46"/>
  <c r="S269" i="46"/>
  <c r="T269" i="46"/>
  <c r="U269" i="46"/>
  <c r="A271" i="46"/>
  <c r="Q276" i="46"/>
  <c r="K280" i="46"/>
  <c r="K281" i="46"/>
  <c r="K282" i="46"/>
  <c r="K283" i="46"/>
  <c r="C291" i="46"/>
  <c r="D291" i="46" s="1"/>
  <c r="H324" i="46"/>
  <c r="A324" i="46" s="1"/>
  <c r="K325" i="46"/>
  <c r="M325" i="46"/>
  <c r="N325" i="46"/>
  <c r="I327" i="46"/>
  <c r="J327" i="46"/>
  <c r="I328" i="46"/>
  <c r="J328" i="46"/>
  <c r="I329" i="46"/>
  <c r="H331" i="46"/>
  <c r="K332" i="46"/>
  <c r="I334" i="46"/>
  <c r="J334" i="46"/>
  <c r="I335" i="46"/>
  <c r="J335" i="46"/>
  <c r="I336" i="46"/>
  <c r="H338" i="46"/>
  <c r="K339" i="46"/>
  <c r="I341" i="46"/>
  <c r="J341" i="46"/>
  <c r="I342" i="46"/>
  <c r="J342" i="46"/>
  <c r="I343" i="46"/>
  <c r="H345" i="46"/>
  <c r="K346" i="46"/>
  <c r="M346" i="46"/>
  <c r="N346" i="46"/>
  <c r="I348" i="46"/>
  <c r="J348" i="46"/>
  <c r="I349" i="46"/>
  <c r="J349" i="46"/>
  <c r="I350" i="46"/>
  <c r="H352" i="46"/>
  <c r="K353" i="46"/>
  <c r="M353" i="46"/>
  <c r="N353" i="46"/>
  <c r="I355" i="46"/>
  <c r="J355" i="46"/>
  <c r="I356" i="46"/>
  <c r="J356" i="46"/>
  <c r="I357" i="46"/>
  <c r="H359" i="46"/>
  <c r="K360" i="46"/>
  <c r="M360" i="46"/>
  <c r="N360" i="46"/>
  <c r="I362" i="46"/>
  <c r="J362" i="46"/>
  <c r="I363" i="46"/>
  <c r="J363" i="46"/>
  <c r="I364" i="46"/>
  <c r="H366" i="46"/>
  <c r="K367" i="46"/>
  <c r="M367" i="46"/>
  <c r="N367" i="46"/>
  <c r="I369" i="46"/>
  <c r="J369" i="46"/>
  <c r="I370" i="46"/>
  <c r="J370" i="46"/>
  <c r="I371" i="46"/>
  <c r="H373" i="46"/>
  <c r="K374" i="46"/>
  <c r="M374" i="46"/>
  <c r="N374" i="46"/>
  <c r="I376" i="46"/>
  <c r="J376" i="46"/>
  <c r="I377" i="46"/>
  <c r="J377" i="46"/>
  <c r="I378" i="46"/>
  <c r="H380" i="46"/>
  <c r="K381" i="46"/>
  <c r="M381" i="46"/>
  <c r="N381" i="46"/>
  <c r="I383" i="46"/>
  <c r="J383" i="46"/>
  <c r="I384" i="46"/>
  <c r="J384" i="46"/>
  <c r="I385" i="46"/>
  <c r="H387" i="46"/>
  <c r="K388" i="46"/>
  <c r="M388" i="46"/>
  <c r="N388" i="46"/>
  <c r="I390" i="46"/>
  <c r="J390" i="46"/>
  <c r="I391" i="46"/>
  <c r="J391" i="46"/>
  <c r="I392" i="46"/>
  <c r="H394" i="46"/>
  <c r="K395" i="46"/>
  <c r="M395" i="46"/>
  <c r="N395" i="46"/>
  <c r="I397" i="46"/>
  <c r="J397" i="46"/>
  <c r="I398" i="46"/>
  <c r="J398" i="46"/>
  <c r="I399" i="46"/>
  <c r="H401" i="46"/>
  <c r="K402" i="46"/>
  <c r="M402" i="46"/>
  <c r="N402" i="46"/>
  <c r="I404" i="46"/>
  <c r="J404" i="46"/>
  <c r="I405" i="46"/>
  <c r="J405" i="46"/>
  <c r="I406" i="46"/>
  <c r="H408" i="46"/>
  <c r="K409" i="46"/>
  <c r="M409" i="46"/>
  <c r="N409" i="46"/>
  <c r="I411" i="46"/>
  <c r="J411" i="46"/>
  <c r="I412" i="46"/>
  <c r="J412" i="46"/>
  <c r="I413" i="46"/>
  <c r="H415" i="46"/>
  <c r="K416" i="46"/>
  <c r="M416" i="46"/>
  <c r="N416" i="46"/>
  <c r="I418" i="46"/>
  <c r="J418" i="46"/>
  <c r="I419" i="46"/>
  <c r="J419" i="46"/>
  <c r="I420" i="46"/>
  <c r="H422" i="46"/>
  <c r="K423" i="46"/>
  <c r="M423" i="46"/>
  <c r="N423" i="46"/>
  <c r="I425" i="46"/>
  <c r="J425" i="46"/>
  <c r="I426" i="46"/>
  <c r="J426" i="46"/>
  <c r="I427" i="46"/>
  <c r="A429" i="46"/>
  <c r="V434" i="46"/>
  <c r="X434" i="46"/>
  <c r="W434" i="46" s="1"/>
  <c r="Y434" i="46"/>
  <c r="AA434" i="46"/>
  <c r="AB434" i="46"/>
  <c r="AD434" i="46"/>
  <c r="AC434" i="46" s="1"/>
  <c r="AE434" i="46"/>
  <c r="AG434" i="46"/>
  <c r="K438" i="46"/>
  <c r="K439" i="46"/>
  <c r="K440" i="46"/>
  <c r="K441" i="46"/>
  <c r="C449" i="46"/>
  <c r="D449" i="46"/>
  <c r="O449" i="46"/>
  <c r="O450" i="46"/>
  <c r="I456" i="46"/>
  <c r="H486" i="46"/>
  <c r="A486" i="46" s="1"/>
  <c r="I489" i="46"/>
  <c r="P489" i="46" s="1"/>
  <c r="J489" i="46"/>
  <c r="M489" i="46"/>
  <c r="I490" i="46"/>
  <c r="R490" i="46" s="1"/>
  <c r="J490" i="46"/>
  <c r="Q490" i="46" s="1"/>
  <c r="M490" i="46"/>
  <c r="I491" i="46"/>
  <c r="J491" i="46"/>
  <c r="Q491" i="46" s="1"/>
  <c r="M491" i="46"/>
  <c r="I492" i="46"/>
  <c r="J492" i="46"/>
  <c r="M492" i="46"/>
  <c r="I493" i="46"/>
  <c r="O493" i="46" s="1"/>
  <c r="J493" i="46"/>
  <c r="Q493" i="46" s="1"/>
  <c r="M493" i="46"/>
  <c r="I494" i="46"/>
  <c r="P494" i="46" s="1"/>
  <c r="J494" i="46"/>
  <c r="M494" i="46"/>
  <c r="I495" i="46"/>
  <c r="J495" i="46"/>
  <c r="Q495" i="46" s="1"/>
  <c r="M495" i="46"/>
  <c r="I496" i="46"/>
  <c r="J496" i="46"/>
  <c r="Q496" i="46" s="1"/>
  <c r="M496" i="46"/>
  <c r="I497" i="46"/>
  <c r="P497" i="46" s="1"/>
  <c r="J497" i="46"/>
  <c r="M497" i="46"/>
  <c r="I498" i="46"/>
  <c r="O498" i="46" s="1"/>
  <c r="J498" i="46"/>
  <c r="M498" i="46"/>
  <c r="I499" i="46"/>
  <c r="J499" i="46"/>
  <c r="Q499" i="46" s="1"/>
  <c r="M499" i="46"/>
  <c r="I500" i="46"/>
  <c r="I501" i="46"/>
  <c r="H503" i="46"/>
  <c r="I506" i="46"/>
  <c r="J506" i="46"/>
  <c r="M506" i="46"/>
  <c r="I507" i="46"/>
  <c r="P507" i="46" s="1"/>
  <c r="J507" i="46"/>
  <c r="M507" i="46"/>
  <c r="I508" i="46"/>
  <c r="J508" i="46"/>
  <c r="R508" i="46" s="1"/>
  <c r="M508" i="46"/>
  <c r="I509" i="46"/>
  <c r="J509" i="46"/>
  <c r="Q509" i="46" s="1"/>
  <c r="M509" i="46"/>
  <c r="I510" i="46"/>
  <c r="O510" i="46" s="1"/>
  <c r="J510" i="46"/>
  <c r="Q510" i="46" s="1"/>
  <c r="M510" i="46"/>
  <c r="I511" i="46"/>
  <c r="P511" i="46" s="1"/>
  <c r="J511" i="46"/>
  <c r="M511" i="46"/>
  <c r="I512" i="46"/>
  <c r="J512" i="46"/>
  <c r="Q512" i="46" s="1"/>
  <c r="M512" i="46"/>
  <c r="I513" i="46"/>
  <c r="O513" i="46" s="1"/>
  <c r="J513" i="46"/>
  <c r="Q513" i="46" s="1"/>
  <c r="M513" i="46"/>
  <c r="I514" i="46"/>
  <c r="O514" i="46" s="1"/>
  <c r="J514" i="46"/>
  <c r="M514" i="46"/>
  <c r="I515" i="46"/>
  <c r="J515" i="46"/>
  <c r="Q515" i="46" s="1"/>
  <c r="M515" i="46"/>
  <c r="I516" i="46"/>
  <c r="P516" i="46" s="1"/>
  <c r="J516" i="46"/>
  <c r="M516" i="46"/>
  <c r="I517" i="46"/>
  <c r="I518" i="46"/>
  <c r="H520" i="46"/>
  <c r="I523" i="46"/>
  <c r="O523" i="46" s="1"/>
  <c r="J523" i="46"/>
  <c r="M523" i="46"/>
  <c r="I524" i="46"/>
  <c r="J524" i="46"/>
  <c r="Q524" i="46" s="1"/>
  <c r="M524" i="46"/>
  <c r="I525" i="46"/>
  <c r="J525" i="46"/>
  <c r="Q525" i="46" s="1"/>
  <c r="M525" i="46"/>
  <c r="I526" i="46"/>
  <c r="J526" i="46"/>
  <c r="M526" i="46"/>
  <c r="I527" i="46"/>
  <c r="J527" i="46"/>
  <c r="M527" i="46"/>
  <c r="I528" i="46"/>
  <c r="P528" i="46" s="1"/>
  <c r="J528" i="46"/>
  <c r="M528" i="46"/>
  <c r="I529" i="46"/>
  <c r="J529" i="46"/>
  <c r="Q529" i="46" s="1"/>
  <c r="M529" i="46"/>
  <c r="I530" i="46"/>
  <c r="J530" i="46"/>
  <c r="M530" i="46"/>
  <c r="I531" i="46"/>
  <c r="J531" i="46"/>
  <c r="M531" i="46"/>
  <c r="I532" i="46"/>
  <c r="P532" i="46" s="1"/>
  <c r="J532" i="46"/>
  <c r="M532" i="46"/>
  <c r="I533" i="46"/>
  <c r="J533" i="46"/>
  <c r="Q533" i="46" s="1"/>
  <c r="M533" i="46"/>
  <c r="I534" i="46"/>
  <c r="I535" i="46"/>
  <c r="H537" i="46"/>
  <c r="I540" i="46"/>
  <c r="P540" i="46" s="1"/>
  <c r="J540" i="46"/>
  <c r="Q540" i="46" s="1"/>
  <c r="M540" i="46"/>
  <c r="I541" i="46"/>
  <c r="P541" i="46" s="1"/>
  <c r="J541" i="46"/>
  <c r="M541" i="46"/>
  <c r="I542" i="46"/>
  <c r="J542" i="46"/>
  <c r="Q542" i="46" s="1"/>
  <c r="M542" i="46"/>
  <c r="I543" i="46"/>
  <c r="J543" i="46"/>
  <c r="M543" i="46"/>
  <c r="I544" i="46"/>
  <c r="P544" i="46" s="1"/>
  <c r="J544" i="46"/>
  <c r="M544" i="46"/>
  <c r="I545" i="46"/>
  <c r="P545" i="46" s="1"/>
  <c r="J545" i="46"/>
  <c r="M545" i="46"/>
  <c r="I546" i="46"/>
  <c r="J546" i="46"/>
  <c r="Q546" i="46" s="1"/>
  <c r="M546" i="46"/>
  <c r="I547" i="46"/>
  <c r="J547" i="46"/>
  <c r="Q547" i="46" s="1"/>
  <c r="M547" i="46"/>
  <c r="I548" i="46"/>
  <c r="J548" i="46"/>
  <c r="Q548" i="46" s="1"/>
  <c r="M548" i="46"/>
  <c r="I549" i="46"/>
  <c r="P549" i="46" s="1"/>
  <c r="J549" i="46"/>
  <c r="M549" i="46"/>
  <c r="I550" i="46"/>
  <c r="J550" i="46"/>
  <c r="Q550" i="46" s="1"/>
  <c r="M550" i="46"/>
  <c r="I551" i="46"/>
  <c r="I552" i="46"/>
  <c r="H554" i="46"/>
  <c r="I557" i="46"/>
  <c r="P557" i="46" s="1"/>
  <c r="J557" i="46"/>
  <c r="M557" i="46"/>
  <c r="I558" i="46"/>
  <c r="P558" i="46" s="1"/>
  <c r="J558" i="46"/>
  <c r="M558" i="46"/>
  <c r="I559" i="46"/>
  <c r="J559" i="46"/>
  <c r="Q559" i="46" s="1"/>
  <c r="M559" i="46"/>
  <c r="I560" i="46"/>
  <c r="J560" i="46"/>
  <c r="M560" i="46"/>
  <c r="I561" i="46"/>
  <c r="O561" i="46" s="1"/>
  <c r="J561" i="46"/>
  <c r="M561" i="46"/>
  <c r="I562" i="46"/>
  <c r="P562" i="46" s="1"/>
  <c r="J562" i="46"/>
  <c r="M562" i="46"/>
  <c r="I563" i="46"/>
  <c r="J563" i="46"/>
  <c r="Q563" i="46" s="1"/>
  <c r="M563" i="46"/>
  <c r="I564" i="46"/>
  <c r="J564" i="46"/>
  <c r="Q564" i="46" s="1"/>
  <c r="M564" i="46"/>
  <c r="I565" i="46"/>
  <c r="J565" i="46"/>
  <c r="Q565" i="46" s="1"/>
  <c r="M565" i="46"/>
  <c r="I566" i="46"/>
  <c r="P566" i="46" s="1"/>
  <c r="J566" i="46"/>
  <c r="M566" i="46"/>
  <c r="I567" i="46"/>
  <c r="J567" i="46"/>
  <c r="Q567" i="46" s="1"/>
  <c r="M567" i="46"/>
  <c r="I568" i="46"/>
  <c r="I569" i="46"/>
  <c r="H571" i="46"/>
  <c r="I574" i="46"/>
  <c r="J574" i="46"/>
  <c r="M574" i="46"/>
  <c r="I575" i="46"/>
  <c r="J575" i="46"/>
  <c r="Q575" i="46" s="1"/>
  <c r="M575" i="46"/>
  <c r="I576" i="46"/>
  <c r="J576" i="46"/>
  <c r="M576" i="46"/>
  <c r="I577" i="46"/>
  <c r="J577" i="46"/>
  <c r="M577" i="46"/>
  <c r="I578" i="46"/>
  <c r="J578" i="46"/>
  <c r="M578" i="46"/>
  <c r="I579" i="46"/>
  <c r="O579" i="46" s="1"/>
  <c r="J579" i="46"/>
  <c r="M579" i="46"/>
  <c r="I580" i="46"/>
  <c r="J580" i="46"/>
  <c r="Q580" i="46" s="1"/>
  <c r="M580" i="46"/>
  <c r="I581" i="46"/>
  <c r="O581" i="46" s="1"/>
  <c r="J581" i="46"/>
  <c r="M581" i="46"/>
  <c r="I582" i="46"/>
  <c r="P582" i="46" s="1"/>
  <c r="J582" i="46"/>
  <c r="Q582" i="46" s="1"/>
  <c r="M582" i="46"/>
  <c r="I583" i="46"/>
  <c r="P583" i="46" s="1"/>
  <c r="J583" i="46"/>
  <c r="Q583" i="46" s="1"/>
  <c r="M583" i="46"/>
  <c r="I584" i="46"/>
  <c r="J584" i="46"/>
  <c r="Q584" i="46" s="1"/>
  <c r="M584" i="46"/>
  <c r="I585" i="46"/>
  <c r="I586" i="46"/>
  <c r="H588" i="46"/>
  <c r="I591" i="46"/>
  <c r="R591" i="46" s="1"/>
  <c r="J591" i="46"/>
  <c r="Q591" i="46" s="1"/>
  <c r="M591" i="46"/>
  <c r="I592" i="46"/>
  <c r="K592" i="46" s="1"/>
  <c r="L592" i="46" s="1"/>
  <c r="J592" i="46"/>
  <c r="M592" i="46"/>
  <c r="I593" i="46"/>
  <c r="J593" i="46"/>
  <c r="Q593" i="46" s="1"/>
  <c r="M593" i="46"/>
  <c r="I594" i="46"/>
  <c r="J594" i="46"/>
  <c r="Q594" i="46" s="1"/>
  <c r="M594" i="46"/>
  <c r="I595" i="46"/>
  <c r="P595" i="46" s="1"/>
  <c r="J595" i="46"/>
  <c r="M595" i="46"/>
  <c r="I596" i="46"/>
  <c r="P596" i="46" s="1"/>
  <c r="J596" i="46"/>
  <c r="M596" i="46"/>
  <c r="I597" i="46"/>
  <c r="J597" i="46"/>
  <c r="Q597" i="46" s="1"/>
  <c r="M597" i="46"/>
  <c r="I598" i="46"/>
  <c r="J598" i="46"/>
  <c r="M598" i="46"/>
  <c r="I599" i="46"/>
  <c r="J599" i="46"/>
  <c r="Q599" i="46" s="1"/>
  <c r="M599" i="46"/>
  <c r="I600" i="46"/>
  <c r="P600" i="46" s="1"/>
  <c r="J600" i="46"/>
  <c r="M600" i="46"/>
  <c r="I601" i="46"/>
  <c r="J601" i="46"/>
  <c r="Q601" i="46" s="1"/>
  <c r="M601" i="46"/>
  <c r="I602" i="46"/>
  <c r="I603" i="46"/>
  <c r="H605" i="46"/>
  <c r="I608" i="46"/>
  <c r="J608" i="46"/>
  <c r="Q608" i="46" s="1"/>
  <c r="M608" i="46"/>
  <c r="I609" i="46"/>
  <c r="P609" i="46" s="1"/>
  <c r="J609" i="46"/>
  <c r="M609" i="46"/>
  <c r="I610" i="46"/>
  <c r="J610" i="46"/>
  <c r="Q610" i="46" s="1"/>
  <c r="M610" i="46"/>
  <c r="I611" i="46"/>
  <c r="J611" i="46"/>
  <c r="M611" i="46"/>
  <c r="I612" i="46"/>
  <c r="J612" i="46"/>
  <c r="M612" i="46"/>
  <c r="I613" i="46"/>
  <c r="P613" i="46" s="1"/>
  <c r="J613" i="46"/>
  <c r="M613" i="46"/>
  <c r="I614" i="46"/>
  <c r="J614" i="46"/>
  <c r="Q614" i="46" s="1"/>
  <c r="M614" i="46"/>
  <c r="I615" i="46"/>
  <c r="J615" i="46"/>
  <c r="M615" i="46"/>
  <c r="I616" i="46"/>
  <c r="P616" i="46" s="1"/>
  <c r="J616" i="46"/>
  <c r="Q616" i="46" s="1"/>
  <c r="M616" i="46"/>
  <c r="I617" i="46"/>
  <c r="P617" i="46" s="1"/>
  <c r="J617" i="46"/>
  <c r="M617" i="46"/>
  <c r="I618" i="46"/>
  <c r="J618" i="46"/>
  <c r="Q618" i="46" s="1"/>
  <c r="M618" i="46"/>
  <c r="I619" i="46"/>
  <c r="I620" i="46"/>
  <c r="H622" i="46"/>
  <c r="I625" i="46"/>
  <c r="J625" i="46"/>
  <c r="Q625" i="46" s="1"/>
  <c r="M625" i="46"/>
  <c r="I626" i="46"/>
  <c r="P626" i="46" s="1"/>
  <c r="J626" i="46"/>
  <c r="Q626" i="46" s="1"/>
  <c r="M626" i="46"/>
  <c r="I627" i="46"/>
  <c r="J627" i="46"/>
  <c r="Q627" i="46" s="1"/>
  <c r="M627" i="46"/>
  <c r="I628" i="46"/>
  <c r="J628" i="46"/>
  <c r="M628" i="46"/>
  <c r="I629" i="46"/>
  <c r="J629" i="46"/>
  <c r="Q629" i="46" s="1"/>
  <c r="M629" i="46"/>
  <c r="I630" i="46"/>
  <c r="O630" i="46" s="1"/>
  <c r="J630" i="46"/>
  <c r="M630" i="46"/>
  <c r="I631" i="46"/>
  <c r="J631" i="46"/>
  <c r="Q631" i="46" s="1"/>
  <c r="M631" i="46"/>
  <c r="I632" i="46"/>
  <c r="J632" i="46"/>
  <c r="M632" i="46"/>
  <c r="I633" i="46"/>
  <c r="P633" i="46" s="1"/>
  <c r="J633" i="46"/>
  <c r="Q633" i="46" s="1"/>
  <c r="M633" i="46"/>
  <c r="I634" i="46"/>
  <c r="O634" i="46" s="1"/>
  <c r="J634" i="46"/>
  <c r="M634" i="46"/>
  <c r="I635" i="46"/>
  <c r="J635" i="46"/>
  <c r="Q635" i="46" s="1"/>
  <c r="M635" i="46"/>
  <c r="I636" i="46"/>
  <c r="I637" i="46"/>
  <c r="H639" i="46"/>
  <c r="I642" i="46"/>
  <c r="P642" i="46" s="1"/>
  <c r="J642" i="46"/>
  <c r="M642" i="46"/>
  <c r="I643" i="46"/>
  <c r="P643" i="46" s="1"/>
  <c r="J643" i="46"/>
  <c r="M643" i="46"/>
  <c r="I644" i="46"/>
  <c r="J644" i="46"/>
  <c r="Q644" i="46" s="1"/>
  <c r="M644" i="46"/>
  <c r="I645" i="46"/>
  <c r="J645" i="46"/>
  <c r="M645" i="46"/>
  <c r="I646" i="46"/>
  <c r="P646" i="46" s="1"/>
  <c r="J646" i="46"/>
  <c r="Q646" i="46" s="1"/>
  <c r="M646" i="46"/>
  <c r="I647" i="46"/>
  <c r="K647" i="46" s="1"/>
  <c r="L647" i="46" s="1"/>
  <c r="N647" i="46" s="1"/>
  <c r="J647" i="46"/>
  <c r="M647" i="46"/>
  <c r="I648" i="46"/>
  <c r="J648" i="46"/>
  <c r="M648" i="46"/>
  <c r="I649" i="46"/>
  <c r="P649" i="46" s="1"/>
  <c r="J649" i="46"/>
  <c r="M649" i="46"/>
  <c r="I650" i="46"/>
  <c r="P650" i="46" s="1"/>
  <c r="J650" i="46"/>
  <c r="M650" i="46"/>
  <c r="I651" i="46"/>
  <c r="P651" i="46" s="1"/>
  <c r="J651" i="46"/>
  <c r="M651" i="46"/>
  <c r="I652" i="46"/>
  <c r="P652" i="46" s="1"/>
  <c r="J652" i="46"/>
  <c r="M652" i="46"/>
  <c r="I653" i="46"/>
  <c r="I654" i="46"/>
  <c r="H656" i="46"/>
  <c r="I659" i="46"/>
  <c r="J659" i="46"/>
  <c r="M659" i="46"/>
  <c r="I660" i="46"/>
  <c r="P660" i="46" s="1"/>
  <c r="J660" i="46"/>
  <c r="M660" i="46"/>
  <c r="I661" i="46"/>
  <c r="J661" i="46"/>
  <c r="M661" i="46"/>
  <c r="I662" i="46"/>
  <c r="J662" i="46"/>
  <c r="Q662" i="46" s="1"/>
  <c r="M662" i="46"/>
  <c r="I663" i="46"/>
  <c r="P663" i="46" s="1"/>
  <c r="J663" i="46"/>
  <c r="M663" i="46"/>
  <c r="I664" i="46"/>
  <c r="O664" i="46" s="1"/>
  <c r="J664" i="46"/>
  <c r="Q664" i="46" s="1"/>
  <c r="M664" i="46"/>
  <c r="I665" i="46"/>
  <c r="J665" i="46"/>
  <c r="Q665" i="46" s="1"/>
  <c r="M665" i="46"/>
  <c r="I666" i="46"/>
  <c r="J666" i="46"/>
  <c r="M666" i="46"/>
  <c r="I667" i="46"/>
  <c r="P667" i="46" s="1"/>
  <c r="J667" i="46"/>
  <c r="M667" i="46"/>
  <c r="I668" i="46"/>
  <c r="O668" i="46" s="1"/>
  <c r="J668" i="46"/>
  <c r="M668" i="46"/>
  <c r="I669" i="46"/>
  <c r="O669" i="46" s="1"/>
  <c r="J669" i="46"/>
  <c r="Q669" i="46" s="1"/>
  <c r="M669" i="46"/>
  <c r="I670" i="46"/>
  <c r="I671" i="46"/>
  <c r="H673" i="46"/>
  <c r="I676" i="46"/>
  <c r="J676" i="46"/>
  <c r="Q676" i="46" s="1"/>
  <c r="M676" i="46"/>
  <c r="I677" i="46"/>
  <c r="R677" i="46" s="1"/>
  <c r="J677" i="46"/>
  <c r="M677" i="46"/>
  <c r="I678" i="46"/>
  <c r="J678" i="46"/>
  <c r="Q678" i="46" s="1"/>
  <c r="M678" i="46"/>
  <c r="I679" i="46"/>
  <c r="J679" i="46"/>
  <c r="Q679" i="46" s="1"/>
  <c r="M679" i="46"/>
  <c r="I680" i="46"/>
  <c r="J680" i="46"/>
  <c r="Q680" i="46" s="1"/>
  <c r="M680" i="46"/>
  <c r="I681" i="46"/>
  <c r="P681" i="46" s="1"/>
  <c r="J681" i="46"/>
  <c r="M681" i="46"/>
  <c r="I682" i="46"/>
  <c r="J682" i="46"/>
  <c r="Q682" i="46" s="1"/>
  <c r="M682" i="46"/>
  <c r="I683" i="46"/>
  <c r="P683" i="46" s="1"/>
  <c r="J683" i="46"/>
  <c r="M683" i="46"/>
  <c r="I684" i="46"/>
  <c r="J684" i="46"/>
  <c r="M684" i="46"/>
  <c r="I685" i="46"/>
  <c r="O685" i="46" s="1"/>
  <c r="J685" i="46"/>
  <c r="Q685" i="46" s="1"/>
  <c r="M685" i="46"/>
  <c r="I686" i="46"/>
  <c r="J686" i="46"/>
  <c r="Q686" i="46" s="1"/>
  <c r="M686" i="46"/>
  <c r="I687" i="46"/>
  <c r="I688" i="46"/>
  <c r="H690" i="46"/>
  <c r="I693" i="46"/>
  <c r="J693" i="46"/>
  <c r="Q693" i="46" s="1"/>
  <c r="M693" i="46"/>
  <c r="I694" i="46"/>
  <c r="O694" i="46" s="1"/>
  <c r="J694" i="46"/>
  <c r="M694" i="46"/>
  <c r="I695" i="46"/>
  <c r="J695" i="46"/>
  <c r="Q695" i="46" s="1"/>
  <c r="M695" i="46"/>
  <c r="I696" i="46"/>
  <c r="J696" i="46"/>
  <c r="M696" i="46"/>
  <c r="I697" i="46"/>
  <c r="J697" i="46"/>
  <c r="Q697" i="46" s="1"/>
  <c r="M697" i="46"/>
  <c r="I698" i="46"/>
  <c r="J698" i="46"/>
  <c r="M698" i="46"/>
  <c r="I699" i="46"/>
  <c r="O699" i="46" s="1"/>
  <c r="J699" i="46"/>
  <c r="Q699" i="46" s="1"/>
  <c r="M699" i="46"/>
  <c r="I700" i="46"/>
  <c r="J700" i="46"/>
  <c r="M700" i="46"/>
  <c r="I701" i="46"/>
  <c r="J701" i="46"/>
  <c r="Q701" i="46" s="1"/>
  <c r="M701" i="46"/>
  <c r="I702" i="46"/>
  <c r="J702" i="46"/>
  <c r="M702" i="46"/>
  <c r="I703" i="46"/>
  <c r="J703" i="46"/>
  <c r="M703" i="46"/>
  <c r="I704" i="46"/>
  <c r="I705" i="46"/>
  <c r="H707" i="46"/>
  <c r="I710" i="46"/>
  <c r="J710" i="46"/>
  <c r="Q710" i="46" s="1"/>
  <c r="M710" i="46"/>
  <c r="I711" i="46"/>
  <c r="P711" i="46" s="1"/>
  <c r="J711" i="46"/>
  <c r="M711" i="46"/>
  <c r="I712" i="46"/>
  <c r="J712" i="46"/>
  <c r="M712" i="46"/>
  <c r="I713" i="46"/>
  <c r="J713" i="46"/>
  <c r="M713" i="46"/>
  <c r="I714" i="46"/>
  <c r="O714" i="46" s="1"/>
  <c r="J714" i="46"/>
  <c r="M714" i="46"/>
  <c r="I715" i="46"/>
  <c r="P715" i="46" s="1"/>
  <c r="J715" i="46"/>
  <c r="M715" i="46"/>
  <c r="I716" i="46"/>
  <c r="J716" i="46"/>
  <c r="M716" i="46"/>
  <c r="I717" i="46"/>
  <c r="O717" i="46" s="1"/>
  <c r="J717" i="46"/>
  <c r="M717" i="46"/>
  <c r="I718" i="46"/>
  <c r="P718" i="46" s="1"/>
  <c r="J718" i="46"/>
  <c r="Q718" i="46" s="1"/>
  <c r="M718" i="46"/>
  <c r="I719" i="46"/>
  <c r="K719" i="46" s="1"/>
  <c r="L719" i="46" s="1"/>
  <c r="N719" i="46" s="1"/>
  <c r="J719" i="46"/>
  <c r="M719" i="46"/>
  <c r="I720" i="46"/>
  <c r="J720" i="46"/>
  <c r="Q720" i="46" s="1"/>
  <c r="M720" i="46"/>
  <c r="I721" i="46"/>
  <c r="I722" i="46"/>
  <c r="H724" i="46"/>
  <c r="I727" i="46"/>
  <c r="J727" i="46"/>
  <c r="M727" i="46"/>
  <c r="I728" i="46"/>
  <c r="O728" i="46" s="1"/>
  <c r="J728" i="46"/>
  <c r="Q728" i="46" s="1"/>
  <c r="M728" i="46"/>
  <c r="I729" i="46"/>
  <c r="J729" i="46"/>
  <c r="Q729" i="46" s="1"/>
  <c r="M729" i="46"/>
  <c r="I730" i="46"/>
  <c r="J730" i="46"/>
  <c r="M730" i="46"/>
  <c r="I731" i="46"/>
  <c r="J731" i="46"/>
  <c r="Q731" i="46" s="1"/>
  <c r="M731" i="46"/>
  <c r="I732" i="46"/>
  <c r="P732" i="46" s="1"/>
  <c r="J732" i="46"/>
  <c r="M732" i="46"/>
  <c r="I733" i="46"/>
  <c r="P733" i="46" s="1"/>
  <c r="J733" i="46"/>
  <c r="M733" i="46"/>
  <c r="I734" i="46"/>
  <c r="O734" i="46" s="1"/>
  <c r="J734" i="46"/>
  <c r="M734" i="46"/>
  <c r="I735" i="46"/>
  <c r="P735" i="46" s="1"/>
  <c r="J735" i="46"/>
  <c r="Q735" i="46" s="1"/>
  <c r="M735" i="46"/>
  <c r="I736" i="46"/>
  <c r="P736" i="46" s="1"/>
  <c r="J736" i="46"/>
  <c r="M736" i="46"/>
  <c r="I737" i="46"/>
  <c r="J737" i="46"/>
  <c r="Q737" i="46" s="1"/>
  <c r="M737" i="46"/>
  <c r="I738" i="46"/>
  <c r="I739" i="46"/>
  <c r="A741" i="46"/>
  <c r="C777" i="46"/>
  <c r="F5" i="75" s="1"/>
  <c r="R777" i="46"/>
  <c r="AH122" i="46" s="1"/>
  <c r="A12" i="64" s="1"/>
  <c r="R778" i="46"/>
  <c r="AH123" i="46" s="1"/>
  <c r="A13" i="64" s="1"/>
  <c r="R779" i="46"/>
  <c r="AH124" i="46" s="1"/>
  <c r="A14" i="64" s="1"/>
  <c r="R780" i="46"/>
  <c r="AH125" i="46" s="1"/>
  <c r="A15" i="64" s="1"/>
  <c r="R781" i="46"/>
  <c r="AH126" i="46" s="1"/>
  <c r="A16" i="64" s="1"/>
  <c r="H811" i="46"/>
  <c r="A811" i="46" s="1"/>
  <c r="I814" i="46"/>
  <c r="J814" i="46"/>
  <c r="M814" i="46"/>
  <c r="I815" i="46"/>
  <c r="J815" i="46"/>
  <c r="M815" i="46"/>
  <c r="I816" i="46"/>
  <c r="P816" i="46" s="1"/>
  <c r="J816" i="46"/>
  <c r="Q816" i="46" s="1"/>
  <c r="M816" i="46"/>
  <c r="I817" i="46"/>
  <c r="J817" i="46"/>
  <c r="M817" i="46"/>
  <c r="I818" i="46"/>
  <c r="J818" i="46"/>
  <c r="M818" i="46"/>
  <c r="I819" i="46"/>
  <c r="J819" i="46"/>
  <c r="M819" i="46"/>
  <c r="I820" i="46"/>
  <c r="O820" i="46" s="1"/>
  <c r="J820" i="46"/>
  <c r="K820" i="46" s="1"/>
  <c r="L820" i="46" s="1"/>
  <c r="M820" i="46"/>
  <c r="I821" i="46"/>
  <c r="J821" i="46"/>
  <c r="M821" i="46"/>
  <c r="I822" i="46"/>
  <c r="O822" i="46" s="1"/>
  <c r="J822" i="46"/>
  <c r="M822" i="46"/>
  <c r="I823" i="46"/>
  <c r="J823" i="46"/>
  <c r="M823" i="46"/>
  <c r="I824" i="46"/>
  <c r="P824" i="46" s="1"/>
  <c r="J824" i="46"/>
  <c r="Q824" i="46" s="1"/>
  <c r="M824" i="46"/>
  <c r="I825" i="46"/>
  <c r="I826" i="46"/>
  <c r="H828" i="46"/>
  <c r="I831" i="46"/>
  <c r="J831" i="46"/>
  <c r="Q831" i="46" s="1"/>
  <c r="M831" i="46"/>
  <c r="I832" i="46"/>
  <c r="O832" i="46" s="1"/>
  <c r="J832" i="46"/>
  <c r="M832" i="46"/>
  <c r="I833" i="46"/>
  <c r="O833" i="46" s="1"/>
  <c r="J833" i="46"/>
  <c r="Q833" i="46" s="1"/>
  <c r="M833" i="46"/>
  <c r="I834" i="46"/>
  <c r="J834" i="46"/>
  <c r="M834" i="46"/>
  <c r="I835" i="46"/>
  <c r="O835" i="46" s="1"/>
  <c r="J835" i="46"/>
  <c r="M835" i="46"/>
  <c r="I836" i="46"/>
  <c r="P836" i="46" s="1"/>
  <c r="J836" i="46"/>
  <c r="M836" i="46"/>
  <c r="I837" i="46"/>
  <c r="O837" i="46" s="1"/>
  <c r="J837" i="46"/>
  <c r="Q837" i="46" s="1"/>
  <c r="M837" i="46"/>
  <c r="I838" i="46"/>
  <c r="J838" i="46"/>
  <c r="M838" i="46"/>
  <c r="I839" i="46"/>
  <c r="J839" i="46"/>
  <c r="Q839" i="46" s="1"/>
  <c r="M839" i="46"/>
  <c r="I840" i="46"/>
  <c r="J840" i="46"/>
  <c r="M840" i="46"/>
  <c r="I841" i="46"/>
  <c r="O841" i="46" s="1"/>
  <c r="J841" i="46"/>
  <c r="Q841" i="46" s="1"/>
  <c r="M841" i="46"/>
  <c r="I842" i="46"/>
  <c r="I843" i="46"/>
  <c r="H845" i="46"/>
  <c r="I848" i="46"/>
  <c r="J848" i="46"/>
  <c r="M848" i="46"/>
  <c r="I849" i="46"/>
  <c r="J849" i="46"/>
  <c r="M849" i="46"/>
  <c r="I850" i="46"/>
  <c r="P850" i="46" s="1"/>
  <c r="J850" i="46"/>
  <c r="Q850" i="46" s="1"/>
  <c r="M850" i="46"/>
  <c r="I851" i="46"/>
  <c r="J851" i="46"/>
  <c r="M851" i="46"/>
  <c r="I852" i="46"/>
  <c r="O852" i="46" s="1"/>
  <c r="J852" i="46"/>
  <c r="Q852" i="46" s="1"/>
  <c r="M852" i="46"/>
  <c r="I853" i="46"/>
  <c r="J853" i="46"/>
  <c r="M853" i="46"/>
  <c r="I854" i="46"/>
  <c r="P854" i="46" s="1"/>
  <c r="J854" i="46"/>
  <c r="Q854" i="46" s="1"/>
  <c r="M854" i="46"/>
  <c r="I855" i="46"/>
  <c r="P855" i="46" s="1"/>
  <c r="J855" i="46"/>
  <c r="M855" i="46"/>
  <c r="I856" i="46"/>
  <c r="P856" i="46" s="1"/>
  <c r="J856" i="46"/>
  <c r="Q856" i="46" s="1"/>
  <c r="M856" i="46"/>
  <c r="I857" i="46"/>
  <c r="J857" i="46"/>
  <c r="M857" i="46"/>
  <c r="I858" i="46"/>
  <c r="O858" i="46" s="1"/>
  <c r="J858" i="46"/>
  <c r="Q858" i="46" s="1"/>
  <c r="M858" i="46"/>
  <c r="I859" i="46"/>
  <c r="I860" i="46"/>
  <c r="H862" i="46"/>
  <c r="I865" i="46"/>
  <c r="J865" i="46"/>
  <c r="Q865" i="46" s="1"/>
  <c r="M865" i="46"/>
  <c r="I866" i="46"/>
  <c r="J866" i="46"/>
  <c r="Q866" i="46" s="1"/>
  <c r="M866" i="46"/>
  <c r="I867" i="46"/>
  <c r="J867" i="46"/>
  <c r="Q867" i="46" s="1"/>
  <c r="M867" i="46"/>
  <c r="I868" i="46"/>
  <c r="J868" i="46"/>
  <c r="M868" i="46"/>
  <c r="I869" i="46"/>
  <c r="J869" i="46"/>
  <c r="Q869" i="46" s="1"/>
  <c r="M869" i="46"/>
  <c r="I870" i="46"/>
  <c r="J870" i="46"/>
  <c r="M870" i="46"/>
  <c r="I871" i="46"/>
  <c r="J871" i="46"/>
  <c r="Q871" i="46" s="1"/>
  <c r="M871" i="46"/>
  <c r="I872" i="46"/>
  <c r="O872" i="46" s="1"/>
  <c r="J872" i="46"/>
  <c r="M872" i="46"/>
  <c r="I873" i="46"/>
  <c r="O873" i="46" s="1"/>
  <c r="J873" i="46"/>
  <c r="Q873" i="46" s="1"/>
  <c r="M873" i="46"/>
  <c r="I874" i="46"/>
  <c r="J874" i="46"/>
  <c r="Q874" i="46" s="1"/>
  <c r="M874" i="46"/>
  <c r="I875" i="46"/>
  <c r="O875" i="46" s="1"/>
  <c r="J875" i="46"/>
  <c r="Q875" i="46" s="1"/>
  <c r="M875" i="46"/>
  <c r="I876" i="46"/>
  <c r="I877" i="46"/>
  <c r="H879" i="46"/>
  <c r="I882" i="46"/>
  <c r="J882" i="46"/>
  <c r="Q882" i="46" s="1"/>
  <c r="M882" i="46"/>
  <c r="I883" i="46"/>
  <c r="J883" i="46"/>
  <c r="M883" i="46"/>
  <c r="I884" i="46"/>
  <c r="O884" i="46" s="1"/>
  <c r="J884" i="46"/>
  <c r="M884" i="46"/>
  <c r="I885" i="46"/>
  <c r="J885" i="46"/>
  <c r="M885" i="46"/>
  <c r="I886" i="46"/>
  <c r="O886" i="46" s="1"/>
  <c r="J886" i="46"/>
  <c r="M886" i="46"/>
  <c r="I887" i="46"/>
  <c r="J887" i="46"/>
  <c r="Q887" i="46" s="1"/>
  <c r="M887" i="46"/>
  <c r="I888" i="46"/>
  <c r="O888" i="46" s="1"/>
  <c r="J888" i="46"/>
  <c r="M888" i="46"/>
  <c r="I889" i="46"/>
  <c r="J889" i="46"/>
  <c r="M889" i="46"/>
  <c r="I890" i="46"/>
  <c r="P890" i="46" s="1"/>
  <c r="J890" i="46"/>
  <c r="M890" i="46"/>
  <c r="I891" i="46"/>
  <c r="J891" i="46"/>
  <c r="Q891" i="46" s="1"/>
  <c r="M891" i="46"/>
  <c r="I892" i="46"/>
  <c r="O892" i="46" s="1"/>
  <c r="J892" i="46"/>
  <c r="Q892" i="46" s="1"/>
  <c r="M892" i="46"/>
  <c r="I893" i="46"/>
  <c r="I894" i="46"/>
  <c r="H896" i="46"/>
  <c r="I899" i="46"/>
  <c r="J899" i="46"/>
  <c r="M899" i="46"/>
  <c r="I900" i="46"/>
  <c r="J900" i="46"/>
  <c r="Q900" i="46" s="1"/>
  <c r="M900" i="46"/>
  <c r="I901" i="46"/>
  <c r="O901" i="46" s="1"/>
  <c r="J901" i="46"/>
  <c r="R901" i="46" s="1"/>
  <c r="M901" i="46"/>
  <c r="I902" i="46"/>
  <c r="J902" i="46"/>
  <c r="M902" i="46"/>
  <c r="I903" i="46"/>
  <c r="J903" i="46"/>
  <c r="Q903" i="46" s="1"/>
  <c r="M903" i="46"/>
  <c r="I904" i="46"/>
  <c r="P904" i="46" s="1"/>
  <c r="J904" i="46"/>
  <c r="M904" i="46"/>
  <c r="I905" i="46"/>
  <c r="P905" i="46" s="1"/>
  <c r="J905" i="46"/>
  <c r="Q905" i="46" s="1"/>
  <c r="M905" i="46"/>
  <c r="I906" i="46"/>
  <c r="J906" i="46"/>
  <c r="Q906" i="46" s="1"/>
  <c r="M906" i="46"/>
  <c r="I907" i="46"/>
  <c r="O907" i="46" s="1"/>
  <c r="J907" i="46"/>
  <c r="M907" i="46"/>
  <c r="I908" i="46"/>
  <c r="J908" i="46"/>
  <c r="M908" i="46"/>
  <c r="I909" i="46"/>
  <c r="J909" i="46"/>
  <c r="Q909" i="46" s="1"/>
  <c r="M909" i="46"/>
  <c r="I910" i="46"/>
  <c r="I911" i="46"/>
  <c r="H913" i="46"/>
  <c r="I916" i="46"/>
  <c r="J916" i="46"/>
  <c r="Q916" i="46" s="1"/>
  <c r="M916" i="46"/>
  <c r="I917" i="46"/>
  <c r="J917" i="46"/>
  <c r="M917" i="46"/>
  <c r="I918" i="46"/>
  <c r="P918" i="46" s="1"/>
  <c r="J918" i="46"/>
  <c r="Q918" i="46" s="1"/>
  <c r="M918" i="46"/>
  <c r="I919" i="46"/>
  <c r="J919" i="46"/>
  <c r="Q919" i="46" s="1"/>
  <c r="M919" i="46"/>
  <c r="I920" i="46"/>
  <c r="J920" i="46"/>
  <c r="M920" i="46"/>
  <c r="I921" i="46"/>
  <c r="P921" i="46" s="1"/>
  <c r="J921" i="46"/>
  <c r="M921" i="46"/>
  <c r="I922" i="46"/>
  <c r="O922" i="46" s="1"/>
  <c r="J922" i="46"/>
  <c r="Q922" i="46" s="1"/>
  <c r="M922" i="46"/>
  <c r="I923" i="46"/>
  <c r="J923" i="46"/>
  <c r="M923" i="46"/>
  <c r="I924" i="46"/>
  <c r="P924" i="46" s="1"/>
  <c r="J924" i="46"/>
  <c r="M924" i="46"/>
  <c r="I925" i="46"/>
  <c r="P925" i="46" s="1"/>
  <c r="J925" i="46"/>
  <c r="M925" i="46"/>
  <c r="I926" i="46"/>
  <c r="P926" i="46" s="1"/>
  <c r="J926" i="46"/>
  <c r="Q926" i="46" s="1"/>
  <c r="M926" i="46"/>
  <c r="I927" i="46"/>
  <c r="I928" i="46"/>
  <c r="H930" i="46"/>
  <c r="I933" i="46"/>
  <c r="J933" i="46"/>
  <c r="M933" i="46"/>
  <c r="I934" i="46"/>
  <c r="J934" i="46"/>
  <c r="M934" i="46"/>
  <c r="I935" i="46"/>
  <c r="O935" i="46" s="1"/>
  <c r="J935" i="46"/>
  <c r="Q935" i="46" s="1"/>
  <c r="M935" i="46"/>
  <c r="I936" i="46"/>
  <c r="J936" i="46"/>
  <c r="Q936" i="46" s="1"/>
  <c r="M936" i="46"/>
  <c r="I937" i="46"/>
  <c r="J937" i="46"/>
  <c r="Q937" i="46" s="1"/>
  <c r="M937" i="46"/>
  <c r="I938" i="46"/>
  <c r="J938" i="46"/>
  <c r="Q938" i="46" s="1"/>
  <c r="M938" i="46"/>
  <c r="I939" i="46"/>
  <c r="O939" i="46" s="1"/>
  <c r="J939" i="46"/>
  <c r="Q939" i="46" s="1"/>
  <c r="M939" i="46"/>
  <c r="I940" i="46"/>
  <c r="O940" i="46" s="1"/>
  <c r="J940" i="46"/>
  <c r="M940" i="46"/>
  <c r="I941" i="46"/>
  <c r="J941" i="46"/>
  <c r="Q941" i="46" s="1"/>
  <c r="M941" i="46"/>
  <c r="I942" i="46"/>
  <c r="J942" i="46"/>
  <c r="Q942" i="46" s="1"/>
  <c r="M942" i="46"/>
  <c r="I943" i="46"/>
  <c r="P943" i="46" s="1"/>
  <c r="J943" i="46"/>
  <c r="Q943" i="46" s="1"/>
  <c r="M943" i="46"/>
  <c r="I944" i="46"/>
  <c r="I945" i="46"/>
  <c r="H947" i="46"/>
  <c r="I950" i="46"/>
  <c r="J950" i="46"/>
  <c r="Q950" i="46" s="1"/>
  <c r="M950" i="46"/>
  <c r="I951" i="46"/>
  <c r="P951" i="46" s="1"/>
  <c r="J951" i="46"/>
  <c r="Q951" i="46" s="1"/>
  <c r="M951" i="46"/>
  <c r="I952" i="46"/>
  <c r="O952" i="46" s="1"/>
  <c r="J952" i="46"/>
  <c r="Q952" i="46" s="1"/>
  <c r="M952" i="46"/>
  <c r="I953" i="46"/>
  <c r="J953" i="46"/>
  <c r="M953" i="46"/>
  <c r="I954" i="46"/>
  <c r="J954" i="46"/>
  <c r="Q954" i="46" s="1"/>
  <c r="M954" i="46"/>
  <c r="I955" i="46"/>
  <c r="J955" i="46"/>
  <c r="M955" i="46"/>
  <c r="I956" i="46"/>
  <c r="O956" i="46" s="1"/>
  <c r="J956" i="46"/>
  <c r="Q956" i="46" s="1"/>
  <c r="M956" i="46"/>
  <c r="I957" i="46"/>
  <c r="J957" i="46"/>
  <c r="M957" i="46"/>
  <c r="I958" i="46"/>
  <c r="J958" i="46"/>
  <c r="Q958" i="46" s="1"/>
  <c r="M958" i="46"/>
  <c r="I959" i="46"/>
  <c r="J959" i="46"/>
  <c r="M959" i="46"/>
  <c r="I960" i="46"/>
  <c r="P960" i="46" s="1"/>
  <c r="J960" i="46"/>
  <c r="Q960" i="46" s="1"/>
  <c r="M960" i="46"/>
  <c r="I961" i="46"/>
  <c r="I962" i="46"/>
  <c r="H964" i="46"/>
  <c r="I967" i="46"/>
  <c r="J967" i="46"/>
  <c r="M967" i="46"/>
  <c r="I968" i="46"/>
  <c r="J968" i="46"/>
  <c r="M968" i="46"/>
  <c r="I969" i="46"/>
  <c r="P969" i="46" s="1"/>
  <c r="J969" i="46"/>
  <c r="Q969" i="46" s="1"/>
  <c r="M969" i="46"/>
  <c r="I970" i="46"/>
  <c r="O970" i="46" s="1"/>
  <c r="J970" i="46"/>
  <c r="M970" i="46"/>
  <c r="I971" i="46"/>
  <c r="J971" i="46"/>
  <c r="Q971" i="46" s="1"/>
  <c r="M971" i="46"/>
  <c r="I972" i="46"/>
  <c r="P972" i="46" s="1"/>
  <c r="J972" i="46"/>
  <c r="M972" i="46"/>
  <c r="I973" i="46"/>
  <c r="J973" i="46"/>
  <c r="M973" i="46"/>
  <c r="I974" i="46"/>
  <c r="J974" i="46"/>
  <c r="M974" i="46"/>
  <c r="I975" i="46"/>
  <c r="O975" i="46" s="1"/>
  <c r="J975" i="46"/>
  <c r="Q975" i="46" s="1"/>
  <c r="M975" i="46"/>
  <c r="I976" i="46"/>
  <c r="J976" i="46"/>
  <c r="Q976" i="46" s="1"/>
  <c r="M976" i="46"/>
  <c r="I977" i="46"/>
  <c r="P977" i="46" s="1"/>
  <c r="J977" i="46"/>
  <c r="Q977" i="46" s="1"/>
  <c r="M977" i="46"/>
  <c r="I978" i="46"/>
  <c r="I979" i="46"/>
  <c r="H981" i="46"/>
  <c r="I984" i="46"/>
  <c r="O984" i="46" s="1"/>
  <c r="J984" i="46"/>
  <c r="Q984" i="46" s="1"/>
  <c r="M984" i="46"/>
  <c r="I985" i="46"/>
  <c r="J985" i="46"/>
  <c r="M985" i="46"/>
  <c r="I986" i="46"/>
  <c r="J986" i="46"/>
  <c r="Q986" i="46" s="1"/>
  <c r="M986" i="46"/>
  <c r="I987" i="46"/>
  <c r="J987" i="46"/>
  <c r="M987" i="46"/>
  <c r="I988" i="46"/>
  <c r="J988" i="46"/>
  <c r="Q988" i="46" s="1"/>
  <c r="M988" i="46"/>
  <c r="I989" i="46"/>
  <c r="J989" i="46"/>
  <c r="Q989" i="46" s="1"/>
  <c r="M989" i="46"/>
  <c r="I990" i="46"/>
  <c r="J990" i="46"/>
  <c r="Q990" i="46" s="1"/>
  <c r="M990" i="46"/>
  <c r="I991" i="46"/>
  <c r="J991" i="46"/>
  <c r="M991" i="46"/>
  <c r="I992" i="46"/>
  <c r="J992" i="46"/>
  <c r="M992" i="46"/>
  <c r="I993" i="46"/>
  <c r="J993" i="46"/>
  <c r="Q993" i="46" s="1"/>
  <c r="M993" i="46"/>
  <c r="I994" i="46"/>
  <c r="O994" i="46" s="1"/>
  <c r="J994" i="46"/>
  <c r="Q994" i="46" s="1"/>
  <c r="M994" i="46"/>
  <c r="I995" i="46"/>
  <c r="I996" i="46"/>
  <c r="H998" i="46"/>
  <c r="I1001" i="46"/>
  <c r="J1001" i="46"/>
  <c r="Q1001" i="46" s="1"/>
  <c r="M1001" i="46"/>
  <c r="I1002" i="46"/>
  <c r="P1002" i="46" s="1"/>
  <c r="J1002" i="46"/>
  <c r="M1002" i="46"/>
  <c r="I1003" i="46"/>
  <c r="O1003" i="46" s="1"/>
  <c r="J1003" i="46"/>
  <c r="Q1003" i="46" s="1"/>
  <c r="M1003" i="46"/>
  <c r="I1004" i="46"/>
  <c r="J1004" i="46"/>
  <c r="M1004" i="46"/>
  <c r="I1005" i="46"/>
  <c r="P1005" i="46" s="1"/>
  <c r="J1005" i="46"/>
  <c r="R1005" i="46" s="1"/>
  <c r="M1005" i="46"/>
  <c r="I1006" i="46"/>
  <c r="J1006" i="46"/>
  <c r="Q1006" i="46" s="1"/>
  <c r="M1006" i="46"/>
  <c r="I1007" i="46"/>
  <c r="O1007" i="46" s="1"/>
  <c r="J1007" i="46"/>
  <c r="Q1007" i="46" s="1"/>
  <c r="M1007" i="46"/>
  <c r="I1008" i="46"/>
  <c r="O1008" i="46" s="1"/>
  <c r="J1008" i="46"/>
  <c r="Q1008" i="46" s="1"/>
  <c r="M1008" i="46"/>
  <c r="I1009" i="46"/>
  <c r="J1009" i="46"/>
  <c r="Q1009" i="46" s="1"/>
  <c r="M1009" i="46"/>
  <c r="I1010" i="46"/>
  <c r="J1010" i="46"/>
  <c r="M1010" i="46"/>
  <c r="I1011" i="46"/>
  <c r="O1011" i="46" s="1"/>
  <c r="J1011" i="46"/>
  <c r="Q1011" i="46" s="1"/>
  <c r="M1011" i="46"/>
  <c r="I1012" i="46"/>
  <c r="I1013" i="46"/>
  <c r="H1015" i="46"/>
  <c r="I1018" i="46"/>
  <c r="J1018" i="46"/>
  <c r="Q1018" i="46" s="1"/>
  <c r="M1018" i="46"/>
  <c r="I1019" i="46"/>
  <c r="J1019" i="46"/>
  <c r="M1019" i="46"/>
  <c r="I1020" i="46"/>
  <c r="P1020" i="46" s="1"/>
  <c r="J1020" i="46"/>
  <c r="Q1020" i="46" s="1"/>
  <c r="M1020" i="46"/>
  <c r="I1021" i="46"/>
  <c r="P1021" i="46" s="1"/>
  <c r="J1021" i="46"/>
  <c r="M1021" i="46"/>
  <c r="I1022" i="46"/>
  <c r="J1022" i="46"/>
  <c r="Q1022" i="46" s="1"/>
  <c r="M1022" i="46"/>
  <c r="I1023" i="46"/>
  <c r="J1023" i="46"/>
  <c r="Q1023" i="46" s="1"/>
  <c r="M1023" i="46"/>
  <c r="I1024" i="46"/>
  <c r="J1024" i="46"/>
  <c r="Q1024" i="46" s="1"/>
  <c r="M1024" i="46"/>
  <c r="I1025" i="46"/>
  <c r="J1025" i="46"/>
  <c r="Q1025" i="46" s="1"/>
  <c r="M1025" i="46"/>
  <c r="I1026" i="46"/>
  <c r="O1026" i="46" s="1"/>
  <c r="J1026" i="46"/>
  <c r="Q1026" i="46" s="1"/>
  <c r="M1026" i="46"/>
  <c r="I1027" i="46"/>
  <c r="J1027" i="46"/>
  <c r="M1027" i="46"/>
  <c r="I1028" i="46"/>
  <c r="O1028" i="46" s="1"/>
  <c r="J1028" i="46"/>
  <c r="Q1028" i="46" s="1"/>
  <c r="M1028" i="46"/>
  <c r="I1029" i="46"/>
  <c r="I1030" i="46"/>
  <c r="H1032" i="46"/>
  <c r="I1035" i="46"/>
  <c r="J1035" i="46"/>
  <c r="Q1035" i="46" s="1"/>
  <c r="M1035" i="46"/>
  <c r="I1036" i="46"/>
  <c r="P1036" i="46" s="1"/>
  <c r="J1036" i="46"/>
  <c r="M1036" i="46"/>
  <c r="I1037" i="46"/>
  <c r="J1037" i="46"/>
  <c r="Q1037" i="46" s="1"/>
  <c r="M1037" i="46"/>
  <c r="I1038" i="46"/>
  <c r="P1038" i="46" s="1"/>
  <c r="J1038" i="46"/>
  <c r="M1038" i="46"/>
  <c r="I1039" i="46"/>
  <c r="J1039" i="46"/>
  <c r="Q1039" i="46" s="1"/>
  <c r="M1039" i="46"/>
  <c r="I1040" i="46"/>
  <c r="J1040" i="46"/>
  <c r="Q1040" i="46" s="1"/>
  <c r="M1040" i="46"/>
  <c r="I1041" i="46"/>
  <c r="P1041" i="46" s="1"/>
  <c r="J1041" i="46"/>
  <c r="Q1041" i="46" s="1"/>
  <c r="M1041" i="46"/>
  <c r="I1042" i="46"/>
  <c r="J1042" i="46"/>
  <c r="M1042" i="46"/>
  <c r="I1043" i="46"/>
  <c r="P1043" i="46" s="1"/>
  <c r="J1043" i="46"/>
  <c r="Q1043" i="46" s="1"/>
  <c r="M1043" i="46"/>
  <c r="I1044" i="46"/>
  <c r="J1044" i="46"/>
  <c r="Q1044" i="46" s="1"/>
  <c r="M1044" i="46"/>
  <c r="I1045" i="46"/>
  <c r="P1045" i="46" s="1"/>
  <c r="J1045" i="46"/>
  <c r="Q1045" i="46" s="1"/>
  <c r="M1045" i="46"/>
  <c r="I1046" i="46"/>
  <c r="I1047" i="46"/>
  <c r="H1049" i="46"/>
  <c r="I1052" i="46"/>
  <c r="J1052" i="46"/>
  <c r="Q1052" i="46" s="1"/>
  <c r="M1052" i="46"/>
  <c r="I1053" i="46"/>
  <c r="J1053" i="46"/>
  <c r="Q1053" i="46" s="1"/>
  <c r="M1053" i="46"/>
  <c r="I1054" i="46"/>
  <c r="O1054" i="46" s="1"/>
  <c r="J1054" i="46"/>
  <c r="Q1054" i="46" s="1"/>
  <c r="M1054" i="46"/>
  <c r="I1055" i="46"/>
  <c r="J1055" i="46"/>
  <c r="Q1055" i="46" s="1"/>
  <c r="M1055" i="46"/>
  <c r="I1056" i="46"/>
  <c r="O1056" i="46" s="1"/>
  <c r="J1056" i="46"/>
  <c r="Q1056" i="46" s="1"/>
  <c r="M1056" i="46"/>
  <c r="I1057" i="46"/>
  <c r="J1057" i="46"/>
  <c r="Q1057" i="46" s="1"/>
  <c r="M1057" i="46"/>
  <c r="I1058" i="46"/>
  <c r="P1058" i="46" s="1"/>
  <c r="J1058" i="46"/>
  <c r="Q1058" i="46" s="1"/>
  <c r="M1058" i="46"/>
  <c r="I1059" i="46"/>
  <c r="J1059" i="46"/>
  <c r="M1059" i="46"/>
  <c r="I1060" i="46"/>
  <c r="J1060" i="46"/>
  <c r="Q1060" i="46" s="1"/>
  <c r="M1060" i="46"/>
  <c r="I1061" i="46"/>
  <c r="J1061" i="46"/>
  <c r="R1061" i="46" s="1"/>
  <c r="M1061" i="46"/>
  <c r="I1062" i="46"/>
  <c r="P1062" i="46" s="1"/>
  <c r="J1062" i="46"/>
  <c r="Q1062" i="46" s="1"/>
  <c r="M1062" i="46"/>
  <c r="I1063" i="46"/>
  <c r="I1064" i="46"/>
  <c r="H1066" i="46"/>
  <c r="C1101" i="46"/>
  <c r="F6" i="75" s="1"/>
  <c r="D1101" i="46"/>
  <c r="A1124" i="46"/>
  <c r="B1124" i="46"/>
  <c r="H1138" i="46"/>
  <c r="A1138" i="46" s="1"/>
  <c r="J1141" i="46"/>
  <c r="K1141" i="46"/>
  <c r="L1141" i="46"/>
  <c r="N1141" i="46"/>
  <c r="J1142" i="46"/>
  <c r="K1142" i="46"/>
  <c r="D57" i="50" s="1"/>
  <c r="L1142" i="46"/>
  <c r="N1142" i="46"/>
  <c r="J1143" i="46"/>
  <c r="K1143" i="46"/>
  <c r="L1143" i="46"/>
  <c r="N1143" i="46"/>
  <c r="J1144" i="46"/>
  <c r="P1145" i="46" s="1"/>
  <c r="K1144" i="46"/>
  <c r="L1144" i="46"/>
  <c r="N1144" i="46"/>
  <c r="K1145" i="46"/>
  <c r="L1145" i="46"/>
  <c r="H1147" i="46"/>
  <c r="J1150" i="46"/>
  <c r="K1150" i="46"/>
  <c r="L1150" i="46"/>
  <c r="N1150" i="46"/>
  <c r="J1151" i="46"/>
  <c r="K1151" i="46"/>
  <c r="D58" i="50" s="1"/>
  <c r="L1151" i="46"/>
  <c r="N1151" i="46"/>
  <c r="J1152" i="46"/>
  <c r="K1152" i="46"/>
  <c r="L1152" i="46"/>
  <c r="N1152" i="46"/>
  <c r="J1153" i="46"/>
  <c r="P1154" i="46" s="1"/>
  <c r="K1153" i="46"/>
  <c r="L1153" i="46"/>
  <c r="N1153" i="46"/>
  <c r="K1154" i="46"/>
  <c r="L1154" i="46"/>
  <c r="H1156" i="46"/>
  <c r="J1159" i="46"/>
  <c r="K1159" i="46"/>
  <c r="L1159" i="46"/>
  <c r="N1159" i="46"/>
  <c r="J1160" i="46"/>
  <c r="K1160" i="46"/>
  <c r="L1160" i="46"/>
  <c r="N1160" i="46"/>
  <c r="J1161" i="46"/>
  <c r="K1161" i="46"/>
  <c r="L1161" i="46"/>
  <c r="N1161" i="46"/>
  <c r="J1162" i="46"/>
  <c r="K1162" i="46"/>
  <c r="L1162" i="46"/>
  <c r="N1162" i="46"/>
  <c r="K1163" i="46"/>
  <c r="L1163" i="46"/>
  <c r="H1165" i="46"/>
  <c r="J1168" i="46"/>
  <c r="K1168" i="46"/>
  <c r="L1168" i="46"/>
  <c r="N1168" i="46"/>
  <c r="J1169" i="46"/>
  <c r="K1169" i="46"/>
  <c r="L1169" i="46"/>
  <c r="N1169" i="46"/>
  <c r="J1170" i="46"/>
  <c r="K1170" i="46"/>
  <c r="L1170" i="46"/>
  <c r="N1170" i="46"/>
  <c r="J1171" i="46"/>
  <c r="K1171" i="46"/>
  <c r="L1171" i="46"/>
  <c r="N1171" i="46"/>
  <c r="K1172" i="46"/>
  <c r="L1172" i="46"/>
  <c r="H1174" i="46"/>
  <c r="J1177" i="46"/>
  <c r="K1177" i="46"/>
  <c r="L1177" i="46"/>
  <c r="N1177" i="46"/>
  <c r="J1178" i="46"/>
  <c r="K1178" i="46"/>
  <c r="D61" i="50" s="1"/>
  <c r="L1178" i="46"/>
  <c r="N1178" i="46"/>
  <c r="J1179" i="46"/>
  <c r="K1179" i="46"/>
  <c r="L1179" i="46"/>
  <c r="N1179" i="46"/>
  <c r="J1180" i="46"/>
  <c r="K1180" i="46"/>
  <c r="L1180" i="46"/>
  <c r="N1180" i="46"/>
  <c r="K1181" i="46"/>
  <c r="L1181" i="46"/>
  <c r="H1183" i="46"/>
  <c r="J1186" i="46"/>
  <c r="K1186" i="46"/>
  <c r="L1186" i="46"/>
  <c r="N1186" i="46"/>
  <c r="J1187" i="46"/>
  <c r="K1187" i="46"/>
  <c r="L1187" i="46"/>
  <c r="N1187" i="46"/>
  <c r="J1188" i="46"/>
  <c r="K1188" i="46"/>
  <c r="L1188" i="46"/>
  <c r="N1188" i="46"/>
  <c r="J1189" i="46"/>
  <c r="P1190" i="46" s="1"/>
  <c r="K1189" i="46"/>
  <c r="L1189" i="46"/>
  <c r="N1189" i="46"/>
  <c r="K1190" i="46"/>
  <c r="L1190" i="46"/>
  <c r="H1192" i="46"/>
  <c r="J1195" i="46"/>
  <c r="K1195" i="46"/>
  <c r="L1195" i="46"/>
  <c r="N1195" i="46"/>
  <c r="J1196" i="46"/>
  <c r="K1196" i="46"/>
  <c r="L1196" i="46"/>
  <c r="N1196" i="46"/>
  <c r="J1197" i="46"/>
  <c r="K1197" i="46"/>
  <c r="L1197" i="46"/>
  <c r="N1197" i="46"/>
  <c r="J1198" i="46"/>
  <c r="K1198" i="46"/>
  <c r="L1198" i="46"/>
  <c r="N1198" i="46"/>
  <c r="K1199" i="46"/>
  <c r="L1199" i="46"/>
  <c r="H1201" i="46"/>
  <c r="J1204" i="46"/>
  <c r="K1204" i="46"/>
  <c r="L1204" i="46"/>
  <c r="N1204" i="46"/>
  <c r="J1205" i="46"/>
  <c r="K1205" i="46"/>
  <c r="L1205" i="46"/>
  <c r="N1205" i="46"/>
  <c r="J1206" i="46"/>
  <c r="K1206" i="46"/>
  <c r="L1206" i="46"/>
  <c r="N1206" i="46"/>
  <c r="J1207" i="46"/>
  <c r="P1208" i="46" s="1"/>
  <c r="K1207" i="46"/>
  <c r="L1207" i="46"/>
  <c r="N1207" i="46"/>
  <c r="K1208" i="46"/>
  <c r="L1208" i="46"/>
  <c r="H1210" i="46"/>
  <c r="J1213" i="46"/>
  <c r="K1213" i="46"/>
  <c r="L1213" i="46"/>
  <c r="N1213" i="46"/>
  <c r="J1214" i="46"/>
  <c r="J1217" i="46" s="1"/>
  <c r="K1214" i="46"/>
  <c r="D65" i="50" s="1"/>
  <c r="L1214" i="46"/>
  <c r="N1214" i="46"/>
  <c r="J1215" i="46"/>
  <c r="K1215" i="46"/>
  <c r="L1215" i="46"/>
  <c r="N1215" i="46"/>
  <c r="J1216" i="46"/>
  <c r="K1216" i="46"/>
  <c r="L1216" i="46"/>
  <c r="N1216" i="46"/>
  <c r="K1217" i="46"/>
  <c r="L1217" i="46"/>
  <c r="H1219" i="46"/>
  <c r="J1222" i="46"/>
  <c r="K1222" i="46"/>
  <c r="L1222" i="46"/>
  <c r="N1222" i="46"/>
  <c r="J1223" i="46"/>
  <c r="K1223" i="46"/>
  <c r="D66" i="50" s="1"/>
  <c r="L1223" i="46"/>
  <c r="N1223" i="46"/>
  <c r="J1224" i="46"/>
  <c r="K1224" i="46"/>
  <c r="L1224" i="46"/>
  <c r="N1224" i="46"/>
  <c r="J1225" i="46"/>
  <c r="K1225" i="46"/>
  <c r="L1225" i="46"/>
  <c r="N1225" i="46"/>
  <c r="K1226" i="46"/>
  <c r="L1226" i="46"/>
  <c r="H1228" i="46"/>
  <c r="J1231" i="46"/>
  <c r="K1231" i="46"/>
  <c r="L1231" i="46"/>
  <c r="N1231" i="46"/>
  <c r="J1232" i="46"/>
  <c r="K1232" i="46"/>
  <c r="L1232" i="46"/>
  <c r="N1232" i="46"/>
  <c r="J1233" i="46"/>
  <c r="K1233" i="46"/>
  <c r="L1233" i="46"/>
  <c r="Q1233" i="46" s="1"/>
  <c r="N1233" i="46"/>
  <c r="J1234" i="46"/>
  <c r="K1234" i="46"/>
  <c r="L1234" i="46"/>
  <c r="N1234" i="46"/>
  <c r="K1235" i="46"/>
  <c r="L1235" i="46"/>
  <c r="H1237" i="46"/>
  <c r="J1240" i="46"/>
  <c r="K1240" i="46"/>
  <c r="L1240" i="46"/>
  <c r="N1240" i="46"/>
  <c r="J1241" i="46"/>
  <c r="K1241" i="46"/>
  <c r="L1241" i="46"/>
  <c r="N1241" i="46"/>
  <c r="J1242" i="46"/>
  <c r="K1242" i="46"/>
  <c r="L1242" i="46"/>
  <c r="N1242" i="46"/>
  <c r="J1243" i="46"/>
  <c r="P1244" i="46" s="1"/>
  <c r="K1243" i="46"/>
  <c r="L1243" i="46"/>
  <c r="N1243" i="46"/>
  <c r="K1244" i="46"/>
  <c r="L1244" i="46"/>
  <c r="H1246" i="46"/>
  <c r="J1249" i="46"/>
  <c r="K1249" i="46"/>
  <c r="L1249" i="46"/>
  <c r="N1249" i="46"/>
  <c r="J1250" i="46"/>
  <c r="K1250" i="46"/>
  <c r="D69" i="50" s="1"/>
  <c r="L1250" i="46"/>
  <c r="N1250" i="46"/>
  <c r="J1251" i="46"/>
  <c r="K1251" i="46"/>
  <c r="L1251" i="46"/>
  <c r="N1251" i="46"/>
  <c r="J1252" i="46"/>
  <c r="P1253" i="46" s="1"/>
  <c r="K1252" i="46"/>
  <c r="L1252" i="46"/>
  <c r="N1252" i="46"/>
  <c r="K1253" i="46"/>
  <c r="L1253" i="46"/>
  <c r="H1255" i="46"/>
  <c r="J1258" i="46"/>
  <c r="K1258" i="46"/>
  <c r="L1258" i="46"/>
  <c r="N1258" i="46"/>
  <c r="J1259" i="46"/>
  <c r="K1259" i="46"/>
  <c r="D70" i="50" s="1"/>
  <c r="L1259" i="46"/>
  <c r="N1259" i="46"/>
  <c r="J1260" i="46"/>
  <c r="K1260" i="46"/>
  <c r="L1260" i="46"/>
  <c r="N1260" i="46"/>
  <c r="J1261" i="46"/>
  <c r="K1261" i="46"/>
  <c r="L1261" i="46"/>
  <c r="N1261" i="46"/>
  <c r="K1262" i="46"/>
  <c r="L1262" i="46"/>
  <c r="H1264" i="46"/>
  <c r="J1267" i="46"/>
  <c r="K1267" i="46"/>
  <c r="L1267" i="46"/>
  <c r="N1267" i="46"/>
  <c r="J1268" i="46"/>
  <c r="K1268" i="46"/>
  <c r="L1268" i="46"/>
  <c r="N1268" i="46"/>
  <c r="J1269" i="46"/>
  <c r="K1269" i="46"/>
  <c r="L1269" i="46"/>
  <c r="N1269" i="46"/>
  <c r="J1270" i="46"/>
  <c r="K1270" i="46"/>
  <c r="L1270" i="46"/>
  <c r="N1270" i="46"/>
  <c r="K1271" i="46"/>
  <c r="L1271" i="46"/>
  <c r="A1273" i="46"/>
  <c r="C1296" i="46"/>
  <c r="F8" i="75" s="1"/>
  <c r="R1296" i="46"/>
  <c r="AH132" i="46"/>
  <c r="A22" i="64" s="1"/>
  <c r="R1297" i="46"/>
  <c r="AH133" i="46" s="1"/>
  <c r="A23" i="64" s="1"/>
  <c r="R1298" i="46"/>
  <c r="AH134" i="46" s="1"/>
  <c r="A24" i="64" s="1"/>
  <c r="R1299" i="46"/>
  <c r="AH135" i="46" s="1"/>
  <c r="A25" i="64" s="1"/>
  <c r="H1334" i="46"/>
  <c r="A1334" i="46" s="1"/>
  <c r="J1337" i="46"/>
  <c r="E57" i="50" s="1"/>
  <c r="K1337" i="46"/>
  <c r="L1337" i="46"/>
  <c r="N1337" i="46"/>
  <c r="J1338" i="46"/>
  <c r="K1338" i="46"/>
  <c r="L1338" i="46"/>
  <c r="N1338" i="46"/>
  <c r="J1339" i="46"/>
  <c r="K1339" i="46"/>
  <c r="L1339" i="46"/>
  <c r="N1339" i="46"/>
  <c r="J1340" i="46"/>
  <c r="K1340" i="46"/>
  <c r="L1340" i="46"/>
  <c r="N1340" i="46"/>
  <c r="J1341" i="46"/>
  <c r="K1341" i="46"/>
  <c r="L1341" i="46"/>
  <c r="N1341" i="46"/>
  <c r="J1342" i="46"/>
  <c r="K1342" i="46"/>
  <c r="L1342" i="46"/>
  <c r="Q1342" i="46" s="1"/>
  <c r="N1342" i="46"/>
  <c r="K1343" i="46"/>
  <c r="L1343" i="46"/>
  <c r="H1345" i="46"/>
  <c r="J1348" i="46"/>
  <c r="K1348" i="46"/>
  <c r="F58" i="50" s="1"/>
  <c r="L1348" i="46"/>
  <c r="N1348" i="46"/>
  <c r="J1349" i="46"/>
  <c r="K1349" i="46"/>
  <c r="L1349" i="46"/>
  <c r="N1349" i="46"/>
  <c r="J1350" i="46"/>
  <c r="K1350" i="46"/>
  <c r="H58" i="50" s="1"/>
  <c r="L1350" i="46"/>
  <c r="N1350" i="46"/>
  <c r="J1351" i="46"/>
  <c r="K1351" i="46"/>
  <c r="L1351" i="46"/>
  <c r="N1351" i="46"/>
  <c r="J1352" i="46"/>
  <c r="K1352" i="46"/>
  <c r="L1352" i="46"/>
  <c r="N1352" i="46"/>
  <c r="J1353" i="46"/>
  <c r="R1353" i="46" s="1"/>
  <c r="K1353" i="46"/>
  <c r="L1353" i="46"/>
  <c r="N1353" i="46"/>
  <c r="K1354" i="46"/>
  <c r="L1354" i="46"/>
  <c r="H1356" i="46"/>
  <c r="J1359" i="46"/>
  <c r="K1359" i="46"/>
  <c r="L1359" i="46"/>
  <c r="N1359" i="46"/>
  <c r="J1360" i="46"/>
  <c r="K1360" i="46"/>
  <c r="L1360" i="46"/>
  <c r="N1360" i="46"/>
  <c r="J1361" i="46"/>
  <c r="K1361" i="46"/>
  <c r="L1361" i="46"/>
  <c r="N1361" i="46"/>
  <c r="J1362" i="46"/>
  <c r="K1362" i="46"/>
  <c r="L1362" i="46"/>
  <c r="N1362" i="46"/>
  <c r="J1363" i="46"/>
  <c r="K1363" i="46"/>
  <c r="L1363" i="46"/>
  <c r="N1363" i="46"/>
  <c r="J1364" i="46"/>
  <c r="K1364" i="46"/>
  <c r="L1364" i="46"/>
  <c r="N1364" i="46"/>
  <c r="K1365" i="46"/>
  <c r="L1365" i="46"/>
  <c r="H1367" i="46"/>
  <c r="J1370" i="46"/>
  <c r="K1370" i="46"/>
  <c r="F60" i="50" s="1"/>
  <c r="L1370" i="46"/>
  <c r="N1370" i="46"/>
  <c r="J1371" i="46"/>
  <c r="K1371" i="46"/>
  <c r="L1371" i="46"/>
  <c r="N1371" i="46"/>
  <c r="J1372" i="46"/>
  <c r="K1372" i="46"/>
  <c r="H60" i="50" s="1"/>
  <c r="L1372" i="46"/>
  <c r="N1372" i="46"/>
  <c r="J1373" i="46"/>
  <c r="K1373" i="46"/>
  <c r="L1373" i="46"/>
  <c r="N1373" i="46"/>
  <c r="J1374" i="46"/>
  <c r="K1374" i="46"/>
  <c r="L1374" i="46"/>
  <c r="N1374" i="46"/>
  <c r="J1375" i="46"/>
  <c r="K1375" i="46"/>
  <c r="L1375" i="46"/>
  <c r="N1375" i="46"/>
  <c r="K1376" i="46"/>
  <c r="L1376" i="46"/>
  <c r="H1378" i="46"/>
  <c r="J1381" i="46"/>
  <c r="E61" i="50" s="1"/>
  <c r="K1381" i="46"/>
  <c r="L1381" i="46"/>
  <c r="N1381" i="46"/>
  <c r="J1382" i="46"/>
  <c r="K1382" i="46"/>
  <c r="L1382" i="46"/>
  <c r="N1382" i="46"/>
  <c r="J1383" i="46"/>
  <c r="K1383" i="46"/>
  <c r="L1383" i="46"/>
  <c r="N1383" i="46"/>
  <c r="J1384" i="46"/>
  <c r="K1384" i="46"/>
  <c r="L1384" i="46"/>
  <c r="N1384" i="46"/>
  <c r="J1385" i="46"/>
  <c r="K1385" i="46"/>
  <c r="L1385" i="46"/>
  <c r="N1385" i="46"/>
  <c r="J1386" i="46"/>
  <c r="K1386" i="46"/>
  <c r="L1386" i="46"/>
  <c r="Q1386" i="46" s="1"/>
  <c r="N1386" i="46"/>
  <c r="K1387" i="46"/>
  <c r="L1387" i="46"/>
  <c r="H1389" i="46"/>
  <c r="J1392" i="46"/>
  <c r="K1392" i="46"/>
  <c r="L1392" i="46"/>
  <c r="N1392" i="46"/>
  <c r="J1393" i="46"/>
  <c r="K1393" i="46"/>
  <c r="L1393" i="46"/>
  <c r="N1393" i="46"/>
  <c r="J1394" i="46"/>
  <c r="K1394" i="46"/>
  <c r="L1394" i="46"/>
  <c r="N1394" i="46"/>
  <c r="J1395" i="46"/>
  <c r="K1395" i="46"/>
  <c r="L1395" i="46"/>
  <c r="N1395" i="46"/>
  <c r="J1396" i="46"/>
  <c r="K1396" i="46"/>
  <c r="L1396" i="46"/>
  <c r="N1396" i="46"/>
  <c r="J1397" i="46"/>
  <c r="K1397" i="46"/>
  <c r="L1397" i="46"/>
  <c r="N1397" i="46"/>
  <c r="K1398" i="46"/>
  <c r="L1398" i="46"/>
  <c r="H1400" i="46"/>
  <c r="J1403" i="46"/>
  <c r="E63" i="50" s="1"/>
  <c r="K1403" i="46"/>
  <c r="F63" i="50" s="1"/>
  <c r="L1403" i="46"/>
  <c r="N1403" i="46"/>
  <c r="J1404" i="46"/>
  <c r="K1404" i="46"/>
  <c r="L1404" i="46"/>
  <c r="N1404" i="46"/>
  <c r="J1405" i="46"/>
  <c r="K1405" i="46"/>
  <c r="H63" i="50" s="1"/>
  <c r="L1405" i="46"/>
  <c r="N1405" i="46"/>
  <c r="J1406" i="46"/>
  <c r="K1406" i="46"/>
  <c r="L1406" i="46"/>
  <c r="N1406" i="46"/>
  <c r="J1407" i="46"/>
  <c r="K1407" i="46"/>
  <c r="L1407" i="46"/>
  <c r="N1407" i="46"/>
  <c r="J1408" i="46"/>
  <c r="K1408" i="46"/>
  <c r="L1408" i="46"/>
  <c r="N1408" i="46"/>
  <c r="K1409" i="46"/>
  <c r="L1409" i="46"/>
  <c r="H1411" i="46"/>
  <c r="J1414" i="46"/>
  <c r="E64" i="50" s="1"/>
  <c r="K1414" i="46"/>
  <c r="L1414" i="46"/>
  <c r="N1414" i="46"/>
  <c r="J1415" i="46"/>
  <c r="K1415" i="46"/>
  <c r="L1415" i="46"/>
  <c r="N1415" i="46"/>
  <c r="J1416" i="46"/>
  <c r="K1416" i="46"/>
  <c r="H64" i="50" s="1"/>
  <c r="L1416" i="46"/>
  <c r="N1416" i="46"/>
  <c r="J1417" i="46"/>
  <c r="K1417" i="46"/>
  <c r="L1417" i="46"/>
  <c r="N1417" i="46"/>
  <c r="J1418" i="46"/>
  <c r="K1418" i="46"/>
  <c r="L1418" i="46"/>
  <c r="N1418" i="46"/>
  <c r="J1419" i="46"/>
  <c r="K1419" i="46"/>
  <c r="L1419" i="46"/>
  <c r="N1419" i="46"/>
  <c r="K1420" i="46"/>
  <c r="L1420" i="46"/>
  <c r="H1422" i="46"/>
  <c r="J1425" i="46"/>
  <c r="E65" i="50" s="1"/>
  <c r="K1425" i="46"/>
  <c r="F65" i="50" s="1"/>
  <c r="L1425" i="46"/>
  <c r="N1425" i="46"/>
  <c r="J1426" i="46"/>
  <c r="K1426" i="46"/>
  <c r="L1426" i="46"/>
  <c r="N1426" i="46"/>
  <c r="J1427" i="46"/>
  <c r="K1427" i="46"/>
  <c r="H65" i="50" s="1"/>
  <c r="L1427" i="46"/>
  <c r="Q1427" i="46" s="1"/>
  <c r="N1427" i="46"/>
  <c r="J1428" i="46"/>
  <c r="K1428" i="46"/>
  <c r="L1428" i="46"/>
  <c r="N1428" i="46"/>
  <c r="J1429" i="46"/>
  <c r="K1429" i="46"/>
  <c r="L1429" i="46"/>
  <c r="N1429" i="46"/>
  <c r="J1430" i="46"/>
  <c r="K1430" i="46"/>
  <c r="L1430" i="46"/>
  <c r="Q1430" i="46" s="1"/>
  <c r="N1430" i="46"/>
  <c r="K1431" i="46"/>
  <c r="L1431" i="46"/>
  <c r="H1433" i="46"/>
  <c r="J1436" i="46"/>
  <c r="E66" i="50" s="1"/>
  <c r="K1436" i="46"/>
  <c r="F66" i="50" s="1"/>
  <c r="L1436" i="46"/>
  <c r="N1436" i="46"/>
  <c r="J1437" i="46"/>
  <c r="K1437" i="46"/>
  <c r="L1437" i="46"/>
  <c r="N1437" i="46"/>
  <c r="J1438" i="46"/>
  <c r="K1438" i="46"/>
  <c r="L1438" i="46"/>
  <c r="N1438" i="46"/>
  <c r="J1439" i="46"/>
  <c r="K1439" i="46"/>
  <c r="L1439" i="46"/>
  <c r="N1439" i="46"/>
  <c r="J1440" i="46"/>
  <c r="K1440" i="46"/>
  <c r="L1440" i="46"/>
  <c r="N1440" i="46"/>
  <c r="J1441" i="46"/>
  <c r="R1441" i="46" s="1"/>
  <c r="K1441" i="46"/>
  <c r="L1441" i="46"/>
  <c r="N1441" i="46"/>
  <c r="K1442" i="46"/>
  <c r="L1442" i="46"/>
  <c r="H1445" i="46"/>
  <c r="J1448" i="46"/>
  <c r="E67" i="50" s="1"/>
  <c r="K1448" i="46"/>
  <c r="L1448" i="46"/>
  <c r="N1448" i="46"/>
  <c r="J1449" i="46"/>
  <c r="K1449" i="46"/>
  <c r="L1449" i="46"/>
  <c r="N1449" i="46"/>
  <c r="J1450" i="46"/>
  <c r="K1450" i="46"/>
  <c r="L1450" i="46"/>
  <c r="N1450" i="46"/>
  <c r="J1451" i="46"/>
  <c r="K1451" i="46"/>
  <c r="L1451" i="46"/>
  <c r="N1451" i="46"/>
  <c r="J1452" i="46"/>
  <c r="K1452" i="46"/>
  <c r="L1452" i="46"/>
  <c r="N1452" i="46"/>
  <c r="J1453" i="46"/>
  <c r="K1453" i="46"/>
  <c r="L1453" i="46"/>
  <c r="N1453" i="46"/>
  <c r="K1454" i="46"/>
  <c r="L1454" i="46"/>
  <c r="H1457" i="46"/>
  <c r="J1460" i="46"/>
  <c r="E68" i="50" s="1"/>
  <c r="K1460" i="46"/>
  <c r="F68" i="50" s="1"/>
  <c r="L1460" i="46"/>
  <c r="N1460" i="46"/>
  <c r="J1461" i="46"/>
  <c r="K1461" i="46"/>
  <c r="L1461" i="46"/>
  <c r="N1461" i="46"/>
  <c r="J1462" i="46"/>
  <c r="K1462" i="46"/>
  <c r="H68" i="50" s="1"/>
  <c r="L1462" i="46"/>
  <c r="N1462" i="46"/>
  <c r="J1463" i="46"/>
  <c r="K1463" i="46"/>
  <c r="L1463" i="46"/>
  <c r="N1463" i="46"/>
  <c r="J1464" i="46"/>
  <c r="K1464" i="46"/>
  <c r="L1464" i="46"/>
  <c r="N1464" i="46"/>
  <c r="J1465" i="46"/>
  <c r="G68" i="50" s="1"/>
  <c r="K1465" i="46"/>
  <c r="L1465" i="46"/>
  <c r="M1465" i="46" s="1"/>
  <c r="N1465" i="46"/>
  <c r="K1466" i="46"/>
  <c r="L1466" i="46"/>
  <c r="H1469" i="46"/>
  <c r="J1472" i="46"/>
  <c r="E69" i="50" s="1"/>
  <c r="K1472" i="46"/>
  <c r="F69" i="50" s="1"/>
  <c r="L1472" i="46"/>
  <c r="N1472" i="46"/>
  <c r="J1473" i="46"/>
  <c r="K1473" i="46"/>
  <c r="L1473" i="46"/>
  <c r="N1473" i="46"/>
  <c r="J1474" i="46"/>
  <c r="K1474" i="46"/>
  <c r="H69" i="50" s="1"/>
  <c r="L1474" i="46"/>
  <c r="Q1474" i="46" s="1"/>
  <c r="N1474" i="46"/>
  <c r="J1475" i="46"/>
  <c r="K1475" i="46"/>
  <c r="L1475" i="46"/>
  <c r="N1475" i="46"/>
  <c r="J1476" i="46"/>
  <c r="K1476" i="46"/>
  <c r="L1476" i="46"/>
  <c r="N1476" i="46"/>
  <c r="J1477" i="46"/>
  <c r="K1477" i="46"/>
  <c r="L1477" i="46"/>
  <c r="Q1477" i="46" s="1"/>
  <c r="N1477" i="46"/>
  <c r="K1478" i="46"/>
  <c r="L1478" i="46"/>
  <c r="H1481" i="46"/>
  <c r="J1484" i="46"/>
  <c r="K1484" i="46"/>
  <c r="F70" i="50" s="1"/>
  <c r="L1484" i="46"/>
  <c r="N1484" i="46"/>
  <c r="J1485" i="46"/>
  <c r="K1485" i="46"/>
  <c r="L1485" i="46"/>
  <c r="N1485" i="46"/>
  <c r="J1486" i="46"/>
  <c r="R1486" i="46" s="1"/>
  <c r="K1486" i="46"/>
  <c r="H70" i="50" s="1"/>
  <c r="L1486" i="46"/>
  <c r="N1486" i="46"/>
  <c r="J1487" i="46"/>
  <c r="K1487" i="46"/>
  <c r="L1487" i="46"/>
  <c r="N1487" i="46"/>
  <c r="J1488" i="46"/>
  <c r="K1488" i="46"/>
  <c r="L1488" i="46"/>
  <c r="N1488" i="46"/>
  <c r="J1489" i="46"/>
  <c r="M1489" i="46" s="1"/>
  <c r="O1489" i="46" s="1"/>
  <c r="K1489" i="46"/>
  <c r="L1489" i="46"/>
  <c r="N1489" i="46"/>
  <c r="K1490" i="46"/>
  <c r="L1490" i="46"/>
  <c r="H1493" i="46"/>
  <c r="J1496" i="46"/>
  <c r="E71" i="50" s="1"/>
  <c r="K1496" i="46"/>
  <c r="L1496" i="46"/>
  <c r="N1496" i="46"/>
  <c r="J1497" i="46"/>
  <c r="K1497" i="46"/>
  <c r="L1497" i="46"/>
  <c r="N1497" i="46"/>
  <c r="J1498" i="46"/>
  <c r="K1498" i="46"/>
  <c r="L1498" i="46"/>
  <c r="N1498" i="46"/>
  <c r="J1499" i="46"/>
  <c r="K1499" i="46"/>
  <c r="L1499" i="46"/>
  <c r="N1499" i="46"/>
  <c r="J1500" i="46"/>
  <c r="K1500" i="46"/>
  <c r="L1500" i="46"/>
  <c r="N1500" i="46"/>
  <c r="J1501" i="46"/>
  <c r="K1501" i="46"/>
  <c r="L1501" i="46"/>
  <c r="N1501" i="46"/>
  <c r="K1502" i="46"/>
  <c r="L1502" i="46"/>
  <c r="A1505" i="46"/>
  <c r="C1530" i="46"/>
  <c r="F9" i="75" s="1"/>
  <c r="D1530" i="46"/>
  <c r="R1530" i="46"/>
  <c r="AH136" i="46" s="1"/>
  <c r="A26" i="64" s="1"/>
  <c r="R1531" i="46"/>
  <c r="AH137" i="46" s="1"/>
  <c r="A27" i="64" s="1"/>
  <c r="R1532" i="46"/>
  <c r="AH138" i="46" s="1"/>
  <c r="A28" i="64" s="1"/>
  <c r="R1533" i="46"/>
  <c r="AH139" i="46" s="1"/>
  <c r="A29" i="64" s="1"/>
  <c r="A1553" i="46"/>
  <c r="B1553" i="46"/>
  <c r="L14" i="49" s="1"/>
  <c r="A1567" i="46"/>
  <c r="B8" i="49" s="1"/>
  <c r="I1570" i="46"/>
  <c r="J1570" i="46"/>
  <c r="K1570" i="46"/>
  <c r="L1570" i="46"/>
  <c r="M1570" i="46"/>
  <c r="O1570" i="46"/>
  <c r="I1571" i="46"/>
  <c r="J1571" i="46"/>
  <c r="K1571" i="46"/>
  <c r="L1571" i="46"/>
  <c r="M1571" i="46"/>
  <c r="O1571" i="46"/>
  <c r="I1577" i="46"/>
  <c r="J1577" i="46"/>
  <c r="K1577" i="46"/>
  <c r="L1577" i="46"/>
  <c r="M1577" i="46"/>
  <c r="I1578" i="46"/>
  <c r="J1578" i="46"/>
  <c r="K1578" i="46"/>
  <c r="L1578" i="46"/>
  <c r="M1578" i="46"/>
  <c r="O1578" i="46"/>
  <c r="I1584" i="46"/>
  <c r="J1584" i="46"/>
  <c r="K1584" i="46"/>
  <c r="L1584" i="46"/>
  <c r="M1584" i="46"/>
  <c r="O1584" i="46"/>
  <c r="I1585" i="46"/>
  <c r="J1585" i="46"/>
  <c r="K1585" i="46"/>
  <c r="L1585" i="46"/>
  <c r="M1585" i="46"/>
  <c r="O1585" i="46"/>
  <c r="I1591" i="46"/>
  <c r="J1591" i="46"/>
  <c r="K1591" i="46"/>
  <c r="L1591" i="46"/>
  <c r="M1591" i="46"/>
  <c r="O1591" i="46"/>
  <c r="I1592" i="46"/>
  <c r="J1592" i="46"/>
  <c r="K1592" i="46"/>
  <c r="L1592" i="46"/>
  <c r="M1592" i="46"/>
  <c r="O1592" i="46"/>
  <c r="I1598" i="46"/>
  <c r="J1598" i="46"/>
  <c r="K1598" i="46"/>
  <c r="L1598" i="46"/>
  <c r="M1598" i="46"/>
  <c r="O1598" i="46"/>
  <c r="I1599" i="46"/>
  <c r="J1599" i="46"/>
  <c r="K1599" i="46"/>
  <c r="L1599" i="46"/>
  <c r="M1599" i="46"/>
  <c r="O1599" i="46"/>
  <c r="I1605" i="46"/>
  <c r="J1605" i="46"/>
  <c r="K1605" i="46"/>
  <c r="L1605" i="46"/>
  <c r="M1605" i="46"/>
  <c r="O1605" i="46"/>
  <c r="I1606" i="46"/>
  <c r="J1606" i="46"/>
  <c r="K1606" i="46"/>
  <c r="L1606" i="46"/>
  <c r="M1606" i="46"/>
  <c r="O1606" i="46"/>
  <c r="I1612" i="46"/>
  <c r="J1612" i="46"/>
  <c r="K1612" i="46"/>
  <c r="L1612" i="46"/>
  <c r="M1612" i="46"/>
  <c r="O1612" i="46"/>
  <c r="I1613" i="46"/>
  <c r="J1613" i="46"/>
  <c r="K1613" i="46"/>
  <c r="L1613" i="46"/>
  <c r="M1613" i="46"/>
  <c r="O1613" i="46"/>
  <c r="O1618" i="46"/>
  <c r="I1619" i="46"/>
  <c r="J1619" i="46"/>
  <c r="K1619" i="46"/>
  <c r="L1619" i="46"/>
  <c r="M1619" i="46"/>
  <c r="O1619" i="46"/>
  <c r="I1620" i="46"/>
  <c r="J1620" i="46"/>
  <c r="K1620" i="46"/>
  <c r="L1620" i="46"/>
  <c r="M1620" i="46"/>
  <c r="O1620" i="46"/>
  <c r="I1626" i="46"/>
  <c r="J1626" i="46"/>
  <c r="K1626" i="46"/>
  <c r="L1626" i="46"/>
  <c r="M1626" i="46"/>
  <c r="O1626" i="46"/>
  <c r="I1627" i="46"/>
  <c r="J1627" i="46"/>
  <c r="K1627" i="46"/>
  <c r="L1627" i="46"/>
  <c r="M1627" i="46"/>
  <c r="O1627" i="46"/>
  <c r="I1633" i="46"/>
  <c r="J1633" i="46"/>
  <c r="K1633" i="46"/>
  <c r="L1633" i="46"/>
  <c r="M1633" i="46"/>
  <c r="O1633" i="46"/>
  <c r="I1634" i="46"/>
  <c r="J1634" i="46"/>
  <c r="K1634" i="46"/>
  <c r="L1634" i="46"/>
  <c r="M1634" i="46"/>
  <c r="O1634" i="46"/>
  <c r="I1640" i="46"/>
  <c r="J1640" i="46"/>
  <c r="K1640" i="46"/>
  <c r="L1640" i="46"/>
  <c r="M1640" i="46"/>
  <c r="O1640" i="46"/>
  <c r="I1641" i="46"/>
  <c r="J1641" i="46"/>
  <c r="K1641" i="46"/>
  <c r="L1641" i="46"/>
  <c r="M1641" i="46"/>
  <c r="O1641" i="46"/>
  <c r="I1647" i="46"/>
  <c r="J1647" i="46"/>
  <c r="K1647" i="46"/>
  <c r="L1647" i="46"/>
  <c r="M1647" i="46"/>
  <c r="O1647" i="46"/>
  <c r="I1648" i="46"/>
  <c r="J1648" i="46"/>
  <c r="K1648" i="46"/>
  <c r="L1648" i="46"/>
  <c r="M1648" i="46"/>
  <c r="O1648" i="46"/>
  <c r="I1654" i="46"/>
  <c r="J1654" i="46"/>
  <c r="K1654" i="46"/>
  <c r="L1654" i="46"/>
  <c r="M1654" i="46"/>
  <c r="O1654" i="46"/>
  <c r="I1655" i="46"/>
  <c r="J1655" i="46"/>
  <c r="K1655" i="46"/>
  <c r="L1655" i="46"/>
  <c r="M1655" i="46"/>
  <c r="O1655" i="46"/>
  <c r="I1661" i="46"/>
  <c r="J1661" i="46"/>
  <c r="K1661" i="46"/>
  <c r="L1661" i="46"/>
  <c r="M1661" i="46"/>
  <c r="O1661" i="46"/>
  <c r="I1662" i="46"/>
  <c r="J1662" i="46"/>
  <c r="K1662" i="46"/>
  <c r="L1662" i="46"/>
  <c r="M1662" i="46"/>
  <c r="O1662" i="46"/>
  <c r="I1668" i="46"/>
  <c r="J1668" i="46"/>
  <c r="K1668" i="46"/>
  <c r="L1668" i="46"/>
  <c r="M1668" i="46"/>
  <c r="O1668" i="46"/>
  <c r="I1669" i="46"/>
  <c r="J1669" i="46"/>
  <c r="K1669" i="46"/>
  <c r="L1669" i="46"/>
  <c r="M1669" i="46"/>
  <c r="O1669" i="46"/>
  <c r="S1670" i="46"/>
  <c r="T1670" i="46"/>
  <c r="U1670" i="46"/>
  <c r="A1672" i="46"/>
  <c r="C1695" i="46"/>
  <c r="F12" i="75" s="1"/>
  <c r="R1695" i="46"/>
  <c r="AH118" i="46" s="1"/>
  <c r="A8" i="64" s="1"/>
  <c r="R1696" i="46"/>
  <c r="AH119" i="46" s="1"/>
  <c r="A9" i="64" s="1"/>
  <c r="R1697" i="46"/>
  <c r="AH120" i="46" s="1"/>
  <c r="A10" i="64" s="1"/>
  <c r="R1698" i="46"/>
  <c r="AH121" i="46" s="1"/>
  <c r="A11" i="64" s="1"/>
  <c r="E9" i="49"/>
  <c r="E10" i="49"/>
  <c r="H15" i="49"/>
  <c r="H16" i="49"/>
  <c r="E49" i="31"/>
  <c r="H2613" i="71" s="1"/>
  <c r="E50" i="31"/>
  <c r="H2614" i="71" s="1"/>
  <c r="E51" i="31"/>
  <c r="H2615" i="71" s="1"/>
  <c r="C52" i="31"/>
  <c r="AB1732" i="46" s="1"/>
  <c r="E55" i="31"/>
  <c r="H2616" i="71" s="1"/>
  <c r="O55" i="31"/>
  <c r="N55" i="31" s="1"/>
  <c r="E56" i="31"/>
  <c r="H2617" i="71" s="1"/>
  <c r="E57" i="31"/>
  <c r="H2618" i="71" s="1"/>
  <c r="C58" i="31"/>
  <c r="V1732" i="46" s="1"/>
  <c r="E61" i="31"/>
  <c r="H2619" i="71" s="1"/>
  <c r="E62" i="31"/>
  <c r="H2620" i="71" s="1"/>
  <c r="O62" i="31"/>
  <c r="N62" i="31" s="1"/>
  <c r="E63" i="31"/>
  <c r="E64" i="31"/>
  <c r="H2622" i="71" s="1"/>
  <c r="E65" i="31"/>
  <c r="H2623" i="71" s="1"/>
  <c r="E66" i="31"/>
  <c r="H2624" i="71" s="1"/>
  <c r="E67" i="31"/>
  <c r="H2625" i="71" s="1"/>
  <c r="E68" i="31"/>
  <c r="H2626" i="71" s="1"/>
  <c r="E69" i="31"/>
  <c r="H2627" i="71" s="1"/>
  <c r="E70" i="31"/>
  <c r="H2628" i="71" s="1"/>
  <c r="E71" i="31"/>
  <c r="H2629" i="71" s="1"/>
  <c r="E72" i="31"/>
  <c r="H2630" i="71" s="1"/>
  <c r="E73" i="31"/>
  <c r="H2631" i="71" s="1"/>
  <c r="E74" i="31"/>
  <c r="H2632" i="71" s="1"/>
  <c r="E75" i="31"/>
  <c r="H2633" i="71" s="1"/>
  <c r="O75" i="31"/>
  <c r="N75" i="31" s="1"/>
  <c r="C76" i="31"/>
  <c r="Y1732" i="46" s="1"/>
  <c r="E79" i="31"/>
  <c r="H2634" i="71" s="1"/>
  <c r="E80" i="31"/>
  <c r="E81" i="31"/>
  <c r="H2636" i="71" s="1"/>
  <c r="C82" i="31"/>
  <c r="AE1732" i="46" s="1"/>
  <c r="E85" i="31"/>
  <c r="H2637" i="71" s="1"/>
  <c r="E86" i="31"/>
  <c r="H2638" i="71" s="1"/>
  <c r="E87" i="31"/>
  <c r="H2639" i="71" s="1"/>
  <c r="E88" i="31"/>
  <c r="H2640" i="71" s="1"/>
  <c r="O88" i="31"/>
  <c r="N88" i="31" s="1"/>
  <c r="E89" i="31"/>
  <c r="H2641" i="71" s="1"/>
  <c r="C90" i="31"/>
  <c r="AH1732" i="46" s="1"/>
  <c r="O97" i="31"/>
  <c r="N97" i="31" s="1"/>
  <c r="O132" i="31"/>
  <c r="N132" i="31" s="1"/>
  <c r="H2642" i="71"/>
  <c r="H2643" i="71"/>
  <c r="H2645" i="71"/>
  <c r="H2647" i="71"/>
  <c r="H2648" i="71"/>
  <c r="H2649" i="71"/>
  <c r="H2650" i="71"/>
  <c r="H2651" i="71"/>
  <c r="H2652" i="71"/>
  <c r="H2653" i="71"/>
  <c r="H2654" i="71"/>
  <c r="H2655" i="71"/>
  <c r="H2656" i="71"/>
  <c r="H2657" i="71"/>
  <c r="H2658" i="71"/>
  <c r="H2659" i="71"/>
  <c r="H2660" i="71"/>
  <c r="H2661" i="71"/>
  <c r="H2662" i="71"/>
  <c r="H2663" i="71"/>
  <c r="H2664" i="71"/>
  <c r="H2665" i="71"/>
  <c r="H2666" i="71"/>
  <c r="H2667" i="71"/>
  <c r="H2668" i="71"/>
  <c r="H2670" i="71"/>
  <c r="E14" i="32"/>
  <c r="E15" i="32"/>
  <c r="E16" i="32"/>
  <c r="C17" i="32"/>
  <c r="C570" i="32" s="1"/>
  <c r="E20" i="32"/>
  <c r="O20" i="32"/>
  <c r="E21" i="32"/>
  <c r="E22" i="32"/>
  <c r="C23" i="32"/>
  <c r="C578" i="32" s="1"/>
  <c r="E26" i="32"/>
  <c r="E27" i="32"/>
  <c r="O27" i="32"/>
  <c r="E28" i="32"/>
  <c r="E29" i="32"/>
  <c r="E30" i="32"/>
  <c r="E31" i="32"/>
  <c r="E32" i="32"/>
  <c r="E33" i="32"/>
  <c r="E34" i="32"/>
  <c r="E35" i="32"/>
  <c r="E36" i="32"/>
  <c r="E37" i="32"/>
  <c r="E38" i="32"/>
  <c r="E39" i="32"/>
  <c r="E40" i="32"/>
  <c r="O40" i="32"/>
  <c r="C41" i="32"/>
  <c r="C586" i="32" s="1"/>
  <c r="E44" i="32"/>
  <c r="E45" i="32"/>
  <c r="E46" i="32"/>
  <c r="C47" i="32"/>
  <c r="C594" i="32" s="1"/>
  <c r="E50" i="32"/>
  <c r="E51" i="32"/>
  <c r="E52" i="32"/>
  <c r="E53" i="32"/>
  <c r="O53" i="32"/>
  <c r="E54" i="32"/>
  <c r="C55" i="32"/>
  <c r="C602" i="32" s="1"/>
  <c r="O62" i="32"/>
  <c r="O80" i="32"/>
  <c r="O97" i="32"/>
  <c r="E125" i="32"/>
  <c r="E126" i="32"/>
  <c r="E127" i="32"/>
  <c r="C128" i="32"/>
  <c r="C571" i="32" s="1"/>
  <c r="E131" i="32"/>
  <c r="O131" i="32"/>
  <c r="E132" i="32"/>
  <c r="E133" i="32"/>
  <c r="C134" i="32"/>
  <c r="C579" i="32" s="1"/>
  <c r="E137" i="32"/>
  <c r="E138" i="32"/>
  <c r="O138" i="32"/>
  <c r="E139" i="32"/>
  <c r="E140" i="32"/>
  <c r="E141" i="32"/>
  <c r="E142" i="32"/>
  <c r="E143" i="32"/>
  <c r="E144" i="32"/>
  <c r="E145" i="32"/>
  <c r="E146" i="32"/>
  <c r="E147" i="32"/>
  <c r="E148" i="32"/>
  <c r="E149" i="32"/>
  <c r="E150" i="32"/>
  <c r="E151" i="32"/>
  <c r="O151" i="32"/>
  <c r="C152" i="32"/>
  <c r="C587" i="32" s="1"/>
  <c r="E155" i="32"/>
  <c r="E156" i="32"/>
  <c r="E157" i="32"/>
  <c r="C158" i="32"/>
  <c r="C595" i="32" s="1"/>
  <c r="E161" i="32"/>
  <c r="E162" i="32"/>
  <c r="E163" i="32"/>
  <c r="E164" i="32"/>
  <c r="O164" i="32"/>
  <c r="E165" i="32"/>
  <c r="C166" i="32"/>
  <c r="C603" i="32" s="1"/>
  <c r="O173" i="32"/>
  <c r="O191" i="32"/>
  <c r="O208" i="32"/>
  <c r="E236" i="32"/>
  <c r="E237" i="32"/>
  <c r="E238" i="32"/>
  <c r="C239" i="32"/>
  <c r="C572" i="32" s="1"/>
  <c r="E242" i="32"/>
  <c r="O242" i="32"/>
  <c r="E243" i="32"/>
  <c r="E244" i="32"/>
  <c r="C245" i="32"/>
  <c r="C580" i="32" s="1"/>
  <c r="E248" i="32"/>
  <c r="E249" i="32"/>
  <c r="O249" i="32"/>
  <c r="E250" i="32"/>
  <c r="E251" i="32"/>
  <c r="E252" i="32"/>
  <c r="E253" i="32"/>
  <c r="E254" i="32"/>
  <c r="E255" i="32"/>
  <c r="E256" i="32"/>
  <c r="E257" i="32"/>
  <c r="E258" i="32"/>
  <c r="E259" i="32"/>
  <c r="E260" i="32"/>
  <c r="E261" i="32"/>
  <c r="E262" i="32"/>
  <c r="O262" i="32"/>
  <c r="C263" i="32"/>
  <c r="C588" i="32" s="1"/>
  <c r="E266" i="32"/>
  <c r="E267" i="32"/>
  <c r="E268" i="32"/>
  <c r="C269" i="32"/>
  <c r="C596" i="32" s="1"/>
  <c r="E272" i="32"/>
  <c r="E273" i="32"/>
  <c r="E274" i="32"/>
  <c r="E275" i="32"/>
  <c r="O275" i="32"/>
  <c r="E276" i="32"/>
  <c r="C277" i="32"/>
  <c r="C604" i="32" s="1"/>
  <c r="O284" i="32"/>
  <c r="O302" i="32"/>
  <c r="O319" i="32"/>
  <c r="E347" i="32"/>
  <c r="E348" i="32"/>
  <c r="E349" i="32"/>
  <c r="C350" i="32"/>
  <c r="C573" i="32" s="1"/>
  <c r="E353" i="32"/>
  <c r="O353" i="32"/>
  <c r="E354" i="32"/>
  <c r="E355" i="32"/>
  <c r="C356" i="32"/>
  <c r="C581" i="32" s="1"/>
  <c r="E359" i="32"/>
  <c r="E360" i="32"/>
  <c r="O360" i="32"/>
  <c r="E361" i="32"/>
  <c r="E362" i="32"/>
  <c r="E363" i="32"/>
  <c r="E364" i="32"/>
  <c r="E365" i="32"/>
  <c r="E366" i="32"/>
  <c r="E367" i="32"/>
  <c r="E368" i="32"/>
  <c r="E369" i="32"/>
  <c r="E370" i="32"/>
  <c r="E371" i="32"/>
  <c r="E372" i="32"/>
  <c r="E373" i="32"/>
  <c r="O373" i="32"/>
  <c r="C374" i="32"/>
  <c r="C589" i="32" s="1"/>
  <c r="E377" i="32"/>
  <c r="E378" i="32"/>
  <c r="E379" i="32"/>
  <c r="C380" i="32"/>
  <c r="C597" i="32" s="1"/>
  <c r="E383" i="32"/>
  <c r="E384" i="32"/>
  <c r="E385" i="32"/>
  <c r="E386" i="32"/>
  <c r="O386" i="32"/>
  <c r="E387" i="32"/>
  <c r="C388" i="32"/>
  <c r="C605" i="32" s="1"/>
  <c r="O395" i="32"/>
  <c r="O413" i="32"/>
  <c r="O430" i="32"/>
  <c r="E458" i="32"/>
  <c r="E459" i="32"/>
  <c r="E460" i="32"/>
  <c r="C461" i="32"/>
  <c r="C574" i="32" s="1"/>
  <c r="E464" i="32"/>
  <c r="O464" i="32"/>
  <c r="E465" i="32"/>
  <c r="E466" i="32"/>
  <c r="C467" i="32"/>
  <c r="C582" i="32" s="1"/>
  <c r="E470" i="32"/>
  <c r="E471" i="32"/>
  <c r="O471" i="32"/>
  <c r="E472" i="32"/>
  <c r="E473" i="32"/>
  <c r="E474" i="32"/>
  <c r="E475" i="32"/>
  <c r="E476" i="32"/>
  <c r="E477" i="32"/>
  <c r="E478" i="32"/>
  <c r="E479" i="32"/>
  <c r="E480" i="32"/>
  <c r="E481" i="32"/>
  <c r="E482" i="32"/>
  <c r="E483" i="32"/>
  <c r="E484" i="32"/>
  <c r="O484" i="32"/>
  <c r="C485" i="32"/>
  <c r="C590" i="32" s="1"/>
  <c r="E488" i="32"/>
  <c r="E489" i="32"/>
  <c r="E490" i="32"/>
  <c r="C491" i="32"/>
  <c r="C598" i="32" s="1"/>
  <c r="E494" i="32"/>
  <c r="E495" i="32"/>
  <c r="E496" i="32"/>
  <c r="E497" i="32"/>
  <c r="O497" i="32"/>
  <c r="E498" i="32"/>
  <c r="C499" i="32"/>
  <c r="C606" i="32" s="1"/>
  <c r="O506" i="32"/>
  <c r="O524" i="32"/>
  <c r="O541" i="32"/>
  <c r="N567" i="32"/>
  <c r="N568" i="32"/>
  <c r="N124" i="32" s="1"/>
  <c r="N569" i="32"/>
  <c r="N236" i="32" s="1"/>
  <c r="N570" i="32"/>
  <c r="N348" i="32" s="1"/>
  <c r="N571" i="32"/>
  <c r="N572" i="32"/>
  <c r="N128" i="32" s="1"/>
  <c r="N573" i="32"/>
  <c r="N129" i="32" s="1"/>
  <c r="N574" i="32"/>
  <c r="N19" i="32" s="1"/>
  <c r="N577" i="32"/>
  <c r="N466" i="32" s="1"/>
  <c r="N578" i="32"/>
  <c r="N356" i="32" s="1"/>
  <c r="N579" i="32"/>
  <c r="N580" i="32"/>
  <c r="N358" i="32" s="1"/>
  <c r="N581" i="32"/>
  <c r="N137" i="32" s="1"/>
  <c r="N584" i="32"/>
  <c r="N29" i="32" s="1"/>
  <c r="N585" i="32"/>
  <c r="N252" i="32" s="1"/>
  <c r="N586" i="32"/>
  <c r="N31" i="32" s="1"/>
  <c r="N587" i="32"/>
  <c r="N254" i="32" s="1"/>
  <c r="N588" i="32"/>
  <c r="N33" i="32" s="1"/>
  <c r="N589" i="32"/>
  <c r="N256" i="32" s="1"/>
  <c r="N590" i="32"/>
  <c r="N146" i="32" s="1"/>
  <c r="N591" i="32"/>
  <c r="N258" i="32" s="1"/>
  <c r="N592" i="32"/>
  <c r="N481" i="32" s="1"/>
  <c r="N593" i="32"/>
  <c r="N149" i="32" s="1"/>
  <c r="N594" i="32"/>
  <c r="N483" i="32" s="1"/>
  <c r="N597" i="32"/>
  <c r="N264" i="32" s="1"/>
  <c r="N599" i="32"/>
  <c r="N488" i="32" s="1"/>
  <c r="N600" i="32"/>
  <c r="N267" i="32" s="1"/>
  <c r="N601" i="32"/>
  <c r="N379" i="32" s="1"/>
  <c r="N602" i="32"/>
  <c r="N47" i="32" s="1"/>
  <c r="N605" i="32"/>
  <c r="N383" i="32" s="1"/>
  <c r="N606" i="32"/>
  <c r="N51" i="32" s="1"/>
  <c r="N607" i="32"/>
  <c r="N52" i="32" s="1"/>
  <c r="N610" i="32"/>
  <c r="N388" i="32" s="1"/>
  <c r="N612" i="32"/>
  <c r="N614" i="32"/>
  <c r="N170" i="32" s="1"/>
  <c r="N615" i="32"/>
  <c r="N616" i="32"/>
  <c r="N394" i="32" s="1"/>
  <c r="N619" i="32"/>
  <c r="N508" i="32" s="1"/>
  <c r="O621" i="32"/>
  <c r="N628" i="32"/>
  <c r="N406" i="32" s="1"/>
  <c r="N629" i="32"/>
  <c r="N407" i="32" s="1"/>
  <c r="N630" i="32"/>
  <c r="N75" i="32" s="1"/>
  <c r="N632" i="32"/>
  <c r="N521" i="32" s="1"/>
  <c r="N633" i="32"/>
  <c r="N411" i="32" s="1"/>
  <c r="N634" i="32"/>
  <c r="N79" i="32" s="1"/>
  <c r="N637" i="32"/>
  <c r="N638" i="32"/>
  <c r="N83" i="32" s="1"/>
  <c r="N639" i="32"/>
  <c r="N641" i="32"/>
  <c r="N642" i="32"/>
  <c r="N531" i="32" s="1"/>
  <c r="N643" i="32"/>
  <c r="N421" i="32" s="1"/>
  <c r="N644" i="32"/>
  <c r="N200" i="32" s="1"/>
  <c r="N645" i="32"/>
  <c r="N423" i="32" s="1"/>
  <c r="N646" i="32"/>
  <c r="N535" i="32" s="1"/>
  <c r="N649" i="32"/>
  <c r="N205" i="32" s="1"/>
  <c r="N650" i="32"/>
  <c r="N539" i="32" s="1"/>
  <c r="N651" i="32"/>
  <c r="N429" i="32" s="1"/>
  <c r="N654" i="32"/>
  <c r="N432" i="32" s="1"/>
  <c r="N656" i="32"/>
  <c r="N434" i="32" s="1"/>
  <c r="N658" i="32"/>
  <c r="N660" i="32"/>
  <c r="N216" i="32" s="1"/>
  <c r="N662" i="32"/>
  <c r="N440" i="32" s="1"/>
  <c r="O664" i="32"/>
  <c r="H10" i="60"/>
  <c r="J10" i="60" s="1"/>
  <c r="C12" i="60"/>
  <c r="D12" i="60"/>
  <c r="E12" i="60"/>
  <c r="F12" i="60"/>
  <c r="G12" i="60"/>
  <c r="N18" i="60"/>
  <c r="N9" i="79" s="1"/>
  <c r="N19" i="60"/>
  <c r="N10" i="79" s="1"/>
  <c r="E20" i="60"/>
  <c r="H2439" i="71" s="1"/>
  <c r="N20" i="60"/>
  <c r="N11" i="79" s="1"/>
  <c r="E21" i="60"/>
  <c r="N21" i="60"/>
  <c r="N12" i="79" s="1"/>
  <c r="E22" i="60"/>
  <c r="H2441" i="71" s="1"/>
  <c r="N22" i="60"/>
  <c r="N13" i="79" s="1"/>
  <c r="C23" i="60"/>
  <c r="Y109" i="46" s="1"/>
  <c r="N23" i="60"/>
  <c r="N14" i="79" s="1"/>
  <c r="N24" i="60"/>
  <c r="N15" i="79" s="1"/>
  <c r="N25" i="60"/>
  <c r="N16" i="79" s="1"/>
  <c r="O26" i="60"/>
  <c r="N28" i="60"/>
  <c r="N19" i="79" s="1"/>
  <c r="N29" i="60"/>
  <c r="N20" i="79" s="1"/>
  <c r="N30" i="60"/>
  <c r="N21" i="79" s="1"/>
  <c r="N31" i="60"/>
  <c r="N22" i="79" s="1"/>
  <c r="E32" i="60"/>
  <c r="H2445" i="71" s="1"/>
  <c r="N32" i="60"/>
  <c r="N23" i="79" s="1"/>
  <c r="E33" i="60"/>
  <c r="H2446" i="71" s="1"/>
  <c r="O33" i="60"/>
  <c r="E34" i="60"/>
  <c r="H2447" i="71" s="1"/>
  <c r="E35" i="60"/>
  <c r="H2448" i="71" s="1"/>
  <c r="N35" i="60"/>
  <c r="N26" i="79" s="1"/>
  <c r="E36" i="60"/>
  <c r="H2449" i="71" s="1"/>
  <c r="N36" i="60"/>
  <c r="N27" i="79" s="1"/>
  <c r="E37" i="60"/>
  <c r="H2450" i="71" s="1"/>
  <c r="N37" i="60"/>
  <c r="N28" i="79" s="1"/>
  <c r="E38" i="60"/>
  <c r="H2451" i="71" s="1"/>
  <c r="N38" i="60"/>
  <c r="N29" i="79" s="1"/>
  <c r="E39" i="60"/>
  <c r="H2452" i="71" s="1"/>
  <c r="N39" i="60"/>
  <c r="N30" i="79" s="1"/>
  <c r="E40" i="60"/>
  <c r="H2453" i="71" s="1"/>
  <c r="N40" i="60"/>
  <c r="N31" i="79" s="1"/>
  <c r="E41" i="60"/>
  <c r="H2454" i="71" s="1"/>
  <c r="N41" i="60"/>
  <c r="N32" i="79" s="1"/>
  <c r="E42" i="60"/>
  <c r="H2455" i="71" s="1"/>
  <c r="N42" i="60"/>
  <c r="N33" i="79" s="1"/>
  <c r="E43" i="60"/>
  <c r="H2456" i="71" s="1"/>
  <c r="N43" i="60"/>
  <c r="N34" i="79" s="1"/>
  <c r="E44" i="60"/>
  <c r="H2457" i="71" s="1"/>
  <c r="N44" i="60"/>
  <c r="N35" i="79" s="1"/>
  <c r="E45" i="60"/>
  <c r="H2458" i="71" s="1"/>
  <c r="N45" i="60"/>
  <c r="N36" i="79" s="1"/>
  <c r="E46" i="60"/>
  <c r="H2459" i="71" s="1"/>
  <c r="O46" i="60"/>
  <c r="C47" i="60"/>
  <c r="V109" i="46" s="1"/>
  <c r="N48" i="60"/>
  <c r="N39" i="79" s="1"/>
  <c r="E50" i="60"/>
  <c r="H2460" i="71" s="1"/>
  <c r="N50" i="60"/>
  <c r="N41" i="79" s="1"/>
  <c r="E51" i="60"/>
  <c r="H2461" i="71" s="1"/>
  <c r="N51" i="60"/>
  <c r="N42" i="79" s="1"/>
  <c r="E52" i="60"/>
  <c r="H2462" i="71" s="1"/>
  <c r="N52" i="60"/>
  <c r="N43" i="79" s="1"/>
  <c r="C53" i="60"/>
  <c r="C1027" i="60" s="1"/>
  <c r="N53" i="60"/>
  <c r="N44" i="79" s="1"/>
  <c r="E56" i="60"/>
  <c r="H2463" i="71" s="1"/>
  <c r="N56" i="60"/>
  <c r="N47" i="79" s="1"/>
  <c r="E57" i="60"/>
  <c r="H2464" i="71" s="1"/>
  <c r="N57" i="60"/>
  <c r="N48" i="79" s="1"/>
  <c r="E58" i="60"/>
  <c r="H2465" i="71" s="1"/>
  <c r="N58" i="60"/>
  <c r="N49" i="79" s="1"/>
  <c r="E59" i="60"/>
  <c r="H2466" i="71" s="1"/>
  <c r="O59" i="60"/>
  <c r="E60" i="60"/>
  <c r="H2467" i="71" s="1"/>
  <c r="C61" i="60"/>
  <c r="AE109" i="46" s="1"/>
  <c r="N61" i="60"/>
  <c r="N52" i="79" s="1"/>
  <c r="N63" i="60"/>
  <c r="N54" i="79" s="1"/>
  <c r="N65" i="60"/>
  <c r="N56" i="79" s="1"/>
  <c r="N66" i="60"/>
  <c r="N57" i="79" s="1"/>
  <c r="N67" i="60"/>
  <c r="N58" i="79" s="1"/>
  <c r="O68" i="60"/>
  <c r="N70" i="60"/>
  <c r="N61" i="79" s="1"/>
  <c r="N77" i="60"/>
  <c r="N80" i="60"/>
  <c r="N76" i="79" s="1"/>
  <c r="N81" i="60"/>
  <c r="N77" i="79" s="1"/>
  <c r="N83" i="60"/>
  <c r="N79" i="79" s="1"/>
  <c r="N84" i="60"/>
  <c r="N80" i="79" s="1"/>
  <c r="N85" i="60"/>
  <c r="N81" i="79" s="1"/>
  <c r="N88" i="60"/>
  <c r="N84" i="79" s="1"/>
  <c r="N89" i="60"/>
  <c r="N85" i="79" s="1"/>
  <c r="N90" i="60"/>
  <c r="N86" i="79" s="1"/>
  <c r="N92" i="60"/>
  <c r="N88" i="79" s="1"/>
  <c r="N93" i="60"/>
  <c r="N89" i="79" s="1"/>
  <c r="N94" i="60"/>
  <c r="N90" i="79" s="1"/>
  <c r="N95" i="60"/>
  <c r="N91" i="79" s="1"/>
  <c r="N96" i="60"/>
  <c r="N92" i="79" s="1"/>
  <c r="N97" i="60"/>
  <c r="N93" i="79" s="1"/>
  <c r="N100" i="60"/>
  <c r="N96" i="79" s="1"/>
  <c r="N101" i="60"/>
  <c r="N97" i="79" s="1"/>
  <c r="N102" i="60"/>
  <c r="N98" i="79" s="1"/>
  <c r="O103" i="60"/>
  <c r="N105" i="60"/>
  <c r="N101" i="79" s="1"/>
  <c r="N107" i="60"/>
  <c r="N103" i="79" s="1"/>
  <c r="N109" i="60"/>
  <c r="N105" i="79" s="1"/>
  <c r="N111" i="60"/>
  <c r="N107" i="79" s="1"/>
  <c r="N113" i="60"/>
  <c r="N109" i="79" s="1"/>
  <c r="B119" i="60"/>
  <c r="H121" i="60"/>
  <c r="H265" i="46" s="1"/>
  <c r="G125" i="60"/>
  <c r="H125" i="60"/>
  <c r="J125" i="60"/>
  <c r="P267" i="46" s="1"/>
  <c r="G126" i="60"/>
  <c r="H126" i="60"/>
  <c r="J126" i="60"/>
  <c r="F127" i="60"/>
  <c r="N133" i="60"/>
  <c r="N134" i="60"/>
  <c r="E135" i="60"/>
  <c r="N135" i="60"/>
  <c r="E136" i="60"/>
  <c r="N136" i="60"/>
  <c r="E137" i="60"/>
  <c r="N137" i="60"/>
  <c r="C138" i="60"/>
  <c r="Y269" i="46" s="1"/>
  <c r="N138" i="60"/>
  <c r="N139" i="60"/>
  <c r="N140" i="60"/>
  <c r="O141" i="60"/>
  <c r="N143" i="60"/>
  <c r="N144" i="60"/>
  <c r="N145" i="60"/>
  <c r="N146" i="60"/>
  <c r="E147" i="60"/>
  <c r="N147" i="60"/>
  <c r="E148" i="60"/>
  <c r="O148" i="60"/>
  <c r="E149" i="60"/>
  <c r="E150" i="60"/>
  <c r="N150" i="60"/>
  <c r="E151" i="60"/>
  <c r="N151" i="60"/>
  <c r="E152" i="60"/>
  <c r="N152" i="60"/>
  <c r="E153" i="60"/>
  <c r="N153" i="60"/>
  <c r="E154" i="60"/>
  <c r="N154" i="60"/>
  <c r="E155" i="60"/>
  <c r="N155" i="60"/>
  <c r="E156" i="60"/>
  <c r="N156" i="60"/>
  <c r="E157" i="60"/>
  <c r="N157" i="60"/>
  <c r="E158" i="60"/>
  <c r="N158" i="60"/>
  <c r="E159" i="60"/>
  <c r="N159" i="60"/>
  <c r="E160" i="60"/>
  <c r="N160" i="60"/>
  <c r="E161" i="60"/>
  <c r="O161" i="60"/>
  <c r="C162" i="60"/>
  <c r="V269" i="46" s="1"/>
  <c r="N163" i="60"/>
  <c r="E165" i="60"/>
  <c r="N165" i="60"/>
  <c r="E166" i="60"/>
  <c r="N166" i="60"/>
  <c r="E167" i="60"/>
  <c r="N167" i="60"/>
  <c r="C168" i="60"/>
  <c r="AB269" i="46" s="1"/>
  <c r="N168" i="60"/>
  <c r="E171" i="60"/>
  <c r="N171" i="60"/>
  <c r="E172" i="60"/>
  <c r="N172" i="60"/>
  <c r="E173" i="60"/>
  <c r="N173" i="60"/>
  <c r="E174" i="60"/>
  <c r="O174" i="60"/>
  <c r="E175" i="60"/>
  <c r="C176" i="60"/>
  <c r="AE269" i="46" s="1"/>
  <c r="N176" i="60"/>
  <c r="N178" i="60"/>
  <c r="N180" i="60"/>
  <c r="N181" i="60"/>
  <c r="N182" i="60"/>
  <c r="O183" i="60"/>
  <c r="N185" i="60"/>
  <c r="N192" i="60"/>
  <c r="N195" i="60"/>
  <c r="N196" i="60"/>
  <c r="N197" i="60"/>
  <c r="N198" i="60"/>
  <c r="N199" i="60"/>
  <c r="N202" i="60"/>
  <c r="N203" i="60"/>
  <c r="N204" i="60"/>
  <c r="N206" i="60"/>
  <c r="N207" i="60"/>
  <c r="N208" i="60"/>
  <c r="N209" i="60"/>
  <c r="N210" i="60"/>
  <c r="N211" i="60"/>
  <c r="N214" i="60"/>
  <c r="N215" i="60"/>
  <c r="N216" i="60"/>
  <c r="O217" i="60"/>
  <c r="N219" i="60"/>
  <c r="N221" i="60"/>
  <c r="N223" i="60"/>
  <c r="N225" i="60"/>
  <c r="N227" i="60"/>
  <c r="B233" i="60"/>
  <c r="H235" i="60"/>
  <c r="H423" i="46" s="1"/>
  <c r="E239" i="60"/>
  <c r="E240" i="60"/>
  <c r="K426" i="46" s="1"/>
  <c r="D241" i="60"/>
  <c r="J427" i="46" s="1"/>
  <c r="N247" i="60"/>
  <c r="N248" i="60"/>
  <c r="N249" i="60"/>
  <c r="N250" i="60"/>
  <c r="N251" i="60"/>
  <c r="N252" i="60"/>
  <c r="N253" i="60"/>
  <c r="N254" i="60"/>
  <c r="E255" i="60"/>
  <c r="O255" i="60"/>
  <c r="E256" i="60"/>
  <c r="E257" i="60"/>
  <c r="N257" i="60"/>
  <c r="C258" i="60"/>
  <c r="S427" i="46" s="1"/>
  <c r="N258" i="60"/>
  <c r="N259" i="60"/>
  <c r="N260" i="60"/>
  <c r="N261" i="60"/>
  <c r="O262" i="60"/>
  <c r="N264" i="60"/>
  <c r="N265" i="60"/>
  <c r="N266" i="60"/>
  <c r="N267" i="60"/>
  <c r="N268" i="60"/>
  <c r="N269" i="60"/>
  <c r="N270" i="60"/>
  <c r="N271" i="60"/>
  <c r="N272" i="60"/>
  <c r="N273" i="60"/>
  <c r="N274" i="60"/>
  <c r="O275" i="60"/>
  <c r="N277" i="60"/>
  <c r="N279" i="60"/>
  <c r="N280" i="60"/>
  <c r="N281" i="60"/>
  <c r="N282" i="60"/>
  <c r="N285" i="60"/>
  <c r="N286" i="60"/>
  <c r="N287" i="60"/>
  <c r="O288" i="60"/>
  <c r="N290" i="60"/>
  <c r="N292" i="60"/>
  <c r="N294" i="60"/>
  <c r="N295" i="60"/>
  <c r="N296" i="60"/>
  <c r="O297" i="60"/>
  <c r="N299" i="60"/>
  <c r="N306" i="60"/>
  <c r="N308" i="60"/>
  <c r="N309" i="60"/>
  <c r="N310" i="60"/>
  <c r="N311" i="60"/>
  <c r="N312" i="60"/>
  <c r="N313" i="60"/>
  <c r="O314" i="60"/>
  <c r="N316" i="60"/>
  <c r="N317" i="60"/>
  <c r="N318" i="60"/>
  <c r="N320" i="60"/>
  <c r="N321" i="60"/>
  <c r="N322" i="60"/>
  <c r="N323" i="60"/>
  <c r="N324" i="60"/>
  <c r="N325" i="60"/>
  <c r="N328" i="60"/>
  <c r="N329" i="60"/>
  <c r="N330" i="60"/>
  <c r="O331" i="60"/>
  <c r="N333" i="60"/>
  <c r="N335" i="60"/>
  <c r="N337" i="60"/>
  <c r="N339" i="60"/>
  <c r="N341" i="60"/>
  <c r="B349" i="60"/>
  <c r="H351" i="60"/>
  <c r="H725" i="46" s="1"/>
  <c r="E356" i="60"/>
  <c r="J356" i="60"/>
  <c r="O356" i="60"/>
  <c r="E357" i="60"/>
  <c r="G357" i="60" s="1"/>
  <c r="J357" i="60"/>
  <c r="O357" i="60"/>
  <c r="E358" i="60"/>
  <c r="G358" i="60" s="1"/>
  <c r="J358" i="60"/>
  <c r="O358" i="60"/>
  <c r="E359" i="60"/>
  <c r="G359" i="60" s="1"/>
  <c r="J359" i="60"/>
  <c r="O359" i="60"/>
  <c r="E360" i="60"/>
  <c r="G360" i="60" s="1"/>
  <c r="J360" i="60"/>
  <c r="O360" i="60"/>
  <c r="E361" i="60"/>
  <c r="G361" i="60" s="1"/>
  <c r="J361" i="60"/>
  <c r="O361" i="60"/>
  <c r="E362" i="60"/>
  <c r="G362" i="60" s="1"/>
  <c r="J362" i="60"/>
  <c r="O362" i="60"/>
  <c r="E363" i="60"/>
  <c r="G363" i="60" s="1"/>
  <c r="J363" i="60"/>
  <c r="O363" i="60"/>
  <c r="E364" i="60"/>
  <c r="J364" i="60"/>
  <c r="O364" i="60"/>
  <c r="E365" i="60"/>
  <c r="G365" i="60" s="1"/>
  <c r="J365" i="60"/>
  <c r="O365" i="60"/>
  <c r="E366" i="60"/>
  <c r="G366" i="60" s="1"/>
  <c r="J366" i="60"/>
  <c r="O366" i="60"/>
  <c r="D367" i="60"/>
  <c r="J738" i="46" s="1"/>
  <c r="D368" i="60"/>
  <c r="J739" i="46" s="1"/>
  <c r="N379" i="60"/>
  <c r="Q9" i="79" s="1"/>
  <c r="N380" i="60"/>
  <c r="Q10" i="79" s="1"/>
  <c r="E381" i="60"/>
  <c r="H2468" i="71" s="1"/>
  <c r="N381" i="60"/>
  <c r="Q11" i="79" s="1"/>
  <c r="E382" i="60"/>
  <c r="H2469" i="71" s="1"/>
  <c r="N382" i="60"/>
  <c r="Q12" i="79" s="1"/>
  <c r="E383" i="60"/>
  <c r="N383" i="60"/>
  <c r="Q13" i="79" s="1"/>
  <c r="C384" i="60"/>
  <c r="Y739" i="46" s="1"/>
  <c r="N385" i="60"/>
  <c r="Q15" i="79" s="1"/>
  <c r="N386" i="60"/>
  <c r="Q16" i="79" s="1"/>
  <c r="E387" i="60"/>
  <c r="H2471" i="71" s="1"/>
  <c r="E388" i="60"/>
  <c r="H2472" i="71" s="1"/>
  <c r="E389" i="60"/>
  <c r="H2473" i="71" s="1"/>
  <c r="N389" i="60"/>
  <c r="Q19" i="79" s="1"/>
  <c r="C390" i="60"/>
  <c r="S739" i="46" s="1"/>
  <c r="N390" i="60"/>
  <c r="Q20" i="79" s="1"/>
  <c r="N391" i="60"/>
  <c r="Q21" i="79" s="1"/>
  <c r="N392" i="60"/>
  <c r="Q22" i="79" s="1"/>
  <c r="E393" i="60"/>
  <c r="H2474" i="71" s="1"/>
  <c r="N393" i="60"/>
  <c r="Q23" i="79" s="1"/>
  <c r="E394" i="60"/>
  <c r="H2475" i="71" s="1"/>
  <c r="O394" i="60"/>
  <c r="E395" i="60"/>
  <c r="H2476" i="71" s="1"/>
  <c r="E396" i="60"/>
  <c r="H2477" i="71" s="1"/>
  <c r="N396" i="60"/>
  <c r="Q26" i="79" s="1"/>
  <c r="E397" i="60"/>
  <c r="H2478" i="71" s="1"/>
  <c r="N397" i="60"/>
  <c r="Q27" i="79" s="1"/>
  <c r="E398" i="60"/>
  <c r="H2479" i="71" s="1"/>
  <c r="N398" i="60"/>
  <c r="Q28" i="79" s="1"/>
  <c r="E399" i="60"/>
  <c r="H2480" i="71" s="1"/>
  <c r="N399" i="60"/>
  <c r="Q29" i="79" s="1"/>
  <c r="E400" i="60"/>
  <c r="H2481" i="71" s="1"/>
  <c r="N400" i="60"/>
  <c r="Q30" i="79" s="1"/>
  <c r="E401" i="60"/>
  <c r="H2482" i="71" s="1"/>
  <c r="N401" i="60"/>
  <c r="Q31" i="79" s="1"/>
  <c r="E402" i="60"/>
  <c r="H2483" i="71" s="1"/>
  <c r="N402" i="60"/>
  <c r="Q32" i="79" s="1"/>
  <c r="E403" i="60"/>
  <c r="H2484" i="71" s="1"/>
  <c r="N403" i="60"/>
  <c r="Q33" i="79" s="1"/>
  <c r="E404" i="60"/>
  <c r="H2485" i="71" s="1"/>
  <c r="N404" i="60"/>
  <c r="Q34" i="79" s="1"/>
  <c r="E405" i="60"/>
  <c r="H2486" i="71" s="1"/>
  <c r="N405" i="60"/>
  <c r="Q35" i="79" s="1"/>
  <c r="E406" i="60"/>
  <c r="H2487" i="71" s="1"/>
  <c r="N406" i="60"/>
  <c r="Q36" i="79" s="1"/>
  <c r="E407" i="60"/>
  <c r="H2488" i="71" s="1"/>
  <c r="O407" i="60"/>
  <c r="C408" i="60"/>
  <c r="V739" i="46" s="1"/>
  <c r="N409" i="60"/>
  <c r="Q39" i="79" s="1"/>
  <c r="E411" i="60"/>
  <c r="H2489" i="71" s="1"/>
  <c r="N411" i="60"/>
  <c r="Q41" i="79" s="1"/>
  <c r="E412" i="60"/>
  <c r="H2490" i="71" s="1"/>
  <c r="N412" i="60"/>
  <c r="Q42" i="79" s="1"/>
  <c r="E413" i="60"/>
  <c r="N413" i="60"/>
  <c r="Q43" i="79" s="1"/>
  <c r="C414" i="60"/>
  <c r="N414" i="60"/>
  <c r="Q44" i="79" s="1"/>
  <c r="E417" i="60"/>
  <c r="H2492" i="71" s="1"/>
  <c r="N417" i="60"/>
  <c r="Q47" i="79" s="1"/>
  <c r="E418" i="60"/>
  <c r="H2493" i="71" s="1"/>
  <c r="N418" i="60"/>
  <c r="Q48" i="79" s="1"/>
  <c r="E419" i="60"/>
  <c r="H2494" i="71" s="1"/>
  <c r="N419" i="60"/>
  <c r="Q49" i="79" s="1"/>
  <c r="E420" i="60"/>
  <c r="H2495" i="71" s="1"/>
  <c r="O420" i="60"/>
  <c r="E421" i="60"/>
  <c r="C422" i="60"/>
  <c r="AE739" i="46" s="1"/>
  <c r="N422" i="60"/>
  <c r="Q52" i="79" s="1"/>
  <c r="N424" i="60"/>
  <c r="Q54" i="79" s="1"/>
  <c r="N426" i="60"/>
  <c r="Q56" i="79" s="1"/>
  <c r="N427" i="60"/>
  <c r="Q57" i="79" s="1"/>
  <c r="N428" i="60"/>
  <c r="Q58" i="79" s="1"/>
  <c r="O429" i="60"/>
  <c r="N431" i="60"/>
  <c r="Q61" i="79" s="1"/>
  <c r="N438" i="60"/>
  <c r="Q76" i="79"/>
  <c r="N444" i="60"/>
  <c r="Q79" i="79" s="1"/>
  <c r="N445" i="60"/>
  <c r="Q80" i="79" s="1"/>
  <c r="N446" i="60"/>
  <c r="Q81" i="79" s="1"/>
  <c r="N449" i="60"/>
  <c r="Q84" i="79" s="1"/>
  <c r="N450" i="60"/>
  <c r="Q85" i="79" s="1"/>
  <c r="N451" i="60"/>
  <c r="Q86" i="79" s="1"/>
  <c r="N453" i="60"/>
  <c r="Q88" i="79" s="1"/>
  <c r="N454" i="60"/>
  <c r="Q89" i="79" s="1"/>
  <c r="N455" i="60"/>
  <c r="Q90" i="79" s="1"/>
  <c r="N456" i="60"/>
  <c r="Q91" i="79" s="1"/>
  <c r="N457" i="60"/>
  <c r="Q92" i="79" s="1"/>
  <c r="N458" i="60"/>
  <c r="Q93" i="79" s="1"/>
  <c r="N461" i="60"/>
  <c r="Q96" i="79" s="1"/>
  <c r="N462" i="60"/>
  <c r="Q97" i="79" s="1"/>
  <c r="N463" i="60"/>
  <c r="Q98" i="79" s="1"/>
  <c r="O464" i="60"/>
  <c r="N466" i="60"/>
  <c r="Q101" i="79" s="1"/>
  <c r="N468" i="60"/>
  <c r="Q103" i="79" s="1"/>
  <c r="N470" i="60"/>
  <c r="Q105" i="79" s="1"/>
  <c r="N472" i="60"/>
  <c r="Q107" i="79" s="1"/>
  <c r="N474" i="60"/>
  <c r="Q109" i="79" s="1"/>
  <c r="B480" i="60"/>
  <c r="H482" i="60"/>
  <c r="H1050" i="46" s="1"/>
  <c r="E487" i="60"/>
  <c r="J487" i="60"/>
  <c r="O487" i="60"/>
  <c r="E488" i="60"/>
  <c r="G488" i="60" s="1"/>
  <c r="J488" i="60"/>
  <c r="O488" i="60"/>
  <c r="E489" i="60"/>
  <c r="J489" i="60"/>
  <c r="O489" i="60"/>
  <c r="E490" i="60"/>
  <c r="G490" i="60" s="1"/>
  <c r="J490" i="60"/>
  <c r="O490" i="60"/>
  <c r="E491" i="60"/>
  <c r="G491" i="60" s="1"/>
  <c r="J491" i="60"/>
  <c r="O491" i="60"/>
  <c r="E492" i="60"/>
  <c r="G492" i="60" s="1"/>
  <c r="J492" i="60"/>
  <c r="O492" i="60"/>
  <c r="E493" i="60"/>
  <c r="G493" i="60" s="1"/>
  <c r="J493" i="60"/>
  <c r="O493" i="60"/>
  <c r="E494" i="60"/>
  <c r="G494" i="60" s="1"/>
  <c r="J494" i="60"/>
  <c r="O494" i="60"/>
  <c r="E495" i="60"/>
  <c r="E498" i="60" s="1"/>
  <c r="J495" i="60"/>
  <c r="J498" i="60" s="1"/>
  <c r="O495" i="60"/>
  <c r="E496" i="60"/>
  <c r="J496" i="60"/>
  <c r="O496" i="60"/>
  <c r="E497" i="60"/>
  <c r="G497" i="60" s="1"/>
  <c r="J497" i="60"/>
  <c r="O497" i="60"/>
  <c r="D498" i="60"/>
  <c r="J1063" i="46" s="1"/>
  <c r="D499" i="60"/>
  <c r="J1064" i="46" s="1"/>
  <c r="N510" i="60"/>
  <c r="R9" i="79" s="1"/>
  <c r="N511" i="60"/>
  <c r="R10" i="79" s="1"/>
  <c r="E512" i="60"/>
  <c r="H2497" i="71" s="1"/>
  <c r="N512" i="60"/>
  <c r="R11" i="79" s="1"/>
  <c r="E513" i="60"/>
  <c r="H2498" i="71" s="1"/>
  <c r="N513" i="60"/>
  <c r="R12" i="79" s="1"/>
  <c r="E514" i="60"/>
  <c r="H2499" i="71" s="1"/>
  <c r="N514" i="60"/>
  <c r="R13" i="79" s="1"/>
  <c r="C515" i="60"/>
  <c r="N516" i="60"/>
  <c r="R15" i="79" s="1"/>
  <c r="N517" i="60"/>
  <c r="R16" i="79" s="1"/>
  <c r="E518" i="60"/>
  <c r="H2500" i="71" s="1"/>
  <c r="E519" i="60"/>
  <c r="H2501" i="71" s="1"/>
  <c r="E520" i="60"/>
  <c r="H2502" i="71" s="1"/>
  <c r="N520" i="60"/>
  <c r="R19" i="79" s="1"/>
  <c r="C521" i="60"/>
  <c r="S1064" i="46" s="1"/>
  <c r="N521" i="60"/>
  <c r="R20" i="79" s="1"/>
  <c r="N522" i="60"/>
  <c r="R21" i="79" s="1"/>
  <c r="N523" i="60"/>
  <c r="R22" i="79" s="1"/>
  <c r="E524" i="60"/>
  <c r="H2503" i="71" s="1"/>
  <c r="N524" i="60"/>
  <c r="R23" i="79" s="1"/>
  <c r="E525" i="60"/>
  <c r="H2504" i="71" s="1"/>
  <c r="O525" i="60"/>
  <c r="E526" i="60"/>
  <c r="H2505" i="71" s="1"/>
  <c r="E527" i="60"/>
  <c r="H2506" i="71" s="1"/>
  <c r="N527" i="60"/>
  <c r="R26" i="79" s="1"/>
  <c r="E528" i="60"/>
  <c r="H2507" i="71" s="1"/>
  <c r="N528" i="60"/>
  <c r="R27" i="79" s="1"/>
  <c r="E529" i="60"/>
  <c r="H2508" i="71" s="1"/>
  <c r="N529" i="60"/>
  <c r="R28" i="79" s="1"/>
  <c r="E530" i="60"/>
  <c r="H2509" i="71" s="1"/>
  <c r="N530" i="60"/>
  <c r="R29" i="79" s="1"/>
  <c r="E531" i="60"/>
  <c r="H2510" i="71" s="1"/>
  <c r="N531" i="60"/>
  <c r="R30" i="79" s="1"/>
  <c r="E532" i="60"/>
  <c r="H2511" i="71" s="1"/>
  <c r="N532" i="60"/>
  <c r="R31" i="79" s="1"/>
  <c r="E533" i="60"/>
  <c r="H2512" i="71" s="1"/>
  <c r="N533" i="60"/>
  <c r="R32" i="79" s="1"/>
  <c r="E534" i="60"/>
  <c r="H2513" i="71" s="1"/>
  <c r="N534" i="60"/>
  <c r="R33" i="79" s="1"/>
  <c r="E535" i="60"/>
  <c r="H2514" i="71" s="1"/>
  <c r="N535" i="60"/>
  <c r="R34" i="79" s="1"/>
  <c r="E536" i="60"/>
  <c r="H2515" i="71" s="1"/>
  <c r="N536" i="60"/>
  <c r="R35" i="79" s="1"/>
  <c r="E537" i="60"/>
  <c r="H2516" i="71" s="1"/>
  <c r="N537" i="60"/>
  <c r="R36" i="79" s="1"/>
  <c r="E538" i="60"/>
  <c r="H2517" i="71" s="1"/>
  <c r="O538" i="60"/>
  <c r="C539" i="60"/>
  <c r="V1064" i="46" s="1"/>
  <c r="N540" i="60"/>
  <c r="R39" i="79" s="1"/>
  <c r="E542" i="60"/>
  <c r="H2518" i="71" s="1"/>
  <c r="N542" i="60"/>
  <c r="R41" i="79" s="1"/>
  <c r="E543" i="60"/>
  <c r="H2519" i="71" s="1"/>
  <c r="N543" i="60"/>
  <c r="R42" i="79" s="1"/>
  <c r="E544" i="60"/>
  <c r="H2520" i="71" s="1"/>
  <c r="N544" i="60"/>
  <c r="R43" i="79" s="1"/>
  <c r="C545" i="60"/>
  <c r="AB1064" i="46" s="1"/>
  <c r="N545" i="60"/>
  <c r="R44" i="79" s="1"/>
  <c r="E548" i="60"/>
  <c r="H2521" i="71" s="1"/>
  <c r="N548" i="60"/>
  <c r="R47" i="79" s="1"/>
  <c r="E549" i="60"/>
  <c r="H2522" i="71" s="1"/>
  <c r="N549" i="60"/>
  <c r="R48" i="79" s="1"/>
  <c r="E550" i="60"/>
  <c r="H2523" i="71" s="1"/>
  <c r="N550" i="60"/>
  <c r="R49" i="79" s="1"/>
  <c r="E551" i="60"/>
  <c r="H2524" i="71" s="1"/>
  <c r="O551" i="60"/>
  <c r="E552" i="60"/>
  <c r="H2525" i="71" s="1"/>
  <c r="C553" i="60"/>
  <c r="C1033" i="60" s="1"/>
  <c r="N553" i="60"/>
  <c r="R52" i="79" s="1"/>
  <c r="N555" i="60"/>
  <c r="R54" i="79" s="1"/>
  <c r="N557" i="60"/>
  <c r="R56" i="79" s="1"/>
  <c r="N558" i="60"/>
  <c r="R57" i="79" s="1"/>
  <c r="N559" i="60"/>
  <c r="R58" i="79" s="1"/>
  <c r="O560" i="60"/>
  <c r="N562" i="60"/>
  <c r="R61" i="79" s="1"/>
  <c r="N569" i="60"/>
  <c r="N572" i="60"/>
  <c r="R76" i="79" s="1"/>
  <c r="N575" i="60"/>
  <c r="R79" i="79" s="1"/>
  <c r="N576" i="60"/>
  <c r="R80" i="79" s="1"/>
  <c r="N577" i="60"/>
  <c r="R81" i="79" s="1"/>
  <c r="N580" i="60"/>
  <c r="R84" i="79" s="1"/>
  <c r="N581" i="60"/>
  <c r="R85" i="79" s="1"/>
  <c r="N582" i="60"/>
  <c r="R86" i="79" s="1"/>
  <c r="N584" i="60"/>
  <c r="R88" i="79" s="1"/>
  <c r="N585" i="60"/>
  <c r="R89" i="79" s="1"/>
  <c r="N586" i="60"/>
  <c r="R90" i="79" s="1"/>
  <c r="N587" i="60"/>
  <c r="R91" i="79" s="1"/>
  <c r="N588" i="60"/>
  <c r="R92" i="79" s="1"/>
  <c r="N589" i="60"/>
  <c r="R93" i="79" s="1"/>
  <c r="N592" i="60"/>
  <c r="R96" i="79" s="1"/>
  <c r="N593" i="60"/>
  <c r="R97" i="79" s="1"/>
  <c r="N594" i="60"/>
  <c r="R98" i="79" s="1"/>
  <c r="O595" i="60"/>
  <c r="N597" i="60"/>
  <c r="R101" i="79" s="1"/>
  <c r="N599" i="60"/>
  <c r="R103" i="79" s="1"/>
  <c r="N601" i="60"/>
  <c r="R105" i="79" s="1"/>
  <c r="N603" i="60"/>
  <c r="R107" i="79" s="1"/>
  <c r="N605" i="60"/>
  <c r="R109" i="79" s="1"/>
  <c r="B612" i="60"/>
  <c r="H614" i="60"/>
  <c r="H1265" i="46" s="1"/>
  <c r="G619" i="60"/>
  <c r="I619" i="60" s="1"/>
  <c r="G620" i="60"/>
  <c r="G621" i="60"/>
  <c r="G622" i="60"/>
  <c r="N629" i="60"/>
  <c r="S9" i="79" s="1"/>
  <c r="N630" i="60"/>
  <c r="S10" i="79" s="1"/>
  <c r="E631" i="60"/>
  <c r="H2526" i="71" s="1"/>
  <c r="N631" i="60"/>
  <c r="S11" i="79" s="1"/>
  <c r="E632" i="60"/>
  <c r="H2527" i="71" s="1"/>
  <c r="N632" i="60"/>
  <c r="S12" i="79" s="1"/>
  <c r="E633" i="60"/>
  <c r="H2528" i="71" s="1"/>
  <c r="N633" i="60"/>
  <c r="S13" i="79" s="1"/>
  <c r="C634" i="60"/>
  <c r="Y1271" i="46" s="1"/>
  <c r="N634" i="60"/>
  <c r="S14" i="79" s="1"/>
  <c r="N635" i="60"/>
  <c r="S15" i="79" s="1"/>
  <c r="N636" i="60"/>
  <c r="S16" i="79" s="1"/>
  <c r="E637" i="60"/>
  <c r="H2529" i="71" s="1"/>
  <c r="O637" i="60"/>
  <c r="E638" i="60"/>
  <c r="H2530" i="71" s="1"/>
  <c r="E639" i="60"/>
  <c r="N639" i="60"/>
  <c r="S19" i="79" s="1"/>
  <c r="C640" i="60"/>
  <c r="S1271" i="46" s="1"/>
  <c r="N640" i="60"/>
  <c r="S20" i="79" s="1"/>
  <c r="N641" i="60"/>
  <c r="S21" i="79" s="1"/>
  <c r="N642" i="60"/>
  <c r="S22" i="79" s="1"/>
  <c r="E643" i="60"/>
  <c r="N643" i="60"/>
  <c r="S23" i="79" s="1"/>
  <c r="E644" i="60"/>
  <c r="H2533" i="71" s="1"/>
  <c r="O644" i="60"/>
  <c r="E645" i="60"/>
  <c r="H2534" i="71" s="1"/>
  <c r="E646" i="60"/>
  <c r="H2535" i="71" s="1"/>
  <c r="N646" i="60"/>
  <c r="S26" i="79" s="1"/>
  <c r="E647" i="60"/>
  <c r="H2536" i="71" s="1"/>
  <c r="N647" i="60"/>
  <c r="S27" i="79" s="1"/>
  <c r="E648" i="60"/>
  <c r="H2537" i="71" s="1"/>
  <c r="N648" i="60"/>
  <c r="S28" i="79" s="1"/>
  <c r="E649" i="60"/>
  <c r="H2538" i="71" s="1"/>
  <c r="N649" i="60"/>
  <c r="S29" i="79" s="1"/>
  <c r="E650" i="60"/>
  <c r="H2539" i="71" s="1"/>
  <c r="N650" i="60"/>
  <c r="S30" i="79" s="1"/>
  <c r="E651" i="60"/>
  <c r="H2540" i="71" s="1"/>
  <c r="N651" i="60"/>
  <c r="S31" i="79" s="1"/>
  <c r="E652" i="60"/>
  <c r="H2541" i="71" s="1"/>
  <c r="N652" i="60"/>
  <c r="S32" i="79" s="1"/>
  <c r="E653" i="60"/>
  <c r="H2542" i="71" s="1"/>
  <c r="N653" i="60"/>
  <c r="S33" i="79" s="1"/>
  <c r="E654" i="60"/>
  <c r="H2543" i="71" s="1"/>
  <c r="N654" i="60"/>
  <c r="S34" i="79" s="1"/>
  <c r="E655" i="60"/>
  <c r="H2544" i="71" s="1"/>
  <c r="N655" i="60"/>
  <c r="S35" i="79" s="1"/>
  <c r="E656" i="60"/>
  <c r="H2545" i="71" s="1"/>
  <c r="N656" i="60"/>
  <c r="S36" i="79" s="1"/>
  <c r="E657" i="60"/>
  <c r="H2546" i="71" s="1"/>
  <c r="O657" i="60"/>
  <c r="C658" i="60"/>
  <c r="V1271" i="46" s="1"/>
  <c r="N659" i="60"/>
  <c r="S39" i="79" s="1"/>
  <c r="E661" i="60"/>
  <c r="H2547" i="71" s="1"/>
  <c r="N661" i="60"/>
  <c r="S41" i="79" s="1"/>
  <c r="E662" i="60"/>
  <c r="H2548" i="71" s="1"/>
  <c r="N662" i="60"/>
  <c r="S42" i="79" s="1"/>
  <c r="E663" i="60"/>
  <c r="H2549" i="71" s="1"/>
  <c r="N663" i="60"/>
  <c r="S43" i="79" s="1"/>
  <c r="C664" i="60"/>
  <c r="AB1271" i="46" s="1"/>
  <c r="N664" i="60"/>
  <c r="S44" i="79" s="1"/>
  <c r="E667" i="60"/>
  <c r="H2550" i="71" s="1"/>
  <c r="N667" i="60"/>
  <c r="S47" i="79" s="1"/>
  <c r="E668" i="60"/>
  <c r="H2551" i="71" s="1"/>
  <c r="N668" i="60"/>
  <c r="S48" i="79" s="1"/>
  <c r="E669" i="60"/>
  <c r="H2552" i="71" s="1"/>
  <c r="N669" i="60"/>
  <c r="S49" i="79" s="1"/>
  <c r="E670" i="60"/>
  <c r="H2553" i="71" s="1"/>
  <c r="O670" i="60"/>
  <c r="E671" i="60"/>
  <c r="H2554" i="71" s="1"/>
  <c r="C672" i="60"/>
  <c r="AE1271" i="46" s="1"/>
  <c r="N672" i="60"/>
  <c r="S52" i="79" s="1"/>
  <c r="N674" i="60"/>
  <c r="S54" i="79" s="1"/>
  <c r="N676" i="60"/>
  <c r="S56" i="79" s="1"/>
  <c r="N677" i="60"/>
  <c r="S57" i="79" s="1"/>
  <c r="N678" i="60"/>
  <c r="S58" i="79" s="1"/>
  <c r="O679" i="60"/>
  <c r="N681" i="60"/>
  <c r="S61" i="79" s="1"/>
  <c r="N688" i="60"/>
  <c r="N691" i="60"/>
  <c r="S76" i="79" s="1"/>
  <c r="N692" i="60"/>
  <c r="S77" i="79" s="1"/>
  <c r="N694" i="60"/>
  <c r="S79" i="79" s="1"/>
  <c r="N695" i="60"/>
  <c r="S80" i="79" s="1"/>
  <c r="N696" i="60"/>
  <c r="S81" i="79" s="1"/>
  <c r="N699" i="60"/>
  <c r="S84" i="79" s="1"/>
  <c r="N700" i="60"/>
  <c r="S85" i="79" s="1"/>
  <c r="N701" i="60"/>
  <c r="S86" i="79" s="1"/>
  <c r="N703" i="60"/>
  <c r="S88" i="79" s="1"/>
  <c r="N704" i="60"/>
  <c r="S89" i="79" s="1"/>
  <c r="N705" i="60"/>
  <c r="S90" i="79" s="1"/>
  <c r="N706" i="60"/>
  <c r="S91" i="79" s="1"/>
  <c r="N707" i="60"/>
  <c r="S92" i="79" s="1"/>
  <c r="N708" i="60"/>
  <c r="S93" i="79" s="1"/>
  <c r="N711" i="60"/>
  <c r="S96" i="79" s="1"/>
  <c r="N712" i="60"/>
  <c r="S97" i="79" s="1"/>
  <c r="N713" i="60"/>
  <c r="S98" i="79" s="1"/>
  <c r="O714" i="60"/>
  <c r="N716" i="60"/>
  <c r="S101" i="79" s="1"/>
  <c r="N718" i="60"/>
  <c r="S103" i="79" s="1"/>
  <c r="N720" i="60"/>
  <c r="S105" i="79" s="1"/>
  <c r="N722" i="60"/>
  <c r="S107" i="79" s="1"/>
  <c r="N724" i="60"/>
  <c r="S109" i="79" s="1"/>
  <c r="B731" i="60"/>
  <c r="H733" i="60"/>
  <c r="H1494" i="46" s="1"/>
  <c r="G738" i="60"/>
  <c r="G740" i="60"/>
  <c r="G741" i="60"/>
  <c r="G743" i="60"/>
  <c r="N750" i="60"/>
  <c r="T9" i="79" s="1"/>
  <c r="N751" i="60"/>
  <c r="T10" i="79" s="1"/>
  <c r="E752" i="60"/>
  <c r="H2555" i="71" s="1"/>
  <c r="N752" i="60"/>
  <c r="T11" i="79" s="1"/>
  <c r="E753" i="60"/>
  <c r="H2556" i="71" s="1"/>
  <c r="N753" i="60"/>
  <c r="T12" i="79" s="1"/>
  <c r="E754" i="60"/>
  <c r="H2557" i="71" s="1"/>
  <c r="N754" i="60"/>
  <c r="T13" i="79" s="1"/>
  <c r="C755" i="60"/>
  <c r="N755" i="60"/>
  <c r="T14" i="79" s="1"/>
  <c r="N756" i="60"/>
  <c r="T15" i="79" s="1"/>
  <c r="N757" i="60"/>
  <c r="T16" i="79" s="1"/>
  <c r="E758" i="60"/>
  <c r="O758" i="60"/>
  <c r="E759" i="60"/>
  <c r="H2559" i="71" s="1"/>
  <c r="E760" i="60"/>
  <c r="H2560" i="71" s="1"/>
  <c r="N760" i="60"/>
  <c r="T19" i="79" s="1"/>
  <c r="C761" i="60"/>
  <c r="S1502" i="46" s="1"/>
  <c r="N761" i="60"/>
  <c r="T20" i="79" s="1"/>
  <c r="N762" i="60"/>
  <c r="T21" i="79" s="1"/>
  <c r="N763" i="60"/>
  <c r="T22" i="79" s="1"/>
  <c r="E764" i="60"/>
  <c r="H2561" i="71" s="1"/>
  <c r="N764" i="60"/>
  <c r="T23" i="79" s="1"/>
  <c r="E765" i="60"/>
  <c r="H2562" i="71" s="1"/>
  <c r="O765" i="60"/>
  <c r="E766" i="60"/>
  <c r="H2563" i="71" s="1"/>
  <c r="E767" i="60"/>
  <c r="H2564" i="71" s="1"/>
  <c r="N767" i="60"/>
  <c r="T26" i="79" s="1"/>
  <c r="E768" i="60"/>
  <c r="H2565" i="71" s="1"/>
  <c r="N768" i="60"/>
  <c r="T27" i="79" s="1"/>
  <c r="E769" i="60"/>
  <c r="H2566" i="71" s="1"/>
  <c r="N769" i="60"/>
  <c r="T28" i="79" s="1"/>
  <c r="E770" i="60"/>
  <c r="H2567" i="71" s="1"/>
  <c r="N770" i="60"/>
  <c r="T29" i="79" s="1"/>
  <c r="E771" i="60"/>
  <c r="H2568" i="71" s="1"/>
  <c r="N771" i="60"/>
  <c r="T30" i="79" s="1"/>
  <c r="E772" i="60"/>
  <c r="H2569" i="71" s="1"/>
  <c r="N772" i="60"/>
  <c r="T31" i="79" s="1"/>
  <c r="E773" i="60"/>
  <c r="H2570" i="71" s="1"/>
  <c r="N773" i="60"/>
  <c r="T32" i="79" s="1"/>
  <c r="E774" i="60"/>
  <c r="H2571" i="71" s="1"/>
  <c r="N774" i="60"/>
  <c r="T33" i="79" s="1"/>
  <c r="E775" i="60"/>
  <c r="H2572" i="71" s="1"/>
  <c r="N775" i="60"/>
  <c r="T34" i="79" s="1"/>
  <c r="E776" i="60"/>
  <c r="H2573" i="71" s="1"/>
  <c r="N776" i="60"/>
  <c r="T35" i="79" s="1"/>
  <c r="E777" i="60"/>
  <c r="H2574" i="71" s="1"/>
  <c r="N777" i="60"/>
  <c r="T36" i="79" s="1"/>
  <c r="E778" i="60"/>
  <c r="H2575" i="71" s="1"/>
  <c r="O778" i="60"/>
  <c r="C779" i="60"/>
  <c r="V1502" i="46" s="1"/>
  <c r="N780" i="60"/>
  <c r="T39" i="79" s="1"/>
  <c r="E782" i="60"/>
  <c r="H2576" i="71" s="1"/>
  <c r="N782" i="60"/>
  <c r="T41" i="79" s="1"/>
  <c r="E783" i="60"/>
  <c r="H2577" i="71" s="1"/>
  <c r="N783" i="60"/>
  <c r="T42" i="79" s="1"/>
  <c r="E784" i="60"/>
  <c r="H2578" i="71" s="1"/>
  <c r="N784" i="60"/>
  <c r="T43" i="79" s="1"/>
  <c r="C785" i="60"/>
  <c r="N785" i="60"/>
  <c r="T44" i="79" s="1"/>
  <c r="E788" i="60"/>
  <c r="H2579" i="71" s="1"/>
  <c r="N788" i="60"/>
  <c r="T47" i="79" s="1"/>
  <c r="E789" i="60"/>
  <c r="H2580" i="71" s="1"/>
  <c r="N789" i="60"/>
  <c r="T48" i="79" s="1"/>
  <c r="E790" i="60"/>
  <c r="H2581" i="71" s="1"/>
  <c r="N790" i="60"/>
  <c r="T49" i="79" s="1"/>
  <c r="E791" i="60"/>
  <c r="H2582" i="71" s="1"/>
  <c r="O791" i="60"/>
  <c r="E792" i="60"/>
  <c r="H2583" i="71" s="1"/>
  <c r="C793" i="60"/>
  <c r="N793" i="60"/>
  <c r="T52" i="79" s="1"/>
  <c r="N795" i="60"/>
  <c r="T54" i="79" s="1"/>
  <c r="N797" i="60"/>
  <c r="T56" i="79" s="1"/>
  <c r="N798" i="60"/>
  <c r="T57" i="79" s="1"/>
  <c r="N799" i="60"/>
  <c r="T58" i="79" s="1"/>
  <c r="O800" i="60"/>
  <c r="N802" i="60"/>
  <c r="T61" i="79" s="1"/>
  <c r="N809" i="60"/>
  <c r="N812" i="60"/>
  <c r="T76" i="79" s="1"/>
  <c r="N813" i="60"/>
  <c r="T77" i="79" s="1"/>
  <c r="N815" i="60"/>
  <c r="T79" i="79" s="1"/>
  <c r="N816" i="60"/>
  <c r="T80" i="79" s="1"/>
  <c r="N817" i="60"/>
  <c r="T81" i="79" s="1"/>
  <c r="N820" i="60"/>
  <c r="T84" i="79" s="1"/>
  <c r="N821" i="60"/>
  <c r="T85" i="79" s="1"/>
  <c r="N822" i="60"/>
  <c r="T86" i="79" s="1"/>
  <c r="N824" i="60"/>
  <c r="T88" i="79" s="1"/>
  <c r="N825" i="60"/>
  <c r="T89" i="79" s="1"/>
  <c r="N826" i="60"/>
  <c r="T90" i="79" s="1"/>
  <c r="N827" i="60"/>
  <c r="T91" i="79" s="1"/>
  <c r="N828" i="60"/>
  <c r="T92" i="79" s="1"/>
  <c r="N829" i="60"/>
  <c r="T93" i="79" s="1"/>
  <c r="N832" i="60"/>
  <c r="T96" i="79" s="1"/>
  <c r="N833" i="60"/>
  <c r="T97" i="79" s="1"/>
  <c r="N834" i="60"/>
  <c r="T98" i="79" s="1"/>
  <c r="O835" i="60"/>
  <c r="N837" i="60"/>
  <c r="T101" i="79" s="1"/>
  <c r="N839" i="60"/>
  <c r="T103" i="79" s="1"/>
  <c r="N841" i="60"/>
  <c r="T105" i="79" s="1"/>
  <c r="N843" i="60"/>
  <c r="T107" i="79" s="1"/>
  <c r="N845" i="60"/>
  <c r="T109" i="79" s="1"/>
  <c r="B853" i="60"/>
  <c r="H855" i="60"/>
  <c r="H1666" i="46" s="1"/>
  <c r="C862" i="60"/>
  <c r="I1670" i="46" s="1"/>
  <c r="D862" i="60"/>
  <c r="J1670" i="46" s="1"/>
  <c r="O71" i="50" s="1"/>
  <c r="E862" i="60"/>
  <c r="K1670" i="46" s="1"/>
  <c r="P71" i="50" s="1"/>
  <c r="F862" i="60"/>
  <c r="L1670" i="46" s="1"/>
  <c r="Q71" i="50" s="1"/>
  <c r="G862" i="60"/>
  <c r="M1670" i="46" s="1"/>
  <c r="R71" i="50" s="1"/>
  <c r="N872" i="60"/>
  <c r="O9" i="79" s="1"/>
  <c r="N873" i="60"/>
  <c r="O10" i="79" s="1"/>
  <c r="E874" i="60"/>
  <c r="H2584" i="71" s="1"/>
  <c r="N874" i="60"/>
  <c r="O11" i="79" s="1"/>
  <c r="E875" i="60"/>
  <c r="H2585" i="71" s="1"/>
  <c r="N875" i="60"/>
  <c r="O12" i="79" s="1"/>
  <c r="E876" i="60"/>
  <c r="H2586" i="71" s="1"/>
  <c r="N876" i="60"/>
  <c r="O13" i="79" s="1"/>
  <c r="C877" i="60"/>
  <c r="Y1670" i="46" s="1"/>
  <c r="N877" i="60"/>
  <c r="O14" i="79" s="1"/>
  <c r="N878" i="60"/>
  <c r="O15" i="79" s="1"/>
  <c r="N879" i="60"/>
  <c r="O16" i="79" s="1"/>
  <c r="O880" i="60"/>
  <c r="N882" i="60"/>
  <c r="O19" i="79" s="1"/>
  <c r="N883" i="60"/>
  <c r="O20" i="79" s="1"/>
  <c r="N884" i="60"/>
  <c r="O21" i="79" s="1"/>
  <c r="N885" i="60"/>
  <c r="O22" i="79" s="1"/>
  <c r="E886" i="60"/>
  <c r="H2590" i="71" s="1"/>
  <c r="N886" i="60"/>
  <c r="O23" i="79" s="1"/>
  <c r="E887" i="60"/>
  <c r="H2591" i="71" s="1"/>
  <c r="O887" i="60"/>
  <c r="E888" i="60"/>
  <c r="H2592" i="71" s="1"/>
  <c r="E889" i="60"/>
  <c r="H2593" i="71" s="1"/>
  <c r="N889" i="60"/>
  <c r="O26" i="79" s="1"/>
  <c r="E890" i="60"/>
  <c r="H2594" i="71" s="1"/>
  <c r="N890" i="60"/>
  <c r="O27" i="79" s="1"/>
  <c r="E891" i="60"/>
  <c r="H2595" i="71" s="1"/>
  <c r="N891" i="60"/>
  <c r="O28" i="79" s="1"/>
  <c r="E892" i="60"/>
  <c r="H2596" i="71" s="1"/>
  <c r="N892" i="60"/>
  <c r="O29" i="79" s="1"/>
  <c r="E893" i="60"/>
  <c r="H2597" i="71" s="1"/>
  <c r="N893" i="60"/>
  <c r="O30" i="79" s="1"/>
  <c r="E894" i="60"/>
  <c r="H2598" i="71" s="1"/>
  <c r="N894" i="60"/>
  <c r="O31" i="79" s="1"/>
  <c r="E895" i="60"/>
  <c r="H2599" i="71" s="1"/>
  <c r="N895" i="60"/>
  <c r="O32" i="79" s="1"/>
  <c r="E896" i="60"/>
  <c r="H2600" i="71" s="1"/>
  <c r="N896" i="60"/>
  <c r="O33" i="79" s="1"/>
  <c r="E897" i="60"/>
  <c r="H2601" i="71" s="1"/>
  <c r="N897" i="60"/>
  <c r="O34" i="79" s="1"/>
  <c r="E898" i="60"/>
  <c r="H2602" i="71" s="1"/>
  <c r="N898" i="60"/>
  <c r="O35" i="79" s="1"/>
  <c r="E899" i="60"/>
  <c r="H2603" i="71" s="1"/>
  <c r="N899" i="60"/>
  <c r="O36" i="79" s="1"/>
  <c r="E900" i="60"/>
  <c r="H2604" i="71" s="1"/>
  <c r="O900" i="60"/>
  <c r="C901" i="60"/>
  <c r="N902" i="60"/>
  <c r="O39" i="79" s="1"/>
  <c r="E904" i="60"/>
  <c r="H2605" i="71" s="1"/>
  <c r="N904" i="60"/>
  <c r="O41" i="79" s="1"/>
  <c r="E905" i="60"/>
  <c r="H2606" i="71" s="1"/>
  <c r="N905" i="60"/>
  <c r="O42" i="79" s="1"/>
  <c r="E906" i="60"/>
  <c r="H2607" i="71" s="1"/>
  <c r="N906" i="60"/>
  <c r="O43" i="79" s="1"/>
  <c r="C907" i="60"/>
  <c r="N907" i="60"/>
  <c r="O44" i="79" s="1"/>
  <c r="E910" i="60"/>
  <c r="H2608" i="71" s="1"/>
  <c r="N910" i="60"/>
  <c r="O47" i="79" s="1"/>
  <c r="E911" i="60"/>
  <c r="H2609" i="71" s="1"/>
  <c r="N911" i="60"/>
  <c r="O48" i="79" s="1"/>
  <c r="E912" i="60"/>
  <c r="H2610" i="71" s="1"/>
  <c r="N912" i="60"/>
  <c r="O49" i="79" s="1"/>
  <c r="E913" i="60"/>
  <c r="H2611" i="71" s="1"/>
  <c r="O913" i="60"/>
  <c r="E914" i="60"/>
  <c r="H2612" i="71" s="1"/>
  <c r="C915" i="60"/>
  <c r="AE1670" i="46" s="1"/>
  <c r="N915" i="60"/>
  <c r="O52" i="79" s="1"/>
  <c r="N917" i="60"/>
  <c r="O54" i="79" s="1"/>
  <c r="N919" i="60"/>
  <c r="O56" i="79" s="1"/>
  <c r="N920" i="60"/>
  <c r="O57" i="79" s="1"/>
  <c r="N921" i="60"/>
  <c r="O58" i="79" s="1"/>
  <c r="O922" i="60"/>
  <c r="N924" i="60"/>
  <c r="O61" i="79" s="1"/>
  <c r="N931" i="60"/>
  <c r="N934" i="60"/>
  <c r="O76" i="79" s="1"/>
  <c r="N935" i="60"/>
  <c r="O77" i="79" s="1"/>
  <c r="N937" i="60"/>
  <c r="O79" i="79" s="1"/>
  <c r="N938" i="60"/>
  <c r="O80" i="79" s="1"/>
  <c r="N939" i="60"/>
  <c r="O81" i="79" s="1"/>
  <c r="N942" i="60"/>
  <c r="O84" i="79" s="1"/>
  <c r="N943" i="60"/>
  <c r="O85" i="79" s="1"/>
  <c r="N944" i="60"/>
  <c r="O86" i="79" s="1"/>
  <c r="N946" i="60"/>
  <c r="O88" i="79" s="1"/>
  <c r="N947" i="60"/>
  <c r="O89" i="79" s="1"/>
  <c r="N948" i="60"/>
  <c r="O90" i="79" s="1"/>
  <c r="N949" i="60"/>
  <c r="O91" i="79" s="1"/>
  <c r="N950" i="60"/>
  <c r="O92" i="79" s="1"/>
  <c r="N951" i="60"/>
  <c r="O93" i="79" s="1"/>
  <c r="N954" i="60"/>
  <c r="O96" i="79" s="1"/>
  <c r="N955" i="60"/>
  <c r="O97" i="79" s="1"/>
  <c r="N956" i="60"/>
  <c r="O98" i="79" s="1"/>
  <c r="O957" i="60"/>
  <c r="N959" i="60"/>
  <c r="O101" i="79" s="1"/>
  <c r="N961" i="60"/>
  <c r="O103" i="79" s="1"/>
  <c r="N963" i="60"/>
  <c r="O105" i="79" s="1"/>
  <c r="N965" i="60"/>
  <c r="O107" i="79" s="1"/>
  <c r="N967" i="60"/>
  <c r="O109" i="79" s="1"/>
  <c r="B975" i="60"/>
  <c r="H977" i="60"/>
  <c r="O986" i="60"/>
  <c r="O988" i="60"/>
  <c r="O989" i="60"/>
  <c r="O990" i="60"/>
  <c r="O991" i="60"/>
  <c r="O992" i="60"/>
  <c r="O994" i="60"/>
  <c r="O995" i="60"/>
  <c r="O998" i="60"/>
  <c r="O999" i="60"/>
  <c r="O1000" i="60"/>
  <c r="O1001" i="60"/>
  <c r="O1002" i="60"/>
  <c r="O1005" i="60"/>
  <c r="C1006" i="60"/>
  <c r="D1006" i="60"/>
  <c r="E1006" i="60"/>
  <c r="O1006" i="60"/>
  <c r="O1007" i="60"/>
  <c r="O1008" i="60"/>
  <c r="O1009" i="60"/>
  <c r="O1010" i="60"/>
  <c r="O1011" i="60"/>
  <c r="O1012" i="60"/>
  <c r="O1013" i="60"/>
  <c r="O1014" i="60"/>
  <c r="O1015" i="60"/>
  <c r="O1018" i="60"/>
  <c r="O1020" i="60"/>
  <c r="O1021" i="60"/>
  <c r="O1022" i="60"/>
  <c r="O1023" i="60"/>
  <c r="O1026" i="60"/>
  <c r="O1027" i="60"/>
  <c r="O1028" i="60"/>
  <c r="O1031" i="60"/>
  <c r="O1033" i="60"/>
  <c r="O1035" i="60"/>
  <c r="O1036" i="60"/>
  <c r="O1037" i="60"/>
  <c r="O1040" i="60"/>
  <c r="N1047" i="60"/>
  <c r="O1047" i="60"/>
  <c r="O1050" i="60"/>
  <c r="O1053" i="60"/>
  <c r="O1054" i="60"/>
  <c r="O1055" i="60"/>
  <c r="O1058" i="60"/>
  <c r="O1059" i="60"/>
  <c r="O1060" i="60"/>
  <c r="N1062" i="60"/>
  <c r="O1063" i="60"/>
  <c r="O1064" i="60"/>
  <c r="O1065" i="60"/>
  <c r="O1066" i="60"/>
  <c r="O1067" i="60"/>
  <c r="O1070" i="60"/>
  <c r="O1071" i="60"/>
  <c r="O1072" i="60"/>
  <c r="O1075" i="60"/>
  <c r="O1077" i="60"/>
  <c r="O1079" i="60"/>
  <c r="O1081" i="60"/>
  <c r="O1083" i="60"/>
  <c r="H10" i="59"/>
  <c r="J10" i="59" s="1"/>
  <c r="J12" i="59" s="1"/>
  <c r="H982" i="59" s="1"/>
  <c r="C12" i="59"/>
  <c r="D12" i="59"/>
  <c r="E12" i="59"/>
  <c r="F12" i="59"/>
  <c r="G12" i="59"/>
  <c r="N18" i="59"/>
  <c r="N19" i="59"/>
  <c r="E20" i="59"/>
  <c r="N20" i="59"/>
  <c r="E21" i="59"/>
  <c r="H2266" i="71" s="1"/>
  <c r="N21" i="59"/>
  <c r="E22" i="59"/>
  <c r="H2267" i="71" s="1"/>
  <c r="N22" i="59"/>
  <c r="C23" i="59"/>
  <c r="N23" i="59"/>
  <c r="N24" i="59"/>
  <c r="N25" i="59"/>
  <c r="E26" i="59"/>
  <c r="H2268" i="71" s="1"/>
  <c r="O26" i="59"/>
  <c r="E27" i="59"/>
  <c r="H2269" i="71" s="1"/>
  <c r="E28" i="59"/>
  <c r="H2270" i="71" s="1"/>
  <c r="N28" i="59"/>
  <c r="C29" i="59"/>
  <c r="S102" i="46" s="1"/>
  <c r="N29" i="59"/>
  <c r="N30" i="59"/>
  <c r="N31" i="59"/>
  <c r="E32" i="59"/>
  <c r="H2271" i="71" s="1"/>
  <c r="N32" i="59"/>
  <c r="E33" i="59"/>
  <c r="H2272" i="71" s="1"/>
  <c r="O33" i="59"/>
  <c r="E34" i="59"/>
  <c r="H2273" i="71" s="1"/>
  <c r="E35" i="59"/>
  <c r="H2274" i="71" s="1"/>
  <c r="N35" i="59"/>
  <c r="E36" i="59"/>
  <c r="H2275" i="71" s="1"/>
  <c r="N36" i="59"/>
  <c r="E37" i="59"/>
  <c r="H2276" i="71" s="1"/>
  <c r="N37" i="59"/>
  <c r="E38" i="59"/>
  <c r="H2277" i="71" s="1"/>
  <c r="N38" i="59"/>
  <c r="E39" i="59"/>
  <c r="H2278" i="71" s="1"/>
  <c r="N39" i="59"/>
  <c r="E40" i="59"/>
  <c r="H2279" i="71" s="1"/>
  <c r="N40" i="59"/>
  <c r="E41" i="59"/>
  <c r="H2280" i="71" s="1"/>
  <c r="N41" i="59"/>
  <c r="E42" i="59"/>
  <c r="H2281" i="71" s="1"/>
  <c r="N42" i="59"/>
  <c r="E43" i="59"/>
  <c r="H2282" i="71" s="1"/>
  <c r="N43" i="59"/>
  <c r="E44" i="59"/>
  <c r="H2283" i="71" s="1"/>
  <c r="N44" i="59"/>
  <c r="E45" i="59"/>
  <c r="H2284" i="71" s="1"/>
  <c r="N45" i="59"/>
  <c r="E46" i="59"/>
  <c r="H2285" i="71" s="1"/>
  <c r="O46" i="59"/>
  <c r="C47" i="59"/>
  <c r="N48" i="59"/>
  <c r="E50" i="59"/>
  <c r="H2286" i="71" s="1"/>
  <c r="N50" i="59"/>
  <c r="E51" i="59"/>
  <c r="H2287" i="71" s="1"/>
  <c r="N51" i="59"/>
  <c r="E52" i="59"/>
  <c r="H2288" i="71" s="1"/>
  <c r="N52" i="59"/>
  <c r="C53" i="59"/>
  <c r="N53" i="59"/>
  <c r="E56" i="59"/>
  <c r="H2289" i="71" s="1"/>
  <c r="N56" i="59"/>
  <c r="E57" i="59"/>
  <c r="N57" i="59"/>
  <c r="E58" i="59"/>
  <c r="H2291" i="71" s="1"/>
  <c r="N58" i="59"/>
  <c r="E59" i="59"/>
  <c r="H2292" i="71" s="1"/>
  <c r="O59" i="59"/>
  <c r="E60" i="59"/>
  <c r="H2293" i="71" s="1"/>
  <c r="C61" i="59"/>
  <c r="N61" i="59"/>
  <c r="N63" i="59"/>
  <c r="N65" i="59"/>
  <c r="N66" i="59"/>
  <c r="N67" i="59"/>
  <c r="O68" i="59"/>
  <c r="N70" i="59"/>
  <c r="N77" i="59"/>
  <c r="N80" i="59"/>
  <c r="N81" i="59"/>
  <c r="N83" i="59"/>
  <c r="N84" i="59"/>
  <c r="N85" i="59"/>
  <c r="N88" i="59"/>
  <c r="N89" i="59"/>
  <c r="N90" i="59"/>
  <c r="N92" i="59"/>
  <c r="N93" i="59"/>
  <c r="N94" i="59"/>
  <c r="N95" i="59"/>
  <c r="N96" i="59"/>
  <c r="N97" i="59"/>
  <c r="N100" i="59"/>
  <c r="N101" i="59"/>
  <c r="N102" i="59"/>
  <c r="O103" i="59"/>
  <c r="N105" i="59"/>
  <c r="N107" i="59"/>
  <c r="N109" i="59"/>
  <c r="N111" i="59"/>
  <c r="N113" i="59"/>
  <c r="B119" i="59"/>
  <c r="H121" i="59"/>
  <c r="H258" i="46" s="1"/>
  <c r="G125" i="59"/>
  <c r="H125" i="59"/>
  <c r="J125" i="59"/>
  <c r="G126" i="59"/>
  <c r="H126" i="59"/>
  <c r="J126" i="59"/>
  <c r="P261" i="46" s="1"/>
  <c r="F127" i="59"/>
  <c r="N133" i="59"/>
  <c r="N134" i="59"/>
  <c r="E135" i="59"/>
  <c r="N135" i="59"/>
  <c r="E136" i="59"/>
  <c r="N136" i="59"/>
  <c r="E137" i="59"/>
  <c r="N137" i="59"/>
  <c r="C138" i="59"/>
  <c r="Y262" i="46" s="1"/>
  <c r="N138" i="59"/>
  <c r="N139" i="59"/>
  <c r="N140" i="59"/>
  <c r="O141" i="59"/>
  <c r="N143" i="59"/>
  <c r="N144" i="59"/>
  <c r="N145" i="59"/>
  <c r="N146" i="59"/>
  <c r="E147" i="59"/>
  <c r="N147" i="59"/>
  <c r="E148" i="59"/>
  <c r="O148" i="59"/>
  <c r="E149" i="59"/>
  <c r="E150" i="59"/>
  <c r="N150" i="59"/>
  <c r="E151" i="59"/>
  <c r="N151" i="59"/>
  <c r="E152" i="59"/>
  <c r="N152" i="59"/>
  <c r="E153" i="59"/>
  <c r="N153" i="59"/>
  <c r="E154" i="59"/>
  <c r="N154" i="59"/>
  <c r="E155" i="59"/>
  <c r="N155" i="59"/>
  <c r="E156" i="59"/>
  <c r="N156" i="59"/>
  <c r="E157" i="59"/>
  <c r="N157" i="59"/>
  <c r="E158" i="59"/>
  <c r="N158" i="59"/>
  <c r="E159" i="59"/>
  <c r="N159" i="59"/>
  <c r="E160" i="59"/>
  <c r="N160" i="59"/>
  <c r="E161" i="59"/>
  <c r="O161" i="59"/>
  <c r="C162" i="59"/>
  <c r="V262" i="46" s="1"/>
  <c r="N163" i="59"/>
  <c r="E165" i="59"/>
  <c r="N165" i="59"/>
  <c r="E166" i="59"/>
  <c r="N166" i="59"/>
  <c r="E167" i="59"/>
  <c r="N167" i="59"/>
  <c r="C168" i="59"/>
  <c r="AB262" i="46" s="1"/>
  <c r="N168" i="59"/>
  <c r="E171" i="59"/>
  <c r="N171" i="59"/>
  <c r="E172" i="59"/>
  <c r="N172" i="59"/>
  <c r="E173" i="59"/>
  <c r="N173" i="59"/>
  <c r="E174" i="59"/>
  <c r="O174" i="59"/>
  <c r="E175" i="59"/>
  <c r="C176" i="59"/>
  <c r="AE262" i="46" s="1"/>
  <c r="N176" i="59"/>
  <c r="N178" i="59"/>
  <c r="N180" i="59"/>
  <c r="N181" i="59"/>
  <c r="N182" i="59"/>
  <c r="O183" i="59"/>
  <c r="N185" i="59"/>
  <c r="N192" i="59"/>
  <c r="N195" i="59"/>
  <c r="N196" i="59"/>
  <c r="N197" i="59"/>
  <c r="N198" i="59"/>
  <c r="N199" i="59"/>
  <c r="N202" i="59"/>
  <c r="N203" i="59"/>
  <c r="N204" i="59"/>
  <c r="N206" i="59"/>
  <c r="N207" i="59"/>
  <c r="N208" i="59"/>
  <c r="N209" i="59"/>
  <c r="N210" i="59"/>
  <c r="N211" i="59"/>
  <c r="N214" i="59"/>
  <c r="N215" i="59"/>
  <c r="N216" i="59"/>
  <c r="O217" i="59"/>
  <c r="N219" i="59"/>
  <c r="N221" i="59"/>
  <c r="N223" i="59"/>
  <c r="N225" i="59"/>
  <c r="N227" i="59"/>
  <c r="B233" i="59"/>
  <c r="H235" i="59"/>
  <c r="H416" i="46" s="1"/>
  <c r="E239" i="59"/>
  <c r="K418" i="46" s="1"/>
  <c r="E240" i="59"/>
  <c r="K419" i="46" s="1"/>
  <c r="D241" i="59"/>
  <c r="J420" i="46" s="1"/>
  <c r="N247" i="59"/>
  <c r="N248" i="59"/>
  <c r="N249" i="59"/>
  <c r="N250" i="59"/>
  <c r="N251" i="59"/>
  <c r="N252" i="59"/>
  <c r="N253" i="59"/>
  <c r="N254" i="59"/>
  <c r="E255" i="59"/>
  <c r="O255" i="59"/>
  <c r="E256" i="59"/>
  <c r="E257" i="59"/>
  <c r="N257" i="59"/>
  <c r="C258" i="59"/>
  <c r="S420" i="46" s="1"/>
  <c r="N258" i="59"/>
  <c r="N259" i="59"/>
  <c r="N260" i="59"/>
  <c r="N261" i="59"/>
  <c r="O262" i="59"/>
  <c r="N264" i="59"/>
  <c r="N265" i="59"/>
  <c r="N266" i="59"/>
  <c r="N267" i="59"/>
  <c r="N268" i="59"/>
  <c r="N269" i="59"/>
  <c r="N270" i="59"/>
  <c r="N271" i="59"/>
  <c r="N272" i="59"/>
  <c r="N273" i="59"/>
  <c r="N274" i="59"/>
  <c r="O275" i="59"/>
  <c r="N277" i="59"/>
  <c r="N279" i="59"/>
  <c r="N280" i="59"/>
  <c r="N281" i="59"/>
  <c r="N282" i="59"/>
  <c r="N285" i="59"/>
  <c r="N286" i="59"/>
  <c r="N287" i="59"/>
  <c r="O288" i="59"/>
  <c r="N290" i="59"/>
  <c r="N292" i="59"/>
  <c r="N294" i="59"/>
  <c r="N295" i="59"/>
  <c r="N296" i="59"/>
  <c r="O297" i="59"/>
  <c r="N299" i="59"/>
  <c r="N306" i="59"/>
  <c r="N308" i="59"/>
  <c r="N309" i="59"/>
  <c r="N310" i="59"/>
  <c r="N311" i="59"/>
  <c r="N312" i="59"/>
  <c r="N313" i="59"/>
  <c r="O314" i="59"/>
  <c r="N316" i="59"/>
  <c r="N317" i="59"/>
  <c r="N318" i="59"/>
  <c r="N320" i="59"/>
  <c r="N321" i="59"/>
  <c r="N322" i="59"/>
  <c r="N323" i="59"/>
  <c r="N324" i="59"/>
  <c r="N325" i="59"/>
  <c r="N328" i="59"/>
  <c r="N329" i="59"/>
  <c r="N330" i="59"/>
  <c r="O331" i="59"/>
  <c r="N333" i="59"/>
  <c r="N335" i="59"/>
  <c r="N337" i="59"/>
  <c r="N339" i="59"/>
  <c r="N341" i="59"/>
  <c r="B349" i="59"/>
  <c r="H351" i="59"/>
  <c r="H708" i="46" s="1"/>
  <c r="E356" i="59"/>
  <c r="J356" i="59"/>
  <c r="O356" i="59"/>
  <c r="E357" i="59"/>
  <c r="G357" i="59" s="1"/>
  <c r="J357" i="59"/>
  <c r="O357" i="59"/>
  <c r="E358" i="59"/>
  <c r="G358" i="59" s="1"/>
  <c r="J358" i="59"/>
  <c r="O358" i="59"/>
  <c r="E359" i="59"/>
  <c r="G359" i="59" s="1"/>
  <c r="J359" i="59"/>
  <c r="O359" i="59"/>
  <c r="E360" i="59"/>
  <c r="G360" i="59" s="1"/>
  <c r="J360" i="59"/>
  <c r="O360" i="59"/>
  <c r="E361" i="59"/>
  <c r="G361" i="59" s="1"/>
  <c r="J361" i="59"/>
  <c r="O361" i="59"/>
  <c r="E362" i="59"/>
  <c r="G362" i="59" s="1"/>
  <c r="J362" i="59"/>
  <c r="O362" i="59"/>
  <c r="E363" i="59"/>
  <c r="G363" i="59" s="1"/>
  <c r="J363" i="59"/>
  <c r="O363" i="59"/>
  <c r="E364" i="59"/>
  <c r="E367" i="59" s="1"/>
  <c r="J364" i="59"/>
  <c r="J367" i="59" s="1"/>
  <c r="O364" i="59"/>
  <c r="E365" i="59"/>
  <c r="G365" i="59" s="1"/>
  <c r="J365" i="59"/>
  <c r="O365" i="59"/>
  <c r="E366" i="59"/>
  <c r="G366" i="59" s="1"/>
  <c r="J366" i="59"/>
  <c r="O366" i="59"/>
  <c r="D367" i="59"/>
  <c r="J721" i="46" s="1"/>
  <c r="D368" i="59"/>
  <c r="J722" i="46" s="1"/>
  <c r="N379" i="59"/>
  <c r="N380" i="59"/>
  <c r="E381" i="59"/>
  <c r="H2294" i="71" s="1"/>
  <c r="N381" i="59"/>
  <c r="E382" i="59"/>
  <c r="H2295" i="71" s="1"/>
  <c r="N382" i="59"/>
  <c r="E383" i="59"/>
  <c r="H2296" i="71" s="1"/>
  <c r="N383" i="59"/>
  <c r="C384" i="59"/>
  <c r="N385" i="59"/>
  <c r="N386" i="59"/>
  <c r="E387" i="59"/>
  <c r="E388" i="59"/>
  <c r="H2298" i="71" s="1"/>
  <c r="E389" i="59"/>
  <c r="H2299" i="71" s="1"/>
  <c r="N389" i="59"/>
  <c r="C390" i="59"/>
  <c r="N390" i="59"/>
  <c r="N391" i="59"/>
  <c r="N392" i="59"/>
  <c r="E393" i="59"/>
  <c r="N393" i="59"/>
  <c r="E394" i="59"/>
  <c r="H2301" i="71" s="1"/>
  <c r="O394" i="59"/>
  <c r="E395" i="59"/>
  <c r="H2302" i="71" s="1"/>
  <c r="E396" i="59"/>
  <c r="H2303" i="71" s="1"/>
  <c r="N396" i="59"/>
  <c r="E397" i="59"/>
  <c r="H2304" i="71" s="1"/>
  <c r="N397" i="59"/>
  <c r="E398" i="59"/>
  <c r="H2305" i="71" s="1"/>
  <c r="N398" i="59"/>
  <c r="E399" i="59"/>
  <c r="H2306" i="71" s="1"/>
  <c r="N399" i="59"/>
  <c r="E400" i="59"/>
  <c r="H2307" i="71" s="1"/>
  <c r="N400" i="59"/>
  <c r="E401" i="59"/>
  <c r="H2308" i="71" s="1"/>
  <c r="N401" i="59"/>
  <c r="E402" i="59"/>
  <c r="H2309" i="71" s="1"/>
  <c r="N402" i="59"/>
  <c r="E403" i="59"/>
  <c r="H2310" i="71" s="1"/>
  <c r="N403" i="59"/>
  <c r="E404" i="59"/>
  <c r="H2311" i="71" s="1"/>
  <c r="N404" i="59"/>
  <c r="E405" i="59"/>
  <c r="H2312" i="71" s="1"/>
  <c r="N405" i="59"/>
  <c r="E406" i="59"/>
  <c r="H2313" i="71" s="1"/>
  <c r="N406" i="59"/>
  <c r="E407" i="59"/>
  <c r="H2314" i="71" s="1"/>
  <c r="O407" i="59"/>
  <c r="C408" i="59"/>
  <c r="V722" i="46" s="1"/>
  <c r="N409" i="59"/>
  <c r="E411" i="59"/>
  <c r="H2315" i="71" s="1"/>
  <c r="N411" i="59"/>
  <c r="E412" i="59"/>
  <c r="H2316" i="71" s="1"/>
  <c r="N412" i="59"/>
  <c r="E413" i="59"/>
  <c r="H2317" i="71" s="1"/>
  <c r="N413" i="59"/>
  <c r="C414" i="59"/>
  <c r="AB722" i="46" s="1"/>
  <c r="N414" i="59"/>
  <c r="E417" i="59"/>
  <c r="H2318" i="71" s="1"/>
  <c r="N417" i="59"/>
  <c r="E418" i="59"/>
  <c r="H2319" i="71" s="1"/>
  <c r="N418" i="59"/>
  <c r="E419" i="59"/>
  <c r="H2320" i="71" s="1"/>
  <c r="N419" i="59"/>
  <c r="E420" i="59"/>
  <c r="H2321" i="71" s="1"/>
  <c r="O420" i="59"/>
  <c r="E421" i="59"/>
  <c r="H2322" i="71" s="1"/>
  <c r="C422" i="59"/>
  <c r="AE722" i="46" s="1"/>
  <c r="N422" i="59"/>
  <c r="N424" i="59"/>
  <c r="N426" i="59"/>
  <c r="N427" i="59"/>
  <c r="N428" i="59"/>
  <c r="O429" i="59"/>
  <c r="N431" i="59"/>
  <c r="N438" i="59"/>
  <c r="N441" i="59"/>
  <c r="N444" i="59"/>
  <c r="N445" i="59"/>
  <c r="N446" i="59"/>
  <c r="N449" i="59"/>
  <c r="N450" i="59"/>
  <c r="N451" i="59"/>
  <c r="N453" i="59"/>
  <c r="N454" i="59"/>
  <c r="N455" i="59"/>
  <c r="N456" i="59"/>
  <c r="N457" i="59"/>
  <c r="N458" i="59"/>
  <c r="N461" i="59"/>
  <c r="N462" i="59"/>
  <c r="N463" i="59"/>
  <c r="O464" i="59"/>
  <c r="N466" i="59"/>
  <c r="N468" i="59"/>
  <c r="N470" i="59"/>
  <c r="N472" i="59"/>
  <c r="N474" i="59"/>
  <c r="B480" i="59"/>
  <c r="H482" i="59"/>
  <c r="H1033" i="46" s="1"/>
  <c r="E487" i="59"/>
  <c r="J487" i="59"/>
  <c r="O487" i="59"/>
  <c r="O498" i="59" s="1"/>
  <c r="E488" i="59"/>
  <c r="G488" i="59" s="1"/>
  <c r="J488" i="59"/>
  <c r="O488" i="59"/>
  <c r="E489" i="59"/>
  <c r="G489" i="59" s="1"/>
  <c r="J489" i="59"/>
  <c r="O489" i="59"/>
  <c r="E490" i="59"/>
  <c r="G490" i="59" s="1"/>
  <c r="J490" i="59"/>
  <c r="O490" i="59"/>
  <c r="E491" i="59"/>
  <c r="G491" i="59" s="1"/>
  <c r="J491" i="59"/>
  <c r="O491" i="59"/>
  <c r="E492" i="59"/>
  <c r="G492" i="59" s="1"/>
  <c r="J492" i="59"/>
  <c r="O492" i="59"/>
  <c r="E493" i="59"/>
  <c r="G493" i="59" s="1"/>
  <c r="J493" i="59"/>
  <c r="O493" i="59"/>
  <c r="E494" i="59"/>
  <c r="G494" i="59" s="1"/>
  <c r="J494" i="59"/>
  <c r="O494" i="59"/>
  <c r="E495" i="59"/>
  <c r="E498" i="59" s="1"/>
  <c r="J495" i="59"/>
  <c r="O495" i="59"/>
  <c r="E496" i="59"/>
  <c r="G496" i="59" s="1"/>
  <c r="J496" i="59"/>
  <c r="O496" i="59"/>
  <c r="E497" i="59"/>
  <c r="G497" i="59" s="1"/>
  <c r="J497" i="59"/>
  <c r="O497" i="59"/>
  <c r="D498" i="59"/>
  <c r="J1046" i="46" s="1"/>
  <c r="D499" i="59"/>
  <c r="J1047" i="46" s="1"/>
  <c r="N510" i="59"/>
  <c r="N511" i="59"/>
  <c r="E512" i="59"/>
  <c r="H2323" i="71" s="1"/>
  <c r="N512" i="59"/>
  <c r="E513" i="59"/>
  <c r="N513" i="59"/>
  <c r="E514" i="59"/>
  <c r="H2325" i="71" s="1"/>
  <c r="N514" i="59"/>
  <c r="C515" i="59"/>
  <c r="N516" i="59"/>
  <c r="N517" i="59"/>
  <c r="E518" i="59"/>
  <c r="H2326" i="71" s="1"/>
  <c r="E519" i="59"/>
  <c r="H2327" i="71" s="1"/>
  <c r="E520" i="59"/>
  <c r="H2328" i="71" s="1"/>
  <c r="N520" i="59"/>
  <c r="C521" i="59"/>
  <c r="S1047" i="46" s="1"/>
  <c r="N521" i="59"/>
  <c r="N522" i="59"/>
  <c r="N523" i="59"/>
  <c r="E524" i="59"/>
  <c r="H2329" i="71" s="1"/>
  <c r="N524" i="59"/>
  <c r="E525" i="59"/>
  <c r="H2330" i="71" s="1"/>
  <c r="O525" i="59"/>
  <c r="E526" i="59"/>
  <c r="H2331" i="71" s="1"/>
  <c r="E527" i="59"/>
  <c r="N527" i="59"/>
  <c r="E528" i="59"/>
  <c r="H2333" i="71" s="1"/>
  <c r="N528" i="59"/>
  <c r="E529" i="59"/>
  <c r="H2334" i="71" s="1"/>
  <c r="N529" i="59"/>
  <c r="E530" i="59"/>
  <c r="H2335" i="71" s="1"/>
  <c r="N530" i="59"/>
  <c r="E531" i="59"/>
  <c r="H2336" i="71" s="1"/>
  <c r="N531" i="59"/>
  <c r="E532" i="59"/>
  <c r="H2337" i="71" s="1"/>
  <c r="N532" i="59"/>
  <c r="E533" i="59"/>
  <c r="H2338" i="71" s="1"/>
  <c r="N533" i="59"/>
  <c r="E534" i="59"/>
  <c r="H2339" i="71" s="1"/>
  <c r="N534" i="59"/>
  <c r="E535" i="59"/>
  <c r="H2340" i="71" s="1"/>
  <c r="N535" i="59"/>
  <c r="E536" i="59"/>
  <c r="H2341" i="71" s="1"/>
  <c r="N536" i="59"/>
  <c r="E537" i="59"/>
  <c r="H2342" i="71" s="1"/>
  <c r="N537" i="59"/>
  <c r="E538" i="59"/>
  <c r="H2343" i="71" s="1"/>
  <c r="O538" i="59"/>
  <c r="C539" i="59"/>
  <c r="N540" i="59"/>
  <c r="E542" i="59"/>
  <c r="H2344" i="71" s="1"/>
  <c r="N542" i="59"/>
  <c r="E543" i="59"/>
  <c r="N543" i="59"/>
  <c r="E544" i="59"/>
  <c r="H2346" i="71" s="1"/>
  <c r="N544" i="59"/>
  <c r="C545" i="59"/>
  <c r="C1023" i="59" s="1"/>
  <c r="N545" i="59"/>
  <c r="E548" i="59"/>
  <c r="H2347" i="71" s="1"/>
  <c r="N548" i="59"/>
  <c r="E549" i="59"/>
  <c r="N549" i="59"/>
  <c r="E550" i="59"/>
  <c r="H2349" i="71" s="1"/>
  <c r="N550" i="59"/>
  <c r="E551" i="59"/>
  <c r="H2350" i="71" s="1"/>
  <c r="O551" i="59"/>
  <c r="E552" i="59"/>
  <c r="H2351" i="71" s="1"/>
  <c r="C553" i="59"/>
  <c r="N553" i="59"/>
  <c r="N555" i="59"/>
  <c r="N557" i="59"/>
  <c r="N558" i="59"/>
  <c r="N559" i="59"/>
  <c r="O560" i="59"/>
  <c r="N562" i="59"/>
  <c r="N569" i="59"/>
  <c r="N572" i="59"/>
  <c r="N575" i="59"/>
  <c r="N576" i="59"/>
  <c r="N577" i="59"/>
  <c r="N580" i="59"/>
  <c r="N581" i="59"/>
  <c r="N582" i="59"/>
  <c r="N584" i="59"/>
  <c r="N585" i="59"/>
  <c r="N586" i="59"/>
  <c r="N587" i="59"/>
  <c r="N588" i="59"/>
  <c r="N589" i="59"/>
  <c r="N592" i="59"/>
  <c r="N593" i="59"/>
  <c r="N594" i="59"/>
  <c r="O595" i="59"/>
  <c r="N597" i="59"/>
  <c r="N599" i="59"/>
  <c r="N601" i="59"/>
  <c r="N603" i="59"/>
  <c r="N605" i="59"/>
  <c r="B612" i="59"/>
  <c r="H614" i="59"/>
  <c r="H1256" i="46" s="1"/>
  <c r="G619" i="59"/>
  <c r="I619" i="59" s="1"/>
  <c r="G620" i="59"/>
  <c r="G621" i="59"/>
  <c r="G622" i="59"/>
  <c r="N629" i="59"/>
  <c r="N630" i="59"/>
  <c r="E631" i="59"/>
  <c r="H2352" i="71" s="1"/>
  <c r="N631" i="59"/>
  <c r="E632" i="59"/>
  <c r="N632" i="59"/>
  <c r="E633" i="59"/>
  <c r="H2354" i="71" s="1"/>
  <c r="N633" i="59"/>
  <c r="C634" i="59"/>
  <c r="N634" i="59"/>
  <c r="N635" i="59"/>
  <c r="N636" i="59"/>
  <c r="E637" i="59"/>
  <c r="H2355" i="71" s="1"/>
  <c r="O637" i="59"/>
  <c r="E638" i="59"/>
  <c r="E639" i="59"/>
  <c r="H2357" i="71" s="1"/>
  <c r="N639" i="59"/>
  <c r="C640" i="59"/>
  <c r="N640" i="59"/>
  <c r="N641" i="59"/>
  <c r="N642" i="59"/>
  <c r="E643" i="59"/>
  <c r="H2358" i="71" s="1"/>
  <c r="N643" i="59"/>
  <c r="E644" i="59"/>
  <c r="H2359" i="71" s="1"/>
  <c r="O644" i="59"/>
  <c r="E645" i="59"/>
  <c r="H2360" i="71" s="1"/>
  <c r="E646" i="59"/>
  <c r="H2361" i="71" s="1"/>
  <c r="N646" i="59"/>
  <c r="E647" i="59"/>
  <c r="H2362" i="71" s="1"/>
  <c r="N647" i="59"/>
  <c r="E648" i="59"/>
  <c r="H2363" i="71" s="1"/>
  <c r="N648" i="59"/>
  <c r="E649" i="59"/>
  <c r="H2364" i="71" s="1"/>
  <c r="N649" i="59"/>
  <c r="E650" i="59"/>
  <c r="H2365" i="71" s="1"/>
  <c r="N650" i="59"/>
  <c r="E651" i="59"/>
  <c r="H2366" i="71" s="1"/>
  <c r="N651" i="59"/>
  <c r="E652" i="59"/>
  <c r="H2367" i="71" s="1"/>
  <c r="N652" i="59"/>
  <c r="E653" i="59"/>
  <c r="H2368" i="71" s="1"/>
  <c r="N653" i="59"/>
  <c r="E654" i="59"/>
  <c r="H2369" i="71" s="1"/>
  <c r="N654" i="59"/>
  <c r="E655" i="59"/>
  <c r="H2370" i="71" s="1"/>
  <c r="N655" i="59"/>
  <c r="E656" i="59"/>
  <c r="H2371" i="71" s="1"/>
  <c r="N656" i="59"/>
  <c r="E657" i="59"/>
  <c r="H2372" i="71" s="1"/>
  <c r="O657" i="59"/>
  <c r="C658" i="59"/>
  <c r="V1262" i="46" s="1"/>
  <c r="N659" i="59"/>
  <c r="E661" i="59"/>
  <c r="N661" i="59"/>
  <c r="E662" i="59"/>
  <c r="H2374" i="71" s="1"/>
  <c r="N662" i="59"/>
  <c r="E663" i="59"/>
  <c r="H2375" i="71" s="1"/>
  <c r="N663" i="59"/>
  <c r="C664" i="59"/>
  <c r="AB1262" i="46" s="1"/>
  <c r="AB1263" i="46" s="1"/>
  <c r="N664" i="59"/>
  <c r="E667" i="59"/>
  <c r="N667" i="59"/>
  <c r="E668" i="59"/>
  <c r="H2377" i="71" s="1"/>
  <c r="N668" i="59"/>
  <c r="E669" i="59"/>
  <c r="H2378" i="71" s="1"/>
  <c r="N669" i="59"/>
  <c r="E670" i="59"/>
  <c r="H2379" i="71" s="1"/>
  <c r="O670" i="59"/>
  <c r="E671" i="59"/>
  <c r="H2380" i="71" s="1"/>
  <c r="C672" i="59"/>
  <c r="N672" i="59"/>
  <c r="N674" i="59"/>
  <c r="N676" i="59"/>
  <c r="N677" i="59"/>
  <c r="N678" i="59"/>
  <c r="O679" i="59"/>
  <c r="N681" i="59"/>
  <c r="N688" i="59"/>
  <c r="N691" i="59"/>
  <c r="N692" i="59"/>
  <c r="N694" i="59"/>
  <c r="N695" i="59"/>
  <c r="N696" i="59"/>
  <c r="N699" i="59"/>
  <c r="N700" i="59"/>
  <c r="N701" i="59"/>
  <c r="N703" i="59"/>
  <c r="N704" i="59"/>
  <c r="N705" i="59"/>
  <c r="N706" i="59"/>
  <c r="N707" i="59"/>
  <c r="N708" i="59"/>
  <c r="N711" i="59"/>
  <c r="N712" i="59"/>
  <c r="N713" i="59"/>
  <c r="O714" i="59"/>
  <c r="N716" i="59"/>
  <c r="N718" i="59"/>
  <c r="N720" i="59"/>
  <c r="N722" i="59"/>
  <c r="N724" i="59"/>
  <c r="B731" i="59"/>
  <c r="H733" i="59"/>
  <c r="H1482" i="46" s="1"/>
  <c r="G738" i="59"/>
  <c r="G740" i="59"/>
  <c r="G741" i="59"/>
  <c r="G743" i="59"/>
  <c r="N750" i="59"/>
  <c r="N751" i="59"/>
  <c r="E752" i="59"/>
  <c r="H2381" i="71" s="1"/>
  <c r="N752" i="59"/>
  <c r="E753" i="59"/>
  <c r="H2382" i="71" s="1"/>
  <c r="N753" i="59"/>
  <c r="E754" i="59"/>
  <c r="H2383" i="71" s="1"/>
  <c r="N754" i="59"/>
  <c r="C755" i="59"/>
  <c r="Y1490" i="46" s="1"/>
  <c r="N755" i="59"/>
  <c r="N756" i="59"/>
  <c r="N757" i="59"/>
  <c r="E758" i="59"/>
  <c r="H2384" i="71" s="1"/>
  <c r="O758" i="59"/>
  <c r="E759" i="59"/>
  <c r="H2385" i="71" s="1"/>
  <c r="E760" i="59"/>
  <c r="N760" i="59"/>
  <c r="C761" i="59"/>
  <c r="N761" i="59"/>
  <c r="N762" i="59"/>
  <c r="N763" i="59"/>
  <c r="E764" i="59"/>
  <c r="H2387" i="71" s="1"/>
  <c r="N764" i="59"/>
  <c r="E765" i="59"/>
  <c r="H2388" i="71" s="1"/>
  <c r="O765" i="59"/>
  <c r="E766" i="59"/>
  <c r="H2389" i="71" s="1"/>
  <c r="E767" i="59"/>
  <c r="H2390" i="71" s="1"/>
  <c r="N767" i="59"/>
  <c r="E768" i="59"/>
  <c r="H2391" i="71" s="1"/>
  <c r="N768" i="59"/>
  <c r="E769" i="59"/>
  <c r="H2392" i="71" s="1"/>
  <c r="N769" i="59"/>
  <c r="E770" i="59"/>
  <c r="H2393" i="71" s="1"/>
  <c r="N770" i="59"/>
  <c r="E771" i="59"/>
  <c r="H2394" i="71" s="1"/>
  <c r="N771" i="59"/>
  <c r="E772" i="59"/>
  <c r="H2395" i="71" s="1"/>
  <c r="N772" i="59"/>
  <c r="E773" i="59"/>
  <c r="H2396" i="71" s="1"/>
  <c r="N773" i="59"/>
  <c r="E774" i="59"/>
  <c r="H2397" i="71" s="1"/>
  <c r="N774" i="59"/>
  <c r="E775" i="59"/>
  <c r="H2398" i="71" s="1"/>
  <c r="N775" i="59"/>
  <c r="E776" i="59"/>
  <c r="H2399" i="71" s="1"/>
  <c r="N776" i="59"/>
  <c r="E777" i="59"/>
  <c r="H2400" i="71" s="1"/>
  <c r="N777" i="59"/>
  <c r="E778" i="59"/>
  <c r="H2401" i="71" s="1"/>
  <c r="O778" i="59"/>
  <c r="C779" i="59"/>
  <c r="V1490" i="46" s="1"/>
  <c r="N780" i="59"/>
  <c r="E782" i="59"/>
  <c r="H2402" i="71" s="1"/>
  <c r="N782" i="59"/>
  <c r="E783" i="59"/>
  <c r="N783" i="59"/>
  <c r="E784" i="59"/>
  <c r="H2404" i="71" s="1"/>
  <c r="N784" i="59"/>
  <c r="C785" i="59"/>
  <c r="AB1490" i="46" s="1"/>
  <c r="N785" i="59"/>
  <c r="E788" i="59"/>
  <c r="H2405" i="71" s="1"/>
  <c r="N788" i="59"/>
  <c r="E789" i="59"/>
  <c r="H2406" i="71" s="1"/>
  <c r="N789" i="59"/>
  <c r="E790" i="59"/>
  <c r="H2407" i="71" s="1"/>
  <c r="N790" i="59"/>
  <c r="E791" i="59"/>
  <c r="H2408" i="71" s="1"/>
  <c r="O791" i="59"/>
  <c r="E792" i="59"/>
  <c r="H2409" i="71" s="1"/>
  <c r="C793" i="59"/>
  <c r="AE1490" i="46" s="1"/>
  <c r="N793" i="59"/>
  <c r="N795" i="59"/>
  <c r="N797" i="59"/>
  <c r="N798" i="59"/>
  <c r="N799" i="59"/>
  <c r="O800" i="59"/>
  <c r="N802" i="59"/>
  <c r="N809" i="59"/>
  <c r="N812" i="59"/>
  <c r="N813" i="59"/>
  <c r="N815" i="59"/>
  <c r="N816" i="59"/>
  <c r="N817" i="59"/>
  <c r="N820" i="59"/>
  <c r="N821" i="59"/>
  <c r="N822" i="59"/>
  <c r="N824" i="59"/>
  <c r="N825" i="59"/>
  <c r="N826" i="59"/>
  <c r="N827" i="59"/>
  <c r="N828" i="59"/>
  <c r="N829" i="59"/>
  <c r="N832" i="59"/>
  <c r="N833" i="59"/>
  <c r="N834" i="59"/>
  <c r="O835" i="59"/>
  <c r="N837" i="59"/>
  <c r="N839" i="59"/>
  <c r="N841" i="59"/>
  <c r="N843" i="59"/>
  <c r="N845" i="59"/>
  <c r="B853" i="59"/>
  <c r="H855" i="59"/>
  <c r="H1659" i="46" s="1"/>
  <c r="C862" i="59"/>
  <c r="I1663" i="46" s="1"/>
  <c r="N70" i="50" s="1"/>
  <c r="D862" i="59"/>
  <c r="J1663" i="46" s="1"/>
  <c r="O70" i="50" s="1"/>
  <c r="E862" i="59"/>
  <c r="K1663" i="46" s="1"/>
  <c r="P70" i="50" s="1"/>
  <c r="F862" i="59"/>
  <c r="L1663" i="46" s="1"/>
  <c r="Q70" i="50" s="1"/>
  <c r="G862" i="59"/>
  <c r="M1663" i="46" s="1"/>
  <c r="R70" i="50" s="1"/>
  <c r="N872" i="59"/>
  <c r="N873" i="59"/>
  <c r="E874" i="59"/>
  <c r="H2410" i="71" s="1"/>
  <c r="N874" i="59"/>
  <c r="E875" i="59"/>
  <c r="N875" i="59"/>
  <c r="E876" i="59"/>
  <c r="H2412" i="71" s="1"/>
  <c r="N876" i="59"/>
  <c r="C877" i="59"/>
  <c r="Y1663" i="46" s="1"/>
  <c r="N877" i="59"/>
  <c r="N878" i="59"/>
  <c r="N879" i="59"/>
  <c r="E880" i="59"/>
  <c r="H2413" i="71" s="1"/>
  <c r="O880" i="59"/>
  <c r="E881" i="59"/>
  <c r="H2414" i="71" s="1"/>
  <c r="E882" i="59"/>
  <c r="H2415" i="71" s="1"/>
  <c r="N882" i="59"/>
  <c r="C883" i="59"/>
  <c r="N883" i="59"/>
  <c r="N884" i="59"/>
  <c r="N885" i="59"/>
  <c r="E886" i="59"/>
  <c r="H2416" i="71" s="1"/>
  <c r="N886" i="59"/>
  <c r="E887" i="59"/>
  <c r="H2417" i="71" s="1"/>
  <c r="O887" i="59"/>
  <c r="E888" i="59"/>
  <c r="H2418" i="71" s="1"/>
  <c r="E889" i="59"/>
  <c r="H2419" i="71" s="1"/>
  <c r="N889" i="59"/>
  <c r="E890" i="59"/>
  <c r="N890" i="59"/>
  <c r="E891" i="59"/>
  <c r="H2421" i="71" s="1"/>
  <c r="N891" i="59"/>
  <c r="E892" i="59"/>
  <c r="H2422" i="71" s="1"/>
  <c r="N892" i="59"/>
  <c r="E893" i="59"/>
  <c r="H2423" i="71" s="1"/>
  <c r="N893" i="59"/>
  <c r="E894" i="59"/>
  <c r="H2424" i="71" s="1"/>
  <c r="N894" i="59"/>
  <c r="E895" i="59"/>
  <c r="H2425" i="71" s="1"/>
  <c r="N895" i="59"/>
  <c r="E896" i="59"/>
  <c r="H2426" i="71" s="1"/>
  <c r="N896" i="59"/>
  <c r="E897" i="59"/>
  <c r="H2427" i="71" s="1"/>
  <c r="N897" i="59"/>
  <c r="E898" i="59"/>
  <c r="H2428" i="71" s="1"/>
  <c r="N898" i="59"/>
  <c r="E899" i="59"/>
  <c r="H2429" i="71" s="1"/>
  <c r="N899" i="59"/>
  <c r="E900" i="59"/>
  <c r="H2430" i="71" s="1"/>
  <c r="O900" i="59"/>
  <c r="C901" i="59"/>
  <c r="N902" i="59"/>
  <c r="E904" i="59"/>
  <c r="N904" i="59"/>
  <c r="E905" i="59"/>
  <c r="H2432" i="71" s="1"/>
  <c r="N905" i="59"/>
  <c r="E906" i="59"/>
  <c r="H2433" i="71" s="1"/>
  <c r="N906" i="59"/>
  <c r="C907" i="59"/>
  <c r="AB1663" i="46" s="1"/>
  <c r="N907" i="59"/>
  <c r="E910" i="59"/>
  <c r="N910" i="59"/>
  <c r="E911" i="59"/>
  <c r="H2435" i="71" s="1"/>
  <c r="N911" i="59"/>
  <c r="E912" i="59"/>
  <c r="H2436" i="71" s="1"/>
  <c r="N912" i="59"/>
  <c r="E913" i="59"/>
  <c r="H2437" i="71" s="1"/>
  <c r="O913" i="59"/>
  <c r="E914" i="59"/>
  <c r="H2438" i="71" s="1"/>
  <c r="C915" i="59"/>
  <c r="N915" i="59"/>
  <c r="N917" i="59"/>
  <c r="N919" i="59"/>
  <c r="N920" i="59"/>
  <c r="N921" i="59"/>
  <c r="O922" i="59"/>
  <c r="N924" i="59"/>
  <c r="N931" i="59"/>
  <c r="N934" i="59"/>
  <c r="N935" i="59"/>
  <c r="N937" i="59"/>
  <c r="N938" i="59"/>
  <c r="N939" i="59"/>
  <c r="N942" i="59"/>
  <c r="N943" i="59"/>
  <c r="N944" i="59"/>
  <c r="N946" i="59"/>
  <c r="N947" i="59"/>
  <c r="N948" i="59"/>
  <c r="N949" i="59"/>
  <c r="N950" i="59"/>
  <c r="N951" i="59"/>
  <c r="N954" i="59"/>
  <c r="N955" i="59"/>
  <c r="N956" i="59"/>
  <c r="O957" i="59"/>
  <c r="N959" i="59"/>
  <c r="N961" i="59"/>
  <c r="N963" i="59"/>
  <c r="N965" i="59"/>
  <c r="N967" i="59"/>
  <c r="B975" i="59"/>
  <c r="H977" i="59"/>
  <c r="O986" i="59"/>
  <c r="O988" i="59"/>
  <c r="O989" i="59"/>
  <c r="O990" i="59"/>
  <c r="O991" i="59"/>
  <c r="O992" i="59"/>
  <c r="O994" i="59"/>
  <c r="O995" i="59"/>
  <c r="O998" i="59"/>
  <c r="O999" i="59"/>
  <c r="O1000" i="59"/>
  <c r="O1001" i="59"/>
  <c r="O1002" i="59"/>
  <c r="O1005" i="59"/>
  <c r="O1006" i="59"/>
  <c r="O1007" i="59"/>
  <c r="O1008" i="59"/>
  <c r="O1009" i="59"/>
  <c r="O1010" i="59"/>
  <c r="O1011" i="59"/>
  <c r="O1012" i="59"/>
  <c r="O1013" i="59"/>
  <c r="O1014" i="59"/>
  <c r="O1015" i="59"/>
  <c r="O1018" i="59"/>
  <c r="O1020" i="59"/>
  <c r="O1021" i="59"/>
  <c r="O1022" i="59"/>
  <c r="O1023" i="59"/>
  <c r="O1026" i="59"/>
  <c r="O1027" i="59"/>
  <c r="O1028" i="59"/>
  <c r="O1031" i="59"/>
  <c r="O1033" i="59"/>
  <c r="O1035" i="59"/>
  <c r="O1036" i="59"/>
  <c r="O1037" i="59"/>
  <c r="O1040" i="59"/>
  <c r="N1047" i="59"/>
  <c r="O1047" i="59"/>
  <c r="O1050" i="59"/>
  <c r="O1053" i="59"/>
  <c r="O1054" i="59"/>
  <c r="O1055" i="59"/>
  <c r="O1058" i="59"/>
  <c r="O1059" i="59"/>
  <c r="O1060" i="59"/>
  <c r="N1062" i="59"/>
  <c r="O1063" i="59"/>
  <c r="O1064" i="59"/>
  <c r="O1065" i="59"/>
  <c r="O1066" i="59"/>
  <c r="O1067" i="59"/>
  <c r="O1070" i="59"/>
  <c r="O1071" i="59"/>
  <c r="O1072" i="59"/>
  <c r="O1075" i="59"/>
  <c r="O1077" i="59"/>
  <c r="O1079" i="59"/>
  <c r="O1081" i="59"/>
  <c r="O1083" i="59"/>
  <c r="H10" i="58"/>
  <c r="J10" i="58" s="1"/>
  <c r="C12" i="58"/>
  <c r="D12" i="58"/>
  <c r="E12" i="58"/>
  <c r="F12" i="58"/>
  <c r="G12" i="58"/>
  <c r="N18" i="58"/>
  <c r="N19" i="58"/>
  <c r="E20" i="58"/>
  <c r="H2091" i="71" s="1"/>
  <c r="N20" i="58"/>
  <c r="E21" i="58"/>
  <c r="H2092" i="71" s="1"/>
  <c r="N21" i="58"/>
  <c r="E22" i="58"/>
  <c r="H2093" i="71" s="1"/>
  <c r="N22" i="58"/>
  <c r="C23" i="58"/>
  <c r="Y95" i="46" s="1"/>
  <c r="N23" i="58"/>
  <c r="N24" i="58"/>
  <c r="N25" i="58"/>
  <c r="E26" i="58"/>
  <c r="H2094" i="71" s="1"/>
  <c r="O26" i="58"/>
  <c r="E27" i="58"/>
  <c r="H2095" i="71" s="1"/>
  <c r="E28" i="58"/>
  <c r="N28" i="58"/>
  <c r="C29" i="58"/>
  <c r="S95" i="46" s="1"/>
  <c r="N29" i="58"/>
  <c r="N30" i="58"/>
  <c r="N31" i="58"/>
  <c r="E32" i="58"/>
  <c r="H2097" i="71" s="1"/>
  <c r="N32" i="58"/>
  <c r="E33" i="58"/>
  <c r="H2098" i="71" s="1"/>
  <c r="O33" i="58"/>
  <c r="E34" i="58"/>
  <c r="H2099" i="71" s="1"/>
  <c r="E35" i="58"/>
  <c r="H2100" i="71" s="1"/>
  <c r="N35" i="58"/>
  <c r="E36" i="58"/>
  <c r="H2101" i="71" s="1"/>
  <c r="N36" i="58"/>
  <c r="E37" i="58"/>
  <c r="H2102" i="71" s="1"/>
  <c r="N37" i="58"/>
  <c r="E38" i="58"/>
  <c r="H2103" i="71" s="1"/>
  <c r="N38" i="58"/>
  <c r="E39" i="58"/>
  <c r="H2104" i="71" s="1"/>
  <c r="N39" i="58"/>
  <c r="E40" i="58"/>
  <c r="H2105" i="71" s="1"/>
  <c r="N40" i="58"/>
  <c r="E41" i="58"/>
  <c r="H2106" i="71" s="1"/>
  <c r="N41" i="58"/>
  <c r="E42" i="58"/>
  <c r="H2107" i="71" s="1"/>
  <c r="N42" i="58"/>
  <c r="E43" i="58"/>
  <c r="H2108" i="71" s="1"/>
  <c r="N43" i="58"/>
  <c r="E44" i="58"/>
  <c r="H2109" i="71" s="1"/>
  <c r="N44" i="58"/>
  <c r="E45" i="58"/>
  <c r="H2110" i="71" s="1"/>
  <c r="N45" i="58"/>
  <c r="E46" i="58"/>
  <c r="H2111" i="71" s="1"/>
  <c r="O46" i="58"/>
  <c r="C47" i="58"/>
  <c r="V95" i="46" s="1"/>
  <c r="N48" i="58"/>
  <c r="E50" i="58"/>
  <c r="H2112" i="71" s="1"/>
  <c r="N50" i="58"/>
  <c r="E51" i="58"/>
  <c r="H2113" i="71" s="1"/>
  <c r="N51" i="58"/>
  <c r="E52" i="58"/>
  <c r="H2114" i="71" s="1"/>
  <c r="N52" i="58"/>
  <c r="C53" i="58"/>
  <c r="AB95" i="46" s="1"/>
  <c r="N53" i="58"/>
  <c r="E56" i="58"/>
  <c r="H2115" i="71" s="1"/>
  <c r="N56" i="58"/>
  <c r="E57" i="58"/>
  <c r="H2116" i="71" s="1"/>
  <c r="N57" i="58"/>
  <c r="E58" i="58"/>
  <c r="H2117" i="71" s="1"/>
  <c r="N58" i="58"/>
  <c r="E59" i="58"/>
  <c r="H2118" i="71" s="1"/>
  <c r="O59" i="58"/>
  <c r="E60" i="58"/>
  <c r="H2119" i="71" s="1"/>
  <c r="C61" i="58"/>
  <c r="N61" i="58"/>
  <c r="N63" i="58"/>
  <c r="N65" i="58"/>
  <c r="N66" i="58"/>
  <c r="N67" i="58"/>
  <c r="O68" i="58"/>
  <c r="N70" i="58"/>
  <c r="N77" i="58"/>
  <c r="N80" i="58"/>
  <c r="N81" i="58"/>
  <c r="N83" i="58"/>
  <c r="N84" i="58"/>
  <c r="N85" i="58"/>
  <c r="N88" i="58"/>
  <c r="N89" i="58"/>
  <c r="N90" i="58"/>
  <c r="N92" i="58"/>
  <c r="N93" i="58"/>
  <c r="N94" i="58"/>
  <c r="N95" i="58"/>
  <c r="N96" i="58"/>
  <c r="N97" i="58"/>
  <c r="N100" i="58"/>
  <c r="N101" i="58"/>
  <c r="N102" i="58"/>
  <c r="O103" i="58"/>
  <c r="N105" i="58"/>
  <c r="N107" i="58"/>
  <c r="N109" i="58"/>
  <c r="N111" i="58"/>
  <c r="N113" i="58"/>
  <c r="B119" i="58"/>
  <c r="H121" i="58"/>
  <c r="H251" i="46" s="1"/>
  <c r="G125" i="58"/>
  <c r="H125" i="58"/>
  <c r="J125" i="58"/>
  <c r="P253" i="46" s="1"/>
  <c r="G126" i="58"/>
  <c r="H126" i="58"/>
  <c r="J126" i="58"/>
  <c r="P254" i="46" s="1"/>
  <c r="F127" i="58"/>
  <c r="N133" i="58"/>
  <c r="N134" i="58"/>
  <c r="E135" i="58"/>
  <c r="N135" i="58"/>
  <c r="E136" i="58"/>
  <c r="N136" i="58"/>
  <c r="E137" i="58"/>
  <c r="N137" i="58"/>
  <c r="C138" i="58"/>
  <c r="Y255" i="46" s="1"/>
  <c r="N138" i="58"/>
  <c r="N139" i="58"/>
  <c r="N140" i="58"/>
  <c r="O141" i="58"/>
  <c r="N143" i="58"/>
  <c r="N144" i="58"/>
  <c r="N145" i="58"/>
  <c r="N146" i="58"/>
  <c r="E147" i="58"/>
  <c r="N147" i="58"/>
  <c r="E148" i="58"/>
  <c r="O148" i="58"/>
  <c r="E149" i="58"/>
  <c r="E150" i="58"/>
  <c r="N150" i="58"/>
  <c r="E151" i="58"/>
  <c r="N151" i="58"/>
  <c r="E152" i="58"/>
  <c r="N152" i="58"/>
  <c r="E153" i="58"/>
  <c r="N153" i="58"/>
  <c r="E154" i="58"/>
  <c r="N154" i="58"/>
  <c r="E155" i="58"/>
  <c r="N155" i="58"/>
  <c r="E156" i="58"/>
  <c r="N156" i="58"/>
  <c r="E157" i="58"/>
  <c r="N157" i="58"/>
  <c r="E158" i="58"/>
  <c r="N158" i="58"/>
  <c r="E159" i="58"/>
  <c r="N159" i="58"/>
  <c r="E160" i="58"/>
  <c r="N160" i="58"/>
  <c r="E161" i="58"/>
  <c r="O161" i="58"/>
  <c r="C162" i="58"/>
  <c r="V255" i="46" s="1"/>
  <c r="N163" i="58"/>
  <c r="E165" i="58"/>
  <c r="N165" i="58"/>
  <c r="E166" i="58"/>
  <c r="N166" i="58"/>
  <c r="E167" i="58"/>
  <c r="N167" i="58"/>
  <c r="C168" i="58"/>
  <c r="AB255" i="46" s="1"/>
  <c r="N168" i="58"/>
  <c r="E171" i="58"/>
  <c r="N171" i="58"/>
  <c r="E172" i="58"/>
  <c r="N172" i="58"/>
  <c r="E173" i="58"/>
  <c r="N173" i="58"/>
  <c r="E174" i="58"/>
  <c r="O174" i="58"/>
  <c r="E175" i="58"/>
  <c r="C176" i="58"/>
  <c r="AE255" i="46" s="1"/>
  <c r="N176" i="58"/>
  <c r="N178" i="58"/>
  <c r="N180" i="58"/>
  <c r="N181" i="58"/>
  <c r="N182" i="58"/>
  <c r="O183" i="58"/>
  <c r="N185" i="58"/>
  <c r="N192" i="58"/>
  <c r="N195" i="58"/>
  <c r="N196" i="58"/>
  <c r="N197" i="58"/>
  <c r="N198" i="58"/>
  <c r="N199" i="58"/>
  <c r="N202" i="58"/>
  <c r="N203" i="58"/>
  <c r="N204" i="58"/>
  <c r="N206" i="58"/>
  <c r="N207" i="58"/>
  <c r="N208" i="58"/>
  <c r="N209" i="58"/>
  <c r="N210" i="58"/>
  <c r="N211" i="58"/>
  <c r="N214" i="58"/>
  <c r="N215" i="58"/>
  <c r="N216" i="58"/>
  <c r="O217" i="58"/>
  <c r="N219" i="58"/>
  <c r="N221" i="58"/>
  <c r="N223" i="58"/>
  <c r="N225" i="58"/>
  <c r="N227" i="58"/>
  <c r="B233" i="58"/>
  <c r="H235" i="58"/>
  <c r="H409" i="46" s="1"/>
  <c r="E239" i="58"/>
  <c r="K411" i="46" s="1"/>
  <c r="E240" i="58"/>
  <c r="D241" i="58"/>
  <c r="J413" i="46" s="1"/>
  <c r="N247" i="58"/>
  <c r="N248" i="58"/>
  <c r="N249" i="58"/>
  <c r="N250" i="58"/>
  <c r="N251" i="58"/>
  <c r="N252" i="58"/>
  <c r="N253" i="58"/>
  <c r="N254" i="58"/>
  <c r="E255" i="58"/>
  <c r="O255" i="58"/>
  <c r="E256" i="58"/>
  <c r="E257" i="58"/>
  <c r="N257" i="58"/>
  <c r="C258" i="58"/>
  <c r="S413" i="46" s="1"/>
  <c r="N258" i="58"/>
  <c r="N259" i="58"/>
  <c r="N260" i="58"/>
  <c r="N261" i="58"/>
  <c r="O262" i="58"/>
  <c r="N264" i="58"/>
  <c r="N265" i="58"/>
  <c r="N266" i="58"/>
  <c r="N267" i="58"/>
  <c r="N268" i="58"/>
  <c r="N269" i="58"/>
  <c r="N270" i="58"/>
  <c r="N271" i="58"/>
  <c r="N272" i="58"/>
  <c r="N273" i="58"/>
  <c r="N274" i="58"/>
  <c r="O275" i="58"/>
  <c r="N277" i="58"/>
  <c r="N279" i="58"/>
  <c r="N280" i="58"/>
  <c r="N281" i="58"/>
  <c r="N282" i="58"/>
  <c r="N285" i="58"/>
  <c r="N286" i="58"/>
  <c r="N287" i="58"/>
  <c r="O288" i="58"/>
  <c r="N290" i="58"/>
  <c r="N292" i="58"/>
  <c r="N294" i="58"/>
  <c r="N295" i="58"/>
  <c r="N296" i="58"/>
  <c r="O297" i="58"/>
  <c r="N299" i="58"/>
  <c r="N306" i="58"/>
  <c r="N308" i="58"/>
  <c r="N309" i="58"/>
  <c r="N310" i="58"/>
  <c r="N311" i="58"/>
  <c r="N312" i="58"/>
  <c r="N313" i="58"/>
  <c r="O314" i="58"/>
  <c r="N316" i="58"/>
  <c r="N317" i="58"/>
  <c r="N318" i="58"/>
  <c r="N320" i="58"/>
  <c r="N321" i="58"/>
  <c r="N322" i="58"/>
  <c r="N323" i="58"/>
  <c r="N324" i="58"/>
  <c r="N325" i="58"/>
  <c r="N328" i="58"/>
  <c r="N329" i="58"/>
  <c r="N330" i="58"/>
  <c r="O331" i="58"/>
  <c r="N333" i="58"/>
  <c r="N335" i="58"/>
  <c r="N337" i="58"/>
  <c r="N339" i="58"/>
  <c r="N341" i="58"/>
  <c r="B349" i="58"/>
  <c r="H351" i="58"/>
  <c r="H691" i="46" s="1"/>
  <c r="E356" i="58"/>
  <c r="J356" i="58"/>
  <c r="O356" i="58"/>
  <c r="E357" i="58"/>
  <c r="G357" i="58" s="1"/>
  <c r="J357" i="58"/>
  <c r="O357" i="58"/>
  <c r="E358" i="58"/>
  <c r="G358" i="58" s="1"/>
  <c r="J358" i="58"/>
  <c r="O358" i="58"/>
  <c r="E359" i="58"/>
  <c r="G359" i="58" s="1"/>
  <c r="J359" i="58"/>
  <c r="O359" i="58"/>
  <c r="E360" i="58"/>
  <c r="G360" i="58" s="1"/>
  <c r="J360" i="58"/>
  <c r="O360" i="58"/>
  <c r="E361" i="58"/>
  <c r="G361" i="58" s="1"/>
  <c r="J361" i="58"/>
  <c r="O361" i="58"/>
  <c r="E362" i="58"/>
  <c r="G362" i="58" s="1"/>
  <c r="J362" i="58"/>
  <c r="O362" i="58"/>
  <c r="E363" i="58"/>
  <c r="G363" i="58" s="1"/>
  <c r="J363" i="58"/>
  <c r="O363" i="58"/>
  <c r="E364" i="58"/>
  <c r="J364" i="58"/>
  <c r="O364" i="58"/>
  <c r="E365" i="58"/>
  <c r="G365" i="58" s="1"/>
  <c r="J365" i="58"/>
  <c r="O365" i="58"/>
  <c r="E366" i="58"/>
  <c r="G366" i="58" s="1"/>
  <c r="J366" i="58"/>
  <c r="O366" i="58"/>
  <c r="D367" i="58"/>
  <c r="J704" i="46" s="1"/>
  <c r="D368" i="58"/>
  <c r="J705" i="46" s="1"/>
  <c r="N379" i="58"/>
  <c r="N380" i="58"/>
  <c r="E381" i="58"/>
  <c r="H2120" i="71" s="1"/>
  <c r="N381" i="58"/>
  <c r="E382" i="58"/>
  <c r="H2121" i="71" s="1"/>
  <c r="N382" i="58"/>
  <c r="E383" i="58"/>
  <c r="H2122" i="71" s="1"/>
  <c r="N383" i="58"/>
  <c r="C384" i="58"/>
  <c r="Y705" i="46" s="1"/>
  <c r="N385" i="58"/>
  <c r="N386" i="58"/>
  <c r="E387" i="58"/>
  <c r="H2123" i="71" s="1"/>
  <c r="E388" i="58"/>
  <c r="E389" i="58"/>
  <c r="H2125" i="71" s="1"/>
  <c r="N389" i="58"/>
  <c r="C390" i="58"/>
  <c r="S705" i="46" s="1"/>
  <c r="N390" i="58"/>
  <c r="N391" i="58"/>
  <c r="N392" i="58"/>
  <c r="E393" i="58"/>
  <c r="H2126" i="71" s="1"/>
  <c r="N393" i="58"/>
  <c r="E394" i="58"/>
  <c r="H2127" i="71" s="1"/>
  <c r="O394" i="58"/>
  <c r="E395" i="58"/>
  <c r="H2128" i="71" s="1"/>
  <c r="E396" i="58"/>
  <c r="N396" i="58"/>
  <c r="E397" i="58"/>
  <c r="H2130" i="71" s="1"/>
  <c r="N397" i="58"/>
  <c r="E398" i="58"/>
  <c r="H2131" i="71" s="1"/>
  <c r="N398" i="58"/>
  <c r="E399" i="58"/>
  <c r="H2132" i="71" s="1"/>
  <c r="N399" i="58"/>
  <c r="E400" i="58"/>
  <c r="H2133" i="71" s="1"/>
  <c r="N400" i="58"/>
  <c r="E401" i="58"/>
  <c r="H2134" i="71" s="1"/>
  <c r="N401" i="58"/>
  <c r="E402" i="58"/>
  <c r="H2135" i="71" s="1"/>
  <c r="N402" i="58"/>
  <c r="E403" i="58"/>
  <c r="H2136" i="71" s="1"/>
  <c r="N403" i="58"/>
  <c r="E404" i="58"/>
  <c r="H2137" i="71" s="1"/>
  <c r="N404" i="58"/>
  <c r="E405" i="58"/>
  <c r="H2138" i="71" s="1"/>
  <c r="N405" i="58"/>
  <c r="E406" i="58"/>
  <c r="H2139" i="71" s="1"/>
  <c r="N406" i="58"/>
  <c r="E407" i="58"/>
  <c r="H2140" i="71" s="1"/>
  <c r="O407" i="58"/>
  <c r="C408" i="58"/>
  <c r="V705" i="46" s="1"/>
  <c r="N409" i="58"/>
  <c r="E411" i="58"/>
  <c r="H2141" i="71" s="1"/>
  <c r="N411" i="58"/>
  <c r="E412" i="58"/>
  <c r="N412" i="58"/>
  <c r="E413" i="58"/>
  <c r="H2143" i="71" s="1"/>
  <c r="N413" i="58"/>
  <c r="C414" i="58"/>
  <c r="N414" i="58"/>
  <c r="E417" i="58"/>
  <c r="H2144" i="71" s="1"/>
  <c r="N417" i="58"/>
  <c r="E418" i="58"/>
  <c r="N418" i="58"/>
  <c r="E419" i="58"/>
  <c r="H2146" i="71" s="1"/>
  <c r="N419" i="58"/>
  <c r="E420" i="58"/>
  <c r="H2147" i="71" s="1"/>
  <c r="O420" i="58"/>
  <c r="E421" i="58"/>
  <c r="H2148" i="71" s="1"/>
  <c r="C422" i="58"/>
  <c r="AE705" i="46" s="1"/>
  <c r="N422" i="58"/>
  <c r="N424" i="58"/>
  <c r="N426" i="58"/>
  <c r="N427" i="58"/>
  <c r="N428" i="58"/>
  <c r="O429" i="58"/>
  <c r="N431" i="58"/>
  <c r="N438" i="58"/>
  <c r="N441" i="58"/>
  <c r="N444" i="58"/>
  <c r="N445" i="58"/>
  <c r="N446" i="58"/>
  <c r="N449" i="58"/>
  <c r="N450" i="58"/>
  <c r="N451" i="58"/>
  <c r="N453" i="58"/>
  <c r="N454" i="58"/>
  <c r="N455" i="58"/>
  <c r="N456" i="58"/>
  <c r="N457" i="58"/>
  <c r="N458" i="58"/>
  <c r="N461" i="58"/>
  <c r="N462" i="58"/>
  <c r="N463" i="58"/>
  <c r="O464" i="58"/>
  <c r="N466" i="58"/>
  <c r="N468" i="58"/>
  <c r="N470" i="58"/>
  <c r="N472" i="58"/>
  <c r="N474" i="58"/>
  <c r="B480" i="58"/>
  <c r="H482" i="58"/>
  <c r="H1016" i="46" s="1"/>
  <c r="E487" i="58"/>
  <c r="J487" i="58"/>
  <c r="O487" i="58"/>
  <c r="E488" i="58"/>
  <c r="G488" i="58" s="1"/>
  <c r="J488" i="58"/>
  <c r="O488" i="58"/>
  <c r="E489" i="58"/>
  <c r="G489" i="58" s="1"/>
  <c r="J489" i="58"/>
  <c r="O489" i="58"/>
  <c r="E490" i="58"/>
  <c r="G490" i="58" s="1"/>
  <c r="J490" i="58"/>
  <c r="O490" i="58"/>
  <c r="E491" i="58"/>
  <c r="G491" i="58" s="1"/>
  <c r="J491" i="58"/>
  <c r="O491" i="58"/>
  <c r="E492" i="58"/>
  <c r="G492" i="58" s="1"/>
  <c r="J492" i="58"/>
  <c r="O492" i="58"/>
  <c r="E493" i="58"/>
  <c r="G493" i="58" s="1"/>
  <c r="J493" i="58"/>
  <c r="O493" i="58"/>
  <c r="E494" i="58"/>
  <c r="G494" i="58" s="1"/>
  <c r="J494" i="58"/>
  <c r="O494" i="58"/>
  <c r="E495" i="58"/>
  <c r="E498" i="58" s="1"/>
  <c r="J495" i="58"/>
  <c r="O495" i="58"/>
  <c r="E496" i="58"/>
  <c r="G496" i="58" s="1"/>
  <c r="J496" i="58"/>
  <c r="O496" i="58"/>
  <c r="E497" i="58"/>
  <c r="G497" i="58" s="1"/>
  <c r="J497" i="58"/>
  <c r="O497" i="58"/>
  <c r="D498" i="58"/>
  <c r="J1029" i="46" s="1"/>
  <c r="D499" i="58"/>
  <c r="J1030" i="46" s="1"/>
  <c r="N510" i="58"/>
  <c r="N511" i="58"/>
  <c r="E512" i="58"/>
  <c r="H2149" i="71" s="1"/>
  <c r="N512" i="58"/>
  <c r="E513" i="58"/>
  <c r="H2150" i="71" s="1"/>
  <c r="N513" i="58"/>
  <c r="E514" i="58"/>
  <c r="H2151" i="71" s="1"/>
  <c r="N514" i="58"/>
  <c r="C515" i="58"/>
  <c r="N516" i="58"/>
  <c r="N517" i="58"/>
  <c r="E518" i="58"/>
  <c r="H2152" i="71" s="1"/>
  <c r="E519" i="58"/>
  <c r="H2153" i="71" s="1"/>
  <c r="E520" i="58"/>
  <c r="N520" i="58"/>
  <c r="C521" i="58"/>
  <c r="S1030" i="46" s="1"/>
  <c r="N521" i="58"/>
  <c r="N522" i="58"/>
  <c r="N523" i="58"/>
  <c r="E524" i="58"/>
  <c r="H2155" i="71" s="1"/>
  <c r="N524" i="58"/>
  <c r="E525" i="58"/>
  <c r="H2156" i="71" s="1"/>
  <c r="O525" i="58"/>
  <c r="E526" i="58"/>
  <c r="H2157" i="71" s="1"/>
  <c r="E527" i="58"/>
  <c r="H2158" i="71" s="1"/>
  <c r="N527" i="58"/>
  <c r="E528" i="58"/>
  <c r="H2159" i="71" s="1"/>
  <c r="N528" i="58"/>
  <c r="E529" i="58"/>
  <c r="H2160" i="71" s="1"/>
  <c r="N529" i="58"/>
  <c r="E530" i="58"/>
  <c r="H2161" i="71" s="1"/>
  <c r="N530" i="58"/>
  <c r="E531" i="58"/>
  <c r="H2162" i="71" s="1"/>
  <c r="N531" i="58"/>
  <c r="E532" i="58"/>
  <c r="H2163" i="71" s="1"/>
  <c r="N532" i="58"/>
  <c r="E533" i="58"/>
  <c r="H2164" i="71" s="1"/>
  <c r="N533" i="58"/>
  <c r="E534" i="58"/>
  <c r="H2165" i="71" s="1"/>
  <c r="N534" i="58"/>
  <c r="E535" i="58"/>
  <c r="H2166" i="71" s="1"/>
  <c r="N535" i="58"/>
  <c r="E536" i="58"/>
  <c r="H2167" i="71" s="1"/>
  <c r="N536" i="58"/>
  <c r="E537" i="58"/>
  <c r="H2168" i="71" s="1"/>
  <c r="N537" i="58"/>
  <c r="E538" i="58"/>
  <c r="H2169" i="71" s="1"/>
  <c r="O538" i="58"/>
  <c r="C539" i="58"/>
  <c r="V1030" i="46" s="1"/>
  <c r="N540" i="58"/>
  <c r="E542" i="58"/>
  <c r="H2170" i="71" s="1"/>
  <c r="N542" i="58"/>
  <c r="E543" i="58"/>
  <c r="H2171" i="71" s="1"/>
  <c r="N543" i="58"/>
  <c r="E544" i="58"/>
  <c r="H2172" i="71" s="1"/>
  <c r="N544" i="58"/>
  <c r="C545" i="58"/>
  <c r="AB1030" i="46" s="1"/>
  <c r="N545" i="58"/>
  <c r="E548" i="58"/>
  <c r="H2173" i="71" s="1"/>
  <c r="N548" i="58"/>
  <c r="E549" i="58"/>
  <c r="H2174" i="71" s="1"/>
  <c r="N549" i="58"/>
  <c r="E550" i="58"/>
  <c r="H2175" i="71" s="1"/>
  <c r="N550" i="58"/>
  <c r="E551" i="58"/>
  <c r="H2176" i="71" s="1"/>
  <c r="O551" i="58"/>
  <c r="E552" i="58"/>
  <c r="H2177" i="71" s="1"/>
  <c r="C553" i="58"/>
  <c r="AE1030" i="46" s="1"/>
  <c r="N553" i="58"/>
  <c r="N555" i="58"/>
  <c r="N557" i="58"/>
  <c r="N558" i="58"/>
  <c r="N559" i="58"/>
  <c r="O560" i="58"/>
  <c r="N562" i="58"/>
  <c r="N569" i="58"/>
  <c r="N572" i="58"/>
  <c r="N575" i="58"/>
  <c r="N576" i="58"/>
  <c r="N577" i="58"/>
  <c r="N580" i="58"/>
  <c r="N581" i="58"/>
  <c r="N582" i="58"/>
  <c r="N584" i="58"/>
  <c r="N585" i="58"/>
  <c r="N586" i="58"/>
  <c r="N587" i="58"/>
  <c r="N588" i="58"/>
  <c r="N589" i="58"/>
  <c r="N592" i="58"/>
  <c r="N593" i="58"/>
  <c r="N594" i="58"/>
  <c r="O595" i="58"/>
  <c r="N597" i="58"/>
  <c r="N599" i="58"/>
  <c r="N601" i="58"/>
  <c r="N603" i="58"/>
  <c r="N605" i="58"/>
  <c r="B612" i="58"/>
  <c r="H614" i="58"/>
  <c r="H1247" i="46" s="1"/>
  <c r="G619" i="58"/>
  <c r="I619" i="58" s="1"/>
  <c r="G620" i="58"/>
  <c r="G621" i="58"/>
  <c r="G622" i="58"/>
  <c r="N629" i="58"/>
  <c r="N630" i="58"/>
  <c r="E631" i="58"/>
  <c r="H2178" i="71" s="1"/>
  <c r="N631" i="58"/>
  <c r="E632" i="58"/>
  <c r="H2179" i="71" s="1"/>
  <c r="N632" i="58"/>
  <c r="E633" i="58"/>
  <c r="H2180" i="71" s="1"/>
  <c r="N633" i="58"/>
  <c r="C634" i="58"/>
  <c r="N634" i="58"/>
  <c r="N635" i="58"/>
  <c r="N636" i="58"/>
  <c r="E637" i="58"/>
  <c r="O637" i="58"/>
  <c r="E638" i="58"/>
  <c r="H2182" i="71" s="1"/>
  <c r="E639" i="58"/>
  <c r="H2183" i="71" s="1"/>
  <c r="N639" i="58"/>
  <c r="C640" i="58"/>
  <c r="N640" i="58"/>
  <c r="N641" i="58"/>
  <c r="N642" i="58"/>
  <c r="E643" i="58"/>
  <c r="H2184" i="71" s="1"/>
  <c r="N643" i="58"/>
  <c r="E644" i="58"/>
  <c r="H2185" i="71" s="1"/>
  <c r="O644" i="58"/>
  <c r="E645" i="58"/>
  <c r="H2186" i="71" s="1"/>
  <c r="E646" i="58"/>
  <c r="H2187" i="71" s="1"/>
  <c r="N646" i="58"/>
  <c r="E647" i="58"/>
  <c r="H2188" i="71" s="1"/>
  <c r="N647" i="58"/>
  <c r="E648" i="58"/>
  <c r="H2189" i="71" s="1"/>
  <c r="N648" i="58"/>
  <c r="E649" i="58"/>
  <c r="H2190" i="71" s="1"/>
  <c r="N649" i="58"/>
  <c r="E650" i="58"/>
  <c r="H2191" i="71" s="1"/>
  <c r="N650" i="58"/>
  <c r="E651" i="58"/>
  <c r="H2192" i="71" s="1"/>
  <c r="N651" i="58"/>
  <c r="E652" i="58"/>
  <c r="H2193" i="71" s="1"/>
  <c r="N652" i="58"/>
  <c r="E653" i="58"/>
  <c r="H2194" i="71" s="1"/>
  <c r="N653" i="58"/>
  <c r="E654" i="58"/>
  <c r="H2195" i="71" s="1"/>
  <c r="N654" i="58"/>
  <c r="E655" i="58"/>
  <c r="H2196" i="71" s="1"/>
  <c r="N655" i="58"/>
  <c r="E656" i="58"/>
  <c r="H2197" i="71" s="1"/>
  <c r="N656" i="58"/>
  <c r="E657" i="58"/>
  <c r="H2198" i="71" s="1"/>
  <c r="O657" i="58"/>
  <c r="C658" i="58"/>
  <c r="N659" i="58"/>
  <c r="E661" i="58"/>
  <c r="N661" i="58"/>
  <c r="E662" i="58"/>
  <c r="H2200" i="71" s="1"/>
  <c r="N662" i="58"/>
  <c r="E663" i="58"/>
  <c r="H2201" i="71" s="1"/>
  <c r="N663" i="58"/>
  <c r="C664" i="58"/>
  <c r="N664" i="58"/>
  <c r="E667" i="58"/>
  <c r="N667" i="58"/>
  <c r="E668" i="58"/>
  <c r="H2203" i="71" s="1"/>
  <c r="N668" i="58"/>
  <c r="E669" i="58"/>
  <c r="H2204" i="71" s="1"/>
  <c r="N669" i="58"/>
  <c r="E670" i="58"/>
  <c r="H2205" i="71" s="1"/>
  <c r="O670" i="58"/>
  <c r="E671" i="58"/>
  <c r="H2206" i="71" s="1"/>
  <c r="C672" i="58"/>
  <c r="N672" i="58"/>
  <c r="N674" i="58"/>
  <c r="N676" i="58"/>
  <c r="N677" i="58"/>
  <c r="N678" i="58"/>
  <c r="O679" i="58"/>
  <c r="N681" i="58"/>
  <c r="N688" i="58"/>
  <c r="N691" i="58"/>
  <c r="N692" i="58"/>
  <c r="N694" i="58"/>
  <c r="N695" i="58"/>
  <c r="N696" i="58"/>
  <c r="N699" i="58"/>
  <c r="N700" i="58"/>
  <c r="N701" i="58"/>
  <c r="N703" i="58"/>
  <c r="N704" i="58"/>
  <c r="N705" i="58"/>
  <c r="N706" i="58"/>
  <c r="N707" i="58"/>
  <c r="N708" i="58"/>
  <c r="N711" i="58"/>
  <c r="N712" i="58"/>
  <c r="N713" i="58"/>
  <c r="O714" i="58"/>
  <c r="N716" i="58"/>
  <c r="N718" i="58"/>
  <c r="N720" i="58"/>
  <c r="N722" i="58"/>
  <c r="N724" i="58"/>
  <c r="B731" i="58"/>
  <c r="H733" i="58"/>
  <c r="H1470" i="46" s="1"/>
  <c r="G738" i="58"/>
  <c r="G740" i="58"/>
  <c r="G741" i="58"/>
  <c r="G743" i="58"/>
  <c r="N750" i="58"/>
  <c r="N751" i="58"/>
  <c r="E752" i="58"/>
  <c r="H2207" i="71" s="1"/>
  <c r="N752" i="58"/>
  <c r="E753" i="58"/>
  <c r="H2208" i="71" s="1"/>
  <c r="N753" i="58"/>
  <c r="E754" i="58"/>
  <c r="H2209" i="71" s="1"/>
  <c r="N754" i="58"/>
  <c r="C755" i="58"/>
  <c r="Y1478" i="46" s="1"/>
  <c r="N755" i="58"/>
  <c r="N756" i="58"/>
  <c r="N757" i="58"/>
  <c r="E758" i="58"/>
  <c r="H2210" i="71" s="1"/>
  <c r="O758" i="58"/>
  <c r="E759" i="58"/>
  <c r="H2211" i="71" s="1"/>
  <c r="E760" i="58"/>
  <c r="H2212" i="71" s="1"/>
  <c r="N760" i="58"/>
  <c r="C761" i="58"/>
  <c r="S1478" i="46" s="1"/>
  <c r="N761" i="58"/>
  <c r="N762" i="58"/>
  <c r="N763" i="58"/>
  <c r="E764" i="58"/>
  <c r="H2213" i="71" s="1"/>
  <c r="N764" i="58"/>
  <c r="E765" i="58"/>
  <c r="H2214" i="71" s="1"/>
  <c r="O765" i="58"/>
  <c r="E766" i="58"/>
  <c r="H2215" i="71" s="1"/>
  <c r="E767" i="58"/>
  <c r="N767" i="58"/>
  <c r="E768" i="58"/>
  <c r="H2217" i="71" s="1"/>
  <c r="N768" i="58"/>
  <c r="E769" i="58"/>
  <c r="H2218" i="71" s="1"/>
  <c r="N769" i="58"/>
  <c r="E770" i="58"/>
  <c r="H2219" i="71" s="1"/>
  <c r="N770" i="58"/>
  <c r="E771" i="58"/>
  <c r="H2220" i="71" s="1"/>
  <c r="N771" i="58"/>
  <c r="E772" i="58"/>
  <c r="H2221" i="71" s="1"/>
  <c r="N772" i="58"/>
  <c r="E773" i="58"/>
  <c r="H2222" i="71" s="1"/>
  <c r="N773" i="58"/>
  <c r="E774" i="58"/>
  <c r="H2223" i="71" s="1"/>
  <c r="N774" i="58"/>
  <c r="E775" i="58"/>
  <c r="H2224" i="71" s="1"/>
  <c r="N775" i="58"/>
  <c r="E776" i="58"/>
  <c r="H2225" i="71" s="1"/>
  <c r="N776" i="58"/>
  <c r="E777" i="58"/>
  <c r="H2226" i="71" s="1"/>
  <c r="N777" i="58"/>
  <c r="E778" i="58"/>
  <c r="H2227" i="71" s="1"/>
  <c r="O778" i="58"/>
  <c r="C779" i="58"/>
  <c r="N780" i="58"/>
  <c r="E782" i="58"/>
  <c r="H2228" i="71" s="1"/>
  <c r="N782" i="58"/>
  <c r="E783" i="58"/>
  <c r="N783" i="58"/>
  <c r="E784" i="58"/>
  <c r="H2230" i="71" s="1"/>
  <c r="N784" i="58"/>
  <c r="C785" i="58"/>
  <c r="N785" i="58"/>
  <c r="E788" i="58"/>
  <c r="H2231" i="71" s="1"/>
  <c r="N788" i="58"/>
  <c r="E789" i="58"/>
  <c r="H2232" i="71" s="1"/>
  <c r="N789" i="58"/>
  <c r="E790" i="58"/>
  <c r="H2233" i="71" s="1"/>
  <c r="N790" i="58"/>
  <c r="E791" i="58"/>
  <c r="H2234" i="71" s="1"/>
  <c r="O791" i="58"/>
  <c r="E792" i="58"/>
  <c r="H2235" i="71" s="1"/>
  <c r="C793" i="58"/>
  <c r="N793" i="58"/>
  <c r="N795" i="58"/>
  <c r="N797" i="58"/>
  <c r="N798" i="58"/>
  <c r="N799" i="58"/>
  <c r="O800" i="58"/>
  <c r="N802" i="58"/>
  <c r="N809" i="58"/>
  <c r="N812" i="58"/>
  <c r="N813" i="58"/>
  <c r="N815" i="58"/>
  <c r="N816" i="58"/>
  <c r="N817" i="58"/>
  <c r="N820" i="58"/>
  <c r="N821" i="58"/>
  <c r="N822" i="58"/>
  <c r="N824" i="58"/>
  <c r="N825" i="58"/>
  <c r="N826" i="58"/>
  <c r="N827" i="58"/>
  <c r="N828" i="58"/>
  <c r="N829" i="58"/>
  <c r="N832" i="58"/>
  <c r="N833" i="58"/>
  <c r="N834" i="58"/>
  <c r="O835" i="58"/>
  <c r="N837" i="58"/>
  <c r="N839" i="58"/>
  <c r="N841" i="58"/>
  <c r="N843" i="58"/>
  <c r="N845" i="58"/>
  <c r="B853" i="58"/>
  <c r="H855" i="58"/>
  <c r="H1652" i="46" s="1"/>
  <c r="C862" i="58"/>
  <c r="I1656" i="46" s="1"/>
  <c r="N69" i="50" s="1"/>
  <c r="D862" i="58"/>
  <c r="J1656" i="46" s="1"/>
  <c r="O69" i="50" s="1"/>
  <c r="E862" i="58"/>
  <c r="K1656" i="46" s="1"/>
  <c r="P69" i="50" s="1"/>
  <c r="F862" i="58"/>
  <c r="L1656" i="46" s="1"/>
  <c r="Q69" i="50" s="1"/>
  <c r="G862" i="58"/>
  <c r="M1656" i="46" s="1"/>
  <c r="R69" i="50" s="1"/>
  <c r="N872" i="58"/>
  <c r="N873" i="58"/>
  <c r="E874" i="58"/>
  <c r="H2236" i="71" s="1"/>
  <c r="N874" i="58"/>
  <c r="E875" i="58"/>
  <c r="H2237" i="71" s="1"/>
  <c r="N875" i="58"/>
  <c r="E876" i="58"/>
  <c r="H2238" i="71" s="1"/>
  <c r="N876" i="58"/>
  <c r="C877" i="58"/>
  <c r="N877" i="58"/>
  <c r="N878" i="58"/>
  <c r="N879" i="58"/>
  <c r="E880" i="58"/>
  <c r="H2239" i="71" s="1"/>
  <c r="O880" i="58"/>
  <c r="E881" i="58"/>
  <c r="H2240" i="71" s="1"/>
  <c r="E882" i="58"/>
  <c r="H2241" i="71" s="1"/>
  <c r="N882" i="58"/>
  <c r="C883" i="58"/>
  <c r="N883" i="58"/>
  <c r="N884" i="58"/>
  <c r="N885" i="58"/>
  <c r="E886" i="58"/>
  <c r="H2242" i="71" s="1"/>
  <c r="N886" i="58"/>
  <c r="E887" i="58"/>
  <c r="H2243" i="71" s="1"/>
  <c r="O887" i="58"/>
  <c r="E888" i="58"/>
  <c r="H2244" i="71" s="1"/>
  <c r="E889" i="58"/>
  <c r="H2245" i="71" s="1"/>
  <c r="N889" i="58"/>
  <c r="E890" i="58"/>
  <c r="H2246" i="71" s="1"/>
  <c r="N890" i="58"/>
  <c r="E891" i="58"/>
  <c r="H2247" i="71" s="1"/>
  <c r="N891" i="58"/>
  <c r="E892" i="58"/>
  <c r="H2248" i="71" s="1"/>
  <c r="N892" i="58"/>
  <c r="E893" i="58"/>
  <c r="H2249" i="71" s="1"/>
  <c r="N893" i="58"/>
  <c r="E894" i="58"/>
  <c r="H2250" i="71" s="1"/>
  <c r="N894" i="58"/>
  <c r="E895" i="58"/>
  <c r="H2251" i="71" s="1"/>
  <c r="N895" i="58"/>
  <c r="E896" i="58"/>
  <c r="H2252" i="71" s="1"/>
  <c r="N896" i="58"/>
  <c r="E897" i="58"/>
  <c r="H2253" i="71" s="1"/>
  <c r="N897" i="58"/>
  <c r="E898" i="58"/>
  <c r="H2254" i="71" s="1"/>
  <c r="N898" i="58"/>
  <c r="E899" i="58"/>
  <c r="H2255" i="71" s="1"/>
  <c r="N899" i="58"/>
  <c r="E900" i="58"/>
  <c r="H2256" i="71" s="1"/>
  <c r="O900" i="58"/>
  <c r="C901" i="58"/>
  <c r="C1015" i="58" s="1"/>
  <c r="N902" i="58"/>
  <c r="E904" i="58"/>
  <c r="H2257" i="71" s="1"/>
  <c r="N904" i="58"/>
  <c r="E905" i="58"/>
  <c r="H2258" i="71" s="1"/>
  <c r="N905" i="58"/>
  <c r="E906" i="58"/>
  <c r="H2259" i="71" s="1"/>
  <c r="N906" i="58"/>
  <c r="C907" i="58"/>
  <c r="N907" i="58"/>
  <c r="E910" i="58"/>
  <c r="H2260" i="71" s="1"/>
  <c r="N910" i="58"/>
  <c r="E911" i="58"/>
  <c r="N911" i="58"/>
  <c r="E912" i="58"/>
  <c r="H2262" i="71" s="1"/>
  <c r="N912" i="58"/>
  <c r="E913" i="58"/>
  <c r="H2263" i="71" s="1"/>
  <c r="O913" i="58"/>
  <c r="E914" i="58"/>
  <c r="H2264" i="71" s="1"/>
  <c r="C915" i="58"/>
  <c r="AE1656" i="46" s="1"/>
  <c r="N915" i="58"/>
  <c r="N917" i="58"/>
  <c r="N919" i="58"/>
  <c r="N920" i="58"/>
  <c r="N921" i="58"/>
  <c r="O922" i="58"/>
  <c r="N924" i="58"/>
  <c r="N931" i="58"/>
  <c r="N934" i="58"/>
  <c r="N935" i="58"/>
  <c r="N937" i="58"/>
  <c r="N938" i="58"/>
  <c r="N939" i="58"/>
  <c r="N942" i="58"/>
  <c r="N943" i="58"/>
  <c r="N944" i="58"/>
  <c r="N946" i="58"/>
  <c r="N947" i="58"/>
  <c r="N948" i="58"/>
  <c r="N949" i="58"/>
  <c r="N950" i="58"/>
  <c r="N951" i="58"/>
  <c r="N954" i="58"/>
  <c r="N955" i="58"/>
  <c r="N956" i="58"/>
  <c r="O957" i="58"/>
  <c r="N959" i="58"/>
  <c r="N961" i="58"/>
  <c r="N963" i="58"/>
  <c r="N965" i="58"/>
  <c r="N967" i="58"/>
  <c r="B975" i="58"/>
  <c r="H977" i="58"/>
  <c r="O986" i="58"/>
  <c r="O988" i="58"/>
  <c r="O989" i="58"/>
  <c r="O990" i="58"/>
  <c r="O991" i="58"/>
  <c r="O992" i="58"/>
  <c r="O994" i="58"/>
  <c r="O995" i="58"/>
  <c r="O998" i="58"/>
  <c r="O999" i="58"/>
  <c r="O1000" i="58"/>
  <c r="O1001" i="58"/>
  <c r="O1002" i="58"/>
  <c r="O1005" i="58"/>
  <c r="O1006" i="58"/>
  <c r="O1007" i="58"/>
  <c r="O1008" i="58"/>
  <c r="O1009" i="58"/>
  <c r="O1010" i="58"/>
  <c r="O1011" i="58"/>
  <c r="O1012" i="58"/>
  <c r="O1013" i="58"/>
  <c r="O1014" i="58"/>
  <c r="O1015" i="58"/>
  <c r="O1018" i="58"/>
  <c r="O1020" i="58"/>
  <c r="O1021" i="58"/>
  <c r="O1022" i="58"/>
  <c r="O1023" i="58"/>
  <c r="O1026" i="58"/>
  <c r="O1027" i="58"/>
  <c r="O1028" i="58"/>
  <c r="O1031" i="58"/>
  <c r="O1033" i="58"/>
  <c r="O1035" i="58"/>
  <c r="O1036" i="58"/>
  <c r="O1037" i="58"/>
  <c r="O1040" i="58"/>
  <c r="N1047" i="58"/>
  <c r="O1047" i="58"/>
  <c r="O1050" i="58"/>
  <c r="O1053" i="58"/>
  <c r="O1054" i="58"/>
  <c r="O1055" i="58"/>
  <c r="O1058" i="58"/>
  <c r="O1059" i="58"/>
  <c r="O1060" i="58"/>
  <c r="N1062" i="58"/>
  <c r="O1063" i="58"/>
  <c r="O1064" i="58"/>
  <c r="O1065" i="58"/>
  <c r="O1066" i="58"/>
  <c r="O1067" i="58"/>
  <c r="O1070" i="58"/>
  <c r="O1071" i="58"/>
  <c r="O1072" i="58"/>
  <c r="O1075" i="58"/>
  <c r="O1077" i="58"/>
  <c r="O1079" i="58"/>
  <c r="O1081" i="58"/>
  <c r="O1083" i="58"/>
  <c r="H10" i="57"/>
  <c r="J10" i="57" s="1"/>
  <c r="C12" i="57"/>
  <c r="D12" i="57"/>
  <c r="E12" i="57"/>
  <c r="F12" i="57"/>
  <c r="G12" i="57"/>
  <c r="N18" i="57"/>
  <c r="N19" i="57"/>
  <c r="E20" i="57"/>
  <c r="H1917" i="71" s="1"/>
  <c r="N20" i="57"/>
  <c r="E21" i="57"/>
  <c r="N21" i="57"/>
  <c r="E22" i="57"/>
  <c r="H1919" i="71" s="1"/>
  <c r="N22" i="57"/>
  <c r="C23" i="57"/>
  <c r="Y88" i="46" s="1"/>
  <c r="N23" i="57"/>
  <c r="N24" i="57"/>
  <c r="N25" i="57"/>
  <c r="E26" i="57"/>
  <c r="H1920" i="71" s="1"/>
  <c r="O26" i="57"/>
  <c r="E27" i="57"/>
  <c r="H1921" i="71" s="1"/>
  <c r="E28" i="57"/>
  <c r="H1922" i="71" s="1"/>
  <c r="N28" i="57"/>
  <c r="C29" i="57"/>
  <c r="S88" i="46" s="1"/>
  <c r="N29" i="57"/>
  <c r="N30" i="57"/>
  <c r="N31" i="57"/>
  <c r="E32" i="57"/>
  <c r="H1923" i="71" s="1"/>
  <c r="N32" i="57"/>
  <c r="E33" i="57"/>
  <c r="H1924" i="71" s="1"/>
  <c r="O33" i="57"/>
  <c r="E34" i="57"/>
  <c r="H1925" i="71" s="1"/>
  <c r="E35" i="57"/>
  <c r="H1926" i="71" s="1"/>
  <c r="N35" i="57"/>
  <c r="E36" i="57"/>
  <c r="N36" i="57"/>
  <c r="E37" i="57"/>
  <c r="H1928" i="71" s="1"/>
  <c r="N37" i="57"/>
  <c r="E38" i="57"/>
  <c r="H1929" i="71" s="1"/>
  <c r="N38" i="57"/>
  <c r="E39" i="57"/>
  <c r="H1930" i="71" s="1"/>
  <c r="N39" i="57"/>
  <c r="E40" i="57"/>
  <c r="H1931" i="71" s="1"/>
  <c r="N40" i="57"/>
  <c r="E41" i="57"/>
  <c r="H1932" i="71" s="1"/>
  <c r="N41" i="57"/>
  <c r="E42" i="57"/>
  <c r="H1933" i="71" s="1"/>
  <c r="N42" i="57"/>
  <c r="E43" i="57"/>
  <c r="H1934" i="71" s="1"/>
  <c r="N43" i="57"/>
  <c r="E44" i="57"/>
  <c r="H1935" i="71" s="1"/>
  <c r="N44" i="57"/>
  <c r="E45" i="57"/>
  <c r="H1936" i="71" s="1"/>
  <c r="N45" i="57"/>
  <c r="E46" i="57"/>
  <c r="H1937" i="71" s="1"/>
  <c r="O46" i="57"/>
  <c r="C47" i="57"/>
  <c r="N48" i="57"/>
  <c r="E50" i="57"/>
  <c r="N50" i="57"/>
  <c r="E51" i="57"/>
  <c r="H1939" i="71" s="1"/>
  <c r="N51" i="57"/>
  <c r="E52" i="57"/>
  <c r="H1940" i="71" s="1"/>
  <c r="N52" i="57"/>
  <c r="C53" i="57"/>
  <c r="C1027" i="57" s="1"/>
  <c r="N53" i="57"/>
  <c r="E56" i="57"/>
  <c r="N56" i="57"/>
  <c r="E57" i="57"/>
  <c r="H1942" i="71" s="1"/>
  <c r="N57" i="57"/>
  <c r="E58" i="57"/>
  <c r="H1943" i="71" s="1"/>
  <c r="N58" i="57"/>
  <c r="E59" i="57"/>
  <c r="H1944" i="71" s="1"/>
  <c r="O59" i="57"/>
  <c r="E60" i="57"/>
  <c r="H1945" i="71" s="1"/>
  <c r="C61" i="57"/>
  <c r="N61" i="57"/>
  <c r="N63" i="57"/>
  <c r="N65" i="57"/>
  <c r="N66" i="57"/>
  <c r="N67" i="57"/>
  <c r="O68" i="57"/>
  <c r="N70" i="57"/>
  <c r="N77" i="57"/>
  <c r="N80" i="57"/>
  <c r="N81" i="57"/>
  <c r="N83" i="57"/>
  <c r="N84" i="57"/>
  <c r="N85" i="57"/>
  <c r="N88" i="57"/>
  <c r="N89" i="57"/>
  <c r="N90" i="57"/>
  <c r="N92" i="57"/>
  <c r="N93" i="57"/>
  <c r="N94" i="57"/>
  <c r="N95" i="57"/>
  <c r="N96" i="57"/>
  <c r="N97" i="57"/>
  <c r="N100" i="57"/>
  <c r="N101" i="57"/>
  <c r="N102" i="57"/>
  <c r="O103" i="57"/>
  <c r="N105" i="57"/>
  <c r="N107" i="57"/>
  <c r="N109" i="57"/>
  <c r="N111" i="57"/>
  <c r="N113" i="57"/>
  <c r="B119" i="57"/>
  <c r="H121" i="57"/>
  <c r="H244" i="46" s="1"/>
  <c r="G125" i="57"/>
  <c r="H125" i="57"/>
  <c r="J125" i="57"/>
  <c r="P246" i="46" s="1"/>
  <c r="G126" i="57"/>
  <c r="H126" i="57"/>
  <c r="J126" i="57"/>
  <c r="F127" i="57"/>
  <c r="N133" i="57"/>
  <c r="N134" i="57"/>
  <c r="E135" i="57"/>
  <c r="N135" i="57"/>
  <c r="E136" i="57"/>
  <c r="N136" i="57"/>
  <c r="E137" i="57"/>
  <c r="N137" i="57"/>
  <c r="C138" i="57"/>
  <c r="Y248" i="46" s="1"/>
  <c r="N138" i="57"/>
  <c r="N139" i="57"/>
  <c r="N140" i="57"/>
  <c r="O141" i="57"/>
  <c r="N143" i="57"/>
  <c r="N144" i="57"/>
  <c r="N145" i="57"/>
  <c r="N146" i="57"/>
  <c r="E147" i="57"/>
  <c r="N147" i="57"/>
  <c r="E148" i="57"/>
  <c r="O148" i="57"/>
  <c r="E149" i="57"/>
  <c r="E150" i="57"/>
  <c r="N150" i="57"/>
  <c r="E151" i="57"/>
  <c r="N151" i="57"/>
  <c r="E152" i="57"/>
  <c r="N152" i="57"/>
  <c r="E153" i="57"/>
  <c r="N153" i="57"/>
  <c r="E154" i="57"/>
  <c r="N154" i="57"/>
  <c r="E155" i="57"/>
  <c r="N155" i="57"/>
  <c r="E156" i="57"/>
  <c r="N156" i="57"/>
  <c r="E157" i="57"/>
  <c r="N157" i="57"/>
  <c r="E158" i="57"/>
  <c r="N158" i="57"/>
  <c r="E159" i="57"/>
  <c r="N159" i="57"/>
  <c r="E160" i="57"/>
  <c r="N160" i="57"/>
  <c r="E161" i="57"/>
  <c r="O161" i="57"/>
  <c r="C162" i="57"/>
  <c r="V248" i="46" s="1"/>
  <c r="N163" i="57"/>
  <c r="E165" i="57"/>
  <c r="N165" i="57"/>
  <c r="E166" i="57"/>
  <c r="N166" i="57"/>
  <c r="E167" i="57"/>
  <c r="N167" i="57"/>
  <c r="C168" i="57"/>
  <c r="AB248" i="46" s="1"/>
  <c r="N168" i="57"/>
  <c r="E171" i="57"/>
  <c r="N171" i="57"/>
  <c r="E172" i="57"/>
  <c r="N172" i="57"/>
  <c r="E173" i="57"/>
  <c r="N173" i="57"/>
  <c r="E174" i="57"/>
  <c r="O174" i="57"/>
  <c r="E175" i="57"/>
  <c r="C176" i="57"/>
  <c r="AE248" i="46" s="1"/>
  <c r="N176" i="57"/>
  <c r="N178" i="57"/>
  <c r="N180" i="57"/>
  <c r="N181" i="57"/>
  <c r="N182" i="57"/>
  <c r="O183" i="57"/>
  <c r="N185" i="57"/>
  <c r="N192" i="57"/>
  <c r="N195" i="57"/>
  <c r="N196" i="57"/>
  <c r="N197" i="57"/>
  <c r="N198" i="57"/>
  <c r="N199" i="57"/>
  <c r="N202" i="57"/>
  <c r="N203" i="57"/>
  <c r="N204" i="57"/>
  <c r="N206" i="57"/>
  <c r="N207" i="57"/>
  <c r="N208" i="57"/>
  <c r="N209" i="57"/>
  <c r="N210" i="57"/>
  <c r="N211" i="57"/>
  <c r="N214" i="57"/>
  <c r="N215" i="57"/>
  <c r="N216" i="57"/>
  <c r="O217" i="57"/>
  <c r="N219" i="57"/>
  <c r="N221" i="57"/>
  <c r="N223" i="57"/>
  <c r="N225" i="57"/>
  <c r="N227" i="57"/>
  <c r="B233" i="57"/>
  <c r="H235" i="57"/>
  <c r="H402" i="46" s="1"/>
  <c r="E239" i="57"/>
  <c r="K404" i="46" s="1"/>
  <c r="E240" i="57"/>
  <c r="D241" i="57"/>
  <c r="J406" i="46" s="1"/>
  <c r="N247" i="57"/>
  <c r="N248" i="57"/>
  <c r="N249" i="57"/>
  <c r="N250" i="57"/>
  <c r="N251" i="57"/>
  <c r="N252" i="57"/>
  <c r="N253" i="57"/>
  <c r="N254" i="57"/>
  <c r="E255" i="57"/>
  <c r="O255" i="57"/>
  <c r="E256" i="57"/>
  <c r="E257" i="57"/>
  <c r="N257" i="57"/>
  <c r="C258" i="57"/>
  <c r="S406" i="46" s="1"/>
  <c r="N258" i="57"/>
  <c r="N259" i="57"/>
  <c r="N260" i="57"/>
  <c r="N261" i="57"/>
  <c r="O262" i="57"/>
  <c r="N264" i="57"/>
  <c r="N265" i="57"/>
  <c r="N266" i="57"/>
  <c r="N267" i="57"/>
  <c r="N268" i="57"/>
  <c r="N269" i="57"/>
  <c r="N270" i="57"/>
  <c r="N271" i="57"/>
  <c r="N272" i="57"/>
  <c r="N273" i="57"/>
  <c r="N274" i="57"/>
  <c r="O275" i="57"/>
  <c r="N277" i="57"/>
  <c r="N279" i="57"/>
  <c r="N280" i="57"/>
  <c r="N281" i="57"/>
  <c r="N282" i="57"/>
  <c r="N285" i="57"/>
  <c r="N286" i="57"/>
  <c r="N287" i="57"/>
  <c r="O288" i="57"/>
  <c r="N290" i="57"/>
  <c r="N292" i="57"/>
  <c r="N294" i="57"/>
  <c r="N295" i="57"/>
  <c r="N296" i="57"/>
  <c r="O297" i="57"/>
  <c r="N299" i="57"/>
  <c r="N306" i="57"/>
  <c r="N308" i="57"/>
  <c r="N309" i="57"/>
  <c r="N310" i="57"/>
  <c r="N311" i="57"/>
  <c r="N312" i="57"/>
  <c r="N313" i="57"/>
  <c r="O314" i="57"/>
  <c r="N316" i="57"/>
  <c r="N317" i="57"/>
  <c r="N318" i="57"/>
  <c r="N320" i="57"/>
  <c r="N321" i="57"/>
  <c r="N322" i="57"/>
  <c r="N323" i="57"/>
  <c r="N324" i="57"/>
  <c r="N325" i="57"/>
  <c r="N328" i="57"/>
  <c r="N329" i="57"/>
  <c r="N330" i="57"/>
  <c r="O331" i="57"/>
  <c r="N333" i="57"/>
  <c r="N335" i="57"/>
  <c r="N337" i="57"/>
  <c r="N339" i="57"/>
  <c r="N341" i="57"/>
  <c r="B349" i="57"/>
  <c r="H351" i="57"/>
  <c r="H674" i="46" s="1"/>
  <c r="E356" i="57"/>
  <c r="J356" i="57"/>
  <c r="O356" i="57"/>
  <c r="E357" i="57"/>
  <c r="G357" i="57" s="1"/>
  <c r="J357" i="57"/>
  <c r="O357" i="57"/>
  <c r="E358" i="57"/>
  <c r="G358" i="57" s="1"/>
  <c r="J358" i="57"/>
  <c r="O358" i="57"/>
  <c r="E359" i="57"/>
  <c r="G359" i="57" s="1"/>
  <c r="J359" i="57"/>
  <c r="O359" i="57"/>
  <c r="E360" i="57"/>
  <c r="G360" i="57" s="1"/>
  <c r="J360" i="57"/>
  <c r="O360" i="57"/>
  <c r="E361" i="57"/>
  <c r="G361" i="57" s="1"/>
  <c r="J361" i="57"/>
  <c r="O361" i="57"/>
  <c r="E362" i="57"/>
  <c r="G362" i="57" s="1"/>
  <c r="J362" i="57"/>
  <c r="O362" i="57"/>
  <c r="E363" i="57"/>
  <c r="G363" i="57" s="1"/>
  <c r="J363" i="57"/>
  <c r="O363" i="57"/>
  <c r="E364" i="57"/>
  <c r="J364" i="57"/>
  <c r="J367" i="57" s="1"/>
  <c r="O364" i="57"/>
  <c r="E365" i="57"/>
  <c r="G365" i="57" s="1"/>
  <c r="J365" i="57"/>
  <c r="O365" i="57"/>
  <c r="E366" i="57"/>
  <c r="G366" i="57" s="1"/>
  <c r="J366" i="57"/>
  <c r="O366" i="57"/>
  <c r="D367" i="57"/>
  <c r="J687" i="46" s="1"/>
  <c r="D368" i="57"/>
  <c r="J688" i="46" s="1"/>
  <c r="N379" i="57"/>
  <c r="N380" i="57"/>
  <c r="E381" i="57"/>
  <c r="N381" i="57"/>
  <c r="E382" i="57"/>
  <c r="H1947" i="71" s="1"/>
  <c r="N382" i="57"/>
  <c r="E383" i="57"/>
  <c r="H1948" i="71" s="1"/>
  <c r="N383" i="57"/>
  <c r="C384" i="57"/>
  <c r="C991" i="57" s="1"/>
  <c r="N385" i="57"/>
  <c r="N386" i="57"/>
  <c r="E387" i="57"/>
  <c r="H1949" i="71" s="1"/>
  <c r="E388" i="57"/>
  <c r="H1950" i="71" s="1"/>
  <c r="E389" i="57"/>
  <c r="H1951" i="71" s="1"/>
  <c r="N389" i="57"/>
  <c r="C390" i="57"/>
  <c r="N390" i="57"/>
  <c r="N391" i="57"/>
  <c r="N392" i="57"/>
  <c r="E393" i="57"/>
  <c r="H1952" i="71" s="1"/>
  <c r="N393" i="57"/>
  <c r="E394" i="57"/>
  <c r="H1953" i="71" s="1"/>
  <c r="O394" i="57"/>
  <c r="E395" i="57"/>
  <c r="H1954" i="71" s="1"/>
  <c r="E396" i="57"/>
  <c r="H1955" i="71" s="1"/>
  <c r="N396" i="57"/>
  <c r="E397" i="57"/>
  <c r="H1956" i="71" s="1"/>
  <c r="N397" i="57"/>
  <c r="E398" i="57"/>
  <c r="H1957" i="71" s="1"/>
  <c r="N398" i="57"/>
  <c r="E399" i="57"/>
  <c r="H1958" i="71" s="1"/>
  <c r="N399" i="57"/>
  <c r="E400" i="57"/>
  <c r="H1959" i="71" s="1"/>
  <c r="N400" i="57"/>
  <c r="E401" i="57"/>
  <c r="H1960" i="71" s="1"/>
  <c r="N401" i="57"/>
  <c r="E402" i="57"/>
  <c r="H1961" i="71" s="1"/>
  <c r="N402" i="57"/>
  <c r="E403" i="57"/>
  <c r="H1962" i="71" s="1"/>
  <c r="N403" i="57"/>
  <c r="E404" i="57"/>
  <c r="H1963" i="71" s="1"/>
  <c r="N404" i="57"/>
  <c r="E405" i="57"/>
  <c r="H1964" i="71" s="1"/>
  <c r="N405" i="57"/>
  <c r="E406" i="57"/>
  <c r="H1965" i="71" s="1"/>
  <c r="N406" i="57"/>
  <c r="E407" i="57"/>
  <c r="H1966" i="71" s="1"/>
  <c r="O407" i="57"/>
  <c r="C408" i="57"/>
  <c r="N409" i="57"/>
  <c r="E411" i="57"/>
  <c r="N411" i="57"/>
  <c r="E412" i="57"/>
  <c r="H1968" i="71" s="1"/>
  <c r="N412" i="57"/>
  <c r="E413" i="57"/>
  <c r="H1969" i="71" s="1"/>
  <c r="N413" i="57"/>
  <c r="C414" i="57"/>
  <c r="AB688" i="46" s="1"/>
  <c r="N414" i="57"/>
  <c r="E417" i="57"/>
  <c r="H1970" i="71" s="1"/>
  <c r="N417" i="57"/>
  <c r="E418" i="57"/>
  <c r="H1971" i="71" s="1"/>
  <c r="N418" i="57"/>
  <c r="E419" i="57"/>
  <c r="H1972" i="71" s="1"/>
  <c r="N419" i="57"/>
  <c r="E420" i="57"/>
  <c r="H1973" i="71" s="1"/>
  <c r="O420" i="57"/>
  <c r="E421" i="57"/>
  <c r="H1974" i="71" s="1"/>
  <c r="C422" i="57"/>
  <c r="AE688" i="46" s="1"/>
  <c r="N422" i="57"/>
  <c r="N424" i="57"/>
  <c r="N426" i="57"/>
  <c r="N427" i="57"/>
  <c r="N428" i="57"/>
  <c r="O429" i="57"/>
  <c r="N431" i="57"/>
  <c r="N438" i="57"/>
  <c r="N441" i="57"/>
  <c r="N444" i="57"/>
  <c r="N445" i="57"/>
  <c r="N446" i="57"/>
  <c r="N449" i="57"/>
  <c r="N450" i="57"/>
  <c r="N451" i="57"/>
  <c r="N453" i="57"/>
  <c r="N454" i="57"/>
  <c r="N455" i="57"/>
  <c r="N456" i="57"/>
  <c r="N457" i="57"/>
  <c r="N458" i="57"/>
  <c r="N461" i="57"/>
  <c r="N462" i="57"/>
  <c r="N463" i="57"/>
  <c r="O464" i="57"/>
  <c r="N466" i="57"/>
  <c r="N468" i="57"/>
  <c r="N470" i="57"/>
  <c r="N472" i="57"/>
  <c r="N474" i="57"/>
  <c r="B480" i="57"/>
  <c r="H482" i="57"/>
  <c r="H999" i="46" s="1"/>
  <c r="E487" i="57"/>
  <c r="J487" i="57"/>
  <c r="O487" i="57"/>
  <c r="E488" i="57"/>
  <c r="G488" i="57" s="1"/>
  <c r="J488" i="57"/>
  <c r="O488" i="57"/>
  <c r="E489" i="57"/>
  <c r="G489" i="57" s="1"/>
  <c r="J489" i="57"/>
  <c r="O489" i="57"/>
  <c r="E490" i="57"/>
  <c r="G490" i="57" s="1"/>
  <c r="J490" i="57"/>
  <c r="O490" i="57"/>
  <c r="E491" i="57"/>
  <c r="G491" i="57" s="1"/>
  <c r="J491" i="57"/>
  <c r="O491" i="57"/>
  <c r="E492" i="57"/>
  <c r="G492" i="57" s="1"/>
  <c r="J492" i="57"/>
  <c r="O492" i="57"/>
  <c r="E493" i="57"/>
  <c r="G493" i="57" s="1"/>
  <c r="J493" i="57"/>
  <c r="O493" i="57"/>
  <c r="E494" i="57"/>
  <c r="G494" i="57" s="1"/>
  <c r="J494" i="57"/>
  <c r="O494" i="57"/>
  <c r="E495" i="57"/>
  <c r="E498" i="57" s="1"/>
  <c r="J495" i="57"/>
  <c r="O495" i="57"/>
  <c r="O498" i="57" s="1"/>
  <c r="E496" i="57"/>
  <c r="G496" i="57" s="1"/>
  <c r="J496" i="57"/>
  <c r="O496" i="57"/>
  <c r="E497" i="57"/>
  <c r="G497" i="57" s="1"/>
  <c r="J497" i="57"/>
  <c r="O497" i="57"/>
  <c r="D498" i="57"/>
  <c r="J1012" i="46" s="1"/>
  <c r="D499" i="57"/>
  <c r="J1013" i="46" s="1"/>
  <c r="N510" i="57"/>
  <c r="N511" i="57"/>
  <c r="E512" i="57"/>
  <c r="N512" i="57"/>
  <c r="E513" i="57"/>
  <c r="H1976" i="71" s="1"/>
  <c r="N513" i="57"/>
  <c r="E514" i="57"/>
  <c r="H1977" i="71" s="1"/>
  <c r="N514" i="57"/>
  <c r="C515" i="57"/>
  <c r="N516" i="57"/>
  <c r="N517" i="57"/>
  <c r="E518" i="57"/>
  <c r="E519" i="57"/>
  <c r="H1979" i="71" s="1"/>
  <c r="E520" i="57"/>
  <c r="H1980" i="71" s="1"/>
  <c r="N520" i="57"/>
  <c r="C521" i="57"/>
  <c r="N521" i="57"/>
  <c r="N522" i="57"/>
  <c r="N523" i="57"/>
  <c r="E524" i="57"/>
  <c r="N524" i="57"/>
  <c r="E525" i="57"/>
  <c r="H1982" i="71" s="1"/>
  <c r="O525" i="57"/>
  <c r="E526" i="57"/>
  <c r="H1983" i="71" s="1"/>
  <c r="E527" i="57"/>
  <c r="H1984" i="71" s="1"/>
  <c r="N527" i="57"/>
  <c r="E528" i="57"/>
  <c r="H1985" i="71" s="1"/>
  <c r="N528" i="57"/>
  <c r="E529" i="57"/>
  <c r="H1986" i="71" s="1"/>
  <c r="N529" i="57"/>
  <c r="E530" i="57"/>
  <c r="H1987" i="71" s="1"/>
  <c r="N530" i="57"/>
  <c r="E531" i="57"/>
  <c r="H1988" i="71" s="1"/>
  <c r="N531" i="57"/>
  <c r="E532" i="57"/>
  <c r="H1989" i="71" s="1"/>
  <c r="N532" i="57"/>
  <c r="E533" i="57"/>
  <c r="H1990" i="71" s="1"/>
  <c r="N533" i="57"/>
  <c r="E534" i="57"/>
  <c r="H1991" i="71" s="1"/>
  <c r="N534" i="57"/>
  <c r="E535" i="57"/>
  <c r="H1992" i="71" s="1"/>
  <c r="N535" i="57"/>
  <c r="E536" i="57"/>
  <c r="H1993" i="71" s="1"/>
  <c r="N536" i="57"/>
  <c r="E537" i="57"/>
  <c r="H1994" i="71" s="1"/>
  <c r="N537" i="57"/>
  <c r="E538" i="57"/>
  <c r="H1995" i="71" s="1"/>
  <c r="O538" i="57"/>
  <c r="C539" i="57"/>
  <c r="V1013" i="46" s="1"/>
  <c r="N540" i="57"/>
  <c r="E542" i="57"/>
  <c r="H1996" i="71" s="1"/>
  <c r="N542" i="57"/>
  <c r="E543" i="57"/>
  <c r="H1997" i="71" s="1"/>
  <c r="N543" i="57"/>
  <c r="E544" i="57"/>
  <c r="H1998" i="71" s="1"/>
  <c r="N544" i="57"/>
  <c r="C545" i="57"/>
  <c r="AB1013" i="46" s="1"/>
  <c r="N545" i="57"/>
  <c r="E548" i="57"/>
  <c r="N548" i="57"/>
  <c r="E549" i="57"/>
  <c r="H2000" i="71" s="1"/>
  <c r="N549" i="57"/>
  <c r="E550" i="57"/>
  <c r="H2001" i="71" s="1"/>
  <c r="N550" i="57"/>
  <c r="E551" i="57"/>
  <c r="H2002" i="71" s="1"/>
  <c r="O551" i="57"/>
  <c r="E552" i="57"/>
  <c r="H2003" i="71" s="1"/>
  <c r="C553" i="57"/>
  <c r="C1033" i="57" s="1"/>
  <c r="N553" i="57"/>
  <c r="N555" i="57"/>
  <c r="N557" i="57"/>
  <c r="N558" i="57"/>
  <c r="N559" i="57"/>
  <c r="O560" i="57"/>
  <c r="N562" i="57"/>
  <c r="N569" i="57"/>
  <c r="N572" i="57"/>
  <c r="N575" i="57"/>
  <c r="N576" i="57"/>
  <c r="N577" i="57"/>
  <c r="N580" i="57"/>
  <c r="N581" i="57"/>
  <c r="N582" i="57"/>
  <c r="N584" i="57"/>
  <c r="N585" i="57"/>
  <c r="N586" i="57"/>
  <c r="N587" i="57"/>
  <c r="N588" i="57"/>
  <c r="N589" i="57"/>
  <c r="N592" i="57"/>
  <c r="N593" i="57"/>
  <c r="N594" i="57"/>
  <c r="O595" i="57"/>
  <c r="N597" i="57"/>
  <c r="N599" i="57"/>
  <c r="N601" i="57"/>
  <c r="N603" i="57"/>
  <c r="N605" i="57"/>
  <c r="B612" i="57"/>
  <c r="H614" i="57"/>
  <c r="H1238" i="46" s="1"/>
  <c r="G619" i="57"/>
  <c r="I619" i="57" s="1"/>
  <c r="I623" i="57" s="1"/>
  <c r="G620" i="57"/>
  <c r="G621" i="57"/>
  <c r="G622" i="57"/>
  <c r="N629" i="57"/>
  <c r="N630" i="57"/>
  <c r="E631" i="57"/>
  <c r="H2004" i="71" s="1"/>
  <c r="N631" i="57"/>
  <c r="E632" i="57"/>
  <c r="H2005" i="71" s="1"/>
  <c r="N632" i="57"/>
  <c r="E633" i="57"/>
  <c r="H2006" i="71" s="1"/>
  <c r="N633" i="57"/>
  <c r="C634" i="57"/>
  <c r="Y1244" i="46" s="1"/>
  <c r="N634" i="57"/>
  <c r="N635" i="57"/>
  <c r="N636" i="57"/>
  <c r="E637" i="57"/>
  <c r="H2007" i="71" s="1"/>
  <c r="O637" i="57"/>
  <c r="E638" i="57"/>
  <c r="E639" i="57"/>
  <c r="H2009" i="71" s="1"/>
  <c r="N639" i="57"/>
  <c r="C640" i="57"/>
  <c r="N640" i="57"/>
  <c r="N641" i="57"/>
  <c r="N642" i="57"/>
  <c r="E643" i="57"/>
  <c r="H2010" i="71" s="1"/>
  <c r="N643" i="57"/>
  <c r="E644" i="57"/>
  <c r="O644" i="57"/>
  <c r="E645" i="57"/>
  <c r="H2012" i="71" s="1"/>
  <c r="E646" i="57"/>
  <c r="H2013" i="71" s="1"/>
  <c r="N646" i="57"/>
  <c r="E647" i="57"/>
  <c r="H2014" i="71" s="1"/>
  <c r="N647" i="57"/>
  <c r="E648" i="57"/>
  <c r="H2015" i="71" s="1"/>
  <c r="N648" i="57"/>
  <c r="E649" i="57"/>
  <c r="H2016" i="71" s="1"/>
  <c r="N649" i="57"/>
  <c r="E650" i="57"/>
  <c r="H2017" i="71" s="1"/>
  <c r="N650" i="57"/>
  <c r="E651" i="57"/>
  <c r="H2018" i="71" s="1"/>
  <c r="N651" i="57"/>
  <c r="E652" i="57"/>
  <c r="H2019" i="71" s="1"/>
  <c r="N652" i="57"/>
  <c r="E653" i="57"/>
  <c r="H2020" i="71" s="1"/>
  <c r="N653" i="57"/>
  <c r="E654" i="57"/>
  <c r="H2021" i="71" s="1"/>
  <c r="N654" i="57"/>
  <c r="E655" i="57"/>
  <c r="H2022" i="71" s="1"/>
  <c r="N655" i="57"/>
  <c r="E656" i="57"/>
  <c r="H2023" i="71" s="1"/>
  <c r="N656" i="57"/>
  <c r="E657" i="57"/>
  <c r="H2024" i="71" s="1"/>
  <c r="O657" i="57"/>
  <c r="C658" i="57"/>
  <c r="N659" i="57"/>
  <c r="E661" i="57"/>
  <c r="H2025" i="71" s="1"/>
  <c r="N661" i="57"/>
  <c r="E662" i="57"/>
  <c r="N662" i="57"/>
  <c r="E663" i="57"/>
  <c r="H2027" i="71" s="1"/>
  <c r="N663" i="57"/>
  <c r="C664" i="57"/>
  <c r="AB1244" i="46" s="1"/>
  <c r="N664" i="57"/>
  <c r="E667" i="57"/>
  <c r="H2028" i="71" s="1"/>
  <c r="N667" i="57"/>
  <c r="E668" i="57"/>
  <c r="H2029" i="71" s="1"/>
  <c r="N668" i="57"/>
  <c r="E669" i="57"/>
  <c r="H2030" i="71" s="1"/>
  <c r="N669" i="57"/>
  <c r="E670" i="57"/>
  <c r="H2031" i="71" s="1"/>
  <c r="O670" i="57"/>
  <c r="E671" i="57"/>
  <c r="H2032" i="71" s="1"/>
  <c r="C672" i="57"/>
  <c r="AE1244" i="46" s="1"/>
  <c r="N672" i="57"/>
  <c r="N674" i="57"/>
  <c r="N676" i="57"/>
  <c r="N677" i="57"/>
  <c r="N678" i="57"/>
  <c r="O679" i="57"/>
  <c r="N681" i="57"/>
  <c r="N688" i="57"/>
  <c r="N691" i="57"/>
  <c r="N692" i="57"/>
  <c r="N694" i="57"/>
  <c r="N695" i="57"/>
  <c r="N696" i="57"/>
  <c r="N699" i="57"/>
  <c r="N700" i="57"/>
  <c r="N701" i="57"/>
  <c r="N703" i="57"/>
  <c r="N704" i="57"/>
  <c r="N705" i="57"/>
  <c r="N706" i="57"/>
  <c r="N707" i="57"/>
  <c r="N708" i="57"/>
  <c r="N711" i="57"/>
  <c r="N712" i="57"/>
  <c r="N713" i="57"/>
  <c r="O714" i="57"/>
  <c r="N716" i="57"/>
  <c r="N718" i="57"/>
  <c r="N720" i="57"/>
  <c r="N722" i="57"/>
  <c r="N724" i="57"/>
  <c r="B731" i="57"/>
  <c r="H733" i="57"/>
  <c r="H1458" i="46" s="1"/>
  <c r="G738" i="57"/>
  <c r="G740" i="57"/>
  <c r="G741" i="57"/>
  <c r="G743" i="57"/>
  <c r="N750" i="57"/>
  <c r="N751" i="57"/>
  <c r="E752" i="57"/>
  <c r="H2033" i="71" s="1"/>
  <c r="N752" i="57"/>
  <c r="E753" i="57"/>
  <c r="N753" i="57"/>
  <c r="E754" i="57"/>
  <c r="H2035" i="71" s="1"/>
  <c r="N754" i="57"/>
  <c r="C755" i="57"/>
  <c r="N755" i="57"/>
  <c r="N756" i="57"/>
  <c r="N757" i="57"/>
  <c r="E758" i="57"/>
  <c r="O758" i="57"/>
  <c r="E759" i="57"/>
  <c r="H2037" i="71" s="1"/>
  <c r="E760" i="57"/>
  <c r="H2038" i="71" s="1"/>
  <c r="N760" i="57"/>
  <c r="C761" i="57"/>
  <c r="S1466" i="46" s="1"/>
  <c r="N761" i="57"/>
  <c r="N762" i="57"/>
  <c r="N763" i="57"/>
  <c r="E764" i="57"/>
  <c r="H2039" i="71" s="1"/>
  <c r="N764" i="57"/>
  <c r="E765" i="57"/>
  <c r="H2040" i="71" s="1"/>
  <c r="O765" i="57"/>
  <c r="E766" i="57"/>
  <c r="H2041" i="71" s="1"/>
  <c r="E767" i="57"/>
  <c r="H2042" i="71" s="1"/>
  <c r="N767" i="57"/>
  <c r="E768" i="57"/>
  <c r="H2043" i="71" s="1"/>
  <c r="N768" i="57"/>
  <c r="E769" i="57"/>
  <c r="H2044" i="71" s="1"/>
  <c r="N769" i="57"/>
  <c r="E770" i="57"/>
  <c r="H2045" i="71" s="1"/>
  <c r="N770" i="57"/>
  <c r="E771" i="57"/>
  <c r="H2046" i="71" s="1"/>
  <c r="N771" i="57"/>
  <c r="E772" i="57"/>
  <c r="H2047" i="71" s="1"/>
  <c r="N772" i="57"/>
  <c r="E773" i="57"/>
  <c r="H2048" i="71" s="1"/>
  <c r="N773" i="57"/>
  <c r="E774" i="57"/>
  <c r="H2049" i="71" s="1"/>
  <c r="N774" i="57"/>
  <c r="E775" i="57"/>
  <c r="H2050" i="71" s="1"/>
  <c r="N775" i="57"/>
  <c r="E776" i="57"/>
  <c r="H2051" i="71" s="1"/>
  <c r="N776" i="57"/>
  <c r="E777" i="57"/>
  <c r="H2052" i="71" s="1"/>
  <c r="N777" i="57"/>
  <c r="E778" i="57"/>
  <c r="H2053" i="71" s="1"/>
  <c r="O778" i="57"/>
  <c r="C779" i="57"/>
  <c r="V1466" i="46" s="1"/>
  <c r="N780" i="57"/>
  <c r="E782" i="57"/>
  <c r="H2054" i="71" s="1"/>
  <c r="N782" i="57"/>
  <c r="E783" i="57"/>
  <c r="H2055" i="71" s="1"/>
  <c r="N783" i="57"/>
  <c r="E784" i="57"/>
  <c r="H2056" i="71" s="1"/>
  <c r="N784" i="57"/>
  <c r="C785" i="57"/>
  <c r="AB1466" i="46" s="1"/>
  <c r="N785" i="57"/>
  <c r="E788" i="57"/>
  <c r="H2057" i="71" s="1"/>
  <c r="N788" i="57"/>
  <c r="E789" i="57"/>
  <c r="H2058" i="71" s="1"/>
  <c r="N789" i="57"/>
  <c r="E790" i="57"/>
  <c r="H2059" i="71" s="1"/>
  <c r="N790" i="57"/>
  <c r="E791" i="57"/>
  <c r="H2060" i="71" s="1"/>
  <c r="O791" i="57"/>
  <c r="E792" i="57"/>
  <c r="H2061" i="71" s="1"/>
  <c r="C793" i="57"/>
  <c r="AE1466" i="46" s="1"/>
  <c r="N793" i="57"/>
  <c r="N795" i="57"/>
  <c r="N797" i="57"/>
  <c r="N798" i="57"/>
  <c r="N799" i="57"/>
  <c r="O800" i="57"/>
  <c r="N802" i="57"/>
  <c r="N809" i="57"/>
  <c r="N812" i="57"/>
  <c r="N813" i="57"/>
  <c r="N815" i="57"/>
  <c r="N816" i="57"/>
  <c r="N817" i="57"/>
  <c r="N820" i="57"/>
  <c r="N821" i="57"/>
  <c r="N822" i="57"/>
  <c r="N824" i="57"/>
  <c r="N825" i="57"/>
  <c r="N826" i="57"/>
  <c r="N827" i="57"/>
  <c r="N828" i="57"/>
  <c r="N829" i="57"/>
  <c r="N832" i="57"/>
  <c r="N833" i="57"/>
  <c r="N834" i="57"/>
  <c r="O835" i="57"/>
  <c r="N837" i="57"/>
  <c r="N839" i="57"/>
  <c r="N841" i="57"/>
  <c r="N843" i="57"/>
  <c r="N845" i="57"/>
  <c r="B853" i="57"/>
  <c r="H855" i="57"/>
  <c r="H1645" i="46" s="1"/>
  <c r="C862" i="57"/>
  <c r="I1649" i="46" s="1"/>
  <c r="N68" i="50" s="1"/>
  <c r="D862" i="57"/>
  <c r="J1649" i="46" s="1"/>
  <c r="O68" i="50" s="1"/>
  <c r="E862" i="57"/>
  <c r="K1649" i="46" s="1"/>
  <c r="P68" i="50" s="1"/>
  <c r="F862" i="57"/>
  <c r="L1649" i="46" s="1"/>
  <c r="Q68" i="50" s="1"/>
  <c r="G862" i="57"/>
  <c r="M1649" i="46" s="1"/>
  <c r="R68" i="50" s="1"/>
  <c r="N872" i="57"/>
  <c r="N873" i="57"/>
  <c r="E874" i="57"/>
  <c r="H2062" i="71" s="1"/>
  <c r="N874" i="57"/>
  <c r="E875" i="57"/>
  <c r="N875" i="57"/>
  <c r="E876" i="57"/>
  <c r="H2064" i="71" s="1"/>
  <c r="N876" i="57"/>
  <c r="C877" i="57"/>
  <c r="Y1649" i="46" s="1"/>
  <c r="N877" i="57"/>
  <c r="N878" i="57"/>
  <c r="N879" i="57"/>
  <c r="E880" i="57"/>
  <c r="H2065" i="71" s="1"/>
  <c r="O880" i="57"/>
  <c r="E881" i="57"/>
  <c r="H2066" i="71" s="1"/>
  <c r="E882" i="57"/>
  <c r="H2067" i="71" s="1"/>
  <c r="N882" i="57"/>
  <c r="C883" i="57"/>
  <c r="C1006" i="57" s="1"/>
  <c r="N883" i="57"/>
  <c r="N884" i="57"/>
  <c r="N885" i="57"/>
  <c r="E886" i="57"/>
  <c r="H2068" i="71" s="1"/>
  <c r="N886" i="57"/>
  <c r="E887" i="57"/>
  <c r="H2069" i="71" s="1"/>
  <c r="O887" i="57"/>
  <c r="E888" i="57"/>
  <c r="H2070" i="71" s="1"/>
  <c r="E889" i="57"/>
  <c r="H2071" i="71" s="1"/>
  <c r="N889" i="57"/>
  <c r="E890" i="57"/>
  <c r="H2072" i="71" s="1"/>
  <c r="N890" i="57"/>
  <c r="E891" i="57"/>
  <c r="H2073" i="71" s="1"/>
  <c r="N891" i="57"/>
  <c r="E892" i="57"/>
  <c r="H2074" i="71" s="1"/>
  <c r="N892" i="57"/>
  <c r="E893" i="57"/>
  <c r="H2075" i="71" s="1"/>
  <c r="N893" i="57"/>
  <c r="E894" i="57"/>
  <c r="H2076" i="71" s="1"/>
  <c r="N894" i="57"/>
  <c r="E895" i="57"/>
  <c r="H2077" i="71" s="1"/>
  <c r="N895" i="57"/>
  <c r="E896" i="57"/>
  <c r="H2078" i="71" s="1"/>
  <c r="N896" i="57"/>
  <c r="E897" i="57"/>
  <c r="H2079" i="71" s="1"/>
  <c r="N897" i="57"/>
  <c r="E898" i="57"/>
  <c r="H2080" i="71" s="1"/>
  <c r="N898" i="57"/>
  <c r="E899" i="57"/>
  <c r="H2081" i="71" s="1"/>
  <c r="N899" i="57"/>
  <c r="E900" i="57"/>
  <c r="H2082" i="71" s="1"/>
  <c r="O900" i="57"/>
  <c r="C901" i="57"/>
  <c r="C1015" i="57" s="1"/>
  <c r="N902" i="57"/>
  <c r="E904" i="57"/>
  <c r="H2083" i="71" s="1"/>
  <c r="N904" i="57"/>
  <c r="E905" i="57"/>
  <c r="H2084" i="71" s="1"/>
  <c r="N905" i="57"/>
  <c r="E906" i="57"/>
  <c r="H2085" i="71" s="1"/>
  <c r="N906" i="57"/>
  <c r="C907" i="57"/>
  <c r="N907" i="57"/>
  <c r="E910" i="57"/>
  <c r="N910" i="57"/>
  <c r="E911" i="57"/>
  <c r="H2087" i="71" s="1"/>
  <c r="N911" i="57"/>
  <c r="E912" i="57"/>
  <c r="H2088" i="71" s="1"/>
  <c r="N912" i="57"/>
  <c r="E913" i="57"/>
  <c r="H2089" i="71" s="1"/>
  <c r="O913" i="57"/>
  <c r="E914" i="57"/>
  <c r="H2090" i="71" s="1"/>
  <c r="C915" i="57"/>
  <c r="AE1649" i="46" s="1"/>
  <c r="N915" i="57"/>
  <c r="N917" i="57"/>
  <c r="N919" i="57"/>
  <c r="N920" i="57"/>
  <c r="N921" i="57"/>
  <c r="O922" i="57"/>
  <c r="N924" i="57"/>
  <c r="N931" i="57"/>
  <c r="N934" i="57"/>
  <c r="N935" i="57"/>
  <c r="N937" i="57"/>
  <c r="N938" i="57"/>
  <c r="N939" i="57"/>
  <c r="N942" i="57"/>
  <c r="N943" i="57"/>
  <c r="N944" i="57"/>
  <c r="N946" i="57"/>
  <c r="N947" i="57"/>
  <c r="N948" i="57"/>
  <c r="N949" i="57"/>
  <c r="N950" i="57"/>
  <c r="N951" i="57"/>
  <c r="N954" i="57"/>
  <c r="N955" i="57"/>
  <c r="N956" i="57"/>
  <c r="O957" i="57"/>
  <c r="N959" i="57"/>
  <c r="N961" i="57"/>
  <c r="N963" i="57"/>
  <c r="N965" i="57"/>
  <c r="N967" i="57"/>
  <c r="B975" i="57"/>
  <c r="H977" i="57"/>
  <c r="O986" i="57"/>
  <c r="O988" i="57"/>
  <c r="O989" i="57"/>
  <c r="O990" i="57"/>
  <c r="O991" i="57"/>
  <c r="O992" i="57"/>
  <c r="O994" i="57"/>
  <c r="O995" i="57"/>
  <c r="O998" i="57"/>
  <c r="O999" i="57"/>
  <c r="O1000" i="57"/>
  <c r="O1001" i="57"/>
  <c r="O1002" i="57"/>
  <c r="O1005" i="57"/>
  <c r="O1006" i="57"/>
  <c r="O1007" i="57"/>
  <c r="O1008" i="57"/>
  <c r="O1009" i="57"/>
  <c r="O1010" i="57"/>
  <c r="O1011" i="57"/>
  <c r="O1012" i="57"/>
  <c r="O1013" i="57"/>
  <c r="O1014" i="57"/>
  <c r="O1015" i="57"/>
  <c r="O1018" i="57"/>
  <c r="O1020" i="57"/>
  <c r="O1021" i="57"/>
  <c r="O1022" i="57"/>
  <c r="O1023" i="57"/>
  <c r="O1026" i="57"/>
  <c r="O1027" i="57"/>
  <c r="O1028" i="57"/>
  <c r="O1031" i="57"/>
  <c r="O1033" i="57"/>
  <c r="O1035" i="57"/>
  <c r="O1036" i="57"/>
  <c r="O1037" i="57"/>
  <c r="O1040" i="57"/>
  <c r="N1047" i="57"/>
  <c r="O1047" i="57"/>
  <c r="O1050" i="57"/>
  <c r="O1053" i="57"/>
  <c r="O1054" i="57"/>
  <c r="O1055" i="57"/>
  <c r="O1058" i="57"/>
  <c r="O1059" i="57"/>
  <c r="O1060" i="57"/>
  <c r="N1062" i="57"/>
  <c r="O1063" i="57"/>
  <c r="O1064" i="57"/>
  <c r="O1065" i="57"/>
  <c r="O1066" i="57"/>
  <c r="O1067" i="57"/>
  <c r="O1070" i="57"/>
  <c r="O1071" i="57"/>
  <c r="O1072" i="57"/>
  <c r="O1075" i="57"/>
  <c r="O1077" i="57"/>
  <c r="O1079" i="57"/>
  <c r="O1081" i="57"/>
  <c r="O1083" i="57"/>
  <c r="H10" i="55"/>
  <c r="J10" i="55" s="1"/>
  <c r="C12" i="55"/>
  <c r="D12" i="55"/>
  <c r="E12" i="55"/>
  <c r="F12" i="55"/>
  <c r="G12" i="55"/>
  <c r="N18" i="55"/>
  <c r="N19" i="55"/>
  <c r="E20" i="55"/>
  <c r="H1743" i="71" s="1"/>
  <c r="N20" i="55"/>
  <c r="E21" i="55"/>
  <c r="N21" i="55"/>
  <c r="E22" i="55"/>
  <c r="H1745" i="71" s="1"/>
  <c r="N22" i="55"/>
  <c r="C23" i="55"/>
  <c r="Y81" i="46" s="1"/>
  <c r="N23" i="55"/>
  <c r="N24" i="55"/>
  <c r="N25" i="55"/>
  <c r="E26" i="55"/>
  <c r="H1746" i="71" s="1"/>
  <c r="O26" i="55"/>
  <c r="E27" i="55"/>
  <c r="H1747" i="71" s="1"/>
  <c r="E28" i="55"/>
  <c r="H1748" i="71" s="1"/>
  <c r="N28" i="55"/>
  <c r="C29" i="55"/>
  <c r="S81" i="46" s="1"/>
  <c r="N29" i="55"/>
  <c r="N30" i="55"/>
  <c r="N31" i="55"/>
  <c r="E32" i="55"/>
  <c r="H1749" i="71" s="1"/>
  <c r="N32" i="55"/>
  <c r="E33" i="55"/>
  <c r="H1750" i="71" s="1"/>
  <c r="O33" i="55"/>
  <c r="E34" i="55"/>
  <c r="H1751" i="71" s="1"/>
  <c r="E35" i="55"/>
  <c r="H1752" i="71" s="1"/>
  <c r="N35" i="55"/>
  <c r="E36" i="55"/>
  <c r="N36" i="55"/>
  <c r="E37" i="55"/>
  <c r="H1754" i="71" s="1"/>
  <c r="N37" i="55"/>
  <c r="E38" i="55"/>
  <c r="H1755" i="71" s="1"/>
  <c r="N38" i="55"/>
  <c r="E39" i="55"/>
  <c r="H1756" i="71" s="1"/>
  <c r="N39" i="55"/>
  <c r="E40" i="55"/>
  <c r="H1757" i="71" s="1"/>
  <c r="N40" i="55"/>
  <c r="E41" i="55"/>
  <c r="H1758" i="71" s="1"/>
  <c r="N41" i="55"/>
  <c r="E42" i="55"/>
  <c r="H1759" i="71" s="1"/>
  <c r="N42" i="55"/>
  <c r="E43" i="55"/>
  <c r="H1760" i="71" s="1"/>
  <c r="N43" i="55"/>
  <c r="E44" i="55"/>
  <c r="H1761" i="71" s="1"/>
  <c r="N44" i="55"/>
  <c r="E45" i="55"/>
  <c r="H1762" i="71" s="1"/>
  <c r="N45" i="55"/>
  <c r="E46" i="55"/>
  <c r="H1763" i="71" s="1"/>
  <c r="O46" i="55"/>
  <c r="C47" i="55"/>
  <c r="N48" i="55"/>
  <c r="E50" i="55"/>
  <c r="N50" i="55"/>
  <c r="E51" i="55"/>
  <c r="H1765" i="71" s="1"/>
  <c r="N51" i="55"/>
  <c r="E52" i="55"/>
  <c r="H1766" i="71" s="1"/>
  <c r="N52" i="55"/>
  <c r="C53" i="55"/>
  <c r="N53" i="55"/>
  <c r="E56" i="55"/>
  <c r="H1767" i="71" s="1"/>
  <c r="N56" i="55"/>
  <c r="E57" i="55"/>
  <c r="H1768" i="71" s="1"/>
  <c r="N57" i="55"/>
  <c r="E58" i="55"/>
  <c r="H1769" i="71" s="1"/>
  <c r="N58" i="55"/>
  <c r="E59" i="55"/>
  <c r="H1770" i="71" s="1"/>
  <c r="O59" i="55"/>
  <c r="E60" i="55"/>
  <c r="H1771" i="71" s="1"/>
  <c r="C61" i="55"/>
  <c r="AE81" i="46" s="1"/>
  <c r="N61" i="55"/>
  <c r="N63" i="55"/>
  <c r="N65" i="55"/>
  <c r="N66" i="55"/>
  <c r="N67" i="55"/>
  <c r="O68" i="55"/>
  <c r="N70" i="55"/>
  <c r="N77" i="55"/>
  <c r="N80" i="55"/>
  <c r="N81" i="55"/>
  <c r="N83" i="55"/>
  <c r="N84" i="55"/>
  <c r="N85" i="55"/>
  <c r="N88" i="55"/>
  <c r="N89" i="55"/>
  <c r="N90" i="55"/>
  <c r="N92" i="55"/>
  <c r="N93" i="55"/>
  <c r="N94" i="55"/>
  <c r="N95" i="55"/>
  <c r="N96" i="55"/>
  <c r="N97" i="55"/>
  <c r="N100" i="55"/>
  <c r="N101" i="55"/>
  <c r="N102" i="55"/>
  <c r="O103" i="55"/>
  <c r="N105" i="55"/>
  <c r="N107" i="55"/>
  <c r="N109" i="55"/>
  <c r="N111" i="55"/>
  <c r="N113" i="55"/>
  <c r="B119" i="55"/>
  <c r="H121" i="55"/>
  <c r="H237" i="46" s="1"/>
  <c r="G125" i="55"/>
  <c r="H125" i="55"/>
  <c r="J125" i="55"/>
  <c r="P239" i="46" s="1"/>
  <c r="G126" i="55"/>
  <c r="H126" i="55"/>
  <c r="J126" i="55"/>
  <c r="F127" i="55"/>
  <c r="N133" i="55"/>
  <c r="N134" i="55"/>
  <c r="E135" i="55"/>
  <c r="N135" i="55"/>
  <c r="E136" i="55"/>
  <c r="N136" i="55"/>
  <c r="E137" i="55"/>
  <c r="N137" i="55"/>
  <c r="C138" i="55"/>
  <c r="Y241" i="46" s="1"/>
  <c r="N138" i="55"/>
  <c r="N139" i="55"/>
  <c r="N140" i="55"/>
  <c r="O141" i="55"/>
  <c r="N143" i="55"/>
  <c r="N144" i="55"/>
  <c r="N145" i="55"/>
  <c r="N146" i="55"/>
  <c r="E147" i="55"/>
  <c r="N147" i="55"/>
  <c r="E148" i="55"/>
  <c r="O148" i="55"/>
  <c r="E149" i="55"/>
  <c r="E150" i="55"/>
  <c r="N150" i="55"/>
  <c r="E151" i="55"/>
  <c r="N151" i="55"/>
  <c r="E152" i="55"/>
  <c r="N152" i="55"/>
  <c r="E153" i="55"/>
  <c r="N153" i="55"/>
  <c r="E154" i="55"/>
  <c r="N154" i="55"/>
  <c r="E155" i="55"/>
  <c r="N155" i="55"/>
  <c r="E156" i="55"/>
  <c r="N156" i="55"/>
  <c r="E157" i="55"/>
  <c r="N157" i="55"/>
  <c r="E158" i="55"/>
  <c r="N158" i="55"/>
  <c r="E159" i="55"/>
  <c r="N159" i="55"/>
  <c r="E160" i="55"/>
  <c r="N160" i="55"/>
  <c r="E161" i="55"/>
  <c r="O161" i="55"/>
  <c r="C162" i="55"/>
  <c r="V241" i="46" s="1"/>
  <c r="N163" i="55"/>
  <c r="E165" i="55"/>
  <c r="N165" i="55"/>
  <c r="E166" i="55"/>
  <c r="N166" i="55"/>
  <c r="E167" i="55"/>
  <c r="N167" i="55"/>
  <c r="C168" i="55"/>
  <c r="AB241" i="46" s="1"/>
  <c r="N168" i="55"/>
  <c r="E171" i="55"/>
  <c r="N171" i="55"/>
  <c r="E172" i="55"/>
  <c r="N172" i="55"/>
  <c r="E173" i="55"/>
  <c r="N173" i="55"/>
  <c r="E174" i="55"/>
  <c r="O174" i="55"/>
  <c r="E175" i="55"/>
  <c r="C176" i="55"/>
  <c r="AE241" i="46" s="1"/>
  <c r="N176" i="55"/>
  <c r="N178" i="55"/>
  <c r="N180" i="55"/>
  <c r="N181" i="55"/>
  <c r="N182" i="55"/>
  <c r="O183" i="55"/>
  <c r="N185" i="55"/>
  <c r="N192" i="55"/>
  <c r="N195" i="55"/>
  <c r="N196" i="55"/>
  <c r="N197" i="55"/>
  <c r="N198" i="55"/>
  <c r="N199" i="55"/>
  <c r="N202" i="55"/>
  <c r="N203" i="55"/>
  <c r="N204" i="55"/>
  <c r="N206" i="55"/>
  <c r="N207" i="55"/>
  <c r="N208" i="55"/>
  <c r="N209" i="55"/>
  <c r="N210" i="55"/>
  <c r="N211" i="55"/>
  <c r="N214" i="55"/>
  <c r="N215" i="55"/>
  <c r="N216" i="55"/>
  <c r="O217" i="55"/>
  <c r="N219" i="55"/>
  <c r="N221" i="55"/>
  <c r="N223" i="55"/>
  <c r="N225" i="55"/>
  <c r="N227" i="55"/>
  <c r="B233" i="55"/>
  <c r="H235" i="55"/>
  <c r="H395" i="46" s="1"/>
  <c r="E239" i="55"/>
  <c r="K397" i="46" s="1"/>
  <c r="E240" i="55"/>
  <c r="K398" i="46" s="1"/>
  <c r="D241" i="55"/>
  <c r="J399" i="46" s="1"/>
  <c r="N247" i="55"/>
  <c r="N248" i="55"/>
  <c r="N249" i="55"/>
  <c r="N250" i="55"/>
  <c r="N251" i="55"/>
  <c r="N252" i="55"/>
  <c r="N253" i="55"/>
  <c r="N254" i="55"/>
  <c r="E255" i="55"/>
  <c r="O255" i="55"/>
  <c r="E256" i="55"/>
  <c r="E257" i="55"/>
  <c r="N257" i="55"/>
  <c r="C258" i="55"/>
  <c r="S399" i="46" s="1"/>
  <c r="N258" i="55"/>
  <c r="N259" i="55"/>
  <c r="N260" i="55"/>
  <c r="N261" i="55"/>
  <c r="O262" i="55"/>
  <c r="N264" i="55"/>
  <c r="N265" i="55"/>
  <c r="N266" i="55"/>
  <c r="N267" i="55"/>
  <c r="N268" i="55"/>
  <c r="N269" i="55"/>
  <c r="N270" i="55"/>
  <c r="N271" i="55"/>
  <c r="N272" i="55"/>
  <c r="N273" i="55"/>
  <c r="N274" i="55"/>
  <c r="O275" i="55"/>
  <c r="N277" i="55"/>
  <c r="N279" i="55"/>
  <c r="N280" i="55"/>
  <c r="N281" i="55"/>
  <c r="N282" i="55"/>
  <c r="N285" i="55"/>
  <c r="N286" i="55"/>
  <c r="N287" i="55"/>
  <c r="O288" i="55"/>
  <c r="N290" i="55"/>
  <c r="N292" i="55"/>
  <c r="N294" i="55"/>
  <c r="N295" i="55"/>
  <c r="N296" i="55"/>
  <c r="O297" i="55"/>
  <c r="N299" i="55"/>
  <c r="N306" i="55"/>
  <c r="N308" i="55"/>
  <c r="N309" i="55"/>
  <c r="N310" i="55"/>
  <c r="N311" i="55"/>
  <c r="N312" i="55"/>
  <c r="N313" i="55"/>
  <c r="O314" i="55"/>
  <c r="N316" i="55"/>
  <c r="N317" i="55"/>
  <c r="N318" i="55"/>
  <c r="N320" i="55"/>
  <c r="N321" i="55"/>
  <c r="N322" i="55"/>
  <c r="N323" i="55"/>
  <c r="N324" i="55"/>
  <c r="N325" i="55"/>
  <c r="N328" i="55"/>
  <c r="N329" i="55"/>
  <c r="N330" i="55"/>
  <c r="O331" i="55"/>
  <c r="N333" i="55"/>
  <c r="N335" i="55"/>
  <c r="N337" i="55"/>
  <c r="N339" i="55"/>
  <c r="N341" i="55"/>
  <c r="B349" i="55"/>
  <c r="H351" i="55"/>
  <c r="H657" i="46" s="1"/>
  <c r="E356" i="55"/>
  <c r="J356" i="55"/>
  <c r="O356" i="55"/>
  <c r="E357" i="55"/>
  <c r="G357" i="55" s="1"/>
  <c r="J357" i="55"/>
  <c r="O357" i="55"/>
  <c r="E358" i="55"/>
  <c r="G358" i="55" s="1"/>
  <c r="J358" i="55"/>
  <c r="O358" i="55"/>
  <c r="E359" i="55"/>
  <c r="G359" i="55" s="1"/>
  <c r="J359" i="55"/>
  <c r="O359" i="55"/>
  <c r="E360" i="55"/>
  <c r="G360" i="55" s="1"/>
  <c r="J360" i="55"/>
  <c r="O360" i="55"/>
  <c r="E361" i="55"/>
  <c r="G361" i="55" s="1"/>
  <c r="J361" i="55"/>
  <c r="O361" i="55"/>
  <c r="E362" i="55"/>
  <c r="G362" i="55" s="1"/>
  <c r="J362" i="55"/>
  <c r="O362" i="55"/>
  <c r="E363" i="55"/>
  <c r="G363" i="55" s="1"/>
  <c r="J363" i="55"/>
  <c r="O363" i="55"/>
  <c r="E364" i="55"/>
  <c r="J364" i="55"/>
  <c r="O364" i="55"/>
  <c r="E365" i="55"/>
  <c r="G365" i="55" s="1"/>
  <c r="J365" i="55"/>
  <c r="O365" i="55"/>
  <c r="E366" i="55"/>
  <c r="G366" i="55" s="1"/>
  <c r="J366" i="55"/>
  <c r="O366" i="55"/>
  <c r="D367" i="55"/>
  <c r="J670" i="46" s="1"/>
  <c r="D368" i="55"/>
  <c r="J671" i="46" s="1"/>
  <c r="N379" i="55"/>
  <c r="N380" i="55"/>
  <c r="E381" i="55"/>
  <c r="H1772" i="71" s="1"/>
  <c r="N381" i="55"/>
  <c r="E382" i="55"/>
  <c r="N382" i="55"/>
  <c r="E383" i="55"/>
  <c r="H1774" i="71" s="1"/>
  <c r="N383" i="55"/>
  <c r="C384" i="55"/>
  <c r="N385" i="55"/>
  <c r="N386" i="55"/>
  <c r="E387" i="55"/>
  <c r="H1775" i="71" s="1"/>
  <c r="E388" i="55"/>
  <c r="H1776" i="71" s="1"/>
  <c r="E389" i="55"/>
  <c r="N389" i="55"/>
  <c r="C390" i="55"/>
  <c r="N390" i="55"/>
  <c r="N391" i="55"/>
  <c r="N392" i="55"/>
  <c r="E393" i="55"/>
  <c r="H1778" i="71" s="1"/>
  <c r="N393" i="55"/>
  <c r="E394" i="55"/>
  <c r="O394" i="55"/>
  <c r="E395" i="55"/>
  <c r="H1780" i="71" s="1"/>
  <c r="E396" i="55"/>
  <c r="H1781" i="71" s="1"/>
  <c r="N396" i="55"/>
  <c r="E397" i="55"/>
  <c r="H1782" i="71" s="1"/>
  <c r="N397" i="55"/>
  <c r="E398" i="55"/>
  <c r="H1783" i="71" s="1"/>
  <c r="N398" i="55"/>
  <c r="E399" i="55"/>
  <c r="H1784" i="71" s="1"/>
  <c r="N399" i="55"/>
  <c r="E400" i="55"/>
  <c r="H1785" i="71" s="1"/>
  <c r="N400" i="55"/>
  <c r="E401" i="55"/>
  <c r="H1786" i="71" s="1"/>
  <c r="N401" i="55"/>
  <c r="E402" i="55"/>
  <c r="H1787" i="71" s="1"/>
  <c r="N402" i="55"/>
  <c r="E403" i="55"/>
  <c r="H1788" i="71" s="1"/>
  <c r="N403" i="55"/>
  <c r="E404" i="55"/>
  <c r="H1789" i="71" s="1"/>
  <c r="N404" i="55"/>
  <c r="E405" i="55"/>
  <c r="H1790" i="71" s="1"/>
  <c r="N405" i="55"/>
  <c r="E406" i="55"/>
  <c r="H1791" i="71" s="1"/>
  <c r="N406" i="55"/>
  <c r="E407" i="55"/>
  <c r="H1792" i="71" s="1"/>
  <c r="O407" i="55"/>
  <c r="C408" i="55"/>
  <c r="V671" i="46" s="1"/>
  <c r="N409" i="55"/>
  <c r="E411" i="55"/>
  <c r="H1793" i="71" s="1"/>
  <c r="N411" i="55"/>
  <c r="E412" i="55"/>
  <c r="H1794" i="71" s="1"/>
  <c r="N412" i="55"/>
  <c r="E413" i="55"/>
  <c r="H1795" i="71" s="1"/>
  <c r="N413" i="55"/>
  <c r="C414" i="55"/>
  <c r="N414" i="55"/>
  <c r="E417" i="55"/>
  <c r="H1796" i="71" s="1"/>
  <c r="N417" i="55"/>
  <c r="E418" i="55"/>
  <c r="H1797" i="71" s="1"/>
  <c r="N418" i="55"/>
  <c r="E419" i="55"/>
  <c r="H1798" i="71" s="1"/>
  <c r="N419" i="55"/>
  <c r="E420" i="55"/>
  <c r="H1799" i="71" s="1"/>
  <c r="O420" i="55"/>
  <c r="E421" i="55"/>
  <c r="H1800" i="71" s="1"/>
  <c r="C422" i="55"/>
  <c r="AE671" i="46" s="1"/>
  <c r="N422" i="55"/>
  <c r="N424" i="55"/>
  <c r="N426" i="55"/>
  <c r="N427" i="55"/>
  <c r="N428" i="55"/>
  <c r="O429" i="55"/>
  <c r="N431" i="55"/>
  <c r="N438" i="55"/>
  <c r="N441" i="55"/>
  <c r="N444" i="55"/>
  <c r="N445" i="55"/>
  <c r="N446" i="55"/>
  <c r="N449" i="55"/>
  <c r="N450" i="55"/>
  <c r="N451" i="55"/>
  <c r="N453" i="55"/>
  <c r="N454" i="55"/>
  <c r="N455" i="55"/>
  <c r="N456" i="55"/>
  <c r="N457" i="55"/>
  <c r="N458" i="55"/>
  <c r="N461" i="55"/>
  <c r="N462" i="55"/>
  <c r="N463" i="55"/>
  <c r="O464" i="55"/>
  <c r="N466" i="55"/>
  <c r="N468" i="55"/>
  <c r="N470" i="55"/>
  <c r="N472" i="55"/>
  <c r="N474" i="55"/>
  <c r="B480" i="55"/>
  <c r="H482" i="55"/>
  <c r="H982" i="46" s="1"/>
  <c r="E487" i="55"/>
  <c r="J487" i="55"/>
  <c r="O487" i="55"/>
  <c r="E488" i="55"/>
  <c r="G488" i="55" s="1"/>
  <c r="J488" i="55"/>
  <c r="O488" i="55"/>
  <c r="E489" i="55"/>
  <c r="G489" i="55" s="1"/>
  <c r="J489" i="55"/>
  <c r="O489" i="55"/>
  <c r="E490" i="55"/>
  <c r="G490" i="55" s="1"/>
  <c r="J490" i="55"/>
  <c r="O490" i="55"/>
  <c r="E491" i="55"/>
  <c r="G491" i="55" s="1"/>
  <c r="J491" i="55"/>
  <c r="O491" i="55"/>
  <c r="E492" i="55"/>
  <c r="G492" i="55" s="1"/>
  <c r="J492" i="55"/>
  <c r="O492" i="55"/>
  <c r="E493" i="55"/>
  <c r="G493" i="55" s="1"/>
  <c r="J493" i="55"/>
  <c r="O493" i="55"/>
  <c r="E494" i="55"/>
  <c r="G494" i="55" s="1"/>
  <c r="J494" i="55"/>
  <c r="O494" i="55"/>
  <c r="E495" i="55"/>
  <c r="J495" i="55"/>
  <c r="O495" i="55"/>
  <c r="E496" i="55"/>
  <c r="G496" i="55" s="1"/>
  <c r="J496" i="55"/>
  <c r="O496" i="55"/>
  <c r="E497" i="55"/>
  <c r="G497" i="55" s="1"/>
  <c r="J497" i="55"/>
  <c r="O497" i="55"/>
  <c r="D498" i="55"/>
  <c r="J995" i="46" s="1"/>
  <c r="D499" i="55"/>
  <c r="J996" i="46" s="1"/>
  <c r="N510" i="55"/>
  <c r="N511" i="55"/>
  <c r="E512" i="55"/>
  <c r="H1801" i="71" s="1"/>
  <c r="N512" i="55"/>
  <c r="E513" i="55"/>
  <c r="H1802" i="71" s="1"/>
  <c r="N513" i="55"/>
  <c r="E514" i="55"/>
  <c r="H1803" i="71" s="1"/>
  <c r="N514" i="55"/>
  <c r="C515" i="55"/>
  <c r="N516" i="55"/>
  <c r="N517" i="55"/>
  <c r="E518" i="55"/>
  <c r="H1804" i="71" s="1"/>
  <c r="E519" i="55"/>
  <c r="H1805" i="71" s="1"/>
  <c r="E520" i="55"/>
  <c r="N520" i="55"/>
  <c r="C521" i="55"/>
  <c r="S996" i="46" s="1"/>
  <c r="N521" i="55"/>
  <c r="N522" i="55"/>
  <c r="N523" i="55"/>
  <c r="E524" i="55"/>
  <c r="H1807" i="71" s="1"/>
  <c r="N524" i="55"/>
  <c r="E525" i="55"/>
  <c r="O525" i="55"/>
  <c r="E526" i="55"/>
  <c r="H1809" i="71" s="1"/>
  <c r="E527" i="55"/>
  <c r="H1810" i="71" s="1"/>
  <c r="N527" i="55"/>
  <c r="E528" i="55"/>
  <c r="H1811" i="71" s="1"/>
  <c r="N528" i="55"/>
  <c r="E529" i="55"/>
  <c r="H1812" i="71" s="1"/>
  <c r="N529" i="55"/>
  <c r="E530" i="55"/>
  <c r="H1813" i="71" s="1"/>
  <c r="N530" i="55"/>
  <c r="E531" i="55"/>
  <c r="H1814" i="71" s="1"/>
  <c r="N531" i="55"/>
  <c r="E532" i="55"/>
  <c r="H1815" i="71" s="1"/>
  <c r="N532" i="55"/>
  <c r="E533" i="55"/>
  <c r="H1816" i="71" s="1"/>
  <c r="N533" i="55"/>
  <c r="E534" i="55"/>
  <c r="H1817" i="71" s="1"/>
  <c r="N534" i="55"/>
  <c r="E535" i="55"/>
  <c r="H1818" i="71" s="1"/>
  <c r="N535" i="55"/>
  <c r="E536" i="55"/>
  <c r="H1819" i="71" s="1"/>
  <c r="N536" i="55"/>
  <c r="E537" i="55"/>
  <c r="H1820" i="71" s="1"/>
  <c r="N537" i="55"/>
  <c r="E538" i="55"/>
  <c r="H1821" i="71" s="1"/>
  <c r="O538" i="55"/>
  <c r="C539" i="55"/>
  <c r="V996" i="46" s="1"/>
  <c r="N540" i="55"/>
  <c r="E542" i="55"/>
  <c r="H1822" i="71" s="1"/>
  <c r="N542" i="55"/>
  <c r="E543" i="55"/>
  <c r="H1823" i="71" s="1"/>
  <c r="N543" i="55"/>
  <c r="E544" i="55"/>
  <c r="H1824" i="71" s="1"/>
  <c r="N544" i="55"/>
  <c r="C545" i="55"/>
  <c r="AB996" i="46" s="1"/>
  <c r="N545" i="55"/>
  <c r="E548" i="55"/>
  <c r="H1825" i="71" s="1"/>
  <c r="N548" i="55"/>
  <c r="E549" i="55"/>
  <c r="H1826" i="71" s="1"/>
  <c r="N549" i="55"/>
  <c r="E550" i="55"/>
  <c r="H1827" i="71" s="1"/>
  <c r="N550" i="55"/>
  <c r="E551" i="55"/>
  <c r="H1828" i="71" s="1"/>
  <c r="O551" i="55"/>
  <c r="E552" i="55"/>
  <c r="H1829" i="71" s="1"/>
  <c r="C553" i="55"/>
  <c r="AE996" i="46" s="1"/>
  <c r="N553" i="55"/>
  <c r="N555" i="55"/>
  <c r="N557" i="55"/>
  <c r="N558" i="55"/>
  <c r="N559" i="55"/>
  <c r="O560" i="55"/>
  <c r="N562" i="55"/>
  <c r="N569" i="55"/>
  <c r="N572" i="55"/>
  <c r="N575" i="55"/>
  <c r="N576" i="55"/>
  <c r="N577" i="55"/>
  <c r="N580" i="55"/>
  <c r="N581" i="55"/>
  <c r="N582" i="55"/>
  <c r="N584" i="55"/>
  <c r="N585" i="55"/>
  <c r="N586" i="55"/>
  <c r="N587" i="55"/>
  <c r="N588" i="55"/>
  <c r="N589" i="55"/>
  <c r="N592" i="55"/>
  <c r="N593" i="55"/>
  <c r="N594" i="55"/>
  <c r="O595" i="55"/>
  <c r="N597" i="55"/>
  <c r="N599" i="55"/>
  <c r="N601" i="55"/>
  <c r="N603" i="55"/>
  <c r="N605" i="55"/>
  <c r="B612" i="55"/>
  <c r="H614" i="55"/>
  <c r="H1229" i="46" s="1"/>
  <c r="G619" i="55"/>
  <c r="I619" i="55" s="1"/>
  <c r="I623" i="55" s="1"/>
  <c r="G620" i="55"/>
  <c r="G621" i="55"/>
  <c r="G622" i="55"/>
  <c r="N629" i="55"/>
  <c r="N630" i="55"/>
  <c r="E631" i="55"/>
  <c r="H1830" i="71" s="1"/>
  <c r="N631" i="55"/>
  <c r="E632" i="55"/>
  <c r="N632" i="55"/>
  <c r="E633" i="55"/>
  <c r="H1832" i="71" s="1"/>
  <c r="N633" i="55"/>
  <c r="C634" i="55"/>
  <c r="C993" i="55" s="1"/>
  <c r="N634" i="55"/>
  <c r="N635" i="55"/>
  <c r="N636" i="55"/>
  <c r="E637" i="55"/>
  <c r="O637" i="55"/>
  <c r="E638" i="55"/>
  <c r="H1834" i="71" s="1"/>
  <c r="E639" i="55"/>
  <c r="H1835" i="71" s="1"/>
  <c r="N639" i="55"/>
  <c r="C640" i="55"/>
  <c r="S1235" i="46" s="1"/>
  <c r="N640" i="55"/>
  <c r="N641" i="55"/>
  <c r="N642" i="55"/>
  <c r="E643" i="55"/>
  <c r="N643" i="55"/>
  <c r="E644" i="55"/>
  <c r="H1837" i="71" s="1"/>
  <c r="O644" i="55"/>
  <c r="E645" i="55"/>
  <c r="H1838" i="71" s="1"/>
  <c r="E646" i="55"/>
  <c r="H1839" i="71" s="1"/>
  <c r="N646" i="55"/>
  <c r="E647" i="55"/>
  <c r="H1840" i="71" s="1"/>
  <c r="N647" i="55"/>
  <c r="E648" i="55"/>
  <c r="H1841" i="71" s="1"/>
  <c r="N648" i="55"/>
  <c r="E649" i="55"/>
  <c r="H1842" i="71" s="1"/>
  <c r="N649" i="55"/>
  <c r="E650" i="55"/>
  <c r="H1843" i="71" s="1"/>
  <c r="N650" i="55"/>
  <c r="E651" i="55"/>
  <c r="H1844" i="71" s="1"/>
  <c r="N651" i="55"/>
  <c r="E652" i="55"/>
  <c r="H1845" i="71" s="1"/>
  <c r="N652" i="55"/>
  <c r="E653" i="55"/>
  <c r="H1846" i="71" s="1"/>
  <c r="N653" i="55"/>
  <c r="E654" i="55"/>
  <c r="H1847" i="71" s="1"/>
  <c r="N654" i="55"/>
  <c r="E655" i="55"/>
  <c r="H1848" i="71" s="1"/>
  <c r="N655" i="55"/>
  <c r="E656" i="55"/>
  <c r="H1849" i="71" s="1"/>
  <c r="N656" i="55"/>
  <c r="E657" i="55"/>
  <c r="H1850" i="71" s="1"/>
  <c r="O657" i="55"/>
  <c r="C658" i="55"/>
  <c r="V1235" i="46" s="1"/>
  <c r="N659" i="55"/>
  <c r="E661" i="55"/>
  <c r="H1851" i="71" s="1"/>
  <c r="N661" i="55"/>
  <c r="E662" i="55"/>
  <c r="H1852" i="71" s="1"/>
  <c r="N662" i="55"/>
  <c r="E663" i="55"/>
  <c r="H1853" i="71" s="1"/>
  <c r="N663" i="55"/>
  <c r="C664" i="55"/>
  <c r="AB1235" i="46" s="1"/>
  <c r="N664" i="55"/>
  <c r="E667" i="55"/>
  <c r="N667" i="55"/>
  <c r="E668" i="55"/>
  <c r="H1855" i="71" s="1"/>
  <c r="N668" i="55"/>
  <c r="E669" i="55"/>
  <c r="H1856" i="71" s="1"/>
  <c r="N669" i="55"/>
  <c r="E670" i="55"/>
  <c r="H1857" i="71" s="1"/>
  <c r="O670" i="55"/>
  <c r="E671" i="55"/>
  <c r="H1858" i="71" s="1"/>
  <c r="C672" i="55"/>
  <c r="C1034" i="55" s="1"/>
  <c r="N672" i="55"/>
  <c r="N674" i="55"/>
  <c r="N676" i="55"/>
  <c r="N677" i="55"/>
  <c r="N678" i="55"/>
  <c r="O679" i="55"/>
  <c r="N681" i="55"/>
  <c r="N688" i="55"/>
  <c r="N691" i="55"/>
  <c r="N692" i="55"/>
  <c r="N694" i="55"/>
  <c r="N695" i="55"/>
  <c r="N696" i="55"/>
  <c r="N699" i="55"/>
  <c r="N700" i="55"/>
  <c r="N701" i="55"/>
  <c r="N703" i="55"/>
  <c r="N704" i="55"/>
  <c r="N705" i="55"/>
  <c r="N706" i="55"/>
  <c r="N707" i="55"/>
  <c r="N708" i="55"/>
  <c r="N711" i="55"/>
  <c r="N712" i="55"/>
  <c r="N713" i="55"/>
  <c r="O714" i="55"/>
  <c r="N716" i="55"/>
  <c r="N718" i="55"/>
  <c r="N720" i="55"/>
  <c r="N722" i="55"/>
  <c r="N724" i="55"/>
  <c r="B731" i="55"/>
  <c r="H733" i="55"/>
  <c r="H1446" i="46" s="1"/>
  <c r="G738" i="55"/>
  <c r="G740" i="55"/>
  <c r="G741" i="55"/>
  <c r="G743" i="55"/>
  <c r="N750" i="55"/>
  <c r="N751" i="55"/>
  <c r="E752" i="55"/>
  <c r="H1859" i="71" s="1"/>
  <c r="N752" i="55"/>
  <c r="E753" i="55"/>
  <c r="H1860" i="71" s="1"/>
  <c r="N753" i="55"/>
  <c r="E754" i="55"/>
  <c r="H1861" i="71" s="1"/>
  <c r="N754" i="55"/>
  <c r="C755" i="55"/>
  <c r="N755" i="55"/>
  <c r="N756" i="55"/>
  <c r="N757" i="55"/>
  <c r="E758" i="55"/>
  <c r="H1862" i="71" s="1"/>
  <c r="O758" i="55"/>
  <c r="E759" i="55"/>
  <c r="E760" i="55"/>
  <c r="H1864" i="71" s="1"/>
  <c r="N760" i="55"/>
  <c r="C761" i="55"/>
  <c r="C1005" i="55" s="1"/>
  <c r="N761" i="55"/>
  <c r="N762" i="55"/>
  <c r="N763" i="55"/>
  <c r="E764" i="55"/>
  <c r="H1865" i="71" s="1"/>
  <c r="N764" i="55"/>
  <c r="E765" i="55"/>
  <c r="H1866" i="71" s="1"/>
  <c r="O765" i="55"/>
  <c r="E766" i="55"/>
  <c r="H1867" i="71" s="1"/>
  <c r="E767" i="55"/>
  <c r="N767" i="55"/>
  <c r="E768" i="55"/>
  <c r="H1869" i="71" s="1"/>
  <c r="N768" i="55"/>
  <c r="E769" i="55"/>
  <c r="H1870" i="71" s="1"/>
  <c r="N769" i="55"/>
  <c r="E770" i="55"/>
  <c r="H1871" i="71" s="1"/>
  <c r="N770" i="55"/>
  <c r="E771" i="55"/>
  <c r="H1872" i="71" s="1"/>
  <c r="N771" i="55"/>
  <c r="E772" i="55"/>
  <c r="H1873" i="71" s="1"/>
  <c r="N772" i="55"/>
  <c r="E773" i="55"/>
  <c r="H1874" i="71" s="1"/>
  <c r="N773" i="55"/>
  <c r="E774" i="55"/>
  <c r="H1875" i="71" s="1"/>
  <c r="N774" i="55"/>
  <c r="E775" i="55"/>
  <c r="H1876" i="71" s="1"/>
  <c r="N775" i="55"/>
  <c r="E776" i="55"/>
  <c r="H1877" i="71" s="1"/>
  <c r="N776" i="55"/>
  <c r="E777" i="55"/>
  <c r="H1878" i="71" s="1"/>
  <c r="N777" i="55"/>
  <c r="E778" i="55"/>
  <c r="H1879" i="71" s="1"/>
  <c r="O778" i="55"/>
  <c r="C779" i="55"/>
  <c r="N780" i="55"/>
  <c r="E782" i="55"/>
  <c r="H1880" i="71" s="1"/>
  <c r="N782" i="55"/>
  <c r="E783" i="55"/>
  <c r="H1881" i="71" s="1"/>
  <c r="N783" i="55"/>
  <c r="E784" i="55"/>
  <c r="H1882" i="71" s="1"/>
  <c r="N784" i="55"/>
  <c r="C785" i="55"/>
  <c r="AB1454" i="46" s="1"/>
  <c r="N785" i="55"/>
  <c r="E788" i="55"/>
  <c r="H1883" i="71" s="1"/>
  <c r="N788" i="55"/>
  <c r="E789" i="55"/>
  <c r="N789" i="55"/>
  <c r="E790" i="55"/>
  <c r="H1885" i="71" s="1"/>
  <c r="N790" i="55"/>
  <c r="E791" i="55"/>
  <c r="H1886" i="71" s="1"/>
  <c r="O791" i="55"/>
  <c r="E792" i="55"/>
  <c r="H1887" i="71" s="1"/>
  <c r="C793" i="55"/>
  <c r="AE1454" i="46" s="1"/>
  <c r="N793" i="55"/>
  <c r="N795" i="55"/>
  <c r="N797" i="55"/>
  <c r="N798" i="55"/>
  <c r="N799" i="55"/>
  <c r="O800" i="55"/>
  <c r="N802" i="55"/>
  <c r="N809" i="55"/>
  <c r="N812" i="55"/>
  <c r="N813" i="55"/>
  <c r="N815" i="55"/>
  <c r="N816" i="55"/>
  <c r="N817" i="55"/>
  <c r="N820" i="55"/>
  <c r="N821" i="55"/>
  <c r="N822" i="55"/>
  <c r="N824" i="55"/>
  <c r="N825" i="55"/>
  <c r="N826" i="55"/>
  <c r="N827" i="55"/>
  <c r="N828" i="55"/>
  <c r="N829" i="55"/>
  <c r="N832" i="55"/>
  <c r="N833" i="55"/>
  <c r="N834" i="55"/>
  <c r="O835" i="55"/>
  <c r="N837" i="55"/>
  <c r="N839" i="55"/>
  <c r="N841" i="55"/>
  <c r="N843" i="55"/>
  <c r="N845" i="55"/>
  <c r="B853" i="55"/>
  <c r="H855" i="55"/>
  <c r="H1638" i="46" s="1"/>
  <c r="C862" i="55"/>
  <c r="I1642" i="46" s="1"/>
  <c r="N67" i="50" s="1"/>
  <c r="D862" i="55"/>
  <c r="J1642" i="46" s="1"/>
  <c r="O67" i="50" s="1"/>
  <c r="E862" i="55"/>
  <c r="K1642" i="46" s="1"/>
  <c r="P67" i="50" s="1"/>
  <c r="F862" i="55"/>
  <c r="L1642" i="46" s="1"/>
  <c r="G862" i="55"/>
  <c r="M1642" i="46" s="1"/>
  <c r="R67" i="50" s="1"/>
  <c r="N872" i="55"/>
  <c r="N873" i="55"/>
  <c r="E874" i="55"/>
  <c r="H1888" i="71" s="1"/>
  <c r="N874" i="55"/>
  <c r="E875" i="55"/>
  <c r="N875" i="55"/>
  <c r="E876" i="55"/>
  <c r="H1890" i="71" s="1"/>
  <c r="N876" i="55"/>
  <c r="C877" i="55"/>
  <c r="N877" i="55"/>
  <c r="N878" i="55"/>
  <c r="N879" i="55"/>
  <c r="E880" i="55"/>
  <c r="H1891" i="71" s="1"/>
  <c r="O880" i="55"/>
  <c r="E881" i="55"/>
  <c r="H1892" i="71" s="1"/>
  <c r="E882" i="55"/>
  <c r="H1893" i="71" s="1"/>
  <c r="N882" i="55"/>
  <c r="C883" i="55"/>
  <c r="N883" i="55"/>
  <c r="N884" i="55"/>
  <c r="N885" i="55"/>
  <c r="E886" i="55"/>
  <c r="H1894" i="71" s="1"/>
  <c r="N886" i="55"/>
  <c r="E887" i="55"/>
  <c r="H1895" i="71" s="1"/>
  <c r="O887" i="55"/>
  <c r="E888" i="55"/>
  <c r="H1896" i="71" s="1"/>
  <c r="E889" i="55"/>
  <c r="H1897" i="71" s="1"/>
  <c r="N889" i="55"/>
  <c r="E890" i="55"/>
  <c r="N890" i="55"/>
  <c r="E891" i="55"/>
  <c r="H1899" i="71" s="1"/>
  <c r="N891" i="55"/>
  <c r="E892" i="55"/>
  <c r="H1900" i="71" s="1"/>
  <c r="N892" i="55"/>
  <c r="E893" i="55"/>
  <c r="H1901" i="71" s="1"/>
  <c r="N893" i="55"/>
  <c r="E894" i="55"/>
  <c r="H1902" i="71" s="1"/>
  <c r="N894" i="55"/>
  <c r="E895" i="55"/>
  <c r="H1903" i="71" s="1"/>
  <c r="N895" i="55"/>
  <c r="E896" i="55"/>
  <c r="H1904" i="71" s="1"/>
  <c r="N896" i="55"/>
  <c r="E897" i="55"/>
  <c r="H1905" i="71" s="1"/>
  <c r="N897" i="55"/>
  <c r="E898" i="55"/>
  <c r="H1906" i="71" s="1"/>
  <c r="N898" i="55"/>
  <c r="E899" i="55"/>
  <c r="H1907" i="71" s="1"/>
  <c r="N899" i="55"/>
  <c r="E900" i="55"/>
  <c r="H1908" i="71" s="1"/>
  <c r="O900" i="55"/>
  <c r="C901" i="55"/>
  <c r="V1642" i="46" s="1"/>
  <c r="N902" i="55"/>
  <c r="E904" i="55"/>
  <c r="H1909" i="71" s="1"/>
  <c r="N904" i="55"/>
  <c r="E905" i="55"/>
  <c r="H1910" i="71" s="1"/>
  <c r="N905" i="55"/>
  <c r="E906" i="55"/>
  <c r="H1911" i="71" s="1"/>
  <c r="N906" i="55"/>
  <c r="C907" i="55"/>
  <c r="N907" i="55"/>
  <c r="E910" i="55"/>
  <c r="H1912" i="71" s="1"/>
  <c r="N910" i="55"/>
  <c r="E911" i="55"/>
  <c r="H1913" i="71" s="1"/>
  <c r="N911" i="55"/>
  <c r="E912" i="55"/>
  <c r="H1914" i="71" s="1"/>
  <c r="N912" i="55"/>
  <c r="E913" i="55"/>
  <c r="H1915" i="71" s="1"/>
  <c r="O913" i="55"/>
  <c r="E914" i="55"/>
  <c r="H1916" i="71" s="1"/>
  <c r="C915" i="55"/>
  <c r="N915" i="55"/>
  <c r="N917" i="55"/>
  <c r="N919" i="55"/>
  <c r="N920" i="55"/>
  <c r="N921" i="55"/>
  <c r="O922" i="55"/>
  <c r="N924" i="55"/>
  <c r="N931" i="55"/>
  <c r="N934" i="55"/>
  <c r="N935" i="55"/>
  <c r="N937" i="55"/>
  <c r="N938" i="55"/>
  <c r="N939" i="55"/>
  <c r="N942" i="55"/>
  <c r="N943" i="55"/>
  <c r="N944" i="55"/>
  <c r="N946" i="55"/>
  <c r="N947" i="55"/>
  <c r="N948" i="55"/>
  <c r="N949" i="55"/>
  <c r="N950" i="55"/>
  <c r="N951" i="55"/>
  <c r="N954" i="55"/>
  <c r="N955" i="55"/>
  <c r="N956" i="55"/>
  <c r="O957" i="55"/>
  <c r="N959" i="55"/>
  <c r="N961" i="55"/>
  <c r="N963" i="55"/>
  <c r="N965" i="55"/>
  <c r="N967" i="55"/>
  <c r="B975" i="55"/>
  <c r="H977" i="55"/>
  <c r="O986" i="55"/>
  <c r="O988" i="55"/>
  <c r="O989" i="55"/>
  <c r="O990" i="55"/>
  <c r="O991" i="55"/>
  <c r="O992" i="55"/>
  <c r="O994" i="55"/>
  <c r="O995" i="55"/>
  <c r="O998" i="55"/>
  <c r="O999" i="55"/>
  <c r="O1000" i="55"/>
  <c r="O1001" i="55"/>
  <c r="O1002" i="55"/>
  <c r="O1005" i="55"/>
  <c r="O1006" i="55"/>
  <c r="O1007" i="55"/>
  <c r="O1008" i="55"/>
  <c r="O1009" i="55"/>
  <c r="O1010" i="55"/>
  <c r="O1011" i="55"/>
  <c r="O1012" i="55"/>
  <c r="O1013" i="55"/>
  <c r="O1014" i="55"/>
  <c r="O1015" i="55"/>
  <c r="O1018" i="55"/>
  <c r="O1020" i="55"/>
  <c r="O1021" i="55"/>
  <c r="O1022" i="55"/>
  <c r="O1023" i="55"/>
  <c r="O1026" i="55"/>
  <c r="O1027" i="55"/>
  <c r="O1028" i="55"/>
  <c r="O1031" i="55"/>
  <c r="O1033" i="55"/>
  <c r="O1035" i="55"/>
  <c r="O1036" i="55"/>
  <c r="O1037" i="55"/>
  <c r="O1040" i="55"/>
  <c r="N1047" i="55"/>
  <c r="O1047" i="55"/>
  <c r="O1050" i="55"/>
  <c r="O1053" i="55"/>
  <c r="O1054" i="55"/>
  <c r="O1055" i="55"/>
  <c r="O1058" i="55"/>
  <c r="O1059" i="55"/>
  <c r="O1060" i="55"/>
  <c r="N1062" i="55"/>
  <c r="O1063" i="55"/>
  <c r="O1064" i="55"/>
  <c r="O1065" i="55"/>
  <c r="O1066" i="55"/>
  <c r="O1067" i="55"/>
  <c r="O1070" i="55"/>
  <c r="O1071" i="55"/>
  <c r="O1072" i="55"/>
  <c r="O1075" i="55"/>
  <c r="O1077" i="55"/>
  <c r="O1079" i="55"/>
  <c r="O1081" i="55"/>
  <c r="O1083" i="55"/>
  <c r="H10" i="44"/>
  <c r="J10" i="44" s="1"/>
  <c r="J12" i="44" s="1"/>
  <c r="H982" i="44" s="1"/>
  <c r="C12" i="44"/>
  <c r="D12" i="44"/>
  <c r="E12" i="44"/>
  <c r="F12" i="44"/>
  <c r="G12" i="44"/>
  <c r="N18" i="44"/>
  <c r="N19" i="44"/>
  <c r="E20" i="44"/>
  <c r="H1569" i="71" s="1"/>
  <c r="N20" i="44"/>
  <c r="E21" i="44"/>
  <c r="H1570" i="71" s="1"/>
  <c r="N21" i="44"/>
  <c r="E22" i="44"/>
  <c r="H1571" i="71" s="1"/>
  <c r="N22" i="44"/>
  <c r="C23" i="44"/>
  <c r="Y74" i="46" s="1"/>
  <c r="N23" i="44"/>
  <c r="N24" i="44"/>
  <c r="N25" i="44"/>
  <c r="E26" i="44"/>
  <c r="H1572" i="71" s="1"/>
  <c r="O26" i="44"/>
  <c r="E27" i="44"/>
  <c r="H1573" i="71" s="1"/>
  <c r="E28" i="44"/>
  <c r="H1574" i="71" s="1"/>
  <c r="N28" i="44"/>
  <c r="C29" i="44"/>
  <c r="S74" i="46" s="1"/>
  <c r="N29" i="44"/>
  <c r="N30" i="44"/>
  <c r="N31" i="44"/>
  <c r="E32" i="44"/>
  <c r="H1575" i="71" s="1"/>
  <c r="N32" i="44"/>
  <c r="E33" i="44"/>
  <c r="H1576" i="71" s="1"/>
  <c r="O33" i="44"/>
  <c r="E34" i="44"/>
  <c r="H1577" i="71" s="1"/>
  <c r="E35" i="44"/>
  <c r="H1578" i="71" s="1"/>
  <c r="N35" i="44"/>
  <c r="E36" i="44"/>
  <c r="H1579" i="71" s="1"/>
  <c r="N36" i="44"/>
  <c r="E37" i="44"/>
  <c r="H1580" i="71" s="1"/>
  <c r="N37" i="44"/>
  <c r="E38" i="44"/>
  <c r="H1581" i="71" s="1"/>
  <c r="N38" i="44"/>
  <c r="E39" i="44"/>
  <c r="H1582" i="71" s="1"/>
  <c r="N39" i="44"/>
  <c r="E40" i="44"/>
  <c r="H1583" i="71" s="1"/>
  <c r="N40" i="44"/>
  <c r="E41" i="44"/>
  <c r="H1584" i="71" s="1"/>
  <c r="N41" i="44"/>
  <c r="E42" i="44"/>
  <c r="H1585" i="71" s="1"/>
  <c r="N42" i="44"/>
  <c r="E43" i="44"/>
  <c r="H1586" i="71" s="1"/>
  <c r="N43" i="44"/>
  <c r="E44" i="44"/>
  <c r="H1587" i="71" s="1"/>
  <c r="N44" i="44"/>
  <c r="E45" i="44"/>
  <c r="H1588" i="71" s="1"/>
  <c r="N45" i="44"/>
  <c r="E46" i="44"/>
  <c r="H1589" i="71" s="1"/>
  <c r="O46" i="44"/>
  <c r="C47" i="44"/>
  <c r="V74" i="46" s="1"/>
  <c r="N48" i="44"/>
  <c r="E50" i="44"/>
  <c r="H1590" i="71" s="1"/>
  <c r="N50" i="44"/>
  <c r="E51" i="44"/>
  <c r="H1591" i="71" s="1"/>
  <c r="N51" i="44"/>
  <c r="E52" i="44"/>
  <c r="H1592" i="71" s="1"/>
  <c r="N52" i="44"/>
  <c r="C53" i="44"/>
  <c r="N53" i="44"/>
  <c r="E56" i="44"/>
  <c r="H1593" i="71" s="1"/>
  <c r="N56" i="44"/>
  <c r="E57" i="44"/>
  <c r="H1594" i="71" s="1"/>
  <c r="N57" i="44"/>
  <c r="E58" i="44"/>
  <c r="H1595" i="71" s="1"/>
  <c r="N58" i="44"/>
  <c r="E59" i="44"/>
  <c r="H1596" i="71" s="1"/>
  <c r="O59" i="44"/>
  <c r="E60" i="44"/>
  <c r="H1597" i="71" s="1"/>
  <c r="C61" i="44"/>
  <c r="AE74" i="46" s="1"/>
  <c r="N61" i="44"/>
  <c r="N63" i="44"/>
  <c r="N65" i="44"/>
  <c r="N66" i="44"/>
  <c r="N67" i="44"/>
  <c r="O68" i="44"/>
  <c r="N70" i="44"/>
  <c r="N77" i="44"/>
  <c r="N80" i="44"/>
  <c r="N81" i="44"/>
  <c r="N83" i="44"/>
  <c r="N84" i="44"/>
  <c r="N85" i="44"/>
  <c r="N88" i="44"/>
  <c r="N89" i="44"/>
  <c r="N90" i="44"/>
  <c r="N92" i="44"/>
  <c r="N93" i="44"/>
  <c r="N94" i="44"/>
  <c r="N95" i="44"/>
  <c r="N96" i="44"/>
  <c r="N97" i="44"/>
  <c r="N100" i="44"/>
  <c r="N101" i="44"/>
  <c r="N102" i="44"/>
  <c r="O103" i="44"/>
  <c r="N105" i="44"/>
  <c r="N107" i="44"/>
  <c r="N109" i="44"/>
  <c r="N111" i="44"/>
  <c r="N113" i="44"/>
  <c r="B119" i="44"/>
  <c r="H121" i="44"/>
  <c r="H230" i="46" s="1"/>
  <c r="G125" i="44"/>
  <c r="H125" i="44"/>
  <c r="J125" i="44"/>
  <c r="P232" i="46" s="1"/>
  <c r="G126" i="44"/>
  <c r="H126" i="44"/>
  <c r="J126" i="44"/>
  <c r="P233" i="46" s="1"/>
  <c r="F127" i="44"/>
  <c r="N133" i="44"/>
  <c r="N134" i="44"/>
  <c r="E135" i="44"/>
  <c r="N135" i="44"/>
  <c r="E136" i="44"/>
  <c r="N136" i="44"/>
  <c r="E137" i="44"/>
  <c r="N137" i="44"/>
  <c r="C138" i="44"/>
  <c r="Y234" i="46" s="1"/>
  <c r="N138" i="44"/>
  <c r="N139" i="44"/>
  <c r="N140" i="44"/>
  <c r="O141" i="44"/>
  <c r="N143" i="44"/>
  <c r="N144" i="44"/>
  <c r="N145" i="44"/>
  <c r="N146" i="44"/>
  <c r="E147" i="44"/>
  <c r="N147" i="44"/>
  <c r="E148" i="44"/>
  <c r="O148" i="44"/>
  <c r="E149" i="44"/>
  <c r="E150" i="44"/>
  <c r="N150" i="44"/>
  <c r="E151" i="44"/>
  <c r="N151" i="44"/>
  <c r="E152" i="44"/>
  <c r="N152" i="44"/>
  <c r="E153" i="44"/>
  <c r="N153" i="44"/>
  <c r="E154" i="44"/>
  <c r="N154" i="44"/>
  <c r="E155" i="44"/>
  <c r="N155" i="44"/>
  <c r="E156" i="44"/>
  <c r="N156" i="44"/>
  <c r="E157" i="44"/>
  <c r="N157" i="44"/>
  <c r="E158" i="44"/>
  <c r="N158" i="44"/>
  <c r="E159" i="44"/>
  <c r="N159" i="44"/>
  <c r="E160" i="44"/>
  <c r="N160" i="44"/>
  <c r="E161" i="44"/>
  <c r="O161" i="44"/>
  <c r="C162" i="44"/>
  <c r="V234" i="46" s="1"/>
  <c r="N163" i="44"/>
  <c r="E165" i="44"/>
  <c r="N165" i="44"/>
  <c r="E166" i="44"/>
  <c r="N166" i="44"/>
  <c r="E167" i="44"/>
  <c r="N167" i="44"/>
  <c r="C168" i="44"/>
  <c r="AB234" i="46" s="1"/>
  <c r="N168" i="44"/>
  <c r="E171" i="44"/>
  <c r="N171" i="44"/>
  <c r="E172" i="44"/>
  <c r="N172" i="44"/>
  <c r="E173" i="44"/>
  <c r="N173" i="44"/>
  <c r="E174" i="44"/>
  <c r="O174" i="44"/>
  <c r="E175" i="44"/>
  <c r="C176" i="44"/>
  <c r="AE234" i="46" s="1"/>
  <c r="N176" i="44"/>
  <c r="N178" i="44"/>
  <c r="N180" i="44"/>
  <c r="N181" i="44"/>
  <c r="N182" i="44"/>
  <c r="O183" i="44"/>
  <c r="N185" i="44"/>
  <c r="N192" i="44"/>
  <c r="N195" i="44"/>
  <c r="N196" i="44"/>
  <c r="N197" i="44"/>
  <c r="N198" i="44"/>
  <c r="N199" i="44"/>
  <c r="N202" i="44"/>
  <c r="N203" i="44"/>
  <c r="N204" i="44"/>
  <c r="N206" i="44"/>
  <c r="N207" i="44"/>
  <c r="N208" i="44"/>
  <c r="N209" i="44"/>
  <c r="N210" i="44"/>
  <c r="N211" i="44"/>
  <c r="N214" i="44"/>
  <c r="N215" i="44"/>
  <c r="N216" i="44"/>
  <c r="O217" i="44"/>
  <c r="N219" i="44"/>
  <c r="N221" i="44"/>
  <c r="N223" i="44"/>
  <c r="N225" i="44"/>
  <c r="N227" i="44"/>
  <c r="B233" i="44"/>
  <c r="H235" i="44"/>
  <c r="H388" i="46" s="1"/>
  <c r="E239" i="44"/>
  <c r="E240" i="44"/>
  <c r="K391" i="46" s="1"/>
  <c r="D241" i="44"/>
  <c r="J392" i="46" s="1"/>
  <c r="N247" i="44"/>
  <c r="N248" i="44"/>
  <c r="N249" i="44"/>
  <c r="N250" i="44"/>
  <c r="N251" i="44"/>
  <c r="N252" i="44"/>
  <c r="N253" i="44"/>
  <c r="N254" i="44"/>
  <c r="E255" i="44"/>
  <c r="O255" i="44"/>
  <c r="E256" i="44"/>
  <c r="E257" i="44"/>
  <c r="N257" i="44"/>
  <c r="C258" i="44"/>
  <c r="S392" i="46" s="1"/>
  <c r="N258" i="44"/>
  <c r="N259" i="44"/>
  <c r="N260" i="44"/>
  <c r="N261" i="44"/>
  <c r="O262" i="44"/>
  <c r="N264" i="44"/>
  <c r="N265" i="44"/>
  <c r="N266" i="44"/>
  <c r="N267" i="44"/>
  <c r="N268" i="44"/>
  <c r="N269" i="44"/>
  <c r="N270" i="44"/>
  <c r="N271" i="44"/>
  <c r="N272" i="44"/>
  <c r="N273" i="44"/>
  <c r="N274" i="44"/>
  <c r="O275" i="44"/>
  <c r="N277" i="44"/>
  <c r="N279" i="44"/>
  <c r="N280" i="44"/>
  <c r="N281" i="44"/>
  <c r="N282" i="44"/>
  <c r="N285" i="44"/>
  <c r="N286" i="44"/>
  <c r="N287" i="44"/>
  <c r="O288" i="44"/>
  <c r="N290" i="44"/>
  <c r="N292" i="44"/>
  <c r="N294" i="44"/>
  <c r="N295" i="44"/>
  <c r="N296" i="44"/>
  <c r="O297" i="44"/>
  <c r="N299" i="44"/>
  <c r="N306" i="44"/>
  <c r="N308" i="44"/>
  <c r="N309" i="44"/>
  <c r="N310" i="44"/>
  <c r="N311" i="44"/>
  <c r="N312" i="44"/>
  <c r="N313" i="44"/>
  <c r="O314" i="44"/>
  <c r="N316" i="44"/>
  <c r="N317" i="44"/>
  <c r="N318" i="44"/>
  <c r="N320" i="44"/>
  <c r="N321" i="44"/>
  <c r="N322" i="44"/>
  <c r="N323" i="44"/>
  <c r="N324" i="44"/>
  <c r="N325" i="44"/>
  <c r="N328" i="44"/>
  <c r="N329" i="44"/>
  <c r="N330" i="44"/>
  <c r="O331" i="44"/>
  <c r="N333" i="44"/>
  <c r="N335" i="44"/>
  <c r="N337" i="44"/>
  <c r="N339" i="44"/>
  <c r="N341" i="44"/>
  <c r="B349" i="44"/>
  <c r="H351" i="44"/>
  <c r="H640" i="46" s="1"/>
  <c r="E356" i="44"/>
  <c r="J356" i="44"/>
  <c r="O356" i="44"/>
  <c r="E357" i="44"/>
  <c r="G357" i="44" s="1"/>
  <c r="J357" i="44"/>
  <c r="O357" i="44"/>
  <c r="E358" i="44"/>
  <c r="G358" i="44" s="1"/>
  <c r="J358" i="44"/>
  <c r="O358" i="44"/>
  <c r="E359" i="44"/>
  <c r="G359" i="44" s="1"/>
  <c r="J359" i="44"/>
  <c r="O359" i="44"/>
  <c r="E360" i="44"/>
  <c r="G360" i="44" s="1"/>
  <c r="J360" i="44"/>
  <c r="O360" i="44"/>
  <c r="E361" i="44"/>
  <c r="G361" i="44" s="1"/>
  <c r="J361" i="44"/>
  <c r="O361" i="44"/>
  <c r="E362" i="44"/>
  <c r="G362" i="44" s="1"/>
  <c r="J362" i="44"/>
  <c r="O362" i="44"/>
  <c r="E363" i="44"/>
  <c r="G363" i="44" s="1"/>
  <c r="J363" i="44"/>
  <c r="O363" i="44"/>
  <c r="E364" i="44"/>
  <c r="E367" i="44" s="1"/>
  <c r="J364" i="44"/>
  <c r="O364" i="44"/>
  <c r="E365" i="44"/>
  <c r="G365" i="44" s="1"/>
  <c r="J365" i="44"/>
  <c r="O365" i="44"/>
  <c r="E366" i="44"/>
  <c r="G366" i="44" s="1"/>
  <c r="J366" i="44"/>
  <c r="O366" i="44"/>
  <c r="D367" i="44"/>
  <c r="J653" i="46" s="1"/>
  <c r="D368" i="44"/>
  <c r="J654" i="46" s="1"/>
  <c r="N379" i="44"/>
  <c r="N380" i="44"/>
  <c r="E381" i="44"/>
  <c r="N381" i="44"/>
  <c r="E382" i="44"/>
  <c r="H1599" i="71" s="1"/>
  <c r="N382" i="44"/>
  <c r="E383" i="44"/>
  <c r="H1600" i="71" s="1"/>
  <c r="N383" i="44"/>
  <c r="C384" i="44"/>
  <c r="N385" i="44"/>
  <c r="N386" i="44"/>
  <c r="E387" i="44"/>
  <c r="H1601" i="71" s="1"/>
  <c r="E388" i="44"/>
  <c r="H1602" i="71" s="1"/>
  <c r="E389" i="44"/>
  <c r="H1603" i="71" s="1"/>
  <c r="N389" i="44"/>
  <c r="C390" i="44"/>
  <c r="C1002" i="44" s="1"/>
  <c r="N390" i="44"/>
  <c r="N391" i="44"/>
  <c r="N392" i="44"/>
  <c r="E393" i="44"/>
  <c r="H1604" i="71" s="1"/>
  <c r="N393" i="44"/>
  <c r="E394" i="44"/>
  <c r="O394" i="44"/>
  <c r="E395" i="44"/>
  <c r="H1606" i="71" s="1"/>
  <c r="E396" i="44"/>
  <c r="H1607" i="71" s="1"/>
  <c r="N396" i="44"/>
  <c r="E397" i="44"/>
  <c r="H1608" i="71" s="1"/>
  <c r="N397" i="44"/>
  <c r="E398" i="44"/>
  <c r="H1609" i="71" s="1"/>
  <c r="N398" i="44"/>
  <c r="E399" i="44"/>
  <c r="H1610" i="71" s="1"/>
  <c r="N399" i="44"/>
  <c r="E400" i="44"/>
  <c r="H1611" i="71" s="1"/>
  <c r="N400" i="44"/>
  <c r="E401" i="44"/>
  <c r="H1612" i="71" s="1"/>
  <c r="N401" i="44"/>
  <c r="E402" i="44"/>
  <c r="H1613" i="71" s="1"/>
  <c r="N402" i="44"/>
  <c r="E403" i="44"/>
  <c r="H1614" i="71" s="1"/>
  <c r="N403" i="44"/>
  <c r="E404" i="44"/>
  <c r="H1615" i="71" s="1"/>
  <c r="N404" i="44"/>
  <c r="E405" i="44"/>
  <c r="H1616" i="71" s="1"/>
  <c r="N405" i="44"/>
  <c r="E406" i="44"/>
  <c r="H1617" i="71" s="1"/>
  <c r="N406" i="44"/>
  <c r="E407" i="44"/>
  <c r="H1618" i="71" s="1"/>
  <c r="O407" i="44"/>
  <c r="C408" i="44"/>
  <c r="N409" i="44"/>
  <c r="E411" i="44"/>
  <c r="H1619" i="71" s="1"/>
  <c r="N411" i="44"/>
  <c r="E412" i="44"/>
  <c r="H1620" i="71" s="1"/>
  <c r="N412" i="44"/>
  <c r="E413" i="44"/>
  <c r="H1621" i="71" s="1"/>
  <c r="N413" i="44"/>
  <c r="C414" i="44"/>
  <c r="N414" i="44"/>
  <c r="E417" i="44"/>
  <c r="H1622" i="71" s="1"/>
  <c r="N417" i="44"/>
  <c r="E418" i="44"/>
  <c r="H1623" i="71" s="1"/>
  <c r="N418" i="44"/>
  <c r="E419" i="44"/>
  <c r="H1624" i="71" s="1"/>
  <c r="N419" i="44"/>
  <c r="E420" i="44"/>
  <c r="H1625" i="71" s="1"/>
  <c r="O420" i="44"/>
  <c r="E421" i="44"/>
  <c r="H1626" i="71" s="1"/>
  <c r="C422" i="44"/>
  <c r="AE654" i="46" s="1"/>
  <c r="N422" i="44"/>
  <c r="N424" i="44"/>
  <c r="N426" i="44"/>
  <c r="N427" i="44"/>
  <c r="N428" i="44"/>
  <c r="O429" i="44"/>
  <c r="N431" i="44"/>
  <c r="N438" i="44"/>
  <c r="N441" i="44"/>
  <c r="N444" i="44"/>
  <c r="N445" i="44"/>
  <c r="N446" i="44"/>
  <c r="N449" i="44"/>
  <c r="N450" i="44"/>
  <c r="N451" i="44"/>
  <c r="N453" i="44"/>
  <c r="N454" i="44"/>
  <c r="N455" i="44"/>
  <c r="N456" i="44"/>
  <c r="N457" i="44"/>
  <c r="N458" i="44"/>
  <c r="N461" i="44"/>
  <c r="N462" i="44"/>
  <c r="N463" i="44"/>
  <c r="O464" i="44"/>
  <c r="N466" i="44"/>
  <c r="N468" i="44"/>
  <c r="N470" i="44"/>
  <c r="N472" i="44"/>
  <c r="N474" i="44"/>
  <c r="B480" i="44"/>
  <c r="H482" i="44"/>
  <c r="H965" i="46" s="1"/>
  <c r="E487" i="44"/>
  <c r="F498" i="44" s="1"/>
  <c r="M978" i="46" s="1"/>
  <c r="J487" i="44"/>
  <c r="O487" i="44"/>
  <c r="E488" i="44"/>
  <c r="G488" i="44" s="1"/>
  <c r="J488" i="44"/>
  <c r="O488" i="44"/>
  <c r="E489" i="44"/>
  <c r="G489" i="44" s="1"/>
  <c r="J489" i="44"/>
  <c r="O489" i="44"/>
  <c r="E490" i="44"/>
  <c r="G490" i="44" s="1"/>
  <c r="J490" i="44"/>
  <c r="O490" i="44"/>
  <c r="E491" i="44"/>
  <c r="G491" i="44" s="1"/>
  <c r="J491" i="44"/>
  <c r="O491" i="44"/>
  <c r="E492" i="44"/>
  <c r="G492" i="44" s="1"/>
  <c r="J492" i="44"/>
  <c r="O492" i="44"/>
  <c r="E493" i="44"/>
  <c r="G493" i="44" s="1"/>
  <c r="J493" i="44"/>
  <c r="O493" i="44"/>
  <c r="E494" i="44"/>
  <c r="G494" i="44" s="1"/>
  <c r="J494" i="44"/>
  <c r="O494" i="44"/>
  <c r="E495" i="44"/>
  <c r="E498" i="44" s="1"/>
  <c r="J495" i="44"/>
  <c r="O495" i="44"/>
  <c r="E496" i="44"/>
  <c r="G496" i="44" s="1"/>
  <c r="J496" i="44"/>
  <c r="O496" i="44"/>
  <c r="E497" i="44"/>
  <c r="G497" i="44" s="1"/>
  <c r="J497" i="44"/>
  <c r="O497" i="44"/>
  <c r="D498" i="44"/>
  <c r="J978" i="46" s="1"/>
  <c r="D499" i="44"/>
  <c r="J979" i="46" s="1"/>
  <c r="N510" i="44"/>
  <c r="N511" i="44"/>
  <c r="E512" i="44"/>
  <c r="H1627" i="71" s="1"/>
  <c r="N512" i="44"/>
  <c r="E513" i="44"/>
  <c r="N513" i="44"/>
  <c r="E514" i="44"/>
  <c r="H1629" i="71" s="1"/>
  <c r="N514" i="44"/>
  <c r="C515" i="44"/>
  <c r="Y979" i="46" s="1"/>
  <c r="N516" i="44"/>
  <c r="N517" i="44"/>
  <c r="E518" i="44"/>
  <c r="H1630" i="71" s="1"/>
  <c r="E519" i="44"/>
  <c r="H1631" i="71" s="1"/>
  <c r="E520" i="44"/>
  <c r="H1632" i="71" s="1"/>
  <c r="N520" i="44"/>
  <c r="C521" i="44"/>
  <c r="N521" i="44"/>
  <c r="N522" i="44"/>
  <c r="N523" i="44"/>
  <c r="E524" i="44"/>
  <c r="H1633" i="71" s="1"/>
  <c r="N524" i="44"/>
  <c r="E525" i="44"/>
  <c r="H1634" i="71" s="1"/>
  <c r="O525" i="44"/>
  <c r="E526" i="44"/>
  <c r="H1635" i="71" s="1"/>
  <c r="E527" i="44"/>
  <c r="H1636" i="71" s="1"/>
  <c r="N527" i="44"/>
  <c r="E528" i="44"/>
  <c r="N528" i="44"/>
  <c r="E529" i="44"/>
  <c r="H1638" i="71" s="1"/>
  <c r="N529" i="44"/>
  <c r="E530" i="44"/>
  <c r="H1639" i="71" s="1"/>
  <c r="N530" i="44"/>
  <c r="E531" i="44"/>
  <c r="H1640" i="71" s="1"/>
  <c r="N531" i="44"/>
  <c r="E532" i="44"/>
  <c r="H1641" i="71" s="1"/>
  <c r="N532" i="44"/>
  <c r="E533" i="44"/>
  <c r="H1642" i="71" s="1"/>
  <c r="N533" i="44"/>
  <c r="E534" i="44"/>
  <c r="H1643" i="71" s="1"/>
  <c r="N534" i="44"/>
  <c r="E535" i="44"/>
  <c r="H1644" i="71" s="1"/>
  <c r="N535" i="44"/>
  <c r="E536" i="44"/>
  <c r="H1645" i="71" s="1"/>
  <c r="N536" i="44"/>
  <c r="E537" i="44"/>
  <c r="H1646" i="71" s="1"/>
  <c r="N537" i="44"/>
  <c r="E538" i="44"/>
  <c r="H1647" i="71" s="1"/>
  <c r="O538" i="44"/>
  <c r="C539" i="44"/>
  <c r="V979" i="46" s="1"/>
  <c r="N540" i="44"/>
  <c r="E542" i="44"/>
  <c r="H1648" i="71" s="1"/>
  <c r="N542" i="44"/>
  <c r="E543" i="44"/>
  <c r="H1649" i="71" s="1"/>
  <c r="N543" i="44"/>
  <c r="E544" i="44"/>
  <c r="H1650" i="71" s="1"/>
  <c r="N544" i="44"/>
  <c r="C545" i="44"/>
  <c r="AB979" i="46" s="1"/>
  <c r="N545" i="44"/>
  <c r="E548" i="44"/>
  <c r="N548" i="44"/>
  <c r="E549" i="44"/>
  <c r="H1652" i="71" s="1"/>
  <c r="N549" i="44"/>
  <c r="E550" i="44"/>
  <c r="H1653" i="71" s="1"/>
  <c r="N550" i="44"/>
  <c r="E551" i="44"/>
  <c r="H1654" i="71" s="1"/>
  <c r="O551" i="44"/>
  <c r="E552" i="44"/>
  <c r="H1655" i="71" s="1"/>
  <c r="C553" i="44"/>
  <c r="AE979" i="46" s="1"/>
  <c r="N553" i="44"/>
  <c r="N555" i="44"/>
  <c r="N557" i="44"/>
  <c r="N558" i="44"/>
  <c r="N559" i="44"/>
  <c r="O560" i="44"/>
  <c r="N562" i="44"/>
  <c r="N569" i="44"/>
  <c r="N572" i="44"/>
  <c r="N575" i="44"/>
  <c r="N576" i="44"/>
  <c r="N577" i="44"/>
  <c r="N580" i="44"/>
  <c r="N581" i="44"/>
  <c r="N582" i="44"/>
  <c r="N584" i="44"/>
  <c r="N585" i="44"/>
  <c r="N586" i="44"/>
  <c r="N587" i="44"/>
  <c r="N588" i="44"/>
  <c r="N589" i="44"/>
  <c r="N592" i="44"/>
  <c r="N593" i="44"/>
  <c r="N594" i="44"/>
  <c r="O595" i="44"/>
  <c r="N597" i="44"/>
  <c r="N599" i="44"/>
  <c r="N601" i="44"/>
  <c r="N603" i="44"/>
  <c r="N605" i="44"/>
  <c r="B612" i="44"/>
  <c r="H614" i="44"/>
  <c r="H1220" i="46" s="1"/>
  <c r="G619" i="44"/>
  <c r="I619" i="44" s="1"/>
  <c r="G620" i="44"/>
  <c r="G621" i="44"/>
  <c r="G622" i="44"/>
  <c r="N629" i="44"/>
  <c r="N630" i="44"/>
  <c r="E631" i="44"/>
  <c r="N631" i="44"/>
  <c r="E632" i="44"/>
  <c r="H1657" i="71" s="1"/>
  <c r="N632" i="44"/>
  <c r="E633" i="44"/>
  <c r="H1658" i="71" s="1"/>
  <c r="N633" i="44"/>
  <c r="C634" i="44"/>
  <c r="Y1226" i="46" s="1"/>
  <c r="N634" i="44"/>
  <c r="N635" i="44"/>
  <c r="N636" i="44"/>
  <c r="E637" i="44"/>
  <c r="H1659" i="71" s="1"/>
  <c r="O637" i="44"/>
  <c r="E638" i="44"/>
  <c r="E639" i="44"/>
  <c r="H1661" i="71" s="1"/>
  <c r="N639" i="44"/>
  <c r="C640" i="44"/>
  <c r="S1226" i="46" s="1"/>
  <c r="N640" i="44"/>
  <c r="N641" i="44"/>
  <c r="N642" i="44"/>
  <c r="E643" i="44"/>
  <c r="H1662" i="71" s="1"/>
  <c r="N643" i="44"/>
  <c r="E644" i="44"/>
  <c r="H1663" i="71" s="1"/>
  <c r="O644" i="44"/>
  <c r="E645" i="44"/>
  <c r="H1664" i="71" s="1"/>
  <c r="E646" i="44"/>
  <c r="H1665" i="71" s="1"/>
  <c r="N646" i="44"/>
  <c r="E647" i="44"/>
  <c r="H1666" i="71" s="1"/>
  <c r="N647" i="44"/>
  <c r="E648" i="44"/>
  <c r="H1667" i="71" s="1"/>
  <c r="N648" i="44"/>
  <c r="E649" i="44"/>
  <c r="H1668" i="71" s="1"/>
  <c r="N649" i="44"/>
  <c r="E650" i="44"/>
  <c r="H1669" i="71" s="1"/>
  <c r="N650" i="44"/>
  <c r="E651" i="44"/>
  <c r="H1670" i="71" s="1"/>
  <c r="N651" i="44"/>
  <c r="E652" i="44"/>
  <c r="H1671" i="71" s="1"/>
  <c r="N652" i="44"/>
  <c r="E653" i="44"/>
  <c r="H1672" i="71" s="1"/>
  <c r="N653" i="44"/>
  <c r="E654" i="44"/>
  <c r="H1673" i="71" s="1"/>
  <c r="N654" i="44"/>
  <c r="E655" i="44"/>
  <c r="H1674" i="71" s="1"/>
  <c r="N655" i="44"/>
  <c r="E656" i="44"/>
  <c r="H1675" i="71" s="1"/>
  <c r="N656" i="44"/>
  <c r="E657" i="44"/>
  <c r="H1676" i="71" s="1"/>
  <c r="O657" i="44"/>
  <c r="C658" i="44"/>
  <c r="V1226" i="46" s="1"/>
  <c r="N659" i="44"/>
  <c r="E661" i="44"/>
  <c r="H1677" i="71" s="1"/>
  <c r="N661" i="44"/>
  <c r="E662" i="44"/>
  <c r="H1678" i="71" s="1"/>
  <c r="N662" i="44"/>
  <c r="E663" i="44"/>
  <c r="H1679" i="71" s="1"/>
  <c r="N663" i="44"/>
  <c r="C664" i="44"/>
  <c r="AB1226" i="46" s="1"/>
  <c r="N664" i="44"/>
  <c r="E667" i="44"/>
  <c r="H1680" i="71" s="1"/>
  <c r="N667" i="44"/>
  <c r="E668" i="44"/>
  <c r="H1681" i="71" s="1"/>
  <c r="N668" i="44"/>
  <c r="E669" i="44"/>
  <c r="H1682" i="71" s="1"/>
  <c r="N669" i="44"/>
  <c r="E670" i="44"/>
  <c r="H1683" i="71" s="1"/>
  <c r="O670" i="44"/>
  <c r="E671" i="44"/>
  <c r="H1684" i="71" s="1"/>
  <c r="C672" i="44"/>
  <c r="AE1226" i="46" s="1"/>
  <c r="N672" i="44"/>
  <c r="N674" i="44"/>
  <c r="N676" i="44"/>
  <c r="N677" i="44"/>
  <c r="N678" i="44"/>
  <c r="O679" i="44"/>
  <c r="N681" i="44"/>
  <c r="N688" i="44"/>
  <c r="N691" i="44"/>
  <c r="N692" i="44"/>
  <c r="N694" i="44"/>
  <c r="N695" i="44"/>
  <c r="N696" i="44"/>
  <c r="N699" i="44"/>
  <c r="N700" i="44"/>
  <c r="N701" i="44"/>
  <c r="N703" i="44"/>
  <c r="N704" i="44"/>
  <c r="N705" i="44"/>
  <c r="N706" i="44"/>
  <c r="N707" i="44"/>
  <c r="N708" i="44"/>
  <c r="N711" i="44"/>
  <c r="N712" i="44"/>
  <c r="N713" i="44"/>
  <c r="O714" i="44"/>
  <c r="N716" i="44"/>
  <c r="N718" i="44"/>
  <c r="N720" i="44"/>
  <c r="N722" i="44"/>
  <c r="N724" i="44"/>
  <c r="B731" i="44"/>
  <c r="H733" i="44"/>
  <c r="H1434" i="46" s="1"/>
  <c r="G738" i="44"/>
  <c r="G740" i="44"/>
  <c r="G741" i="44"/>
  <c r="G743" i="44"/>
  <c r="N750" i="44"/>
  <c r="N751" i="44"/>
  <c r="E752" i="44"/>
  <c r="H1685" i="71" s="1"/>
  <c r="N752" i="44"/>
  <c r="E753" i="44"/>
  <c r="H1686" i="71" s="1"/>
  <c r="N753" i="44"/>
  <c r="E754" i="44"/>
  <c r="H1687" i="71" s="1"/>
  <c r="N754" i="44"/>
  <c r="C755" i="44"/>
  <c r="C994" i="44" s="1"/>
  <c r="N755" i="44"/>
  <c r="N756" i="44"/>
  <c r="N757" i="44"/>
  <c r="E758" i="44"/>
  <c r="H1688" i="71" s="1"/>
  <c r="O758" i="44"/>
  <c r="E759" i="44"/>
  <c r="H1689" i="71" s="1"/>
  <c r="E760" i="44"/>
  <c r="H1690" i="71" s="1"/>
  <c r="N760" i="44"/>
  <c r="C761" i="44"/>
  <c r="S1442" i="46" s="1"/>
  <c r="N761" i="44"/>
  <c r="N762" i="44"/>
  <c r="N763" i="44"/>
  <c r="E764" i="44"/>
  <c r="H1691" i="71" s="1"/>
  <c r="N764" i="44"/>
  <c r="E765" i="44"/>
  <c r="H1692" i="71" s="1"/>
  <c r="O765" i="44"/>
  <c r="E766" i="44"/>
  <c r="H1693" i="71" s="1"/>
  <c r="E767" i="44"/>
  <c r="H1694" i="71" s="1"/>
  <c r="N767" i="44"/>
  <c r="E768" i="44"/>
  <c r="H1695" i="71" s="1"/>
  <c r="N768" i="44"/>
  <c r="E769" i="44"/>
  <c r="H1696" i="71" s="1"/>
  <c r="N769" i="44"/>
  <c r="E770" i="44"/>
  <c r="H1697" i="71" s="1"/>
  <c r="N770" i="44"/>
  <c r="E771" i="44"/>
  <c r="H1698" i="71" s="1"/>
  <c r="N771" i="44"/>
  <c r="E772" i="44"/>
  <c r="H1699" i="71" s="1"/>
  <c r="N772" i="44"/>
  <c r="E773" i="44"/>
  <c r="H1700" i="71" s="1"/>
  <c r="N773" i="44"/>
  <c r="E774" i="44"/>
  <c r="H1701" i="71" s="1"/>
  <c r="N774" i="44"/>
  <c r="E775" i="44"/>
  <c r="H1702" i="71" s="1"/>
  <c r="N775" i="44"/>
  <c r="E776" i="44"/>
  <c r="H1703" i="71" s="1"/>
  <c r="N776" i="44"/>
  <c r="E777" i="44"/>
  <c r="H1704" i="71" s="1"/>
  <c r="N777" i="44"/>
  <c r="E778" i="44"/>
  <c r="H1705" i="71" s="1"/>
  <c r="O778" i="44"/>
  <c r="C779" i="44"/>
  <c r="N780" i="44"/>
  <c r="E782" i="44"/>
  <c r="H1706" i="71" s="1"/>
  <c r="N782" i="44"/>
  <c r="E783" i="44"/>
  <c r="H1707" i="71" s="1"/>
  <c r="N783" i="44"/>
  <c r="E784" i="44"/>
  <c r="H1708" i="71" s="1"/>
  <c r="N784" i="44"/>
  <c r="C785" i="44"/>
  <c r="AB1442" i="46" s="1"/>
  <c r="N785" i="44"/>
  <c r="E788" i="44"/>
  <c r="H1709" i="71" s="1"/>
  <c r="N788" i="44"/>
  <c r="E789" i="44"/>
  <c r="H1710" i="71" s="1"/>
  <c r="N789" i="44"/>
  <c r="E790" i="44"/>
  <c r="H1711" i="71" s="1"/>
  <c r="N790" i="44"/>
  <c r="E791" i="44"/>
  <c r="H1712" i="71" s="1"/>
  <c r="O791" i="44"/>
  <c r="E792" i="44"/>
  <c r="H1713" i="71" s="1"/>
  <c r="C793" i="44"/>
  <c r="N793" i="44"/>
  <c r="N795" i="44"/>
  <c r="N797" i="44"/>
  <c r="N798" i="44"/>
  <c r="N799" i="44"/>
  <c r="O800" i="44"/>
  <c r="N802" i="44"/>
  <c r="N809" i="44"/>
  <c r="N812" i="44"/>
  <c r="N813" i="44"/>
  <c r="N815" i="44"/>
  <c r="N816" i="44"/>
  <c r="N817" i="44"/>
  <c r="N820" i="44"/>
  <c r="N821" i="44"/>
  <c r="N822" i="44"/>
  <c r="N824" i="44"/>
  <c r="N825" i="44"/>
  <c r="N826" i="44"/>
  <c r="N827" i="44"/>
  <c r="N828" i="44"/>
  <c r="N829" i="44"/>
  <c r="N832" i="44"/>
  <c r="N833" i="44"/>
  <c r="N834" i="44"/>
  <c r="O835" i="44"/>
  <c r="N837" i="44"/>
  <c r="N839" i="44"/>
  <c r="N841" i="44"/>
  <c r="N843" i="44"/>
  <c r="N845" i="44"/>
  <c r="B853" i="44"/>
  <c r="H855" i="44"/>
  <c r="H1631" i="46" s="1"/>
  <c r="C862" i="44"/>
  <c r="I1635" i="46" s="1"/>
  <c r="D862" i="44"/>
  <c r="J1635" i="46" s="1"/>
  <c r="O66" i="50" s="1"/>
  <c r="E862" i="44"/>
  <c r="K1635" i="46" s="1"/>
  <c r="P66" i="50" s="1"/>
  <c r="F862" i="44"/>
  <c r="L1635" i="46" s="1"/>
  <c r="Q66" i="50" s="1"/>
  <c r="G862" i="44"/>
  <c r="M1635" i="46" s="1"/>
  <c r="R66" i="50" s="1"/>
  <c r="N872" i="44"/>
  <c r="N873" i="44"/>
  <c r="E874" i="44"/>
  <c r="H1714" i="71" s="1"/>
  <c r="N874" i="44"/>
  <c r="E875" i="44"/>
  <c r="H1715" i="71" s="1"/>
  <c r="N875" i="44"/>
  <c r="E876" i="44"/>
  <c r="H1716" i="71" s="1"/>
  <c r="N876" i="44"/>
  <c r="C877" i="44"/>
  <c r="N877" i="44"/>
  <c r="N878" i="44"/>
  <c r="N879" i="44"/>
  <c r="E880" i="44"/>
  <c r="H1717" i="71" s="1"/>
  <c r="O880" i="44"/>
  <c r="E881" i="44"/>
  <c r="H1718" i="71" s="1"/>
  <c r="E882" i="44"/>
  <c r="N882" i="44"/>
  <c r="C883" i="44"/>
  <c r="S1635" i="46" s="1"/>
  <c r="N883" i="44"/>
  <c r="N884" i="44"/>
  <c r="N885" i="44"/>
  <c r="E886" i="44"/>
  <c r="H1720" i="71" s="1"/>
  <c r="N886" i="44"/>
  <c r="E887" i="44"/>
  <c r="H1721" i="71" s="1"/>
  <c r="O887" i="44"/>
  <c r="E888" i="44"/>
  <c r="H1722" i="71" s="1"/>
  <c r="E889" i="44"/>
  <c r="H1723" i="71" s="1"/>
  <c r="N889" i="44"/>
  <c r="E890" i="44"/>
  <c r="H1724" i="71" s="1"/>
  <c r="N890" i="44"/>
  <c r="E891" i="44"/>
  <c r="H1725" i="71" s="1"/>
  <c r="N891" i="44"/>
  <c r="E892" i="44"/>
  <c r="H1726" i="71" s="1"/>
  <c r="N892" i="44"/>
  <c r="E893" i="44"/>
  <c r="H1727" i="71" s="1"/>
  <c r="N893" i="44"/>
  <c r="E894" i="44"/>
  <c r="H1728" i="71" s="1"/>
  <c r="N894" i="44"/>
  <c r="E895" i="44"/>
  <c r="H1729" i="71" s="1"/>
  <c r="N895" i="44"/>
  <c r="E896" i="44"/>
  <c r="H1730" i="71" s="1"/>
  <c r="N896" i="44"/>
  <c r="E897" i="44"/>
  <c r="H1731" i="71" s="1"/>
  <c r="N897" i="44"/>
  <c r="E898" i="44"/>
  <c r="H1732" i="71" s="1"/>
  <c r="N898" i="44"/>
  <c r="E899" i="44"/>
  <c r="H1733" i="71" s="1"/>
  <c r="N899" i="44"/>
  <c r="E900" i="44"/>
  <c r="H1734" i="71" s="1"/>
  <c r="O900" i="44"/>
  <c r="C901" i="44"/>
  <c r="C1015" i="44" s="1"/>
  <c r="N902" i="44"/>
  <c r="E904" i="44"/>
  <c r="H1735" i="71" s="1"/>
  <c r="N904" i="44"/>
  <c r="E905" i="44"/>
  <c r="H1736" i="71" s="1"/>
  <c r="N905" i="44"/>
  <c r="E906" i="44"/>
  <c r="H1737" i="71" s="1"/>
  <c r="N906" i="44"/>
  <c r="C907" i="44"/>
  <c r="AB1635" i="46" s="1"/>
  <c r="N907" i="44"/>
  <c r="E910" i="44"/>
  <c r="H1738" i="71" s="1"/>
  <c r="N910" i="44"/>
  <c r="E911" i="44"/>
  <c r="H1739" i="71" s="1"/>
  <c r="N911" i="44"/>
  <c r="E912" i="44"/>
  <c r="H1740" i="71" s="1"/>
  <c r="N912" i="44"/>
  <c r="E913" i="44"/>
  <c r="H1741" i="71" s="1"/>
  <c r="O913" i="44"/>
  <c r="E914" i="44"/>
  <c r="H1742" i="71" s="1"/>
  <c r="C915" i="44"/>
  <c r="AE1635" i="46" s="1"/>
  <c r="N915" i="44"/>
  <c r="N917" i="44"/>
  <c r="N919" i="44"/>
  <c r="N920" i="44"/>
  <c r="N921" i="44"/>
  <c r="O922" i="44"/>
  <c r="N924" i="44"/>
  <c r="N931" i="44"/>
  <c r="N934" i="44"/>
  <c r="N935" i="44"/>
  <c r="N937" i="44"/>
  <c r="N938" i="44"/>
  <c r="N939" i="44"/>
  <c r="N942" i="44"/>
  <c r="N943" i="44"/>
  <c r="N944" i="44"/>
  <c r="N946" i="44"/>
  <c r="N947" i="44"/>
  <c r="N948" i="44"/>
  <c r="N949" i="44"/>
  <c r="N950" i="44"/>
  <c r="N951" i="44"/>
  <c r="N954" i="44"/>
  <c r="N955" i="44"/>
  <c r="N956" i="44"/>
  <c r="O957" i="44"/>
  <c r="N959" i="44"/>
  <c r="N961" i="44"/>
  <c r="N963" i="44"/>
  <c r="N965" i="44"/>
  <c r="N967" i="44"/>
  <c r="B975" i="44"/>
  <c r="H977" i="44"/>
  <c r="O986" i="44"/>
  <c r="O988" i="44"/>
  <c r="O989" i="44"/>
  <c r="O990" i="44"/>
  <c r="O991" i="44"/>
  <c r="O992" i="44"/>
  <c r="O994" i="44"/>
  <c r="O995" i="44"/>
  <c r="O998" i="44"/>
  <c r="O999" i="44"/>
  <c r="O1000" i="44"/>
  <c r="O1001" i="44"/>
  <c r="O1002" i="44"/>
  <c r="O1005" i="44"/>
  <c r="O1006" i="44"/>
  <c r="O1007" i="44"/>
  <c r="O1008" i="44"/>
  <c r="O1009" i="44"/>
  <c r="O1010" i="44"/>
  <c r="O1011" i="44"/>
  <c r="O1012" i="44"/>
  <c r="O1013" i="44"/>
  <c r="O1014" i="44"/>
  <c r="O1015" i="44"/>
  <c r="O1018" i="44"/>
  <c r="O1020" i="44"/>
  <c r="O1021" i="44"/>
  <c r="O1022" i="44"/>
  <c r="O1023" i="44"/>
  <c r="O1026" i="44"/>
  <c r="O1027" i="44"/>
  <c r="O1028" i="44"/>
  <c r="O1031" i="44"/>
  <c r="O1033" i="44"/>
  <c r="O1035" i="44"/>
  <c r="O1036" i="44"/>
  <c r="O1037" i="44"/>
  <c r="O1040" i="44"/>
  <c r="N1047" i="44"/>
  <c r="O1047" i="44"/>
  <c r="O1050" i="44"/>
  <c r="O1053" i="44"/>
  <c r="O1054" i="44"/>
  <c r="O1055" i="44"/>
  <c r="O1058" i="44"/>
  <c r="O1059" i="44"/>
  <c r="O1060" i="44"/>
  <c r="N1062" i="44"/>
  <c r="O1063" i="44"/>
  <c r="O1064" i="44"/>
  <c r="O1065" i="44"/>
  <c r="O1066" i="44"/>
  <c r="O1067" i="44"/>
  <c r="O1070" i="44"/>
  <c r="O1071" i="44"/>
  <c r="O1072" i="44"/>
  <c r="O1075" i="44"/>
  <c r="O1077" i="44"/>
  <c r="O1079" i="44"/>
  <c r="O1081" i="44"/>
  <c r="O1083" i="44"/>
  <c r="H10" i="43"/>
  <c r="J10" i="43" s="1"/>
  <c r="C12" i="43"/>
  <c r="D12" i="43"/>
  <c r="E12" i="43"/>
  <c r="F12" i="43"/>
  <c r="G12" i="43"/>
  <c r="N18" i="43"/>
  <c r="N19" i="43"/>
  <c r="E20" i="43"/>
  <c r="H1395" i="71" s="1"/>
  <c r="N20" i="43"/>
  <c r="E21" i="43"/>
  <c r="N21" i="43"/>
  <c r="E22" i="43"/>
  <c r="H1397" i="71" s="1"/>
  <c r="N22" i="43"/>
  <c r="C23" i="43"/>
  <c r="N23" i="43"/>
  <c r="N24" i="43"/>
  <c r="N25" i="43"/>
  <c r="E26" i="43"/>
  <c r="O26" i="43"/>
  <c r="E27" i="43"/>
  <c r="H1399" i="71" s="1"/>
  <c r="E28" i="43"/>
  <c r="H1400" i="71" s="1"/>
  <c r="N28" i="43"/>
  <c r="C29" i="43"/>
  <c r="S67" i="46" s="1"/>
  <c r="N29" i="43"/>
  <c r="N30" i="43"/>
  <c r="N31" i="43"/>
  <c r="E32" i="43"/>
  <c r="H1401" i="71" s="1"/>
  <c r="N32" i="43"/>
  <c r="E33" i="43"/>
  <c r="O33" i="43"/>
  <c r="E34" i="43"/>
  <c r="H1403" i="71" s="1"/>
  <c r="E35" i="43"/>
  <c r="H1404" i="71" s="1"/>
  <c r="N35" i="43"/>
  <c r="E36" i="43"/>
  <c r="H1405" i="71" s="1"/>
  <c r="N36" i="43"/>
  <c r="E37" i="43"/>
  <c r="H1406" i="71" s="1"/>
  <c r="N37" i="43"/>
  <c r="E38" i="43"/>
  <c r="H1407" i="71" s="1"/>
  <c r="N38" i="43"/>
  <c r="E39" i="43"/>
  <c r="H1408" i="71" s="1"/>
  <c r="N39" i="43"/>
  <c r="E40" i="43"/>
  <c r="H1409" i="71" s="1"/>
  <c r="N40" i="43"/>
  <c r="E41" i="43"/>
  <c r="H1410" i="71" s="1"/>
  <c r="N41" i="43"/>
  <c r="E42" i="43"/>
  <c r="H1411" i="71" s="1"/>
  <c r="N42" i="43"/>
  <c r="E43" i="43"/>
  <c r="H1412" i="71" s="1"/>
  <c r="N43" i="43"/>
  <c r="E44" i="43"/>
  <c r="H1413" i="71" s="1"/>
  <c r="N44" i="43"/>
  <c r="E45" i="43"/>
  <c r="H1414" i="71" s="1"/>
  <c r="N45" i="43"/>
  <c r="E46" i="43"/>
  <c r="H1415" i="71" s="1"/>
  <c r="O46" i="43"/>
  <c r="C47" i="43"/>
  <c r="V67" i="46" s="1"/>
  <c r="N48" i="43"/>
  <c r="E50" i="43"/>
  <c r="H1416" i="71" s="1"/>
  <c r="N50" i="43"/>
  <c r="E51" i="43"/>
  <c r="H1417" i="71" s="1"/>
  <c r="N51" i="43"/>
  <c r="E52" i="43"/>
  <c r="H1418" i="71" s="1"/>
  <c r="N52" i="43"/>
  <c r="C53" i="43"/>
  <c r="C1027" i="43" s="1"/>
  <c r="N53" i="43"/>
  <c r="E56" i="43"/>
  <c r="H1419" i="71" s="1"/>
  <c r="N56" i="43"/>
  <c r="E57" i="43"/>
  <c r="H1420" i="71" s="1"/>
  <c r="N57" i="43"/>
  <c r="E58" i="43"/>
  <c r="H1421" i="71" s="1"/>
  <c r="N58" i="43"/>
  <c r="E59" i="43"/>
  <c r="H1422" i="71" s="1"/>
  <c r="O59" i="43"/>
  <c r="E60" i="43"/>
  <c r="H1423" i="71" s="1"/>
  <c r="C61" i="43"/>
  <c r="N61" i="43"/>
  <c r="N63" i="43"/>
  <c r="N65" i="43"/>
  <c r="N66" i="43"/>
  <c r="N67" i="43"/>
  <c r="O68" i="43"/>
  <c r="N70" i="43"/>
  <c r="N77" i="43"/>
  <c r="N80" i="43"/>
  <c r="N81" i="43"/>
  <c r="N83" i="43"/>
  <c r="N84" i="43"/>
  <c r="N85" i="43"/>
  <c r="N88" i="43"/>
  <c r="N89" i="43"/>
  <c r="N90" i="43"/>
  <c r="N92" i="43"/>
  <c r="N93" i="43"/>
  <c r="N94" i="43"/>
  <c r="N95" i="43"/>
  <c r="N96" i="43"/>
  <c r="N97" i="43"/>
  <c r="N100" i="43"/>
  <c r="N101" i="43"/>
  <c r="N102" i="43"/>
  <c r="O103" i="43"/>
  <c r="N105" i="43"/>
  <c r="N107" i="43"/>
  <c r="N109" i="43"/>
  <c r="N111" i="43"/>
  <c r="N113" i="43"/>
  <c r="B119" i="43"/>
  <c r="H121" i="43"/>
  <c r="H223" i="46" s="1"/>
  <c r="G125" i="43"/>
  <c r="H125" i="43"/>
  <c r="J125" i="43"/>
  <c r="P225" i="46" s="1"/>
  <c r="G126" i="43"/>
  <c r="H126" i="43"/>
  <c r="J126" i="43"/>
  <c r="F127" i="43"/>
  <c r="N133" i="43"/>
  <c r="N134" i="43"/>
  <c r="E135" i="43"/>
  <c r="N135" i="43"/>
  <c r="E136" i="43"/>
  <c r="N136" i="43"/>
  <c r="E137" i="43"/>
  <c r="N137" i="43"/>
  <c r="C138" i="43"/>
  <c r="Y227" i="46" s="1"/>
  <c r="N138" i="43"/>
  <c r="N139" i="43"/>
  <c r="N140" i="43"/>
  <c r="O141" i="43"/>
  <c r="N143" i="43"/>
  <c r="N144" i="43"/>
  <c r="N145" i="43"/>
  <c r="N146" i="43"/>
  <c r="E147" i="43"/>
  <c r="N147" i="43"/>
  <c r="E148" i="43"/>
  <c r="O148" i="43"/>
  <c r="E149" i="43"/>
  <c r="E150" i="43"/>
  <c r="N150" i="43"/>
  <c r="E151" i="43"/>
  <c r="N151" i="43"/>
  <c r="E152" i="43"/>
  <c r="N152" i="43"/>
  <c r="E153" i="43"/>
  <c r="N153" i="43"/>
  <c r="E154" i="43"/>
  <c r="N154" i="43"/>
  <c r="E155" i="43"/>
  <c r="N155" i="43"/>
  <c r="E156" i="43"/>
  <c r="N156" i="43"/>
  <c r="E157" i="43"/>
  <c r="N157" i="43"/>
  <c r="E158" i="43"/>
  <c r="N158" i="43"/>
  <c r="E159" i="43"/>
  <c r="N159" i="43"/>
  <c r="E160" i="43"/>
  <c r="N160" i="43"/>
  <c r="E161" i="43"/>
  <c r="O161" i="43"/>
  <c r="C162" i="43"/>
  <c r="V227" i="46" s="1"/>
  <c r="N163" i="43"/>
  <c r="E165" i="43"/>
  <c r="N165" i="43"/>
  <c r="E166" i="43"/>
  <c r="N166" i="43"/>
  <c r="E167" i="43"/>
  <c r="N167" i="43"/>
  <c r="C168" i="43"/>
  <c r="AB227" i="46" s="1"/>
  <c r="N168" i="43"/>
  <c r="E171" i="43"/>
  <c r="N171" i="43"/>
  <c r="E172" i="43"/>
  <c r="N172" i="43"/>
  <c r="E173" i="43"/>
  <c r="N173" i="43"/>
  <c r="E174" i="43"/>
  <c r="O174" i="43"/>
  <c r="E175" i="43"/>
  <c r="C176" i="43"/>
  <c r="AE227" i="46" s="1"/>
  <c r="N176" i="43"/>
  <c r="N178" i="43"/>
  <c r="N180" i="43"/>
  <c r="N181" i="43"/>
  <c r="N182" i="43"/>
  <c r="O183" i="43"/>
  <c r="N185" i="43"/>
  <c r="N192" i="43"/>
  <c r="N195" i="43"/>
  <c r="N196" i="43"/>
  <c r="N197" i="43"/>
  <c r="N198" i="43"/>
  <c r="N199" i="43"/>
  <c r="N202" i="43"/>
  <c r="N203" i="43"/>
  <c r="N204" i="43"/>
  <c r="N206" i="43"/>
  <c r="N207" i="43"/>
  <c r="N208" i="43"/>
  <c r="N209" i="43"/>
  <c r="N210" i="43"/>
  <c r="N211" i="43"/>
  <c r="N214" i="43"/>
  <c r="N215" i="43"/>
  <c r="N216" i="43"/>
  <c r="O217" i="43"/>
  <c r="N219" i="43"/>
  <c r="N221" i="43"/>
  <c r="N223" i="43"/>
  <c r="N225" i="43"/>
  <c r="N227" i="43"/>
  <c r="B233" i="43"/>
  <c r="H235" i="43"/>
  <c r="H381" i="46" s="1"/>
  <c r="E239" i="43"/>
  <c r="E240" i="43"/>
  <c r="K384" i="46" s="1"/>
  <c r="D241" i="43"/>
  <c r="J385" i="46" s="1"/>
  <c r="N247" i="43"/>
  <c r="N248" i="43"/>
  <c r="N249" i="43"/>
  <c r="N250" i="43"/>
  <c r="N251" i="43"/>
  <c r="N252" i="43"/>
  <c r="N253" i="43"/>
  <c r="N254" i="43"/>
  <c r="E255" i="43"/>
  <c r="O255" i="43"/>
  <c r="E256" i="43"/>
  <c r="E257" i="43"/>
  <c r="N257" i="43"/>
  <c r="C258" i="43"/>
  <c r="S385" i="46" s="1"/>
  <c r="N258" i="43"/>
  <c r="N259" i="43"/>
  <c r="N260" i="43"/>
  <c r="N261" i="43"/>
  <c r="O262" i="43"/>
  <c r="N264" i="43"/>
  <c r="N265" i="43"/>
  <c r="N266" i="43"/>
  <c r="N267" i="43"/>
  <c r="N268" i="43"/>
  <c r="N269" i="43"/>
  <c r="N270" i="43"/>
  <c r="N271" i="43"/>
  <c r="N272" i="43"/>
  <c r="N273" i="43"/>
  <c r="N274" i="43"/>
  <c r="O275" i="43"/>
  <c r="N277" i="43"/>
  <c r="N279" i="43"/>
  <c r="N280" i="43"/>
  <c r="N281" i="43"/>
  <c r="N282" i="43"/>
  <c r="N285" i="43"/>
  <c r="N286" i="43"/>
  <c r="N287" i="43"/>
  <c r="O288" i="43"/>
  <c r="N290" i="43"/>
  <c r="N292" i="43"/>
  <c r="N294" i="43"/>
  <c r="N295" i="43"/>
  <c r="N296" i="43"/>
  <c r="O297" i="43"/>
  <c r="N299" i="43"/>
  <c r="N306" i="43"/>
  <c r="N308" i="43"/>
  <c r="N309" i="43"/>
  <c r="N310" i="43"/>
  <c r="N311" i="43"/>
  <c r="N312" i="43"/>
  <c r="N313" i="43"/>
  <c r="O314" i="43"/>
  <c r="N316" i="43"/>
  <c r="N317" i="43"/>
  <c r="N318" i="43"/>
  <c r="N320" i="43"/>
  <c r="N321" i="43"/>
  <c r="N322" i="43"/>
  <c r="N323" i="43"/>
  <c r="N324" i="43"/>
  <c r="N325" i="43"/>
  <c r="N328" i="43"/>
  <c r="N329" i="43"/>
  <c r="N330" i="43"/>
  <c r="O331" i="43"/>
  <c r="N333" i="43"/>
  <c r="N335" i="43"/>
  <c r="N337" i="43"/>
  <c r="N339" i="43"/>
  <c r="N341" i="43"/>
  <c r="B349" i="43"/>
  <c r="H351" i="43"/>
  <c r="H623" i="46" s="1"/>
  <c r="E356" i="43"/>
  <c r="J356" i="43"/>
  <c r="O356" i="43"/>
  <c r="E357" i="43"/>
  <c r="G357" i="43" s="1"/>
  <c r="J357" i="43"/>
  <c r="O357" i="43"/>
  <c r="E358" i="43"/>
  <c r="G358" i="43" s="1"/>
  <c r="J358" i="43"/>
  <c r="O358" i="43"/>
  <c r="E359" i="43"/>
  <c r="G359" i="43" s="1"/>
  <c r="J359" i="43"/>
  <c r="O359" i="43"/>
  <c r="E360" i="43"/>
  <c r="G360" i="43" s="1"/>
  <c r="J360" i="43"/>
  <c r="O360" i="43"/>
  <c r="E361" i="43"/>
  <c r="G361" i="43" s="1"/>
  <c r="J361" i="43"/>
  <c r="O361" i="43"/>
  <c r="E362" i="43"/>
  <c r="G362" i="43" s="1"/>
  <c r="J362" i="43"/>
  <c r="O362" i="43"/>
  <c r="E363" i="43"/>
  <c r="G363" i="43" s="1"/>
  <c r="J363" i="43"/>
  <c r="O363" i="43"/>
  <c r="E364" i="43"/>
  <c r="J364" i="43"/>
  <c r="O364" i="43"/>
  <c r="E365" i="43"/>
  <c r="G365" i="43" s="1"/>
  <c r="J365" i="43"/>
  <c r="O365" i="43"/>
  <c r="E366" i="43"/>
  <c r="G366" i="43" s="1"/>
  <c r="J366" i="43"/>
  <c r="O366" i="43"/>
  <c r="D367" i="43"/>
  <c r="J636" i="46" s="1"/>
  <c r="D368" i="43"/>
  <c r="J637" i="46" s="1"/>
  <c r="N379" i="43"/>
  <c r="N380" i="43"/>
  <c r="E381" i="43"/>
  <c r="H1424" i="71" s="1"/>
  <c r="N381" i="43"/>
  <c r="E382" i="43"/>
  <c r="H1425" i="71" s="1"/>
  <c r="N382" i="43"/>
  <c r="E383" i="43"/>
  <c r="H1426" i="71" s="1"/>
  <c r="N383" i="43"/>
  <c r="C384" i="43"/>
  <c r="Y637" i="46" s="1"/>
  <c r="N385" i="43"/>
  <c r="N386" i="43"/>
  <c r="E387" i="43"/>
  <c r="E388" i="43"/>
  <c r="H1428" i="71" s="1"/>
  <c r="E389" i="43"/>
  <c r="H1429" i="71" s="1"/>
  <c r="N389" i="43"/>
  <c r="C390" i="43"/>
  <c r="N390" i="43"/>
  <c r="N391" i="43"/>
  <c r="N392" i="43"/>
  <c r="E393" i="43"/>
  <c r="N393" i="43"/>
  <c r="E394" i="43"/>
  <c r="H1431" i="71" s="1"/>
  <c r="O394" i="43"/>
  <c r="E395" i="43"/>
  <c r="H1432" i="71" s="1"/>
  <c r="E396" i="43"/>
  <c r="H1433" i="71" s="1"/>
  <c r="N396" i="43"/>
  <c r="E397" i="43"/>
  <c r="H1434" i="71" s="1"/>
  <c r="N397" i="43"/>
  <c r="E398" i="43"/>
  <c r="H1435" i="71" s="1"/>
  <c r="N398" i="43"/>
  <c r="E399" i="43"/>
  <c r="H1436" i="71" s="1"/>
  <c r="N399" i="43"/>
  <c r="E400" i="43"/>
  <c r="H1437" i="71" s="1"/>
  <c r="N400" i="43"/>
  <c r="E401" i="43"/>
  <c r="H1438" i="71" s="1"/>
  <c r="N401" i="43"/>
  <c r="E402" i="43"/>
  <c r="H1439" i="71" s="1"/>
  <c r="N402" i="43"/>
  <c r="E403" i="43"/>
  <c r="H1440" i="71" s="1"/>
  <c r="N403" i="43"/>
  <c r="E404" i="43"/>
  <c r="H1441" i="71" s="1"/>
  <c r="N404" i="43"/>
  <c r="E405" i="43"/>
  <c r="H1442" i="71" s="1"/>
  <c r="N405" i="43"/>
  <c r="E406" i="43"/>
  <c r="H1443" i="71" s="1"/>
  <c r="N406" i="43"/>
  <c r="E407" i="43"/>
  <c r="H1444" i="71" s="1"/>
  <c r="O407" i="43"/>
  <c r="C408" i="43"/>
  <c r="N409" i="43"/>
  <c r="E411" i="43"/>
  <c r="H1445" i="71" s="1"/>
  <c r="N411" i="43"/>
  <c r="E412" i="43"/>
  <c r="N412" i="43"/>
  <c r="E413" i="43"/>
  <c r="H1447" i="71" s="1"/>
  <c r="N413" i="43"/>
  <c r="C414" i="43"/>
  <c r="C1022" i="43" s="1"/>
  <c r="N414" i="43"/>
  <c r="E417" i="43"/>
  <c r="H1448" i="71" s="1"/>
  <c r="N417" i="43"/>
  <c r="E418" i="43"/>
  <c r="H1449" i="71" s="1"/>
  <c r="N418" i="43"/>
  <c r="E419" i="43"/>
  <c r="H1450" i="71" s="1"/>
  <c r="N419" i="43"/>
  <c r="E420" i="43"/>
  <c r="H1451" i="71" s="1"/>
  <c r="O420" i="43"/>
  <c r="E421" i="43"/>
  <c r="H1452" i="71" s="1"/>
  <c r="C422" i="43"/>
  <c r="AE637" i="46" s="1"/>
  <c r="N422" i="43"/>
  <c r="N424" i="43"/>
  <c r="N426" i="43"/>
  <c r="N427" i="43"/>
  <c r="N428" i="43"/>
  <c r="O429" i="43"/>
  <c r="N431" i="43"/>
  <c r="N438" i="43"/>
  <c r="N441" i="43"/>
  <c r="N444" i="43"/>
  <c r="N445" i="43"/>
  <c r="N446" i="43"/>
  <c r="N449" i="43"/>
  <c r="N450" i="43"/>
  <c r="N451" i="43"/>
  <c r="N453" i="43"/>
  <c r="N454" i="43"/>
  <c r="N455" i="43"/>
  <c r="N456" i="43"/>
  <c r="N457" i="43"/>
  <c r="N458" i="43"/>
  <c r="N461" i="43"/>
  <c r="N462" i="43"/>
  <c r="N463" i="43"/>
  <c r="O464" i="43"/>
  <c r="N466" i="43"/>
  <c r="N468" i="43"/>
  <c r="N470" i="43"/>
  <c r="N472" i="43"/>
  <c r="N474" i="43"/>
  <c r="B480" i="43"/>
  <c r="H482" i="43"/>
  <c r="H948" i="46" s="1"/>
  <c r="E487" i="43"/>
  <c r="J487" i="43"/>
  <c r="O487" i="43"/>
  <c r="O498" i="43" s="1"/>
  <c r="E488" i="43"/>
  <c r="G488" i="43" s="1"/>
  <c r="J488" i="43"/>
  <c r="O488" i="43"/>
  <c r="E489" i="43"/>
  <c r="G489" i="43" s="1"/>
  <c r="J489" i="43"/>
  <c r="O489" i="43"/>
  <c r="E490" i="43"/>
  <c r="G490" i="43" s="1"/>
  <c r="J490" i="43"/>
  <c r="O490" i="43"/>
  <c r="E491" i="43"/>
  <c r="G491" i="43" s="1"/>
  <c r="J491" i="43"/>
  <c r="O491" i="43"/>
  <c r="E492" i="43"/>
  <c r="G492" i="43" s="1"/>
  <c r="J492" i="43"/>
  <c r="O492" i="43"/>
  <c r="E493" i="43"/>
  <c r="G493" i="43" s="1"/>
  <c r="J493" i="43"/>
  <c r="O493" i="43"/>
  <c r="E494" i="43"/>
  <c r="G494" i="43" s="1"/>
  <c r="J494" i="43"/>
  <c r="O494" i="43"/>
  <c r="E495" i="43"/>
  <c r="E498" i="43" s="1"/>
  <c r="J495" i="43"/>
  <c r="O495" i="43"/>
  <c r="E496" i="43"/>
  <c r="G496" i="43" s="1"/>
  <c r="J496" i="43"/>
  <c r="O496" i="43"/>
  <c r="E497" i="43"/>
  <c r="G497" i="43" s="1"/>
  <c r="J497" i="43"/>
  <c r="O497" i="43"/>
  <c r="D498" i="43"/>
  <c r="J961" i="46" s="1"/>
  <c r="D499" i="43"/>
  <c r="J962" i="46" s="1"/>
  <c r="N510" i="43"/>
  <c r="N511" i="43"/>
  <c r="E512" i="43"/>
  <c r="H1453" i="71" s="1"/>
  <c r="N512" i="43"/>
  <c r="E513" i="43"/>
  <c r="H1454" i="71" s="1"/>
  <c r="N513" i="43"/>
  <c r="E514" i="43"/>
  <c r="H1455" i="71" s="1"/>
  <c r="N514" i="43"/>
  <c r="C515" i="43"/>
  <c r="N516" i="43"/>
  <c r="N517" i="43"/>
  <c r="E518" i="43"/>
  <c r="H1456" i="71" s="1"/>
  <c r="E519" i="43"/>
  <c r="H1457" i="71" s="1"/>
  <c r="E520" i="43"/>
  <c r="H1458" i="71" s="1"/>
  <c r="N520" i="43"/>
  <c r="C521" i="43"/>
  <c r="S962" i="46" s="1"/>
  <c r="N521" i="43"/>
  <c r="N522" i="43"/>
  <c r="N523" i="43"/>
  <c r="E524" i="43"/>
  <c r="H1459" i="71" s="1"/>
  <c r="N524" i="43"/>
  <c r="E525" i="43"/>
  <c r="H1460" i="71" s="1"/>
  <c r="O525" i="43"/>
  <c r="E526" i="43"/>
  <c r="H1461" i="71" s="1"/>
  <c r="E527" i="43"/>
  <c r="H1462" i="71" s="1"/>
  <c r="N527" i="43"/>
  <c r="E528" i="43"/>
  <c r="H1463" i="71" s="1"/>
  <c r="N528" i="43"/>
  <c r="E529" i="43"/>
  <c r="H1464" i="71" s="1"/>
  <c r="N529" i="43"/>
  <c r="E530" i="43"/>
  <c r="H1465" i="71" s="1"/>
  <c r="N530" i="43"/>
  <c r="E531" i="43"/>
  <c r="H1466" i="71" s="1"/>
  <c r="N531" i="43"/>
  <c r="E532" i="43"/>
  <c r="H1467" i="71" s="1"/>
  <c r="N532" i="43"/>
  <c r="E533" i="43"/>
  <c r="H1468" i="71" s="1"/>
  <c r="N533" i="43"/>
  <c r="E534" i="43"/>
  <c r="H1469" i="71" s="1"/>
  <c r="N534" i="43"/>
  <c r="E535" i="43"/>
  <c r="H1470" i="71" s="1"/>
  <c r="N535" i="43"/>
  <c r="E536" i="43"/>
  <c r="H1471" i="71" s="1"/>
  <c r="N536" i="43"/>
  <c r="E537" i="43"/>
  <c r="H1472" i="71" s="1"/>
  <c r="N537" i="43"/>
  <c r="E538" i="43"/>
  <c r="H1473" i="71" s="1"/>
  <c r="O538" i="43"/>
  <c r="C539" i="43"/>
  <c r="V962" i="46" s="1"/>
  <c r="N540" i="43"/>
  <c r="E542" i="43"/>
  <c r="H1474" i="71" s="1"/>
  <c r="N542" i="43"/>
  <c r="E543" i="43"/>
  <c r="H1475" i="71" s="1"/>
  <c r="N543" i="43"/>
  <c r="E544" i="43"/>
  <c r="H1476" i="71" s="1"/>
  <c r="N544" i="43"/>
  <c r="C545" i="43"/>
  <c r="AB962" i="46" s="1"/>
  <c r="N545" i="43"/>
  <c r="E548" i="43"/>
  <c r="H1477" i="71" s="1"/>
  <c r="N548" i="43"/>
  <c r="E549" i="43"/>
  <c r="N549" i="43"/>
  <c r="E550" i="43"/>
  <c r="H1479" i="71" s="1"/>
  <c r="N550" i="43"/>
  <c r="E551" i="43"/>
  <c r="H1480" i="71" s="1"/>
  <c r="O551" i="43"/>
  <c r="E552" i="43"/>
  <c r="H1481" i="71" s="1"/>
  <c r="C553" i="43"/>
  <c r="AE962" i="46" s="1"/>
  <c r="N553" i="43"/>
  <c r="N555" i="43"/>
  <c r="N557" i="43"/>
  <c r="N558" i="43"/>
  <c r="N559" i="43"/>
  <c r="O560" i="43"/>
  <c r="N562" i="43"/>
  <c r="N569" i="43"/>
  <c r="N572" i="43"/>
  <c r="N575" i="43"/>
  <c r="N576" i="43"/>
  <c r="N577" i="43"/>
  <c r="N580" i="43"/>
  <c r="N581" i="43"/>
  <c r="N582" i="43"/>
  <c r="N584" i="43"/>
  <c r="N585" i="43"/>
  <c r="N586" i="43"/>
  <c r="N587" i="43"/>
  <c r="N588" i="43"/>
  <c r="N589" i="43"/>
  <c r="N592" i="43"/>
  <c r="N593" i="43"/>
  <c r="N594" i="43"/>
  <c r="O595" i="43"/>
  <c r="N597" i="43"/>
  <c r="N599" i="43"/>
  <c r="N601" i="43"/>
  <c r="N603" i="43"/>
  <c r="N605" i="43"/>
  <c r="B612" i="43"/>
  <c r="H614" i="43"/>
  <c r="H1211" i="46" s="1"/>
  <c r="G619" i="43"/>
  <c r="G620" i="43"/>
  <c r="G621" i="43"/>
  <c r="G622" i="43"/>
  <c r="N629" i="43"/>
  <c r="N630" i="43"/>
  <c r="E631" i="43"/>
  <c r="H1482" i="71" s="1"/>
  <c r="N631" i="43"/>
  <c r="E632" i="43"/>
  <c r="H1483" i="71" s="1"/>
  <c r="N632" i="43"/>
  <c r="E633" i="43"/>
  <c r="H1484" i="71" s="1"/>
  <c r="N633" i="43"/>
  <c r="C634" i="43"/>
  <c r="N634" i="43"/>
  <c r="N635" i="43"/>
  <c r="N636" i="43"/>
  <c r="E637" i="43"/>
  <c r="O637" i="43"/>
  <c r="E638" i="43"/>
  <c r="H1486" i="71" s="1"/>
  <c r="E639" i="43"/>
  <c r="H1487" i="71" s="1"/>
  <c r="N639" i="43"/>
  <c r="C640" i="43"/>
  <c r="C1004" i="43" s="1"/>
  <c r="N640" i="43"/>
  <c r="N641" i="43"/>
  <c r="N642" i="43"/>
  <c r="E643" i="43"/>
  <c r="H1488" i="71" s="1"/>
  <c r="N643" i="43"/>
  <c r="E644" i="43"/>
  <c r="H1489" i="71" s="1"/>
  <c r="O644" i="43"/>
  <c r="E645" i="43"/>
  <c r="H1490" i="71" s="1"/>
  <c r="E646" i="43"/>
  <c r="H1491" i="71" s="1"/>
  <c r="N646" i="43"/>
  <c r="E647" i="43"/>
  <c r="N647" i="43"/>
  <c r="E648" i="43"/>
  <c r="H1493" i="71" s="1"/>
  <c r="N648" i="43"/>
  <c r="E649" i="43"/>
  <c r="H1494" i="71" s="1"/>
  <c r="N649" i="43"/>
  <c r="E650" i="43"/>
  <c r="H1495" i="71" s="1"/>
  <c r="N650" i="43"/>
  <c r="E651" i="43"/>
  <c r="H1496" i="71" s="1"/>
  <c r="N651" i="43"/>
  <c r="E652" i="43"/>
  <c r="H1497" i="71" s="1"/>
  <c r="N652" i="43"/>
  <c r="E653" i="43"/>
  <c r="H1498" i="71" s="1"/>
  <c r="N653" i="43"/>
  <c r="E654" i="43"/>
  <c r="H1499" i="71" s="1"/>
  <c r="N654" i="43"/>
  <c r="E655" i="43"/>
  <c r="H1500" i="71" s="1"/>
  <c r="N655" i="43"/>
  <c r="E656" i="43"/>
  <c r="H1501" i="71" s="1"/>
  <c r="N656" i="43"/>
  <c r="E657" i="43"/>
  <c r="H1502" i="71" s="1"/>
  <c r="O657" i="43"/>
  <c r="C658" i="43"/>
  <c r="V1217" i="46" s="1"/>
  <c r="N659" i="43"/>
  <c r="E661" i="43"/>
  <c r="N661" i="43"/>
  <c r="E662" i="43"/>
  <c r="H1504" i="71" s="1"/>
  <c r="N662" i="43"/>
  <c r="E663" i="43"/>
  <c r="H1505" i="71" s="1"/>
  <c r="N663" i="43"/>
  <c r="C664" i="43"/>
  <c r="AB1217" i="46" s="1"/>
  <c r="N664" i="43"/>
  <c r="E667" i="43"/>
  <c r="H1506" i="71" s="1"/>
  <c r="N667" i="43"/>
  <c r="E668" i="43"/>
  <c r="H1507" i="71" s="1"/>
  <c r="N668" i="43"/>
  <c r="E669" i="43"/>
  <c r="H1508" i="71" s="1"/>
  <c r="N669" i="43"/>
  <c r="E670" i="43"/>
  <c r="H1509" i="71" s="1"/>
  <c r="O670" i="43"/>
  <c r="E671" i="43"/>
  <c r="H1510" i="71" s="1"/>
  <c r="C672" i="43"/>
  <c r="AE1217" i="46" s="1"/>
  <c r="N672" i="43"/>
  <c r="N674" i="43"/>
  <c r="N676" i="43"/>
  <c r="N677" i="43"/>
  <c r="N678" i="43"/>
  <c r="O679" i="43"/>
  <c r="N681" i="43"/>
  <c r="N688" i="43"/>
  <c r="N691" i="43"/>
  <c r="N692" i="43"/>
  <c r="N694" i="43"/>
  <c r="N695" i="43"/>
  <c r="N696" i="43"/>
  <c r="N699" i="43"/>
  <c r="N700" i="43"/>
  <c r="N701" i="43"/>
  <c r="N703" i="43"/>
  <c r="N704" i="43"/>
  <c r="N705" i="43"/>
  <c r="N706" i="43"/>
  <c r="N707" i="43"/>
  <c r="N708" i="43"/>
  <c r="N711" i="43"/>
  <c r="N712" i="43"/>
  <c r="N713" i="43"/>
  <c r="O714" i="43"/>
  <c r="N716" i="43"/>
  <c r="N718" i="43"/>
  <c r="N720" i="43"/>
  <c r="N722" i="43"/>
  <c r="N724" i="43"/>
  <c r="B731" i="43"/>
  <c r="H733" i="43"/>
  <c r="H1423" i="46" s="1"/>
  <c r="G738" i="43"/>
  <c r="G740" i="43"/>
  <c r="G741" i="43"/>
  <c r="G743" i="43"/>
  <c r="N750" i="43"/>
  <c r="N751" i="43"/>
  <c r="E752" i="43"/>
  <c r="H1511" i="71" s="1"/>
  <c r="N752" i="43"/>
  <c r="E753" i="43"/>
  <c r="H1512" i="71" s="1"/>
  <c r="N753" i="43"/>
  <c r="E754" i="43"/>
  <c r="H1513" i="71" s="1"/>
  <c r="N754" i="43"/>
  <c r="C755" i="43"/>
  <c r="Y1431" i="46" s="1"/>
  <c r="N755" i="43"/>
  <c r="N756" i="43"/>
  <c r="N757" i="43"/>
  <c r="E758" i="43"/>
  <c r="H1514" i="71" s="1"/>
  <c r="O758" i="43"/>
  <c r="E759" i="43"/>
  <c r="H1515" i="71" s="1"/>
  <c r="E760" i="43"/>
  <c r="H1516" i="71" s="1"/>
  <c r="N760" i="43"/>
  <c r="C761" i="43"/>
  <c r="S1431" i="46" s="1"/>
  <c r="N761" i="43"/>
  <c r="N762" i="43"/>
  <c r="N763" i="43"/>
  <c r="E764" i="43"/>
  <c r="H1517" i="71" s="1"/>
  <c r="N764" i="43"/>
  <c r="E765" i="43"/>
  <c r="H1518" i="71" s="1"/>
  <c r="O765" i="43"/>
  <c r="E766" i="43"/>
  <c r="H1519" i="71" s="1"/>
  <c r="E767" i="43"/>
  <c r="H1520" i="71" s="1"/>
  <c r="N767" i="43"/>
  <c r="E768" i="43"/>
  <c r="N768" i="43"/>
  <c r="E769" i="43"/>
  <c r="H1522" i="71" s="1"/>
  <c r="N769" i="43"/>
  <c r="E770" i="43"/>
  <c r="H1523" i="71" s="1"/>
  <c r="N770" i="43"/>
  <c r="E771" i="43"/>
  <c r="H1524" i="71" s="1"/>
  <c r="N771" i="43"/>
  <c r="E772" i="43"/>
  <c r="H1525" i="71" s="1"/>
  <c r="N772" i="43"/>
  <c r="E773" i="43"/>
  <c r="H1526" i="71" s="1"/>
  <c r="N773" i="43"/>
  <c r="E774" i="43"/>
  <c r="H1527" i="71" s="1"/>
  <c r="N774" i="43"/>
  <c r="E775" i="43"/>
  <c r="H1528" i="71" s="1"/>
  <c r="N775" i="43"/>
  <c r="E776" i="43"/>
  <c r="H1529" i="71" s="1"/>
  <c r="N776" i="43"/>
  <c r="E777" i="43"/>
  <c r="H1530" i="71" s="1"/>
  <c r="N777" i="43"/>
  <c r="E778" i="43"/>
  <c r="H1531" i="71" s="1"/>
  <c r="O778" i="43"/>
  <c r="C779" i="43"/>
  <c r="V1431" i="46" s="1"/>
  <c r="N780" i="43"/>
  <c r="E782" i="43"/>
  <c r="N782" i="43"/>
  <c r="E783" i="43"/>
  <c r="H1533" i="71" s="1"/>
  <c r="N783" i="43"/>
  <c r="E784" i="43"/>
  <c r="H1534" i="71" s="1"/>
  <c r="N784" i="43"/>
  <c r="C785" i="43"/>
  <c r="AB1431" i="46" s="1"/>
  <c r="N785" i="43"/>
  <c r="E788" i="43"/>
  <c r="H1535" i="71" s="1"/>
  <c r="N788" i="43"/>
  <c r="E789" i="43"/>
  <c r="H1536" i="71" s="1"/>
  <c r="N789" i="43"/>
  <c r="E790" i="43"/>
  <c r="H1537" i="71" s="1"/>
  <c r="N790" i="43"/>
  <c r="E791" i="43"/>
  <c r="H1538" i="71" s="1"/>
  <c r="O791" i="43"/>
  <c r="E792" i="43"/>
  <c r="H1539" i="71" s="1"/>
  <c r="C793" i="43"/>
  <c r="N793" i="43"/>
  <c r="N795" i="43"/>
  <c r="N797" i="43"/>
  <c r="N798" i="43"/>
  <c r="N799" i="43"/>
  <c r="O800" i="43"/>
  <c r="N802" i="43"/>
  <c r="N809" i="43"/>
  <c r="N812" i="43"/>
  <c r="N813" i="43"/>
  <c r="N815" i="43"/>
  <c r="N816" i="43"/>
  <c r="N817" i="43"/>
  <c r="N820" i="43"/>
  <c r="N821" i="43"/>
  <c r="N822" i="43"/>
  <c r="N824" i="43"/>
  <c r="N825" i="43"/>
  <c r="N826" i="43"/>
  <c r="N827" i="43"/>
  <c r="N828" i="43"/>
  <c r="N829" i="43"/>
  <c r="N832" i="43"/>
  <c r="N833" i="43"/>
  <c r="N834" i="43"/>
  <c r="O835" i="43"/>
  <c r="N837" i="43"/>
  <c r="N839" i="43"/>
  <c r="N841" i="43"/>
  <c r="N843" i="43"/>
  <c r="N845" i="43"/>
  <c r="B853" i="43"/>
  <c r="H855" i="43"/>
  <c r="H1624" i="46" s="1"/>
  <c r="C862" i="43"/>
  <c r="I1628" i="46" s="1"/>
  <c r="N65" i="50" s="1"/>
  <c r="D862" i="43"/>
  <c r="J1628" i="46" s="1"/>
  <c r="O65" i="50" s="1"/>
  <c r="E862" i="43"/>
  <c r="K1628" i="46" s="1"/>
  <c r="F862" i="43"/>
  <c r="L1628" i="46" s="1"/>
  <c r="Q65" i="50" s="1"/>
  <c r="G862" i="43"/>
  <c r="M1628" i="46" s="1"/>
  <c r="R65" i="50" s="1"/>
  <c r="N872" i="43"/>
  <c r="N873" i="43"/>
  <c r="E874" i="43"/>
  <c r="H1540" i="71" s="1"/>
  <c r="N874" i="43"/>
  <c r="E875" i="43"/>
  <c r="H1541" i="71" s="1"/>
  <c r="N875" i="43"/>
  <c r="E876" i="43"/>
  <c r="H1542" i="71" s="1"/>
  <c r="N876" i="43"/>
  <c r="C877" i="43"/>
  <c r="Y1628" i="46" s="1"/>
  <c r="N877" i="43"/>
  <c r="N878" i="43"/>
  <c r="N879" i="43"/>
  <c r="E880" i="43"/>
  <c r="H1543" i="71" s="1"/>
  <c r="O880" i="43"/>
  <c r="E881" i="43"/>
  <c r="H1544" i="71" s="1"/>
  <c r="E882" i="43"/>
  <c r="H1545" i="71" s="1"/>
  <c r="N882" i="43"/>
  <c r="C883" i="43"/>
  <c r="N883" i="43"/>
  <c r="N884" i="43"/>
  <c r="N885" i="43"/>
  <c r="E886" i="43"/>
  <c r="H1546" i="71" s="1"/>
  <c r="N886" i="43"/>
  <c r="E887" i="43"/>
  <c r="H1547" i="71" s="1"/>
  <c r="O887" i="43"/>
  <c r="E888" i="43"/>
  <c r="H1548" i="71" s="1"/>
  <c r="E889" i="43"/>
  <c r="H1549" i="71" s="1"/>
  <c r="N889" i="43"/>
  <c r="E890" i="43"/>
  <c r="N890" i="43"/>
  <c r="E891" i="43"/>
  <c r="H1551" i="71" s="1"/>
  <c r="N891" i="43"/>
  <c r="E892" i="43"/>
  <c r="H1552" i="71" s="1"/>
  <c r="N892" i="43"/>
  <c r="E893" i="43"/>
  <c r="H1553" i="71" s="1"/>
  <c r="N893" i="43"/>
  <c r="E894" i="43"/>
  <c r="H1554" i="71" s="1"/>
  <c r="N894" i="43"/>
  <c r="E895" i="43"/>
  <c r="H1555" i="71" s="1"/>
  <c r="N895" i="43"/>
  <c r="E896" i="43"/>
  <c r="H1556" i="71" s="1"/>
  <c r="N896" i="43"/>
  <c r="E897" i="43"/>
  <c r="H1557" i="71" s="1"/>
  <c r="N897" i="43"/>
  <c r="E898" i="43"/>
  <c r="H1558" i="71" s="1"/>
  <c r="N898" i="43"/>
  <c r="E899" i="43"/>
  <c r="H1559" i="71" s="1"/>
  <c r="N899" i="43"/>
  <c r="E900" i="43"/>
  <c r="H1560" i="71" s="1"/>
  <c r="O900" i="43"/>
  <c r="C901" i="43"/>
  <c r="V1628" i="46" s="1"/>
  <c r="N902" i="43"/>
  <c r="E904" i="43"/>
  <c r="H1561" i="71" s="1"/>
  <c r="N904" i="43"/>
  <c r="E905" i="43"/>
  <c r="H1562" i="71" s="1"/>
  <c r="N905" i="43"/>
  <c r="E906" i="43"/>
  <c r="H1563" i="71" s="1"/>
  <c r="N906" i="43"/>
  <c r="C907" i="43"/>
  <c r="AB1628" i="46" s="1"/>
  <c r="N907" i="43"/>
  <c r="E910" i="43"/>
  <c r="H1564" i="71" s="1"/>
  <c r="N910" i="43"/>
  <c r="E911" i="43"/>
  <c r="H1565" i="71" s="1"/>
  <c r="N911" i="43"/>
  <c r="E912" i="43"/>
  <c r="H1566" i="71" s="1"/>
  <c r="N912" i="43"/>
  <c r="E913" i="43"/>
  <c r="H1567" i="71" s="1"/>
  <c r="O913" i="43"/>
  <c r="E914" i="43"/>
  <c r="H1568" i="71" s="1"/>
  <c r="C915" i="43"/>
  <c r="AE1628" i="46" s="1"/>
  <c r="N915" i="43"/>
  <c r="N917" i="43"/>
  <c r="N919" i="43"/>
  <c r="N920" i="43"/>
  <c r="N921" i="43"/>
  <c r="O922" i="43"/>
  <c r="N924" i="43"/>
  <c r="N931" i="43"/>
  <c r="N934" i="43"/>
  <c r="N935" i="43"/>
  <c r="N937" i="43"/>
  <c r="N938" i="43"/>
  <c r="N939" i="43"/>
  <c r="N942" i="43"/>
  <c r="N943" i="43"/>
  <c r="N944" i="43"/>
  <c r="N946" i="43"/>
  <c r="N947" i="43"/>
  <c r="N948" i="43"/>
  <c r="N949" i="43"/>
  <c r="N950" i="43"/>
  <c r="N951" i="43"/>
  <c r="N954" i="43"/>
  <c r="N955" i="43"/>
  <c r="N956" i="43"/>
  <c r="O957" i="43"/>
  <c r="N959" i="43"/>
  <c r="N961" i="43"/>
  <c r="N963" i="43"/>
  <c r="N965" i="43"/>
  <c r="N967" i="43"/>
  <c r="B975" i="43"/>
  <c r="H977" i="43"/>
  <c r="O986" i="43"/>
  <c r="O988" i="43"/>
  <c r="O989" i="43"/>
  <c r="O990" i="43"/>
  <c r="O991" i="43"/>
  <c r="O992" i="43"/>
  <c r="O994" i="43"/>
  <c r="O995" i="43"/>
  <c r="O998" i="43"/>
  <c r="O999" i="43"/>
  <c r="O1000" i="43"/>
  <c r="O1001" i="43"/>
  <c r="O1002" i="43"/>
  <c r="O1005" i="43"/>
  <c r="O1006" i="43"/>
  <c r="O1007" i="43"/>
  <c r="O1008" i="43"/>
  <c r="O1009" i="43"/>
  <c r="O1010" i="43"/>
  <c r="O1011" i="43"/>
  <c r="O1012" i="43"/>
  <c r="O1013" i="43"/>
  <c r="O1014" i="43"/>
  <c r="O1015" i="43"/>
  <c r="O1018" i="43"/>
  <c r="O1020" i="43"/>
  <c r="O1021" i="43"/>
  <c r="O1022" i="43"/>
  <c r="O1023" i="43"/>
  <c r="O1026" i="43"/>
  <c r="O1027" i="43"/>
  <c r="O1028" i="43"/>
  <c r="O1031" i="43"/>
  <c r="O1033" i="43"/>
  <c r="O1035" i="43"/>
  <c r="O1036" i="43"/>
  <c r="O1037" i="43"/>
  <c r="O1040" i="43"/>
  <c r="N1047" i="43"/>
  <c r="O1047" i="43"/>
  <c r="O1050" i="43"/>
  <c r="O1053" i="43"/>
  <c r="O1054" i="43"/>
  <c r="O1055" i="43"/>
  <c r="O1058" i="43"/>
  <c r="O1059" i="43"/>
  <c r="O1060" i="43"/>
  <c r="N1062" i="43"/>
  <c r="O1063" i="43"/>
  <c r="O1064" i="43"/>
  <c r="O1065" i="43"/>
  <c r="O1066" i="43"/>
  <c r="O1067" i="43"/>
  <c r="O1070" i="43"/>
  <c r="O1071" i="43"/>
  <c r="O1072" i="43"/>
  <c r="O1075" i="43"/>
  <c r="O1077" i="43"/>
  <c r="O1079" i="43"/>
  <c r="O1081" i="43"/>
  <c r="O1083" i="43"/>
  <c r="H10" i="42"/>
  <c r="J10" i="42" s="1"/>
  <c r="C12" i="42"/>
  <c r="D12" i="42"/>
  <c r="E12" i="42"/>
  <c r="F12" i="42"/>
  <c r="G12" i="42"/>
  <c r="N18" i="42"/>
  <c r="N19" i="42"/>
  <c r="E20" i="42"/>
  <c r="N20" i="42"/>
  <c r="E21" i="42"/>
  <c r="H1222" i="71" s="1"/>
  <c r="N21" i="42"/>
  <c r="E22" i="42"/>
  <c r="H1223" i="71" s="1"/>
  <c r="N22" i="42"/>
  <c r="C23" i="42"/>
  <c r="Y60" i="46" s="1"/>
  <c r="N23" i="42"/>
  <c r="N24" i="42"/>
  <c r="N25" i="42"/>
  <c r="E26" i="42"/>
  <c r="H1224" i="71" s="1"/>
  <c r="O26" i="42"/>
  <c r="E27" i="42"/>
  <c r="H1225" i="71" s="1"/>
  <c r="E28" i="42"/>
  <c r="H1226" i="71" s="1"/>
  <c r="N28" i="42"/>
  <c r="C29" i="42"/>
  <c r="S60" i="46" s="1"/>
  <c r="N29" i="42"/>
  <c r="N30" i="42"/>
  <c r="N31" i="42"/>
  <c r="E32" i="42"/>
  <c r="H1227" i="71" s="1"/>
  <c r="N32" i="42"/>
  <c r="E33" i="42"/>
  <c r="H1228" i="71" s="1"/>
  <c r="O33" i="42"/>
  <c r="E34" i="42"/>
  <c r="H1229" i="71" s="1"/>
  <c r="E35" i="42"/>
  <c r="N35" i="42"/>
  <c r="E36" i="42"/>
  <c r="H1231" i="71" s="1"/>
  <c r="N36" i="42"/>
  <c r="E37" i="42"/>
  <c r="H1232" i="71" s="1"/>
  <c r="N37" i="42"/>
  <c r="E38" i="42"/>
  <c r="H1233" i="71" s="1"/>
  <c r="N38" i="42"/>
  <c r="E39" i="42"/>
  <c r="H1234" i="71" s="1"/>
  <c r="N39" i="42"/>
  <c r="E40" i="42"/>
  <c r="H1235" i="71" s="1"/>
  <c r="N40" i="42"/>
  <c r="E41" i="42"/>
  <c r="H1236" i="71" s="1"/>
  <c r="N41" i="42"/>
  <c r="E42" i="42"/>
  <c r="H1237" i="71" s="1"/>
  <c r="N42" i="42"/>
  <c r="E43" i="42"/>
  <c r="H1238" i="71" s="1"/>
  <c r="N43" i="42"/>
  <c r="E44" i="42"/>
  <c r="H1239" i="71" s="1"/>
  <c r="N44" i="42"/>
  <c r="E45" i="42"/>
  <c r="H1240" i="71" s="1"/>
  <c r="N45" i="42"/>
  <c r="E46" i="42"/>
  <c r="H1241" i="71" s="1"/>
  <c r="O46" i="42"/>
  <c r="C47" i="42"/>
  <c r="V60" i="46" s="1"/>
  <c r="N48" i="42"/>
  <c r="E50" i="42"/>
  <c r="H1242" i="71" s="1"/>
  <c r="N50" i="42"/>
  <c r="E51" i="42"/>
  <c r="N51" i="42"/>
  <c r="E52" i="42"/>
  <c r="H1244" i="71" s="1"/>
  <c r="N52" i="42"/>
  <c r="C53" i="42"/>
  <c r="AB60" i="46" s="1"/>
  <c r="N53" i="42"/>
  <c r="E56" i="42"/>
  <c r="H1245" i="71" s="1"/>
  <c r="N56" i="42"/>
  <c r="E57" i="42"/>
  <c r="H1246" i="71" s="1"/>
  <c r="N57" i="42"/>
  <c r="E58" i="42"/>
  <c r="H1247" i="71" s="1"/>
  <c r="N58" i="42"/>
  <c r="E59" i="42"/>
  <c r="H1248" i="71" s="1"/>
  <c r="O59" i="42"/>
  <c r="E60" i="42"/>
  <c r="H1249" i="71" s="1"/>
  <c r="C61" i="42"/>
  <c r="AE60" i="46" s="1"/>
  <c r="N61" i="42"/>
  <c r="N63" i="42"/>
  <c r="N65" i="42"/>
  <c r="N66" i="42"/>
  <c r="N67" i="42"/>
  <c r="O68" i="42"/>
  <c r="N70" i="42"/>
  <c r="N77" i="42"/>
  <c r="N80" i="42"/>
  <c r="N81" i="42"/>
  <c r="N83" i="42"/>
  <c r="N84" i="42"/>
  <c r="N85" i="42"/>
  <c r="N88" i="42"/>
  <c r="N89" i="42"/>
  <c r="N90" i="42"/>
  <c r="N92" i="42"/>
  <c r="N93" i="42"/>
  <c r="N94" i="42"/>
  <c r="N95" i="42"/>
  <c r="N96" i="42"/>
  <c r="N97" i="42"/>
  <c r="N100" i="42"/>
  <c r="N101" i="42"/>
  <c r="N102" i="42"/>
  <c r="O103" i="42"/>
  <c r="N105" i="42"/>
  <c r="N107" i="42"/>
  <c r="N109" i="42"/>
  <c r="N111" i="42"/>
  <c r="N113" i="42"/>
  <c r="B119" i="42"/>
  <c r="H121" i="42"/>
  <c r="H216" i="46" s="1"/>
  <c r="G125" i="42"/>
  <c r="H125" i="42"/>
  <c r="J125" i="42"/>
  <c r="P218" i="46" s="1"/>
  <c r="G126" i="42"/>
  <c r="H126" i="42"/>
  <c r="J126" i="42"/>
  <c r="P219" i="46" s="1"/>
  <c r="F127" i="42"/>
  <c r="N133" i="42"/>
  <c r="N134" i="42"/>
  <c r="E135" i="42"/>
  <c r="N135" i="42"/>
  <c r="E136" i="42"/>
  <c r="N136" i="42"/>
  <c r="E137" i="42"/>
  <c r="N137" i="42"/>
  <c r="C138" i="42"/>
  <c r="Y220" i="46" s="1"/>
  <c r="N138" i="42"/>
  <c r="N139" i="42"/>
  <c r="N140" i="42"/>
  <c r="O141" i="42"/>
  <c r="N143" i="42"/>
  <c r="N144" i="42"/>
  <c r="N145" i="42"/>
  <c r="N146" i="42"/>
  <c r="E147" i="42"/>
  <c r="N147" i="42"/>
  <c r="E148" i="42"/>
  <c r="O148" i="42"/>
  <c r="E149" i="42"/>
  <c r="E150" i="42"/>
  <c r="N150" i="42"/>
  <c r="E151" i="42"/>
  <c r="N151" i="42"/>
  <c r="E152" i="42"/>
  <c r="N152" i="42"/>
  <c r="E153" i="42"/>
  <c r="N153" i="42"/>
  <c r="E154" i="42"/>
  <c r="N154" i="42"/>
  <c r="E155" i="42"/>
  <c r="N155" i="42"/>
  <c r="E156" i="42"/>
  <c r="N156" i="42"/>
  <c r="E157" i="42"/>
  <c r="N157" i="42"/>
  <c r="E158" i="42"/>
  <c r="N158" i="42"/>
  <c r="E159" i="42"/>
  <c r="N159" i="42"/>
  <c r="E160" i="42"/>
  <c r="N160" i="42"/>
  <c r="E161" i="42"/>
  <c r="O161" i="42"/>
  <c r="C162" i="42"/>
  <c r="V220" i="46" s="1"/>
  <c r="N163" i="42"/>
  <c r="E165" i="42"/>
  <c r="N165" i="42"/>
  <c r="E166" i="42"/>
  <c r="N166" i="42"/>
  <c r="E167" i="42"/>
  <c r="N167" i="42"/>
  <c r="C168" i="42"/>
  <c r="AB220" i="46" s="1"/>
  <c r="N168" i="42"/>
  <c r="E171" i="42"/>
  <c r="N171" i="42"/>
  <c r="E172" i="42"/>
  <c r="N172" i="42"/>
  <c r="E173" i="42"/>
  <c r="N173" i="42"/>
  <c r="E174" i="42"/>
  <c r="O174" i="42"/>
  <c r="E175" i="42"/>
  <c r="C176" i="42"/>
  <c r="AE220" i="46" s="1"/>
  <c r="N176" i="42"/>
  <c r="N178" i="42"/>
  <c r="N180" i="42"/>
  <c r="N181" i="42"/>
  <c r="N182" i="42"/>
  <c r="O183" i="42"/>
  <c r="N185" i="42"/>
  <c r="N192" i="42"/>
  <c r="N195" i="42"/>
  <c r="N196" i="42"/>
  <c r="N197" i="42"/>
  <c r="N198" i="42"/>
  <c r="N199" i="42"/>
  <c r="N202" i="42"/>
  <c r="N203" i="42"/>
  <c r="N204" i="42"/>
  <c r="N206" i="42"/>
  <c r="N207" i="42"/>
  <c r="N208" i="42"/>
  <c r="N209" i="42"/>
  <c r="N210" i="42"/>
  <c r="N211" i="42"/>
  <c r="N214" i="42"/>
  <c r="N215" i="42"/>
  <c r="N216" i="42"/>
  <c r="O217" i="42"/>
  <c r="N219" i="42"/>
  <c r="N221" i="42"/>
  <c r="N223" i="42"/>
  <c r="N225" i="42"/>
  <c r="N227" i="42"/>
  <c r="B233" i="42"/>
  <c r="H235" i="42"/>
  <c r="H374" i="46" s="1"/>
  <c r="E239" i="42"/>
  <c r="K376" i="46" s="1"/>
  <c r="E240" i="42"/>
  <c r="K377" i="46" s="1"/>
  <c r="D241" i="42"/>
  <c r="J378" i="46" s="1"/>
  <c r="N247" i="42"/>
  <c r="N248" i="42"/>
  <c r="N249" i="42"/>
  <c r="N250" i="42"/>
  <c r="N251" i="42"/>
  <c r="N252" i="42"/>
  <c r="N253" i="42"/>
  <c r="N254" i="42"/>
  <c r="E255" i="42"/>
  <c r="O255" i="42"/>
  <c r="E256" i="42"/>
  <c r="E257" i="42"/>
  <c r="N257" i="42"/>
  <c r="C258" i="42"/>
  <c r="S378" i="46" s="1"/>
  <c r="N258" i="42"/>
  <c r="N259" i="42"/>
  <c r="N260" i="42"/>
  <c r="N261" i="42"/>
  <c r="O262" i="42"/>
  <c r="N264" i="42"/>
  <c r="N265" i="42"/>
  <c r="N266" i="42"/>
  <c r="N267" i="42"/>
  <c r="N268" i="42"/>
  <c r="N269" i="42"/>
  <c r="N270" i="42"/>
  <c r="N271" i="42"/>
  <c r="N272" i="42"/>
  <c r="N273" i="42"/>
  <c r="N274" i="42"/>
  <c r="O275" i="42"/>
  <c r="N277" i="42"/>
  <c r="N279" i="42"/>
  <c r="N280" i="42"/>
  <c r="N281" i="42"/>
  <c r="N282" i="42"/>
  <c r="N285" i="42"/>
  <c r="N286" i="42"/>
  <c r="N287" i="42"/>
  <c r="O288" i="42"/>
  <c r="N290" i="42"/>
  <c r="N292" i="42"/>
  <c r="N294" i="42"/>
  <c r="N295" i="42"/>
  <c r="N296" i="42"/>
  <c r="O297" i="42"/>
  <c r="N299" i="42"/>
  <c r="N306" i="42"/>
  <c r="N308" i="42"/>
  <c r="N309" i="42"/>
  <c r="N310" i="42"/>
  <c r="N311" i="42"/>
  <c r="N312" i="42"/>
  <c r="N313" i="42"/>
  <c r="O314" i="42"/>
  <c r="N316" i="42"/>
  <c r="N317" i="42"/>
  <c r="N318" i="42"/>
  <c r="N320" i="42"/>
  <c r="N321" i="42"/>
  <c r="N322" i="42"/>
  <c r="N323" i="42"/>
  <c r="N324" i="42"/>
  <c r="N325" i="42"/>
  <c r="N328" i="42"/>
  <c r="N329" i="42"/>
  <c r="N330" i="42"/>
  <c r="O331" i="42"/>
  <c r="N333" i="42"/>
  <c r="N335" i="42"/>
  <c r="N337" i="42"/>
  <c r="N339" i="42"/>
  <c r="N341" i="42"/>
  <c r="B349" i="42"/>
  <c r="H351" i="42"/>
  <c r="H606" i="46" s="1"/>
  <c r="E356" i="42"/>
  <c r="J356" i="42"/>
  <c r="O356" i="42"/>
  <c r="E357" i="42"/>
  <c r="G357" i="42" s="1"/>
  <c r="J357" i="42"/>
  <c r="O357" i="42"/>
  <c r="E358" i="42"/>
  <c r="G358" i="42" s="1"/>
  <c r="J358" i="42"/>
  <c r="O358" i="42"/>
  <c r="E359" i="42"/>
  <c r="G359" i="42" s="1"/>
  <c r="J359" i="42"/>
  <c r="O359" i="42"/>
  <c r="E360" i="42"/>
  <c r="G360" i="42" s="1"/>
  <c r="J360" i="42"/>
  <c r="O360" i="42"/>
  <c r="E361" i="42"/>
  <c r="G361" i="42" s="1"/>
  <c r="J361" i="42"/>
  <c r="O361" i="42"/>
  <c r="E362" i="42"/>
  <c r="G362" i="42" s="1"/>
  <c r="J362" i="42"/>
  <c r="O362" i="42"/>
  <c r="E363" i="42"/>
  <c r="G363" i="42" s="1"/>
  <c r="J363" i="42"/>
  <c r="O363" i="42"/>
  <c r="E364" i="42"/>
  <c r="E367" i="42" s="1"/>
  <c r="K367" i="42" s="1"/>
  <c r="J364" i="42"/>
  <c r="J367" i="42" s="1"/>
  <c r="O364" i="42"/>
  <c r="E365" i="42"/>
  <c r="G365" i="42" s="1"/>
  <c r="J365" i="42"/>
  <c r="O365" i="42"/>
  <c r="E366" i="42"/>
  <c r="G366" i="42" s="1"/>
  <c r="J366" i="42"/>
  <c r="O366" i="42"/>
  <c r="D367" i="42"/>
  <c r="J619" i="46" s="1"/>
  <c r="D368" i="42"/>
  <c r="J620" i="46" s="1"/>
  <c r="N379" i="42"/>
  <c r="N380" i="42"/>
  <c r="E381" i="42"/>
  <c r="H1250" i="71" s="1"/>
  <c r="N381" i="42"/>
  <c r="E382" i="42"/>
  <c r="H1251" i="71" s="1"/>
  <c r="N382" i="42"/>
  <c r="E383" i="42"/>
  <c r="H1252" i="71" s="1"/>
  <c r="N383" i="42"/>
  <c r="C384" i="42"/>
  <c r="Y620" i="46" s="1"/>
  <c r="N385" i="42"/>
  <c r="N386" i="42"/>
  <c r="E387" i="42"/>
  <c r="H1253" i="71" s="1"/>
  <c r="E388" i="42"/>
  <c r="H1254" i="71" s="1"/>
  <c r="E389" i="42"/>
  <c r="H1255" i="71" s="1"/>
  <c r="N389" i="42"/>
  <c r="C390" i="42"/>
  <c r="S620" i="46" s="1"/>
  <c r="N390" i="42"/>
  <c r="N391" i="42"/>
  <c r="N392" i="42"/>
  <c r="E393" i="42"/>
  <c r="H1256" i="71" s="1"/>
  <c r="N393" i="42"/>
  <c r="E394" i="42"/>
  <c r="H1257" i="71" s="1"/>
  <c r="O394" i="42"/>
  <c r="E395" i="42"/>
  <c r="H1258" i="71" s="1"/>
  <c r="E396" i="42"/>
  <c r="N396" i="42"/>
  <c r="E397" i="42"/>
  <c r="H1260" i="71" s="1"/>
  <c r="N397" i="42"/>
  <c r="E398" i="42"/>
  <c r="H1261" i="71" s="1"/>
  <c r="N398" i="42"/>
  <c r="E399" i="42"/>
  <c r="H1262" i="71" s="1"/>
  <c r="N399" i="42"/>
  <c r="E400" i="42"/>
  <c r="H1263" i="71" s="1"/>
  <c r="N400" i="42"/>
  <c r="E401" i="42"/>
  <c r="H1264" i="71" s="1"/>
  <c r="N401" i="42"/>
  <c r="E402" i="42"/>
  <c r="H1265" i="71" s="1"/>
  <c r="N402" i="42"/>
  <c r="E403" i="42"/>
  <c r="H1266" i="71" s="1"/>
  <c r="N403" i="42"/>
  <c r="E404" i="42"/>
  <c r="H1267" i="71" s="1"/>
  <c r="N404" i="42"/>
  <c r="E405" i="42"/>
  <c r="H1268" i="71" s="1"/>
  <c r="N405" i="42"/>
  <c r="E406" i="42"/>
  <c r="H1269" i="71" s="1"/>
  <c r="N406" i="42"/>
  <c r="E407" i="42"/>
  <c r="H1270" i="71" s="1"/>
  <c r="O407" i="42"/>
  <c r="C408" i="42"/>
  <c r="V620" i="46" s="1"/>
  <c r="N409" i="42"/>
  <c r="E411" i="42"/>
  <c r="H1271" i="71" s="1"/>
  <c r="N411" i="42"/>
  <c r="E412" i="42"/>
  <c r="N412" i="42"/>
  <c r="E413" i="42"/>
  <c r="H1273" i="71" s="1"/>
  <c r="N413" i="42"/>
  <c r="C414" i="42"/>
  <c r="AB620" i="46" s="1"/>
  <c r="N414" i="42"/>
  <c r="E417" i="42"/>
  <c r="H1274" i="71" s="1"/>
  <c r="N417" i="42"/>
  <c r="E418" i="42"/>
  <c r="H1275" i="71" s="1"/>
  <c r="N418" i="42"/>
  <c r="E419" i="42"/>
  <c r="H1276" i="71" s="1"/>
  <c r="N419" i="42"/>
  <c r="E420" i="42"/>
  <c r="H1277" i="71" s="1"/>
  <c r="O420" i="42"/>
  <c r="E421" i="42"/>
  <c r="H1278" i="71" s="1"/>
  <c r="C422" i="42"/>
  <c r="N422" i="42"/>
  <c r="N424" i="42"/>
  <c r="N426" i="42"/>
  <c r="N427" i="42"/>
  <c r="N428" i="42"/>
  <c r="O429" i="42"/>
  <c r="N431" i="42"/>
  <c r="N438" i="42"/>
  <c r="N441" i="42"/>
  <c r="N444" i="42"/>
  <c r="N445" i="42"/>
  <c r="N446" i="42"/>
  <c r="N449" i="42"/>
  <c r="N450" i="42"/>
  <c r="N451" i="42"/>
  <c r="N453" i="42"/>
  <c r="N454" i="42"/>
  <c r="N455" i="42"/>
  <c r="N456" i="42"/>
  <c r="N457" i="42"/>
  <c r="N458" i="42"/>
  <c r="N461" i="42"/>
  <c r="N462" i="42"/>
  <c r="N463" i="42"/>
  <c r="O464" i="42"/>
  <c r="N466" i="42"/>
  <c r="N468" i="42"/>
  <c r="N470" i="42"/>
  <c r="N472" i="42"/>
  <c r="N474" i="42"/>
  <c r="B480" i="42"/>
  <c r="H482" i="42"/>
  <c r="H931" i="46" s="1"/>
  <c r="E487" i="42"/>
  <c r="J487" i="42"/>
  <c r="O487" i="42"/>
  <c r="E488" i="42"/>
  <c r="G488" i="42" s="1"/>
  <c r="J488" i="42"/>
  <c r="O488" i="42"/>
  <c r="E489" i="42"/>
  <c r="G489" i="42" s="1"/>
  <c r="J489" i="42"/>
  <c r="O489" i="42"/>
  <c r="E490" i="42"/>
  <c r="J490" i="42"/>
  <c r="O490" i="42"/>
  <c r="E491" i="42"/>
  <c r="G491" i="42" s="1"/>
  <c r="J491" i="42"/>
  <c r="O491" i="42"/>
  <c r="E492" i="42"/>
  <c r="G492" i="42" s="1"/>
  <c r="J492" i="42"/>
  <c r="O492" i="42"/>
  <c r="E493" i="42"/>
  <c r="G493" i="42" s="1"/>
  <c r="J493" i="42"/>
  <c r="O493" i="42"/>
  <c r="E494" i="42"/>
  <c r="G494" i="42" s="1"/>
  <c r="J494" i="42"/>
  <c r="O494" i="42"/>
  <c r="E495" i="42"/>
  <c r="J495" i="42"/>
  <c r="O495" i="42"/>
  <c r="E496" i="42"/>
  <c r="G496" i="42" s="1"/>
  <c r="J496" i="42"/>
  <c r="O496" i="42"/>
  <c r="E497" i="42"/>
  <c r="G497" i="42" s="1"/>
  <c r="J497" i="42"/>
  <c r="O497" i="42"/>
  <c r="D498" i="42"/>
  <c r="J944" i="46" s="1"/>
  <c r="D499" i="42"/>
  <c r="J945" i="46" s="1"/>
  <c r="N510" i="42"/>
  <c r="N511" i="42"/>
  <c r="E512" i="42"/>
  <c r="H1279" i="71" s="1"/>
  <c r="N512" i="42"/>
  <c r="E513" i="42"/>
  <c r="H1280" i="71" s="1"/>
  <c r="N513" i="42"/>
  <c r="E514" i="42"/>
  <c r="H1281" i="71" s="1"/>
  <c r="N514" i="42"/>
  <c r="C515" i="42"/>
  <c r="N516" i="42"/>
  <c r="N517" i="42"/>
  <c r="E518" i="42"/>
  <c r="H1282" i="71" s="1"/>
  <c r="E519" i="42"/>
  <c r="H1283" i="71" s="1"/>
  <c r="E520" i="42"/>
  <c r="H1284" i="71" s="1"/>
  <c r="N520" i="42"/>
  <c r="C521" i="42"/>
  <c r="S945" i="46" s="1"/>
  <c r="N521" i="42"/>
  <c r="N522" i="42"/>
  <c r="N523" i="42"/>
  <c r="E524" i="42"/>
  <c r="H1285" i="71" s="1"/>
  <c r="N524" i="42"/>
  <c r="E525" i="42"/>
  <c r="H1286" i="71" s="1"/>
  <c r="O525" i="42"/>
  <c r="E526" i="42"/>
  <c r="H1287" i="71" s="1"/>
  <c r="E527" i="42"/>
  <c r="H1288" i="71" s="1"/>
  <c r="N527" i="42"/>
  <c r="E528" i="42"/>
  <c r="H1289" i="71" s="1"/>
  <c r="N528" i="42"/>
  <c r="E529" i="42"/>
  <c r="H1290" i="71" s="1"/>
  <c r="N529" i="42"/>
  <c r="E530" i="42"/>
  <c r="H1291" i="71" s="1"/>
  <c r="N530" i="42"/>
  <c r="E531" i="42"/>
  <c r="H1292" i="71" s="1"/>
  <c r="N531" i="42"/>
  <c r="E532" i="42"/>
  <c r="H1293" i="71" s="1"/>
  <c r="N532" i="42"/>
  <c r="E533" i="42"/>
  <c r="H1294" i="71" s="1"/>
  <c r="N533" i="42"/>
  <c r="E534" i="42"/>
  <c r="H1295" i="71" s="1"/>
  <c r="N534" i="42"/>
  <c r="E535" i="42"/>
  <c r="H1296" i="71" s="1"/>
  <c r="N535" i="42"/>
  <c r="E536" i="42"/>
  <c r="H1297" i="71" s="1"/>
  <c r="N536" i="42"/>
  <c r="E537" i="42"/>
  <c r="H1298" i="71" s="1"/>
  <c r="N537" i="42"/>
  <c r="E538" i="42"/>
  <c r="H1299" i="71" s="1"/>
  <c r="O538" i="42"/>
  <c r="C539" i="42"/>
  <c r="C1012" i="42" s="1"/>
  <c r="N540" i="42"/>
  <c r="E542" i="42"/>
  <c r="H1300" i="71" s="1"/>
  <c r="N542" i="42"/>
  <c r="E543" i="42"/>
  <c r="H1301" i="71" s="1"/>
  <c r="N543" i="42"/>
  <c r="E544" i="42"/>
  <c r="H1302" i="71" s="1"/>
  <c r="N544" i="42"/>
  <c r="C545" i="42"/>
  <c r="N545" i="42"/>
  <c r="E548" i="42"/>
  <c r="H1303" i="71" s="1"/>
  <c r="N548" i="42"/>
  <c r="E549" i="42"/>
  <c r="H1304" i="71" s="1"/>
  <c r="N549" i="42"/>
  <c r="E550" i="42"/>
  <c r="H1305" i="71" s="1"/>
  <c r="N550" i="42"/>
  <c r="E551" i="42"/>
  <c r="H1306" i="71" s="1"/>
  <c r="O551" i="42"/>
  <c r="E552" i="42"/>
  <c r="H1307" i="71" s="1"/>
  <c r="C553" i="42"/>
  <c r="AE945" i="46" s="1"/>
  <c r="N553" i="42"/>
  <c r="N555" i="42"/>
  <c r="N557" i="42"/>
  <c r="N558" i="42"/>
  <c r="N559" i="42"/>
  <c r="O560" i="42"/>
  <c r="N562" i="42"/>
  <c r="N569" i="42"/>
  <c r="N572" i="42"/>
  <c r="N575" i="42"/>
  <c r="N576" i="42"/>
  <c r="N577" i="42"/>
  <c r="N580" i="42"/>
  <c r="N581" i="42"/>
  <c r="N582" i="42"/>
  <c r="N584" i="42"/>
  <c r="N585" i="42"/>
  <c r="N586" i="42"/>
  <c r="N587" i="42"/>
  <c r="N588" i="42"/>
  <c r="N589" i="42"/>
  <c r="N592" i="42"/>
  <c r="N593" i="42"/>
  <c r="N594" i="42"/>
  <c r="O595" i="42"/>
  <c r="N597" i="42"/>
  <c r="N599" i="42"/>
  <c r="N601" i="42"/>
  <c r="N603" i="42"/>
  <c r="N605" i="42"/>
  <c r="B612" i="42"/>
  <c r="H614" i="42"/>
  <c r="H1202" i="46" s="1"/>
  <c r="G619" i="42"/>
  <c r="I619" i="42" s="1"/>
  <c r="I623" i="42" s="1"/>
  <c r="E982" i="42" s="1"/>
  <c r="G620" i="42"/>
  <c r="G621" i="42"/>
  <c r="G622" i="42"/>
  <c r="N629" i="42"/>
  <c r="N630" i="42"/>
  <c r="E631" i="42"/>
  <c r="H1308" i="71" s="1"/>
  <c r="N631" i="42"/>
  <c r="E632" i="42"/>
  <c r="H1309" i="71" s="1"/>
  <c r="N632" i="42"/>
  <c r="E633" i="42"/>
  <c r="H1310" i="71" s="1"/>
  <c r="N633" i="42"/>
  <c r="C634" i="42"/>
  <c r="Y1208" i="46" s="1"/>
  <c r="N634" i="42"/>
  <c r="N635" i="42"/>
  <c r="N636" i="42"/>
  <c r="E637" i="42"/>
  <c r="H1311" i="71" s="1"/>
  <c r="O637" i="42"/>
  <c r="E638" i="42"/>
  <c r="H1312" i="71" s="1"/>
  <c r="E639" i="42"/>
  <c r="H1313" i="71" s="1"/>
  <c r="N639" i="42"/>
  <c r="C640" i="42"/>
  <c r="N640" i="42"/>
  <c r="N641" i="42"/>
  <c r="N642" i="42"/>
  <c r="E643" i="42"/>
  <c r="H1314" i="71" s="1"/>
  <c r="N643" i="42"/>
  <c r="E644" i="42"/>
  <c r="H1315" i="71" s="1"/>
  <c r="O644" i="42"/>
  <c r="E645" i="42"/>
  <c r="H1316" i="71" s="1"/>
  <c r="E646" i="42"/>
  <c r="H1317" i="71" s="1"/>
  <c r="N646" i="42"/>
  <c r="E647" i="42"/>
  <c r="H1318" i="71" s="1"/>
  <c r="N647" i="42"/>
  <c r="E648" i="42"/>
  <c r="H1319" i="71" s="1"/>
  <c r="N648" i="42"/>
  <c r="E649" i="42"/>
  <c r="H1320" i="71" s="1"/>
  <c r="N649" i="42"/>
  <c r="E650" i="42"/>
  <c r="H1321" i="71" s="1"/>
  <c r="N650" i="42"/>
  <c r="E651" i="42"/>
  <c r="H1322" i="71" s="1"/>
  <c r="N651" i="42"/>
  <c r="E652" i="42"/>
  <c r="H1323" i="71" s="1"/>
  <c r="N652" i="42"/>
  <c r="E653" i="42"/>
  <c r="H1324" i="71" s="1"/>
  <c r="N653" i="42"/>
  <c r="E654" i="42"/>
  <c r="H1325" i="71" s="1"/>
  <c r="N654" i="42"/>
  <c r="E655" i="42"/>
  <c r="H1326" i="71" s="1"/>
  <c r="N655" i="42"/>
  <c r="E656" i="42"/>
  <c r="H1327" i="71" s="1"/>
  <c r="N656" i="42"/>
  <c r="E657" i="42"/>
  <c r="H1328" i="71" s="1"/>
  <c r="O657" i="42"/>
  <c r="C658" i="42"/>
  <c r="N659" i="42"/>
  <c r="E661" i="42"/>
  <c r="H1329" i="71" s="1"/>
  <c r="N661" i="42"/>
  <c r="E662" i="42"/>
  <c r="H1330" i="71" s="1"/>
  <c r="N662" i="42"/>
  <c r="E663" i="42"/>
  <c r="H1331" i="71" s="1"/>
  <c r="N663" i="42"/>
  <c r="C664" i="42"/>
  <c r="AB1208" i="46" s="1"/>
  <c r="AB1209" i="46" s="1"/>
  <c r="N664" i="42"/>
  <c r="E667" i="42"/>
  <c r="H1332" i="71" s="1"/>
  <c r="N667" i="42"/>
  <c r="E668" i="42"/>
  <c r="N668" i="42"/>
  <c r="E669" i="42"/>
  <c r="H1334" i="71" s="1"/>
  <c r="N669" i="42"/>
  <c r="E670" i="42"/>
  <c r="H1335" i="71" s="1"/>
  <c r="O670" i="42"/>
  <c r="E671" i="42"/>
  <c r="H1336" i="71" s="1"/>
  <c r="C672" i="42"/>
  <c r="C1034" i="42" s="1"/>
  <c r="N672" i="42"/>
  <c r="N674" i="42"/>
  <c r="N676" i="42"/>
  <c r="N677" i="42"/>
  <c r="N678" i="42"/>
  <c r="O679" i="42"/>
  <c r="N681" i="42"/>
  <c r="N688" i="42"/>
  <c r="N691" i="42"/>
  <c r="N692" i="42"/>
  <c r="N694" i="42"/>
  <c r="N695" i="42"/>
  <c r="N696" i="42"/>
  <c r="N699" i="42"/>
  <c r="N700" i="42"/>
  <c r="N701" i="42"/>
  <c r="N703" i="42"/>
  <c r="N704" i="42"/>
  <c r="N705" i="42"/>
  <c r="N706" i="42"/>
  <c r="N707" i="42"/>
  <c r="N708" i="42"/>
  <c r="N711" i="42"/>
  <c r="N712" i="42"/>
  <c r="N713" i="42"/>
  <c r="O714" i="42"/>
  <c r="N716" i="42"/>
  <c r="N718" i="42"/>
  <c r="N720" i="42"/>
  <c r="N722" i="42"/>
  <c r="N724" i="42"/>
  <c r="B731" i="42"/>
  <c r="H733" i="42"/>
  <c r="H1412" i="46" s="1"/>
  <c r="G738" i="42"/>
  <c r="G740" i="42"/>
  <c r="G741" i="42"/>
  <c r="G743" i="42"/>
  <c r="N750" i="42"/>
  <c r="N751" i="42"/>
  <c r="E752" i="42"/>
  <c r="N752" i="42"/>
  <c r="E753" i="42"/>
  <c r="H1338" i="71" s="1"/>
  <c r="N753" i="42"/>
  <c r="E754" i="42"/>
  <c r="H1339" i="71" s="1"/>
  <c r="N754" i="42"/>
  <c r="C755" i="42"/>
  <c r="C994" i="42" s="1"/>
  <c r="N755" i="42"/>
  <c r="N756" i="42"/>
  <c r="N757" i="42"/>
  <c r="E758" i="42"/>
  <c r="H1340" i="71" s="1"/>
  <c r="O758" i="42"/>
  <c r="E759" i="42"/>
  <c r="H1341" i="71" s="1"/>
  <c r="E760" i="42"/>
  <c r="H1342" i="71" s="1"/>
  <c r="N760" i="42"/>
  <c r="C761" i="42"/>
  <c r="S1420" i="46" s="1"/>
  <c r="N761" i="42"/>
  <c r="N762" i="42"/>
  <c r="N763" i="42"/>
  <c r="E764" i="42"/>
  <c r="N764" i="42"/>
  <c r="E765" i="42"/>
  <c r="H1344" i="71" s="1"/>
  <c r="O765" i="42"/>
  <c r="E766" i="42"/>
  <c r="H1345" i="71" s="1"/>
  <c r="E767" i="42"/>
  <c r="H1346" i="71" s="1"/>
  <c r="N767" i="42"/>
  <c r="E768" i="42"/>
  <c r="H1347" i="71" s="1"/>
  <c r="N768" i="42"/>
  <c r="E769" i="42"/>
  <c r="H1348" i="71" s="1"/>
  <c r="N769" i="42"/>
  <c r="E770" i="42"/>
  <c r="H1349" i="71" s="1"/>
  <c r="N770" i="42"/>
  <c r="E771" i="42"/>
  <c r="H1350" i="71" s="1"/>
  <c r="N771" i="42"/>
  <c r="E772" i="42"/>
  <c r="H1351" i="71" s="1"/>
  <c r="N772" i="42"/>
  <c r="E773" i="42"/>
  <c r="H1352" i="71" s="1"/>
  <c r="N773" i="42"/>
  <c r="E774" i="42"/>
  <c r="H1353" i="71" s="1"/>
  <c r="N774" i="42"/>
  <c r="E775" i="42"/>
  <c r="H1354" i="71" s="1"/>
  <c r="N775" i="42"/>
  <c r="E776" i="42"/>
  <c r="H1355" i="71" s="1"/>
  <c r="N776" i="42"/>
  <c r="E777" i="42"/>
  <c r="H1356" i="71" s="1"/>
  <c r="N777" i="42"/>
  <c r="E778" i="42"/>
  <c r="H1357" i="71" s="1"/>
  <c r="O778" i="42"/>
  <c r="C779" i="42"/>
  <c r="N780" i="42"/>
  <c r="E782" i="42"/>
  <c r="H1358" i="71" s="1"/>
  <c r="N782" i="42"/>
  <c r="E783" i="42"/>
  <c r="H1359" i="71" s="1"/>
  <c r="N783" i="42"/>
  <c r="E784" i="42"/>
  <c r="H1360" i="71" s="1"/>
  <c r="N784" i="42"/>
  <c r="C785" i="42"/>
  <c r="N785" i="42"/>
  <c r="E788" i="42"/>
  <c r="H1361" i="71" s="1"/>
  <c r="N788" i="42"/>
  <c r="E789" i="42"/>
  <c r="H1362" i="71" s="1"/>
  <c r="N789" i="42"/>
  <c r="E790" i="42"/>
  <c r="H1363" i="71" s="1"/>
  <c r="N790" i="42"/>
  <c r="E791" i="42"/>
  <c r="H1364" i="71" s="1"/>
  <c r="O791" i="42"/>
  <c r="E792" i="42"/>
  <c r="H1365" i="71" s="1"/>
  <c r="C793" i="42"/>
  <c r="N793" i="42"/>
  <c r="N795" i="42"/>
  <c r="N797" i="42"/>
  <c r="N798" i="42"/>
  <c r="N799" i="42"/>
  <c r="O800" i="42"/>
  <c r="N802" i="42"/>
  <c r="N809" i="42"/>
  <c r="N812" i="42"/>
  <c r="N813" i="42"/>
  <c r="N815" i="42"/>
  <c r="N816" i="42"/>
  <c r="N817" i="42"/>
  <c r="N820" i="42"/>
  <c r="N821" i="42"/>
  <c r="N822" i="42"/>
  <c r="N824" i="42"/>
  <c r="N825" i="42"/>
  <c r="N826" i="42"/>
  <c r="N827" i="42"/>
  <c r="N828" i="42"/>
  <c r="N829" i="42"/>
  <c r="N832" i="42"/>
  <c r="N833" i="42"/>
  <c r="N834" i="42"/>
  <c r="O835" i="42"/>
  <c r="N837" i="42"/>
  <c r="N839" i="42"/>
  <c r="N841" i="42"/>
  <c r="N843" i="42"/>
  <c r="N845" i="42"/>
  <c r="B853" i="42"/>
  <c r="H855" i="42"/>
  <c r="H1617" i="46" s="1"/>
  <c r="C862" i="42"/>
  <c r="I1621" i="46" s="1"/>
  <c r="N64" i="50" s="1"/>
  <c r="D862" i="42"/>
  <c r="J1621" i="46" s="1"/>
  <c r="O64" i="50" s="1"/>
  <c r="E862" i="42"/>
  <c r="K1621" i="46" s="1"/>
  <c r="F862" i="42"/>
  <c r="L1621" i="46" s="1"/>
  <c r="Q64" i="50" s="1"/>
  <c r="G862" i="42"/>
  <c r="M1621" i="46" s="1"/>
  <c r="R64" i="50" s="1"/>
  <c r="N872" i="42"/>
  <c r="N873" i="42"/>
  <c r="E874" i="42"/>
  <c r="H1366" i="71" s="1"/>
  <c r="N874" i="42"/>
  <c r="E875" i="42"/>
  <c r="H1367" i="71" s="1"/>
  <c r="N875" i="42"/>
  <c r="E876" i="42"/>
  <c r="H1368" i="71" s="1"/>
  <c r="N876" i="42"/>
  <c r="C877" i="42"/>
  <c r="Y1621" i="46" s="1"/>
  <c r="N877" i="42"/>
  <c r="N878" i="42"/>
  <c r="N879" i="42"/>
  <c r="E880" i="42"/>
  <c r="H1369" i="71" s="1"/>
  <c r="O880" i="42"/>
  <c r="E881" i="42"/>
  <c r="E882" i="42"/>
  <c r="H1371" i="71" s="1"/>
  <c r="N882" i="42"/>
  <c r="C883" i="42"/>
  <c r="N883" i="42"/>
  <c r="N884" i="42"/>
  <c r="N885" i="42"/>
  <c r="E886" i="42"/>
  <c r="H1372" i="71" s="1"/>
  <c r="N886" i="42"/>
  <c r="E887" i="42"/>
  <c r="H1373" i="71" s="1"/>
  <c r="O887" i="42"/>
  <c r="E888" i="42"/>
  <c r="H1374" i="71" s="1"/>
  <c r="E889" i="42"/>
  <c r="H1375" i="71" s="1"/>
  <c r="N889" i="42"/>
  <c r="E890" i="42"/>
  <c r="H1376" i="71" s="1"/>
  <c r="N890" i="42"/>
  <c r="E891" i="42"/>
  <c r="H1377" i="71" s="1"/>
  <c r="N891" i="42"/>
  <c r="E892" i="42"/>
  <c r="H1378" i="71" s="1"/>
  <c r="N892" i="42"/>
  <c r="E893" i="42"/>
  <c r="H1379" i="71" s="1"/>
  <c r="N893" i="42"/>
  <c r="E894" i="42"/>
  <c r="H1380" i="71" s="1"/>
  <c r="N894" i="42"/>
  <c r="E895" i="42"/>
  <c r="H1381" i="71" s="1"/>
  <c r="N895" i="42"/>
  <c r="E896" i="42"/>
  <c r="H1382" i="71" s="1"/>
  <c r="N896" i="42"/>
  <c r="E897" i="42"/>
  <c r="H1383" i="71" s="1"/>
  <c r="N897" i="42"/>
  <c r="E898" i="42"/>
  <c r="H1384" i="71" s="1"/>
  <c r="N898" i="42"/>
  <c r="E899" i="42"/>
  <c r="H1385" i="71" s="1"/>
  <c r="N899" i="42"/>
  <c r="E900" i="42"/>
  <c r="H1386" i="71" s="1"/>
  <c r="O900" i="42"/>
  <c r="C901" i="42"/>
  <c r="N902" i="42"/>
  <c r="E904" i="42"/>
  <c r="H1387" i="71" s="1"/>
  <c r="N904" i="42"/>
  <c r="E905" i="42"/>
  <c r="H1388" i="71" s="1"/>
  <c r="N905" i="42"/>
  <c r="E906" i="42"/>
  <c r="N906" i="42"/>
  <c r="C907" i="42"/>
  <c r="AB1621" i="46" s="1"/>
  <c r="N907" i="42"/>
  <c r="E910" i="42"/>
  <c r="H1390" i="71" s="1"/>
  <c r="N910" i="42"/>
  <c r="E911" i="42"/>
  <c r="N911" i="42"/>
  <c r="E912" i="42"/>
  <c r="H1392" i="71" s="1"/>
  <c r="N912" i="42"/>
  <c r="E913" i="42"/>
  <c r="H1393" i="71" s="1"/>
  <c r="O913" i="42"/>
  <c r="E914" i="42"/>
  <c r="H1394" i="71" s="1"/>
  <c r="C915" i="42"/>
  <c r="N915" i="42"/>
  <c r="N917" i="42"/>
  <c r="N919" i="42"/>
  <c r="N920" i="42"/>
  <c r="N921" i="42"/>
  <c r="O922" i="42"/>
  <c r="N924" i="42"/>
  <c r="N931" i="42"/>
  <c r="N934" i="42"/>
  <c r="N935" i="42"/>
  <c r="N937" i="42"/>
  <c r="N938" i="42"/>
  <c r="N939" i="42"/>
  <c r="N942" i="42"/>
  <c r="N943" i="42"/>
  <c r="N944" i="42"/>
  <c r="N946" i="42"/>
  <c r="N947" i="42"/>
  <c r="N948" i="42"/>
  <c r="N949" i="42"/>
  <c r="N950" i="42"/>
  <c r="N951" i="42"/>
  <c r="N954" i="42"/>
  <c r="N955" i="42"/>
  <c r="N956" i="42"/>
  <c r="O957" i="42"/>
  <c r="N959" i="42"/>
  <c r="N961" i="42"/>
  <c r="N963" i="42"/>
  <c r="N965" i="42"/>
  <c r="N967" i="42"/>
  <c r="B975" i="42"/>
  <c r="H977" i="42"/>
  <c r="O986" i="42"/>
  <c r="O988" i="42"/>
  <c r="O989" i="42"/>
  <c r="O990" i="42"/>
  <c r="O991" i="42"/>
  <c r="O992" i="42"/>
  <c r="O994" i="42"/>
  <c r="O995" i="42"/>
  <c r="O998" i="42"/>
  <c r="O999" i="42"/>
  <c r="O1000" i="42"/>
  <c r="O1001" i="42"/>
  <c r="O1002" i="42"/>
  <c r="O1005" i="42"/>
  <c r="O1006" i="42"/>
  <c r="O1007" i="42"/>
  <c r="O1008" i="42"/>
  <c r="O1009" i="42"/>
  <c r="O1010" i="42"/>
  <c r="C1011" i="42"/>
  <c r="O1011" i="42"/>
  <c r="O1012" i="42"/>
  <c r="O1013" i="42"/>
  <c r="O1014" i="42"/>
  <c r="O1015" i="42"/>
  <c r="O1018" i="42"/>
  <c r="O1020" i="42"/>
  <c r="O1021" i="42"/>
  <c r="O1022" i="42"/>
  <c r="O1023" i="42"/>
  <c r="O1026" i="42"/>
  <c r="O1027" i="42"/>
  <c r="O1028" i="42"/>
  <c r="O1031" i="42"/>
  <c r="O1033" i="42"/>
  <c r="O1035" i="42"/>
  <c r="O1036" i="42"/>
  <c r="O1037" i="42"/>
  <c r="O1040" i="42"/>
  <c r="N1047" i="42"/>
  <c r="O1047" i="42"/>
  <c r="O1050" i="42"/>
  <c r="O1053" i="42"/>
  <c r="O1054" i="42"/>
  <c r="O1055" i="42"/>
  <c r="O1058" i="42"/>
  <c r="O1059" i="42"/>
  <c r="O1060" i="42"/>
  <c r="N1062" i="42"/>
  <c r="O1063" i="42"/>
  <c r="O1064" i="42"/>
  <c r="O1065" i="42"/>
  <c r="O1066" i="42"/>
  <c r="O1067" i="42"/>
  <c r="O1070" i="42"/>
  <c r="O1071" i="42"/>
  <c r="O1072" i="42"/>
  <c r="O1075" i="42"/>
  <c r="O1077" i="42"/>
  <c r="O1079" i="42"/>
  <c r="O1081" i="42"/>
  <c r="O1083" i="42"/>
  <c r="H10" i="41"/>
  <c r="J10" i="41" s="1"/>
  <c r="C12" i="41"/>
  <c r="D12" i="41"/>
  <c r="E12" i="41"/>
  <c r="F12" i="41"/>
  <c r="G12" i="41"/>
  <c r="N18" i="41"/>
  <c r="N19" i="41"/>
  <c r="E20" i="41"/>
  <c r="H1047" i="71" s="1"/>
  <c r="N20" i="41"/>
  <c r="E21" i="41"/>
  <c r="H1048" i="71" s="1"/>
  <c r="N21" i="41"/>
  <c r="E22" i="41"/>
  <c r="H1049" i="71" s="1"/>
  <c r="N22" i="41"/>
  <c r="C23" i="41"/>
  <c r="Y53" i="46" s="1"/>
  <c r="N23" i="41"/>
  <c r="N24" i="41"/>
  <c r="N25" i="41"/>
  <c r="E26" i="41"/>
  <c r="H1050" i="71" s="1"/>
  <c r="O26" i="41"/>
  <c r="E27" i="41"/>
  <c r="H1051" i="71" s="1"/>
  <c r="E28" i="41"/>
  <c r="N28" i="41"/>
  <c r="C29" i="41"/>
  <c r="S53" i="46" s="1"/>
  <c r="N29" i="41"/>
  <c r="N30" i="41"/>
  <c r="N31" i="41"/>
  <c r="E32" i="41"/>
  <c r="H1053" i="71" s="1"/>
  <c r="N32" i="41"/>
  <c r="E33" i="41"/>
  <c r="H1054" i="71" s="1"/>
  <c r="O33" i="41"/>
  <c r="E34" i="41"/>
  <c r="H1055" i="71" s="1"/>
  <c r="E35" i="41"/>
  <c r="H1056" i="71" s="1"/>
  <c r="N35" i="41"/>
  <c r="E36" i="41"/>
  <c r="N36" i="41"/>
  <c r="E37" i="41"/>
  <c r="H1058" i="71" s="1"/>
  <c r="N37" i="41"/>
  <c r="E38" i="41"/>
  <c r="H1059" i="71" s="1"/>
  <c r="N38" i="41"/>
  <c r="E39" i="41"/>
  <c r="H1060" i="71" s="1"/>
  <c r="N39" i="41"/>
  <c r="E40" i="41"/>
  <c r="H1061" i="71" s="1"/>
  <c r="N40" i="41"/>
  <c r="E41" i="41"/>
  <c r="H1062" i="71" s="1"/>
  <c r="N41" i="41"/>
  <c r="E42" i="41"/>
  <c r="H1063" i="71" s="1"/>
  <c r="N42" i="41"/>
  <c r="E43" i="41"/>
  <c r="H1064" i="71" s="1"/>
  <c r="N43" i="41"/>
  <c r="E44" i="41"/>
  <c r="H1065" i="71" s="1"/>
  <c r="N44" i="41"/>
  <c r="E45" i="41"/>
  <c r="H1066" i="71" s="1"/>
  <c r="N45" i="41"/>
  <c r="E46" i="41"/>
  <c r="H1067" i="71" s="1"/>
  <c r="O46" i="41"/>
  <c r="C47" i="41"/>
  <c r="N48" i="41"/>
  <c r="E50" i="41"/>
  <c r="N50" i="41"/>
  <c r="E51" i="41"/>
  <c r="H1069" i="71" s="1"/>
  <c r="N51" i="41"/>
  <c r="E52" i="41"/>
  <c r="H1070" i="71" s="1"/>
  <c r="N52" i="41"/>
  <c r="C53" i="41"/>
  <c r="N53" i="41"/>
  <c r="E56" i="41"/>
  <c r="H1071" i="71" s="1"/>
  <c r="N56" i="41"/>
  <c r="E57" i="41"/>
  <c r="H1072" i="71" s="1"/>
  <c r="N57" i="41"/>
  <c r="E58" i="41"/>
  <c r="H1073" i="71" s="1"/>
  <c r="N58" i="41"/>
  <c r="E59" i="41"/>
  <c r="H1074" i="71" s="1"/>
  <c r="O59" i="41"/>
  <c r="E60" i="41"/>
  <c r="H1075" i="71" s="1"/>
  <c r="C61" i="41"/>
  <c r="N61" i="41"/>
  <c r="N63" i="41"/>
  <c r="N65" i="41"/>
  <c r="N66" i="41"/>
  <c r="N67" i="41"/>
  <c r="O68" i="41"/>
  <c r="N70" i="41"/>
  <c r="N77" i="41"/>
  <c r="N80" i="41"/>
  <c r="N81" i="41"/>
  <c r="N83" i="41"/>
  <c r="N84" i="41"/>
  <c r="N85" i="41"/>
  <c r="N88" i="41"/>
  <c r="N89" i="41"/>
  <c r="N90" i="41"/>
  <c r="N92" i="41"/>
  <c r="N93" i="41"/>
  <c r="N94" i="41"/>
  <c r="N95" i="41"/>
  <c r="N96" i="41"/>
  <c r="N97" i="41"/>
  <c r="N100" i="41"/>
  <c r="N101" i="41"/>
  <c r="N102" i="41"/>
  <c r="O103" i="41"/>
  <c r="N105" i="41"/>
  <c r="N107" i="41"/>
  <c r="N109" i="41"/>
  <c r="N111" i="41"/>
  <c r="N113" i="41"/>
  <c r="B119" i="41"/>
  <c r="H121" i="41"/>
  <c r="H209" i="46" s="1"/>
  <c r="G125" i="41"/>
  <c r="H125" i="41"/>
  <c r="J125" i="41"/>
  <c r="G126" i="41"/>
  <c r="H126" i="41"/>
  <c r="J126" i="41"/>
  <c r="F127" i="41"/>
  <c r="N133" i="41"/>
  <c r="N134" i="41"/>
  <c r="E135" i="41"/>
  <c r="N135" i="41"/>
  <c r="E136" i="41"/>
  <c r="N136" i="41"/>
  <c r="E137" i="41"/>
  <c r="N137" i="41"/>
  <c r="C138" i="41"/>
  <c r="Y213" i="46" s="1"/>
  <c r="N138" i="41"/>
  <c r="N139" i="41"/>
  <c r="N140" i="41"/>
  <c r="O141" i="41"/>
  <c r="N143" i="41"/>
  <c r="N144" i="41"/>
  <c r="N145" i="41"/>
  <c r="N146" i="41"/>
  <c r="E147" i="41"/>
  <c r="N147" i="41"/>
  <c r="E148" i="41"/>
  <c r="O148" i="41"/>
  <c r="E149" i="41"/>
  <c r="E150" i="41"/>
  <c r="N150" i="41"/>
  <c r="E151" i="41"/>
  <c r="N151" i="41"/>
  <c r="E152" i="41"/>
  <c r="N152" i="41"/>
  <c r="E153" i="41"/>
  <c r="N153" i="41"/>
  <c r="E154" i="41"/>
  <c r="N154" i="41"/>
  <c r="E155" i="41"/>
  <c r="N155" i="41"/>
  <c r="E156" i="41"/>
  <c r="N156" i="41"/>
  <c r="E157" i="41"/>
  <c r="N157" i="41"/>
  <c r="E158" i="41"/>
  <c r="N158" i="41"/>
  <c r="E159" i="41"/>
  <c r="N159" i="41"/>
  <c r="E160" i="41"/>
  <c r="N160" i="41"/>
  <c r="E161" i="41"/>
  <c r="O161" i="41"/>
  <c r="C162" i="41"/>
  <c r="V213" i="46" s="1"/>
  <c r="N163" i="41"/>
  <c r="E165" i="41"/>
  <c r="N165" i="41"/>
  <c r="E166" i="41"/>
  <c r="N166" i="41"/>
  <c r="E167" i="41"/>
  <c r="N167" i="41"/>
  <c r="C168" i="41"/>
  <c r="AB213" i="46" s="1"/>
  <c r="N168" i="41"/>
  <c r="E171" i="41"/>
  <c r="N171" i="41"/>
  <c r="E172" i="41"/>
  <c r="N172" i="41"/>
  <c r="E173" i="41"/>
  <c r="N173" i="41"/>
  <c r="E174" i="41"/>
  <c r="O174" i="41"/>
  <c r="E175" i="41"/>
  <c r="C176" i="41"/>
  <c r="AE213" i="46" s="1"/>
  <c r="N176" i="41"/>
  <c r="N178" i="41"/>
  <c r="N180" i="41"/>
  <c r="N181" i="41"/>
  <c r="N182" i="41"/>
  <c r="O183" i="41"/>
  <c r="N185" i="41"/>
  <c r="N192" i="41"/>
  <c r="N195" i="41"/>
  <c r="N196" i="41"/>
  <c r="N197" i="41"/>
  <c r="N198" i="41"/>
  <c r="N199" i="41"/>
  <c r="N202" i="41"/>
  <c r="N203" i="41"/>
  <c r="N204" i="41"/>
  <c r="N206" i="41"/>
  <c r="N207" i="41"/>
  <c r="N208" i="41"/>
  <c r="N209" i="41"/>
  <c r="N210" i="41"/>
  <c r="N211" i="41"/>
  <c r="N214" i="41"/>
  <c r="N215" i="41"/>
  <c r="N216" i="41"/>
  <c r="O217" i="41"/>
  <c r="N219" i="41"/>
  <c r="N221" i="41"/>
  <c r="N223" i="41"/>
  <c r="N225" i="41"/>
  <c r="N227" i="41"/>
  <c r="B233" i="41"/>
  <c r="H235" i="41"/>
  <c r="H367" i="46" s="1"/>
  <c r="E239" i="41"/>
  <c r="K369" i="46" s="1"/>
  <c r="E240" i="41"/>
  <c r="K370" i="46" s="1"/>
  <c r="D241" i="41"/>
  <c r="J371" i="46" s="1"/>
  <c r="N247" i="41"/>
  <c r="N248" i="41"/>
  <c r="N249" i="41"/>
  <c r="N250" i="41"/>
  <c r="N251" i="41"/>
  <c r="N252" i="41"/>
  <c r="N253" i="41"/>
  <c r="N254" i="41"/>
  <c r="E255" i="41"/>
  <c r="O255" i="41"/>
  <c r="E256" i="41"/>
  <c r="E257" i="41"/>
  <c r="N257" i="41"/>
  <c r="C258" i="41"/>
  <c r="S371" i="46" s="1"/>
  <c r="N258" i="41"/>
  <c r="N259" i="41"/>
  <c r="N260" i="41"/>
  <c r="N261" i="41"/>
  <c r="O262" i="41"/>
  <c r="N264" i="41"/>
  <c r="N265" i="41"/>
  <c r="N266" i="41"/>
  <c r="N267" i="41"/>
  <c r="N268" i="41"/>
  <c r="N269" i="41"/>
  <c r="N270" i="41"/>
  <c r="N271" i="41"/>
  <c r="N272" i="41"/>
  <c r="N273" i="41"/>
  <c r="N274" i="41"/>
  <c r="O275" i="41"/>
  <c r="N277" i="41"/>
  <c r="N279" i="41"/>
  <c r="N280" i="41"/>
  <c r="N281" i="41"/>
  <c r="N282" i="41"/>
  <c r="N285" i="41"/>
  <c r="N286" i="41"/>
  <c r="N287" i="41"/>
  <c r="O288" i="41"/>
  <c r="N290" i="41"/>
  <c r="N292" i="41"/>
  <c r="N294" i="41"/>
  <c r="N295" i="41"/>
  <c r="N296" i="41"/>
  <c r="O297" i="41"/>
  <c r="N299" i="41"/>
  <c r="N306" i="41"/>
  <c r="N308" i="41"/>
  <c r="N309" i="41"/>
  <c r="N310" i="41"/>
  <c r="N311" i="41"/>
  <c r="N312" i="41"/>
  <c r="N313" i="41"/>
  <c r="O314" i="41"/>
  <c r="N316" i="41"/>
  <c r="N317" i="41"/>
  <c r="N318" i="41"/>
  <c r="N320" i="41"/>
  <c r="N321" i="41"/>
  <c r="N322" i="41"/>
  <c r="N323" i="41"/>
  <c r="N324" i="41"/>
  <c r="N325" i="41"/>
  <c r="N328" i="41"/>
  <c r="N329" i="41"/>
  <c r="N330" i="41"/>
  <c r="O331" i="41"/>
  <c r="N333" i="41"/>
  <c r="N335" i="41"/>
  <c r="N337" i="41"/>
  <c r="N339" i="41"/>
  <c r="N341" i="41"/>
  <c r="B349" i="41"/>
  <c r="H351" i="41"/>
  <c r="H589" i="46" s="1"/>
  <c r="E356" i="41"/>
  <c r="J356" i="41"/>
  <c r="O356" i="41"/>
  <c r="E357" i="41"/>
  <c r="G357" i="41" s="1"/>
  <c r="J357" i="41"/>
  <c r="O357" i="41"/>
  <c r="E358" i="41"/>
  <c r="G358" i="41" s="1"/>
  <c r="J358" i="41"/>
  <c r="O358" i="41"/>
  <c r="E359" i="41"/>
  <c r="G359" i="41" s="1"/>
  <c r="J359" i="41"/>
  <c r="O359" i="41"/>
  <c r="E360" i="41"/>
  <c r="G360" i="41" s="1"/>
  <c r="J360" i="41"/>
  <c r="O360" i="41"/>
  <c r="E361" i="41"/>
  <c r="G361" i="41" s="1"/>
  <c r="J361" i="41"/>
  <c r="O361" i="41"/>
  <c r="E362" i="41"/>
  <c r="G362" i="41" s="1"/>
  <c r="J362" i="41"/>
  <c r="O362" i="41"/>
  <c r="E363" i="41"/>
  <c r="G363" i="41" s="1"/>
  <c r="J363" i="41"/>
  <c r="O363" i="41"/>
  <c r="E364" i="41"/>
  <c r="J364" i="41"/>
  <c r="O364" i="41"/>
  <c r="E365" i="41"/>
  <c r="G365" i="41" s="1"/>
  <c r="J365" i="41"/>
  <c r="O365" i="41"/>
  <c r="E366" i="41"/>
  <c r="G366" i="41" s="1"/>
  <c r="J366" i="41"/>
  <c r="O366" i="41"/>
  <c r="D367" i="41"/>
  <c r="J602" i="46" s="1"/>
  <c r="D368" i="41"/>
  <c r="J603" i="46" s="1"/>
  <c r="N379" i="41"/>
  <c r="N380" i="41"/>
  <c r="E381" i="41"/>
  <c r="H1076" i="71" s="1"/>
  <c r="N381" i="41"/>
  <c r="E382" i="41"/>
  <c r="H1077" i="71" s="1"/>
  <c r="N382" i="41"/>
  <c r="E383" i="41"/>
  <c r="H1078" i="71" s="1"/>
  <c r="N383" i="41"/>
  <c r="C384" i="41"/>
  <c r="N385" i="41"/>
  <c r="N386" i="41"/>
  <c r="E387" i="41"/>
  <c r="E388" i="41"/>
  <c r="H1080" i="71" s="1"/>
  <c r="E389" i="41"/>
  <c r="H1081" i="71" s="1"/>
  <c r="N389" i="41"/>
  <c r="C390" i="41"/>
  <c r="S603" i="46" s="1"/>
  <c r="N390" i="41"/>
  <c r="N391" i="41"/>
  <c r="N392" i="41"/>
  <c r="E393" i="41"/>
  <c r="N393" i="41"/>
  <c r="E394" i="41"/>
  <c r="H1083" i="71" s="1"/>
  <c r="O394" i="41"/>
  <c r="E395" i="41"/>
  <c r="H1084" i="71" s="1"/>
  <c r="E396" i="41"/>
  <c r="H1085" i="71" s="1"/>
  <c r="N396" i="41"/>
  <c r="E397" i="41"/>
  <c r="H1086" i="71" s="1"/>
  <c r="N397" i="41"/>
  <c r="E398" i="41"/>
  <c r="H1087" i="71" s="1"/>
  <c r="N398" i="41"/>
  <c r="E399" i="41"/>
  <c r="H1088" i="71" s="1"/>
  <c r="N399" i="41"/>
  <c r="E400" i="41"/>
  <c r="H1089" i="71" s="1"/>
  <c r="N400" i="41"/>
  <c r="E401" i="41"/>
  <c r="H1090" i="71" s="1"/>
  <c r="N401" i="41"/>
  <c r="E402" i="41"/>
  <c r="H1091" i="71" s="1"/>
  <c r="N402" i="41"/>
  <c r="E403" i="41"/>
  <c r="H1092" i="71" s="1"/>
  <c r="N403" i="41"/>
  <c r="E404" i="41"/>
  <c r="H1093" i="71" s="1"/>
  <c r="N404" i="41"/>
  <c r="E405" i="41"/>
  <c r="H1094" i="71" s="1"/>
  <c r="N405" i="41"/>
  <c r="E406" i="41"/>
  <c r="H1095" i="71" s="1"/>
  <c r="N406" i="41"/>
  <c r="E407" i="41"/>
  <c r="H1096" i="71" s="1"/>
  <c r="O407" i="41"/>
  <c r="C408" i="41"/>
  <c r="V603" i="46" s="1"/>
  <c r="N409" i="41"/>
  <c r="E411" i="41"/>
  <c r="H1097" i="71" s="1"/>
  <c r="N411" i="41"/>
  <c r="E412" i="41"/>
  <c r="H1098" i="71" s="1"/>
  <c r="N412" i="41"/>
  <c r="E413" i="41"/>
  <c r="H1099" i="71" s="1"/>
  <c r="N413" i="41"/>
  <c r="C414" i="41"/>
  <c r="N414" i="41"/>
  <c r="E417" i="41"/>
  <c r="N417" i="41"/>
  <c r="E418" i="41"/>
  <c r="H1101" i="71" s="1"/>
  <c r="N418" i="41"/>
  <c r="E419" i="41"/>
  <c r="H1102" i="71" s="1"/>
  <c r="N419" i="41"/>
  <c r="E420" i="41"/>
  <c r="H1103" i="71" s="1"/>
  <c r="O420" i="41"/>
  <c r="E421" i="41"/>
  <c r="H1104" i="71" s="1"/>
  <c r="C422" i="41"/>
  <c r="AE603" i="46" s="1"/>
  <c r="N422" i="41"/>
  <c r="N424" i="41"/>
  <c r="N426" i="41"/>
  <c r="N427" i="41"/>
  <c r="N428" i="41"/>
  <c r="O429" i="41"/>
  <c r="N431" i="41"/>
  <c r="N438" i="41"/>
  <c r="N441" i="41"/>
  <c r="N444" i="41"/>
  <c r="N445" i="41"/>
  <c r="N446" i="41"/>
  <c r="N449" i="41"/>
  <c r="N450" i="41"/>
  <c r="N451" i="41"/>
  <c r="N453" i="41"/>
  <c r="N454" i="41"/>
  <c r="N455" i="41"/>
  <c r="N456" i="41"/>
  <c r="N457" i="41"/>
  <c r="N458" i="41"/>
  <c r="N461" i="41"/>
  <c r="N462" i="41"/>
  <c r="N463" i="41"/>
  <c r="O464" i="41"/>
  <c r="N466" i="41"/>
  <c r="N468" i="41"/>
  <c r="N470" i="41"/>
  <c r="N472" i="41"/>
  <c r="N474" i="41"/>
  <c r="B480" i="41"/>
  <c r="H482" i="41"/>
  <c r="H914" i="46" s="1"/>
  <c r="E487" i="41"/>
  <c r="J487" i="41"/>
  <c r="O487" i="41"/>
  <c r="E488" i="41"/>
  <c r="G488" i="41" s="1"/>
  <c r="J488" i="41"/>
  <c r="O488" i="41"/>
  <c r="E489" i="41"/>
  <c r="G489" i="41" s="1"/>
  <c r="J489" i="41"/>
  <c r="O489" i="41"/>
  <c r="E490" i="41"/>
  <c r="G490" i="41" s="1"/>
  <c r="J490" i="41"/>
  <c r="O490" i="41"/>
  <c r="E491" i="41"/>
  <c r="G491" i="41" s="1"/>
  <c r="J491" i="41"/>
  <c r="O491" i="41"/>
  <c r="E492" i="41"/>
  <c r="G492" i="41" s="1"/>
  <c r="J492" i="41"/>
  <c r="O492" i="41"/>
  <c r="E493" i="41"/>
  <c r="G493" i="41" s="1"/>
  <c r="J493" i="41"/>
  <c r="O493" i="41"/>
  <c r="E494" i="41"/>
  <c r="G494" i="41" s="1"/>
  <c r="J494" i="41"/>
  <c r="O494" i="41"/>
  <c r="E495" i="41"/>
  <c r="E498" i="41" s="1"/>
  <c r="J495" i="41"/>
  <c r="O495" i="41"/>
  <c r="E496" i="41"/>
  <c r="G496" i="41" s="1"/>
  <c r="J496" i="41"/>
  <c r="O496" i="41"/>
  <c r="E497" i="41"/>
  <c r="G497" i="41" s="1"/>
  <c r="J497" i="41"/>
  <c r="O497" i="41"/>
  <c r="D498" i="41"/>
  <c r="J927" i="46" s="1"/>
  <c r="D499" i="41"/>
  <c r="J928" i="46" s="1"/>
  <c r="N510" i="41"/>
  <c r="N511" i="41"/>
  <c r="E512" i="41"/>
  <c r="N512" i="41"/>
  <c r="E513" i="41"/>
  <c r="H1106" i="71" s="1"/>
  <c r="N513" i="41"/>
  <c r="E514" i="41"/>
  <c r="H1107" i="71" s="1"/>
  <c r="N514" i="41"/>
  <c r="C515" i="41"/>
  <c r="N516" i="41"/>
  <c r="N517" i="41"/>
  <c r="E518" i="41"/>
  <c r="E519" i="41"/>
  <c r="H1109" i="71" s="1"/>
  <c r="E520" i="41"/>
  <c r="H1110" i="71" s="1"/>
  <c r="N520" i="41"/>
  <c r="C521" i="41"/>
  <c r="S928" i="46" s="1"/>
  <c r="N521" i="41"/>
  <c r="N522" i="41"/>
  <c r="N523" i="41"/>
  <c r="E524" i="41"/>
  <c r="H1111" i="71" s="1"/>
  <c r="N524" i="41"/>
  <c r="E525" i="41"/>
  <c r="H1112" i="71" s="1"/>
  <c r="O525" i="41"/>
  <c r="E526" i="41"/>
  <c r="H1113" i="71" s="1"/>
  <c r="E527" i="41"/>
  <c r="H1114" i="71" s="1"/>
  <c r="N527" i="41"/>
  <c r="E528" i="41"/>
  <c r="H1115" i="71" s="1"/>
  <c r="N528" i="41"/>
  <c r="E529" i="41"/>
  <c r="H1116" i="71" s="1"/>
  <c r="N529" i="41"/>
  <c r="E530" i="41"/>
  <c r="H1117" i="71" s="1"/>
  <c r="N530" i="41"/>
  <c r="E531" i="41"/>
  <c r="H1118" i="71" s="1"/>
  <c r="N531" i="41"/>
  <c r="E532" i="41"/>
  <c r="H1119" i="71" s="1"/>
  <c r="N532" i="41"/>
  <c r="E533" i="41"/>
  <c r="H1120" i="71" s="1"/>
  <c r="N533" i="41"/>
  <c r="E534" i="41"/>
  <c r="H1121" i="71" s="1"/>
  <c r="N534" i="41"/>
  <c r="E535" i="41"/>
  <c r="H1122" i="71" s="1"/>
  <c r="N535" i="41"/>
  <c r="E536" i="41"/>
  <c r="H1123" i="71" s="1"/>
  <c r="N536" i="41"/>
  <c r="E537" i="41"/>
  <c r="H1124" i="71" s="1"/>
  <c r="N537" i="41"/>
  <c r="E538" i="41"/>
  <c r="H1125" i="71" s="1"/>
  <c r="O538" i="41"/>
  <c r="C539" i="41"/>
  <c r="N540" i="41"/>
  <c r="E542" i="41"/>
  <c r="H1126" i="71" s="1"/>
  <c r="N542" i="41"/>
  <c r="E543" i="41"/>
  <c r="H1127" i="71" s="1"/>
  <c r="N543" i="41"/>
  <c r="E544" i="41"/>
  <c r="H1128" i="71" s="1"/>
  <c r="N544" i="41"/>
  <c r="C545" i="41"/>
  <c r="N545" i="41"/>
  <c r="E548" i="41"/>
  <c r="N548" i="41"/>
  <c r="E549" i="41"/>
  <c r="H1130" i="71" s="1"/>
  <c r="N549" i="41"/>
  <c r="E550" i="41"/>
  <c r="H1131" i="71" s="1"/>
  <c r="N550" i="41"/>
  <c r="E551" i="41"/>
  <c r="H1132" i="71" s="1"/>
  <c r="O551" i="41"/>
  <c r="E552" i="41"/>
  <c r="H1133" i="71" s="1"/>
  <c r="C553" i="41"/>
  <c r="N553" i="41"/>
  <c r="N555" i="41"/>
  <c r="N557" i="41"/>
  <c r="N558" i="41"/>
  <c r="N559" i="41"/>
  <c r="O560" i="41"/>
  <c r="N562" i="41"/>
  <c r="N569" i="41"/>
  <c r="N572" i="41"/>
  <c r="N575" i="41"/>
  <c r="N576" i="41"/>
  <c r="N577" i="41"/>
  <c r="N580" i="41"/>
  <c r="N581" i="41"/>
  <c r="N582" i="41"/>
  <c r="N584" i="41"/>
  <c r="N585" i="41"/>
  <c r="N586" i="41"/>
  <c r="N587" i="41"/>
  <c r="N588" i="41"/>
  <c r="N589" i="41"/>
  <c r="N592" i="41"/>
  <c r="N593" i="41"/>
  <c r="N594" i="41"/>
  <c r="O595" i="41"/>
  <c r="N597" i="41"/>
  <c r="N599" i="41"/>
  <c r="N601" i="41"/>
  <c r="N603" i="41"/>
  <c r="N605" i="41"/>
  <c r="B612" i="41"/>
  <c r="H614" i="41"/>
  <c r="H1193" i="46" s="1"/>
  <c r="G619" i="41"/>
  <c r="I619" i="41" s="1"/>
  <c r="I623" i="41" s="1"/>
  <c r="G620" i="41"/>
  <c r="G621" i="41"/>
  <c r="G622" i="41"/>
  <c r="N629" i="41"/>
  <c r="N630" i="41"/>
  <c r="E631" i="41"/>
  <c r="H1134" i="71" s="1"/>
  <c r="N631" i="41"/>
  <c r="E632" i="41"/>
  <c r="H1135" i="71" s="1"/>
  <c r="N632" i="41"/>
  <c r="E633" i="41"/>
  <c r="H1136" i="71" s="1"/>
  <c r="N633" i="41"/>
  <c r="C634" i="41"/>
  <c r="C993" i="41" s="1"/>
  <c r="N634" i="41"/>
  <c r="N635" i="41"/>
  <c r="N636" i="41"/>
  <c r="E637" i="41"/>
  <c r="O637" i="41"/>
  <c r="E638" i="41"/>
  <c r="H1138" i="71" s="1"/>
  <c r="E639" i="41"/>
  <c r="H1139" i="71" s="1"/>
  <c r="N639" i="41"/>
  <c r="C640" i="41"/>
  <c r="S1199" i="46" s="1"/>
  <c r="N640" i="41"/>
  <c r="N641" i="41"/>
  <c r="N642" i="41"/>
  <c r="E643" i="41"/>
  <c r="H1140" i="71" s="1"/>
  <c r="N643" i="41"/>
  <c r="E644" i="41"/>
  <c r="H1141" i="71" s="1"/>
  <c r="O644" i="41"/>
  <c r="E645" i="41"/>
  <c r="H1142" i="71" s="1"/>
  <c r="E646" i="41"/>
  <c r="H1143" i="71" s="1"/>
  <c r="N646" i="41"/>
  <c r="E647" i="41"/>
  <c r="H1144" i="71" s="1"/>
  <c r="N647" i="41"/>
  <c r="E648" i="41"/>
  <c r="H1145" i="71" s="1"/>
  <c r="N648" i="41"/>
  <c r="E649" i="41"/>
  <c r="H1146" i="71" s="1"/>
  <c r="N649" i="41"/>
  <c r="E650" i="41"/>
  <c r="H1147" i="71" s="1"/>
  <c r="N650" i="41"/>
  <c r="E651" i="41"/>
  <c r="H1148" i="71" s="1"/>
  <c r="N651" i="41"/>
  <c r="E652" i="41"/>
  <c r="H1149" i="71" s="1"/>
  <c r="N652" i="41"/>
  <c r="E653" i="41"/>
  <c r="H1150" i="71" s="1"/>
  <c r="N653" i="41"/>
  <c r="E654" i="41"/>
  <c r="H1151" i="71" s="1"/>
  <c r="N654" i="41"/>
  <c r="E655" i="41"/>
  <c r="H1152" i="71" s="1"/>
  <c r="N655" i="41"/>
  <c r="E656" i="41"/>
  <c r="H1153" i="71" s="1"/>
  <c r="N656" i="41"/>
  <c r="E657" i="41"/>
  <c r="H1154" i="71" s="1"/>
  <c r="O657" i="41"/>
  <c r="C658" i="41"/>
  <c r="C1013" i="41" s="1"/>
  <c r="N659" i="41"/>
  <c r="E661" i="41"/>
  <c r="N661" i="41"/>
  <c r="E662" i="41"/>
  <c r="H1156" i="71" s="1"/>
  <c r="N662" i="41"/>
  <c r="E663" i="41"/>
  <c r="H1157" i="71" s="1"/>
  <c r="N663" i="41"/>
  <c r="C664" i="41"/>
  <c r="N664" i="41"/>
  <c r="E667" i="41"/>
  <c r="N667" i="41"/>
  <c r="E668" i="41"/>
  <c r="H1159" i="71" s="1"/>
  <c r="N668" i="41"/>
  <c r="E669" i="41"/>
  <c r="H1160" i="71" s="1"/>
  <c r="N669" i="41"/>
  <c r="E670" i="41"/>
  <c r="H1161" i="71" s="1"/>
  <c r="O670" i="41"/>
  <c r="E671" i="41"/>
  <c r="H1162" i="71" s="1"/>
  <c r="C672" i="41"/>
  <c r="N672" i="41"/>
  <c r="N674" i="41"/>
  <c r="N676" i="41"/>
  <c r="N677" i="41"/>
  <c r="N678" i="41"/>
  <c r="O679" i="41"/>
  <c r="N681" i="41"/>
  <c r="N688" i="41"/>
  <c r="N691" i="41"/>
  <c r="N692" i="41"/>
  <c r="N694" i="41"/>
  <c r="N695" i="41"/>
  <c r="N696" i="41"/>
  <c r="N699" i="41"/>
  <c r="N700" i="41"/>
  <c r="N701" i="41"/>
  <c r="N703" i="41"/>
  <c r="N704" i="41"/>
  <c r="N705" i="41"/>
  <c r="N706" i="41"/>
  <c r="N707" i="41"/>
  <c r="N708" i="41"/>
  <c r="N711" i="41"/>
  <c r="N712" i="41"/>
  <c r="N713" i="41"/>
  <c r="O714" i="41"/>
  <c r="N716" i="41"/>
  <c r="N718" i="41"/>
  <c r="N720" i="41"/>
  <c r="N722" i="41"/>
  <c r="N724" i="41"/>
  <c r="B731" i="41"/>
  <c r="H733" i="41"/>
  <c r="H1401" i="46" s="1"/>
  <c r="G738" i="41"/>
  <c r="G740" i="41"/>
  <c r="G741" i="41"/>
  <c r="G743" i="41"/>
  <c r="N750" i="41"/>
  <c r="N751" i="41"/>
  <c r="E752" i="41"/>
  <c r="H1163" i="71" s="1"/>
  <c r="N752" i="41"/>
  <c r="E753" i="41"/>
  <c r="N753" i="41"/>
  <c r="E754" i="41"/>
  <c r="H1165" i="71" s="1"/>
  <c r="N754" i="41"/>
  <c r="C755" i="41"/>
  <c r="N755" i="41"/>
  <c r="N756" i="41"/>
  <c r="N757" i="41"/>
  <c r="E758" i="41"/>
  <c r="H1166" i="71" s="1"/>
  <c r="O758" i="41"/>
  <c r="E759" i="41"/>
  <c r="H1167" i="71" s="1"/>
  <c r="E760" i="41"/>
  <c r="H1168" i="71" s="1"/>
  <c r="N760" i="41"/>
  <c r="C761" i="41"/>
  <c r="C1005" i="41" s="1"/>
  <c r="N761" i="41"/>
  <c r="N762" i="41"/>
  <c r="N763" i="41"/>
  <c r="E764" i="41"/>
  <c r="H1169" i="71" s="1"/>
  <c r="N764" i="41"/>
  <c r="E765" i="41"/>
  <c r="O765" i="41"/>
  <c r="E766" i="41"/>
  <c r="H1171" i="71" s="1"/>
  <c r="E767" i="41"/>
  <c r="H1172" i="71" s="1"/>
  <c r="N767" i="41"/>
  <c r="E768" i="41"/>
  <c r="H1173" i="71" s="1"/>
  <c r="N768" i="41"/>
  <c r="E769" i="41"/>
  <c r="H1174" i="71" s="1"/>
  <c r="N769" i="41"/>
  <c r="E770" i="41"/>
  <c r="H1175" i="71" s="1"/>
  <c r="N770" i="41"/>
  <c r="E771" i="41"/>
  <c r="H1176" i="71" s="1"/>
  <c r="N771" i="41"/>
  <c r="E772" i="41"/>
  <c r="H1177" i="71" s="1"/>
  <c r="N772" i="41"/>
  <c r="E773" i="41"/>
  <c r="H1178" i="71" s="1"/>
  <c r="N773" i="41"/>
  <c r="E774" i="41"/>
  <c r="H1179" i="71" s="1"/>
  <c r="N774" i="41"/>
  <c r="E775" i="41"/>
  <c r="H1180" i="71" s="1"/>
  <c r="N775" i="41"/>
  <c r="E776" i="41"/>
  <c r="H1181" i="71" s="1"/>
  <c r="N776" i="41"/>
  <c r="E777" i="41"/>
  <c r="H1182" i="71" s="1"/>
  <c r="N777" i="41"/>
  <c r="E778" i="41"/>
  <c r="H1183" i="71" s="1"/>
  <c r="O778" i="41"/>
  <c r="C779" i="41"/>
  <c r="N780" i="41"/>
  <c r="E782" i="41"/>
  <c r="N782" i="41"/>
  <c r="E783" i="41"/>
  <c r="H1185" i="71" s="1"/>
  <c r="N783" i="41"/>
  <c r="E784" i="41"/>
  <c r="H1186" i="71" s="1"/>
  <c r="N784" i="41"/>
  <c r="C785" i="41"/>
  <c r="AB1409" i="46" s="1"/>
  <c r="N785" i="41"/>
  <c r="E788" i="41"/>
  <c r="N788" i="41"/>
  <c r="E789" i="41"/>
  <c r="H1188" i="71" s="1"/>
  <c r="N789" i="41"/>
  <c r="E790" i="41"/>
  <c r="H1189" i="71" s="1"/>
  <c r="N790" i="41"/>
  <c r="E791" i="41"/>
  <c r="H1190" i="71" s="1"/>
  <c r="O791" i="41"/>
  <c r="E792" i="41"/>
  <c r="H1191" i="71" s="1"/>
  <c r="C793" i="41"/>
  <c r="C1035" i="41" s="1"/>
  <c r="N793" i="41"/>
  <c r="N795" i="41"/>
  <c r="N797" i="41"/>
  <c r="N798" i="41"/>
  <c r="N799" i="41"/>
  <c r="O800" i="41"/>
  <c r="N802" i="41"/>
  <c r="N809" i="41"/>
  <c r="N812" i="41"/>
  <c r="N813" i="41"/>
  <c r="N815" i="41"/>
  <c r="N816" i="41"/>
  <c r="N817" i="41"/>
  <c r="N820" i="41"/>
  <c r="N821" i="41"/>
  <c r="N822" i="41"/>
  <c r="N824" i="41"/>
  <c r="N825" i="41"/>
  <c r="N826" i="41"/>
  <c r="N827" i="41"/>
  <c r="N828" i="41"/>
  <c r="N829" i="41"/>
  <c r="N832" i="41"/>
  <c r="N833" i="41"/>
  <c r="N834" i="41"/>
  <c r="O835" i="41"/>
  <c r="N837" i="41"/>
  <c r="N839" i="41"/>
  <c r="N841" i="41"/>
  <c r="N843" i="41"/>
  <c r="N845" i="41"/>
  <c r="B853" i="41"/>
  <c r="H855" i="41"/>
  <c r="H1610" i="46" s="1"/>
  <c r="C862" i="41"/>
  <c r="I1614" i="46" s="1"/>
  <c r="D862" i="41"/>
  <c r="J1614" i="46" s="1"/>
  <c r="O63" i="50" s="1"/>
  <c r="E862" i="41"/>
  <c r="K1614" i="46" s="1"/>
  <c r="P63" i="50" s="1"/>
  <c r="F862" i="41"/>
  <c r="L1614" i="46" s="1"/>
  <c r="Q63" i="50" s="1"/>
  <c r="G862" i="41"/>
  <c r="M1614" i="46" s="1"/>
  <c r="R63" i="50" s="1"/>
  <c r="N872" i="41"/>
  <c r="N873" i="41"/>
  <c r="E874" i="41"/>
  <c r="H1192" i="71" s="1"/>
  <c r="N874" i="41"/>
  <c r="E875" i="41"/>
  <c r="N875" i="41"/>
  <c r="E876" i="41"/>
  <c r="H1194" i="71" s="1"/>
  <c r="N876" i="41"/>
  <c r="C877" i="41"/>
  <c r="N877" i="41"/>
  <c r="N878" i="41"/>
  <c r="N879" i="41"/>
  <c r="E880" i="41"/>
  <c r="O880" i="41"/>
  <c r="E881" i="41"/>
  <c r="H1196" i="71" s="1"/>
  <c r="E882" i="41"/>
  <c r="H1197" i="71" s="1"/>
  <c r="N882" i="41"/>
  <c r="C883" i="41"/>
  <c r="S1614" i="46" s="1"/>
  <c r="N883" i="41"/>
  <c r="N884" i="41"/>
  <c r="N885" i="41"/>
  <c r="E886" i="41"/>
  <c r="H1198" i="71" s="1"/>
  <c r="N886" i="41"/>
  <c r="E887" i="41"/>
  <c r="H1199" i="71" s="1"/>
  <c r="O887" i="41"/>
  <c r="E888" i="41"/>
  <c r="H1200" i="71" s="1"/>
  <c r="E889" i="41"/>
  <c r="H1201" i="71" s="1"/>
  <c r="N889" i="41"/>
  <c r="E890" i="41"/>
  <c r="N890" i="41"/>
  <c r="E891" i="41"/>
  <c r="H1203" i="71" s="1"/>
  <c r="N891" i="41"/>
  <c r="E892" i="41"/>
  <c r="H1204" i="71" s="1"/>
  <c r="N892" i="41"/>
  <c r="E893" i="41"/>
  <c r="H1205" i="71" s="1"/>
  <c r="N893" i="41"/>
  <c r="E894" i="41"/>
  <c r="H1206" i="71" s="1"/>
  <c r="N894" i="41"/>
  <c r="E895" i="41"/>
  <c r="H1207" i="71" s="1"/>
  <c r="N895" i="41"/>
  <c r="E896" i="41"/>
  <c r="H1208" i="71" s="1"/>
  <c r="N896" i="41"/>
  <c r="E897" i="41"/>
  <c r="H1209" i="71" s="1"/>
  <c r="N897" i="41"/>
  <c r="E898" i="41"/>
  <c r="H1210" i="71" s="1"/>
  <c r="N898" i="41"/>
  <c r="E899" i="41"/>
  <c r="H1211" i="71" s="1"/>
  <c r="N899" i="41"/>
  <c r="E900" i="41"/>
  <c r="H1212" i="71" s="1"/>
  <c r="O900" i="41"/>
  <c r="C901" i="41"/>
  <c r="V1614" i="46" s="1"/>
  <c r="N902" i="41"/>
  <c r="E904" i="41"/>
  <c r="N904" i="41"/>
  <c r="E905" i="41"/>
  <c r="H1214" i="71" s="1"/>
  <c r="N905" i="41"/>
  <c r="E906" i="41"/>
  <c r="H1215" i="71" s="1"/>
  <c r="N906" i="41"/>
  <c r="C907" i="41"/>
  <c r="N907" i="41"/>
  <c r="E910" i="41"/>
  <c r="N910" i="41"/>
  <c r="E911" i="41"/>
  <c r="H1217" i="71" s="1"/>
  <c r="N911" i="41"/>
  <c r="E912" i="41"/>
  <c r="H1218" i="71" s="1"/>
  <c r="N912" i="41"/>
  <c r="E913" i="41"/>
  <c r="H1219" i="71" s="1"/>
  <c r="O913" i="41"/>
  <c r="E914" i="41"/>
  <c r="H1220" i="71" s="1"/>
  <c r="C915" i="41"/>
  <c r="N915" i="41"/>
  <c r="N917" i="41"/>
  <c r="N919" i="41"/>
  <c r="N920" i="41"/>
  <c r="N921" i="41"/>
  <c r="O922" i="41"/>
  <c r="N924" i="41"/>
  <c r="N931" i="41"/>
  <c r="N934" i="41"/>
  <c r="N935" i="41"/>
  <c r="N937" i="41"/>
  <c r="N938" i="41"/>
  <c r="N939" i="41"/>
  <c r="N942" i="41"/>
  <c r="N943" i="41"/>
  <c r="N944" i="41"/>
  <c r="N946" i="41"/>
  <c r="N947" i="41"/>
  <c r="N948" i="41"/>
  <c r="N949" i="41"/>
  <c r="N950" i="41"/>
  <c r="N951" i="41"/>
  <c r="N954" i="41"/>
  <c r="N955" i="41"/>
  <c r="N956" i="41"/>
  <c r="O957" i="41"/>
  <c r="N959" i="41"/>
  <c r="N961" i="41"/>
  <c r="N963" i="41"/>
  <c r="N965" i="41"/>
  <c r="N967" i="41"/>
  <c r="B975" i="41"/>
  <c r="H977" i="41"/>
  <c r="O986" i="41"/>
  <c r="O988" i="41"/>
  <c r="O989" i="41"/>
  <c r="O990" i="41"/>
  <c r="O991" i="41"/>
  <c r="O992" i="41"/>
  <c r="O994" i="41"/>
  <c r="O995" i="41"/>
  <c r="O998" i="41"/>
  <c r="O999" i="41"/>
  <c r="O1000" i="41"/>
  <c r="O1001" i="41"/>
  <c r="O1002" i="41"/>
  <c r="O1005" i="41"/>
  <c r="O1006" i="41"/>
  <c r="O1007" i="41"/>
  <c r="O1008" i="41"/>
  <c r="O1009" i="41"/>
  <c r="O1010" i="41"/>
  <c r="O1011" i="41"/>
  <c r="O1012" i="41"/>
  <c r="O1013" i="41"/>
  <c r="O1014" i="41"/>
  <c r="O1015" i="41"/>
  <c r="O1018" i="41"/>
  <c r="O1020" i="41"/>
  <c r="O1021" i="41"/>
  <c r="O1022" i="41"/>
  <c r="O1023" i="41"/>
  <c r="O1026" i="41"/>
  <c r="O1027" i="41"/>
  <c r="O1028" i="41"/>
  <c r="O1031" i="41"/>
  <c r="O1033" i="41"/>
  <c r="O1035" i="41"/>
  <c r="O1036" i="41"/>
  <c r="O1037" i="41"/>
  <c r="O1040" i="41"/>
  <c r="N1047" i="41"/>
  <c r="O1047" i="41"/>
  <c r="O1050" i="41"/>
  <c r="O1053" i="41"/>
  <c r="O1054" i="41"/>
  <c r="O1055" i="41"/>
  <c r="O1058" i="41"/>
  <c r="O1059" i="41"/>
  <c r="O1060" i="41"/>
  <c r="N1062" i="41"/>
  <c r="O1063" i="41"/>
  <c r="O1064" i="41"/>
  <c r="O1065" i="41"/>
  <c r="O1066" i="41"/>
  <c r="O1067" i="41"/>
  <c r="O1070" i="41"/>
  <c r="O1071" i="41"/>
  <c r="O1072" i="41"/>
  <c r="O1075" i="41"/>
  <c r="O1077" i="41"/>
  <c r="O1079" i="41"/>
  <c r="O1081" i="41"/>
  <c r="O1083" i="41"/>
  <c r="H10" i="40"/>
  <c r="J10" i="40" s="1"/>
  <c r="C12" i="40"/>
  <c r="D12" i="40"/>
  <c r="E12" i="40"/>
  <c r="F12" i="40"/>
  <c r="G12" i="40"/>
  <c r="N18" i="40"/>
  <c r="N19" i="40"/>
  <c r="E20" i="40"/>
  <c r="H873" i="71" s="1"/>
  <c r="N20" i="40"/>
  <c r="E21" i="40"/>
  <c r="H874" i="71" s="1"/>
  <c r="N21" i="40"/>
  <c r="E22" i="40"/>
  <c r="H875" i="71" s="1"/>
  <c r="N22" i="40"/>
  <c r="C23" i="40"/>
  <c r="Y46" i="46" s="1"/>
  <c r="N23" i="40"/>
  <c r="N24" i="40"/>
  <c r="N25" i="40"/>
  <c r="E26" i="40"/>
  <c r="O26" i="40"/>
  <c r="E27" i="40"/>
  <c r="H877" i="71" s="1"/>
  <c r="E28" i="40"/>
  <c r="H878" i="71" s="1"/>
  <c r="N28" i="40"/>
  <c r="C29" i="40"/>
  <c r="S46" i="46" s="1"/>
  <c r="N29" i="40"/>
  <c r="N30" i="40"/>
  <c r="N31" i="40"/>
  <c r="E32" i="40"/>
  <c r="H879" i="71" s="1"/>
  <c r="N32" i="40"/>
  <c r="E33" i="40"/>
  <c r="H880" i="71" s="1"/>
  <c r="O33" i="40"/>
  <c r="E34" i="40"/>
  <c r="H881" i="71" s="1"/>
  <c r="E35" i="40"/>
  <c r="H882" i="71" s="1"/>
  <c r="N35" i="40"/>
  <c r="E36" i="40"/>
  <c r="H883" i="71" s="1"/>
  <c r="N36" i="40"/>
  <c r="E37" i="40"/>
  <c r="H884" i="71" s="1"/>
  <c r="N37" i="40"/>
  <c r="E38" i="40"/>
  <c r="H885" i="71" s="1"/>
  <c r="N38" i="40"/>
  <c r="E39" i="40"/>
  <c r="H886" i="71" s="1"/>
  <c r="N39" i="40"/>
  <c r="E40" i="40"/>
  <c r="H887" i="71" s="1"/>
  <c r="N40" i="40"/>
  <c r="E41" i="40"/>
  <c r="H888" i="71" s="1"/>
  <c r="N41" i="40"/>
  <c r="E42" i="40"/>
  <c r="H889" i="71" s="1"/>
  <c r="N42" i="40"/>
  <c r="E43" i="40"/>
  <c r="H890" i="71" s="1"/>
  <c r="N43" i="40"/>
  <c r="E44" i="40"/>
  <c r="H891" i="71" s="1"/>
  <c r="N44" i="40"/>
  <c r="E45" i="40"/>
  <c r="H892" i="71" s="1"/>
  <c r="N45" i="40"/>
  <c r="E46" i="40"/>
  <c r="H893" i="71" s="1"/>
  <c r="O46" i="40"/>
  <c r="C47" i="40"/>
  <c r="V46" i="46" s="1"/>
  <c r="N48" i="40"/>
  <c r="E50" i="40"/>
  <c r="H894" i="71" s="1"/>
  <c r="N50" i="40"/>
  <c r="E51" i="40"/>
  <c r="N51" i="40"/>
  <c r="E52" i="40"/>
  <c r="H896" i="71" s="1"/>
  <c r="N52" i="40"/>
  <c r="C53" i="40"/>
  <c r="C1027" i="40" s="1"/>
  <c r="N53" i="40"/>
  <c r="E56" i="40"/>
  <c r="N56" i="40"/>
  <c r="E57" i="40"/>
  <c r="H898" i="71" s="1"/>
  <c r="N57" i="40"/>
  <c r="E58" i="40"/>
  <c r="H899" i="71" s="1"/>
  <c r="N58" i="40"/>
  <c r="E59" i="40"/>
  <c r="H900" i="71" s="1"/>
  <c r="O59" i="40"/>
  <c r="E60" i="40"/>
  <c r="H901" i="71" s="1"/>
  <c r="C61" i="40"/>
  <c r="AE46" i="46" s="1"/>
  <c r="N61" i="40"/>
  <c r="N63" i="40"/>
  <c r="N65" i="40"/>
  <c r="N66" i="40"/>
  <c r="N67" i="40"/>
  <c r="O68" i="40"/>
  <c r="N70" i="40"/>
  <c r="N77" i="40"/>
  <c r="N80" i="40"/>
  <c r="N81" i="40"/>
  <c r="N83" i="40"/>
  <c r="N84" i="40"/>
  <c r="N85" i="40"/>
  <c r="N88" i="40"/>
  <c r="N89" i="40"/>
  <c r="N90" i="40"/>
  <c r="N92" i="40"/>
  <c r="N93" i="40"/>
  <c r="N94" i="40"/>
  <c r="N95" i="40"/>
  <c r="N96" i="40"/>
  <c r="N97" i="40"/>
  <c r="N100" i="40"/>
  <c r="N101" i="40"/>
  <c r="N102" i="40"/>
  <c r="O103" i="40"/>
  <c r="N105" i="40"/>
  <c r="N107" i="40"/>
  <c r="N109" i="40"/>
  <c r="N111" i="40"/>
  <c r="N113" i="40"/>
  <c r="B119" i="40"/>
  <c r="H121" i="40"/>
  <c r="H202" i="46" s="1"/>
  <c r="G125" i="40"/>
  <c r="H125" i="40"/>
  <c r="J125" i="40"/>
  <c r="P204" i="46" s="1"/>
  <c r="G126" i="40"/>
  <c r="H126" i="40"/>
  <c r="J126" i="40"/>
  <c r="P205" i="46" s="1"/>
  <c r="F127" i="40"/>
  <c r="N133" i="40"/>
  <c r="N134" i="40"/>
  <c r="E135" i="40"/>
  <c r="N135" i="40"/>
  <c r="E136" i="40"/>
  <c r="N136" i="40"/>
  <c r="E137" i="40"/>
  <c r="N137" i="40"/>
  <c r="C138" i="40"/>
  <c r="Y206" i="46" s="1"/>
  <c r="N138" i="40"/>
  <c r="N139" i="40"/>
  <c r="N140" i="40"/>
  <c r="O141" i="40"/>
  <c r="N143" i="40"/>
  <c r="N144" i="40"/>
  <c r="N145" i="40"/>
  <c r="N146" i="40"/>
  <c r="E147" i="40"/>
  <c r="N147" i="40"/>
  <c r="E148" i="40"/>
  <c r="O148" i="40"/>
  <c r="E149" i="40"/>
  <c r="E150" i="40"/>
  <c r="N150" i="40"/>
  <c r="E151" i="40"/>
  <c r="N151" i="40"/>
  <c r="E152" i="40"/>
  <c r="N152" i="40"/>
  <c r="E153" i="40"/>
  <c r="N153" i="40"/>
  <c r="E154" i="40"/>
  <c r="N154" i="40"/>
  <c r="E155" i="40"/>
  <c r="N155" i="40"/>
  <c r="E156" i="40"/>
  <c r="N156" i="40"/>
  <c r="E157" i="40"/>
  <c r="N157" i="40"/>
  <c r="E158" i="40"/>
  <c r="N158" i="40"/>
  <c r="E159" i="40"/>
  <c r="N159" i="40"/>
  <c r="E160" i="40"/>
  <c r="N160" i="40"/>
  <c r="E161" i="40"/>
  <c r="O161" i="40"/>
  <c r="C162" i="40"/>
  <c r="V206" i="46" s="1"/>
  <c r="N163" i="40"/>
  <c r="E165" i="40"/>
  <c r="N165" i="40"/>
  <c r="E166" i="40"/>
  <c r="N166" i="40"/>
  <c r="E167" i="40"/>
  <c r="N167" i="40"/>
  <c r="C168" i="40"/>
  <c r="AB206" i="46" s="1"/>
  <c r="N168" i="40"/>
  <c r="E171" i="40"/>
  <c r="N171" i="40"/>
  <c r="E172" i="40"/>
  <c r="N172" i="40"/>
  <c r="E173" i="40"/>
  <c r="N173" i="40"/>
  <c r="E174" i="40"/>
  <c r="O174" i="40"/>
  <c r="E175" i="40"/>
  <c r="C176" i="40"/>
  <c r="AE206" i="46" s="1"/>
  <c r="N176" i="40"/>
  <c r="N178" i="40"/>
  <c r="N180" i="40"/>
  <c r="N181" i="40"/>
  <c r="N182" i="40"/>
  <c r="O183" i="40"/>
  <c r="N185" i="40"/>
  <c r="N192" i="40"/>
  <c r="N195" i="40"/>
  <c r="N196" i="40"/>
  <c r="N197" i="40"/>
  <c r="N198" i="40"/>
  <c r="N199" i="40"/>
  <c r="N202" i="40"/>
  <c r="N203" i="40"/>
  <c r="N204" i="40"/>
  <c r="N206" i="40"/>
  <c r="N207" i="40"/>
  <c r="N208" i="40"/>
  <c r="N209" i="40"/>
  <c r="N210" i="40"/>
  <c r="N211" i="40"/>
  <c r="N214" i="40"/>
  <c r="N215" i="40"/>
  <c r="N216" i="40"/>
  <c r="O217" i="40"/>
  <c r="N219" i="40"/>
  <c r="N221" i="40"/>
  <c r="N223" i="40"/>
  <c r="N225" i="40"/>
  <c r="N227" i="40"/>
  <c r="B233" i="40"/>
  <c r="H235" i="40"/>
  <c r="H360" i="46" s="1"/>
  <c r="E239" i="40"/>
  <c r="E240" i="40"/>
  <c r="K363" i="46" s="1"/>
  <c r="D241" i="40"/>
  <c r="J364" i="46" s="1"/>
  <c r="N247" i="40"/>
  <c r="N248" i="40"/>
  <c r="N249" i="40"/>
  <c r="N250" i="40"/>
  <c r="N251" i="40"/>
  <c r="N252" i="40"/>
  <c r="N253" i="40"/>
  <c r="N254" i="40"/>
  <c r="E255" i="40"/>
  <c r="O255" i="40"/>
  <c r="E256" i="40"/>
  <c r="E257" i="40"/>
  <c r="N257" i="40"/>
  <c r="C258" i="40"/>
  <c r="S364" i="46" s="1"/>
  <c r="N258" i="40"/>
  <c r="N259" i="40"/>
  <c r="N260" i="40"/>
  <c r="N261" i="40"/>
  <c r="O262" i="40"/>
  <c r="N264" i="40"/>
  <c r="N265" i="40"/>
  <c r="N266" i="40"/>
  <c r="N267" i="40"/>
  <c r="N268" i="40"/>
  <c r="N269" i="40"/>
  <c r="N270" i="40"/>
  <c r="N271" i="40"/>
  <c r="N272" i="40"/>
  <c r="N273" i="40"/>
  <c r="N274" i="40"/>
  <c r="O275" i="40"/>
  <c r="N277" i="40"/>
  <c r="N279" i="40"/>
  <c r="N280" i="40"/>
  <c r="N281" i="40"/>
  <c r="N282" i="40"/>
  <c r="N285" i="40"/>
  <c r="N286" i="40"/>
  <c r="N287" i="40"/>
  <c r="O288" i="40"/>
  <c r="N290" i="40"/>
  <c r="N292" i="40"/>
  <c r="N294" i="40"/>
  <c r="N295" i="40"/>
  <c r="N296" i="40"/>
  <c r="O297" i="40"/>
  <c r="N299" i="40"/>
  <c r="N306" i="40"/>
  <c r="N308" i="40"/>
  <c r="N309" i="40"/>
  <c r="N310" i="40"/>
  <c r="N311" i="40"/>
  <c r="N312" i="40"/>
  <c r="N313" i="40"/>
  <c r="O314" i="40"/>
  <c r="N316" i="40"/>
  <c r="N317" i="40"/>
  <c r="N318" i="40"/>
  <c r="N320" i="40"/>
  <c r="N321" i="40"/>
  <c r="N322" i="40"/>
  <c r="N323" i="40"/>
  <c r="N324" i="40"/>
  <c r="N325" i="40"/>
  <c r="N328" i="40"/>
  <c r="N329" i="40"/>
  <c r="N330" i="40"/>
  <c r="O331" i="40"/>
  <c r="N333" i="40"/>
  <c r="N335" i="40"/>
  <c r="N337" i="40"/>
  <c r="N339" i="40"/>
  <c r="N341" i="40"/>
  <c r="B349" i="40"/>
  <c r="H351" i="40"/>
  <c r="H572" i="46" s="1"/>
  <c r="E356" i="40"/>
  <c r="J356" i="40"/>
  <c r="O356" i="40"/>
  <c r="E357" i="40"/>
  <c r="G357" i="40" s="1"/>
  <c r="J357" i="40"/>
  <c r="O357" i="40"/>
  <c r="E358" i="40"/>
  <c r="G358" i="40" s="1"/>
  <c r="J358" i="40"/>
  <c r="O358" i="40"/>
  <c r="E359" i="40"/>
  <c r="G359" i="40" s="1"/>
  <c r="J359" i="40"/>
  <c r="O359" i="40"/>
  <c r="E360" i="40"/>
  <c r="G360" i="40" s="1"/>
  <c r="J360" i="40"/>
  <c r="O360" i="40"/>
  <c r="E361" i="40"/>
  <c r="G361" i="40" s="1"/>
  <c r="J361" i="40"/>
  <c r="O361" i="40"/>
  <c r="E362" i="40"/>
  <c r="G362" i="40" s="1"/>
  <c r="J362" i="40"/>
  <c r="O362" i="40"/>
  <c r="E363" i="40"/>
  <c r="G363" i="40" s="1"/>
  <c r="J363" i="40"/>
  <c r="O363" i="40"/>
  <c r="E364" i="40"/>
  <c r="E367" i="40" s="1"/>
  <c r="J364" i="40"/>
  <c r="O364" i="40"/>
  <c r="E365" i="40"/>
  <c r="G365" i="40" s="1"/>
  <c r="J365" i="40"/>
  <c r="O365" i="40"/>
  <c r="E366" i="40"/>
  <c r="G366" i="40" s="1"/>
  <c r="J366" i="40"/>
  <c r="O366" i="40"/>
  <c r="D367" i="40"/>
  <c r="J585" i="46" s="1"/>
  <c r="D368" i="40"/>
  <c r="J586" i="46" s="1"/>
  <c r="N379" i="40"/>
  <c r="N380" i="40"/>
  <c r="E381" i="40"/>
  <c r="H902" i="71" s="1"/>
  <c r="N381" i="40"/>
  <c r="E382" i="40"/>
  <c r="H903" i="71" s="1"/>
  <c r="N382" i="40"/>
  <c r="E383" i="40"/>
  <c r="H904" i="71" s="1"/>
  <c r="N383" i="40"/>
  <c r="C384" i="40"/>
  <c r="N385" i="40"/>
  <c r="N386" i="40"/>
  <c r="E387" i="40"/>
  <c r="H905" i="71" s="1"/>
  <c r="E388" i="40"/>
  <c r="H906" i="71" s="1"/>
  <c r="E389" i="40"/>
  <c r="H907" i="71" s="1"/>
  <c r="N389" i="40"/>
  <c r="C390" i="40"/>
  <c r="N390" i="40"/>
  <c r="N391" i="40"/>
  <c r="N392" i="40"/>
  <c r="E393" i="40"/>
  <c r="N393" i="40"/>
  <c r="E394" i="40"/>
  <c r="H909" i="71" s="1"/>
  <c r="O394" i="40"/>
  <c r="E395" i="40"/>
  <c r="H910" i="71" s="1"/>
  <c r="E396" i="40"/>
  <c r="H911" i="71" s="1"/>
  <c r="N396" i="40"/>
  <c r="E397" i="40"/>
  <c r="H912" i="71" s="1"/>
  <c r="N397" i="40"/>
  <c r="E398" i="40"/>
  <c r="H913" i="71" s="1"/>
  <c r="N398" i="40"/>
  <c r="E399" i="40"/>
  <c r="H914" i="71" s="1"/>
  <c r="N399" i="40"/>
  <c r="E400" i="40"/>
  <c r="H915" i="71" s="1"/>
  <c r="N400" i="40"/>
  <c r="E401" i="40"/>
  <c r="H916" i="71" s="1"/>
  <c r="N401" i="40"/>
  <c r="E402" i="40"/>
  <c r="H917" i="71" s="1"/>
  <c r="N402" i="40"/>
  <c r="E403" i="40"/>
  <c r="H918" i="71" s="1"/>
  <c r="N403" i="40"/>
  <c r="E404" i="40"/>
  <c r="H919" i="71" s="1"/>
  <c r="N404" i="40"/>
  <c r="E405" i="40"/>
  <c r="H920" i="71" s="1"/>
  <c r="N405" i="40"/>
  <c r="E406" i="40"/>
  <c r="H921" i="71" s="1"/>
  <c r="N406" i="40"/>
  <c r="E407" i="40"/>
  <c r="H922" i="71" s="1"/>
  <c r="O407" i="40"/>
  <c r="C408" i="40"/>
  <c r="V586" i="46" s="1"/>
  <c r="N409" i="40"/>
  <c r="E411" i="40"/>
  <c r="H923" i="71" s="1"/>
  <c r="N411" i="40"/>
  <c r="E412" i="40"/>
  <c r="H924" i="71" s="1"/>
  <c r="N412" i="40"/>
  <c r="E413" i="40"/>
  <c r="H925" i="71" s="1"/>
  <c r="N413" i="40"/>
  <c r="C414" i="40"/>
  <c r="N414" i="40"/>
  <c r="E417" i="40"/>
  <c r="H926" i="71" s="1"/>
  <c r="N417" i="40"/>
  <c r="E418" i="40"/>
  <c r="N418" i="40"/>
  <c r="E419" i="40"/>
  <c r="H928" i="71" s="1"/>
  <c r="N419" i="40"/>
  <c r="E420" i="40"/>
  <c r="H929" i="71" s="1"/>
  <c r="O420" i="40"/>
  <c r="E421" i="40"/>
  <c r="H930" i="71" s="1"/>
  <c r="C422" i="40"/>
  <c r="N422" i="40"/>
  <c r="N424" i="40"/>
  <c r="N426" i="40"/>
  <c r="N427" i="40"/>
  <c r="N428" i="40"/>
  <c r="O429" i="40"/>
  <c r="N431" i="40"/>
  <c r="N438" i="40"/>
  <c r="N441" i="40"/>
  <c r="N444" i="40"/>
  <c r="N445" i="40"/>
  <c r="N446" i="40"/>
  <c r="N449" i="40"/>
  <c r="N450" i="40"/>
  <c r="N451" i="40"/>
  <c r="N453" i="40"/>
  <c r="N454" i="40"/>
  <c r="N455" i="40"/>
  <c r="N456" i="40"/>
  <c r="N457" i="40"/>
  <c r="N458" i="40"/>
  <c r="N461" i="40"/>
  <c r="N462" i="40"/>
  <c r="N463" i="40"/>
  <c r="O464" i="40"/>
  <c r="N466" i="40"/>
  <c r="N468" i="40"/>
  <c r="N470" i="40"/>
  <c r="N472" i="40"/>
  <c r="N474" i="40"/>
  <c r="B480" i="40"/>
  <c r="H482" i="40"/>
  <c r="H897" i="46" s="1"/>
  <c r="E487" i="40"/>
  <c r="J487" i="40"/>
  <c r="O487" i="40"/>
  <c r="E488" i="40"/>
  <c r="G488" i="40" s="1"/>
  <c r="J488" i="40"/>
  <c r="O488" i="40"/>
  <c r="E489" i="40"/>
  <c r="G489" i="40" s="1"/>
  <c r="J489" i="40"/>
  <c r="O489" i="40"/>
  <c r="E490" i="40"/>
  <c r="G490" i="40" s="1"/>
  <c r="J490" i="40"/>
  <c r="O490" i="40"/>
  <c r="E491" i="40"/>
  <c r="G491" i="40" s="1"/>
  <c r="J491" i="40"/>
  <c r="O491" i="40"/>
  <c r="E492" i="40"/>
  <c r="G492" i="40" s="1"/>
  <c r="J492" i="40"/>
  <c r="O492" i="40"/>
  <c r="E493" i="40"/>
  <c r="G493" i="40" s="1"/>
  <c r="J493" i="40"/>
  <c r="O493" i="40"/>
  <c r="E494" i="40"/>
  <c r="G494" i="40" s="1"/>
  <c r="J494" i="40"/>
  <c r="O494" i="40"/>
  <c r="E495" i="40"/>
  <c r="E498" i="40" s="1"/>
  <c r="J495" i="40"/>
  <c r="O495" i="40"/>
  <c r="E496" i="40"/>
  <c r="G496" i="40" s="1"/>
  <c r="J496" i="40"/>
  <c r="O496" i="40"/>
  <c r="E497" i="40"/>
  <c r="G497" i="40" s="1"/>
  <c r="J497" i="40"/>
  <c r="O497" i="40"/>
  <c r="D498" i="40"/>
  <c r="J910" i="46" s="1"/>
  <c r="D499" i="40"/>
  <c r="J911" i="46" s="1"/>
  <c r="N510" i="40"/>
  <c r="N511" i="40"/>
  <c r="E512" i="40"/>
  <c r="H931" i="71" s="1"/>
  <c r="N512" i="40"/>
  <c r="E513" i="40"/>
  <c r="H932" i="71" s="1"/>
  <c r="N513" i="40"/>
  <c r="E514" i="40"/>
  <c r="H933" i="71" s="1"/>
  <c r="N514" i="40"/>
  <c r="C515" i="40"/>
  <c r="N516" i="40"/>
  <c r="N517" i="40"/>
  <c r="E518" i="40"/>
  <c r="H934" i="71" s="1"/>
  <c r="E519" i="40"/>
  <c r="E520" i="40"/>
  <c r="H936" i="71" s="1"/>
  <c r="N520" i="40"/>
  <c r="C521" i="40"/>
  <c r="S911" i="46" s="1"/>
  <c r="N521" i="40"/>
  <c r="N522" i="40"/>
  <c r="N523" i="40"/>
  <c r="E524" i="40"/>
  <c r="H937" i="71" s="1"/>
  <c r="N524" i="40"/>
  <c r="E525" i="40"/>
  <c r="H938" i="71" s="1"/>
  <c r="O525" i="40"/>
  <c r="E526" i="40"/>
  <c r="H939" i="71" s="1"/>
  <c r="E527" i="40"/>
  <c r="N527" i="40"/>
  <c r="E528" i="40"/>
  <c r="H941" i="71" s="1"/>
  <c r="N528" i="40"/>
  <c r="E529" i="40"/>
  <c r="H942" i="71" s="1"/>
  <c r="N529" i="40"/>
  <c r="E530" i="40"/>
  <c r="H943" i="71" s="1"/>
  <c r="N530" i="40"/>
  <c r="E531" i="40"/>
  <c r="H944" i="71" s="1"/>
  <c r="N531" i="40"/>
  <c r="E532" i="40"/>
  <c r="H945" i="71" s="1"/>
  <c r="N532" i="40"/>
  <c r="E533" i="40"/>
  <c r="H946" i="71" s="1"/>
  <c r="N533" i="40"/>
  <c r="E534" i="40"/>
  <c r="H947" i="71" s="1"/>
  <c r="N534" i="40"/>
  <c r="E535" i="40"/>
  <c r="H948" i="71" s="1"/>
  <c r="N535" i="40"/>
  <c r="E536" i="40"/>
  <c r="H949" i="71" s="1"/>
  <c r="N536" i="40"/>
  <c r="E537" i="40"/>
  <c r="H950" i="71" s="1"/>
  <c r="N537" i="40"/>
  <c r="E538" i="40"/>
  <c r="H951" i="71" s="1"/>
  <c r="O538" i="40"/>
  <c r="C539" i="40"/>
  <c r="N540" i="40"/>
  <c r="E542" i="40"/>
  <c r="H952" i="71" s="1"/>
  <c r="N542" i="40"/>
  <c r="E543" i="40"/>
  <c r="H953" i="71" s="1"/>
  <c r="N543" i="40"/>
  <c r="E544" i="40"/>
  <c r="H954" i="71" s="1"/>
  <c r="N544" i="40"/>
  <c r="C545" i="40"/>
  <c r="AB911" i="46" s="1"/>
  <c r="N545" i="40"/>
  <c r="E548" i="40"/>
  <c r="H955" i="71" s="1"/>
  <c r="N548" i="40"/>
  <c r="E549" i="40"/>
  <c r="N549" i="40"/>
  <c r="E550" i="40"/>
  <c r="H957" i="71" s="1"/>
  <c r="N550" i="40"/>
  <c r="E551" i="40"/>
  <c r="H958" i="71" s="1"/>
  <c r="O551" i="40"/>
  <c r="E552" i="40"/>
  <c r="H959" i="71" s="1"/>
  <c r="C553" i="40"/>
  <c r="AE911" i="46" s="1"/>
  <c r="N553" i="40"/>
  <c r="N555" i="40"/>
  <c r="N557" i="40"/>
  <c r="N558" i="40"/>
  <c r="N559" i="40"/>
  <c r="O560" i="40"/>
  <c r="N562" i="40"/>
  <c r="N569" i="40"/>
  <c r="N572" i="40"/>
  <c r="N575" i="40"/>
  <c r="N576" i="40"/>
  <c r="N577" i="40"/>
  <c r="N580" i="40"/>
  <c r="N581" i="40"/>
  <c r="N582" i="40"/>
  <c r="N584" i="40"/>
  <c r="N585" i="40"/>
  <c r="N586" i="40"/>
  <c r="N587" i="40"/>
  <c r="N588" i="40"/>
  <c r="N589" i="40"/>
  <c r="N592" i="40"/>
  <c r="N593" i="40"/>
  <c r="N594" i="40"/>
  <c r="O595" i="40"/>
  <c r="N597" i="40"/>
  <c r="N599" i="40"/>
  <c r="N601" i="40"/>
  <c r="N603" i="40"/>
  <c r="N605" i="40"/>
  <c r="B612" i="40"/>
  <c r="H614" i="40"/>
  <c r="H1184" i="46" s="1"/>
  <c r="G619" i="40"/>
  <c r="I619" i="40" s="1"/>
  <c r="G620" i="40"/>
  <c r="G621" i="40"/>
  <c r="G622" i="40"/>
  <c r="N629" i="40"/>
  <c r="N630" i="40"/>
  <c r="E631" i="40"/>
  <c r="H960" i="71" s="1"/>
  <c r="N631" i="40"/>
  <c r="E632" i="40"/>
  <c r="H961" i="71" s="1"/>
  <c r="N632" i="40"/>
  <c r="E633" i="40"/>
  <c r="H962" i="71" s="1"/>
  <c r="N633" i="40"/>
  <c r="C634" i="40"/>
  <c r="N634" i="40"/>
  <c r="N635" i="40"/>
  <c r="N636" i="40"/>
  <c r="E637" i="40"/>
  <c r="O637" i="40"/>
  <c r="E638" i="40"/>
  <c r="H964" i="71" s="1"/>
  <c r="E639" i="40"/>
  <c r="H965" i="71" s="1"/>
  <c r="N639" i="40"/>
  <c r="C640" i="40"/>
  <c r="S1190" i="46" s="1"/>
  <c r="N640" i="40"/>
  <c r="N641" i="40"/>
  <c r="N642" i="40"/>
  <c r="E643" i="40"/>
  <c r="H966" i="71" s="1"/>
  <c r="N643" i="40"/>
  <c r="E644" i="40"/>
  <c r="H967" i="71" s="1"/>
  <c r="O644" i="40"/>
  <c r="E645" i="40"/>
  <c r="H968" i="71" s="1"/>
  <c r="E646" i="40"/>
  <c r="H969" i="71" s="1"/>
  <c r="N646" i="40"/>
  <c r="E647" i="40"/>
  <c r="N647" i="40"/>
  <c r="E648" i="40"/>
  <c r="H971" i="71" s="1"/>
  <c r="N648" i="40"/>
  <c r="E649" i="40"/>
  <c r="H972" i="71" s="1"/>
  <c r="N649" i="40"/>
  <c r="E650" i="40"/>
  <c r="H973" i="71" s="1"/>
  <c r="N650" i="40"/>
  <c r="E651" i="40"/>
  <c r="H974" i="71" s="1"/>
  <c r="N651" i="40"/>
  <c r="E652" i="40"/>
  <c r="H975" i="71" s="1"/>
  <c r="N652" i="40"/>
  <c r="E653" i="40"/>
  <c r="H976" i="71" s="1"/>
  <c r="N653" i="40"/>
  <c r="E654" i="40"/>
  <c r="H977" i="71" s="1"/>
  <c r="N654" i="40"/>
  <c r="E655" i="40"/>
  <c r="H978" i="71" s="1"/>
  <c r="N655" i="40"/>
  <c r="E656" i="40"/>
  <c r="H979" i="71" s="1"/>
  <c r="N656" i="40"/>
  <c r="E657" i="40"/>
  <c r="H980" i="71" s="1"/>
  <c r="O657" i="40"/>
  <c r="C658" i="40"/>
  <c r="N659" i="40"/>
  <c r="E661" i="40"/>
  <c r="N661" i="40"/>
  <c r="E662" i="40"/>
  <c r="H982" i="71" s="1"/>
  <c r="N662" i="40"/>
  <c r="E663" i="40"/>
  <c r="H983" i="71" s="1"/>
  <c r="N663" i="40"/>
  <c r="C664" i="40"/>
  <c r="AB1190" i="46" s="1"/>
  <c r="AB1191" i="46" s="1"/>
  <c r="N664" i="40"/>
  <c r="E667" i="40"/>
  <c r="N667" i="40"/>
  <c r="E668" i="40"/>
  <c r="H985" i="71" s="1"/>
  <c r="N668" i="40"/>
  <c r="E669" i="40"/>
  <c r="H986" i="71" s="1"/>
  <c r="N669" i="40"/>
  <c r="E670" i="40"/>
  <c r="H987" i="71" s="1"/>
  <c r="O670" i="40"/>
  <c r="E671" i="40"/>
  <c r="H988" i="71" s="1"/>
  <c r="C672" i="40"/>
  <c r="N672" i="40"/>
  <c r="N674" i="40"/>
  <c r="N676" i="40"/>
  <c r="N677" i="40"/>
  <c r="N678" i="40"/>
  <c r="O679" i="40"/>
  <c r="N681" i="40"/>
  <c r="N688" i="40"/>
  <c r="N691" i="40"/>
  <c r="N692" i="40"/>
  <c r="N694" i="40"/>
  <c r="N695" i="40"/>
  <c r="N696" i="40"/>
  <c r="N699" i="40"/>
  <c r="N700" i="40"/>
  <c r="N701" i="40"/>
  <c r="N703" i="40"/>
  <c r="N704" i="40"/>
  <c r="N705" i="40"/>
  <c r="N706" i="40"/>
  <c r="N707" i="40"/>
  <c r="N708" i="40"/>
  <c r="N711" i="40"/>
  <c r="N712" i="40"/>
  <c r="N713" i="40"/>
  <c r="O714" i="40"/>
  <c r="N716" i="40"/>
  <c r="N718" i="40"/>
  <c r="N720" i="40"/>
  <c r="N722" i="40"/>
  <c r="N724" i="40"/>
  <c r="B731" i="40"/>
  <c r="H733" i="40"/>
  <c r="H1390" i="46" s="1"/>
  <c r="G738" i="40"/>
  <c r="G740" i="40"/>
  <c r="G741" i="40"/>
  <c r="G743" i="40"/>
  <c r="N750" i="40"/>
  <c r="N751" i="40"/>
  <c r="E752" i="40"/>
  <c r="N752" i="40"/>
  <c r="E753" i="40"/>
  <c r="H990" i="71" s="1"/>
  <c r="N753" i="40"/>
  <c r="E754" i="40"/>
  <c r="H991" i="71" s="1"/>
  <c r="N754" i="40"/>
  <c r="C755" i="40"/>
  <c r="C994" i="40" s="1"/>
  <c r="N755" i="40"/>
  <c r="N756" i="40"/>
  <c r="N757" i="40"/>
  <c r="E758" i="40"/>
  <c r="H992" i="71" s="1"/>
  <c r="O758" i="40"/>
  <c r="E759" i="40"/>
  <c r="E760" i="40"/>
  <c r="H994" i="71" s="1"/>
  <c r="N760" i="40"/>
  <c r="C761" i="40"/>
  <c r="S1398" i="46" s="1"/>
  <c r="N761" i="40"/>
  <c r="N762" i="40"/>
  <c r="N763" i="40"/>
  <c r="E764" i="40"/>
  <c r="N764" i="40"/>
  <c r="E765" i="40"/>
  <c r="H996" i="71" s="1"/>
  <c r="O765" i="40"/>
  <c r="E766" i="40"/>
  <c r="H997" i="71" s="1"/>
  <c r="E767" i="40"/>
  <c r="H998" i="71" s="1"/>
  <c r="N767" i="40"/>
  <c r="E768" i="40"/>
  <c r="H999" i="71" s="1"/>
  <c r="N768" i="40"/>
  <c r="E769" i="40"/>
  <c r="H1000" i="71" s="1"/>
  <c r="N769" i="40"/>
  <c r="E770" i="40"/>
  <c r="H1001" i="71" s="1"/>
  <c r="N770" i="40"/>
  <c r="E771" i="40"/>
  <c r="H1002" i="71" s="1"/>
  <c r="N771" i="40"/>
  <c r="E772" i="40"/>
  <c r="H1003" i="71" s="1"/>
  <c r="N772" i="40"/>
  <c r="E773" i="40"/>
  <c r="H1004" i="71" s="1"/>
  <c r="N773" i="40"/>
  <c r="E774" i="40"/>
  <c r="H1005" i="71" s="1"/>
  <c r="N774" i="40"/>
  <c r="E775" i="40"/>
  <c r="H1006" i="71" s="1"/>
  <c r="N775" i="40"/>
  <c r="E776" i="40"/>
  <c r="H1007" i="71" s="1"/>
  <c r="N776" i="40"/>
  <c r="E777" i="40"/>
  <c r="H1008" i="71" s="1"/>
  <c r="N777" i="40"/>
  <c r="E778" i="40"/>
  <c r="H1009" i="71" s="1"/>
  <c r="O778" i="40"/>
  <c r="C779" i="40"/>
  <c r="N780" i="40"/>
  <c r="E782" i="40"/>
  <c r="H1010" i="71" s="1"/>
  <c r="N782" i="40"/>
  <c r="E783" i="40"/>
  <c r="H1011" i="71" s="1"/>
  <c r="N783" i="40"/>
  <c r="E784" i="40"/>
  <c r="H1012" i="71" s="1"/>
  <c r="N784" i="40"/>
  <c r="C785" i="40"/>
  <c r="C1025" i="40" s="1"/>
  <c r="N785" i="40"/>
  <c r="E788" i="40"/>
  <c r="H1013" i="71" s="1"/>
  <c r="N788" i="40"/>
  <c r="E789" i="40"/>
  <c r="N789" i="40"/>
  <c r="E790" i="40"/>
  <c r="H1015" i="71" s="1"/>
  <c r="N790" i="40"/>
  <c r="E791" i="40"/>
  <c r="H1016" i="71" s="1"/>
  <c r="O791" i="40"/>
  <c r="E792" i="40"/>
  <c r="H1017" i="71" s="1"/>
  <c r="C793" i="40"/>
  <c r="C1035" i="40" s="1"/>
  <c r="N793" i="40"/>
  <c r="N795" i="40"/>
  <c r="N797" i="40"/>
  <c r="N798" i="40"/>
  <c r="N799" i="40"/>
  <c r="O800" i="40"/>
  <c r="N802" i="40"/>
  <c r="N809" i="40"/>
  <c r="N812" i="40"/>
  <c r="N813" i="40"/>
  <c r="N815" i="40"/>
  <c r="N816" i="40"/>
  <c r="N817" i="40"/>
  <c r="N820" i="40"/>
  <c r="N821" i="40"/>
  <c r="N822" i="40"/>
  <c r="N824" i="40"/>
  <c r="N825" i="40"/>
  <c r="N826" i="40"/>
  <c r="N827" i="40"/>
  <c r="N828" i="40"/>
  <c r="N829" i="40"/>
  <c r="N832" i="40"/>
  <c r="N833" i="40"/>
  <c r="N834" i="40"/>
  <c r="O835" i="40"/>
  <c r="N837" i="40"/>
  <c r="N839" i="40"/>
  <c r="N841" i="40"/>
  <c r="N843" i="40"/>
  <c r="N845" i="40"/>
  <c r="B853" i="40"/>
  <c r="H855" i="40"/>
  <c r="H1603" i="46" s="1"/>
  <c r="C862" i="40"/>
  <c r="I1607" i="46" s="1"/>
  <c r="N62" i="50" s="1"/>
  <c r="D862" i="40"/>
  <c r="J1607" i="46" s="1"/>
  <c r="O62" i="50" s="1"/>
  <c r="E862" i="40"/>
  <c r="K1607" i="46" s="1"/>
  <c r="P62" i="50" s="1"/>
  <c r="F862" i="40"/>
  <c r="L1607" i="46" s="1"/>
  <c r="Q62" i="50" s="1"/>
  <c r="G862" i="40"/>
  <c r="M1607" i="46" s="1"/>
  <c r="R62" i="50" s="1"/>
  <c r="N872" i="40"/>
  <c r="N873" i="40"/>
  <c r="E874" i="40"/>
  <c r="H1018" i="71" s="1"/>
  <c r="N874" i="40"/>
  <c r="E875" i="40"/>
  <c r="H1019" i="71" s="1"/>
  <c r="N875" i="40"/>
  <c r="E876" i="40"/>
  <c r="H1020" i="71" s="1"/>
  <c r="N876" i="40"/>
  <c r="C877" i="40"/>
  <c r="Y1607" i="46" s="1"/>
  <c r="N877" i="40"/>
  <c r="N878" i="40"/>
  <c r="N879" i="40"/>
  <c r="E880" i="40"/>
  <c r="O880" i="40"/>
  <c r="E881" i="40"/>
  <c r="H1022" i="71" s="1"/>
  <c r="E882" i="40"/>
  <c r="H1023" i="71" s="1"/>
  <c r="N882" i="40"/>
  <c r="C883" i="40"/>
  <c r="N883" i="40"/>
  <c r="N884" i="40"/>
  <c r="N885" i="40"/>
  <c r="E886" i="40"/>
  <c r="N886" i="40"/>
  <c r="E887" i="40"/>
  <c r="H1025" i="71" s="1"/>
  <c r="O887" i="40"/>
  <c r="E888" i="40"/>
  <c r="H1026" i="71" s="1"/>
  <c r="E889" i="40"/>
  <c r="H1027" i="71" s="1"/>
  <c r="N889" i="40"/>
  <c r="E890" i="40"/>
  <c r="H1028" i="71" s="1"/>
  <c r="N890" i="40"/>
  <c r="E891" i="40"/>
  <c r="H1029" i="71" s="1"/>
  <c r="N891" i="40"/>
  <c r="E892" i="40"/>
  <c r="H1030" i="71" s="1"/>
  <c r="N892" i="40"/>
  <c r="E893" i="40"/>
  <c r="H1031" i="71" s="1"/>
  <c r="N893" i="40"/>
  <c r="E894" i="40"/>
  <c r="H1032" i="71" s="1"/>
  <c r="N894" i="40"/>
  <c r="E895" i="40"/>
  <c r="H1033" i="71" s="1"/>
  <c r="N895" i="40"/>
  <c r="E896" i="40"/>
  <c r="H1034" i="71" s="1"/>
  <c r="N896" i="40"/>
  <c r="E897" i="40"/>
  <c r="H1035" i="71" s="1"/>
  <c r="N897" i="40"/>
  <c r="E898" i="40"/>
  <c r="H1036" i="71" s="1"/>
  <c r="N898" i="40"/>
  <c r="E899" i="40"/>
  <c r="H1037" i="71" s="1"/>
  <c r="N899" i="40"/>
  <c r="E900" i="40"/>
  <c r="H1038" i="71" s="1"/>
  <c r="O900" i="40"/>
  <c r="C901" i="40"/>
  <c r="N902" i="40"/>
  <c r="E904" i="40"/>
  <c r="N904" i="40"/>
  <c r="E905" i="40"/>
  <c r="H1040" i="71" s="1"/>
  <c r="N905" i="40"/>
  <c r="E906" i="40"/>
  <c r="H1041" i="71" s="1"/>
  <c r="N906" i="40"/>
  <c r="C907" i="40"/>
  <c r="N907" i="40"/>
  <c r="E910" i="40"/>
  <c r="H1042" i="71" s="1"/>
  <c r="N910" i="40"/>
  <c r="E911" i="40"/>
  <c r="N911" i="40"/>
  <c r="E912" i="40"/>
  <c r="H1044" i="71" s="1"/>
  <c r="N912" i="40"/>
  <c r="E913" i="40"/>
  <c r="H1045" i="71" s="1"/>
  <c r="O913" i="40"/>
  <c r="E914" i="40"/>
  <c r="H1046" i="71" s="1"/>
  <c r="C915" i="40"/>
  <c r="N915" i="40"/>
  <c r="N917" i="40"/>
  <c r="N919" i="40"/>
  <c r="N920" i="40"/>
  <c r="N921" i="40"/>
  <c r="O922" i="40"/>
  <c r="N924" i="40"/>
  <c r="N931" i="40"/>
  <c r="N934" i="40"/>
  <c r="N935" i="40"/>
  <c r="N937" i="40"/>
  <c r="N938" i="40"/>
  <c r="N939" i="40"/>
  <c r="N942" i="40"/>
  <c r="N943" i="40"/>
  <c r="N944" i="40"/>
  <c r="N946" i="40"/>
  <c r="N947" i="40"/>
  <c r="N948" i="40"/>
  <c r="N949" i="40"/>
  <c r="N950" i="40"/>
  <c r="N951" i="40"/>
  <c r="N954" i="40"/>
  <c r="N955" i="40"/>
  <c r="N956" i="40"/>
  <c r="O957" i="40"/>
  <c r="N959" i="40"/>
  <c r="N961" i="40"/>
  <c r="N963" i="40"/>
  <c r="N965" i="40"/>
  <c r="N967" i="40"/>
  <c r="B975" i="40"/>
  <c r="H977" i="40"/>
  <c r="O986" i="40"/>
  <c r="O988" i="40"/>
  <c r="O989" i="40"/>
  <c r="O990" i="40"/>
  <c r="O991" i="40"/>
  <c r="O992" i="40"/>
  <c r="O994" i="40"/>
  <c r="O995" i="40"/>
  <c r="O998" i="40"/>
  <c r="O999" i="40"/>
  <c r="O1000" i="40"/>
  <c r="O1001" i="40"/>
  <c r="O1002" i="40"/>
  <c r="C1003" i="40"/>
  <c r="O1005" i="40"/>
  <c r="O1006" i="40"/>
  <c r="O1007" i="40"/>
  <c r="O1008" i="40"/>
  <c r="O1009" i="40"/>
  <c r="O1010" i="40"/>
  <c r="O1011" i="40"/>
  <c r="O1012" i="40"/>
  <c r="O1013" i="40"/>
  <c r="O1014" i="40"/>
  <c r="O1015" i="40"/>
  <c r="O1018" i="40"/>
  <c r="O1020" i="40"/>
  <c r="O1021" i="40"/>
  <c r="O1022" i="40"/>
  <c r="O1023" i="40"/>
  <c r="O1026" i="40"/>
  <c r="O1027" i="40"/>
  <c r="O1028" i="40"/>
  <c r="O1031" i="40"/>
  <c r="O1033" i="40"/>
  <c r="O1035" i="40"/>
  <c r="O1036" i="40"/>
  <c r="O1037" i="40"/>
  <c r="O1040" i="40"/>
  <c r="N1047" i="40"/>
  <c r="O1047" i="40"/>
  <c r="O1050" i="40"/>
  <c r="O1053" i="40"/>
  <c r="O1054" i="40"/>
  <c r="O1055" i="40"/>
  <c r="O1058" i="40"/>
  <c r="O1059" i="40"/>
  <c r="O1060" i="40"/>
  <c r="N1062" i="40"/>
  <c r="O1063" i="40"/>
  <c r="O1064" i="40"/>
  <c r="O1065" i="40"/>
  <c r="O1066" i="40"/>
  <c r="O1067" i="40"/>
  <c r="O1070" i="40"/>
  <c r="O1071" i="40"/>
  <c r="O1072" i="40"/>
  <c r="O1075" i="40"/>
  <c r="O1077" i="40"/>
  <c r="O1079" i="40"/>
  <c r="O1081" i="40"/>
  <c r="O1083" i="40"/>
  <c r="H10" i="39"/>
  <c r="J10" i="39" s="1"/>
  <c r="C12" i="39"/>
  <c r="D12" i="39"/>
  <c r="E12" i="39"/>
  <c r="F12" i="39"/>
  <c r="G12" i="39"/>
  <c r="N18" i="39"/>
  <c r="N19" i="39"/>
  <c r="E20" i="39"/>
  <c r="N20" i="39"/>
  <c r="E21" i="39"/>
  <c r="H700" i="71" s="1"/>
  <c r="N21" i="39"/>
  <c r="E22" i="39"/>
  <c r="H701" i="71" s="1"/>
  <c r="N22" i="39"/>
  <c r="C23" i="39"/>
  <c r="Y39" i="46" s="1"/>
  <c r="N23" i="39"/>
  <c r="N24" i="39"/>
  <c r="N25" i="39"/>
  <c r="E26" i="39"/>
  <c r="H702" i="71" s="1"/>
  <c r="O26" i="39"/>
  <c r="E27" i="39"/>
  <c r="E28" i="39"/>
  <c r="H704" i="71" s="1"/>
  <c r="N28" i="39"/>
  <c r="C29" i="39"/>
  <c r="S39" i="46" s="1"/>
  <c r="N29" i="39"/>
  <c r="N30" i="39"/>
  <c r="N31" i="39"/>
  <c r="E32" i="39"/>
  <c r="H705" i="71" s="1"/>
  <c r="N32" i="39"/>
  <c r="E33" i="39"/>
  <c r="H706" i="71" s="1"/>
  <c r="O33" i="39"/>
  <c r="E34" i="39"/>
  <c r="H707" i="71" s="1"/>
  <c r="E35" i="39"/>
  <c r="H708" i="71" s="1"/>
  <c r="N35" i="39"/>
  <c r="E36" i="39"/>
  <c r="H709" i="71" s="1"/>
  <c r="N36" i="39"/>
  <c r="E37" i="39"/>
  <c r="H710" i="71" s="1"/>
  <c r="N37" i="39"/>
  <c r="E38" i="39"/>
  <c r="H711" i="71" s="1"/>
  <c r="N38" i="39"/>
  <c r="E39" i="39"/>
  <c r="H712" i="71" s="1"/>
  <c r="N39" i="39"/>
  <c r="E40" i="39"/>
  <c r="H713" i="71" s="1"/>
  <c r="N40" i="39"/>
  <c r="E41" i="39"/>
  <c r="H714" i="71" s="1"/>
  <c r="N41" i="39"/>
  <c r="E42" i="39"/>
  <c r="H715" i="71" s="1"/>
  <c r="N42" i="39"/>
  <c r="E43" i="39"/>
  <c r="H716" i="71" s="1"/>
  <c r="N43" i="39"/>
  <c r="E44" i="39"/>
  <c r="H717" i="71" s="1"/>
  <c r="N44" i="39"/>
  <c r="E45" i="39"/>
  <c r="H718" i="71" s="1"/>
  <c r="N45" i="39"/>
  <c r="E46" i="39"/>
  <c r="H719" i="71" s="1"/>
  <c r="O46" i="39"/>
  <c r="C47" i="39"/>
  <c r="C1016" i="39" s="1"/>
  <c r="N48" i="39"/>
  <c r="E50" i="39"/>
  <c r="H720" i="71" s="1"/>
  <c r="N50" i="39"/>
  <c r="E51" i="39"/>
  <c r="N51" i="39"/>
  <c r="E52" i="39"/>
  <c r="H722" i="71" s="1"/>
  <c r="N52" i="39"/>
  <c r="C53" i="39"/>
  <c r="N53" i="39"/>
  <c r="E56" i="39"/>
  <c r="H723" i="71" s="1"/>
  <c r="N56" i="39"/>
  <c r="E57" i="39"/>
  <c r="N57" i="39"/>
  <c r="E58" i="39"/>
  <c r="H725" i="71" s="1"/>
  <c r="N58" i="39"/>
  <c r="E59" i="39"/>
  <c r="H726" i="71" s="1"/>
  <c r="O59" i="39"/>
  <c r="E60" i="39"/>
  <c r="H727" i="71" s="1"/>
  <c r="C61" i="39"/>
  <c r="N61" i="39"/>
  <c r="N63" i="39"/>
  <c r="N65" i="39"/>
  <c r="N66" i="39"/>
  <c r="N67" i="39"/>
  <c r="O68" i="39"/>
  <c r="N70" i="39"/>
  <c r="N77" i="39"/>
  <c r="N80" i="39"/>
  <c r="N81" i="39"/>
  <c r="N83" i="39"/>
  <c r="N84" i="39"/>
  <c r="N85" i="39"/>
  <c r="N88" i="39"/>
  <c r="N89" i="39"/>
  <c r="N90" i="39"/>
  <c r="N92" i="39"/>
  <c r="N93" i="39"/>
  <c r="N94" i="39"/>
  <c r="N95" i="39"/>
  <c r="N96" i="39"/>
  <c r="N97" i="39"/>
  <c r="N100" i="39"/>
  <c r="N101" i="39"/>
  <c r="N102" i="39"/>
  <c r="O103" i="39"/>
  <c r="N105" i="39"/>
  <c r="N107" i="39"/>
  <c r="N109" i="39"/>
  <c r="N111" i="39"/>
  <c r="N113" i="39"/>
  <c r="B119" i="39"/>
  <c r="H121" i="39"/>
  <c r="H195" i="46" s="1"/>
  <c r="G125" i="39"/>
  <c r="H125" i="39"/>
  <c r="J125" i="39"/>
  <c r="G126" i="39"/>
  <c r="H126" i="39"/>
  <c r="J126" i="39"/>
  <c r="P198" i="46" s="1"/>
  <c r="F127" i="39"/>
  <c r="N133" i="39"/>
  <c r="N134" i="39"/>
  <c r="E135" i="39"/>
  <c r="N135" i="39"/>
  <c r="E136" i="39"/>
  <c r="N136" i="39"/>
  <c r="E137" i="39"/>
  <c r="N137" i="39"/>
  <c r="C138" i="39"/>
  <c r="Y199" i="46" s="1"/>
  <c r="N138" i="39"/>
  <c r="N139" i="39"/>
  <c r="N140" i="39"/>
  <c r="O141" i="39"/>
  <c r="N143" i="39"/>
  <c r="N144" i="39"/>
  <c r="N145" i="39"/>
  <c r="N146" i="39"/>
  <c r="E147" i="39"/>
  <c r="N147" i="39"/>
  <c r="E148" i="39"/>
  <c r="O148" i="39"/>
  <c r="E149" i="39"/>
  <c r="E150" i="39"/>
  <c r="N150" i="39"/>
  <c r="E151" i="39"/>
  <c r="N151" i="39"/>
  <c r="E152" i="39"/>
  <c r="N152" i="39"/>
  <c r="E153" i="39"/>
  <c r="N153" i="39"/>
  <c r="E154" i="39"/>
  <c r="N154" i="39"/>
  <c r="E155" i="39"/>
  <c r="N155" i="39"/>
  <c r="E156" i="39"/>
  <c r="N156" i="39"/>
  <c r="E157" i="39"/>
  <c r="N157" i="39"/>
  <c r="E158" i="39"/>
  <c r="N158" i="39"/>
  <c r="E159" i="39"/>
  <c r="N159" i="39"/>
  <c r="E160" i="39"/>
  <c r="N160" i="39"/>
  <c r="E161" i="39"/>
  <c r="O161" i="39"/>
  <c r="C162" i="39"/>
  <c r="V199" i="46" s="1"/>
  <c r="N163" i="39"/>
  <c r="E165" i="39"/>
  <c r="N165" i="39"/>
  <c r="E166" i="39"/>
  <c r="N166" i="39"/>
  <c r="E167" i="39"/>
  <c r="N167" i="39"/>
  <c r="C168" i="39"/>
  <c r="AB199" i="46" s="1"/>
  <c r="N168" i="39"/>
  <c r="E171" i="39"/>
  <c r="N171" i="39"/>
  <c r="E172" i="39"/>
  <c r="N172" i="39"/>
  <c r="E173" i="39"/>
  <c r="N173" i="39"/>
  <c r="E174" i="39"/>
  <c r="O174" i="39"/>
  <c r="E175" i="39"/>
  <c r="C176" i="39"/>
  <c r="AE199" i="46" s="1"/>
  <c r="N176" i="39"/>
  <c r="N178" i="39"/>
  <c r="N180" i="39"/>
  <c r="N181" i="39"/>
  <c r="N182" i="39"/>
  <c r="O183" i="39"/>
  <c r="N185" i="39"/>
  <c r="N192" i="39"/>
  <c r="N195" i="39"/>
  <c r="N196" i="39"/>
  <c r="N197" i="39"/>
  <c r="N198" i="39"/>
  <c r="N199" i="39"/>
  <c r="N202" i="39"/>
  <c r="N203" i="39"/>
  <c r="N204" i="39"/>
  <c r="N206" i="39"/>
  <c r="N207" i="39"/>
  <c r="N208" i="39"/>
  <c r="N209" i="39"/>
  <c r="N210" i="39"/>
  <c r="N211" i="39"/>
  <c r="N214" i="39"/>
  <c r="N215" i="39"/>
  <c r="N216" i="39"/>
  <c r="O217" i="39"/>
  <c r="N219" i="39"/>
  <c r="N221" i="39"/>
  <c r="N223" i="39"/>
  <c r="N225" i="39"/>
  <c r="N227" i="39"/>
  <c r="B233" i="39"/>
  <c r="H235" i="39"/>
  <c r="H353" i="46" s="1"/>
  <c r="E239" i="39"/>
  <c r="E240" i="39"/>
  <c r="K356" i="46" s="1"/>
  <c r="D241" i="39"/>
  <c r="J357" i="46" s="1"/>
  <c r="N247" i="39"/>
  <c r="N248" i="39"/>
  <c r="N249" i="39"/>
  <c r="N250" i="39"/>
  <c r="N251" i="39"/>
  <c r="N252" i="39"/>
  <c r="N253" i="39"/>
  <c r="N254" i="39"/>
  <c r="E255" i="39"/>
  <c r="O255" i="39"/>
  <c r="E256" i="39"/>
  <c r="E257" i="39"/>
  <c r="N257" i="39"/>
  <c r="C258" i="39"/>
  <c r="S357" i="46" s="1"/>
  <c r="N258" i="39"/>
  <c r="N259" i="39"/>
  <c r="N260" i="39"/>
  <c r="N261" i="39"/>
  <c r="O262" i="39"/>
  <c r="N264" i="39"/>
  <c r="N265" i="39"/>
  <c r="N266" i="39"/>
  <c r="N267" i="39"/>
  <c r="N268" i="39"/>
  <c r="N269" i="39"/>
  <c r="N270" i="39"/>
  <c r="N271" i="39"/>
  <c r="N272" i="39"/>
  <c r="N273" i="39"/>
  <c r="N274" i="39"/>
  <c r="O275" i="39"/>
  <c r="N277" i="39"/>
  <c r="N279" i="39"/>
  <c r="N280" i="39"/>
  <c r="N281" i="39"/>
  <c r="N282" i="39"/>
  <c r="N285" i="39"/>
  <c r="N286" i="39"/>
  <c r="N287" i="39"/>
  <c r="O288" i="39"/>
  <c r="N290" i="39"/>
  <c r="N292" i="39"/>
  <c r="N294" i="39"/>
  <c r="N295" i="39"/>
  <c r="N296" i="39"/>
  <c r="O297" i="39"/>
  <c r="N299" i="39"/>
  <c r="N306" i="39"/>
  <c r="N308" i="39"/>
  <c r="N309" i="39"/>
  <c r="N310" i="39"/>
  <c r="N311" i="39"/>
  <c r="N312" i="39"/>
  <c r="N313" i="39"/>
  <c r="O314" i="39"/>
  <c r="N316" i="39"/>
  <c r="N317" i="39"/>
  <c r="N318" i="39"/>
  <c r="N320" i="39"/>
  <c r="N321" i="39"/>
  <c r="N322" i="39"/>
  <c r="N323" i="39"/>
  <c r="N324" i="39"/>
  <c r="N325" i="39"/>
  <c r="N328" i="39"/>
  <c r="N329" i="39"/>
  <c r="N330" i="39"/>
  <c r="O331" i="39"/>
  <c r="N333" i="39"/>
  <c r="N335" i="39"/>
  <c r="N337" i="39"/>
  <c r="N339" i="39"/>
  <c r="N341" i="39"/>
  <c r="B349" i="39"/>
  <c r="H351" i="39"/>
  <c r="H555" i="46" s="1"/>
  <c r="E356" i="39"/>
  <c r="J356" i="39"/>
  <c r="O356" i="39"/>
  <c r="E357" i="39"/>
  <c r="G357" i="39" s="1"/>
  <c r="J357" i="39"/>
  <c r="O357" i="39"/>
  <c r="E358" i="39"/>
  <c r="G358" i="39" s="1"/>
  <c r="J358" i="39"/>
  <c r="O358" i="39"/>
  <c r="E359" i="39"/>
  <c r="G359" i="39" s="1"/>
  <c r="J359" i="39"/>
  <c r="O359" i="39"/>
  <c r="E360" i="39"/>
  <c r="G360" i="39" s="1"/>
  <c r="J360" i="39"/>
  <c r="O360" i="39"/>
  <c r="E361" i="39"/>
  <c r="G361" i="39" s="1"/>
  <c r="J361" i="39"/>
  <c r="O361" i="39"/>
  <c r="E362" i="39"/>
  <c r="G362" i="39" s="1"/>
  <c r="J362" i="39"/>
  <c r="O362" i="39"/>
  <c r="E363" i="39"/>
  <c r="G363" i="39" s="1"/>
  <c r="J363" i="39"/>
  <c r="O363" i="39"/>
  <c r="E364" i="39"/>
  <c r="J364" i="39"/>
  <c r="O364" i="39"/>
  <c r="E365" i="39"/>
  <c r="G365" i="39" s="1"/>
  <c r="J365" i="39"/>
  <c r="O365" i="39"/>
  <c r="E366" i="39"/>
  <c r="G366" i="39" s="1"/>
  <c r="J366" i="39"/>
  <c r="O366" i="39"/>
  <c r="D367" i="39"/>
  <c r="J568" i="46" s="1"/>
  <c r="D368" i="39"/>
  <c r="J569" i="46" s="1"/>
  <c r="N379" i="39"/>
  <c r="N380" i="39"/>
  <c r="E381" i="39"/>
  <c r="H728" i="71" s="1"/>
  <c r="N381" i="39"/>
  <c r="E382" i="39"/>
  <c r="N382" i="39"/>
  <c r="E383" i="39"/>
  <c r="H730" i="71" s="1"/>
  <c r="N383" i="39"/>
  <c r="C384" i="39"/>
  <c r="N385" i="39"/>
  <c r="N386" i="39"/>
  <c r="E387" i="39"/>
  <c r="E388" i="39"/>
  <c r="H732" i="71" s="1"/>
  <c r="E389" i="39"/>
  <c r="H733" i="71" s="1"/>
  <c r="N389" i="39"/>
  <c r="C390" i="39"/>
  <c r="N390" i="39"/>
  <c r="N391" i="39"/>
  <c r="N392" i="39"/>
  <c r="E393" i="39"/>
  <c r="H734" i="71" s="1"/>
  <c r="N393" i="39"/>
  <c r="E394" i="39"/>
  <c r="H735" i="71" s="1"/>
  <c r="O394" i="39"/>
  <c r="E395" i="39"/>
  <c r="H736" i="71" s="1"/>
  <c r="E396" i="39"/>
  <c r="H737" i="71" s="1"/>
  <c r="N396" i="39"/>
  <c r="E397" i="39"/>
  <c r="H738" i="71" s="1"/>
  <c r="N397" i="39"/>
  <c r="E398" i="39"/>
  <c r="H739" i="71" s="1"/>
  <c r="N398" i="39"/>
  <c r="E399" i="39"/>
  <c r="H740" i="71" s="1"/>
  <c r="N399" i="39"/>
  <c r="E400" i="39"/>
  <c r="H741" i="71" s="1"/>
  <c r="N400" i="39"/>
  <c r="E401" i="39"/>
  <c r="H742" i="71" s="1"/>
  <c r="N401" i="39"/>
  <c r="E402" i="39"/>
  <c r="H743" i="71" s="1"/>
  <c r="N402" i="39"/>
  <c r="E403" i="39"/>
  <c r="H744" i="71" s="1"/>
  <c r="N403" i="39"/>
  <c r="E404" i="39"/>
  <c r="H745" i="71" s="1"/>
  <c r="N404" i="39"/>
  <c r="E405" i="39"/>
  <c r="H746" i="71" s="1"/>
  <c r="N405" i="39"/>
  <c r="E406" i="39"/>
  <c r="H747" i="71" s="1"/>
  <c r="N406" i="39"/>
  <c r="E407" i="39"/>
  <c r="H748" i="71" s="1"/>
  <c r="O407" i="39"/>
  <c r="C408" i="39"/>
  <c r="N409" i="39"/>
  <c r="E411" i="39"/>
  <c r="H749" i="71" s="1"/>
  <c r="N411" i="39"/>
  <c r="E412" i="39"/>
  <c r="H750" i="71" s="1"/>
  <c r="N412" i="39"/>
  <c r="E413" i="39"/>
  <c r="H751" i="71" s="1"/>
  <c r="N413" i="39"/>
  <c r="C414" i="39"/>
  <c r="N414" i="39"/>
  <c r="E417" i="39"/>
  <c r="H752" i="71" s="1"/>
  <c r="N417" i="39"/>
  <c r="E418" i="39"/>
  <c r="N418" i="39"/>
  <c r="E419" i="39"/>
  <c r="H754" i="71" s="1"/>
  <c r="N419" i="39"/>
  <c r="E420" i="39"/>
  <c r="H755" i="71" s="1"/>
  <c r="O420" i="39"/>
  <c r="E421" i="39"/>
  <c r="H756" i="71" s="1"/>
  <c r="C422" i="39"/>
  <c r="AE569" i="46" s="1"/>
  <c r="N422" i="39"/>
  <c r="N424" i="39"/>
  <c r="N426" i="39"/>
  <c r="N427" i="39"/>
  <c r="N428" i="39"/>
  <c r="O429" i="39"/>
  <c r="N431" i="39"/>
  <c r="N438" i="39"/>
  <c r="N441" i="39"/>
  <c r="N444" i="39"/>
  <c r="N445" i="39"/>
  <c r="N446" i="39"/>
  <c r="N449" i="39"/>
  <c r="N450" i="39"/>
  <c r="N451" i="39"/>
  <c r="N453" i="39"/>
  <c r="N454" i="39"/>
  <c r="N455" i="39"/>
  <c r="N456" i="39"/>
  <c r="N457" i="39"/>
  <c r="N458" i="39"/>
  <c r="N461" i="39"/>
  <c r="N462" i="39"/>
  <c r="N463" i="39"/>
  <c r="O464" i="39"/>
  <c r="N466" i="39"/>
  <c r="N468" i="39"/>
  <c r="N470" i="39"/>
  <c r="N472" i="39"/>
  <c r="N474" i="39"/>
  <c r="B480" i="39"/>
  <c r="H482" i="39"/>
  <c r="H880" i="46" s="1"/>
  <c r="E487" i="39"/>
  <c r="J487" i="39"/>
  <c r="O487" i="39"/>
  <c r="E488" i="39"/>
  <c r="G488" i="39" s="1"/>
  <c r="J488" i="39"/>
  <c r="O488" i="39"/>
  <c r="E489" i="39"/>
  <c r="G489" i="39" s="1"/>
  <c r="J489" i="39"/>
  <c r="O489" i="39"/>
  <c r="E490" i="39"/>
  <c r="G490" i="39" s="1"/>
  <c r="J490" i="39"/>
  <c r="O490" i="39"/>
  <c r="E491" i="39"/>
  <c r="G491" i="39" s="1"/>
  <c r="J491" i="39"/>
  <c r="O491" i="39"/>
  <c r="E492" i="39"/>
  <c r="G492" i="39" s="1"/>
  <c r="J492" i="39"/>
  <c r="O492" i="39"/>
  <c r="E493" i="39"/>
  <c r="G493" i="39" s="1"/>
  <c r="J493" i="39"/>
  <c r="O493" i="39"/>
  <c r="E494" i="39"/>
  <c r="G494" i="39" s="1"/>
  <c r="J494" i="39"/>
  <c r="O494" i="39"/>
  <c r="E495" i="39"/>
  <c r="E498" i="39" s="1"/>
  <c r="J495" i="39"/>
  <c r="O495" i="39"/>
  <c r="E496" i="39"/>
  <c r="G496" i="39" s="1"/>
  <c r="J496" i="39"/>
  <c r="O496" i="39"/>
  <c r="E497" i="39"/>
  <c r="G497" i="39" s="1"/>
  <c r="J497" i="39"/>
  <c r="O497" i="39"/>
  <c r="D498" i="39"/>
  <c r="J893" i="46" s="1"/>
  <c r="D499" i="39"/>
  <c r="J894" i="46" s="1"/>
  <c r="N510" i="39"/>
  <c r="N511" i="39"/>
  <c r="E512" i="39"/>
  <c r="H757" i="71" s="1"/>
  <c r="N512" i="39"/>
  <c r="E513" i="39"/>
  <c r="H758" i="71" s="1"/>
  <c r="N513" i="39"/>
  <c r="E514" i="39"/>
  <c r="H759" i="71" s="1"/>
  <c r="N514" i="39"/>
  <c r="C515" i="39"/>
  <c r="C992" i="39" s="1"/>
  <c r="N516" i="39"/>
  <c r="N517" i="39"/>
  <c r="E518" i="39"/>
  <c r="H760" i="71" s="1"/>
  <c r="E519" i="39"/>
  <c r="E520" i="39"/>
  <c r="H762" i="71" s="1"/>
  <c r="N520" i="39"/>
  <c r="C521" i="39"/>
  <c r="C1003" i="39" s="1"/>
  <c r="N521" i="39"/>
  <c r="N522" i="39"/>
  <c r="N523" i="39"/>
  <c r="E524" i="39"/>
  <c r="H763" i="71" s="1"/>
  <c r="N524" i="39"/>
  <c r="E525" i="39"/>
  <c r="H764" i="71" s="1"/>
  <c r="O525" i="39"/>
  <c r="E526" i="39"/>
  <c r="H765" i="71" s="1"/>
  <c r="E527" i="39"/>
  <c r="N527" i="39"/>
  <c r="E528" i="39"/>
  <c r="H767" i="71" s="1"/>
  <c r="N528" i="39"/>
  <c r="E529" i="39"/>
  <c r="H768" i="71" s="1"/>
  <c r="N529" i="39"/>
  <c r="E530" i="39"/>
  <c r="H769" i="71" s="1"/>
  <c r="N530" i="39"/>
  <c r="E531" i="39"/>
  <c r="H770" i="71" s="1"/>
  <c r="N531" i="39"/>
  <c r="E532" i="39"/>
  <c r="H771" i="71" s="1"/>
  <c r="N532" i="39"/>
  <c r="E533" i="39"/>
  <c r="H772" i="71" s="1"/>
  <c r="N533" i="39"/>
  <c r="E534" i="39"/>
  <c r="H773" i="71" s="1"/>
  <c r="N534" i="39"/>
  <c r="E535" i="39"/>
  <c r="H774" i="71" s="1"/>
  <c r="N535" i="39"/>
  <c r="E536" i="39"/>
  <c r="H775" i="71" s="1"/>
  <c r="N536" i="39"/>
  <c r="E537" i="39"/>
  <c r="H776" i="71" s="1"/>
  <c r="N537" i="39"/>
  <c r="E538" i="39"/>
  <c r="H777" i="71" s="1"/>
  <c r="O538" i="39"/>
  <c r="C539" i="39"/>
  <c r="N540" i="39"/>
  <c r="E542" i="39"/>
  <c r="H778" i="71" s="1"/>
  <c r="N542" i="39"/>
  <c r="E543" i="39"/>
  <c r="H779" i="71" s="1"/>
  <c r="N543" i="39"/>
  <c r="E544" i="39"/>
  <c r="H780" i="71" s="1"/>
  <c r="N544" i="39"/>
  <c r="C545" i="39"/>
  <c r="N545" i="39"/>
  <c r="E548" i="39"/>
  <c r="N548" i="39"/>
  <c r="E549" i="39"/>
  <c r="H782" i="71" s="1"/>
  <c r="N549" i="39"/>
  <c r="E550" i="39"/>
  <c r="H783" i="71" s="1"/>
  <c r="N550" i="39"/>
  <c r="E551" i="39"/>
  <c r="H784" i="71" s="1"/>
  <c r="O551" i="39"/>
  <c r="E552" i="39"/>
  <c r="H785" i="71" s="1"/>
  <c r="C553" i="39"/>
  <c r="AE894" i="46" s="1"/>
  <c r="N553" i="39"/>
  <c r="N555" i="39"/>
  <c r="N557" i="39"/>
  <c r="N558" i="39"/>
  <c r="N559" i="39"/>
  <c r="O560" i="39"/>
  <c r="N562" i="39"/>
  <c r="N569" i="39"/>
  <c r="N572" i="39"/>
  <c r="N575" i="39"/>
  <c r="N576" i="39"/>
  <c r="N577" i="39"/>
  <c r="N580" i="39"/>
  <c r="N581" i="39"/>
  <c r="N582" i="39"/>
  <c r="N584" i="39"/>
  <c r="N585" i="39"/>
  <c r="N586" i="39"/>
  <c r="N587" i="39"/>
  <c r="N588" i="39"/>
  <c r="N589" i="39"/>
  <c r="N592" i="39"/>
  <c r="N593" i="39"/>
  <c r="N594" i="39"/>
  <c r="O595" i="39"/>
  <c r="N597" i="39"/>
  <c r="N599" i="39"/>
  <c r="N601" i="39"/>
  <c r="N603" i="39"/>
  <c r="N605" i="39"/>
  <c r="B612" i="39"/>
  <c r="H614" i="39"/>
  <c r="H1175" i="46" s="1"/>
  <c r="G619" i="39"/>
  <c r="I619" i="39" s="1"/>
  <c r="I623" i="39" s="1"/>
  <c r="G620" i="39"/>
  <c r="G621" i="39"/>
  <c r="G622" i="39"/>
  <c r="N629" i="39"/>
  <c r="N630" i="39"/>
  <c r="E631" i="39"/>
  <c r="H786" i="71" s="1"/>
  <c r="N631" i="39"/>
  <c r="E632" i="39"/>
  <c r="N632" i="39"/>
  <c r="E633" i="39"/>
  <c r="H788" i="71" s="1"/>
  <c r="N633" i="39"/>
  <c r="C634" i="39"/>
  <c r="Y1181" i="46" s="1"/>
  <c r="N634" i="39"/>
  <c r="N635" i="39"/>
  <c r="N636" i="39"/>
  <c r="E637" i="39"/>
  <c r="H789" i="71" s="1"/>
  <c r="O637" i="39"/>
  <c r="E638" i="39"/>
  <c r="H790" i="71" s="1"/>
  <c r="E639" i="39"/>
  <c r="H791" i="71" s="1"/>
  <c r="N639" i="39"/>
  <c r="C640" i="39"/>
  <c r="N640" i="39"/>
  <c r="N641" i="39"/>
  <c r="N642" i="39"/>
  <c r="E643" i="39"/>
  <c r="N643" i="39"/>
  <c r="E644" i="39"/>
  <c r="H793" i="71" s="1"/>
  <c r="O644" i="39"/>
  <c r="E645" i="39"/>
  <c r="H794" i="71" s="1"/>
  <c r="E646" i="39"/>
  <c r="H795" i="71" s="1"/>
  <c r="N646" i="39"/>
  <c r="E647" i="39"/>
  <c r="H796" i="71" s="1"/>
  <c r="N647" i="39"/>
  <c r="E648" i="39"/>
  <c r="H797" i="71" s="1"/>
  <c r="N648" i="39"/>
  <c r="E649" i="39"/>
  <c r="H798" i="71" s="1"/>
  <c r="N649" i="39"/>
  <c r="E650" i="39"/>
  <c r="H799" i="71" s="1"/>
  <c r="N650" i="39"/>
  <c r="E651" i="39"/>
  <c r="H800" i="71" s="1"/>
  <c r="N651" i="39"/>
  <c r="E652" i="39"/>
  <c r="H801" i="71" s="1"/>
  <c r="N652" i="39"/>
  <c r="E653" i="39"/>
  <c r="H802" i="71" s="1"/>
  <c r="N653" i="39"/>
  <c r="E654" i="39"/>
  <c r="H803" i="71" s="1"/>
  <c r="N654" i="39"/>
  <c r="E655" i="39"/>
  <c r="H804" i="71" s="1"/>
  <c r="N655" i="39"/>
  <c r="E656" i="39"/>
  <c r="H805" i="71" s="1"/>
  <c r="N656" i="39"/>
  <c r="E657" i="39"/>
  <c r="H806" i="71" s="1"/>
  <c r="O657" i="39"/>
  <c r="C658" i="39"/>
  <c r="C1013" i="39" s="1"/>
  <c r="N659" i="39"/>
  <c r="E661" i="39"/>
  <c r="H807" i="71" s="1"/>
  <c r="N661" i="39"/>
  <c r="E662" i="39"/>
  <c r="H808" i="71" s="1"/>
  <c r="N662" i="39"/>
  <c r="E663" i="39"/>
  <c r="H809" i="71" s="1"/>
  <c r="N663" i="39"/>
  <c r="C664" i="39"/>
  <c r="N664" i="39"/>
  <c r="E667" i="39"/>
  <c r="N667" i="39"/>
  <c r="E668" i="39"/>
  <c r="H811" i="71" s="1"/>
  <c r="N668" i="39"/>
  <c r="E669" i="39"/>
  <c r="H812" i="71" s="1"/>
  <c r="N669" i="39"/>
  <c r="E670" i="39"/>
  <c r="H813" i="71" s="1"/>
  <c r="O670" i="39"/>
  <c r="E671" i="39"/>
  <c r="H814" i="71" s="1"/>
  <c r="C672" i="39"/>
  <c r="N672" i="39"/>
  <c r="N674" i="39"/>
  <c r="N676" i="39"/>
  <c r="N677" i="39"/>
  <c r="N678" i="39"/>
  <c r="O679" i="39"/>
  <c r="N681" i="39"/>
  <c r="N688" i="39"/>
  <c r="N691" i="39"/>
  <c r="N692" i="39"/>
  <c r="N694" i="39"/>
  <c r="N695" i="39"/>
  <c r="N696" i="39"/>
  <c r="N699" i="39"/>
  <c r="N700" i="39"/>
  <c r="N701" i="39"/>
  <c r="N703" i="39"/>
  <c r="N704" i="39"/>
  <c r="N705" i="39"/>
  <c r="N706" i="39"/>
  <c r="N707" i="39"/>
  <c r="N708" i="39"/>
  <c r="N711" i="39"/>
  <c r="N712" i="39"/>
  <c r="N713" i="39"/>
  <c r="O714" i="39"/>
  <c r="N716" i="39"/>
  <c r="N718" i="39"/>
  <c r="N720" i="39"/>
  <c r="N722" i="39"/>
  <c r="N724" i="39"/>
  <c r="B731" i="39"/>
  <c r="H733" i="39"/>
  <c r="H1379" i="46" s="1"/>
  <c r="G738" i="39"/>
  <c r="G740" i="39"/>
  <c r="G741" i="39"/>
  <c r="G743" i="39"/>
  <c r="N750" i="39"/>
  <c r="N751" i="39"/>
  <c r="E752" i="39"/>
  <c r="H815" i="71" s="1"/>
  <c r="N752" i="39"/>
  <c r="E753" i="39"/>
  <c r="N753" i="39"/>
  <c r="E754" i="39"/>
  <c r="H817" i="71" s="1"/>
  <c r="N754" i="39"/>
  <c r="C755" i="39"/>
  <c r="Y1387" i="46" s="1"/>
  <c r="N755" i="39"/>
  <c r="N756" i="39"/>
  <c r="N757" i="39"/>
  <c r="E758" i="39"/>
  <c r="H818" i="71" s="1"/>
  <c r="O758" i="39"/>
  <c r="E759" i="39"/>
  <c r="E760" i="39"/>
  <c r="H820" i="71" s="1"/>
  <c r="N760" i="39"/>
  <c r="C761" i="39"/>
  <c r="S1387" i="46" s="1"/>
  <c r="N761" i="39"/>
  <c r="N762" i="39"/>
  <c r="N763" i="39"/>
  <c r="E764" i="39"/>
  <c r="H821" i="71" s="1"/>
  <c r="N764" i="39"/>
  <c r="E765" i="39"/>
  <c r="H822" i="71" s="1"/>
  <c r="O765" i="39"/>
  <c r="E766" i="39"/>
  <c r="H823" i="71" s="1"/>
  <c r="E767" i="39"/>
  <c r="N767" i="39"/>
  <c r="E768" i="39"/>
  <c r="H825" i="71" s="1"/>
  <c r="N768" i="39"/>
  <c r="E769" i="39"/>
  <c r="H826" i="71" s="1"/>
  <c r="N769" i="39"/>
  <c r="E770" i="39"/>
  <c r="H827" i="71" s="1"/>
  <c r="N770" i="39"/>
  <c r="E771" i="39"/>
  <c r="H828" i="71" s="1"/>
  <c r="N771" i="39"/>
  <c r="E772" i="39"/>
  <c r="H829" i="71" s="1"/>
  <c r="N772" i="39"/>
  <c r="E773" i="39"/>
  <c r="H830" i="71" s="1"/>
  <c r="N773" i="39"/>
  <c r="E774" i="39"/>
  <c r="H831" i="71" s="1"/>
  <c r="N774" i="39"/>
  <c r="E775" i="39"/>
  <c r="H832" i="71" s="1"/>
  <c r="N775" i="39"/>
  <c r="E776" i="39"/>
  <c r="H833" i="71" s="1"/>
  <c r="N776" i="39"/>
  <c r="E777" i="39"/>
  <c r="H834" i="71" s="1"/>
  <c r="N777" i="39"/>
  <c r="E778" i="39"/>
  <c r="H835" i="71" s="1"/>
  <c r="O778" i="39"/>
  <c r="C779" i="39"/>
  <c r="N780" i="39"/>
  <c r="E782" i="39"/>
  <c r="H836" i="71" s="1"/>
  <c r="N782" i="39"/>
  <c r="E783" i="39"/>
  <c r="N783" i="39"/>
  <c r="E784" i="39"/>
  <c r="H838" i="71" s="1"/>
  <c r="N784" i="39"/>
  <c r="C785" i="39"/>
  <c r="N785" i="39"/>
  <c r="E788" i="39"/>
  <c r="H839" i="71" s="1"/>
  <c r="N788" i="39"/>
  <c r="E789" i="39"/>
  <c r="N789" i="39"/>
  <c r="E790" i="39"/>
  <c r="H841" i="71" s="1"/>
  <c r="N790" i="39"/>
  <c r="E791" i="39"/>
  <c r="H842" i="71" s="1"/>
  <c r="O791" i="39"/>
  <c r="E792" i="39"/>
  <c r="H843" i="71" s="1"/>
  <c r="C793" i="39"/>
  <c r="AE1387" i="46" s="1"/>
  <c r="N793" i="39"/>
  <c r="N795" i="39"/>
  <c r="N797" i="39"/>
  <c r="N798" i="39"/>
  <c r="N799" i="39"/>
  <c r="O800" i="39"/>
  <c r="N802" i="39"/>
  <c r="N809" i="39"/>
  <c r="N812" i="39"/>
  <c r="N813" i="39"/>
  <c r="N815" i="39"/>
  <c r="N816" i="39"/>
  <c r="N817" i="39"/>
  <c r="N820" i="39"/>
  <c r="N821" i="39"/>
  <c r="N822" i="39"/>
  <c r="N824" i="39"/>
  <c r="N825" i="39"/>
  <c r="N826" i="39"/>
  <c r="N827" i="39"/>
  <c r="N828" i="39"/>
  <c r="N829" i="39"/>
  <c r="N832" i="39"/>
  <c r="N833" i="39"/>
  <c r="N834" i="39"/>
  <c r="O835" i="39"/>
  <c r="N837" i="39"/>
  <c r="N839" i="39"/>
  <c r="N841" i="39"/>
  <c r="N843" i="39"/>
  <c r="N845" i="39"/>
  <c r="B853" i="39"/>
  <c r="H855" i="39"/>
  <c r="H1596" i="46" s="1"/>
  <c r="C862" i="39"/>
  <c r="I1600" i="46" s="1"/>
  <c r="N61" i="50" s="1"/>
  <c r="D862" i="39"/>
  <c r="J1600" i="46" s="1"/>
  <c r="E862" i="39"/>
  <c r="K1600" i="46" s="1"/>
  <c r="P61" i="50" s="1"/>
  <c r="F862" i="39"/>
  <c r="L1600" i="46" s="1"/>
  <c r="G862" i="39"/>
  <c r="M1600" i="46" s="1"/>
  <c r="R61" i="50" s="1"/>
  <c r="N872" i="39"/>
  <c r="N873" i="39"/>
  <c r="E874" i="39"/>
  <c r="N874" i="39"/>
  <c r="E875" i="39"/>
  <c r="H845" i="71" s="1"/>
  <c r="N875" i="39"/>
  <c r="E876" i="39"/>
  <c r="H846" i="71" s="1"/>
  <c r="N876" i="39"/>
  <c r="C877" i="39"/>
  <c r="C995" i="39" s="1"/>
  <c r="N877" i="39"/>
  <c r="N878" i="39"/>
  <c r="N879" i="39"/>
  <c r="E880" i="39"/>
  <c r="O880" i="39"/>
  <c r="E881" i="39"/>
  <c r="H848" i="71" s="1"/>
  <c r="E882" i="39"/>
  <c r="H849" i="71" s="1"/>
  <c r="N882" i="39"/>
  <c r="C883" i="39"/>
  <c r="S1600" i="46" s="1"/>
  <c r="N883" i="39"/>
  <c r="N884" i="39"/>
  <c r="N885" i="39"/>
  <c r="E886" i="39"/>
  <c r="H850" i="71" s="1"/>
  <c r="N886" i="39"/>
  <c r="E887" i="39"/>
  <c r="H851" i="71" s="1"/>
  <c r="O887" i="39"/>
  <c r="E888" i="39"/>
  <c r="H852" i="71" s="1"/>
  <c r="E889" i="39"/>
  <c r="N889" i="39"/>
  <c r="E890" i="39"/>
  <c r="H854" i="71" s="1"/>
  <c r="N890" i="39"/>
  <c r="E891" i="39"/>
  <c r="H855" i="71" s="1"/>
  <c r="N891" i="39"/>
  <c r="E892" i="39"/>
  <c r="H856" i="71" s="1"/>
  <c r="N892" i="39"/>
  <c r="E893" i="39"/>
  <c r="H857" i="71" s="1"/>
  <c r="N893" i="39"/>
  <c r="E894" i="39"/>
  <c r="H858" i="71" s="1"/>
  <c r="N894" i="39"/>
  <c r="E895" i="39"/>
  <c r="H859" i="71" s="1"/>
  <c r="N895" i="39"/>
  <c r="E896" i="39"/>
  <c r="H860" i="71" s="1"/>
  <c r="N896" i="39"/>
  <c r="E897" i="39"/>
  <c r="H861" i="71" s="1"/>
  <c r="N897" i="39"/>
  <c r="E898" i="39"/>
  <c r="H862" i="71" s="1"/>
  <c r="N898" i="39"/>
  <c r="E899" i="39"/>
  <c r="H863" i="71" s="1"/>
  <c r="N899" i="39"/>
  <c r="E900" i="39"/>
  <c r="H864" i="71" s="1"/>
  <c r="O900" i="39"/>
  <c r="C901" i="39"/>
  <c r="N902" i="39"/>
  <c r="E904" i="39"/>
  <c r="H865" i="71" s="1"/>
  <c r="N904" i="39"/>
  <c r="E905" i="39"/>
  <c r="N905" i="39"/>
  <c r="E906" i="39"/>
  <c r="H867" i="71" s="1"/>
  <c r="N906" i="39"/>
  <c r="C907" i="39"/>
  <c r="AB1600" i="46" s="1"/>
  <c r="N907" i="39"/>
  <c r="E910" i="39"/>
  <c r="H868" i="71" s="1"/>
  <c r="N910" i="39"/>
  <c r="E911" i="39"/>
  <c r="N911" i="39"/>
  <c r="E912" i="39"/>
  <c r="H870" i="71" s="1"/>
  <c r="N912" i="39"/>
  <c r="E913" i="39"/>
  <c r="H871" i="71" s="1"/>
  <c r="O913" i="39"/>
  <c r="E914" i="39"/>
  <c r="H872" i="71" s="1"/>
  <c r="C915" i="39"/>
  <c r="N915" i="39"/>
  <c r="N917" i="39"/>
  <c r="N919" i="39"/>
  <c r="N920" i="39"/>
  <c r="N921" i="39"/>
  <c r="O922" i="39"/>
  <c r="N924" i="39"/>
  <c r="N931" i="39"/>
  <c r="N934" i="39"/>
  <c r="N935" i="39"/>
  <c r="N937" i="39"/>
  <c r="N938" i="39"/>
  <c r="N939" i="39"/>
  <c r="N942" i="39"/>
  <c r="N943" i="39"/>
  <c r="N944" i="39"/>
  <c r="N946" i="39"/>
  <c r="N947" i="39"/>
  <c r="N948" i="39"/>
  <c r="N949" i="39"/>
  <c r="N950" i="39"/>
  <c r="N951" i="39"/>
  <c r="N954" i="39"/>
  <c r="N955" i="39"/>
  <c r="N956" i="39"/>
  <c r="O957" i="39"/>
  <c r="N959" i="39"/>
  <c r="N961" i="39"/>
  <c r="N963" i="39"/>
  <c r="N965" i="39"/>
  <c r="N967" i="39"/>
  <c r="B975" i="39"/>
  <c r="H977" i="39"/>
  <c r="O986" i="39"/>
  <c r="O988" i="39"/>
  <c r="O989" i="39"/>
  <c r="O990" i="39"/>
  <c r="O991" i="39"/>
  <c r="O992" i="39"/>
  <c r="O994" i="39"/>
  <c r="O995" i="39"/>
  <c r="O998" i="39"/>
  <c r="O999" i="39"/>
  <c r="O1000" i="39"/>
  <c r="O1001" i="39"/>
  <c r="O1002" i="39"/>
  <c r="O1005" i="39"/>
  <c r="O1006" i="39"/>
  <c r="O1007" i="39"/>
  <c r="O1008" i="39"/>
  <c r="O1009" i="39"/>
  <c r="O1010" i="39"/>
  <c r="O1011" i="39"/>
  <c r="O1012" i="39"/>
  <c r="O1013" i="39"/>
  <c r="O1014" i="39"/>
  <c r="O1015" i="39"/>
  <c r="O1018" i="39"/>
  <c r="O1020" i="39"/>
  <c r="O1021" i="39"/>
  <c r="O1022" i="39"/>
  <c r="O1023" i="39"/>
  <c r="O1026" i="39"/>
  <c r="O1027" i="39"/>
  <c r="O1028" i="39"/>
  <c r="O1031" i="39"/>
  <c r="O1033" i="39"/>
  <c r="O1035" i="39"/>
  <c r="O1036" i="39"/>
  <c r="O1037" i="39"/>
  <c r="O1040" i="39"/>
  <c r="N1047" i="39"/>
  <c r="O1047" i="39"/>
  <c r="O1050" i="39"/>
  <c r="O1053" i="39"/>
  <c r="O1054" i="39"/>
  <c r="O1055" i="39"/>
  <c r="O1058" i="39"/>
  <c r="O1059" i="39"/>
  <c r="O1060" i="39"/>
  <c r="N1062" i="39"/>
  <c r="O1063" i="39"/>
  <c r="O1064" i="39"/>
  <c r="O1065" i="39"/>
  <c r="O1066" i="39"/>
  <c r="O1067" i="39"/>
  <c r="O1070" i="39"/>
  <c r="O1071" i="39"/>
  <c r="O1072" i="39"/>
  <c r="O1075" i="39"/>
  <c r="O1077" i="39"/>
  <c r="O1079" i="39"/>
  <c r="O1081" i="39"/>
  <c r="O1083" i="39"/>
  <c r="H10" i="38"/>
  <c r="J10" i="38" s="1"/>
  <c r="C12" i="38"/>
  <c r="D12" i="38"/>
  <c r="E12" i="38"/>
  <c r="F12" i="38"/>
  <c r="G12" i="38"/>
  <c r="N18" i="38"/>
  <c r="N19" i="38"/>
  <c r="E20" i="38"/>
  <c r="N20" i="38"/>
  <c r="E21" i="38"/>
  <c r="H526" i="71" s="1"/>
  <c r="N21" i="38"/>
  <c r="E22" i="38"/>
  <c r="H527" i="71" s="1"/>
  <c r="N22" i="38"/>
  <c r="C23" i="38"/>
  <c r="Y32" i="46" s="1"/>
  <c r="N23" i="38"/>
  <c r="N24" i="38"/>
  <c r="N25" i="38"/>
  <c r="E26" i="38"/>
  <c r="H528" i="71" s="1"/>
  <c r="O26" i="38"/>
  <c r="E27" i="38"/>
  <c r="H529" i="71" s="1"/>
  <c r="E28" i="38"/>
  <c r="H530" i="71" s="1"/>
  <c r="N28" i="38"/>
  <c r="C29" i="38"/>
  <c r="S32" i="46" s="1"/>
  <c r="N29" i="38"/>
  <c r="N30" i="38"/>
  <c r="N31" i="38"/>
  <c r="E32" i="38"/>
  <c r="H531" i="71" s="1"/>
  <c r="N32" i="38"/>
  <c r="E33" i="38"/>
  <c r="H532" i="71" s="1"/>
  <c r="O33" i="38"/>
  <c r="E34" i="38"/>
  <c r="H533" i="71" s="1"/>
  <c r="E35" i="38"/>
  <c r="N35" i="38"/>
  <c r="E36" i="38"/>
  <c r="H535" i="71" s="1"/>
  <c r="N36" i="38"/>
  <c r="E37" i="38"/>
  <c r="H536" i="71" s="1"/>
  <c r="N37" i="38"/>
  <c r="E38" i="38"/>
  <c r="H537" i="71" s="1"/>
  <c r="N38" i="38"/>
  <c r="E39" i="38"/>
  <c r="H538" i="71" s="1"/>
  <c r="N39" i="38"/>
  <c r="E40" i="38"/>
  <c r="H539" i="71" s="1"/>
  <c r="N40" i="38"/>
  <c r="E41" i="38"/>
  <c r="H540" i="71" s="1"/>
  <c r="N41" i="38"/>
  <c r="E42" i="38"/>
  <c r="H541" i="71" s="1"/>
  <c r="N42" i="38"/>
  <c r="E43" i="38"/>
  <c r="H542" i="71" s="1"/>
  <c r="N43" i="38"/>
  <c r="E44" i="38"/>
  <c r="H543" i="71" s="1"/>
  <c r="N44" i="38"/>
  <c r="E45" i="38"/>
  <c r="H544" i="71" s="1"/>
  <c r="N45" i="38"/>
  <c r="E46" i="38"/>
  <c r="H545" i="71" s="1"/>
  <c r="O46" i="38"/>
  <c r="C47" i="38"/>
  <c r="N48" i="38"/>
  <c r="E50" i="38"/>
  <c r="H546" i="71" s="1"/>
  <c r="N50" i="38"/>
  <c r="E51" i="38"/>
  <c r="H547" i="71" s="1"/>
  <c r="N51" i="38"/>
  <c r="E52" i="38"/>
  <c r="N52" i="38"/>
  <c r="C53" i="38"/>
  <c r="AB32" i="46" s="1"/>
  <c r="N53" i="38"/>
  <c r="E56" i="38"/>
  <c r="H549" i="71" s="1"/>
  <c r="N56" i="38"/>
  <c r="E57" i="38"/>
  <c r="H550" i="71" s="1"/>
  <c r="N57" i="38"/>
  <c r="E58" i="38"/>
  <c r="H551" i="71" s="1"/>
  <c r="N58" i="38"/>
  <c r="E59" i="38"/>
  <c r="H552" i="71" s="1"/>
  <c r="O59" i="38"/>
  <c r="E60" i="38"/>
  <c r="H553" i="71" s="1"/>
  <c r="C61" i="38"/>
  <c r="N61" i="38"/>
  <c r="N63" i="38"/>
  <c r="N65" i="38"/>
  <c r="N66" i="38"/>
  <c r="N67" i="38"/>
  <c r="O68" i="38"/>
  <c r="N70" i="38"/>
  <c r="N77" i="38"/>
  <c r="N80" i="38"/>
  <c r="N81" i="38"/>
  <c r="N83" i="38"/>
  <c r="N84" i="38"/>
  <c r="N85" i="38"/>
  <c r="N88" i="38"/>
  <c r="N89" i="38"/>
  <c r="N90" i="38"/>
  <c r="N92" i="38"/>
  <c r="N93" i="38"/>
  <c r="N94" i="38"/>
  <c r="N95" i="38"/>
  <c r="N96" i="38"/>
  <c r="N97" i="38"/>
  <c r="N100" i="38"/>
  <c r="N101" i="38"/>
  <c r="N102" i="38"/>
  <c r="O103" i="38"/>
  <c r="N105" i="38"/>
  <c r="N107" i="38"/>
  <c r="N109" i="38"/>
  <c r="N111" i="38"/>
  <c r="N113" i="38"/>
  <c r="B119" i="38"/>
  <c r="H121" i="38"/>
  <c r="H188" i="46" s="1"/>
  <c r="G125" i="38"/>
  <c r="H125" i="38"/>
  <c r="J125" i="38"/>
  <c r="P190" i="46" s="1"/>
  <c r="G126" i="38"/>
  <c r="H126" i="38"/>
  <c r="J126" i="38"/>
  <c r="P191" i="46" s="1"/>
  <c r="F127" i="38"/>
  <c r="N133" i="38"/>
  <c r="N134" i="38"/>
  <c r="E135" i="38"/>
  <c r="N135" i="38"/>
  <c r="E136" i="38"/>
  <c r="N136" i="38"/>
  <c r="E137" i="38"/>
  <c r="N137" i="38"/>
  <c r="C138" i="38"/>
  <c r="Y192" i="46" s="1"/>
  <c r="N138" i="38"/>
  <c r="N139" i="38"/>
  <c r="N140" i="38"/>
  <c r="O141" i="38"/>
  <c r="N143" i="38"/>
  <c r="N144" i="38"/>
  <c r="N145" i="38"/>
  <c r="N146" i="38"/>
  <c r="E147" i="38"/>
  <c r="N147" i="38"/>
  <c r="E148" i="38"/>
  <c r="O148" i="38"/>
  <c r="E149" i="38"/>
  <c r="E150" i="38"/>
  <c r="N150" i="38"/>
  <c r="E151" i="38"/>
  <c r="N151" i="38"/>
  <c r="E152" i="38"/>
  <c r="N152" i="38"/>
  <c r="E153" i="38"/>
  <c r="N153" i="38"/>
  <c r="E154" i="38"/>
  <c r="N154" i="38"/>
  <c r="E155" i="38"/>
  <c r="N155" i="38"/>
  <c r="E156" i="38"/>
  <c r="N156" i="38"/>
  <c r="E157" i="38"/>
  <c r="N157" i="38"/>
  <c r="E158" i="38"/>
  <c r="N158" i="38"/>
  <c r="E159" i="38"/>
  <c r="N159" i="38"/>
  <c r="E160" i="38"/>
  <c r="N160" i="38"/>
  <c r="E161" i="38"/>
  <c r="O161" i="38"/>
  <c r="C162" i="38"/>
  <c r="V192" i="46" s="1"/>
  <c r="N163" i="38"/>
  <c r="E165" i="38"/>
  <c r="N165" i="38"/>
  <c r="E166" i="38"/>
  <c r="N166" i="38"/>
  <c r="E167" i="38"/>
  <c r="N167" i="38"/>
  <c r="C168" i="38"/>
  <c r="AB192" i="46" s="1"/>
  <c r="N168" i="38"/>
  <c r="E171" i="38"/>
  <c r="N171" i="38"/>
  <c r="E172" i="38"/>
  <c r="N172" i="38"/>
  <c r="E173" i="38"/>
  <c r="N173" i="38"/>
  <c r="E174" i="38"/>
  <c r="O174" i="38"/>
  <c r="E175" i="38"/>
  <c r="C176" i="38"/>
  <c r="AE192" i="46" s="1"/>
  <c r="N176" i="38"/>
  <c r="N178" i="38"/>
  <c r="N180" i="38"/>
  <c r="N181" i="38"/>
  <c r="N182" i="38"/>
  <c r="O183" i="38"/>
  <c r="N185" i="38"/>
  <c r="N192" i="38"/>
  <c r="N195" i="38"/>
  <c r="N196" i="38"/>
  <c r="N197" i="38"/>
  <c r="N198" i="38"/>
  <c r="N199" i="38"/>
  <c r="N202" i="38"/>
  <c r="N203" i="38"/>
  <c r="N204" i="38"/>
  <c r="N206" i="38"/>
  <c r="N207" i="38"/>
  <c r="N208" i="38"/>
  <c r="N209" i="38"/>
  <c r="N210" i="38"/>
  <c r="N211" i="38"/>
  <c r="N214" i="38"/>
  <c r="N215" i="38"/>
  <c r="N216" i="38"/>
  <c r="O217" i="38"/>
  <c r="N219" i="38"/>
  <c r="N221" i="38"/>
  <c r="N223" i="38"/>
  <c r="N225" i="38"/>
  <c r="N227" i="38"/>
  <c r="B233" i="38"/>
  <c r="H235" i="38"/>
  <c r="H346" i="46" s="1"/>
  <c r="E239" i="38"/>
  <c r="K348" i="46" s="1"/>
  <c r="E240" i="38"/>
  <c r="K349" i="46" s="1"/>
  <c r="D241" i="38"/>
  <c r="J350" i="46" s="1"/>
  <c r="N247" i="38"/>
  <c r="N248" i="38"/>
  <c r="N249" i="38"/>
  <c r="N250" i="38"/>
  <c r="N251" i="38"/>
  <c r="N252" i="38"/>
  <c r="N253" i="38"/>
  <c r="N254" i="38"/>
  <c r="E255" i="38"/>
  <c r="O255" i="38"/>
  <c r="E256" i="38"/>
  <c r="E257" i="38"/>
  <c r="N257" i="38"/>
  <c r="C258" i="38"/>
  <c r="S350" i="46" s="1"/>
  <c r="N258" i="38"/>
  <c r="N259" i="38"/>
  <c r="N260" i="38"/>
  <c r="N261" i="38"/>
  <c r="O262" i="38"/>
  <c r="N264" i="38"/>
  <c r="N265" i="38"/>
  <c r="N266" i="38"/>
  <c r="N267" i="38"/>
  <c r="N268" i="38"/>
  <c r="N269" i="38"/>
  <c r="N270" i="38"/>
  <c r="N271" i="38"/>
  <c r="N272" i="38"/>
  <c r="N273" i="38"/>
  <c r="N274" i="38"/>
  <c r="O275" i="38"/>
  <c r="N277" i="38"/>
  <c r="N279" i="38"/>
  <c r="N280" i="38"/>
  <c r="N281" i="38"/>
  <c r="N282" i="38"/>
  <c r="N285" i="38"/>
  <c r="N286" i="38"/>
  <c r="N287" i="38"/>
  <c r="O288" i="38"/>
  <c r="N290" i="38"/>
  <c r="N292" i="38"/>
  <c r="N294" i="38"/>
  <c r="N295" i="38"/>
  <c r="N296" i="38"/>
  <c r="O297" i="38"/>
  <c r="N299" i="38"/>
  <c r="N306" i="38"/>
  <c r="N308" i="38"/>
  <c r="N309" i="38"/>
  <c r="N310" i="38"/>
  <c r="N311" i="38"/>
  <c r="N312" i="38"/>
  <c r="N313" i="38"/>
  <c r="O314" i="38"/>
  <c r="N316" i="38"/>
  <c r="N317" i="38"/>
  <c r="N318" i="38"/>
  <c r="N320" i="38"/>
  <c r="N321" i="38"/>
  <c r="N322" i="38"/>
  <c r="N323" i="38"/>
  <c r="N324" i="38"/>
  <c r="N325" i="38"/>
  <c r="N328" i="38"/>
  <c r="N329" i="38"/>
  <c r="N330" i="38"/>
  <c r="O331" i="38"/>
  <c r="N333" i="38"/>
  <c r="N335" i="38"/>
  <c r="N337" i="38"/>
  <c r="N339" i="38"/>
  <c r="N341" i="38"/>
  <c r="B349" i="38"/>
  <c r="H351" i="38"/>
  <c r="H538" i="46" s="1"/>
  <c r="E356" i="38"/>
  <c r="J356" i="38"/>
  <c r="O356" i="38"/>
  <c r="E357" i="38"/>
  <c r="G357" i="38" s="1"/>
  <c r="J357" i="38"/>
  <c r="O357" i="38"/>
  <c r="E358" i="38"/>
  <c r="G358" i="38" s="1"/>
  <c r="J358" i="38"/>
  <c r="O358" i="38"/>
  <c r="E359" i="38"/>
  <c r="G359" i="38" s="1"/>
  <c r="J359" i="38"/>
  <c r="O359" i="38"/>
  <c r="E360" i="38"/>
  <c r="G360" i="38" s="1"/>
  <c r="J360" i="38"/>
  <c r="O360" i="38"/>
  <c r="E361" i="38"/>
  <c r="G361" i="38" s="1"/>
  <c r="J361" i="38"/>
  <c r="O361" i="38"/>
  <c r="E362" i="38"/>
  <c r="G362" i="38" s="1"/>
  <c r="J362" i="38"/>
  <c r="O362" i="38"/>
  <c r="E363" i="38"/>
  <c r="G363" i="38" s="1"/>
  <c r="J363" i="38"/>
  <c r="O363" i="38"/>
  <c r="E364" i="38"/>
  <c r="J364" i="38"/>
  <c r="O364" i="38"/>
  <c r="E365" i="38"/>
  <c r="G365" i="38" s="1"/>
  <c r="J365" i="38"/>
  <c r="O365" i="38"/>
  <c r="E366" i="38"/>
  <c r="G366" i="38" s="1"/>
  <c r="J366" i="38"/>
  <c r="O366" i="38"/>
  <c r="D367" i="38"/>
  <c r="J551" i="46" s="1"/>
  <c r="D368" i="38"/>
  <c r="J552" i="46" s="1"/>
  <c r="N379" i="38"/>
  <c r="N380" i="38"/>
  <c r="E381" i="38"/>
  <c r="H554" i="71" s="1"/>
  <c r="N381" i="38"/>
  <c r="E382" i="38"/>
  <c r="H555" i="71" s="1"/>
  <c r="N382" i="38"/>
  <c r="E383" i="38"/>
  <c r="H556" i="71" s="1"/>
  <c r="N383" i="38"/>
  <c r="C384" i="38"/>
  <c r="N385" i="38"/>
  <c r="N386" i="38"/>
  <c r="E387" i="38"/>
  <c r="H557" i="71" s="1"/>
  <c r="E388" i="38"/>
  <c r="H558" i="71" s="1"/>
  <c r="E389" i="38"/>
  <c r="H559" i="71" s="1"/>
  <c r="N389" i="38"/>
  <c r="C390" i="38"/>
  <c r="C1002" i="38" s="1"/>
  <c r="N390" i="38"/>
  <c r="N391" i="38"/>
  <c r="N392" i="38"/>
  <c r="E393" i="38"/>
  <c r="H560" i="71" s="1"/>
  <c r="N393" i="38"/>
  <c r="E394" i="38"/>
  <c r="H561" i="71" s="1"/>
  <c r="O394" i="38"/>
  <c r="E395" i="38"/>
  <c r="H562" i="71" s="1"/>
  <c r="E396" i="38"/>
  <c r="N396" i="38"/>
  <c r="E397" i="38"/>
  <c r="H564" i="71" s="1"/>
  <c r="N397" i="38"/>
  <c r="E398" i="38"/>
  <c r="H565" i="71" s="1"/>
  <c r="N398" i="38"/>
  <c r="E399" i="38"/>
  <c r="H566" i="71" s="1"/>
  <c r="N399" i="38"/>
  <c r="E400" i="38"/>
  <c r="H567" i="71" s="1"/>
  <c r="N400" i="38"/>
  <c r="E401" i="38"/>
  <c r="H568" i="71" s="1"/>
  <c r="N401" i="38"/>
  <c r="E402" i="38"/>
  <c r="H569" i="71" s="1"/>
  <c r="N402" i="38"/>
  <c r="E403" i="38"/>
  <c r="H570" i="71" s="1"/>
  <c r="N403" i="38"/>
  <c r="E404" i="38"/>
  <c r="H571" i="71" s="1"/>
  <c r="N404" i="38"/>
  <c r="E405" i="38"/>
  <c r="H572" i="71" s="1"/>
  <c r="N405" i="38"/>
  <c r="E406" i="38"/>
  <c r="H573" i="71" s="1"/>
  <c r="N406" i="38"/>
  <c r="E407" i="38"/>
  <c r="H574" i="71" s="1"/>
  <c r="O407" i="38"/>
  <c r="C408" i="38"/>
  <c r="N409" i="38"/>
  <c r="E411" i="38"/>
  <c r="H575" i="71" s="1"/>
  <c r="N411" i="38"/>
  <c r="E412" i="38"/>
  <c r="N412" i="38"/>
  <c r="E413" i="38"/>
  <c r="H577" i="71" s="1"/>
  <c r="N413" i="38"/>
  <c r="C414" i="38"/>
  <c r="N414" i="38"/>
  <c r="E417" i="38"/>
  <c r="H578" i="71" s="1"/>
  <c r="N417" i="38"/>
  <c r="E418" i="38"/>
  <c r="H579" i="71" s="1"/>
  <c r="N418" i="38"/>
  <c r="E419" i="38"/>
  <c r="H580" i="71" s="1"/>
  <c r="N419" i="38"/>
  <c r="E420" i="38"/>
  <c r="H581" i="71" s="1"/>
  <c r="O420" i="38"/>
  <c r="E421" i="38"/>
  <c r="H582" i="71" s="1"/>
  <c r="C422" i="38"/>
  <c r="N422" i="38"/>
  <c r="N424" i="38"/>
  <c r="N426" i="38"/>
  <c r="N427" i="38"/>
  <c r="N428" i="38"/>
  <c r="O429" i="38"/>
  <c r="N431" i="38"/>
  <c r="N438" i="38"/>
  <c r="N441" i="38"/>
  <c r="N444" i="38"/>
  <c r="N445" i="38"/>
  <c r="N446" i="38"/>
  <c r="N449" i="38"/>
  <c r="N450" i="38"/>
  <c r="N451" i="38"/>
  <c r="N453" i="38"/>
  <c r="N454" i="38"/>
  <c r="N455" i="38"/>
  <c r="N456" i="38"/>
  <c r="N457" i="38"/>
  <c r="N458" i="38"/>
  <c r="N461" i="38"/>
  <c r="N462" i="38"/>
  <c r="N463" i="38"/>
  <c r="O464" i="38"/>
  <c r="N466" i="38"/>
  <c r="N468" i="38"/>
  <c r="N470" i="38"/>
  <c r="N472" i="38"/>
  <c r="N474" i="38"/>
  <c r="B480" i="38"/>
  <c r="H482" i="38"/>
  <c r="H863" i="46" s="1"/>
  <c r="E487" i="38"/>
  <c r="J487" i="38"/>
  <c r="O487" i="38"/>
  <c r="E488" i="38"/>
  <c r="G488" i="38" s="1"/>
  <c r="J488" i="38"/>
  <c r="O488" i="38"/>
  <c r="E489" i="38"/>
  <c r="G489" i="38" s="1"/>
  <c r="J489" i="38"/>
  <c r="O489" i="38"/>
  <c r="E490" i="38"/>
  <c r="G490" i="38" s="1"/>
  <c r="J490" i="38"/>
  <c r="O490" i="38"/>
  <c r="E491" i="38"/>
  <c r="G491" i="38" s="1"/>
  <c r="J491" i="38"/>
  <c r="O491" i="38"/>
  <c r="E492" i="38"/>
  <c r="G492" i="38" s="1"/>
  <c r="J492" i="38"/>
  <c r="O492" i="38"/>
  <c r="E493" i="38"/>
  <c r="G493" i="38" s="1"/>
  <c r="J493" i="38"/>
  <c r="O493" i="38"/>
  <c r="E494" i="38"/>
  <c r="G494" i="38" s="1"/>
  <c r="J494" i="38"/>
  <c r="O494" i="38"/>
  <c r="E495" i="38"/>
  <c r="E498" i="38" s="1"/>
  <c r="J495" i="38"/>
  <c r="O495" i="38"/>
  <c r="E496" i="38"/>
  <c r="G496" i="38" s="1"/>
  <c r="J496" i="38"/>
  <c r="O496" i="38"/>
  <c r="E497" i="38"/>
  <c r="G497" i="38" s="1"/>
  <c r="J497" i="38"/>
  <c r="O497" i="38"/>
  <c r="D498" i="38"/>
  <c r="J876" i="46" s="1"/>
  <c r="D499" i="38"/>
  <c r="J877" i="46" s="1"/>
  <c r="N510" i="38"/>
  <c r="N511" i="38"/>
  <c r="E512" i="38"/>
  <c r="H583" i="71" s="1"/>
  <c r="N512" i="38"/>
  <c r="E513" i="38"/>
  <c r="N513" i="38"/>
  <c r="E514" i="38"/>
  <c r="H585" i="71" s="1"/>
  <c r="N514" i="38"/>
  <c r="C515" i="38"/>
  <c r="C992" i="38" s="1"/>
  <c r="N516" i="38"/>
  <c r="N517" i="38"/>
  <c r="E518" i="38"/>
  <c r="E519" i="38"/>
  <c r="H587" i="71" s="1"/>
  <c r="E520" i="38"/>
  <c r="H588" i="71" s="1"/>
  <c r="N520" i="38"/>
  <c r="C521" i="38"/>
  <c r="S877" i="46" s="1"/>
  <c r="N521" i="38"/>
  <c r="N522" i="38"/>
  <c r="N523" i="38"/>
  <c r="E524" i="38"/>
  <c r="H589" i="71" s="1"/>
  <c r="N524" i="38"/>
  <c r="E525" i="38"/>
  <c r="O525" i="38"/>
  <c r="E526" i="38"/>
  <c r="H591" i="71" s="1"/>
  <c r="E527" i="38"/>
  <c r="H592" i="71" s="1"/>
  <c r="N527" i="38"/>
  <c r="E528" i="38"/>
  <c r="H593" i="71" s="1"/>
  <c r="N528" i="38"/>
  <c r="E529" i="38"/>
  <c r="H594" i="71" s="1"/>
  <c r="N529" i="38"/>
  <c r="E530" i="38"/>
  <c r="H595" i="71" s="1"/>
  <c r="N530" i="38"/>
  <c r="E531" i="38"/>
  <c r="H596" i="71" s="1"/>
  <c r="N531" i="38"/>
  <c r="E532" i="38"/>
  <c r="H597" i="71" s="1"/>
  <c r="N532" i="38"/>
  <c r="E533" i="38"/>
  <c r="H598" i="71" s="1"/>
  <c r="N533" i="38"/>
  <c r="E534" i="38"/>
  <c r="H599" i="71" s="1"/>
  <c r="N534" i="38"/>
  <c r="E535" i="38"/>
  <c r="H600" i="71" s="1"/>
  <c r="N535" i="38"/>
  <c r="E536" i="38"/>
  <c r="H601" i="71" s="1"/>
  <c r="N536" i="38"/>
  <c r="E537" i="38"/>
  <c r="H602" i="71" s="1"/>
  <c r="N537" i="38"/>
  <c r="E538" i="38"/>
  <c r="H603" i="71" s="1"/>
  <c r="O538" i="38"/>
  <c r="C539" i="38"/>
  <c r="N540" i="38"/>
  <c r="E542" i="38"/>
  <c r="H604" i="71" s="1"/>
  <c r="N542" i="38"/>
  <c r="E543" i="38"/>
  <c r="H605" i="71" s="1"/>
  <c r="N543" i="38"/>
  <c r="E544" i="38"/>
  <c r="H606" i="71" s="1"/>
  <c r="N544" i="38"/>
  <c r="C545" i="38"/>
  <c r="AB877" i="46" s="1"/>
  <c r="N545" i="38"/>
  <c r="E548" i="38"/>
  <c r="H607" i="71" s="1"/>
  <c r="N548" i="38"/>
  <c r="E549" i="38"/>
  <c r="H608" i="71" s="1"/>
  <c r="N549" i="38"/>
  <c r="E550" i="38"/>
  <c r="H609" i="71" s="1"/>
  <c r="N550" i="38"/>
  <c r="E551" i="38"/>
  <c r="H610" i="71" s="1"/>
  <c r="O551" i="38"/>
  <c r="E552" i="38"/>
  <c r="H611" i="71" s="1"/>
  <c r="C553" i="38"/>
  <c r="AE877" i="46" s="1"/>
  <c r="N553" i="38"/>
  <c r="N555" i="38"/>
  <c r="N557" i="38"/>
  <c r="N558" i="38"/>
  <c r="N559" i="38"/>
  <c r="O560" i="38"/>
  <c r="N562" i="38"/>
  <c r="N569" i="38"/>
  <c r="N572" i="38"/>
  <c r="N575" i="38"/>
  <c r="N576" i="38"/>
  <c r="N577" i="38"/>
  <c r="N580" i="38"/>
  <c r="N581" i="38"/>
  <c r="N582" i="38"/>
  <c r="N584" i="38"/>
  <c r="N585" i="38"/>
  <c r="N586" i="38"/>
  <c r="N587" i="38"/>
  <c r="N588" i="38"/>
  <c r="N589" i="38"/>
  <c r="N592" i="38"/>
  <c r="N593" i="38"/>
  <c r="N594" i="38"/>
  <c r="O595" i="38"/>
  <c r="N597" i="38"/>
  <c r="N599" i="38"/>
  <c r="N601" i="38"/>
  <c r="N603" i="38"/>
  <c r="N605" i="38"/>
  <c r="B612" i="38"/>
  <c r="H614" i="38"/>
  <c r="H1166" i="46" s="1"/>
  <c r="G619" i="38"/>
  <c r="I619" i="38" s="1"/>
  <c r="I623" i="38" s="1"/>
  <c r="O690" i="38" s="1"/>
  <c r="G620" i="38"/>
  <c r="G621" i="38"/>
  <c r="G622" i="38"/>
  <c r="N629" i="38"/>
  <c r="N630" i="38"/>
  <c r="E631" i="38"/>
  <c r="H612" i="71" s="1"/>
  <c r="N631" i="38"/>
  <c r="E632" i="38"/>
  <c r="N632" i="38"/>
  <c r="E633" i="38"/>
  <c r="H614" i="71" s="1"/>
  <c r="N633" i="38"/>
  <c r="C634" i="38"/>
  <c r="Y1172" i="46" s="1"/>
  <c r="N634" i="38"/>
  <c r="N635" i="38"/>
  <c r="N636" i="38"/>
  <c r="E637" i="38"/>
  <c r="H615" i="71" s="1"/>
  <c r="O637" i="38"/>
  <c r="E638" i="38"/>
  <c r="H616" i="71" s="1"/>
  <c r="E639" i="38"/>
  <c r="H617" i="71" s="1"/>
  <c r="N639" i="38"/>
  <c r="C640" i="38"/>
  <c r="N640" i="38"/>
  <c r="N641" i="38"/>
  <c r="N642" i="38"/>
  <c r="E643" i="38"/>
  <c r="H618" i="71" s="1"/>
  <c r="N643" i="38"/>
  <c r="E644" i="38"/>
  <c r="H619" i="71" s="1"/>
  <c r="O644" i="38"/>
  <c r="E645" i="38"/>
  <c r="H620" i="71" s="1"/>
  <c r="E646" i="38"/>
  <c r="H621" i="71" s="1"/>
  <c r="N646" i="38"/>
  <c r="E647" i="38"/>
  <c r="H622" i="71" s="1"/>
  <c r="N647" i="38"/>
  <c r="E648" i="38"/>
  <c r="H623" i="71" s="1"/>
  <c r="N648" i="38"/>
  <c r="E649" i="38"/>
  <c r="H624" i="71" s="1"/>
  <c r="N649" i="38"/>
  <c r="E650" i="38"/>
  <c r="H625" i="71" s="1"/>
  <c r="N650" i="38"/>
  <c r="E651" i="38"/>
  <c r="H626" i="71" s="1"/>
  <c r="N651" i="38"/>
  <c r="E652" i="38"/>
  <c r="H627" i="71" s="1"/>
  <c r="N652" i="38"/>
  <c r="E653" i="38"/>
  <c r="H628" i="71" s="1"/>
  <c r="N653" i="38"/>
  <c r="E654" i="38"/>
  <c r="H629" i="71" s="1"/>
  <c r="N654" i="38"/>
  <c r="E655" i="38"/>
  <c r="H630" i="71" s="1"/>
  <c r="N655" i="38"/>
  <c r="E656" i="38"/>
  <c r="H631" i="71" s="1"/>
  <c r="N656" i="38"/>
  <c r="E657" i="38"/>
  <c r="H632" i="71" s="1"/>
  <c r="O657" i="38"/>
  <c r="C658" i="38"/>
  <c r="V1172" i="46" s="1"/>
  <c r="N659" i="38"/>
  <c r="E661" i="38"/>
  <c r="H633" i="71" s="1"/>
  <c r="N661" i="38"/>
  <c r="E662" i="38"/>
  <c r="N662" i="38"/>
  <c r="E663" i="38"/>
  <c r="H635" i="71" s="1"/>
  <c r="N663" i="38"/>
  <c r="C664" i="38"/>
  <c r="N664" i="38"/>
  <c r="E667" i="38"/>
  <c r="H636" i="71" s="1"/>
  <c r="N667" i="38"/>
  <c r="E668" i="38"/>
  <c r="H637" i="71" s="1"/>
  <c r="N668" i="38"/>
  <c r="E669" i="38"/>
  <c r="H638" i="71" s="1"/>
  <c r="N669" i="38"/>
  <c r="E670" i="38"/>
  <c r="H639" i="71" s="1"/>
  <c r="O670" i="38"/>
  <c r="E671" i="38"/>
  <c r="H640" i="71" s="1"/>
  <c r="C672" i="38"/>
  <c r="N672" i="38"/>
  <c r="N674" i="38"/>
  <c r="N676" i="38"/>
  <c r="N677" i="38"/>
  <c r="N678" i="38"/>
  <c r="O679" i="38"/>
  <c r="N681" i="38"/>
  <c r="N688" i="38"/>
  <c r="N691" i="38"/>
  <c r="N692" i="38"/>
  <c r="N694" i="38"/>
  <c r="N695" i="38"/>
  <c r="N696" i="38"/>
  <c r="N699" i="38"/>
  <c r="N700" i="38"/>
  <c r="N701" i="38"/>
  <c r="N703" i="38"/>
  <c r="N704" i="38"/>
  <c r="N705" i="38"/>
  <c r="N706" i="38"/>
  <c r="N707" i="38"/>
  <c r="N708" i="38"/>
  <c r="N711" i="38"/>
  <c r="N712" i="38"/>
  <c r="N713" i="38"/>
  <c r="O714" i="38"/>
  <c r="N716" i="38"/>
  <c r="N718" i="38"/>
  <c r="N720" i="38"/>
  <c r="N722" i="38"/>
  <c r="N724" i="38"/>
  <c r="B731" i="38"/>
  <c r="H733" i="38"/>
  <c r="H1368" i="46" s="1"/>
  <c r="G738" i="38"/>
  <c r="G740" i="38"/>
  <c r="G741" i="38"/>
  <c r="G743" i="38"/>
  <c r="N750" i="38"/>
  <c r="N751" i="38"/>
  <c r="E752" i="38"/>
  <c r="N752" i="38"/>
  <c r="E753" i="38"/>
  <c r="H642" i="71" s="1"/>
  <c r="N753" i="38"/>
  <c r="E754" i="38"/>
  <c r="H643" i="71" s="1"/>
  <c r="N754" i="38"/>
  <c r="C755" i="38"/>
  <c r="N755" i="38"/>
  <c r="N756" i="38"/>
  <c r="N757" i="38"/>
  <c r="E758" i="38"/>
  <c r="H644" i="71" s="1"/>
  <c r="O758" i="38"/>
  <c r="E759" i="38"/>
  <c r="H645" i="71" s="1"/>
  <c r="E760" i="38"/>
  <c r="H646" i="71" s="1"/>
  <c r="N760" i="38"/>
  <c r="C761" i="38"/>
  <c r="N761" i="38"/>
  <c r="N762" i="38"/>
  <c r="N763" i="38"/>
  <c r="E764" i="38"/>
  <c r="H647" i="71" s="1"/>
  <c r="N764" i="38"/>
  <c r="E765" i="38"/>
  <c r="H648" i="71" s="1"/>
  <c r="O765" i="38"/>
  <c r="E766" i="38"/>
  <c r="H649" i="71" s="1"/>
  <c r="E767" i="38"/>
  <c r="N767" i="38"/>
  <c r="E768" i="38"/>
  <c r="H651" i="71" s="1"/>
  <c r="N768" i="38"/>
  <c r="E769" i="38"/>
  <c r="H652" i="71" s="1"/>
  <c r="N769" i="38"/>
  <c r="E770" i="38"/>
  <c r="H653" i="71" s="1"/>
  <c r="N770" i="38"/>
  <c r="E771" i="38"/>
  <c r="H654" i="71" s="1"/>
  <c r="N771" i="38"/>
  <c r="E772" i="38"/>
  <c r="H655" i="71" s="1"/>
  <c r="N772" i="38"/>
  <c r="E773" i="38"/>
  <c r="H656" i="71" s="1"/>
  <c r="N773" i="38"/>
  <c r="E774" i="38"/>
  <c r="H657" i="71" s="1"/>
  <c r="N774" i="38"/>
  <c r="E775" i="38"/>
  <c r="H658" i="71" s="1"/>
  <c r="N775" i="38"/>
  <c r="E776" i="38"/>
  <c r="H659" i="71" s="1"/>
  <c r="N776" i="38"/>
  <c r="E777" i="38"/>
  <c r="H660" i="71" s="1"/>
  <c r="N777" i="38"/>
  <c r="E778" i="38"/>
  <c r="H661" i="71" s="1"/>
  <c r="O778" i="38"/>
  <c r="C779" i="38"/>
  <c r="N780" i="38"/>
  <c r="E782" i="38"/>
  <c r="H662" i="71" s="1"/>
  <c r="N782" i="38"/>
  <c r="E783" i="38"/>
  <c r="N783" i="38"/>
  <c r="E784" i="38"/>
  <c r="H664" i="71" s="1"/>
  <c r="N784" i="38"/>
  <c r="C785" i="38"/>
  <c r="N785" i="38"/>
  <c r="E788" i="38"/>
  <c r="H665" i="71" s="1"/>
  <c r="N788" i="38"/>
  <c r="E789" i="38"/>
  <c r="N789" i="38"/>
  <c r="E790" i="38"/>
  <c r="H667" i="71" s="1"/>
  <c r="N790" i="38"/>
  <c r="E791" i="38"/>
  <c r="H668" i="71" s="1"/>
  <c r="O791" i="38"/>
  <c r="E792" i="38"/>
  <c r="H669" i="71" s="1"/>
  <c r="C793" i="38"/>
  <c r="AE1376" i="46" s="1"/>
  <c r="N793" i="38"/>
  <c r="N795" i="38"/>
  <c r="N797" i="38"/>
  <c r="N798" i="38"/>
  <c r="N799" i="38"/>
  <c r="O800" i="38"/>
  <c r="N802" i="38"/>
  <c r="N809" i="38"/>
  <c r="N812" i="38"/>
  <c r="N813" i="38"/>
  <c r="N815" i="38"/>
  <c r="N816" i="38"/>
  <c r="N817" i="38"/>
  <c r="N820" i="38"/>
  <c r="N821" i="38"/>
  <c r="N822" i="38"/>
  <c r="N824" i="38"/>
  <c r="N825" i="38"/>
  <c r="N826" i="38"/>
  <c r="N827" i="38"/>
  <c r="N828" i="38"/>
  <c r="N829" i="38"/>
  <c r="N832" i="38"/>
  <c r="N833" i="38"/>
  <c r="N834" i="38"/>
  <c r="O835" i="38"/>
  <c r="N837" i="38"/>
  <c r="N839" i="38"/>
  <c r="N841" i="38"/>
  <c r="N843" i="38"/>
  <c r="N845" i="38"/>
  <c r="B853" i="38"/>
  <c r="H855" i="38"/>
  <c r="H1589" i="46" s="1"/>
  <c r="C862" i="38"/>
  <c r="I1593" i="46" s="1"/>
  <c r="N60" i="50" s="1"/>
  <c r="D862" i="38"/>
  <c r="J1593" i="46" s="1"/>
  <c r="O60" i="50" s="1"/>
  <c r="E862" i="38"/>
  <c r="K1593" i="46" s="1"/>
  <c r="P60" i="50" s="1"/>
  <c r="F862" i="38"/>
  <c r="L1593" i="46" s="1"/>
  <c r="Q60" i="50" s="1"/>
  <c r="G862" i="38"/>
  <c r="M1593" i="46" s="1"/>
  <c r="R60" i="50" s="1"/>
  <c r="N872" i="38"/>
  <c r="N873" i="38"/>
  <c r="E874" i="38"/>
  <c r="H670" i="71" s="1"/>
  <c r="N874" i="38"/>
  <c r="E875" i="38"/>
  <c r="H671" i="71" s="1"/>
  <c r="N875" i="38"/>
  <c r="E876" i="38"/>
  <c r="H672" i="71" s="1"/>
  <c r="N876" i="38"/>
  <c r="C877" i="38"/>
  <c r="N877" i="38"/>
  <c r="N878" i="38"/>
  <c r="N879" i="38"/>
  <c r="E880" i="38"/>
  <c r="H673" i="71" s="1"/>
  <c r="O880" i="38"/>
  <c r="E881" i="38"/>
  <c r="H674" i="71" s="1"/>
  <c r="E882" i="38"/>
  <c r="H675" i="71" s="1"/>
  <c r="N882" i="38"/>
  <c r="C883" i="38"/>
  <c r="N883" i="38"/>
  <c r="N884" i="38"/>
  <c r="N885" i="38"/>
  <c r="E886" i="38"/>
  <c r="N886" i="38"/>
  <c r="E887" i="38"/>
  <c r="H677" i="71" s="1"/>
  <c r="O887" i="38"/>
  <c r="E888" i="38"/>
  <c r="H678" i="71" s="1"/>
  <c r="E889" i="38"/>
  <c r="H679" i="71" s="1"/>
  <c r="N889" i="38"/>
  <c r="E890" i="38"/>
  <c r="H680" i="71" s="1"/>
  <c r="N890" i="38"/>
  <c r="E891" i="38"/>
  <c r="H681" i="71" s="1"/>
  <c r="N891" i="38"/>
  <c r="E892" i="38"/>
  <c r="H682" i="71" s="1"/>
  <c r="N892" i="38"/>
  <c r="E893" i="38"/>
  <c r="H683" i="71" s="1"/>
  <c r="N893" i="38"/>
  <c r="E894" i="38"/>
  <c r="H684" i="71" s="1"/>
  <c r="N894" i="38"/>
  <c r="E895" i="38"/>
  <c r="H685" i="71" s="1"/>
  <c r="N895" i="38"/>
  <c r="E896" i="38"/>
  <c r="H686" i="71" s="1"/>
  <c r="N896" i="38"/>
  <c r="E897" i="38"/>
  <c r="H687" i="71" s="1"/>
  <c r="N897" i="38"/>
  <c r="E898" i="38"/>
  <c r="H688" i="71" s="1"/>
  <c r="N898" i="38"/>
  <c r="E899" i="38"/>
  <c r="H689" i="71" s="1"/>
  <c r="N899" i="38"/>
  <c r="E900" i="38"/>
  <c r="H690" i="71" s="1"/>
  <c r="O900" i="38"/>
  <c r="C901" i="38"/>
  <c r="V1593" i="46" s="1"/>
  <c r="N902" i="38"/>
  <c r="E904" i="38"/>
  <c r="H691" i="71" s="1"/>
  <c r="N904" i="38"/>
  <c r="E905" i="38"/>
  <c r="H692" i="71" s="1"/>
  <c r="N905" i="38"/>
  <c r="E906" i="38"/>
  <c r="H693" i="71" s="1"/>
  <c r="N906" i="38"/>
  <c r="C907" i="38"/>
  <c r="AB1593" i="46" s="1"/>
  <c r="N907" i="38"/>
  <c r="E910" i="38"/>
  <c r="N910" i="38"/>
  <c r="E911" i="38"/>
  <c r="H695" i="71" s="1"/>
  <c r="N911" i="38"/>
  <c r="E912" i="38"/>
  <c r="H696" i="71" s="1"/>
  <c r="N912" i="38"/>
  <c r="E913" i="38"/>
  <c r="H697" i="71" s="1"/>
  <c r="O913" i="38"/>
  <c r="E914" i="38"/>
  <c r="H698" i="71" s="1"/>
  <c r="C915" i="38"/>
  <c r="N915" i="38"/>
  <c r="N917" i="38"/>
  <c r="N919" i="38"/>
  <c r="N920" i="38"/>
  <c r="N921" i="38"/>
  <c r="O922" i="38"/>
  <c r="N924" i="38"/>
  <c r="N931" i="38"/>
  <c r="N934" i="38"/>
  <c r="N935" i="38"/>
  <c r="N937" i="38"/>
  <c r="N938" i="38"/>
  <c r="N939" i="38"/>
  <c r="N942" i="38"/>
  <c r="N943" i="38"/>
  <c r="N944" i="38"/>
  <c r="N946" i="38"/>
  <c r="N947" i="38"/>
  <c r="N948" i="38"/>
  <c r="N949" i="38"/>
  <c r="N950" i="38"/>
  <c r="N951" i="38"/>
  <c r="N954" i="38"/>
  <c r="N955" i="38"/>
  <c r="N956" i="38"/>
  <c r="O957" i="38"/>
  <c r="N959" i="38"/>
  <c r="N961" i="38"/>
  <c r="N963" i="38"/>
  <c r="N965" i="38"/>
  <c r="N967" i="38"/>
  <c r="B975" i="38"/>
  <c r="H977" i="38"/>
  <c r="O986" i="38"/>
  <c r="O988" i="38"/>
  <c r="O989" i="38"/>
  <c r="O990" i="38"/>
  <c r="O991" i="38"/>
  <c r="O992" i="38"/>
  <c r="O994" i="38"/>
  <c r="O995" i="38"/>
  <c r="O998" i="38"/>
  <c r="O999" i="38"/>
  <c r="O1000" i="38"/>
  <c r="O1001" i="38"/>
  <c r="O1002" i="38"/>
  <c r="O1005" i="38"/>
  <c r="O1006" i="38"/>
  <c r="O1007" i="38"/>
  <c r="O1008" i="38"/>
  <c r="O1009" i="38"/>
  <c r="O1010" i="38"/>
  <c r="O1011" i="38"/>
  <c r="O1012" i="38"/>
  <c r="O1013" i="38"/>
  <c r="O1014" i="38"/>
  <c r="O1015" i="38"/>
  <c r="O1018" i="38"/>
  <c r="O1020" i="38"/>
  <c r="O1021" i="38"/>
  <c r="O1022" i="38"/>
  <c r="O1023" i="38"/>
  <c r="O1026" i="38"/>
  <c r="O1027" i="38"/>
  <c r="O1028" i="38"/>
  <c r="O1031" i="38"/>
  <c r="O1033" i="38"/>
  <c r="O1035" i="38"/>
  <c r="O1036" i="38"/>
  <c r="O1037" i="38"/>
  <c r="O1040" i="38"/>
  <c r="N1047" i="38"/>
  <c r="O1047" i="38"/>
  <c r="O1050" i="38"/>
  <c r="O1053" i="38"/>
  <c r="O1054" i="38"/>
  <c r="O1055" i="38"/>
  <c r="O1058" i="38"/>
  <c r="O1059" i="38"/>
  <c r="O1060" i="38"/>
  <c r="N1062" i="38"/>
  <c r="O1063" i="38"/>
  <c r="O1064" i="38"/>
  <c r="O1065" i="38"/>
  <c r="O1066" i="38"/>
  <c r="O1067" i="38"/>
  <c r="O1070" i="38"/>
  <c r="O1071" i="38"/>
  <c r="O1072" i="38"/>
  <c r="O1075" i="38"/>
  <c r="O1077" i="38"/>
  <c r="O1079" i="38"/>
  <c r="O1081" i="38"/>
  <c r="O1083" i="38"/>
  <c r="H10" i="37"/>
  <c r="J10" i="37" s="1"/>
  <c r="C12" i="37"/>
  <c r="D12" i="37"/>
  <c r="E12" i="37"/>
  <c r="F12" i="37"/>
  <c r="G12" i="37"/>
  <c r="N18" i="37"/>
  <c r="N19" i="37"/>
  <c r="E20" i="37"/>
  <c r="N20" i="37"/>
  <c r="E21" i="37"/>
  <c r="H352" i="71" s="1"/>
  <c r="N21" i="37"/>
  <c r="E22" i="37"/>
  <c r="H353" i="71" s="1"/>
  <c r="N22" i="37"/>
  <c r="C23" i="37"/>
  <c r="N23" i="37"/>
  <c r="N24" i="37"/>
  <c r="N25" i="37"/>
  <c r="E26" i="37"/>
  <c r="H354" i="71" s="1"/>
  <c r="O26" i="37"/>
  <c r="E27" i="37"/>
  <c r="E28" i="37"/>
  <c r="H356" i="71" s="1"/>
  <c r="N28" i="37"/>
  <c r="C29" i="37"/>
  <c r="S25" i="46" s="1"/>
  <c r="N29" i="37"/>
  <c r="N30" i="37"/>
  <c r="N31" i="37"/>
  <c r="E32" i="37"/>
  <c r="H357" i="71" s="1"/>
  <c r="N32" i="37"/>
  <c r="E33" i="37"/>
  <c r="H358" i="71" s="1"/>
  <c r="O33" i="37"/>
  <c r="E34" i="37"/>
  <c r="H359" i="71" s="1"/>
  <c r="E35" i="37"/>
  <c r="H360" i="71" s="1"/>
  <c r="N35" i="37"/>
  <c r="E36" i="37"/>
  <c r="H361" i="71" s="1"/>
  <c r="N36" i="37"/>
  <c r="E37" i="37"/>
  <c r="H362" i="71" s="1"/>
  <c r="N37" i="37"/>
  <c r="E38" i="37"/>
  <c r="H363" i="71" s="1"/>
  <c r="N38" i="37"/>
  <c r="E39" i="37"/>
  <c r="H364" i="71" s="1"/>
  <c r="N39" i="37"/>
  <c r="E40" i="37"/>
  <c r="H365" i="71" s="1"/>
  <c r="N40" i="37"/>
  <c r="E41" i="37"/>
  <c r="H366" i="71" s="1"/>
  <c r="N41" i="37"/>
  <c r="E42" i="37"/>
  <c r="H367" i="71" s="1"/>
  <c r="N42" i="37"/>
  <c r="E43" i="37"/>
  <c r="H368" i="71" s="1"/>
  <c r="N43" i="37"/>
  <c r="E44" i="37"/>
  <c r="H369" i="71" s="1"/>
  <c r="N44" i="37"/>
  <c r="E45" i="37"/>
  <c r="H370" i="71" s="1"/>
  <c r="N45" i="37"/>
  <c r="E46" i="37"/>
  <c r="H371" i="71" s="1"/>
  <c r="O46" i="37"/>
  <c r="C47" i="37"/>
  <c r="N48" i="37"/>
  <c r="E50" i="37"/>
  <c r="H372" i="71" s="1"/>
  <c r="N50" i="37"/>
  <c r="E51" i="37"/>
  <c r="H373" i="71" s="1"/>
  <c r="N51" i="37"/>
  <c r="E52" i="37"/>
  <c r="H374" i="71" s="1"/>
  <c r="N52" i="37"/>
  <c r="C53" i="37"/>
  <c r="N53" i="37"/>
  <c r="E56" i="37"/>
  <c r="N56" i="37"/>
  <c r="E57" i="37"/>
  <c r="H376" i="71" s="1"/>
  <c r="N57" i="37"/>
  <c r="E58" i="37"/>
  <c r="H377" i="71" s="1"/>
  <c r="N58" i="37"/>
  <c r="E59" i="37"/>
  <c r="H378" i="71" s="1"/>
  <c r="O59" i="37"/>
  <c r="E60" i="37"/>
  <c r="H379" i="71" s="1"/>
  <c r="C61" i="37"/>
  <c r="N61" i="37"/>
  <c r="N63" i="37"/>
  <c r="N65" i="37"/>
  <c r="N66" i="37"/>
  <c r="N67" i="37"/>
  <c r="O68" i="37"/>
  <c r="N70" i="37"/>
  <c r="N77" i="37"/>
  <c r="N80" i="37"/>
  <c r="N81" i="37"/>
  <c r="N83" i="37"/>
  <c r="N84" i="37"/>
  <c r="N85" i="37"/>
  <c r="N88" i="37"/>
  <c r="N89" i="37"/>
  <c r="N90" i="37"/>
  <c r="N92" i="37"/>
  <c r="N93" i="37"/>
  <c r="N94" i="37"/>
  <c r="N95" i="37"/>
  <c r="N96" i="37"/>
  <c r="N97" i="37"/>
  <c r="N100" i="37"/>
  <c r="N101" i="37"/>
  <c r="N102" i="37"/>
  <c r="O103" i="37"/>
  <c r="N105" i="37"/>
  <c r="N107" i="37"/>
  <c r="N109" i="37"/>
  <c r="N111" i="37"/>
  <c r="N113" i="37"/>
  <c r="B119" i="37"/>
  <c r="H121" i="37"/>
  <c r="H181" i="46" s="1"/>
  <c r="G125" i="37"/>
  <c r="H125" i="37"/>
  <c r="J125" i="37"/>
  <c r="P183" i="46" s="1"/>
  <c r="G126" i="37"/>
  <c r="H126" i="37"/>
  <c r="J126" i="37"/>
  <c r="F127" i="37"/>
  <c r="N133" i="37"/>
  <c r="N134" i="37"/>
  <c r="E135" i="37"/>
  <c r="N135" i="37"/>
  <c r="E136" i="37"/>
  <c r="N136" i="37"/>
  <c r="E137" i="37"/>
  <c r="N137" i="37"/>
  <c r="C138" i="37"/>
  <c r="Y185" i="46" s="1"/>
  <c r="N138" i="37"/>
  <c r="N139" i="37"/>
  <c r="N140" i="37"/>
  <c r="O141" i="37"/>
  <c r="N143" i="37"/>
  <c r="N144" i="37"/>
  <c r="N145" i="37"/>
  <c r="N146" i="37"/>
  <c r="E147" i="37"/>
  <c r="N147" i="37"/>
  <c r="E148" i="37"/>
  <c r="O148" i="37"/>
  <c r="E149" i="37"/>
  <c r="E150" i="37"/>
  <c r="N150" i="37"/>
  <c r="E151" i="37"/>
  <c r="N151" i="37"/>
  <c r="E152" i="37"/>
  <c r="N152" i="37"/>
  <c r="E153" i="37"/>
  <c r="N153" i="37"/>
  <c r="E154" i="37"/>
  <c r="N154" i="37"/>
  <c r="E155" i="37"/>
  <c r="N155" i="37"/>
  <c r="E156" i="37"/>
  <c r="N156" i="37"/>
  <c r="E157" i="37"/>
  <c r="N157" i="37"/>
  <c r="E158" i="37"/>
  <c r="N158" i="37"/>
  <c r="E159" i="37"/>
  <c r="N159" i="37"/>
  <c r="E160" i="37"/>
  <c r="N160" i="37"/>
  <c r="E161" i="37"/>
  <c r="O161" i="37"/>
  <c r="C162" i="37"/>
  <c r="V185" i="46" s="1"/>
  <c r="N163" i="37"/>
  <c r="E165" i="37"/>
  <c r="N165" i="37"/>
  <c r="E166" i="37"/>
  <c r="N166" i="37"/>
  <c r="E167" i="37"/>
  <c r="N167" i="37"/>
  <c r="C168" i="37"/>
  <c r="AB185" i="46" s="1"/>
  <c r="N168" i="37"/>
  <c r="E171" i="37"/>
  <c r="N171" i="37"/>
  <c r="E172" i="37"/>
  <c r="N172" i="37"/>
  <c r="E173" i="37"/>
  <c r="N173" i="37"/>
  <c r="E174" i="37"/>
  <c r="O174" i="37"/>
  <c r="E175" i="37"/>
  <c r="C176" i="37"/>
  <c r="AE185" i="46" s="1"/>
  <c r="N176" i="37"/>
  <c r="N178" i="37"/>
  <c r="N180" i="37"/>
  <c r="N181" i="37"/>
  <c r="N182" i="37"/>
  <c r="O183" i="37"/>
  <c r="N185" i="37"/>
  <c r="N192" i="37"/>
  <c r="N195" i="37"/>
  <c r="N196" i="37"/>
  <c r="N197" i="37"/>
  <c r="N198" i="37"/>
  <c r="N199" i="37"/>
  <c r="N202" i="37"/>
  <c r="N203" i="37"/>
  <c r="N204" i="37"/>
  <c r="N206" i="37"/>
  <c r="N207" i="37"/>
  <c r="N208" i="37"/>
  <c r="N209" i="37"/>
  <c r="N210" i="37"/>
  <c r="N211" i="37"/>
  <c r="N214" i="37"/>
  <c r="N215" i="37"/>
  <c r="N216" i="37"/>
  <c r="O217" i="37"/>
  <c r="N219" i="37"/>
  <c r="N221" i="37"/>
  <c r="N223" i="37"/>
  <c r="N225" i="37"/>
  <c r="N227" i="37"/>
  <c r="B233" i="37"/>
  <c r="H235" i="37"/>
  <c r="H339" i="46" s="1"/>
  <c r="E239" i="37"/>
  <c r="K341" i="46" s="1"/>
  <c r="E240" i="37"/>
  <c r="D241" i="37"/>
  <c r="J343" i="46" s="1"/>
  <c r="N247" i="37"/>
  <c r="N248" i="37"/>
  <c r="N249" i="37"/>
  <c r="N250" i="37"/>
  <c r="N251" i="37"/>
  <c r="N252" i="37"/>
  <c r="N253" i="37"/>
  <c r="N254" i="37"/>
  <c r="E255" i="37"/>
  <c r="O255" i="37"/>
  <c r="E256" i="37"/>
  <c r="E257" i="37"/>
  <c r="N257" i="37"/>
  <c r="C258" i="37"/>
  <c r="S343" i="46" s="1"/>
  <c r="N258" i="37"/>
  <c r="N259" i="37"/>
  <c r="N260" i="37"/>
  <c r="N261" i="37"/>
  <c r="O262" i="37"/>
  <c r="N264" i="37"/>
  <c r="N265" i="37"/>
  <c r="N266" i="37"/>
  <c r="N267" i="37"/>
  <c r="N268" i="37"/>
  <c r="N269" i="37"/>
  <c r="N270" i="37"/>
  <c r="N271" i="37"/>
  <c r="N272" i="37"/>
  <c r="N273" i="37"/>
  <c r="N274" i="37"/>
  <c r="O275" i="37"/>
  <c r="N277" i="37"/>
  <c r="N279" i="37"/>
  <c r="N280" i="37"/>
  <c r="N281" i="37"/>
  <c r="N282" i="37"/>
  <c r="N285" i="37"/>
  <c r="N286" i="37"/>
  <c r="N287" i="37"/>
  <c r="O288" i="37"/>
  <c r="N290" i="37"/>
  <c r="N292" i="37"/>
  <c r="N294" i="37"/>
  <c r="N295" i="37"/>
  <c r="N296" i="37"/>
  <c r="O297" i="37"/>
  <c r="N299" i="37"/>
  <c r="N306" i="37"/>
  <c r="N308" i="37"/>
  <c r="N309" i="37"/>
  <c r="N310" i="37"/>
  <c r="N311" i="37"/>
  <c r="N312" i="37"/>
  <c r="N313" i="37"/>
  <c r="O314" i="37"/>
  <c r="N316" i="37"/>
  <c r="N317" i="37"/>
  <c r="N318" i="37"/>
  <c r="N320" i="37"/>
  <c r="N321" i="37"/>
  <c r="N322" i="37"/>
  <c r="N323" i="37"/>
  <c r="N324" i="37"/>
  <c r="N325" i="37"/>
  <c r="N328" i="37"/>
  <c r="N329" i="37"/>
  <c r="N330" i="37"/>
  <c r="O331" i="37"/>
  <c r="N333" i="37"/>
  <c r="N335" i="37"/>
  <c r="N337" i="37"/>
  <c r="N339" i="37"/>
  <c r="N341" i="37"/>
  <c r="B349" i="37"/>
  <c r="H351" i="37"/>
  <c r="H521" i="46" s="1"/>
  <c r="E356" i="37"/>
  <c r="J356" i="37"/>
  <c r="O356" i="37"/>
  <c r="E357" i="37"/>
  <c r="G357" i="37" s="1"/>
  <c r="J357" i="37"/>
  <c r="O357" i="37"/>
  <c r="E358" i="37"/>
  <c r="G358" i="37" s="1"/>
  <c r="J358" i="37"/>
  <c r="O358" i="37"/>
  <c r="E359" i="37"/>
  <c r="G359" i="37" s="1"/>
  <c r="J359" i="37"/>
  <c r="O359" i="37"/>
  <c r="E360" i="37"/>
  <c r="G360" i="37" s="1"/>
  <c r="J360" i="37"/>
  <c r="O360" i="37"/>
  <c r="E361" i="37"/>
  <c r="G361" i="37" s="1"/>
  <c r="J361" i="37"/>
  <c r="O361" i="37"/>
  <c r="E362" i="37"/>
  <c r="G362" i="37" s="1"/>
  <c r="J362" i="37"/>
  <c r="O362" i="37"/>
  <c r="E363" i="37"/>
  <c r="G363" i="37" s="1"/>
  <c r="J363" i="37"/>
  <c r="O363" i="37"/>
  <c r="E364" i="37"/>
  <c r="E367" i="37" s="1"/>
  <c r="J364" i="37"/>
  <c r="O364" i="37"/>
  <c r="E365" i="37"/>
  <c r="G365" i="37" s="1"/>
  <c r="J365" i="37"/>
  <c r="O365" i="37"/>
  <c r="E366" i="37"/>
  <c r="G366" i="37" s="1"/>
  <c r="J366" i="37"/>
  <c r="O366" i="37"/>
  <c r="D367" i="37"/>
  <c r="J534" i="46" s="1"/>
  <c r="D368" i="37"/>
  <c r="J535" i="46" s="1"/>
  <c r="N379" i="37"/>
  <c r="N380" i="37"/>
  <c r="E381" i="37"/>
  <c r="N381" i="37"/>
  <c r="E382" i="37"/>
  <c r="H381" i="71" s="1"/>
  <c r="N382" i="37"/>
  <c r="E383" i="37"/>
  <c r="H382" i="71" s="1"/>
  <c r="N383" i="37"/>
  <c r="C384" i="37"/>
  <c r="N385" i="37"/>
  <c r="N386" i="37"/>
  <c r="E387" i="37"/>
  <c r="H383" i="71" s="1"/>
  <c r="E388" i="37"/>
  <c r="H384" i="71" s="1"/>
  <c r="E389" i="37"/>
  <c r="N389" i="37"/>
  <c r="C390" i="37"/>
  <c r="S535" i="46" s="1"/>
  <c r="N390" i="37"/>
  <c r="N391" i="37"/>
  <c r="N392" i="37"/>
  <c r="E393" i="37"/>
  <c r="H386" i="71" s="1"/>
  <c r="N393" i="37"/>
  <c r="E394" i="37"/>
  <c r="H387" i="71" s="1"/>
  <c r="O394" i="37"/>
  <c r="E395" i="37"/>
  <c r="H388" i="71" s="1"/>
  <c r="E396" i="37"/>
  <c r="N396" i="37"/>
  <c r="E397" i="37"/>
  <c r="H390" i="71" s="1"/>
  <c r="N397" i="37"/>
  <c r="E398" i="37"/>
  <c r="H391" i="71" s="1"/>
  <c r="N398" i="37"/>
  <c r="E399" i="37"/>
  <c r="H392" i="71" s="1"/>
  <c r="N399" i="37"/>
  <c r="E400" i="37"/>
  <c r="H393" i="71" s="1"/>
  <c r="N400" i="37"/>
  <c r="E401" i="37"/>
  <c r="H394" i="71" s="1"/>
  <c r="N401" i="37"/>
  <c r="E402" i="37"/>
  <c r="H395" i="71" s="1"/>
  <c r="N402" i="37"/>
  <c r="E403" i="37"/>
  <c r="H396" i="71" s="1"/>
  <c r="N403" i="37"/>
  <c r="E404" i="37"/>
  <c r="H397" i="71" s="1"/>
  <c r="N404" i="37"/>
  <c r="E405" i="37"/>
  <c r="H398" i="71" s="1"/>
  <c r="N405" i="37"/>
  <c r="E406" i="37"/>
  <c r="H399" i="71" s="1"/>
  <c r="N406" i="37"/>
  <c r="E407" i="37"/>
  <c r="H400" i="71" s="1"/>
  <c r="O407" i="37"/>
  <c r="C408" i="37"/>
  <c r="N409" i="37"/>
  <c r="E411" i="37"/>
  <c r="H401" i="71" s="1"/>
  <c r="N411" i="37"/>
  <c r="E412" i="37"/>
  <c r="N412" i="37"/>
  <c r="E413" i="37"/>
  <c r="H403" i="71" s="1"/>
  <c r="N413" i="37"/>
  <c r="C414" i="37"/>
  <c r="N414" i="37"/>
  <c r="E417" i="37"/>
  <c r="H404" i="71" s="1"/>
  <c r="N417" i="37"/>
  <c r="E418" i="37"/>
  <c r="N418" i="37"/>
  <c r="E419" i="37"/>
  <c r="H406" i="71" s="1"/>
  <c r="N419" i="37"/>
  <c r="E420" i="37"/>
  <c r="H407" i="71" s="1"/>
  <c r="O420" i="37"/>
  <c r="E421" i="37"/>
  <c r="H408" i="71" s="1"/>
  <c r="C422" i="37"/>
  <c r="AE535" i="46" s="1"/>
  <c r="N422" i="37"/>
  <c r="N424" i="37"/>
  <c r="N426" i="37"/>
  <c r="N427" i="37"/>
  <c r="N428" i="37"/>
  <c r="O429" i="37"/>
  <c r="N431" i="37"/>
  <c r="N438" i="37"/>
  <c r="N441" i="37"/>
  <c r="N444" i="37"/>
  <c r="N445" i="37"/>
  <c r="N446" i="37"/>
  <c r="N449" i="37"/>
  <c r="N450" i="37"/>
  <c r="N451" i="37"/>
  <c r="N453" i="37"/>
  <c r="N454" i="37"/>
  <c r="N455" i="37"/>
  <c r="N456" i="37"/>
  <c r="N457" i="37"/>
  <c r="N458" i="37"/>
  <c r="N461" i="37"/>
  <c r="N462" i="37"/>
  <c r="N463" i="37"/>
  <c r="O464" i="37"/>
  <c r="N466" i="37"/>
  <c r="N468" i="37"/>
  <c r="N470" i="37"/>
  <c r="N472" i="37"/>
  <c r="N474" i="37"/>
  <c r="B480" i="37"/>
  <c r="H482" i="37"/>
  <c r="H846" i="46" s="1"/>
  <c r="E487" i="37"/>
  <c r="J487" i="37"/>
  <c r="O487" i="37"/>
  <c r="E488" i="37"/>
  <c r="G488" i="37" s="1"/>
  <c r="J488" i="37"/>
  <c r="O488" i="37"/>
  <c r="E489" i="37"/>
  <c r="G489" i="37" s="1"/>
  <c r="J489" i="37"/>
  <c r="O489" i="37"/>
  <c r="E490" i="37"/>
  <c r="G490" i="37" s="1"/>
  <c r="J490" i="37"/>
  <c r="O490" i="37"/>
  <c r="E491" i="37"/>
  <c r="G491" i="37" s="1"/>
  <c r="J491" i="37"/>
  <c r="O491" i="37"/>
  <c r="E492" i="37"/>
  <c r="G492" i="37" s="1"/>
  <c r="J492" i="37"/>
  <c r="O492" i="37"/>
  <c r="E493" i="37"/>
  <c r="G493" i="37" s="1"/>
  <c r="J493" i="37"/>
  <c r="O493" i="37"/>
  <c r="E494" i="37"/>
  <c r="G494" i="37" s="1"/>
  <c r="J494" i="37"/>
  <c r="O494" i="37"/>
  <c r="E495" i="37"/>
  <c r="J495" i="37"/>
  <c r="O495" i="37"/>
  <c r="E496" i="37"/>
  <c r="G496" i="37" s="1"/>
  <c r="J496" i="37"/>
  <c r="O496" i="37"/>
  <c r="E497" i="37"/>
  <c r="G497" i="37" s="1"/>
  <c r="J497" i="37"/>
  <c r="O497" i="37"/>
  <c r="D498" i="37"/>
  <c r="J859" i="46" s="1"/>
  <c r="D499" i="37"/>
  <c r="J860" i="46" s="1"/>
  <c r="N510" i="37"/>
  <c r="N511" i="37"/>
  <c r="E512" i="37"/>
  <c r="N512" i="37"/>
  <c r="E513" i="37"/>
  <c r="H410" i="71" s="1"/>
  <c r="N513" i="37"/>
  <c r="E514" i="37"/>
  <c r="H411" i="71" s="1"/>
  <c r="N514" i="37"/>
  <c r="C515" i="37"/>
  <c r="N516" i="37"/>
  <c r="N517" i="37"/>
  <c r="E518" i="37"/>
  <c r="E519" i="37"/>
  <c r="H413" i="71" s="1"/>
  <c r="E520" i="37"/>
  <c r="H414" i="71" s="1"/>
  <c r="N520" i="37"/>
  <c r="C521" i="37"/>
  <c r="S860" i="46" s="1"/>
  <c r="N521" i="37"/>
  <c r="N522" i="37"/>
  <c r="N523" i="37"/>
  <c r="E524" i="37"/>
  <c r="H415" i="71" s="1"/>
  <c r="N524" i="37"/>
  <c r="E525" i="37"/>
  <c r="H416" i="71" s="1"/>
  <c r="O525" i="37"/>
  <c r="E526" i="37"/>
  <c r="H417" i="71" s="1"/>
  <c r="E527" i="37"/>
  <c r="H418" i="71" s="1"/>
  <c r="N527" i="37"/>
  <c r="E528" i="37"/>
  <c r="H419" i="71" s="1"/>
  <c r="N528" i="37"/>
  <c r="E529" i="37"/>
  <c r="H420" i="71" s="1"/>
  <c r="N529" i="37"/>
  <c r="E530" i="37"/>
  <c r="H421" i="71" s="1"/>
  <c r="N530" i="37"/>
  <c r="E531" i="37"/>
  <c r="H422" i="71" s="1"/>
  <c r="N531" i="37"/>
  <c r="E532" i="37"/>
  <c r="H423" i="71" s="1"/>
  <c r="N532" i="37"/>
  <c r="E533" i="37"/>
  <c r="H424" i="71" s="1"/>
  <c r="N533" i="37"/>
  <c r="E534" i="37"/>
  <c r="H425" i="71" s="1"/>
  <c r="N534" i="37"/>
  <c r="E535" i="37"/>
  <c r="H426" i="71" s="1"/>
  <c r="N535" i="37"/>
  <c r="E536" i="37"/>
  <c r="H427" i="71" s="1"/>
  <c r="N536" i="37"/>
  <c r="E537" i="37"/>
  <c r="H428" i="71" s="1"/>
  <c r="N537" i="37"/>
  <c r="E538" i="37"/>
  <c r="H429" i="71" s="1"/>
  <c r="O538" i="37"/>
  <c r="C539" i="37"/>
  <c r="N540" i="37"/>
  <c r="E542" i="37"/>
  <c r="N542" i="37"/>
  <c r="E543" i="37"/>
  <c r="H431" i="71" s="1"/>
  <c r="N543" i="37"/>
  <c r="E544" i="37"/>
  <c r="H432" i="71" s="1"/>
  <c r="N544" i="37"/>
  <c r="C545" i="37"/>
  <c r="N545" i="37"/>
  <c r="E548" i="37"/>
  <c r="H433" i="71" s="1"/>
  <c r="N548" i="37"/>
  <c r="E549" i="37"/>
  <c r="H434" i="71" s="1"/>
  <c r="N549" i="37"/>
  <c r="E550" i="37"/>
  <c r="H435" i="71" s="1"/>
  <c r="N550" i="37"/>
  <c r="E551" i="37"/>
  <c r="H436" i="71" s="1"/>
  <c r="O551" i="37"/>
  <c r="E552" i="37"/>
  <c r="H437" i="71" s="1"/>
  <c r="C553" i="37"/>
  <c r="N553" i="37"/>
  <c r="N555" i="37"/>
  <c r="N557" i="37"/>
  <c r="N558" i="37"/>
  <c r="N559" i="37"/>
  <c r="O560" i="37"/>
  <c r="N562" i="37"/>
  <c r="N569" i="37"/>
  <c r="N572" i="37"/>
  <c r="N575" i="37"/>
  <c r="N576" i="37"/>
  <c r="N577" i="37"/>
  <c r="N580" i="37"/>
  <c r="N581" i="37"/>
  <c r="N582" i="37"/>
  <c r="N584" i="37"/>
  <c r="N585" i="37"/>
  <c r="N586" i="37"/>
  <c r="N587" i="37"/>
  <c r="N588" i="37"/>
  <c r="N589" i="37"/>
  <c r="N592" i="37"/>
  <c r="N593" i="37"/>
  <c r="N594" i="37"/>
  <c r="O595" i="37"/>
  <c r="N597" i="37"/>
  <c r="N599" i="37"/>
  <c r="N601" i="37"/>
  <c r="N603" i="37"/>
  <c r="N605" i="37"/>
  <c r="B612" i="37"/>
  <c r="H614" i="37"/>
  <c r="H1157" i="46" s="1"/>
  <c r="G619" i="37"/>
  <c r="I619" i="37" s="1"/>
  <c r="G620" i="37"/>
  <c r="G621" i="37"/>
  <c r="G622" i="37"/>
  <c r="N629" i="37"/>
  <c r="N630" i="37"/>
  <c r="E631" i="37"/>
  <c r="H438" i="71" s="1"/>
  <c r="N631" i="37"/>
  <c r="E632" i="37"/>
  <c r="H439" i="71" s="1"/>
  <c r="N632" i="37"/>
  <c r="E633" i="37"/>
  <c r="H440" i="71" s="1"/>
  <c r="N633" i="37"/>
  <c r="C634" i="37"/>
  <c r="N634" i="37"/>
  <c r="N635" i="37"/>
  <c r="N636" i="37"/>
  <c r="E637" i="37"/>
  <c r="H441" i="71" s="1"/>
  <c r="O637" i="37"/>
  <c r="E638" i="37"/>
  <c r="H442" i="71" s="1"/>
  <c r="E639" i="37"/>
  <c r="H443" i="71" s="1"/>
  <c r="N639" i="37"/>
  <c r="C640" i="37"/>
  <c r="S1163" i="46" s="1"/>
  <c r="N640" i="37"/>
  <c r="N641" i="37"/>
  <c r="N642" i="37"/>
  <c r="E643" i="37"/>
  <c r="N643" i="37"/>
  <c r="E644" i="37"/>
  <c r="H445" i="71" s="1"/>
  <c r="O644" i="37"/>
  <c r="E645" i="37"/>
  <c r="H446" i="71" s="1"/>
  <c r="E646" i="37"/>
  <c r="H447" i="71" s="1"/>
  <c r="N646" i="37"/>
  <c r="E647" i="37"/>
  <c r="H448" i="71" s="1"/>
  <c r="N647" i="37"/>
  <c r="E648" i="37"/>
  <c r="H449" i="71" s="1"/>
  <c r="N648" i="37"/>
  <c r="E649" i="37"/>
  <c r="H450" i="71" s="1"/>
  <c r="N649" i="37"/>
  <c r="E650" i="37"/>
  <c r="H451" i="71" s="1"/>
  <c r="N650" i="37"/>
  <c r="E651" i="37"/>
  <c r="H452" i="71" s="1"/>
  <c r="N651" i="37"/>
  <c r="E652" i="37"/>
  <c r="H453" i="71" s="1"/>
  <c r="N652" i="37"/>
  <c r="E653" i="37"/>
  <c r="H454" i="71" s="1"/>
  <c r="N653" i="37"/>
  <c r="E654" i="37"/>
  <c r="H455" i="71" s="1"/>
  <c r="N654" i="37"/>
  <c r="E655" i="37"/>
  <c r="H456" i="71" s="1"/>
  <c r="N655" i="37"/>
  <c r="E656" i="37"/>
  <c r="H457" i="71" s="1"/>
  <c r="N656" i="37"/>
  <c r="E657" i="37"/>
  <c r="H458" i="71" s="1"/>
  <c r="O657" i="37"/>
  <c r="C658" i="37"/>
  <c r="V1163" i="46" s="1"/>
  <c r="N659" i="37"/>
  <c r="E661" i="37"/>
  <c r="H459" i="71" s="1"/>
  <c r="N661" i="37"/>
  <c r="E662" i="37"/>
  <c r="H460" i="71" s="1"/>
  <c r="N662" i="37"/>
  <c r="E663" i="37"/>
  <c r="H461" i="71" s="1"/>
  <c r="N663" i="37"/>
  <c r="C664" i="37"/>
  <c r="N664" i="37"/>
  <c r="E667" i="37"/>
  <c r="N667" i="37"/>
  <c r="E668" i="37"/>
  <c r="H463" i="71" s="1"/>
  <c r="N668" i="37"/>
  <c r="E669" i="37"/>
  <c r="H464" i="71" s="1"/>
  <c r="N669" i="37"/>
  <c r="E670" i="37"/>
  <c r="H465" i="71" s="1"/>
  <c r="O670" i="37"/>
  <c r="E671" i="37"/>
  <c r="H466" i="71" s="1"/>
  <c r="C672" i="37"/>
  <c r="N672" i="37"/>
  <c r="N674" i="37"/>
  <c r="N676" i="37"/>
  <c r="N677" i="37"/>
  <c r="N678" i="37"/>
  <c r="O679" i="37"/>
  <c r="N681" i="37"/>
  <c r="N688" i="37"/>
  <c r="N691" i="37"/>
  <c r="N692" i="37"/>
  <c r="N694" i="37"/>
  <c r="N695" i="37"/>
  <c r="N696" i="37"/>
  <c r="N699" i="37"/>
  <c r="N700" i="37"/>
  <c r="N701" i="37"/>
  <c r="N703" i="37"/>
  <c r="N704" i="37"/>
  <c r="N705" i="37"/>
  <c r="N706" i="37"/>
  <c r="N707" i="37"/>
  <c r="N708" i="37"/>
  <c r="N711" i="37"/>
  <c r="N712" i="37"/>
  <c r="N713" i="37"/>
  <c r="O714" i="37"/>
  <c r="N716" i="37"/>
  <c r="N718" i="37"/>
  <c r="N720" i="37"/>
  <c r="N722" i="37"/>
  <c r="N724" i="37"/>
  <c r="B731" i="37"/>
  <c r="H733" i="37"/>
  <c r="H1357" i="46" s="1"/>
  <c r="G738" i="37"/>
  <c r="G740" i="37"/>
  <c r="G741" i="37"/>
  <c r="G743" i="37"/>
  <c r="N750" i="37"/>
  <c r="N751" i="37"/>
  <c r="E752" i="37"/>
  <c r="N752" i="37"/>
  <c r="E753" i="37"/>
  <c r="H468" i="71" s="1"/>
  <c r="N753" i="37"/>
  <c r="E754" i="37"/>
  <c r="H469" i="71" s="1"/>
  <c r="N754" i="37"/>
  <c r="C755" i="37"/>
  <c r="Y1365" i="46" s="1"/>
  <c r="N755" i="37"/>
  <c r="N756" i="37"/>
  <c r="N757" i="37"/>
  <c r="E758" i="37"/>
  <c r="H470" i="71" s="1"/>
  <c r="O758" i="37"/>
  <c r="E759" i="37"/>
  <c r="H471" i="71" s="1"/>
  <c r="E760" i="37"/>
  <c r="H472" i="71" s="1"/>
  <c r="N760" i="37"/>
  <c r="C761" i="37"/>
  <c r="S1365" i="46" s="1"/>
  <c r="N761" i="37"/>
  <c r="N762" i="37"/>
  <c r="N763" i="37"/>
  <c r="E764" i="37"/>
  <c r="N764" i="37"/>
  <c r="E765" i="37"/>
  <c r="H474" i="71" s="1"/>
  <c r="O765" i="37"/>
  <c r="E766" i="37"/>
  <c r="H475" i="71" s="1"/>
  <c r="E767" i="37"/>
  <c r="H476" i="71" s="1"/>
  <c r="N767" i="37"/>
  <c r="E768" i="37"/>
  <c r="H477" i="71" s="1"/>
  <c r="N768" i="37"/>
  <c r="E769" i="37"/>
  <c r="H478" i="71" s="1"/>
  <c r="N769" i="37"/>
  <c r="E770" i="37"/>
  <c r="H479" i="71" s="1"/>
  <c r="N770" i="37"/>
  <c r="E771" i="37"/>
  <c r="H480" i="71" s="1"/>
  <c r="N771" i="37"/>
  <c r="E772" i="37"/>
  <c r="H481" i="71" s="1"/>
  <c r="N772" i="37"/>
  <c r="E773" i="37"/>
  <c r="H482" i="71" s="1"/>
  <c r="N773" i="37"/>
  <c r="E774" i="37"/>
  <c r="H483" i="71" s="1"/>
  <c r="N774" i="37"/>
  <c r="E775" i="37"/>
  <c r="H484" i="71" s="1"/>
  <c r="N775" i="37"/>
  <c r="E776" i="37"/>
  <c r="H485" i="71" s="1"/>
  <c r="N776" i="37"/>
  <c r="E777" i="37"/>
  <c r="H486" i="71" s="1"/>
  <c r="N777" i="37"/>
  <c r="E778" i="37"/>
  <c r="H487" i="71" s="1"/>
  <c r="O778" i="37"/>
  <c r="C779" i="37"/>
  <c r="N780" i="37"/>
  <c r="E782" i="37"/>
  <c r="H488" i="71" s="1"/>
  <c r="N782" i="37"/>
  <c r="E783" i="37"/>
  <c r="H489" i="71" s="1"/>
  <c r="N783" i="37"/>
  <c r="E784" i="37"/>
  <c r="H490" i="71" s="1"/>
  <c r="N784" i="37"/>
  <c r="C785" i="37"/>
  <c r="C1025" i="37" s="1"/>
  <c r="N785" i="37"/>
  <c r="E788" i="37"/>
  <c r="H491" i="71" s="1"/>
  <c r="N788" i="37"/>
  <c r="E789" i="37"/>
  <c r="N789" i="37"/>
  <c r="E790" i="37"/>
  <c r="H493" i="71" s="1"/>
  <c r="N790" i="37"/>
  <c r="E791" i="37"/>
  <c r="H494" i="71" s="1"/>
  <c r="O791" i="37"/>
  <c r="E792" i="37"/>
  <c r="H495" i="71" s="1"/>
  <c r="C793" i="37"/>
  <c r="N793" i="37"/>
  <c r="N795" i="37"/>
  <c r="N797" i="37"/>
  <c r="N798" i="37"/>
  <c r="N799" i="37"/>
  <c r="O800" i="37"/>
  <c r="N802" i="37"/>
  <c r="N809" i="37"/>
  <c r="N812" i="37"/>
  <c r="N813" i="37"/>
  <c r="N815" i="37"/>
  <c r="N816" i="37"/>
  <c r="N817" i="37"/>
  <c r="N820" i="37"/>
  <c r="N821" i="37"/>
  <c r="N822" i="37"/>
  <c r="N824" i="37"/>
  <c r="N825" i="37"/>
  <c r="N826" i="37"/>
  <c r="N827" i="37"/>
  <c r="N828" i="37"/>
  <c r="N829" i="37"/>
  <c r="N832" i="37"/>
  <c r="N833" i="37"/>
  <c r="N834" i="37"/>
  <c r="O835" i="37"/>
  <c r="N837" i="37"/>
  <c r="N839" i="37"/>
  <c r="N841" i="37"/>
  <c r="N843" i="37"/>
  <c r="N845" i="37"/>
  <c r="B853" i="37"/>
  <c r="H855" i="37"/>
  <c r="H1582" i="46" s="1"/>
  <c r="C862" i="37"/>
  <c r="I1586" i="46" s="1"/>
  <c r="N59" i="50" s="1"/>
  <c r="D862" i="37"/>
  <c r="J1586" i="46" s="1"/>
  <c r="O59" i="50" s="1"/>
  <c r="E862" i="37"/>
  <c r="K1586" i="46" s="1"/>
  <c r="P59" i="50" s="1"/>
  <c r="F862" i="37"/>
  <c r="L1586" i="46" s="1"/>
  <c r="Q59" i="50" s="1"/>
  <c r="G862" i="37"/>
  <c r="M1586" i="46" s="1"/>
  <c r="R59" i="50" s="1"/>
  <c r="N872" i="37"/>
  <c r="N873" i="37"/>
  <c r="E874" i="37"/>
  <c r="N874" i="37"/>
  <c r="E875" i="37"/>
  <c r="H497" i="71" s="1"/>
  <c r="N875" i="37"/>
  <c r="E876" i="37"/>
  <c r="H498" i="71" s="1"/>
  <c r="N876" i="37"/>
  <c r="C877" i="37"/>
  <c r="Y1586" i="46" s="1"/>
  <c r="N877" i="37"/>
  <c r="N878" i="37"/>
  <c r="N879" i="37"/>
  <c r="E880" i="37"/>
  <c r="H499" i="71" s="1"/>
  <c r="O880" i="37"/>
  <c r="E881" i="37"/>
  <c r="H500" i="71" s="1"/>
  <c r="E882" i="37"/>
  <c r="N882" i="37"/>
  <c r="C883" i="37"/>
  <c r="N883" i="37"/>
  <c r="N884" i="37"/>
  <c r="N885" i="37"/>
  <c r="E886" i="37"/>
  <c r="H502" i="71" s="1"/>
  <c r="N886" i="37"/>
  <c r="E887" i="37"/>
  <c r="H503" i="71" s="1"/>
  <c r="O887" i="37"/>
  <c r="E888" i="37"/>
  <c r="H504" i="71" s="1"/>
  <c r="E889" i="37"/>
  <c r="N889" i="37"/>
  <c r="E890" i="37"/>
  <c r="H506" i="71" s="1"/>
  <c r="N890" i="37"/>
  <c r="E891" i="37"/>
  <c r="H507" i="71" s="1"/>
  <c r="N891" i="37"/>
  <c r="E892" i="37"/>
  <c r="H508" i="71" s="1"/>
  <c r="N892" i="37"/>
  <c r="E893" i="37"/>
  <c r="H509" i="71" s="1"/>
  <c r="N893" i="37"/>
  <c r="E894" i="37"/>
  <c r="H510" i="71" s="1"/>
  <c r="N894" i="37"/>
  <c r="E895" i="37"/>
  <c r="H511" i="71" s="1"/>
  <c r="N895" i="37"/>
  <c r="E896" i="37"/>
  <c r="H512" i="71" s="1"/>
  <c r="N896" i="37"/>
  <c r="E897" i="37"/>
  <c r="H513" i="71" s="1"/>
  <c r="N897" i="37"/>
  <c r="E898" i="37"/>
  <c r="H514" i="71" s="1"/>
  <c r="N898" i="37"/>
  <c r="E899" i="37"/>
  <c r="H515" i="71" s="1"/>
  <c r="N899" i="37"/>
  <c r="E900" i="37"/>
  <c r="H516" i="71" s="1"/>
  <c r="O900" i="37"/>
  <c r="C901" i="37"/>
  <c r="N902" i="37"/>
  <c r="E904" i="37"/>
  <c r="H517" i="71" s="1"/>
  <c r="N904" i="37"/>
  <c r="E905" i="37"/>
  <c r="N905" i="37"/>
  <c r="E906" i="37"/>
  <c r="H519" i="71" s="1"/>
  <c r="N906" i="37"/>
  <c r="C907" i="37"/>
  <c r="N907" i="37"/>
  <c r="E910" i="37"/>
  <c r="H520" i="71" s="1"/>
  <c r="N910" i="37"/>
  <c r="E911" i="37"/>
  <c r="N911" i="37"/>
  <c r="E912" i="37"/>
  <c r="H522" i="71" s="1"/>
  <c r="N912" i="37"/>
  <c r="E913" i="37"/>
  <c r="H523" i="71" s="1"/>
  <c r="O913" i="37"/>
  <c r="E914" i="37"/>
  <c r="H524" i="71" s="1"/>
  <c r="C915" i="37"/>
  <c r="C1036" i="37" s="1"/>
  <c r="N915" i="37"/>
  <c r="N917" i="37"/>
  <c r="N919" i="37"/>
  <c r="N920" i="37"/>
  <c r="N921" i="37"/>
  <c r="O922" i="37"/>
  <c r="N924" i="37"/>
  <c r="N931" i="37"/>
  <c r="N934" i="37"/>
  <c r="N935" i="37"/>
  <c r="N937" i="37"/>
  <c r="N938" i="37"/>
  <c r="N939" i="37"/>
  <c r="N942" i="37"/>
  <c r="N943" i="37"/>
  <c r="N944" i="37"/>
  <c r="N946" i="37"/>
  <c r="N947" i="37"/>
  <c r="N948" i="37"/>
  <c r="N949" i="37"/>
  <c r="N950" i="37"/>
  <c r="N951" i="37"/>
  <c r="N954" i="37"/>
  <c r="N955" i="37"/>
  <c r="N956" i="37"/>
  <c r="O957" i="37"/>
  <c r="N959" i="37"/>
  <c r="N961" i="37"/>
  <c r="N963" i="37"/>
  <c r="N965" i="37"/>
  <c r="N967" i="37"/>
  <c r="B975" i="37"/>
  <c r="H977" i="37"/>
  <c r="O986" i="37"/>
  <c r="O988" i="37"/>
  <c r="O989" i="37"/>
  <c r="O990" i="37"/>
  <c r="O991" i="37"/>
  <c r="O992" i="37"/>
  <c r="O994" i="37"/>
  <c r="O995" i="37"/>
  <c r="O998" i="37"/>
  <c r="O999" i="37"/>
  <c r="O1000" i="37"/>
  <c r="O1001" i="37"/>
  <c r="O1002" i="37"/>
  <c r="O1005" i="37"/>
  <c r="O1006" i="37"/>
  <c r="O1007" i="37"/>
  <c r="O1008" i="37"/>
  <c r="O1009" i="37"/>
  <c r="O1010" i="37"/>
  <c r="O1011" i="37"/>
  <c r="O1012" i="37"/>
  <c r="O1013" i="37"/>
  <c r="O1014" i="37"/>
  <c r="O1015" i="37"/>
  <c r="O1018" i="37"/>
  <c r="O1020" i="37"/>
  <c r="O1021" i="37"/>
  <c r="O1022" i="37"/>
  <c r="O1023" i="37"/>
  <c r="O1026" i="37"/>
  <c r="O1027" i="37"/>
  <c r="O1028" i="37"/>
  <c r="O1031" i="37"/>
  <c r="O1033" i="37"/>
  <c r="O1035" i="37"/>
  <c r="O1036" i="37"/>
  <c r="O1037" i="37"/>
  <c r="O1040" i="37"/>
  <c r="N1047" i="37"/>
  <c r="O1047" i="37"/>
  <c r="O1050" i="37"/>
  <c r="O1053" i="37"/>
  <c r="O1054" i="37"/>
  <c r="O1055" i="37"/>
  <c r="O1058" i="37"/>
  <c r="O1059" i="37"/>
  <c r="O1060" i="37"/>
  <c r="N1062" i="37"/>
  <c r="O1063" i="37"/>
  <c r="O1064" i="37"/>
  <c r="O1065" i="37"/>
  <c r="O1066" i="37"/>
  <c r="O1067" i="37"/>
  <c r="O1070" i="37"/>
  <c r="O1071" i="37"/>
  <c r="O1072" i="37"/>
  <c r="O1075" i="37"/>
  <c r="O1077" i="37"/>
  <c r="O1079" i="37"/>
  <c r="O1081" i="37"/>
  <c r="O1083" i="37"/>
  <c r="H10" i="36"/>
  <c r="H12" i="36" s="1"/>
  <c r="I12" i="36" s="1"/>
  <c r="C12" i="36"/>
  <c r="D12" i="36"/>
  <c r="E12" i="36"/>
  <c r="F12" i="36"/>
  <c r="G12" i="36"/>
  <c r="N18" i="36"/>
  <c r="N19" i="36"/>
  <c r="E20" i="36"/>
  <c r="H177" i="71" s="1"/>
  <c r="N20" i="36"/>
  <c r="E21" i="36"/>
  <c r="H178" i="71" s="1"/>
  <c r="N21" i="36"/>
  <c r="E22" i="36"/>
  <c r="H179" i="71" s="1"/>
  <c r="N22" i="36"/>
  <c r="C23" i="36"/>
  <c r="C996" i="36" s="1"/>
  <c r="N23" i="36"/>
  <c r="N24" i="36"/>
  <c r="N25" i="36"/>
  <c r="E26" i="36"/>
  <c r="H180" i="71" s="1"/>
  <c r="O26" i="36"/>
  <c r="E27" i="36"/>
  <c r="H181" i="71" s="1"/>
  <c r="E28" i="36"/>
  <c r="N28" i="36"/>
  <c r="C29" i="36"/>
  <c r="S18" i="46" s="1"/>
  <c r="N29" i="36"/>
  <c r="N30" i="36"/>
  <c r="N31" i="36"/>
  <c r="E32" i="36"/>
  <c r="N32" i="36"/>
  <c r="E33" i="36"/>
  <c r="H184" i="71" s="1"/>
  <c r="O33" i="36"/>
  <c r="E34" i="36"/>
  <c r="H185" i="71" s="1"/>
  <c r="E35" i="36"/>
  <c r="H186" i="71" s="1"/>
  <c r="N35" i="36"/>
  <c r="E36" i="36"/>
  <c r="H187" i="71" s="1"/>
  <c r="N36" i="36"/>
  <c r="E37" i="36"/>
  <c r="H188" i="71" s="1"/>
  <c r="N37" i="36"/>
  <c r="E38" i="36"/>
  <c r="H189" i="71" s="1"/>
  <c r="N38" i="36"/>
  <c r="E39" i="36"/>
  <c r="H190" i="71" s="1"/>
  <c r="N39" i="36"/>
  <c r="E40" i="36"/>
  <c r="H191" i="71" s="1"/>
  <c r="N40" i="36"/>
  <c r="E41" i="36"/>
  <c r="H192" i="71" s="1"/>
  <c r="N41" i="36"/>
  <c r="E42" i="36"/>
  <c r="H193" i="71" s="1"/>
  <c r="N42" i="36"/>
  <c r="E43" i="36"/>
  <c r="H194" i="71" s="1"/>
  <c r="N43" i="36"/>
  <c r="E44" i="36"/>
  <c r="H195" i="71" s="1"/>
  <c r="N44" i="36"/>
  <c r="E45" i="36"/>
  <c r="H196" i="71" s="1"/>
  <c r="N45" i="36"/>
  <c r="E46" i="36"/>
  <c r="H197" i="71" s="1"/>
  <c r="O46" i="36"/>
  <c r="C47" i="36"/>
  <c r="N48" i="36"/>
  <c r="E50" i="36"/>
  <c r="H198" i="71" s="1"/>
  <c r="N50" i="36"/>
  <c r="E51" i="36"/>
  <c r="N51" i="36"/>
  <c r="E52" i="36"/>
  <c r="H200" i="71" s="1"/>
  <c r="N52" i="36"/>
  <c r="C53" i="36"/>
  <c r="AB18" i="46" s="1"/>
  <c r="N53" i="36"/>
  <c r="E56" i="36"/>
  <c r="H201" i="71" s="1"/>
  <c r="N56" i="36"/>
  <c r="E57" i="36"/>
  <c r="H202" i="71" s="1"/>
  <c r="N57" i="36"/>
  <c r="E58" i="36"/>
  <c r="H203" i="71" s="1"/>
  <c r="N58" i="36"/>
  <c r="E59" i="36"/>
  <c r="H204" i="71" s="1"/>
  <c r="O59" i="36"/>
  <c r="E60" i="36"/>
  <c r="H205" i="71" s="1"/>
  <c r="C61" i="36"/>
  <c r="N61" i="36"/>
  <c r="N63" i="36"/>
  <c r="N65" i="36"/>
  <c r="N66" i="36"/>
  <c r="N67" i="36"/>
  <c r="O68" i="36"/>
  <c r="N70" i="36"/>
  <c r="N77" i="36"/>
  <c r="N80" i="36"/>
  <c r="N81" i="36"/>
  <c r="N83" i="36"/>
  <c r="N84" i="36"/>
  <c r="N85" i="36"/>
  <c r="N88" i="36"/>
  <c r="N89" i="36"/>
  <c r="N90" i="36"/>
  <c r="N92" i="36"/>
  <c r="N93" i="36"/>
  <c r="N94" i="36"/>
  <c r="N95" i="36"/>
  <c r="N96" i="36"/>
  <c r="N97" i="36"/>
  <c r="N100" i="36"/>
  <c r="N101" i="36"/>
  <c r="N102" i="36"/>
  <c r="O103" i="36"/>
  <c r="N105" i="36"/>
  <c r="N107" i="36"/>
  <c r="N109" i="36"/>
  <c r="N111" i="36"/>
  <c r="N113" i="36"/>
  <c r="B119" i="36"/>
  <c r="H121" i="36"/>
  <c r="H174" i="46" s="1"/>
  <c r="G125" i="36"/>
  <c r="H125" i="36"/>
  <c r="J125" i="36"/>
  <c r="G126" i="36"/>
  <c r="H126" i="36"/>
  <c r="J126" i="36"/>
  <c r="P177" i="46" s="1"/>
  <c r="F127" i="36"/>
  <c r="N133" i="36"/>
  <c r="N134" i="36"/>
  <c r="E135" i="36"/>
  <c r="N135" i="36"/>
  <c r="E136" i="36"/>
  <c r="N136" i="36"/>
  <c r="E137" i="36"/>
  <c r="N137" i="36"/>
  <c r="C138" i="36"/>
  <c r="Y178" i="46" s="1"/>
  <c r="N138" i="36"/>
  <c r="N139" i="36"/>
  <c r="N140" i="36"/>
  <c r="O141" i="36"/>
  <c r="N143" i="36"/>
  <c r="N144" i="36"/>
  <c r="N145" i="36"/>
  <c r="N146" i="36"/>
  <c r="E147" i="36"/>
  <c r="N147" i="36"/>
  <c r="E148" i="36"/>
  <c r="O148" i="36"/>
  <c r="E149" i="36"/>
  <c r="E150" i="36"/>
  <c r="N150" i="36"/>
  <c r="E151" i="36"/>
  <c r="N151" i="36"/>
  <c r="E152" i="36"/>
  <c r="N152" i="36"/>
  <c r="E153" i="36"/>
  <c r="N153" i="36"/>
  <c r="E154" i="36"/>
  <c r="N154" i="36"/>
  <c r="E155" i="36"/>
  <c r="N155" i="36"/>
  <c r="E156" i="36"/>
  <c r="N156" i="36"/>
  <c r="E157" i="36"/>
  <c r="N157" i="36"/>
  <c r="E158" i="36"/>
  <c r="N158" i="36"/>
  <c r="E159" i="36"/>
  <c r="N159" i="36"/>
  <c r="E160" i="36"/>
  <c r="N160" i="36"/>
  <c r="E161" i="36"/>
  <c r="O161" i="36"/>
  <c r="C162" i="36"/>
  <c r="V178" i="46" s="1"/>
  <c r="N163" i="36"/>
  <c r="E165" i="36"/>
  <c r="N165" i="36"/>
  <c r="E166" i="36"/>
  <c r="N166" i="36"/>
  <c r="E167" i="36"/>
  <c r="N167" i="36"/>
  <c r="C168" i="36"/>
  <c r="AB178" i="46" s="1"/>
  <c r="N168" i="36"/>
  <c r="E171" i="36"/>
  <c r="N171" i="36"/>
  <c r="E172" i="36"/>
  <c r="N172" i="36"/>
  <c r="E173" i="36"/>
  <c r="N173" i="36"/>
  <c r="E174" i="36"/>
  <c r="O174" i="36"/>
  <c r="E175" i="36"/>
  <c r="C176" i="36"/>
  <c r="AE178" i="46" s="1"/>
  <c r="N176" i="36"/>
  <c r="N178" i="36"/>
  <c r="N180" i="36"/>
  <c r="N181" i="36"/>
  <c r="N182" i="36"/>
  <c r="O183" i="36"/>
  <c r="N185" i="36"/>
  <c r="N192" i="36"/>
  <c r="N195" i="36"/>
  <c r="N196" i="36"/>
  <c r="N197" i="36"/>
  <c r="N198" i="36"/>
  <c r="N199" i="36"/>
  <c r="N202" i="36"/>
  <c r="N203" i="36"/>
  <c r="N204" i="36"/>
  <c r="N206" i="36"/>
  <c r="N207" i="36"/>
  <c r="N208" i="36"/>
  <c r="N209" i="36"/>
  <c r="N210" i="36"/>
  <c r="N211" i="36"/>
  <c r="N214" i="36"/>
  <c r="N215" i="36"/>
  <c r="N216" i="36"/>
  <c r="O217" i="36"/>
  <c r="N219" i="36"/>
  <c r="N221" i="36"/>
  <c r="N223" i="36"/>
  <c r="N225" i="36"/>
  <c r="N227" i="36"/>
  <c r="B233" i="36"/>
  <c r="H235" i="36"/>
  <c r="H332" i="46" s="1"/>
  <c r="E239" i="36"/>
  <c r="K334" i="46" s="1"/>
  <c r="E240" i="36"/>
  <c r="K335" i="46" s="1"/>
  <c r="D241" i="36"/>
  <c r="J336" i="46" s="1"/>
  <c r="N247" i="36"/>
  <c r="N248" i="36"/>
  <c r="N249" i="36"/>
  <c r="N250" i="36"/>
  <c r="N251" i="36"/>
  <c r="N252" i="36"/>
  <c r="N253" i="36"/>
  <c r="N254" i="36"/>
  <c r="E255" i="36"/>
  <c r="O255" i="36"/>
  <c r="E256" i="36"/>
  <c r="E257" i="36"/>
  <c r="N257" i="36"/>
  <c r="C258" i="36"/>
  <c r="S336" i="46" s="1"/>
  <c r="N258" i="36"/>
  <c r="N259" i="36"/>
  <c r="N260" i="36"/>
  <c r="N261" i="36"/>
  <c r="O262" i="36"/>
  <c r="N264" i="36"/>
  <c r="N265" i="36"/>
  <c r="N266" i="36"/>
  <c r="N267" i="36"/>
  <c r="N268" i="36"/>
  <c r="N269" i="36"/>
  <c r="N270" i="36"/>
  <c r="N271" i="36"/>
  <c r="N272" i="36"/>
  <c r="N273" i="36"/>
  <c r="N274" i="36"/>
  <c r="O275" i="36"/>
  <c r="N277" i="36"/>
  <c r="N279" i="36"/>
  <c r="N280" i="36"/>
  <c r="N281" i="36"/>
  <c r="N282" i="36"/>
  <c r="N285" i="36"/>
  <c r="N286" i="36"/>
  <c r="N287" i="36"/>
  <c r="O288" i="36"/>
  <c r="N290" i="36"/>
  <c r="N292" i="36"/>
  <c r="N294" i="36"/>
  <c r="N295" i="36"/>
  <c r="N296" i="36"/>
  <c r="O297" i="36"/>
  <c r="N299" i="36"/>
  <c r="N306" i="36"/>
  <c r="N308" i="36"/>
  <c r="N309" i="36"/>
  <c r="N310" i="36"/>
  <c r="N311" i="36"/>
  <c r="N312" i="36"/>
  <c r="N313" i="36"/>
  <c r="O314" i="36"/>
  <c r="N316" i="36"/>
  <c r="N317" i="36"/>
  <c r="N318" i="36"/>
  <c r="N320" i="36"/>
  <c r="N321" i="36"/>
  <c r="N322" i="36"/>
  <c r="N323" i="36"/>
  <c r="N324" i="36"/>
  <c r="N325" i="36"/>
  <c r="N328" i="36"/>
  <c r="N329" i="36"/>
  <c r="N330" i="36"/>
  <c r="O331" i="36"/>
  <c r="N333" i="36"/>
  <c r="N335" i="36"/>
  <c r="N337" i="36"/>
  <c r="N339" i="36"/>
  <c r="N341" i="36"/>
  <c r="B349" i="36"/>
  <c r="H351" i="36"/>
  <c r="H504" i="46" s="1"/>
  <c r="E356" i="36"/>
  <c r="J356" i="36"/>
  <c r="O356" i="36"/>
  <c r="E357" i="36"/>
  <c r="G357" i="36" s="1"/>
  <c r="J357" i="36"/>
  <c r="O357" i="36"/>
  <c r="E358" i="36"/>
  <c r="G358" i="36" s="1"/>
  <c r="J358" i="36"/>
  <c r="O358" i="36"/>
  <c r="E359" i="36"/>
  <c r="G359" i="36" s="1"/>
  <c r="J359" i="36"/>
  <c r="O359" i="36"/>
  <c r="E360" i="36"/>
  <c r="G360" i="36" s="1"/>
  <c r="J360" i="36"/>
  <c r="O360" i="36"/>
  <c r="E361" i="36"/>
  <c r="G361" i="36" s="1"/>
  <c r="J361" i="36"/>
  <c r="O361" i="36"/>
  <c r="E362" i="36"/>
  <c r="G362" i="36" s="1"/>
  <c r="J362" i="36"/>
  <c r="O362" i="36"/>
  <c r="E363" i="36"/>
  <c r="G363" i="36" s="1"/>
  <c r="J363" i="36"/>
  <c r="O363" i="36"/>
  <c r="E364" i="36"/>
  <c r="J364" i="36"/>
  <c r="O364" i="36"/>
  <c r="O367" i="36" s="1"/>
  <c r="E365" i="36"/>
  <c r="G365" i="36" s="1"/>
  <c r="J365" i="36"/>
  <c r="O365" i="36"/>
  <c r="E366" i="36"/>
  <c r="G366" i="36" s="1"/>
  <c r="J366" i="36"/>
  <c r="O366" i="36"/>
  <c r="D367" i="36"/>
  <c r="J517" i="46" s="1"/>
  <c r="D368" i="36"/>
  <c r="J518" i="46" s="1"/>
  <c r="N379" i="36"/>
  <c r="N380" i="36"/>
  <c r="E381" i="36"/>
  <c r="H206" i="71" s="1"/>
  <c r="N381" i="36"/>
  <c r="E382" i="36"/>
  <c r="H207" i="71" s="1"/>
  <c r="N382" i="36"/>
  <c r="E383" i="36"/>
  <c r="H208" i="71" s="1"/>
  <c r="N383" i="36"/>
  <c r="C384" i="36"/>
  <c r="Y518" i="46" s="1"/>
  <c r="N385" i="36"/>
  <c r="N386" i="36"/>
  <c r="E387" i="36"/>
  <c r="H209" i="71" s="1"/>
  <c r="E388" i="36"/>
  <c r="H210" i="71" s="1"/>
  <c r="E389" i="36"/>
  <c r="H211" i="71" s="1"/>
  <c r="N389" i="36"/>
  <c r="C390" i="36"/>
  <c r="N390" i="36"/>
  <c r="N391" i="36"/>
  <c r="N392" i="36"/>
  <c r="E393" i="36"/>
  <c r="H212" i="71" s="1"/>
  <c r="N393" i="36"/>
  <c r="E394" i="36"/>
  <c r="H213" i="71" s="1"/>
  <c r="O394" i="36"/>
  <c r="E395" i="36"/>
  <c r="H214" i="71" s="1"/>
  <c r="E396" i="36"/>
  <c r="H215" i="71" s="1"/>
  <c r="N396" i="36"/>
  <c r="E397" i="36"/>
  <c r="N397" i="36"/>
  <c r="E398" i="36"/>
  <c r="H217" i="71" s="1"/>
  <c r="N398" i="36"/>
  <c r="E399" i="36"/>
  <c r="H218" i="71" s="1"/>
  <c r="N399" i="36"/>
  <c r="E400" i="36"/>
  <c r="H219" i="71" s="1"/>
  <c r="N400" i="36"/>
  <c r="E401" i="36"/>
  <c r="H220" i="71" s="1"/>
  <c r="N401" i="36"/>
  <c r="E402" i="36"/>
  <c r="H221" i="71" s="1"/>
  <c r="N402" i="36"/>
  <c r="E403" i="36"/>
  <c r="H222" i="71" s="1"/>
  <c r="N403" i="36"/>
  <c r="E404" i="36"/>
  <c r="H223" i="71" s="1"/>
  <c r="N404" i="36"/>
  <c r="E405" i="36"/>
  <c r="H224" i="71" s="1"/>
  <c r="N405" i="36"/>
  <c r="E406" i="36"/>
  <c r="H225" i="71" s="1"/>
  <c r="N406" i="36"/>
  <c r="E407" i="36"/>
  <c r="H226" i="71" s="1"/>
  <c r="O407" i="36"/>
  <c r="C408" i="36"/>
  <c r="V518" i="46" s="1"/>
  <c r="N409" i="36"/>
  <c r="E411" i="36"/>
  <c r="N411" i="36"/>
  <c r="E412" i="36"/>
  <c r="H228" i="71" s="1"/>
  <c r="N412" i="36"/>
  <c r="E413" i="36"/>
  <c r="H229" i="71" s="1"/>
  <c r="N413" i="36"/>
  <c r="C414" i="36"/>
  <c r="AB518" i="46" s="1"/>
  <c r="N414" i="36"/>
  <c r="E417" i="36"/>
  <c r="H230" i="71" s="1"/>
  <c r="N417" i="36"/>
  <c r="E418" i="36"/>
  <c r="H231" i="71" s="1"/>
  <c r="N418" i="36"/>
  <c r="E419" i="36"/>
  <c r="H232" i="71" s="1"/>
  <c r="N419" i="36"/>
  <c r="E420" i="36"/>
  <c r="H233" i="71" s="1"/>
  <c r="O420" i="36"/>
  <c r="E421" i="36"/>
  <c r="H234" i="71" s="1"/>
  <c r="C422" i="36"/>
  <c r="N422" i="36"/>
  <c r="N424" i="36"/>
  <c r="N426" i="36"/>
  <c r="N427" i="36"/>
  <c r="N428" i="36"/>
  <c r="O429" i="36"/>
  <c r="N431" i="36"/>
  <c r="N438" i="36"/>
  <c r="N441" i="36"/>
  <c r="N444" i="36"/>
  <c r="N445" i="36"/>
  <c r="N446" i="36"/>
  <c r="N449" i="36"/>
  <c r="N450" i="36"/>
  <c r="N451" i="36"/>
  <c r="N453" i="36"/>
  <c r="N454" i="36"/>
  <c r="N455" i="36"/>
  <c r="N456" i="36"/>
  <c r="N457" i="36"/>
  <c r="N458" i="36"/>
  <c r="N461" i="36"/>
  <c r="N462" i="36"/>
  <c r="N463" i="36"/>
  <c r="O464" i="36"/>
  <c r="N466" i="36"/>
  <c r="N468" i="36"/>
  <c r="N470" i="36"/>
  <c r="N472" i="36"/>
  <c r="N474" i="36"/>
  <c r="B480" i="36"/>
  <c r="H482" i="36"/>
  <c r="H829" i="46" s="1"/>
  <c r="E487" i="36"/>
  <c r="J487" i="36"/>
  <c r="O487" i="36"/>
  <c r="E488" i="36"/>
  <c r="G488" i="36" s="1"/>
  <c r="J488" i="36"/>
  <c r="O488" i="36"/>
  <c r="E489" i="36"/>
  <c r="G489" i="36" s="1"/>
  <c r="J489" i="36"/>
  <c r="O489" i="36"/>
  <c r="E490" i="36"/>
  <c r="G490" i="36" s="1"/>
  <c r="J490" i="36"/>
  <c r="O490" i="36"/>
  <c r="E491" i="36"/>
  <c r="G491" i="36" s="1"/>
  <c r="J491" i="36"/>
  <c r="O491" i="36"/>
  <c r="E492" i="36"/>
  <c r="G492" i="36" s="1"/>
  <c r="J492" i="36"/>
  <c r="O492" i="36"/>
  <c r="E493" i="36"/>
  <c r="G493" i="36" s="1"/>
  <c r="J493" i="36"/>
  <c r="O493" i="36"/>
  <c r="E494" i="36"/>
  <c r="G494" i="36" s="1"/>
  <c r="J494" i="36"/>
  <c r="O494" i="36"/>
  <c r="E495" i="36"/>
  <c r="J495" i="36"/>
  <c r="O495" i="36"/>
  <c r="E496" i="36"/>
  <c r="G496" i="36" s="1"/>
  <c r="J496" i="36"/>
  <c r="O496" i="36"/>
  <c r="E497" i="36"/>
  <c r="G497" i="36" s="1"/>
  <c r="J497" i="36"/>
  <c r="O497" i="36"/>
  <c r="D498" i="36"/>
  <c r="J842" i="46" s="1"/>
  <c r="D499" i="36"/>
  <c r="J843" i="46" s="1"/>
  <c r="N510" i="36"/>
  <c r="N511" i="36"/>
  <c r="E512" i="36"/>
  <c r="N512" i="36"/>
  <c r="E513" i="36"/>
  <c r="H236" i="71" s="1"/>
  <c r="N513" i="36"/>
  <c r="E514" i="36"/>
  <c r="H237" i="71" s="1"/>
  <c r="N514" i="36"/>
  <c r="C515" i="36"/>
  <c r="Y843" i="46" s="1"/>
  <c r="N516" i="36"/>
  <c r="N517" i="36"/>
  <c r="E518" i="36"/>
  <c r="H238" i="71" s="1"/>
  <c r="E519" i="36"/>
  <c r="H239" i="71" s="1"/>
  <c r="E520" i="36"/>
  <c r="N520" i="36"/>
  <c r="C521" i="36"/>
  <c r="N521" i="36"/>
  <c r="N522" i="36"/>
  <c r="N523" i="36"/>
  <c r="E524" i="36"/>
  <c r="H241" i="71" s="1"/>
  <c r="N524" i="36"/>
  <c r="E525" i="36"/>
  <c r="H242" i="71" s="1"/>
  <c r="O525" i="36"/>
  <c r="E526" i="36"/>
  <c r="H243" i="71" s="1"/>
  <c r="E527" i="36"/>
  <c r="H244" i="71" s="1"/>
  <c r="N527" i="36"/>
  <c r="E528" i="36"/>
  <c r="N528" i="36"/>
  <c r="E529" i="36"/>
  <c r="H246" i="71" s="1"/>
  <c r="N529" i="36"/>
  <c r="E530" i="36"/>
  <c r="H247" i="71" s="1"/>
  <c r="N530" i="36"/>
  <c r="E531" i="36"/>
  <c r="H248" i="71" s="1"/>
  <c r="N531" i="36"/>
  <c r="E532" i="36"/>
  <c r="H249" i="71" s="1"/>
  <c r="N532" i="36"/>
  <c r="E533" i="36"/>
  <c r="H250" i="71" s="1"/>
  <c r="N533" i="36"/>
  <c r="E534" i="36"/>
  <c r="H251" i="71" s="1"/>
  <c r="N534" i="36"/>
  <c r="E535" i="36"/>
  <c r="H252" i="71" s="1"/>
  <c r="N535" i="36"/>
  <c r="E536" i="36"/>
  <c r="H253" i="71" s="1"/>
  <c r="N536" i="36"/>
  <c r="E537" i="36"/>
  <c r="H254" i="71" s="1"/>
  <c r="N537" i="36"/>
  <c r="E538" i="36"/>
  <c r="H255" i="71" s="1"/>
  <c r="O538" i="36"/>
  <c r="C539" i="36"/>
  <c r="N540" i="36"/>
  <c r="E542" i="36"/>
  <c r="N542" i="36"/>
  <c r="E543" i="36"/>
  <c r="H257" i="71" s="1"/>
  <c r="N543" i="36"/>
  <c r="E544" i="36"/>
  <c r="H258" i="71" s="1"/>
  <c r="N544" i="36"/>
  <c r="C545" i="36"/>
  <c r="N545" i="36"/>
  <c r="E548" i="36"/>
  <c r="H259" i="71" s="1"/>
  <c r="N548" i="36"/>
  <c r="E549" i="36"/>
  <c r="H260" i="71" s="1"/>
  <c r="N549" i="36"/>
  <c r="E550" i="36"/>
  <c r="H261" i="71" s="1"/>
  <c r="N550" i="36"/>
  <c r="E551" i="36"/>
  <c r="H262" i="71" s="1"/>
  <c r="O551" i="36"/>
  <c r="E552" i="36"/>
  <c r="H263" i="71" s="1"/>
  <c r="C553" i="36"/>
  <c r="AE843" i="46" s="1"/>
  <c r="N553" i="36"/>
  <c r="N555" i="36"/>
  <c r="N557" i="36"/>
  <c r="N558" i="36"/>
  <c r="N559" i="36"/>
  <c r="O560" i="36"/>
  <c r="N562" i="36"/>
  <c r="N569" i="36"/>
  <c r="N572" i="36"/>
  <c r="N575" i="36"/>
  <c r="N576" i="36"/>
  <c r="N577" i="36"/>
  <c r="N580" i="36"/>
  <c r="N581" i="36"/>
  <c r="N582" i="36"/>
  <c r="N584" i="36"/>
  <c r="N585" i="36"/>
  <c r="N586" i="36"/>
  <c r="N587" i="36"/>
  <c r="N588" i="36"/>
  <c r="N589" i="36"/>
  <c r="N592" i="36"/>
  <c r="N593" i="36"/>
  <c r="N594" i="36"/>
  <c r="O595" i="36"/>
  <c r="N597" i="36"/>
  <c r="N599" i="36"/>
  <c r="N601" i="36"/>
  <c r="N603" i="36"/>
  <c r="N605" i="36"/>
  <c r="B612" i="36"/>
  <c r="H614" i="36"/>
  <c r="H1148" i="46" s="1"/>
  <c r="G619" i="36"/>
  <c r="I619" i="36" s="1"/>
  <c r="G620" i="36"/>
  <c r="G621" i="36"/>
  <c r="G622" i="36"/>
  <c r="N629" i="36"/>
  <c r="N630" i="36"/>
  <c r="E631" i="36"/>
  <c r="N631" i="36"/>
  <c r="E632" i="36"/>
  <c r="H265" i="71" s="1"/>
  <c r="N632" i="36"/>
  <c r="E633" i="36"/>
  <c r="H266" i="71" s="1"/>
  <c r="N633" i="36"/>
  <c r="C634" i="36"/>
  <c r="N634" i="36"/>
  <c r="N635" i="36"/>
  <c r="N636" i="36"/>
  <c r="E637" i="36"/>
  <c r="H267" i="71" s="1"/>
  <c r="O637" i="36"/>
  <c r="E638" i="36"/>
  <c r="H268" i="71" s="1"/>
  <c r="E639" i="36"/>
  <c r="H269" i="71" s="1"/>
  <c r="N639" i="36"/>
  <c r="C640" i="36"/>
  <c r="S1154" i="46" s="1"/>
  <c r="N640" i="36"/>
  <c r="N641" i="36"/>
  <c r="N642" i="36"/>
  <c r="E643" i="36"/>
  <c r="H270" i="71" s="1"/>
  <c r="N643" i="36"/>
  <c r="E644" i="36"/>
  <c r="H271" i="71" s="1"/>
  <c r="O644" i="36"/>
  <c r="E645" i="36"/>
  <c r="H272" i="71" s="1"/>
  <c r="E646" i="36"/>
  <c r="N646" i="36"/>
  <c r="E647" i="36"/>
  <c r="H274" i="71" s="1"/>
  <c r="N647" i="36"/>
  <c r="E648" i="36"/>
  <c r="H275" i="71" s="1"/>
  <c r="N648" i="36"/>
  <c r="E649" i="36"/>
  <c r="H276" i="71" s="1"/>
  <c r="N649" i="36"/>
  <c r="E650" i="36"/>
  <c r="H277" i="71" s="1"/>
  <c r="N650" i="36"/>
  <c r="E651" i="36"/>
  <c r="H278" i="71" s="1"/>
  <c r="N651" i="36"/>
  <c r="E652" i="36"/>
  <c r="H279" i="71" s="1"/>
  <c r="N652" i="36"/>
  <c r="E653" i="36"/>
  <c r="H280" i="71" s="1"/>
  <c r="N653" i="36"/>
  <c r="E654" i="36"/>
  <c r="H281" i="71" s="1"/>
  <c r="N654" i="36"/>
  <c r="E655" i="36"/>
  <c r="H282" i="71" s="1"/>
  <c r="N655" i="36"/>
  <c r="E656" i="36"/>
  <c r="H283" i="71" s="1"/>
  <c r="N656" i="36"/>
  <c r="E657" i="36"/>
  <c r="H284" i="71" s="1"/>
  <c r="O657" i="36"/>
  <c r="C658" i="36"/>
  <c r="V1154" i="46" s="1"/>
  <c r="N659" i="36"/>
  <c r="E661" i="36"/>
  <c r="H285" i="71" s="1"/>
  <c r="N661" i="36"/>
  <c r="E662" i="36"/>
  <c r="N662" i="36"/>
  <c r="E663" i="36"/>
  <c r="H287" i="71" s="1"/>
  <c r="N663" i="36"/>
  <c r="C664" i="36"/>
  <c r="N664" i="36"/>
  <c r="E667" i="36"/>
  <c r="N667" i="36"/>
  <c r="E668" i="36"/>
  <c r="H289" i="71" s="1"/>
  <c r="N668" i="36"/>
  <c r="E669" i="36"/>
  <c r="H290" i="71" s="1"/>
  <c r="N669" i="36"/>
  <c r="E670" i="36"/>
  <c r="H291" i="71" s="1"/>
  <c r="O670" i="36"/>
  <c r="E671" i="36"/>
  <c r="H292" i="71" s="1"/>
  <c r="C672" i="36"/>
  <c r="N672" i="36"/>
  <c r="N674" i="36"/>
  <c r="N676" i="36"/>
  <c r="N677" i="36"/>
  <c r="N678" i="36"/>
  <c r="O679" i="36"/>
  <c r="N681" i="36"/>
  <c r="N688" i="36"/>
  <c r="N691" i="36"/>
  <c r="N692" i="36"/>
  <c r="N694" i="36"/>
  <c r="N695" i="36"/>
  <c r="N696" i="36"/>
  <c r="N699" i="36"/>
  <c r="N700" i="36"/>
  <c r="N701" i="36"/>
  <c r="N703" i="36"/>
  <c r="N704" i="36"/>
  <c r="N705" i="36"/>
  <c r="N706" i="36"/>
  <c r="N707" i="36"/>
  <c r="N708" i="36"/>
  <c r="N711" i="36"/>
  <c r="N712" i="36"/>
  <c r="N713" i="36"/>
  <c r="O714" i="36"/>
  <c r="N716" i="36"/>
  <c r="N718" i="36"/>
  <c r="N720" i="36"/>
  <c r="N722" i="36"/>
  <c r="N724" i="36"/>
  <c r="B731" i="36"/>
  <c r="H733" i="36"/>
  <c r="H1346" i="46" s="1"/>
  <c r="G738" i="36"/>
  <c r="G740" i="36"/>
  <c r="G741" i="36"/>
  <c r="G743" i="36"/>
  <c r="N750" i="36"/>
  <c r="N751" i="36"/>
  <c r="E752" i="36"/>
  <c r="H293" i="71" s="1"/>
  <c r="N752" i="36"/>
  <c r="E753" i="36"/>
  <c r="H294" i="71" s="1"/>
  <c r="N753" i="36"/>
  <c r="E754" i="36"/>
  <c r="H295" i="71" s="1"/>
  <c r="N754" i="36"/>
  <c r="C755" i="36"/>
  <c r="N755" i="36"/>
  <c r="N756" i="36"/>
  <c r="N757" i="36"/>
  <c r="E758" i="36"/>
  <c r="H296" i="71" s="1"/>
  <c r="O758" i="36"/>
  <c r="E759" i="36"/>
  <c r="H297" i="71" s="1"/>
  <c r="E760" i="36"/>
  <c r="H298" i="71" s="1"/>
  <c r="N760" i="36"/>
  <c r="C761" i="36"/>
  <c r="N761" i="36"/>
  <c r="N762" i="36"/>
  <c r="N763" i="36"/>
  <c r="E764" i="36"/>
  <c r="H299" i="71" s="1"/>
  <c r="N764" i="36"/>
  <c r="E765" i="36"/>
  <c r="O765" i="36"/>
  <c r="E766" i="36"/>
  <c r="H301" i="71" s="1"/>
  <c r="E767" i="36"/>
  <c r="H302" i="71" s="1"/>
  <c r="N767" i="36"/>
  <c r="E768" i="36"/>
  <c r="H303" i="71" s="1"/>
  <c r="N768" i="36"/>
  <c r="E769" i="36"/>
  <c r="H304" i="71" s="1"/>
  <c r="N769" i="36"/>
  <c r="E770" i="36"/>
  <c r="H305" i="71" s="1"/>
  <c r="N770" i="36"/>
  <c r="E771" i="36"/>
  <c r="H306" i="71" s="1"/>
  <c r="N771" i="36"/>
  <c r="E772" i="36"/>
  <c r="H307" i="71" s="1"/>
  <c r="N772" i="36"/>
  <c r="E773" i="36"/>
  <c r="H308" i="71" s="1"/>
  <c r="N773" i="36"/>
  <c r="E774" i="36"/>
  <c r="H309" i="71" s="1"/>
  <c r="N774" i="36"/>
  <c r="E775" i="36"/>
  <c r="H310" i="71" s="1"/>
  <c r="N775" i="36"/>
  <c r="E776" i="36"/>
  <c r="H311" i="71" s="1"/>
  <c r="N776" i="36"/>
  <c r="E777" i="36"/>
  <c r="H312" i="71" s="1"/>
  <c r="N777" i="36"/>
  <c r="E778" i="36"/>
  <c r="H313" i="71" s="1"/>
  <c r="O778" i="36"/>
  <c r="C779" i="36"/>
  <c r="N780" i="36"/>
  <c r="E782" i="36"/>
  <c r="H314" i="71" s="1"/>
  <c r="N782" i="36"/>
  <c r="E783" i="36"/>
  <c r="H315" i="71" s="1"/>
  <c r="N783" i="36"/>
  <c r="E784" i="36"/>
  <c r="H316" i="71" s="1"/>
  <c r="N784" i="36"/>
  <c r="C785" i="36"/>
  <c r="AB1354" i="46" s="1"/>
  <c r="N785" i="36"/>
  <c r="E788" i="36"/>
  <c r="H317" i="71" s="1"/>
  <c r="N788" i="36"/>
  <c r="E789" i="36"/>
  <c r="H318" i="71" s="1"/>
  <c r="N789" i="36"/>
  <c r="E790" i="36"/>
  <c r="H319" i="71" s="1"/>
  <c r="N790" i="36"/>
  <c r="E791" i="36"/>
  <c r="H320" i="71" s="1"/>
  <c r="O791" i="36"/>
  <c r="E792" i="36"/>
  <c r="H321" i="71" s="1"/>
  <c r="C793" i="36"/>
  <c r="N793" i="36"/>
  <c r="N795" i="36"/>
  <c r="N797" i="36"/>
  <c r="N798" i="36"/>
  <c r="N799" i="36"/>
  <c r="O800" i="36"/>
  <c r="N802" i="36"/>
  <c r="N809" i="36"/>
  <c r="N812" i="36"/>
  <c r="N813" i="36"/>
  <c r="N815" i="36"/>
  <c r="N816" i="36"/>
  <c r="N817" i="36"/>
  <c r="N820" i="36"/>
  <c r="N821" i="36"/>
  <c r="N822" i="36"/>
  <c r="N824" i="36"/>
  <c r="N825" i="36"/>
  <c r="N826" i="36"/>
  <c r="N827" i="36"/>
  <c r="N828" i="36"/>
  <c r="N829" i="36"/>
  <c r="N832" i="36"/>
  <c r="N833" i="36"/>
  <c r="N834" i="36"/>
  <c r="O835" i="36"/>
  <c r="N837" i="36"/>
  <c r="N839" i="36"/>
  <c r="N841" i="36"/>
  <c r="N843" i="36"/>
  <c r="N845" i="36"/>
  <c r="B853" i="36"/>
  <c r="H855" i="36"/>
  <c r="H1575" i="46" s="1"/>
  <c r="C862" i="36"/>
  <c r="I1579" i="46" s="1"/>
  <c r="D862" i="36"/>
  <c r="J1579" i="46" s="1"/>
  <c r="O58" i="50" s="1"/>
  <c r="E862" i="36"/>
  <c r="K1579" i="46" s="1"/>
  <c r="P58" i="50" s="1"/>
  <c r="F862" i="36"/>
  <c r="L1579" i="46" s="1"/>
  <c r="Q58" i="50" s="1"/>
  <c r="G862" i="36"/>
  <c r="M1579" i="46" s="1"/>
  <c r="R58" i="50" s="1"/>
  <c r="N872" i="36"/>
  <c r="N873" i="36"/>
  <c r="E874" i="36"/>
  <c r="H322" i="71" s="1"/>
  <c r="N874" i="36"/>
  <c r="E875" i="36"/>
  <c r="N875" i="36"/>
  <c r="E876" i="36"/>
  <c r="H324" i="71" s="1"/>
  <c r="N876" i="36"/>
  <c r="C877" i="36"/>
  <c r="Y1579" i="46" s="1"/>
  <c r="N877" i="36"/>
  <c r="N878" i="36"/>
  <c r="N879" i="36"/>
  <c r="E880" i="36"/>
  <c r="H325" i="71" s="1"/>
  <c r="O880" i="36"/>
  <c r="E881" i="36"/>
  <c r="H326" i="71" s="1"/>
  <c r="E882" i="36"/>
  <c r="H327" i="71" s="1"/>
  <c r="N882" i="36"/>
  <c r="C883" i="36"/>
  <c r="S1579" i="46" s="1"/>
  <c r="N883" i="36"/>
  <c r="N884" i="36"/>
  <c r="N885" i="36"/>
  <c r="E886" i="36"/>
  <c r="H328" i="71" s="1"/>
  <c r="N886" i="36"/>
  <c r="E887" i="36"/>
  <c r="O887" i="36"/>
  <c r="E888" i="36"/>
  <c r="H330" i="71" s="1"/>
  <c r="E889" i="36"/>
  <c r="H331" i="71" s="1"/>
  <c r="N889" i="36"/>
  <c r="E890" i="36"/>
  <c r="H332" i="71" s="1"/>
  <c r="N890" i="36"/>
  <c r="E891" i="36"/>
  <c r="H333" i="71" s="1"/>
  <c r="N891" i="36"/>
  <c r="E892" i="36"/>
  <c r="H334" i="71" s="1"/>
  <c r="N892" i="36"/>
  <c r="E893" i="36"/>
  <c r="H335" i="71" s="1"/>
  <c r="N893" i="36"/>
  <c r="E894" i="36"/>
  <c r="H336" i="71" s="1"/>
  <c r="N894" i="36"/>
  <c r="E895" i="36"/>
  <c r="H337" i="71" s="1"/>
  <c r="N895" i="36"/>
  <c r="E896" i="36"/>
  <c r="H338" i="71" s="1"/>
  <c r="N896" i="36"/>
  <c r="E897" i="36"/>
  <c r="H339" i="71" s="1"/>
  <c r="N897" i="36"/>
  <c r="E898" i="36"/>
  <c r="H340" i="71" s="1"/>
  <c r="N898" i="36"/>
  <c r="E899" i="36"/>
  <c r="H341" i="71" s="1"/>
  <c r="N899" i="36"/>
  <c r="E900" i="36"/>
  <c r="H342" i="71" s="1"/>
  <c r="O900" i="36"/>
  <c r="C901" i="36"/>
  <c r="C1015" i="36" s="1"/>
  <c r="N902" i="36"/>
  <c r="E904" i="36"/>
  <c r="H343" i="71" s="1"/>
  <c r="N904" i="36"/>
  <c r="E905" i="36"/>
  <c r="H344" i="71" s="1"/>
  <c r="N905" i="36"/>
  <c r="E906" i="36"/>
  <c r="H345" i="71" s="1"/>
  <c r="N906" i="36"/>
  <c r="C907" i="36"/>
  <c r="AB1579" i="46" s="1"/>
  <c r="N907" i="36"/>
  <c r="E910" i="36"/>
  <c r="H346" i="71" s="1"/>
  <c r="N910" i="36"/>
  <c r="E911" i="36"/>
  <c r="H347" i="71" s="1"/>
  <c r="N911" i="36"/>
  <c r="E912" i="36"/>
  <c r="H348" i="71" s="1"/>
  <c r="N912" i="36"/>
  <c r="E913" i="36"/>
  <c r="H349" i="71" s="1"/>
  <c r="O913" i="36"/>
  <c r="E914" i="36"/>
  <c r="H350" i="71" s="1"/>
  <c r="C915" i="36"/>
  <c r="AE1579" i="46" s="1"/>
  <c r="N915" i="36"/>
  <c r="N917" i="36"/>
  <c r="N919" i="36"/>
  <c r="N920" i="36"/>
  <c r="N921" i="36"/>
  <c r="O922" i="36"/>
  <c r="N924" i="36"/>
  <c r="N931" i="36"/>
  <c r="N934" i="36"/>
  <c r="N935" i="36"/>
  <c r="N937" i="36"/>
  <c r="N938" i="36"/>
  <c r="N939" i="36"/>
  <c r="N942" i="36"/>
  <c r="N943" i="36"/>
  <c r="N944" i="36"/>
  <c r="N946" i="36"/>
  <c r="N947" i="36"/>
  <c r="N948" i="36"/>
  <c r="N949" i="36"/>
  <c r="N950" i="36"/>
  <c r="N951" i="36"/>
  <c r="N954" i="36"/>
  <c r="N955" i="36"/>
  <c r="N956" i="36"/>
  <c r="O957" i="36"/>
  <c r="N959" i="36"/>
  <c r="N961" i="36"/>
  <c r="N963" i="36"/>
  <c r="N965" i="36"/>
  <c r="N967" i="36"/>
  <c r="B975" i="36"/>
  <c r="H977" i="36"/>
  <c r="O986" i="36"/>
  <c r="O988" i="36"/>
  <c r="O989" i="36"/>
  <c r="O990" i="36"/>
  <c r="O991" i="36"/>
  <c r="O992" i="36"/>
  <c r="O994" i="36"/>
  <c r="O995" i="36"/>
  <c r="O998" i="36"/>
  <c r="O999" i="36"/>
  <c r="O1000" i="36"/>
  <c r="O1001" i="36"/>
  <c r="O1002" i="36"/>
  <c r="O1005" i="36"/>
  <c r="O1006" i="36"/>
  <c r="O1007" i="36"/>
  <c r="O1008" i="36"/>
  <c r="O1009" i="36"/>
  <c r="O1010" i="36"/>
  <c r="O1011" i="36"/>
  <c r="O1012" i="36"/>
  <c r="O1013" i="36"/>
  <c r="O1014" i="36"/>
  <c r="O1015" i="36"/>
  <c r="O1018" i="36"/>
  <c r="O1020" i="36"/>
  <c r="O1021" i="36"/>
  <c r="O1022" i="36"/>
  <c r="O1023" i="36"/>
  <c r="O1026" i="36"/>
  <c r="O1027" i="36"/>
  <c r="O1028" i="36"/>
  <c r="O1031" i="36"/>
  <c r="O1033" i="36"/>
  <c r="O1035" i="36"/>
  <c r="O1036" i="36"/>
  <c r="O1037" i="36"/>
  <c r="O1040" i="36"/>
  <c r="N1047" i="36"/>
  <c r="O1047" i="36"/>
  <c r="O1050" i="36"/>
  <c r="O1053" i="36"/>
  <c r="O1054" i="36"/>
  <c r="O1055" i="36"/>
  <c r="O1058" i="36"/>
  <c r="O1059" i="36"/>
  <c r="O1060" i="36"/>
  <c r="N1062" i="36"/>
  <c r="O1063" i="36"/>
  <c r="O1064" i="36"/>
  <c r="O1065" i="36"/>
  <c r="O1066" i="36"/>
  <c r="O1067" i="36"/>
  <c r="O1070" i="36"/>
  <c r="O1071" i="36"/>
  <c r="O1072" i="36"/>
  <c r="O1075" i="36"/>
  <c r="O1077" i="36"/>
  <c r="O1079" i="36"/>
  <c r="O1081" i="36"/>
  <c r="O1083" i="36"/>
  <c r="C12" i="1"/>
  <c r="D12" i="1"/>
  <c r="E12" i="1"/>
  <c r="F12" i="1"/>
  <c r="G12" i="1"/>
  <c r="N18" i="1"/>
  <c r="L6" i="82" s="1"/>
  <c r="N19" i="1"/>
  <c r="L7" i="82" s="1"/>
  <c r="E20" i="1"/>
  <c r="H3" i="71" s="1"/>
  <c r="N20" i="1"/>
  <c r="L8" i="82" s="1"/>
  <c r="E21" i="1"/>
  <c r="H4" i="71" s="1"/>
  <c r="N21" i="1"/>
  <c r="L9" i="82" s="1"/>
  <c r="E22" i="1"/>
  <c r="H5" i="71" s="1"/>
  <c r="N22" i="1"/>
  <c r="L10" i="82" s="1"/>
  <c r="C23" i="1"/>
  <c r="N23" i="1"/>
  <c r="L11" i="82" s="1"/>
  <c r="N24" i="1"/>
  <c r="L12" i="82" s="1"/>
  <c r="N25" i="1"/>
  <c r="L13" i="82" s="1"/>
  <c r="E26" i="1"/>
  <c r="H6" i="71" s="1"/>
  <c r="O26" i="1"/>
  <c r="E27" i="1"/>
  <c r="E28" i="1"/>
  <c r="H8" i="71" s="1"/>
  <c r="N28" i="1"/>
  <c r="L16" i="82" s="1"/>
  <c r="C29" i="1"/>
  <c r="S11" i="46" s="1"/>
  <c r="N29" i="1"/>
  <c r="L17" i="82" s="1"/>
  <c r="N30" i="1"/>
  <c r="L18" i="82" s="1"/>
  <c r="N31" i="1"/>
  <c r="L19" i="82" s="1"/>
  <c r="E32" i="1"/>
  <c r="H9" i="71" s="1"/>
  <c r="N32" i="1"/>
  <c r="L20" i="82" s="1"/>
  <c r="E33" i="1"/>
  <c r="H10" i="71" s="1"/>
  <c r="O33" i="1"/>
  <c r="E34" i="1"/>
  <c r="H11" i="71" s="1"/>
  <c r="E35" i="1"/>
  <c r="H12" i="71" s="1"/>
  <c r="N35" i="1"/>
  <c r="L23" i="82" s="1"/>
  <c r="E36" i="1"/>
  <c r="H13" i="71" s="1"/>
  <c r="N36" i="1"/>
  <c r="L24" i="82" s="1"/>
  <c r="E37" i="1"/>
  <c r="H14" i="71" s="1"/>
  <c r="N37" i="1"/>
  <c r="L25" i="82" s="1"/>
  <c r="E38" i="1"/>
  <c r="H15" i="71" s="1"/>
  <c r="N38" i="1"/>
  <c r="L26" i="82" s="1"/>
  <c r="E39" i="1"/>
  <c r="H16" i="71" s="1"/>
  <c r="N39" i="1"/>
  <c r="L27" i="82" s="1"/>
  <c r="E40" i="1"/>
  <c r="H17" i="71" s="1"/>
  <c r="N40" i="1"/>
  <c r="L28" i="82" s="1"/>
  <c r="E41" i="1"/>
  <c r="H18" i="71" s="1"/>
  <c r="N41" i="1"/>
  <c r="L29" i="82" s="1"/>
  <c r="E42" i="1"/>
  <c r="H19" i="71" s="1"/>
  <c r="N42" i="1"/>
  <c r="L30" i="82" s="1"/>
  <c r="E43" i="1"/>
  <c r="H20" i="71" s="1"/>
  <c r="N43" i="1"/>
  <c r="L31" i="82" s="1"/>
  <c r="E44" i="1"/>
  <c r="H21" i="71" s="1"/>
  <c r="N44" i="1"/>
  <c r="L32" i="82" s="1"/>
  <c r="E45" i="1"/>
  <c r="H22" i="71" s="1"/>
  <c r="N45" i="1"/>
  <c r="L33" i="82" s="1"/>
  <c r="E46" i="1"/>
  <c r="H23" i="71" s="1"/>
  <c r="O46" i="1"/>
  <c r="C47" i="1"/>
  <c r="N48" i="1"/>
  <c r="L36" i="82" s="1"/>
  <c r="E50" i="1"/>
  <c r="H24" i="71" s="1"/>
  <c r="N50" i="1"/>
  <c r="L38" i="82" s="1"/>
  <c r="E51" i="1"/>
  <c r="H25" i="71" s="1"/>
  <c r="N51" i="1"/>
  <c r="L39" i="82" s="1"/>
  <c r="E52" i="1"/>
  <c r="H26" i="71" s="1"/>
  <c r="N52" i="1"/>
  <c r="L40" i="82" s="1"/>
  <c r="C53" i="1"/>
  <c r="AB11" i="46" s="1"/>
  <c r="N53" i="1"/>
  <c r="L41" i="82" s="1"/>
  <c r="E56" i="1"/>
  <c r="H27" i="71" s="1"/>
  <c r="N56" i="1"/>
  <c r="L44" i="82" s="1"/>
  <c r="E57" i="1"/>
  <c r="H28" i="71" s="1"/>
  <c r="N57" i="1"/>
  <c r="L45" i="82" s="1"/>
  <c r="E58" i="1"/>
  <c r="H29" i="71" s="1"/>
  <c r="N58" i="1"/>
  <c r="L46" i="82" s="1"/>
  <c r="E59" i="1"/>
  <c r="H30" i="71" s="1"/>
  <c r="O59" i="1"/>
  <c r="E60" i="1"/>
  <c r="H31" i="71" s="1"/>
  <c r="C61" i="1"/>
  <c r="AE11" i="46" s="1"/>
  <c r="N61" i="1"/>
  <c r="L49" i="82" s="1"/>
  <c r="N63" i="1"/>
  <c r="L51" i="82" s="1"/>
  <c r="N65" i="1"/>
  <c r="L53" i="82" s="1"/>
  <c r="N66" i="1"/>
  <c r="L54" i="82" s="1"/>
  <c r="N67" i="1"/>
  <c r="L55" i="82" s="1"/>
  <c r="O68" i="1"/>
  <c r="N70" i="1"/>
  <c r="L58" i="82" s="1"/>
  <c r="N77" i="1"/>
  <c r="N80" i="1"/>
  <c r="L73" i="82" s="1"/>
  <c r="N81" i="1"/>
  <c r="L74" i="82" s="1"/>
  <c r="N83" i="1"/>
  <c r="L76" i="82" s="1"/>
  <c r="N84" i="1"/>
  <c r="L77" i="82" s="1"/>
  <c r="N85" i="1"/>
  <c r="L78" i="82" s="1"/>
  <c r="N88" i="1"/>
  <c r="L81" i="82" s="1"/>
  <c r="N89" i="1"/>
  <c r="L82" i="82" s="1"/>
  <c r="N90" i="1"/>
  <c r="L83" i="82" s="1"/>
  <c r="N92" i="1"/>
  <c r="L85" i="82" s="1"/>
  <c r="N93" i="1"/>
  <c r="L86" i="82" s="1"/>
  <c r="N94" i="1"/>
  <c r="L87" i="82" s="1"/>
  <c r="N95" i="1"/>
  <c r="L88" i="82" s="1"/>
  <c r="N96" i="1"/>
  <c r="L89" i="82" s="1"/>
  <c r="N97" i="1"/>
  <c r="L90" i="82" s="1"/>
  <c r="N100" i="1"/>
  <c r="L93" i="82" s="1"/>
  <c r="N101" i="1"/>
  <c r="L94" i="82" s="1"/>
  <c r="N102" i="1"/>
  <c r="L95" i="82" s="1"/>
  <c r="O103" i="1"/>
  <c r="N105" i="1"/>
  <c r="L98" i="82" s="1"/>
  <c r="N107" i="1"/>
  <c r="L100" i="82" s="1"/>
  <c r="N109" i="1"/>
  <c r="L102" i="82" s="1"/>
  <c r="N111" i="1"/>
  <c r="L104" i="82" s="1"/>
  <c r="N113" i="1"/>
  <c r="L106" i="82" s="1"/>
  <c r="B119" i="1"/>
  <c r="H121" i="1"/>
  <c r="H167" i="46" s="1"/>
  <c r="G125" i="1"/>
  <c r="H125" i="1"/>
  <c r="J125" i="1"/>
  <c r="P169" i="46" s="1"/>
  <c r="G126" i="1"/>
  <c r="H126" i="1"/>
  <c r="J126" i="1"/>
  <c r="P170" i="46" s="1"/>
  <c r="F127" i="1"/>
  <c r="N133" i="1"/>
  <c r="N134" i="1"/>
  <c r="E135" i="1"/>
  <c r="N135" i="1"/>
  <c r="E136" i="1"/>
  <c r="N136" i="1"/>
  <c r="E137" i="1"/>
  <c r="N137" i="1"/>
  <c r="C138" i="1"/>
  <c r="Y171" i="46" s="1"/>
  <c r="N138" i="1"/>
  <c r="N139" i="1"/>
  <c r="N140" i="1"/>
  <c r="O141" i="1"/>
  <c r="N143" i="1"/>
  <c r="N144" i="1"/>
  <c r="N145" i="1"/>
  <c r="N146" i="1"/>
  <c r="E147" i="1"/>
  <c r="N147" i="1"/>
  <c r="E148" i="1"/>
  <c r="O148" i="1"/>
  <c r="E149" i="1"/>
  <c r="E150" i="1"/>
  <c r="N150" i="1"/>
  <c r="E151" i="1"/>
  <c r="N151" i="1"/>
  <c r="E152" i="1"/>
  <c r="N152" i="1"/>
  <c r="E153" i="1"/>
  <c r="N153" i="1"/>
  <c r="E154" i="1"/>
  <c r="N154" i="1"/>
  <c r="E155" i="1"/>
  <c r="N155" i="1"/>
  <c r="E156" i="1"/>
  <c r="N156" i="1"/>
  <c r="E157" i="1"/>
  <c r="N157" i="1"/>
  <c r="E158" i="1"/>
  <c r="N158" i="1"/>
  <c r="E159" i="1"/>
  <c r="N159" i="1"/>
  <c r="E160" i="1"/>
  <c r="N160" i="1"/>
  <c r="E161" i="1"/>
  <c r="O161" i="1"/>
  <c r="C162" i="1"/>
  <c r="V171" i="46" s="1"/>
  <c r="N163" i="1"/>
  <c r="E165" i="1"/>
  <c r="N165" i="1"/>
  <c r="E166" i="1"/>
  <c r="N166" i="1"/>
  <c r="E167" i="1"/>
  <c r="N167" i="1"/>
  <c r="C168" i="1"/>
  <c r="AB171" i="46" s="1"/>
  <c r="N168" i="1"/>
  <c r="E171" i="1"/>
  <c r="N171" i="1"/>
  <c r="E172" i="1"/>
  <c r="N172" i="1"/>
  <c r="E173" i="1"/>
  <c r="N173" i="1"/>
  <c r="E174" i="1"/>
  <c r="O174" i="1"/>
  <c r="E175" i="1"/>
  <c r="C176" i="1"/>
  <c r="AE171" i="46" s="1"/>
  <c r="N176" i="1"/>
  <c r="N178" i="1"/>
  <c r="N180" i="1"/>
  <c r="N181" i="1"/>
  <c r="N182" i="1"/>
  <c r="O183" i="1"/>
  <c r="N185" i="1"/>
  <c r="N192" i="1"/>
  <c r="N195" i="1"/>
  <c r="N196" i="1"/>
  <c r="N197" i="1"/>
  <c r="N198" i="1"/>
  <c r="N199" i="1"/>
  <c r="N202" i="1"/>
  <c r="N203" i="1"/>
  <c r="N204" i="1"/>
  <c r="N206" i="1"/>
  <c r="N207" i="1"/>
  <c r="N208" i="1"/>
  <c r="N209" i="1"/>
  <c r="N210" i="1"/>
  <c r="N211" i="1"/>
  <c r="N214" i="1"/>
  <c r="N215" i="1"/>
  <c r="N216" i="1"/>
  <c r="O217" i="1"/>
  <c r="N219" i="1"/>
  <c r="N221" i="1"/>
  <c r="N223" i="1"/>
  <c r="N225" i="1"/>
  <c r="N227" i="1"/>
  <c r="B233" i="1"/>
  <c r="H235" i="1"/>
  <c r="H325" i="46" s="1"/>
  <c r="E239" i="1"/>
  <c r="K327" i="46" s="1"/>
  <c r="E240" i="1"/>
  <c r="K328" i="46" s="1"/>
  <c r="D241" i="1"/>
  <c r="J329" i="46" s="1"/>
  <c r="N247" i="1"/>
  <c r="N248" i="1"/>
  <c r="N249" i="1"/>
  <c r="N250" i="1"/>
  <c r="N251" i="1"/>
  <c r="N252" i="1"/>
  <c r="N253" i="1"/>
  <c r="N254" i="1"/>
  <c r="E255" i="1"/>
  <c r="O255" i="1"/>
  <c r="E256" i="1"/>
  <c r="E257" i="1"/>
  <c r="N257" i="1"/>
  <c r="C258" i="1"/>
  <c r="S329" i="46" s="1"/>
  <c r="N258" i="1"/>
  <c r="N259" i="1"/>
  <c r="N260" i="1"/>
  <c r="N261" i="1"/>
  <c r="O262" i="1"/>
  <c r="N264" i="1"/>
  <c r="N265" i="1"/>
  <c r="N266" i="1"/>
  <c r="N267" i="1"/>
  <c r="N268" i="1"/>
  <c r="N269" i="1"/>
  <c r="N270" i="1"/>
  <c r="N271" i="1"/>
  <c r="N272" i="1"/>
  <c r="N273" i="1"/>
  <c r="N274" i="1"/>
  <c r="O275" i="1"/>
  <c r="N277" i="1"/>
  <c r="N279" i="1"/>
  <c r="N280" i="1"/>
  <c r="N281" i="1"/>
  <c r="N282" i="1"/>
  <c r="N285" i="1"/>
  <c r="N286" i="1"/>
  <c r="N287" i="1"/>
  <c r="O288" i="1"/>
  <c r="N290" i="1"/>
  <c r="N292" i="1"/>
  <c r="N294" i="1"/>
  <c r="N295" i="1"/>
  <c r="N296" i="1"/>
  <c r="O297" i="1"/>
  <c r="N299" i="1"/>
  <c r="N306" i="1"/>
  <c r="N308" i="1"/>
  <c r="N309" i="1"/>
  <c r="N310" i="1"/>
  <c r="N311" i="1"/>
  <c r="N312" i="1"/>
  <c r="N313" i="1"/>
  <c r="O314" i="1"/>
  <c r="N316" i="1"/>
  <c r="N317" i="1"/>
  <c r="N318" i="1"/>
  <c r="N320" i="1"/>
  <c r="N321" i="1"/>
  <c r="N322" i="1"/>
  <c r="N323" i="1"/>
  <c r="N324" i="1"/>
  <c r="N325" i="1"/>
  <c r="N328" i="1"/>
  <c r="N329" i="1"/>
  <c r="N330" i="1"/>
  <c r="O331" i="1"/>
  <c r="N333" i="1"/>
  <c r="N335" i="1"/>
  <c r="N337" i="1"/>
  <c r="N339" i="1"/>
  <c r="N341" i="1"/>
  <c r="B349" i="1"/>
  <c r="H351" i="1"/>
  <c r="H487" i="46" s="1"/>
  <c r="J356" i="1"/>
  <c r="O356" i="1"/>
  <c r="E357" i="1"/>
  <c r="G357" i="1" s="1"/>
  <c r="J357" i="1"/>
  <c r="O357" i="1"/>
  <c r="E358" i="1"/>
  <c r="G358" i="1" s="1"/>
  <c r="J358" i="1"/>
  <c r="O358" i="1"/>
  <c r="E359" i="1"/>
  <c r="G359" i="1" s="1"/>
  <c r="J359" i="1"/>
  <c r="O359" i="1"/>
  <c r="E360" i="1"/>
  <c r="G360" i="1" s="1"/>
  <c r="J360" i="1"/>
  <c r="O360" i="1"/>
  <c r="E361" i="1"/>
  <c r="G361" i="1" s="1"/>
  <c r="J361" i="1"/>
  <c r="O361" i="1"/>
  <c r="E362" i="1"/>
  <c r="G362" i="1" s="1"/>
  <c r="J362" i="1"/>
  <c r="O362" i="1"/>
  <c r="E363" i="1"/>
  <c r="G363" i="1" s="1"/>
  <c r="J363" i="1"/>
  <c r="O363" i="1"/>
  <c r="E364" i="1"/>
  <c r="J364" i="1"/>
  <c r="O364" i="1"/>
  <c r="E365" i="1"/>
  <c r="G365" i="1" s="1"/>
  <c r="J365" i="1"/>
  <c r="O365" i="1"/>
  <c r="E366" i="1"/>
  <c r="G366" i="1" s="1"/>
  <c r="J366" i="1"/>
  <c r="O366" i="1"/>
  <c r="D367" i="1"/>
  <c r="J500" i="46" s="1"/>
  <c r="D368" i="1"/>
  <c r="J501" i="46" s="1"/>
  <c r="N379" i="1"/>
  <c r="N380" i="1"/>
  <c r="E381" i="1"/>
  <c r="H32" i="71" s="1"/>
  <c r="N381" i="1"/>
  <c r="E382" i="1"/>
  <c r="H33" i="71" s="1"/>
  <c r="N382" i="1"/>
  <c r="E383" i="1"/>
  <c r="H34" i="71" s="1"/>
  <c r="N383" i="1"/>
  <c r="C384" i="1"/>
  <c r="C991" i="1" s="1"/>
  <c r="N385" i="1"/>
  <c r="N386" i="1"/>
  <c r="E387" i="1"/>
  <c r="H35" i="71" s="1"/>
  <c r="E388" i="1"/>
  <c r="H36" i="71" s="1"/>
  <c r="E389" i="1"/>
  <c r="N389" i="1"/>
  <c r="C390" i="1"/>
  <c r="N390" i="1"/>
  <c r="N391" i="1"/>
  <c r="N392" i="1"/>
  <c r="E393" i="1"/>
  <c r="H38" i="71" s="1"/>
  <c r="N393" i="1"/>
  <c r="E394" i="1"/>
  <c r="O394" i="1"/>
  <c r="E395" i="1"/>
  <c r="H40" i="71" s="1"/>
  <c r="E396" i="1"/>
  <c r="H41" i="71" s="1"/>
  <c r="N396" i="1"/>
  <c r="E397" i="1"/>
  <c r="H42" i="71" s="1"/>
  <c r="N397" i="1"/>
  <c r="E398" i="1"/>
  <c r="H43" i="71" s="1"/>
  <c r="N398" i="1"/>
  <c r="E399" i="1"/>
  <c r="H44" i="71" s="1"/>
  <c r="N399" i="1"/>
  <c r="E400" i="1"/>
  <c r="H45" i="71" s="1"/>
  <c r="N400" i="1"/>
  <c r="E401" i="1"/>
  <c r="H46" i="71" s="1"/>
  <c r="N401" i="1"/>
  <c r="E402" i="1"/>
  <c r="H47" i="71" s="1"/>
  <c r="N402" i="1"/>
  <c r="E403" i="1"/>
  <c r="H48" i="71" s="1"/>
  <c r="N403" i="1"/>
  <c r="E404" i="1"/>
  <c r="H49" i="71" s="1"/>
  <c r="N404" i="1"/>
  <c r="E405" i="1"/>
  <c r="H50" i="71" s="1"/>
  <c r="N405" i="1"/>
  <c r="E406" i="1"/>
  <c r="H51" i="71" s="1"/>
  <c r="N406" i="1"/>
  <c r="E407" i="1"/>
  <c r="H52" i="71" s="1"/>
  <c r="O407" i="1"/>
  <c r="C408" i="1"/>
  <c r="V501" i="46" s="1"/>
  <c r="N409" i="1"/>
  <c r="E411" i="1"/>
  <c r="H53" i="71" s="1"/>
  <c r="N411" i="1"/>
  <c r="E412" i="1"/>
  <c r="H54" i="71" s="1"/>
  <c r="N412" i="1"/>
  <c r="E413" i="1"/>
  <c r="H55" i="71" s="1"/>
  <c r="N413" i="1"/>
  <c r="C414" i="1"/>
  <c r="N414" i="1"/>
  <c r="E417" i="1"/>
  <c r="N417" i="1"/>
  <c r="E418" i="1"/>
  <c r="H57" i="71" s="1"/>
  <c r="N418" i="1"/>
  <c r="E419" i="1"/>
  <c r="H58" i="71" s="1"/>
  <c r="N419" i="1"/>
  <c r="E420" i="1"/>
  <c r="H59" i="71" s="1"/>
  <c r="O420" i="1"/>
  <c r="E421" i="1"/>
  <c r="H60" i="71" s="1"/>
  <c r="C422" i="1"/>
  <c r="C1032" i="1" s="1"/>
  <c r="N422" i="1"/>
  <c r="N424" i="1"/>
  <c r="N426" i="1"/>
  <c r="N427" i="1"/>
  <c r="N428" i="1"/>
  <c r="O429" i="1"/>
  <c r="N431" i="1"/>
  <c r="N438" i="1"/>
  <c r="N441" i="1"/>
  <c r="N444" i="1"/>
  <c r="N445" i="1"/>
  <c r="N446" i="1"/>
  <c r="N449" i="1"/>
  <c r="N450" i="1"/>
  <c r="N451" i="1"/>
  <c r="N453" i="1"/>
  <c r="N454" i="1"/>
  <c r="N455" i="1"/>
  <c r="N456" i="1"/>
  <c r="N457" i="1"/>
  <c r="N458" i="1"/>
  <c r="N461" i="1"/>
  <c r="N462" i="1"/>
  <c r="N463" i="1"/>
  <c r="O464" i="1"/>
  <c r="N466" i="1"/>
  <c r="N468" i="1"/>
  <c r="N470" i="1"/>
  <c r="N472" i="1"/>
  <c r="N474" i="1"/>
  <c r="B480" i="1"/>
  <c r="H482" i="1"/>
  <c r="H812" i="46" s="1"/>
  <c r="E487" i="1"/>
  <c r="J487" i="1"/>
  <c r="O487" i="1"/>
  <c r="E488" i="1"/>
  <c r="G488" i="1" s="1"/>
  <c r="J488" i="1"/>
  <c r="O488" i="1"/>
  <c r="E489" i="1"/>
  <c r="G489" i="1" s="1"/>
  <c r="J489" i="1"/>
  <c r="O489" i="1"/>
  <c r="E490" i="1"/>
  <c r="G490" i="1" s="1"/>
  <c r="J490" i="1"/>
  <c r="O490" i="1"/>
  <c r="E491" i="1"/>
  <c r="G491" i="1" s="1"/>
  <c r="J491" i="1"/>
  <c r="O491" i="1"/>
  <c r="E492" i="1"/>
  <c r="G492" i="1" s="1"/>
  <c r="J492" i="1"/>
  <c r="O492" i="1"/>
  <c r="E493" i="1"/>
  <c r="G493" i="1" s="1"/>
  <c r="J493" i="1"/>
  <c r="O493" i="1"/>
  <c r="E494" i="1"/>
  <c r="G494" i="1" s="1"/>
  <c r="J494" i="1"/>
  <c r="O494" i="1"/>
  <c r="E495" i="1"/>
  <c r="J495" i="1"/>
  <c r="O495" i="1"/>
  <c r="E496" i="1"/>
  <c r="G496" i="1" s="1"/>
  <c r="J496" i="1"/>
  <c r="O496" i="1"/>
  <c r="E497" i="1"/>
  <c r="G497" i="1" s="1"/>
  <c r="J497" i="1"/>
  <c r="O497" i="1"/>
  <c r="D498" i="1"/>
  <c r="J825" i="46" s="1"/>
  <c r="D499" i="1"/>
  <c r="J826" i="46" s="1"/>
  <c r="N510" i="1"/>
  <c r="N511" i="1"/>
  <c r="E512" i="1"/>
  <c r="N512" i="1"/>
  <c r="E513" i="1"/>
  <c r="H62" i="71" s="1"/>
  <c r="N513" i="1"/>
  <c r="E514" i="1"/>
  <c r="H63" i="71" s="1"/>
  <c r="N514" i="1"/>
  <c r="C515" i="1"/>
  <c r="Y826" i="46" s="1"/>
  <c r="N516" i="1"/>
  <c r="N517" i="1"/>
  <c r="E518" i="1"/>
  <c r="H64" i="71" s="1"/>
  <c r="E519" i="1"/>
  <c r="H65" i="71" s="1"/>
  <c r="E520" i="1"/>
  <c r="H66" i="71" s="1"/>
  <c r="N520" i="1"/>
  <c r="C521" i="1"/>
  <c r="N521" i="1"/>
  <c r="N522" i="1"/>
  <c r="N523" i="1"/>
  <c r="E524" i="1"/>
  <c r="H67" i="71" s="1"/>
  <c r="N524" i="1"/>
  <c r="E525" i="1"/>
  <c r="H68" i="71" s="1"/>
  <c r="O525" i="1"/>
  <c r="E526" i="1"/>
  <c r="H69" i="71" s="1"/>
  <c r="E527" i="1"/>
  <c r="H70" i="71" s="1"/>
  <c r="N527" i="1"/>
  <c r="E528" i="1"/>
  <c r="H71" i="71" s="1"/>
  <c r="N528" i="1"/>
  <c r="E529" i="1"/>
  <c r="H72" i="71" s="1"/>
  <c r="N529" i="1"/>
  <c r="E530" i="1"/>
  <c r="H73" i="71" s="1"/>
  <c r="N530" i="1"/>
  <c r="E531" i="1"/>
  <c r="H74" i="71" s="1"/>
  <c r="N531" i="1"/>
  <c r="E532" i="1"/>
  <c r="H75" i="71" s="1"/>
  <c r="N532" i="1"/>
  <c r="E533" i="1"/>
  <c r="H76" i="71" s="1"/>
  <c r="N533" i="1"/>
  <c r="E534" i="1"/>
  <c r="H77" i="71" s="1"/>
  <c r="N534" i="1"/>
  <c r="E535" i="1"/>
  <c r="H78" i="71" s="1"/>
  <c r="N535" i="1"/>
  <c r="E536" i="1"/>
  <c r="H79" i="71" s="1"/>
  <c r="N536" i="1"/>
  <c r="E537" i="1"/>
  <c r="H80" i="71" s="1"/>
  <c r="N537" i="1"/>
  <c r="E538" i="1"/>
  <c r="H81" i="71" s="1"/>
  <c r="O538" i="1"/>
  <c r="C539" i="1"/>
  <c r="V826" i="46" s="1"/>
  <c r="N540" i="1"/>
  <c r="E542" i="1"/>
  <c r="N542" i="1"/>
  <c r="E543" i="1"/>
  <c r="H83" i="71" s="1"/>
  <c r="N543" i="1"/>
  <c r="E544" i="1"/>
  <c r="H84" i="71" s="1"/>
  <c r="N544" i="1"/>
  <c r="C545" i="1"/>
  <c r="AB826" i="46" s="1"/>
  <c r="N545" i="1"/>
  <c r="E548" i="1"/>
  <c r="N548" i="1"/>
  <c r="E549" i="1"/>
  <c r="H86" i="71" s="1"/>
  <c r="N549" i="1"/>
  <c r="E550" i="1"/>
  <c r="H87" i="71" s="1"/>
  <c r="N550" i="1"/>
  <c r="E551" i="1"/>
  <c r="H88" i="71" s="1"/>
  <c r="O551" i="1"/>
  <c r="E552" i="1"/>
  <c r="H89" i="71" s="1"/>
  <c r="C553" i="1"/>
  <c r="N553" i="1"/>
  <c r="N555" i="1"/>
  <c r="N557" i="1"/>
  <c r="N558" i="1"/>
  <c r="N559" i="1"/>
  <c r="O560" i="1"/>
  <c r="N562" i="1"/>
  <c r="N569" i="1"/>
  <c r="N572" i="1"/>
  <c r="N575" i="1"/>
  <c r="N576" i="1"/>
  <c r="N577" i="1"/>
  <c r="N580" i="1"/>
  <c r="N581" i="1"/>
  <c r="N582" i="1"/>
  <c r="N584" i="1"/>
  <c r="N585" i="1"/>
  <c r="N586" i="1"/>
  <c r="N587" i="1"/>
  <c r="N588" i="1"/>
  <c r="N589" i="1"/>
  <c r="N592" i="1"/>
  <c r="N593" i="1"/>
  <c r="N594" i="1"/>
  <c r="O595" i="1"/>
  <c r="N597" i="1"/>
  <c r="N599" i="1"/>
  <c r="N601" i="1"/>
  <c r="N603" i="1"/>
  <c r="N605" i="1"/>
  <c r="B612" i="1"/>
  <c r="H614" i="1"/>
  <c r="H1139" i="46" s="1"/>
  <c r="G620" i="1"/>
  <c r="G621" i="1"/>
  <c r="G622" i="1"/>
  <c r="N629" i="1"/>
  <c r="N630" i="1"/>
  <c r="E631" i="1"/>
  <c r="N631" i="1"/>
  <c r="E632" i="1"/>
  <c r="H91" i="71" s="1"/>
  <c r="N632" i="1"/>
  <c r="E633" i="1"/>
  <c r="H92" i="71" s="1"/>
  <c r="N633" i="1"/>
  <c r="C634" i="1"/>
  <c r="C993" i="1" s="1"/>
  <c r="N634" i="1"/>
  <c r="N635" i="1"/>
  <c r="N636" i="1"/>
  <c r="E637" i="1"/>
  <c r="H93" i="71" s="1"/>
  <c r="O637" i="1"/>
  <c r="E638" i="1"/>
  <c r="H94" i="71" s="1"/>
  <c r="E639" i="1"/>
  <c r="H95" i="71" s="1"/>
  <c r="N639" i="1"/>
  <c r="C640" i="1"/>
  <c r="S1145" i="46" s="1"/>
  <c r="N640" i="1"/>
  <c r="N641" i="1"/>
  <c r="N642" i="1"/>
  <c r="E643" i="1"/>
  <c r="H96" i="71" s="1"/>
  <c r="N643" i="1"/>
  <c r="E644" i="1"/>
  <c r="H97" i="71" s="1"/>
  <c r="O644" i="1"/>
  <c r="E645" i="1"/>
  <c r="H98" i="71" s="1"/>
  <c r="E646" i="1"/>
  <c r="H99" i="71" s="1"/>
  <c r="N646" i="1"/>
  <c r="E647" i="1"/>
  <c r="H100" i="71" s="1"/>
  <c r="N647" i="1"/>
  <c r="E648" i="1"/>
  <c r="H101" i="71" s="1"/>
  <c r="N648" i="1"/>
  <c r="E649" i="1"/>
  <c r="H102" i="71" s="1"/>
  <c r="N649" i="1"/>
  <c r="E650" i="1"/>
  <c r="H103" i="71" s="1"/>
  <c r="N650" i="1"/>
  <c r="E651" i="1"/>
  <c r="H104" i="71" s="1"/>
  <c r="N651" i="1"/>
  <c r="E652" i="1"/>
  <c r="H105" i="71" s="1"/>
  <c r="N652" i="1"/>
  <c r="E653" i="1"/>
  <c r="H106" i="71" s="1"/>
  <c r="N653" i="1"/>
  <c r="E654" i="1"/>
  <c r="H107" i="71" s="1"/>
  <c r="N654" i="1"/>
  <c r="E655" i="1"/>
  <c r="H108" i="71" s="1"/>
  <c r="N655" i="1"/>
  <c r="E656" i="1"/>
  <c r="H109" i="71" s="1"/>
  <c r="N656" i="1"/>
  <c r="E657" i="1"/>
  <c r="H110" i="71" s="1"/>
  <c r="O657" i="1"/>
  <c r="C658" i="1"/>
  <c r="V1145" i="46" s="1"/>
  <c r="N659" i="1"/>
  <c r="E661" i="1"/>
  <c r="N661" i="1"/>
  <c r="E662" i="1"/>
  <c r="H112" i="71" s="1"/>
  <c r="N662" i="1"/>
  <c r="E663" i="1"/>
  <c r="H113" i="71" s="1"/>
  <c r="N663" i="1"/>
  <c r="C664" i="1"/>
  <c r="N664" i="1"/>
  <c r="E667" i="1"/>
  <c r="N667" i="1"/>
  <c r="E668" i="1"/>
  <c r="H115" i="71" s="1"/>
  <c r="N668" i="1"/>
  <c r="E669" i="1"/>
  <c r="H116" i="71" s="1"/>
  <c r="N669" i="1"/>
  <c r="E670" i="1"/>
  <c r="H117" i="71" s="1"/>
  <c r="O670" i="1"/>
  <c r="E671" i="1"/>
  <c r="H118" i="71" s="1"/>
  <c r="C672" i="1"/>
  <c r="C1034" i="1" s="1"/>
  <c r="N672" i="1"/>
  <c r="N674" i="1"/>
  <c r="N676" i="1"/>
  <c r="N677" i="1"/>
  <c r="N678" i="1"/>
  <c r="O679" i="1"/>
  <c r="N681" i="1"/>
  <c r="N688" i="1"/>
  <c r="N691" i="1"/>
  <c r="N692" i="1"/>
  <c r="N694" i="1"/>
  <c r="N695" i="1"/>
  <c r="N696" i="1"/>
  <c r="N699" i="1"/>
  <c r="N700" i="1"/>
  <c r="N701" i="1"/>
  <c r="N703" i="1"/>
  <c r="N704" i="1"/>
  <c r="N705" i="1"/>
  <c r="N706" i="1"/>
  <c r="N707" i="1"/>
  <c r="N708" i="1"/>
  <c r="N711" i="1"/>
  <c r="N712" i="1"/>
  <c r="N713" i="1"/>
  <c r="O714" i="1"/>
  <c r="N716" i="1"/>
  <c r="N718" i="1"/>
  <c r="N720" i="1"/>
  <c r="N722" i="1"/>
  <c r="N724" i="1"/>
  <c r="B731" i="1"/>
  <c r="H733" i="1"/>
  <c r="H1335" i="46" s="1"/>
  <c r="G738" i="1"/>
  <c r="G740" i="1"/>
  <c r="G741" i="1"/>
  <c r="G743" i="1"/>
  <c r="N750" i="1"/>
  <c r="N751" i="1"/>
  <c r="E752" i="1"/>
  <c r="H119" i="71" s="1"/>
  <c r="N752" i="1"/>
  <c r="E753" i="1"/>
  <c r="H120" i="71" s="1"/>
  <c r="N753" i="1"/>
  <c r="E754" i="1"/>
  <c r="H121" i="71" s="1"/>
  <c r="N754" i="1"/>
  <c r="C755" i="1"/>
  <c r="Y1343" i="46" s="1"/>
  <c r="N755" i="1"/>
  <c r="N756" i="1"/>
  <c r="N757" i="1"/>
  <c r="E758" i="1"/>
  <c r="O758" i="1"/>
  <c r="E759" i="1"/>
  <c r="H123" i="71" s="1"/>
  <c r="E760" i="1"/>
  <c r="H124" i="71" s="1"/>
  <c r="N760" i="1"/>
  <c r="C761" i="1"/>
  <c r="N761" i="1"/>
  <c r="N762" i="1"/>
  <c r="N763" i="1"/>
  <c r="E764" i="1"/>
  <c r="H125" i="71" s="1"/>
  <c r="N764" i="1"/>
  <c r="E765" i="1"/>
  <c r="H126" i="71" s="1"/>
  <c r="O765" i="1"/>
  <c r="E766" i="1"/>
  <c r="H127" i="71" s="1"/>
  <c r="E767" i="1"/>
  <c r="H128" i="71" s="1"/>
  <c r="N767" i="1"/>
  <c r="E768" i="1"/>
  <c r="N768" i="1"/>
  <c r="E769" i="1"/>
  <c r="H130" i="71" s="1"/>
  <c r="N769" i="1"/>
  <c r="E770" i="1"/>
  <c r="H131" i="71" s="1"/>
  <c r="N770" i="1"/>
  <c r="E771" i="1"/>
  <c r="H132" i="71" s="1"/>
  <c r="N771" i="1"/>
  <c r="E772" i="1"/>
  <c r="H133" i="71" s="1"/>
  <c r="N772" i="1"/>
  <c r="E773" i="1"/>
  <c r="H134" i="71" s="1"/>
  <c r="N773" i="1"/>
  <c r="E774" i="1"/>
  <c r="H135" i="71" s="1"/>
  <c r="N774" i="1"/>
  <c r="E775" i="1"/>
  <c r="H136" i="71" s="1"/>
  <c r="N775" i="1"/>
  <c r="E776" i="1"/>
  <c r="H137" i="71" s="1"/>
  <c r="N776" i="1"/>
  <c r="E777" i="1"/>
  <c r="H138" i="71" s="1"/>
  <c r="N777" i="1"/>
  <c r="E778" i="1"/>
  <c r="H139" i="71" s="1"/>
  <c r="O778" i="1"/>
  <c r="C779" i="1"/>
  <c r="V1343" i="46" s="1"/>
  <c r="N780" i="1"/>
  <c r="E782" i="1"/>
  <c r="N782" i="1"/>
  <c r="E783" i="1"/>
  <c r="H141" i="71" s="1"/>
  <c r="N783" i="1"/>
  <c r="E784" i="1"/>
  <c r="H142" i="71" s="1"/>
  <c r="N784" i="1"/>
  <c r="C785" i="1"/>
  <c r="N785" i="1"/>
  <c r="E788" i="1"/>
  <c r="H143" i="71" s="1"/>
  <c r="N788" i="1"/>
  <c r="E789" i="1"/>
  <c r="N789" i="1"/>
  <c r="E790" i="1"/>
  <c r="H145" i="71" s="1"/>
  <c r="N790" i="1"/>
  <c r="E791" i="1"/>
  <c r="H146" i="71" s="1"/>
  <c r="O791" i="1"/>
  <c r="E792" i="1"/>
  <c r="H147" i="71" s="1"/>
  <c r="C793" i="1"/>
  <c r="C1035" i="1" s="1"/>
  <c r="N793" i="1"/>
  <c r="N795" i="1"/>
  <c r="N797" i="1"/>
  <c r="N798" i="1"/>
  <c r="N799" i="1"/>
  <c r="O800" i="1"/>
  <c r="N802" i="1"/>
  <c r="N809" i="1"/>
  <c r="N812" i="1"/>
  <c r="N813" i="1"/>
  <c r="N815" i="1"/>
  <c r="N816" i="1"/>
  <c r="N817" i="1"/>
  <c r="N820" i="1"/>
  <c r="N821" i="1"/>
  <c r="N822" i="1"/>
  <c r="N824" i="1"/>
  <c r="N825" i="1"/>
  <c r="N826" i="1"/>
  <c r="N827" i="1"/>
  <c r="N828" i="1"/>
  <c r="N829" i="1"/>
  <c r="N832" i="1"/>
  <c r="N833" i="1"/>
  <c r="N834" i="1"/>
  <c r="O835" i="1"/>
  <c r="N837" i="1"/>
  <c r="N839" i="1"/>
  <c r="N841" i="1"/>
  <c r="N843" i="1"/>
  <c r="N845" i="1"/>
  <c r="B853" i="1"/>
  <c r="H855" i="1"/>
  <c r="H1568" i="46" s="1"/>
  <c r="C862" i="1"/>
  <c r="I1572" i="46" s="1"/>
  <c r="D862" i="1"/>
  <c r="J1572" i="46" s="1"/>
  <c r="O57" i="50" s="1"/>
  <c r="E862" i="1"/>
  <c r="K1572" i="46" s="1"/>
  <c r="F862" i="1"/>
  <c r="L1572" i="46" s="1"/>
  <c r="G862" i="1"/>
  <c r="M1572" i="46" s="1"/>
  <c r="R57" i="50" s="1"/>
  <c r="N872" i="1"/>
  <c r="M6" i="82" s="1"/>
  <c r="N873" i="1"/>
  <c r="M7" i="82" s="1"/>
  <c r="E874" i="1"/>
  <c r="H148" i="71" s="1"/>
  <c r="N874" i="1"/>
  <c r="M8" i="82" s="1"/>
  <c r="E875" i="1"/>
  <c r="H149" i="71" s="1"/>
  <c r="N875" i="1"/>
  <c r="M9" i="82" s="1"/>
  <c r="E876" i="1"/>
  <c r="H150" i="71" s="1"/>
  <c r="N876" i="1"/>
  <c r="M10" i="82" s="1"/>
  <c r="C877" i="1"/>
  <c r="Y1572" i="46" s="1"/>
  <c r="N877" i="1"/>
  <c r="M11" i="82" s="1"/>
  <c r="N878" i="1"/>
  <c r="M12" i="82" s="1"/>
  <c r="N879" i="1"/>
  <c r="M13" i="82" s="1"/>
  <c r="E880" i="1"/>
  <c r="H151" i="71" s="1"/>
  <c r="O880" i="1"/>
  <c r="E881" i="1"/>
  <c r="H152" i="71" s="1"/>
  <c r="E882" i="1"/>
  <c r="H153" i="71" s="1"/>
  <c r="N882" i="1"/>
  <c r="M16" i="82" s="1"/>
  <c r="C883" i="1"/>
  <c r="N883" i="1"/>
  <c r="M17" i="82" s="1"/>
  <c r="N884" i="1"/>
  <c r="M18" i="82" s="1"/>
  <c r="N885" i="1"/>
  <c r="M19" i="82" s="1"/>
  <c r="E886" i="1"/>
  <c r="H154" i="71" s="1"/>
  <c r="N886" i="1"/>
  <c r="M20" i="82" s="1"/>
  <c r="E887" i="1"/>
  <c r="H155" i="71" s="1"/>
  <c r="O887" i="1"/>
  <c r="E888" i="1"/>
  <c r="H156" i="71" s="1"/>
  <c r="E889" i="1"/>
  <c r="H157" i="71" s="1"/>
  <c r="N889" i="1"/>
  <c r="M23" i="82" s="1"/>
  <c r="E890" i="1"/>
  <c r="H158" i="71" s="1"/>
  <c r="N890" i="1"/>
  <c r="M24" i="82" s="1"/>
  <c r="E891" i="1"/>
  <c r="H159" i="71" s="1"/>
  <c r="N891" i="1"/>
  <c r="M25" i="82" s="1"/>
  <c r="E892" i="1"/>
  <c r="H160" i="71" s="1"/>
  <c r="N892" i="1"/>
  <c r="M26" i="82" s="1"/>
  <c r="E893" i="1"/>
  <c r="H161" i="71" s="1"/>
  <c r="N893" i="1"/>
  <c r="M27" i="82" s="1"/>
  <c r="E894" i="1"/>
  <c r="H162" i="71" s="1"/>
  <c r="N894" i="1"/>
  <c r="M28" i="82" s="1"/>
  <c r="E895" i="1"/>
  <c r="H163" i="71" s="1"/>
  <c r="N895" i="1"/>
  <c r="M29" i="82" s="1"/>
  <c r="E896" i="1"/>
  <c r="H164" i="71" s="1"/>
  <c r="N896" i="1"/>
  <c r="M30" i="82" s="1"/>
  <c r="E897" i="1"/>
  <c r="H165" i="71" s="1"/>
  <c r="N897" i="1"/>
  <c r="M31" i="82" s="1"/>
  <c r="E898" i="1"/>
  <c r="H166" i="71" s="1"/>
  <c r="N898" i="1"/>
  <c r="M32" i="82" s="1"/>
  <c r="E899" i="1"/>
  <c r="H167" i="71" s="1"/>
  <c r="N899" i="1"/>
  <c r="M33" i="82" s="1"/>
  <c r="E900" i="1"/>
  <c r="H168" i="71" s="1"/>
  <c r="O900" i="1"/>
  <c r="C901" i="1"/>
  <c r="V1572" i="46" s="1"/>
  <c r="N902" i="1"/>
  <c r="M36" i="82" s="1"/>
  <c r="E904" i="1"/>
  <c r="H169" i="71" s="1"/>
  <c r="N904" i="1"/>
  <c r="M38" i="82" s="1"/>
  <c r="E905" i="1"/>
  <c r="N905" i="1"/>
  <c r="M39" i="82" s="1"/>
  <c r="E906" i="1"/>
  <c r="H171" i="71" s="1"/>
  <c r="N906" i="1"/>
  <c r="M40" i="82" s="1"/>
  <c r="C907" i="1"/>
  <c r="N907" i="1"/>
  <c r="M41" i="82" s="1"/>
  <c r="E910" i="1"/>
  <c r="H172" i="71" s="1"/>
  <c r="N910" i="1"/>
  <c r="M44" i="82" s="1"/>
  <c r="E911" i="1"/>
  <c r="H173" i="71" s="1"/>
  <c r="N911" i="1"/>
  <c r="M45" i="82" s="1"/>
  <c r="E912" i="1"/>
  <c r="H174" i="71" s="1"/>
  <c r="N912" i="1"/>
  <c r="M46" i="82" s="1"/>
  <c r="E913" i="1"/>
  <c r="H175" i="71" s="1"/>
  <c r="O913" i="1"/>
  <c r="E914" i="1"/>
  <c r="H176" i="71" s="1"/>
  <c r="C915" i="1"/>
  <c r="N915" i="1"/>
  <c r="M49" i="82" s="1"/>
  <c r="N917" i="1"/>
  <c r="M51" i="82" s="1"/>
  <c r="N919" i="1"/>
  <c r="M53" i="82" s="1"/>
  <c r="N920" i="1"/>
  <c r="M54" i="82" s="1"/>
  <c r="N921" i="1"/>
  <c r="M55" i="82" s="1"/>
  <c r="O922" i="1"/>
  <c r="N924" i="1"/>
  <c r="M58" i="82" s="1"/>
  <c r="N931" i="1"/>
  <c r="N934" i="1"/>
  <c r="M73" i="82" s="1"/>
  <c r="N935" i="1"/>
  <c r="M74" i="82" s="1"/>
  <c r="N937" i="1"/>
  <c r="M76" i="82" s="1"/>
  <c r="N938" i="1"/>
  <c r="M77" i="82" s="1"/>
  <c r="N939" i="1"/>
  <c r="M78" i="82" s="1"/>
  <c r="N942" i="1"/>
  <c r="M81" i="82" s="1"/>
  <c r="N943" i="1"/>
  <c r="M82" i="82" s="1"/>
  <c r="N944" i="1"/>
  <c r="M83" i="82" s="1"/>
  <c r="N946" i="1"/>
  <c r="M85" i="82" s="1"/>
  <c r="N947" i="1"/>
  <c r="M86" i="82" s="1"/>
  <c r="N948" i="1"/>
  <c r="M87" i="82" s="1"/>
  <c r="N949" i="1"/>
  <c r="M88" i="82" s="1"/>
  <c r="N950" i="1"/>
  <c r="M89" i="82" s="1"/>
  <c r="N951" i="1"/>
  <c r="M90" i="82" s="1"/>
  <c r="N954" i="1"/>
  <c r="M93" i="82" s="1"/>
  <c r="N955" i="1"/>
  <c r="M94" i="82" s="1"/>
  <c r="N956" i="1"/>
  <c r="M95" i="82" s="1"/>
  <c r="O957" i="1"/>
  <c r="N959" i="1"/>
  <c r="M98" i="82" s="1"/>
  <c r="N961" i="1"/>
  <c r="M100" i="82" s="1"/>
  <c r="N963" i="1"/>
  <c r="M102" i="82" s="1"/>
  <c r="N965" i="1"/>
  <c r="M104" i="82" s="1"/>
  <c r="N967" i="1"/>
  <c r="M106" i="82" s="1"/>
  <c r="B975" i="1"/>
  <c r="H977" i="1"/>
  <c r="O986" i="1"/>
  <c r="O988" i="1"/>
  <c r="O989" i="1"/>
  <c r="O990" i="1"/>
  <c r="O991" i="1"/>
  <c r="O992" i="1"/>
  <c r="O994" i="1"/>
  <c r="O995" i="1"/>
  <c r="O998" i="1"/>
  <c r="O999" i="1"/>
  <c r="O1000" i="1"/>
  <c r="O1001" i="1"/>
  <c r="O1002" i="1"/>
  <c r="O1005" i="1"/>
  <c r="O1006" i="1"/>
  <c r="O1007" i="1"/>
  <c r="O1008" i="1"/>
  <c r="O1009" i="1"/>
  <c r="O1010" i="1"/>
  <c r="O1011" i="1"/>
  <c r="O1012" i="1"/>
  <c r="O1013" i="1"/>
  <c r="O1014" i="1"/>
  <c r="O1015" i="1"/>
  <c r="O1018" i="1"/>
  <c r="O1020" i="1"/>
  <c r="O1021" i="1"/>
  <c r="O1022" i="1"/>
  <c r="O1023" i="1"/>
  <c r="O1026" i="1"/>
  <c r="O1027" i="1"/>
  <c r="O1028" i="1"/>
  <c r="O1031" i="1"/>
  <c r="O1033" i="1"/>
  <c r="O1035" i="1"/>
  <c r="O1036" i="1"/>
  <c r="O1037" i="1"/>
  <c r="O1040" i="1"/>
  <c r="N1047" i="1"/>
  <c r="O1047" i="1"/>
  <c r="O1050" i="1"/>
  <c r="O1053" i="1"/>
  <c r="O1054" i="1"/>
  <c r="O1055" i="1"/>
  <c r="O1058" i="1"/>
  <c r="O1059" i="1"/>
  <c r="O1060" i="1"/>
  <c r="N1062" i="1"/>
  <c r="O1063" i="1"/>
  <c r="O1064" i="1"/>
  <c r="O1065" i="1"/>
  <c r="O1066" i="1"/>
  <c r="O1067" i="1"/>
  <c r="O1070" i="1"/>
  <c r="O1071" i="1"/>
  <c r="O1072" i="1"/>
  <c r="O1075" i="1"/>
  <c r="O1077" i="1"/>
  <c r="O1079" i="1"/>
  <c r="O1081" i="1"/>
  <c r="O1083" i="1"/>
  <c r="H18" i="30"/>
  <c r="I18" i="30"/>
  <c r="H25" i="30"/>
  <c r="I25" i="30"/>
  <c r="H38" i="30"/>
  <c r="I38" i="30"/>
  <c r="H46" i="30"/>
  <c r="I46" i="30"/>
  <c r="H51" i="30"/>
  <c r="I51" i="30"/>
  <c r="H60" i="30"/>
  <c r="I60" i="30"/>
  <c r="H78" i="30"/>
  <c r="I78" i="30"/>
  <c r="H90" i="30"/>
  <c r="I90" i="30"/>
  <c r="H95" i="30"/>
  <c r="I95" i="30"/>
  <c r="G498" i="39"/>
  <c r="N893" i="46" s="1"/>
  <c r="P1042" i="46"/>
  <c r="O1004" i="46"/>
  <c r="P1004" i="46"/>
  <c r="P851" i="46"/>
  <c r="P957" i="46"/>
  <c r="K940" i="46"/>
  <c r="L940" i="46" s="1"/>
  <c r="N940" i="46" s="1"/>
  <c r="P987" i="46"/>
  <c r="O987" i="46"/>
  <c r="Q957" i="46"/>
  <c r="O885" i="46"/>
  <c r="P885" i="46"/>
  <c r="O1038" i="46"/>
  <c r="C60" i="50"/>
  <c r="O817" i="46"/>
  <c r="P953" i="46"/>
  <c r="O953" i="46"/>
  <c r="K906" i="46"/>
  <c r="L906" i="46" s="1"/>
  <c r="N906" i="46" s="1"/>
  <c r="O902" i="46"/>
  <c r="Q596" i="46"/>
  <c r="Q508" i="46"/>
  <c r="P510" i="46"/>
  <c r="P1059" i="46"/>
  <c r="O1059" i="46"/>
  <c r="O1042" i="46"/>
  <c r="P970" i="46"/>
  <c r="P1008" i="46"/>
  <c r="P991" i="46"/>
  <c r="P940" i="46"/>
  <c r="Q668" i="46"/>
  <c r="Q630" i="46"/>
  <c r="P523" i="46"/>
  <c r="P561" i="46"/>
  <c r="O731" i="46"/>
  <c r="K923" i="46"/>
  <c r="L923" i="46" s="1"/>
  <c r="N923" i="46" s="1"/>
  <c r="P923" i="46"/>
  <c r="R817" i="46"/>
  <c r="Q732" i="46"/>
  <c r="Q545" i="46"/>
  <c r="O974" i="46"/>
  <c r="R974" i="46"/>
  <c r="P974" i="46"/>
  <c r="Q715" i="46"/>
  <c r="P714" i="46"/>
  <c r="P1172" i="46"/>
  <c r="P919" i="46"/>
  <c r="O919" i="46"/>
  <c r="O1055" i="46"/>
  <c r="P1055" i="46"/>
  <c r="Q494" i="46"/>
  <c r="P821" i="46"/>
  <c r="I1076" i="46"/>
  <c r="Q711" i="46"/>
  <c r="Q822" i="46"/>
  <c r="P727" i="46"/>
  <c r="Q719" i="46"/>
  <c r="O957" i="46"/>
  <c r="O1021" i="46"/>
  <c r="O855" i="46"/>
  <c r="Q681" i="46"/>
  <c r="P1025" i="46"/>
  <c r="O1025" i="46"/>
  <c r="O936" i="46"/>
  <c r="P936" i="46"/>
  <c r="P872" i="46"/>
  <c r="P574" i="46"/>
  <c r="Q907" i="46"/>
  <c r="R906" i="46"/>
  <c r="Q498" i="46"/>
  <c r="O868" i="46"/>
  <c r="G367" i="36"/>
  <c r="N517" i="46" s="1"/>
  <c r="G367" i="44"/>
  <c r="N653" i="46" s="1"/>
  <c r="O600" i="46"/>
  <c r="Q838" i="46"/>
  <c r="K838" i="46"/>
  <c r="L838" i="46" s="1"/>
  <c r="N838" i="46" s="1"/>
  <c r="Q817" i="46"/>
  <c r="K817" i="46"/>
  <c r="L817" i="46" s="1"/>
  <c r="N817" i="46" s="1"/>
  <c r="Q1436" i="46"/>
  <c r="Q1486" i="46"/>
  <c r="Q1484" i="46"/>
  <c r="Q1475" i="46"/>
  <c r="Q1152" i="46"/>
  <c r="R562" i="46"/>
  <c r="P886" i="46"/>
  <c r="K511" i="46"/>
  <c r="L511" i="46" s="1"/>
  <c r="P634" i="46"/>
  <c r="R971" i="46"/>
  <c r="O558" i="46"/>
  <c r="P668" i="46"/>
  <c r="K664" i="46"/>
  <c r="L664" i="46" s="1"/>
  <c r="N664" i="46" s="1"/>
  <c r="R1472" i="46"/>
  <c r="R1428" i="46"/>
  <c r="L1676" i="46"/>
  <c r="K957" i="46"/>
  <c r="L957" i="46" s="1"/>
  <c r="N957" i="46" s="1"/>
  <c r="R1059" i="46"/>
  <c r="O1058" i="46"/>
  <c r="Q1042" i="46"/>
  <c r="R1042" i="46"/>
  <c r="K1042" i="46"/>
  <c r="L1042" i="46" s="1"/>
  <c r="N1042" i="46" s="1"/>
  <c r="R1038" i="46"/>
  <c r="K1038" i="46"/>
  <c r="L1038" i="46" s="1"/>
  <c r="N1038" i="46" s="1"/>
  <c r="Q1038" i="46"/>
  <c r="P1028" i="46"/>
  <c r="K1025" i="46"/>
  <c r="L1025" i="46" s="1"/>
  <c r="N1025" i="46" s="1"/>
  <c r="R1025" i="46"/>
  <c r="Q1004" i="46"/>
  <c r="R1004" i="46"/>
  <c r="P1003" i="46"/>
  <c r="Q991" i="46"/>
  <c r="Q987" i="46"/>
  <c r="K987" i="46"/>
  <c r="L987" i="46" s="1"/>
  <c r="N987" i="46" s="1"/>
  <c r="O977" i="46"/>
  <c r="I1079" i="46"/>
  <c r="Q974" i="46"/>
  <c r="K974" i="46"/>
  <c r="L974" i="46" s="1"/>
  <c r="N974" i="46" s="1"/>
  <c r="J1076" i="46"/>
  <c r="Q1021" i="46"/>
  <c r="R991" i="46"/>
  <c r="K1004" i="46"/>
  <c r="L1004" i="46" s="1"/>
  <c r="R1008" i="46"/>
  <c r="Q970" i="46"/>
  <c r="K970" i="46"/>
  <c r="L970" i="46" s="1"/>
  <c r="R970" i="46"/>
  <c r="Q953" i="46"/>
  <c r="R953" i="46"/>
  <c r="Q940" i="46"/>
  <c r="R940" i="46"/>
  <c r="P922" i="46"/>
  <c r="Q902" i="46"/>
  <c r="K902" i="46"/>
  <c r="L902" i="46" s="1"/>
  <c r="N902" i="46" s="1"/>
  <c r="Q889" i="46"/>
  <c r="Q872" i="46"/>
  <c r="R872" i="46"/>
  <c r="Q868" i="46"/>
  <c r="Q855" i="46"/>
  <c r="R855" i="46"/>
  <c r="Q821" i="46"/>
  <c r="R821" i="46"/>
  <c r="Q714" i="46"/>
  <c r="R957" i="46"/>
  <c r="K936" i="46"/>
  <c r="L936" i="46" s="1"/>
  <c r="N936" i="46" s="1"/>
  <c r="R936" i="46"/>
  <c r="O918" i="46"/>
  <c r="Q923" i="46"/>
  <c r="Q885" i="46"/>
  <c r="O871" i="46"/>
  <c r="P871" i="46"/>
  <c r="Q834" i="46"/>
  <c r="K855" i="46"/>
  <c r="L855" i="46" s="1"/>
  <c r="N855" i="46" s="1"/>
  <c r="K953" i="46"/>
  <c r="L953" i="46" s="1"/>
  <c r="N953" i="46" s="1"/>
  <c r="R838" i="46"/>
  <c r="R834" i="46"/>
  <c r="C68" i="50"/>
  <c r="K1055" i="46"/>
  <c r="L1055" i="46" s="1"/>
  <c r="K1008" i="46"/>
  <c r="L1008" i="46" s="1"/>
  <c r="N1008" i="46" s="1"/>
  <c r="R1055" i="46"/>
  <c r="K533" i="46"/>
  <c r="L533" i="46" s="1"/>
  <c r="N533" i="46" s="1"/>
  <c r="P567" i="46"/>
  <c r="O951" i="46"/>
  <c r="O942" i="46"/>
  <c r="O921" i="46"/>
  <c r="O836" i="46"/>
  <c r="K816" i="46"/>
  <c r="L816" i="46" s="1"/>
  <c r="O716" i="46"/>
  <c r="Q700" i="46"/>
  <c r="O686" i="46"/>
  <c r="R679" i="46"/>
  <c r="P669" i="46"/>
  <c r="O652" i="46"/>
  <c r="P631" i="46"/>
  <c r="O627" i="46"/>
  <c r="K525" i="46"/>
  <c r="L525" i="46" s="1"/>
  <c r="N525" i="46" s="1"/>
  <c r="P508" i="46"/>
  <c r="K491" i="46"/>
  <c r="L491" i="46" s="1"/>
  <c r="N491" i="46" s="1"/>
  <c r="O904" i="46"/>
  <c r="O925" i="46"/>
  <c r="D59" i="50"/>
  <c r="R1105" i="46"/>
  <c r="AH131" i="46" s="1"/>
  <c r="A21" i="64" s="1"/>
  <c r="R1101" i="46"/>
  <c r="AH127" i="46" s="1"/>
  <c r="A17" i="64" s="1"/>
  <c r="O1036" i="46"/>
  <c r="O972" i="46"/>
  <c r="K854" i="46"/>
  <c r="L854" i="46" s="1"/>
  <c r="P853" i="46"/>
  <c r="O737" i="46"/>
  <c r="O733" i="46"/>
  <c r="Q717" i="46"/>
  <c r="Q666" i="46"/>
  <c r="Q611" i="46"/>
  <c r="K580" i="46"/>
  <c r="L580" i="46" s="1"/>
  <c r="N580" i="46" s="1"/>
  <c r="O533" i="46"/>
  <c r="O516" i="46"/>
  <c r="I457" i="46"/>
  <c r="R1102" i="46"/>
  <c r="AH128" i="46" s="1"/>
  <c r="A18" i="64" s="1"/>
  <c r="P729" i="46"/>
  <c r="P716" i="46"/>
  <c r="R1058" i="46"/>
  <c r="P832" i="46"/>
  <c r="I754" i="46"/>
  <c r="R1103" i="46"/>
  <c r="AH129" i="46" s="1"/>
  <c r="A19" i="64" s="1"/>
  <c r="O682" i="46"/>
  <c r="Q1487" i="46"/>
  <c r="M1476" i="46"/>
  <c r="M1473" i="46"/>
  <c r="C1013" i="38"/>
  <c r="C1026" i="36"/>
  <c r="E138" i="44"/>
  <c r="AA234" i="46" s="1"/>
  <c r="AE1262" i="46"/>
  <c r="AE1263" i="46" s="1"/>
  <c r="C1034" i="59"/>
  <c r="C1011" i="60"/>
  <c r="C993" i="42"/>
  <c r="C1025" i="57"/>
  <c r="AB1670" i="46"/>
  <c r="C1026" i="60"/>
  <c r="C1034" i="44"/>
  <c r="Y688" i="46"/>
  <c r="E755" i="59"/>
  <c r="E994" i="59" s="1"/>
  <c r="C1033" i="42"/>
  <c r="H12" i="44"/>
  <c r="I12" i="44" s="1"/>
  <c r="AB1649" i="46"/>
  <c r="C1026" i="57"/>
  <c r="J862" i="57"/>
  <c r="O933" i="57" s="1"/>
  <c r="O940" i="57" s="1"/>
  <c r="J862" i="38"/>
  <c r="N1571" i="46"/>
  <c r="R1571" i="46" s="1"/>
  <c r="N371" i="32"/>
  <c r="Q1472" i="46"/>
  <c r="R1425" i="46"/>
  <c r="M1426" i="46"/>
  <c r="M1415" i="46"/>
  <c r="O1415" i="46" s="1"/>
  <c r="I744" i="58"/>
  <c r="O811" i="58" s="1"/>
  <c r="O818" i="58" s="1"/>
  <c r="I744" i="43"/>
  <c r="O811" i="43" s="1"/>
  <c r="O818" i="43" s="1"/>
  <c r="E59" i="50"/>
  <c r="Q1425" i="46"/>
  <c r="M1472" i="46"/>
  <c r="M1425" i="46"/>
  <c r="C1033" i="43"/>
  <c r="C1025" i="44"/>
  <c r="C1033" i="55"/>
  <c r="N212" i="32"/>
  <c r="N130" i="32"/>
  <c r="C1014" i="59"/>
  <c r="N238" i="32"/>
  <c r="N127" i="32"/>
  <c r="N527" i="32"/>
  <c r="N368" i="32"/>
  <c r="N349" i="32"/>
  <c r="J862" i="40"/>
  <c r="O933" i="40" s="1"/>
  <c r="O940" i="40" s="1"/>
  <c r="R1487" i="46"/>
  <c r="Q1509" i="46"/>
  <c r="Q1223" i="46"/>
  <c r="D62" i="50"/>
  <c r="Q1187" i="46"/>
  <c r="P1181" i="46"/>
  <c r="O1052" i="46"/>
  <c r="O1039" i="46"/>
  <c r="Q1036" i="46"/>
  <c r="P1035" i="46"/>
  <c r="P984" i="46"/>
  <c r="O954" i="46"/>
  <c r="O924" i="46"/>
  <c r="O903" i="46"/>
  <c r="O890" i="46"/>
  <c r="P873" i="46"/>
  <c r="O869" i="46"/>
  <c r="P822" i="46"/>
  <c r="Q736" i="46"/>
  <c r="P731" i="46"/>
  <c r="O680" i="46"/>
  <c r="P680" i="46"/>
  <c r="Q647" i="46"/>
  <c r="Q643" i="46"/>
  <c r="O642" i="46"/>
  <c r="P625" i="46"/>
  <c r="O625" i="46"/>
  <c r="Q592" i="46"/>
  <c r="Q562" i="46"/>
  <c r="Q558" i="46"/>
  <c r="Q549" i="46"/>
  <c r="R549" i="46"/>
  <c r="O544" i="46"/>
  <c r="Q541" i="46"/>
  <c r="C69" i="50"/>
  <c r="M1475" i="46"/>
  <c r="O1475" i="46" s="1"/>
  <c r="K872" i="46"/>
  <c r="Q1222" i="46"/>
  <c r="R1509" i="46"/>
  <c r="Q1489" i="46"/>
  <c r="Q1260" i="46"/>
  <c r="J367" i="58"/>
  <c r="Y1600" i="46"/>
  <c r="O61" i="50"/>
  <c r="C1004" i="36"/>
  <c r="N63" i="50"/>
  <c r="P211" i="46"/>
  <c r="AB654" i="46"/>
  <c r="C1022" i="44"/>
  <c r="Y102" i="46"/>
  <c r="C996" i="59"/>
  <c r="K425" i="46"/>
  <c r="V1190" i="46"/>
  <c r="C1013" i="40"/>
  <c r="S1409" i="46"/>
  <c r="S1217" i="46"/>
  <c r="AB67" i="46"/>
  <c r="AE1047" i="46"/>
  <c r="C1033" i="59"/>
  <c r="E877" i="42"/>
  <c r="AB637" i="46"/>
  <c r="AB1642" i="46"/>
  <c r="C1026" i="55"/>
  <c r="C1022" i="59"/>
  <c r="K367" i="40"/>
  <c r="C1002" i="42"/>
  <c r="Y1635" i="46"/>
  <c r="C995" i="44"/>
  <c r="V1442" i="46"/>
  <c r="C1014" i="44"/>
  <c r="AB74" i="46"/>
  <c r="C1027" i="44"/>
  <c r="K405" i="46"/>
  <c r="E241" i="57"/>
  <c r="K406" i="46" s="1"/>
  <c r="Q406" i="46" s="1"/>
  <c r="V1663" i="46"/>
  <c r="C1015" i="59"/>
  <c r="V637" i="46"/>
  <c r="C1011" i="43"/>
  <c r="O498" i="44"/>
  <c r="Y654" i="46"/>
  <c r="C991" i="44"/>
  <c r="S1244" i="46"/>
  <c r="C1004" i="57"/>
  <c r="AB1253" i="46"/>
  <c r="AB1254" i="46" s="1"/>
  <c r="C1024" i="58"/>
  <c r="C1025" i="41"/>
  <c r="C991" i="43"/>
  <c r="S979" i="46"/>
  <c r="C1003" i="44"/>
  <c r="C1003" i="55"/>
  <c r="P240" i="46"/>
  <c r="Y1656" i="46"/>
  <c r="C995" i="58"/>
  <c r="F498" i="60"/>
  <c r="M1063" i="46" s="1"/>
  <c r="M1080" i="46" s="1"/>
  <c r="N422" i="32"/>
  <c r="N297" i="32"/>
  <c r="H12" i="57"/>
  <c r="I12" i="57" s="1"/>
  <c r="H12" i="59"/>
  <c r="I12" i="59" s="1"/>
  <c r="AB109" i="46"/>
  <c r="N156" i="32"/>
  <c r="N378" i="32"/>
  <c r="N45" i="32"/>
  <c r="N133" i="32"/>
  <c r="J12" i="58"/>
  <c r="H982" i="58" s="1"/>
  <c r="N71" i="50"/>
  <c r="C1004" i="60"/>
  <c r="N88" i="32"/>
  <c r="N532" i="32"/>
  <c r="N59" i="32"/>
  <c r="N503" i="32"/>
  <c r="N392" i="32"/>
  <c r="N305" i="32"/>
  <c r="N136" i="32"/>
  <c r="N214" i="32"/>
  <c r="N416" i="32"/>
  <c r="N194" i="32"/>
  <c r="N78" i="32"/>
  <c r="N300" i="32"/>
  <c r="N73" i="32"/>
  <c r="N517" i="32"/>
  <c r="N385" i="32"/>
  <c r="N38" i="32"/>
  <c r="N482" i="32"/>
  <c r="N357" i="32"/>
  <c r="N246" i="32"/>
  <c r="N199" i="32"/>
  <c r="N323" i="32"/>
  <c r="N101" i="32"/>
  <c r="N428" i="32"/>
  <c r="N206" i="32"/>
  <c r="N157" i="32"/>
  <c r="N25" i="32"/>
  <c r="N247" i="32"/>
  <c r="N317" i="32"/>
  <c r="N474" i="32"/>
  <c r="N460" i="32"/>
  <c r="N257" i="32"/>
  <c r="N253" i="32"/>
  <c r="N241" i="32"/>
  <c r="N32" i="32"/>
  <c r="N30" i="32"/>
  <c r="N16" i="32"/>
  <c r="U6" i="49"/>
  <c r="N479" i="32"/>
  <c r="N475" i="32"/>
  <c r="N463" i="32"/>
  <c r="N459" i="32"/>
  <c r="M1464" i="46"/>
  <c r="O1464" i="46" s="1"/>
  <c r="M1337" i="46"/>
  <c r="O1337" i="46" s="1"/>
  <c r="M1341" i="46"/>
  <c r="J862" i="36"/>
  <c r="G982" i="36" s="1"/>
  <c r="Q1353" i="46"/>
  <c r="M1428" i="46"/>
  <c r="Q1428" i="46"/>
  <c r="I744" i="38"/>
  <c r="F982" i="38" s="1"/>
  <c r="Q1501" i="46"/>
  <c r="Q1441" i="46"/>
  <c r="Q1439" i="46"/>
  <c r="M1384" i="46"/>
  <c r="M1429" i="46"/>
  <c r="O1429" i="46" s="1"/>
  <c r="I744" i="37"/>
  <c r="R1475" i="46"/>
  <c r="R1351" i="46"/>
  <c r="I744" i="60"/>
  <c r="F982" i="60" s="1"/>
  <c r="I623" i="60"/>
  <c r="O690" i="60" s="1"/>
  <c r="O697" i="60" s="1"/>
  <c r="R1512" i="46"/>
  <c r="Q1512" i="46"/>
  <c r="C1761" i="46"/>
  <c r="C1506" i="46"/>
  <c r="C1806" i="46"/>
  <c r="C1067" i="46"/>
  <c r="O596" i="46" l="1"/>
  <c r="J1502" i="46"/>
  <c r="P1502" i="46" s="1"/>
  <c r="M1463" i="46"/>
  <c r="O1463" i="46" s="1"/>
  <c r="J1454" i="46"/>
  <c r="R1417" i="46"/>
  <c r="N20" i="73"/>
  <c r="C742" i="46"/>
  <c r="C1014" i="57"/>
  <c r="N408" i="32"/>
  <c r="C1016" i="44"/>
  <c r="C991" i="36"/>
  <c r="K736" i="46"/>
  <c r="L736" i="46" s="1"/>
  <c r="N736" i="46" s="1"/>
  <c r="R498" i="46"/>
  <c r="E23" i="44"/>
  <c r="K867" i="46"/>
  <c r="L867" i="46" s="1"/>
  <c r="K583" i="46"/>
  <c r="L583" i="46" s="1"/>
  <c r="N583" i="46" s="1"/>
  <c r="R507" i="46"/>
  <c r="K711" i="46"/>
  <c r="L711" i="46" s="1"/>
  <c r="O651" i="46"/>
  <c r="P677" i="46"/>
  <c r="K532" i="46"/>
  <c r="L532" i="46" s="1"/>
  <c r="N532" i="46" s="1"/>
  <c r="O557" i="46"/>
  <c r="O532" i="46"/>
  <c r="L1512" i="46"/>
  <c r="K1513" i="46"/>
  <c r="J1376" i="46"/>
  <c r="P1376" i="46" s="1"/>
  <c r="R1259" i="46"/>
  <c r="J1244" i="46"/>
  <c r="Q1224" i="46"/>
  <c r="Q1189" i="46"/>
  <c r="J1172" i="46"/>
  <c r="Q1151" i="46"/>
  <c r="K1037" i="46"/>
  <c r="L1037" i="46" s="1"/>
  <c r="N1037" i="46" s="1"/>
  <c r="K1024" i="46"/>
  <c r="L1024" i="46" s="1"/>
  <c r="R990" i="46"/>
  <c r="R986" i="46"/>
  <c r="K973" i="46"/>
  <c r="L973" i="46" s="1"/>
  <c r="K909" i="46"/>
  <c r="L909" i="46" s="1"/>
  <c r="R871" i="46"/>
  <c r="R867" i="46"/>
  <c r="R727" i="46"/>
  <c r="R714" i="46"/>
  <c r="R642" i="46"/>
  <c r="R612" i="46"/>
  <c r="R595" i="46"/>
  <c r="R561" i="46"/>
  <c r="K557" i="46"/>
  <c r="L557" i="46" s="1"/>
  <c r="N557" i="46" s="1"/>
  <c r="K523" i="46"/>
  <c r="L523" i="46" s="1"/>
  <c r="N523" i="46" s="1"/>
  <c r="AF434" i="46"/>
  <c r="J433" i="46"/>
  <c r="O660" i="46"/>
  <c r="O617" i="46"/>
  <c r="P630" i="46"/>
  <c r="E176" i="44"/>
  <c r="AG234" i="46" s="1"/>
  <c r="E176" i="59"/>
  <c r="M1186" i="46"/>
  <c r="O1186" i="46" s="1"/>
  <c r="N22" i="32"/>
  <c r="L19" i="79" s="1"/>
  <c r="C1004" i="44"/>
  <c r="P493" i="46"/>
  <c r="E907" i="55"/>
  <c r="D907" i="55" s="1"/>
  <c r="D1026" i="55" s="1"/>
  <c r="R493" i="46"/>
  <c r="R592" i="46"/>
  <c r="K626" i="46"/>
  <c r="L626" i="46" s="1"/>
  <c r="K609" i="46"/>
  <c r="L609" i="46" s="1"/>
  <c r="R664" i="46"/>
  <c r="R494" i="46"/>
  <c r="R736" i="46"/>
  <c r="P579" i="46"/>
  <c r="O681" i="46"/>
  <c r="K549" i="46"/>
  <c r="L549" i="46" s="1"/>
  <c r="K613" i="46"/>
  <c r="L613" i="46" s="1"/>
  <c r="N613" i="46" s="1"/>
  <c r="O583" i="46"/>
  <c r="O613" i="46"/>
  <c r="C1033" i="58"/>
  <c r="K562" i="46"/>
  <c r="L562" i="46" s="1"/>
  <c r="N562" i="46" s="1"/>
  <c r="R1003" i="46"/>
  <c r="K1011" i="46"/>
  <c r="L1011" i="46" s="1"/>
  <c r="O711" i="46"/>
  <c r="P490" i="46"/>
  <c r="O494" i="46"/>
  <c r="O498" i="40"/>
  <c r="J498" i="58"/>
  <c r="P647" i="46"/>
  <c r="R558" i="46"/>
  <c r="R685" i="46"/>
  <c r="E138" i="59"/>
  <c r="D138" i="59" s="1"/>
  <c r="Z262" i="46" s="1"/>
  <c r="C1863" i="46"/>
  <c r="O489" i="46"/>
  <c r="R939" i="46"/>
  <c r="K681" i="46"/>
  <c r="L681" i="46" s="1"/>
  <c r="R732" i="46"/>
  <c r="N162" i="32"/>
  <c r="N244" i="32"/>
  <c r="O646" i="46"/>
  <c r="C1022" i="36"/>
  <c r="O528" i="46"/>
  <c r="P592" i="46"/>
  <c r="C57" i="50"/>
  <c r="O609" i="46"/>
  <c r="C1025" i="59"/>
  <c r="C1003" i="43"/>
  <c r="E23" i="58"/>
  <c r="AA95" i="46" s="1"/>
  <c r="R1037" i="46"/>
  <c r="R545" i="46"/>
  <c r="K617" i="46"/>
  <c r="L617" i="46" s="1"/>
  <c r="N617" i="46" s="1"/>
  <c r="O511" i="46"/>
  <c r="K630" i="46"/>
  <c r="L630" i="46" s="1"/>
  <c r="N630" i="46" s="1"/>
  <c r="R583" i="46"/>
  <c r="O626" i="46"/>
  <c r="O498" i="39"/>
  <c r="E176" i="39"/>
  <c r="J498" i="40"/>
  <c r="K596" i="46"/>
  <c r="L596" i="46" s="1"/>
  <c r="N596" i="46" s="1"/>
  <c r="P685" i="46"/>
  <c r="K510" i="46"/>
  <c r="L510" i="46" s="1"/>
  <c r="H127" i="42"/>
  <c r="I127" i="42" s="1"/>
  <c r="O220" i="46" s="1"/>
  <c r="C1553" i="46"/>
  <c r="D1553" i="46" s="1"/>
  <c r="L114" i="46"/>
  <c r="O736" i="46"/>
  <c r="F498" i="43"/>
  <c r="M961" i="46" s="1"/>
  <c r="E138" i="58"/>
  <c r="AA255" i="46" s="1"/>
  <c r="E785" i="55"/>
  <c r="E1025" i="55" s="1"/>
  <c r="J1398" i="46"/>
  <c r="P1398" i="46" s="1"/>
  <c r="O591" i="46"/>
  <c r="P498" i="46"/>
  <c r="K545" i="46"/>
  <c r="L545" i="46" s="1"/>
  <c r="O562" i="46"/>
  <c r="K490" i="46"/>
  <c r="L490" i="46" s="1"/>
  <c r="N490" i="46" s="1"/>
  <c r="C996" i="58"/>
  <c r="E422" i="59"/>
  <c r="E1032" i="59" s="1"/>
  <c r="C1026" i="43"/>
  <c r="P591" i="46"/>
  <c r="R647" i="46"/>
  <c r="K558" i="46"/>
  <c r="O647" i="46"/>
  <c r="P694" i="46"/>
  <c r="H862" i="57"/>
  <c r="I862" i="57" s="1"/>
  <c r="O1649" i="46" s="1"/>
  <c r="O549" i="46"/>
  <c r="N355" i="32"/>
  <c r="K643" i="46"/>
  <c r="L643" i="46" s="1"/>
  <c r="N643" i="46" s="1"/>
  <c r="R922" i="46"/>
  <c r="E53" i="43"/>
  <c r="AD67" i="46" s="1"/>
  <c r="R541" i="46"/>
  <c r="O541" i="46"/>
  <c r="C1673" i="46"/>
  <c r="C1274" i="46"/>
  <c r="N538" i="32"/>
  <c r="C1026" i="59"/>
  <c r="K1003" i="46"/>
  <c r="L1003" i="46" s="1"/>
  <c r="O545" i="46"/>
  <c r="K494" i="46"/>
  <c r="L494" i="46" s="1"/>
  <c r="O566" i="46"/>
  <c r="R626" i="46"/>
  <c r="O663" i="46"/>
  <c r="O595" i="46"/>
  <c r="J11" i="46"/>
  <c r="J57" i="50" s="1"/>
  <c r="D1841" i="46"/>
  <c r="K668" i="46"/>
  <c r="L668" i="46" s="1"/>
  <c r="N668" i="46" s="1"/>
  <c r="O643" i="46"/>
  <c r="K498" i="46"/>
  <c r="L498" i="46" s="1"/>
  <c r="P664" i="46"/>
  <c r="M116" i="46"/>
  <c r="T137" i="46" s="1"/>
  <c r="AJ117" i="46" s="1"/>
  <c r="C7" i="64" s="1"/>
  <c r="E793" i="59"/>
  <c r="N255" i="32"/>
  <c r="N311" i="32"/>
  <c r="E793" i="57"/>
  <c r="C994" i="39"/>
  <c r="V945" i="46"/>
  <c r="C1006" i="41"/>
  <c r="E422" i="43"/>
  <c r="M1189" i="46"/>
  <c r="R646" i="46"/>
  <c r="N145" i="32"/>
  <c r="E53" i="44"/>
  <c r="E1027" i="44" s="1"/>
  <c r="K1054" i="46"/>
  <c r="L1054" i="46" s="1"/>
  <c r="K858" i="46"/>
  <c r="L858" i="46" s="1"/>
  <c r="K943" i="46"/>
  <c r="L943" i="46" s="1"/>
  <c r="N943" i="46" s="1"/>
  <c r="R1020" i="46"/>
  <c r="R1028" i="46"/>
  <c r="Q820" i="46"/>
  <c r="K901" i="46"/>
  <c r="L901" i="46" s="1"/>
  <c r="K926" i="46"/>
  <c r="L926" i="46" s="1"/>
  <c r="I1075" i="46"/>
  <c r="O986" i="46"/>
  <c r="Q1259" i="46"/>
  <c r="P833" i="46"/>
  <c r="J12" i="57"/>
  <c r="H982" i="57" s="1"/>
  <c r="J1675" i="46"/>
  <c r="I115" i="46"/>
  <c r="O973" i="46"/>
  <c r="K922" i="46"/>
  <c r="L922" i="46" s="1"/>
  <c r="N922" i="46" s="1"/>
  <c r="E785" i="44"/>
  <c r="D785" i="44" s="1"/>
  <c r="K952" i="46"/>
  <c r="L952" i="46" s="1"/>
  <c r="R824" i="46"/>
  <c r="O926" i="46"/>
  <c r="O1062" i="46"/>
  <c r="C1003" i="59"/>
  <c r="R926" i="46"/>
  <c r="P952" i="46"/>
  <c r="R190" i="46"/>
  <c r="P841" i="46"/>
  <c r="J1466" i="46"/>
  <c r="P1466" i="46" s="1"/>
  <c r="C996" i="57"/>
  <c r="P901" i="46"/>
  <c r="C993" i="57"/>
  <c r="K1041" i="46"/>
  <c r="L1041" i="46" s="1"/>
  <c r="Q642" i="46"/>
  <c r="K367" i="59"/>
  <c r="E793" i="43"/>
  <c r="K905" i="46"/>
  <c r="L905" i="46" s="1"/>
  <c r="N905" i="46" s="1"/>
  <c r="C1014" i="60"/>
  <c r="Q727" i="46"/>
  <c r="R625" i="46"/>
  <c r="C1003" i="42"/>
  <c r="N273" i="32"/>
  <c r="Q901" i="46"/>
  <c r="O943" i="46"/>
  <c r="P1007" i="46"/>
  <c r="R935" i="46"/>
  <c r="K824" i="46"/>
  <c r="L824" i="46" s="1"/>
  <c r="N824" i="46" s="1"/>
  <c r="K612" i="46"/>
  <c r="L612" i="46" s="1"/>
  <c r="P820" i="46"/>
  <c r="O854" i="46"/>
  <c r="C1016" i="43"/>
  <c r="R909" i="46"/>
  <c r="O969" i="46"/>
  <c r="I1071" i="46"/>
  <c r="N478" i="32"/>
  <c r="N272" i="32"/>
  <c r="C1036" i="60"/>
  <c r="C1011" i="55"/>
  <c r="N126" i="32"/>
  <c r="R1054" i="46"/>
  <c r="R952" i="46"/>
  <c r="K986" i="46"/>
  <c r="L986" i="46" s="1"/>
  <c r="K833" i="46"/>
  <c r="L833" i="46" s="1"/>
  <c r="N833" i="46" s="1"/>
  <c r="K875" i="46"/>
  <c r="L875" i="46" s="1"/>
  <c r="N875" i="46" s="1"/>
  <c r="R960" i="46"/>
  <c r="R841" i="46"/>
  <c r="K625" i="46"/>
  <c r="L625" i="46" s="1"/>
  <c r="N625" i="46" s="1"/>
  <c r="P837" i="46"/>
  <c r="P884" i="46"/>
  <c r="O990" i="46"/>
  <c r="O1024" i="46"/>
  <c r="M177" i="46"/>
  <c r="O1045" i="46"/>
  <c r="C1035" i="39"/>
  <c r="N94" i="32"/>
  <c r="L96" i="79" s="1"/>
  <c r="E755" i="44"/>
  <c r="E994" i="44" s="1"/>
  <c r="R858" i="46"/>
  <c r="N351" i="32"/>
  <c r="R854" i="46"/>
  <c r="R731" i="46"/>
  <c r="C1035" i="57"/>
  <c r="E907" i="43"/>
  <c r="AD1628" i="46" s="1"/>
  <c r="C995" i="42"/>
  <c r="K969" i="46"/>
  <c r="L969" i="46" s="1"/>
  <c r="P875" i="46"/>
  <c r="E414" i="59"/>
  <c r="E390" i="60"/>
  <c r="D390" i="60" s="1"/>
  <c r="T739" i="46" s="1"/>
  <c r="R833" i="46"/>
  <c r="R1041" i="46"/>
  <c r="P1011" i="46"/>
  <c r="P892" i="46"/>
  <c r="N46" i="32"/>
  <c r="N50" i="32"/>
  <c r="C1015" i="43"/>
  <c r="E414" i="44"/>
  <c r="D414" i="44" s="1"/>
  <c r="E61" i="44"/>
  <c r="E1037" i="44" s="1"/>
  <c r="C1023" i="38"/>
  <c r="N15" i="32"/>
  <c r="E877" i="44"/>
  <c r="E995" i="44" s="1"/>
  <c r="C1005" i="60"/>
  <c r="S894" i="46"/>
  <c r="K1020" i="46"/>
  <c r="L1020" i="46" s="1"/>
  <c r="N1020" i="46" s="1"/>
  <c r="K935" i="46"/>
  <c r="L935" i="46" s="1"/>
  <c r="N935" i="46" s="1"/>
  <c r="R875" i="46"/>
  <c r="R850" i="46"/>
  <c r="K918" i="46"/>
  <c r="L918" i="46" s="1"/>
  <c r="R1007" i="46"/>
  <c r="P973" i="46"/>
  <c r="O850" i="46"/>
  <c r="P1024" i="46"/>
  <c r="K841" i="46"/>
  <c r="L841" i="46" s="1"/>
  <c r="N841" i="46" s="1"/>
  <c r="C1006" i="36"/>
  <c r="H862" i="58"/>
  <c r="I862" i="58" s="1"/>
  <c r="O1656" i="46" s="1"/>
  <c r="E553" i="60"/>
  <c r="E1033" i="60" s="1"/>
  <c r="E664" i="60"/>
  <c r="AD1271" i="46" s="1"/>
  <c r="R905" i="46"/>
  <c r="O905" i="46"/>
  <c r="K871" i="46"/>
  <c r="L871" i="46" s="1"/>
  <c r="N871" i="46" s="1"/>
  <c r="O1020" i="46"/>
  <c r="O1041" i="46"/>
  <c r="P935" i="46"/>
  <c r="R943" i="46"/>
  <c r="Y1398" i="46"/>
  <c r="K960" i="46"/>
  <c r="L960" i="46" s="1"/>
  <c r="N960" i="46" s="1"/>
  <c r="R969" i="46"/>
  <c r="Q612" i="46"/>
  <c r="K727" i="46"/>
  <c r="L727" i="46" s="1"/>
  <c r="N727" i="46" s="1"/>
  <c r="P990" i="46"/>
  <c r="P939" i="46"/>
  <c r="R1011" i="46"/>
  <c r="N494" i="32"/>
  <c r="C1015" i="55"/>
  <c r="E61" i="43"/>
  <c r="E1037" i="43" s="1"/>
  <c r="E422" i="44"/>
  <c r="E53" i="58"/>
  <c r="E1027" i="58" s="1"/>
  <c r="E915" i="44"/>
  <c r="AG1635" i="46" s="1"/>
  <c r="E53" i="59"/>
  <c r="C1033" i="39"/>
  <c r="K837" i="46"/>
  <c r="L837" i="46" s="1"/>
  <c r="N837" i="46" s="1"/>
  <c r="K977" i="46"/>
  <c r="L977" i="46" s="1"/>
  <c r="R918" i="46"/>
  <c r="P888" i="46"/>
  <c r="K676" i="46"/>
  <c r="L676" i="46" s="1"/>
  <c r="N676" i="46" s="1"/>
  <c r="O816" i="46"/>
  <c r="K595" i="46"/>
  <c r="L595" i="46" s="1"/>
  <c r="N595" i="46" s="1"/>
  <c r="P956" i="46"/>
  <c r="P994" i="46"/>
  <c r="P1054" i="46"/>
  <c r="K646" i="46"/>
  <c r="L646" i="46" s="1"/>
  <c r="N646" i="46" s="1"/>
  <c r="K850" i="46"/>
  <c r="L850" i="46" s="1"/>
  <c r="E672" i="60"/>
  <c r="E1034" i="60" s="1"/>
  <c r="Y1420" i="46"/>
  <c r="R994" i="46"/>
  <c r="N34" i="32"/>
  <c r="J28" i="82" s="1"/>
  <c r="N366" i="32"/>
  <c r="E672" i="38"/>
  <c r="K939" i="46"/>
  <c r="L939" i="46" s="1"/>
  <c r="N939" i="46" s="1"/>
  <c r="R837" i="46"/>
  <c r="K892" i="46"/>
  <c r="L892" i="46" s="1"/>
  <c r="R820" i="46"/>
  <c r="P858" i="46"/>
  <c r="E634" i="60"/>
  <c r="D634" i="60" s="1"/>
  <c r="D993" i="60" s="1"/>
  <c r="P986" i="46"/>
  <c r="N477" i="32"/>
  <c r="O824" i="46"/>
  <c r="N495" i="32"/>
  <c r="N161" i="32"/>
  <c r="N427" i="32"/>
  <c r="E422" i="55"/>
  <c r="E1032" i="55" s="1"/>
  <c r="K731" i="46"/>
  <c r="L731" i="46" s="1"/>
  <c r="E61" i="58"/>
  <c r="E1037" i="58" s="1"/>
  <c r="R1062" i="46"/>
  <c r="K714" i="46"/>
  <c r="Q595" i="46"/>
  <c r="R892" i="46"/>
  <c r="N237" i="32"/>
  <c r="N384" i="32"/>
  <c r="C995" i="59"/>
  <c r="N316" i="32"/>
  <c r="N186" i="32"/>
  <c r="E915" i="55"/>
  <c r="AG1642" i="46" s="1"/>
  <c r="C1033" i="44"/>
  <c r="E384" i="59"/>
  <c r="AA722" i="46" s="1"/>
  <c r="C1027" i="36"/>
  <c r="R816" i="46"/>
  <c r="K493" i="46"/>
  <c r="L493" i="46" s="1"/>
  <c r="N493" i="46" s="1"/>
  <c r="O960" i="46"/>
  <c r="J1420" i="46"/>
  <c r="P1420" i="46" s="1"/>
  <c r="J1262" i="46"/>
  <c r="R1187" i="46"/>
  <c r="N211" i="70"/>
  <c r="I107" i="30"/>
  <c r="N867" i="46"/>
  <c r="J432" i="46"/>
  <c r="H862" i="44"/>
  <c r="I862" i="44" s="1"/>
  <c r="O1635" i="46" s="1"/>
  <c r="E258" i="60"/>
  <c r="U427" i="46" s="1"/>
  <c r="Q1499" i="46"/>
  <c r="M1440" i="46"/>
  <c r="O1440" i="46" s="1"/>
  <c r="R1386" i="46"/>
  <c r="J1387" i="46"/>
  <c r="P1387" i="46" s="1"/>
  <c r="Q1359" i="46"/>
  <c r="J1343" i="46"/>
  <c r="R594" i="46"/>
  <c r="Z434" i="46"/>
  <c r="N133" i="70"/>
  <c r="E18" i="49"/>
  <c r="O18" i="49" s="1"/>
  <c r="N359" i="70"/>
  <c r="N155" i="32"/>
  <c r="N286" i="32"/>
  <c r="AB1365" i="46"/>
  <c r="N347" i="32"/>
  <c r="H127" i="39"/>
  <c r="I127" i="39" s="1"/>
  <c r="O199" i="46" s="1"/>
  <c r="E258" i="59"/>
  <c r="O1003" i="60"/>
  <c r="O499" i="60"/>
  <c r="O368" i="60"/>
  <c r="E134" i="32"/>
  <c r="E579" i="32" s="1"/>
  <c r="H64" i="30"/>
  <c r="D1296" i="46"/>
  <c r="C1124" i="46"/>
  <c r="D1124" i="46" s="1"/>
  <c r="N64" i="32"/>
  <c r="N360" i="67"/>
  <c r="D1786" i="46"/>
  <c r="C1032" i="55"/>
  <c r="AE1064" i="46"/>
  <c r="C993" i="38"/>
  <c r="Q1261" i="46"/>
  <c r="Q1258" i="46"/>
  <c r="J1253" i="46"/>
  <c r="Q1188" i="46"/>
  <c r="Q1153" i="46"/>
  <c r="Q1150" i="46"/>
  <c r="Q1154" i="46" s="1"/>
  <c r="J1145" i="46"/>
  <c r="J1069" i="46"/>
  <c r="D23" i="58"/>
  <c r="D996" i="58" s="1"/>
  <c r="H12" i="1"/>
  <c r="I12" i="1" s="1"/>
  <c r="I64" i="30"/>
  <c r="V270" i="46"/>
  <c r="D1695" i="46"/>
  <c r="D1889" i="46"/>
  <c r="N266" i="32"/>
  <c r="N14" i="32"/>
  <c r="L11" i="79" s="1"/>
  <c r="N458" i="32"/>
  <c r="N125" i="32"/>
  <c r="N973" i="46"/>
  <c r="M1675" i="46"/>
  <c r="T1698" i="46" s="1"/>
  <c r="AJ121" i="46" s="1"/>
  <c r="C11" i="64" s="1"/>
  <c r="D777" i="46"/>
  <c r="N397" i="32"/>
  <c r="U19" i="49"/>
  <c r="AB1502" i="46"/>
  <c r="C1025" i="60"/>
  <c r="O645" i="46"/>
  <c r="P645" i="46"/>
  <c r="D31" i="50" a="1"/>
  <c r="I31" i="50" s="1"/>
  <c r="H2496" i="71"/>
  <c r="E422" i="60"/>
  <c r="H2491" i="71"/>
  <c r="E414" i="60"/>
  <c r="E1022" i="60" s="1"/>
  <c r="H2470" i="71"/>
  <c r="E384" i="60"/>
  <c r="E991" i="60" s="1"/>
  <c r="E162" i="60"/>
  <c r="X269" i="46" s="1"/>
  <c r="N415" i="32"/>
  <c r="N193" i="32"/>
  <c r="N304" i="32"/>
  <c r="N390" i="32"/>
  <c r="N279" i="32"/>
  <c r="N57" i="32"/>
  <c r="N370" i="32"/>
  <c r="N37" i="32"/>
  <c r="N259" i="32"/>
  <c r="N148" i="32"/>
  <c r="N24" i="32"/>
  <c r="N135" i="32"/>
  <c r="N171" i="32"/>
  <c r="N282" i="32"/>
  <c r="N393" i="32"/>
  <c r="R1477" i="46"/>
  <c r="M1477" i="46"/>
  <c r="O1477" i="46" s="1"/>
  <c r="O730" i="46"/>
  <c r="P730" i="46"/>
  <c r="J498" i="36"/>
  <c r="C1012" i="57"/>
  <c r="Q661" i="46"/>
  <c r="K661" i="46"/>
  <c r="L661" i="46" s="1"/>
  <c r="N661" i="46" s="1"/>
  <c r="Q652" i="46"/>
  <c r="K652" i="46"/>
  <c r="L652" i="46" s="1"/>
  <c r="N652" i="46" s="1"/>
  <c r="Q648" i="46"/>
  <c r="J750" i="46"/>
  <c r="K1851" i="46"/>
  <c r="J1852" i="46"/>
  <c r="AB739" i="46"/>
  <c r="AB740" i="46" s="1"/>
  <c r="C1022" i="60"/>
  <c r="N456" i="32"/>
  <c r="N234" i="32"/>
  <c r="N345" i="32"/>
  <c r="N123" i="32"/>
  <c r="M1430" i="46"/>
  <c r="R1430" i="46"/>
  <c r="O696" i="46"/>
  <c r="P696" i="46"/>
  <c r="P628" i="46"/>
  <c r="O628" i="46"/>
  <c r="P611" i="46"/>
  <c r="O611" i="46"/>
  <c r="J16" i="82"/>
  <c r="L42" i="79"/>
  <c r="J39" i="82"/>
  <c r="O1057" i="46"/>
  <c r="K1057" i="46"/>
  <c r="L1057" i="46" s="1"/>
  <c r="N1057" i="46" s="1"/>
  <c r="P1057" i="46"/>
  <c r="P1053" i="46"/>
  <c r="O1053" i="46"/>
  <c r="P1044" i="46"/>
  <c r="R1044" i="46"/>
  <c r="O1044" i="46"/>
  <c r="O1040" i="46"/>
  <c r="P1040" i="46"/>
  <c r="R1040" i="46"/>
  <c r="O1027" i="46"/>
  <c r="P1027" i="46"/>
  <c r="P1023" i="46"/>
  <c r="O1023" i="46"/>
  <c r="R1019" i="46"/>
  <c r="O37" i="50" a="1"/>
  <c r="V37" i="50" s="1"/>
  <c r="O1019" i="46"/>
  <c r="P1019" i="46"/>
  <c r="P1010" i="46"/>
  <c r="O1010" i="46"/>
  <c r="P1006" i="46"/>
  <c r="R1006" i="46"/>
  <c r="O1006" i="46"/>
  <c r="K993" i="46"/>
  <c r="L993" i="46" s="1"/>
  <c r="N993" i="46" s="1"/>
  <c r="O993" i="46"/>
  <c r="P993" i="46"/>
  <c r="O989" i="46"/>
  <c r="P989" i="46"/>
  <c r="K989" i="46"/>
  <c r="L989" i="46" s="1"/>
  <c r="N989" i="46" s="1"/>
  <c r="O33" i="50" a="1"/>
  <c r="R33" i="50" s="1"/>
  <c r="P976" i="46"/>
  <c r="O976" i="46"/>
  <c r="R976" i="46"/>
  <c r="I1078" i="46"/>
  <c r="P968" i="46"/>
  <c r="O968" i="46"/>
  <c r="I1070" i="46"/>
  <c r="K968" i="46"/>
  <c r="L968" i="46" s="1"/>
  <c r="N968" i="46" s="1"/>
  <c r="O959" i="46"/>
  <c r="P959" i="46"/>
  <c r="O955" i="46"/>
  <c r="P955" i="46"/>
  <c r="R942" i="46"/>
  <c r="P942" i="46"/>
  <c r="K942" i="46"/>
  <c r="L942" i="46" s="1"/>
  <c r="N942" i="46" s="1"/>
  <c r="O938" i="46"/>
  <c r="P938" i="46"/>
  <c r="P934" i="46"/>
  <c r="O934" i="46"/>
  <c r="O27" i="50" a="1"/>
  <c r="P27" i="50" s="1"/>
  <c r="O917" i="46"/>
  <c r="P917" i="46"/>
  <c r="O908" i="46"/>
  <c r="P908" i="46"/>
  <c r="O900" i="46"/>
  <c r="P900" i="46"/>
  <c r="O891" i="46"/>
  <c r="R891" i="46"/>
  <c r="K891" i="46"/>
  <c r="L891" i="46" s="1"/>
  <c r="N891" i="46" s="1"/>
  <c r="P891" i="46"/>
  <c r="O883" i="46"/>
  <c r="P883" i="46"/>
  <c r="K883" i="46"/>
  <c r="L883" i="46" s="1"/>
  <c r="N883" i="46" s="1"/>
  <c r="O874" i="46"/>
  <c r="P874" i="46"/>
  <c r="P870" i="46"/>
  <c r="O870" i="46"/>
  <c r="P866" i="46"/>
  <c r="K866" i="46"/>
  <c r="L866" i="46" s="1"/>
  <c r="N866" i="46" s="1"/>
  <c r="O866" i="46"/>
  <c r="O857" i="46"/>
  <c r="P857" i="46"/>
  <c r="O853" i="46"/>
  <c r="K853" i="46"/>
  <c r="L853" i="46" s="1"/>
  <c r="N853" i="46" s="1"/>
  <c r="P849" i="46"/>
  <c r="O849" i="46"/>
  <c r="O840" i="46"/>
  <c r="P840" i="46"/>
  <c r="O823" i="46"/>
  <c r="K823" i="46"/>
  <c r="L823" i="46" s="1"/>
  <c r="L826" i="46" s="1"/>
  <c r="P823" i="46"/>
  <c r="O819" i="46"/>
  <c r="P819" i="46"/>
  <c r="O815" i="46"/>
  <c r="P815" i="46"/>
  <c r="H2532" i="71"/>
  <c r="E658" i="60"/>
  <c r="N84" i="32"/>
  <c r="N306" i="32"/>
  <c r="R1474" i="46"/>
  <c r="R1478" i="46" s="1"/>
  <c r="J1478" i="46"/>
  <c r="G69" i="50" s="1"/>
  <c r="P713" i="46"/>
  <c r="O713" i="46"/>
  <c r="L47" i="79"/>
  <c r="J44" i="82"/>
  <c r="V1409" i="46"/>
  <c r="C1014" i="41"/>
  <c r="P1342" i="46"/>
  <c r="M1342" i="46"/>
  <c r="R1342" i="46"/>
  <c r="AE95" i="46"/>
  <c r="C1037" i="58"/>
  <c r="G744" i="60"/>
  <c r="H744" i="60" s="1"/>
  <c r="P1217" i="46"/>
  <c r="C65" i="50"/>
  <c r="C61" i="50"/>
  <c r="J1181" i="46"/>
  <c r="V1253" i="46"/>
  <c r="C1013" i="58"/>
  <c r="N359" i="32"/>
  <c r="N248" i="32"/>
  <c r="N26" i="32"/>
  <c r="N470" i="32"/>
  <c r="J1431" i="46"/>
  <c r="P1431" i="46" s="1"/>
  <c r="M1427" i="46"/>
  <c r="R1427" i="46"/>
  <c r="P717" i="46"/>
  <c r="L1810" i="46"/>
  <c r="R1810" i="46" s="1"/>
  <c r="N15" i="73"/>
  <c r="AE1442" i="46"/>
  <c r="C1035" i="44"/>
  <c r="N325" i="32"/>
  <c r="N103" i="32"/>
  <c r="N436" i="32"/>
  <c r="L31" i="79"/>
  <c r="K390" i="46"/>
  <c r="E241" i="44"/>
  <c r="K392" i="46" s="1"/>
  <c r="V1670" i="46"/>
  <c r="C1015" i="60"/>
  <c r="O700" i="46"/>
  <c r="P700" i="46"/>
  <c r="P679" i="46"/>
  <c r="O679" i="46"/>
  <c r="P598" i="46"/>
  <c r="O598" i="46"/>
  <c r="E241" i="60"/>
  <c r="K427" i="46" s="1"/>
  <c r="Q427" i="46" s="1"/>
  <c r="P734" i="46"/>
  <c r="L80" i="79"/>
  <c r="J77" i="82"/>
  <c r="AE518" i="46"/>
  <c r="C1032" i="36"/>
  <c r="C992" i="42"/>
  <c r="Y945" i="46"/>
  <c r="N372" i="32"/>
  <c r="N150" i="32"/>
  <c r="N39" i="32"/>
  <c r="O632" i="46"/>
  <c r="P632" i="46"/>
  <c r="P615" i="46"/>
  <c r="O615" i="46"/>
  <c r="L27" i="79"/>
  <c r="J24" i="82"/>
  <c r="O649" i="46"/>
  <c r="O683" i="46"/>
  <c r="F64" i="50"/>
  <c r="R1414" i="46"/>
  <c r="J1409" i="46"/>
  <c r="G63" i="50" s="1"/>
  <c r="J1365" i="46"/>
  <c r="L43" i="79"/>
  <c r="J40" i="82"/>
  <c r="K644" i="46"/>
  <c r="L644" i="46" s="1"/>
  <c r="N644" i="46" s="1"/>
  <c r="R601" i="46"/>
  <c r="J1077" i="46"/>
  <c r="AE1218" i="46"/>
  <c r="L85" i="79"/>
  <c r="J82" i="82"/>
  <c r="D134" i="46"/>
  <c r="N515" i="70"/>
  <c r="L56" i="79"/>
  <c r="J53" i="82"/>
  <c r="R542" i="46"/>
  <c r="L81" i="79"/>
  <c r="J78" i="82"/>
  <c r="N1647" i="46"/>
  <c r="P1647" i="46" s="1"/>
  <c r="N1633" i="46"/>
  <c r="P1633" i="46" s="1"/>
  <c r="L1675" i="46"/>
  <c r="N1591" i="46"/>
  <c r="R1591" i="46" s="1"/>
  <c r="R1593" i="46" s="1"/>
  <c r="N1584" i="46"/>
  <c r="N1570" i="46"/>
  <c r="R1570" i="46" s="1"/>
  <c r="R1572" i="46" s="1"/>
  <c r="M1499" i="46"/>
  <c r="O1499" i="46" s="1"/>
  <c r="M1496" i="46"/>
  <c r="O1496" i="46" s="1"/>
  <c r="R1451" i="46"/>
  <c r="Q1448" i="46"/>
  <c r="M1437" i="46"/>
  <c r="O1437" i="46" s="1"/>
  <c r="M1419" i="46"/>
  <c r="O1419" i="46" s="1"/>
  <c r="R1416" i="46"/>
  <c r="R1375" i="46"/>
  <c r="R1362" i="46"/>
  <c r="M1352" i="46"/>
  <c r="O1352" i="46" s="1"/>
  <c r="Q1195" i="46"/>
  <c r="R1188" i="46"/>
  <c r="K1060" i="46"/>
  <c r="L1060" i="46" s="1"/>
  <c r="N1060" i="46" s="1"/>
  <c r="K1039" i="46"/>
  <c r="L1039" i="46" s="1"/>
  <c r="N1039" i="46" s="1"/>
  <c r="K1001" i="46"/>
  <c r="L1001" i="46" s="1"/>
  <c r="N1001" i="46" s="1"/>
  <c r="R988" i="46"/>
  <c r="K971" i="46"/>
  <c r="L971" i="46" s="1"/>
  <c r="N971" i="46" s="1"/>
  <c r="K954" i="46"/>
  <c r="L954" i="46" s="1"/>
  <c r="N954" i="46" s="1"/>
  <c r="K941" i="46"/>
  <c r="L941" i="46" s="1"/>
  <c r="N941" i="46" s="1"/>
  <c r="K937" i="46"/>
  <c r="L937" i="46" s="1"/>
  <c r="N937" i="46" s="1"/>
  <c r="K839" i="46"/>
  <c r="L839" i="46" s="1"/>
  <c r="N839" i="46" s="1"/>
  <c r="R831" i="46"/>
  <c r="K635" i="46"/>
  <c r="L635" i="46" s="1"/>
  <c r="N635" i="46" s="1"/>
  <c r="M205" i="46"/>
  <c r="I1852" i="46"/>
  <c r="N332" i="67"/>
  <c r="N166" i="70"/>
  <c r="K852" i="46"/>
  <c r="K584" i="46"/>
  <c r="L584" i="46" s="1"/>
  <c r="N584" i="46" s="1"/>
  <c r="R1035" i="46"/>
  <c r="H107" i="30"/>
  <c r="H65" i="30" s="1"/>
  <c r="H66" i="30" s="1"/>
  <c r="L49" i="79"/>
  <c r="J46" i="82"/>
  <c r="K1831" i="46"/>
  <c r="L35" i="79"/>
  <c r="J32" i="82"/>
  <c r="K593" i="46"/>
  <c r="L593" i="46" s="1"/>
  <c r="N593" i="46" s="1"/>
  <c r="L48" i="79"/>
  <c r="J45" i="82"/>
  <c r="L16" i="79"/>
  <c r="J13" i="82"/>
  <c r="AB1245" i="46"/>
  <c r="O1038" i="60"/>
  <c r="O1016" i="60"/>
  <c r="L77" i="79"/>
  <c r="J74" i="82"/>
  <c r="L30" i="79"/>
  <c r="J27" i="82"/>
  <c r="L22" i="79"/>
  <c r="J19" i="82"/>
  <c r="K975" i="46"/>
  <c r="Q1005" i="46"/>
  <c r="J93" i="82"/>
  <c r="L90" i="79"/>
  <c r="J87" i="82"/>
  <c r="R610" i="46"/>
  <c r="R546" i="46"/>
  <c r="Q967" i="46"/>
  <c r="G368" i="60"/>
  <c r="N739" i="46" s="1"/>
  <c r="L44" i="79"/>
  <c r="J41" i="82"/>
  <c r="M1501" i="46"/>
  <c r="O1501" i="46" s="1"/>
  <c r="Q1498" i="46"/>
  <c r="M1487" i="46"/>
  <c r="O1487" i="46" s="1"/>
  <c r="M1453" i="46"/>
  <c r="O1453" i="46" s="1"/>
  <c r="M1450" i="46"/>
  <c r="O1450" i="46" s="1"/>
  <c r="M1439" i="46"/>
  <c r="O1439" i="46" s="1"/>
  <c r="M1418" i="46"/>
  <c r="M1408" i="46"/>
  <c r="O1408" i="46" s="1"/>
  <c r="M1392" i="46"/>
  <c r="O1392" i="46" s="1"/>
  <c r="M1374" i="46"/>
  <c r="O1374" i="46" s="1"/>
  <c r="Q1364" i="46"/>
  <c r="R1361" i="46"/>
  <c r="Q1270" i="46"/>
  <c r="M1242" i="46"/>
  <c r="O1242" i="46" s="1"/>
  <c r="Q1197" i="46"/>
  <c r="M1187" i="46"/>
  <c r="O1187" i="46" s="1"/>
  <c r="Q1162" i="46"/>
  <c r="Q1159" i="46"/>
  <c r="R1152" i="46"/>
  <c r="R261" i="46"/>
  <c r="M211" i="46"/>
  <c r="L11" i="46"/>
  <c r="L57" i="50" s="1"/>
  <c r="L103" i="79"/>
  <c r="J100" i="82"/>
  <c r="O1465" i="46"/>
  <c r="R1043" i="46"/>
  <c r="R614" i="46"/>
  <c r="R631" i="46"/>
  <c r="K1776" i="46"/>
  <c r="L61" i="79"/>
  <c r="J58" i="82"/>
  <c r="K597" i="46"/>
  <c r="L597" i="46" s="1"/>
  <c r="N597" i="46" s="1"/>
  <c r="R975" i="46"/>
  <c r="L75" i="79"/>
  <c r="J72" i="82"/>
  <c r="L13" i="79"/>
  <c r="J10" i="82"/>
  <c r="K563" i="46"/>
  <c r="L563" i="46" s="1"/>
  <c r="N563" i="46" s="1"/>
  <c r="L28" i="79"/>
  <c r="J25" i="82"/>
  <c r="I1954" i="46"/>
  <c r="I1955" i="46" s="1"/>
  <c r="L12" i="79"/>
  <c r="J9" i="82"/>
  <c r="L29" i="79"/>
  <c r="J26" i="82"/>
  <c r="R665" i="46"/>
  <c r="R635" i="46"/>
  <c r="L26" i="79"/>
  <c r="J23" i="82"/>
  <c r="E269" i="32"/>
  <c r="D269" i="32" s="1"/>
  <c r="D596" i="32" s="1"/>
  <c r="E17" i="32"/>
  <c r="D17" i="32" s="1"/>
  <c r="D570" i="32" s="1"/>
  <c r="N1606" i="46"/>
  <c r="N1592" i="46"/>
  <c r="P1592" i="46" s="1"/>
  <c r="M1460" i="46"/>
  <c r="O1460" i="46" s="1"/>
  <c r="M1452" i="46"/>
  <c r="O1452" i="46" s="1"/>
  <c r="M1449" i="46"/>
  <c r="O1449" i="46" s="1"/>
  <c r="M1441" i="46"/>
  <c r="O1441" i="46" s="1"/>
  <c r="M1438" i="46"/>
  <c r="O1438" i="46" s="1"/>
  <c r="Q1417" i="46"/>
  <c r="R1373" i="46"/>
  <c r="M1363" i="46"/>
  <c r="O1363" i="46" s="1"/>
  <c r="M1353" i="46"/>
  <c r="O1353" i="46" s="1"/>
  <c r="Q1168" i="46"/>
  <c r="Q1161" i="46"/>
  <c r="R1027" i="46"/>
  <c r="K1010" i="46"/>
  <c r="L1010" i="46" s="1"/>
  <c r="N1010" i="46" s="1"/>
  <c r="R989" i="46"/>
  <c r="R972" i="46"/>
  <c r="K900" i="46"/>
  <c r="L900" i="46" s="1"/>
  <c r="N900" i="46" s="1"/>
  <c r="R874" i="46"/>
  <c r="K870" i="46"/>
  <c r="L870" i="46" s="1"/>
  <c r="N870" i="46" s="1"/>
  <c r="K849" i="46"/>
  <c r="L849" i="46" s="1"/>
  <c r="N849" i="46" s="1"/>
  <c r="K815" i="46"/>
  <c r="L815" i="46" s="1"/>
  <c r="N815" i="46" s="1"/>
  <c r="K734" i="46"/>
  <c r="L734" i="46" s="1"/>
  <c r="N734" i="46" s="1"/>
  <c r="K717" i="46"/>
  <c r="L717" i="46" s="1"/>
  <c r="N717" i="46" s="1"/>
  <c r="K611" i="46"/>
  <c r="L611" i="46" s="1"/>
  <c r="N611" i="46" s="1"/>
  <c r="M267" i="46"/>
  <c r="M233" i="46"/>
  <c r="M183" i="46"/>
  <c r="R1815" i="46"/>
  <c r="I81" i="82"/>
  <c r="I51" i="82"/>
  <c r="I41" i="82"/>
  <c r="I33" i="82"/>
  <c r="I27" i="82"/>
  <c r="I13" i="82"/>
  <c r="I88" i="82"/>
  <c r="I46" i="82"/>
  <c r="I38" i="82"/>
  <c r="I30" i="82"/>
  <c r="I24" i="82"/>
  <c r="I9" i="82"/>
  <c r="H82" i="82"/>
  <c r="H41" i="82"/>
  <c r="H27" i="82"/>
  <c r="H98" i="82"/>
  <c r="H51" i="82"/>
  <c r="H33" i="82"/>
  <c r="H12" i="82"/>
  <c r="H89" i="82"/>
  <c r="H46" i="82"/>
  <c r="H38" i="82"/>
  <c r="H30" i="82"/>
  <c r="H24" i="82"/>
  <c r="H8" i="82"/>
  <c r="I104" i="82"/>
  <c r="I86" i="82"/>
  <c r="I45" i="82"/>
  <c r="I36" i="82"/>
  <c r="I29" i="82"/>
  <c r="I23" i="82"/>
  <c r="I8" i="82"/>
  <c r="C14" i="50"/>
  <c r="I17" i="49"/>
  <c r="C11" i="49"/>
  <c r="AI28" i="50" s="1"/>
  <c r="AK28" i="50" s="1"/>
  <c r="E8" i="49"/>
  <c r="AI25" i="50"/>
  <c r="AK25" i="50" s="1"/>
  <c r="E7" i="49"/>
  <c r="D21" i="49"/>
  <c r="N21" i="49" s="1"/>
  <c r="A168" i="46"/>
  <c r="A1716" i="46"/>
  <c r="O24" i="49"/>
  <c r="A326" i="46"/>
  <c r="C14" i="49"/>
  <c r="A1336" i="46"/>
  <c r="A813" i="46"/>
  <c r="A1569" i="46"/>
  <c r="A488" i="46"/>
  <c r="A113" i="46"/>
  <c r="A8" i="46"/>
  <c r="A1762" i="46" s="1"/>
  <c r="D11" i="49"/>
  <c r="D14" i="49"/>
  <c r="N14" i="49" s="1"/>
  <c r="E20" i="49"/>
  <c r="O20" i="49" s="1"/>
  <c r="U24" i="49"/>
  <c r="C21" i="49"/>
  <c r="AI34" i="50" s="1"/>
  <c r="AI36" i="50" s="1"/>
  <c r="N294" i="67"/>
  <c r="V85" i="79"/>
  <c r="V96" i="79"/>
  <c r="N331" i="67"/>
  <c r="N472" i="70"/>
  <c r="N20" i="70"/>
  <c r="W15" i="79" s="1"/>
  <c r="M15" i="79" s="1"/>
  <c r="N198" i="70"/>
  <c r="N266" i="70"/>
  <c r="N537" i="70"/>
  <c r="N446" i="70"/>
  <c r="N492" i="70"/>
  <c r="N283" i="70"/>
  <c r="N93" i="70"/>
  <c r="W93" i="79" s="1"/>
  <c r="K1869" i="46"/>
  <c r="S37" i="73" s="1"/>
  <c r="W103" i="79"/>
  <c r="N488" i="70"/>
  <c r="W23" i="79"/>
  <c r="N36" i="70"/>
  <c r="W14" i="79"/>
  <c r="W34" i="79"/>
  <c r="W96" i="79"/>
  <c r="K93" i="82"/>
  <c r="W35" i="79"/>
  <c r="M35" i="79" s="1"/>
  <c r="K32" i="82"/>
  <c r="N149" i="70"/>
  <c r="N90" i="70"/>
  <c r="W61" i="79"/>
  <c r="N303" i="70"/>
  <c r="W101" i="79"/>
  <c r="U37" i="79"/>
  <c r="U50" i="79"/>
  <c r="U24" i="79"/>
  <c r="U59" i="79"/>
  <c r="U17" i="79"/>
  <c r="U99" i="79"/>
  <c r="I89" i="82"/>
  <c r="I73" i="82"/>
  <c r="I17" i="82"/>
  <c r="H90" i="82"/>
  <c r="H73" i="82"/>
  <c r="H17" i="82"/>
  <c r="H102" i="82"/>
  <c r="H85" i="82"/>
  <c r="H54" i="82"/>
  <c r="H44" i="82"/>
  <c r="H28" i="82"/>
  <c r="I98" i="82"/>
  <c r="I82" i="82"/>
  <c r="I53" i="82"/>
  <c r="I6" i="82"/>
  <c r="H100" i="82"/>
  <c r="H83" i="82"/>
  <c r="H53" i="82"/>
  <c r="H13" i="82"/>
  <c r="H93" i="82"/>
  <c r="H76" i="82"/>
  <c r="H39" i="82"/>
  <c r="H31" i="82"/>
  <c r="H25" i="82"/>
  <c r="H18" i="82"/>
  <c r="H9" i="82"/>
  <c r="I106" i="82"/>
  <c r="I87" i="82"/>
  <c r="I58" i="82"/>
  <c r="I16" i="82"/>
  <c r="H88" i="82"/>
  <c r="H58" i="82"/>
  <c r="H16" i="82"/>
  <c r="H87" i="82"/>
  <c r="H45" i="82"/>
  <c r="H29" i="82"/>
  <c r="H7" i="82"/>
  <c r="H106" i="82"/>
  <c r="H36" i="82"/>
  <c r="H23" i="82"/>
  <c r="I102" i="82"/>
  <c r="I85" i="82"/>
  <c r="I55" i="82"/>
  <c r="H104" i="82"/>
  <c r="H86" i="82"/>
  <c r="H55" i="82"/>
  <c r="H6" i="82"/>
  <c r="I100" i="82"/>
  <c r="I83" i="82"/>
  <c r="I54" i="82"/>
  <c r="I44" i="82"/>
  <c r="I28" i="82"/>
  <c r="I7" i="82"/>
  <c r="I95" i="82"/>
  <c r="I78" i="82"/>
  <c r="I49" i="82"/>
  <c r="I20" i="82"/>
  <c r="I12" i="82"/>
  <c r="H81" i="82"/>
  <c r="H49" i="82"/>
  <c r="H20" i="82"/>
  <c r="I94" i="82"/>
  <c r="I77" i="82"/>
  <c r="I40" i="82"/>
  <c r="I32" i="82"/>
  <c r="I26" i="82"/>
  <c r="I11" i="82"/>
  <c r="H95" i="82"/>
  <c r="H78" i="82"/>
  <c r="H40" i="82"/>
  <c r="H32" i="82"/>
  <c r="H26" i="82"/>
  <c r="H10" i="82"/>
  <c r="I93" i="82"/>
  <c r="I76" i="82"/>
  <c r="I19" i="82"/>
  <c r="H94" i="82"/>
  <c r="H77" i="82"/>
  <c r="H19" i="82"/>
  <c r="I90" i="82"/>
  <c r="I74" i="82"/>
  <c r="I39" i="82"/>
  <c r="I31" i="82"/>
  <c r="I25" i="82"/>
  <c r="I18" i="82"/>
  <c r="I10" i="82"/>
  <c r="AK31" i="50"/>
  <c r="H108" i="30"/>
  <c r="H109" i="30" s="1"/>
  <c r="I65" i="30"/>
  <c r="I66" i="30" s="1"/>
  <c r="N418" i="70"/>
  <c r="N76" i="70"/>
  <c r="N365" i="70"/>
  <c r="N273" i="70"/>
  <c r="N170" i="70"/>
  <c r="N203" i="70"/>
  <c r="N139" i="70"/>
  <c r="N141" i="70"/>
  <c r="N79" i="70"/>
  <c r="N160" i="70"/>
  <c r="N388" i="70"/>
  <c r="N57" i="70"/>
  <c r="S32" i="73"/>
  <c r="N338" i="67"/>
  <c r="N313" i="67"/>
  <c r="M25" i="73"/>
  <c r="J20" i="67"/>
  <c r="M17" i="73"/>
  <c r="J12" i="67"/>
  <c r="P1812" i="46" s="1"/>
  <c r="N423" i="67"/>
  <c r="J19" i="67"/>
  <c r="P1819" i="46" s="1"/>
  <c r="J11" i="67"/>
  <c r="P1811" i="46" s="1"/>
  <c r="V20" i="79"/>
  <c r="J10" i="67"/>
  <c r="P1810" i="46" s="1"/>
  <c r="N22" i="73"/>
  <c r="J16" i="67"/>
  <c r="P1816" i="46" s="1"/>
  <c r="N239" i="67"/>
  <c r="M20" i="73"/>
  <c r="J15" i="67"/>
  <c r="K1809" i="46"/>
  <c r="J9" i="67"/>
  <c r="N320" i="67"/>
  <c r="N190" i="67"/>
  <c r="N196" i="67"/>
  <c r="N210" i="67"/>
  <c r="E13" i="49"/>
  <c r="AI27" i="50"/>
  <c r="AK27" i="50" s="1"/>
  <c r="E12" i="49"/>
  <c r="J498" i="39"/>
  <c r="N350" i="32"/>
  <c r="N95" i="32"/>
  <c r="N469" i="32"/>
  <c r="N261" i="32"/>
  <c r="N545" i="32"/>
  <c r="N184" i="32"/>
  <c r="N260" i="32"/>
  <c r="N295" i="32"/>
  <c r="N522" i="32"/>
  <c r="N96" i="32"/>
  <c r="N417" i="32"/>
  <c r="N281" i="32"/>
  <c r="N310" i="32"/>
  <c r="N533" i="32"/>
  <c r="N489" i="32"/>
  <c r="N89" i="32"/>
  <c r="N364" i="32"/>
  <c r="N12" i="32"/>
  <c r="N547" i="32"/>
  <c r="N189" i="32"/>
  <c r="N367" i="32"/>
  <c r="N352" i="32"/>
  <c r="E467" i="32"/>
  <c r="E582" i="32" s="1"/>
  <c r="E356" i="32"/>
  <c r="E581" i="32" s="1"/>
  <c r="C583" i="32"/>
  <c r="N575" i="32"/>
  <c r="N353" i="32" s="1"/>
  <c r="N99" i="32"/>
  <c r="N519" i="32"/>
  <c r="N462" i="32"/>
  <c r="N240" i="32"/>
  <c r="N363" i="32"/>
  <c r="N44" i="32"/>
  <c r="N420" i="32"/>
  <c r="N175" i="32"/>
  <c r="N329" i="32"/>
  <c r="N18" i="32"/>
  <c r="E491" i="32"/>
  <c r="D491" i="32" s="1"/>
  <c r="D598" i="32" s="1"/>
  <c r="N377" i="32"/>
  <c r="N141" i="32"/>
  <c r="N468" i="32"/>
  <c r="N144" i="32"/>
  <c r="N412" i="32"/>
  <c r="N55" i="32"/>
  <c r="N105" i="32"/>
  <c r="E277" i="32"/>
  <c r="E604" i="32" s="1"/>
  <c r="E263" i="32"/>
  <c r="N235" i="32"/>
  <c r="N318" i="32"/>
  <c r="N491" i="32"/>
  <c r="N499" i="32"/>
  <c r="N438" i="32"/>
  <c r="N505" i="32"/>
  <c r="N312" i="32"/>
  <c r="N207" i="32"/>
  <c r="N23" i="32"/>
  <c r="N296" i="32"/>
  <c r="N476" i="32"/>
  <c r="N153" i="32"/>
  <c r="N61" i="32"/>
  <c r="N534" i="32"/>
  <c r="N74" i="32"/>
  <c r="N523" i="32"/>
  <c r="N327" i="32"/>
  <c r="N277" i="32"/>
  <c r="O622" i="32"/>
  <c r="O623" i="32" s="1"/>
  <c r="N166" i="32"/>
  <c r="N172" i="32"/>
  <c r="N283" i="32"/>
  <c r="N90" i="32"/>
  <c r="N362" i="32"/>
  <c r="N540" i="32"/>
  <c r="N201" i="32"/>
  <c r="N190" i="32"/>
  <c r="N549" i="32"/>
  <c r="N301" i="32"/>
  <c r="N143" i="32"/>
  <c r="N526" i="32"/>
  <c r="N158" i="32"/>
  <c r="N107" i="32"/>
  <c r="N60" i="32"/>
  <c r="N309" i="32"/>
  <c r="N369" i="32"/>
  <c r="N17" i="32"/>
  <c r="N36" i="32"/>
  <c r="N461" i="32"/>
  <c r="N480" i="32"/>
  <c r="N13" i="32"/>
  <c r="N410" i="32"/>
  <c r="N82" i="32"/>
  <c r="N134" i="32"/>
  <c r="E499" i="32"/>
  <c r="D499" i="32" s="1"/>
  <c r="D606" i="32" s="1"/>
  <c r="N424" i="32"/>
  <c r="N473" i="32"/>
  <c r="N269" i="32"/>
  <c r="N380" i="32"/>
  <c r="N210" i="32"/>
  <c r="N218" i="32"/>
  <c r="N504" i="32"/>
  <c r="N77" i="32"/>
  <c r="N496" i="32"/>
  <c r="N239" i="32"/>
  <c r="N87" i="32"/>
  <c r="N147" i="32"/>
  <c r="N652" i="32"/>
  <c r="E461" i="32"/>
  <c r="E388" i="32"/>
  <c r="E605" i="32" s="1"/>
  <c r="E245" i="32"/>
  <c r="E239" i="32"/>
  <c r="N608" i="32"/>
  <c r="N53" i="32" s="1"/>
  <c r="E166" i="32"/>
  <c r="E158" i="32"/>
  <c r="N457" i="32"/>
  <c r="N245" i="32"/>
  <c r="N202" i="32"/>
  <c r="N42" i="32"/>
  <c r="N140" i="32"/>
  <c r="N251" i="32"/>
  <c r="N551" i="32"/>
  <c r="N543" i="32"/>
  <c r="N464" i="32"/>
  <c r="N486" i="32"/>
  <c r="N375" i="32"/>
  <c r="N188" i="32"/>
  <c r="N346" i="32"/>
  <c r="N467" i="32"/>
  <c r="N163" i="32"/>
  <c r="N198" i="32"/>
  <c r="N274" i="32"/>
  <c r="N313" i="32"/>
  <c r="N321" i="32"/>
  <c r="N365" i="32"/>
  <c r="O665" i="32"/>
  <c r="O666" i="32" s="1"/>
  <c r="E176" i="41"/>
  <c r="AG213" i="46" s="1"/>
  <c r="O1038" i="44"/>
  <c r="O367" i="58"/>
  <c r="O498" i="60"/>
  <c r="J367" i="60"/>
  <c r="N1648" i="46"/>
  <c r="R1648" i="46" s="1"/>
  <c r="K1511" i="46"/>
  <c r="K1280" i="46"/>
  <c r="O40" i="50" a="1"/>
  <c r="V40" i="50" s="1"/>
  <c r="O25" i="50" a="1"/>
  <c r="V25" i="50" s="1"/>
  <c r="C1004" i="37"/>
  <c r="C1024" i="39"/>
  <c r="AB1181" i="46"/>
  <c r="AB1182" i="46" s="1"/>
  <c r="H1100" i="71"/>
  <c r="E422" i="41"/>
  <c r="AG603" i="46" s="1"/>
  <c r="Y1253" i="46"/>
  <c r="C993" i="58"/>
  <c r="H2386" i="71"/>
  <c r="E761" i="59"/>
  <c r="E1005" i="59" s="1"/>
  <c r="H498" i="59"/>
  <c r="H2558" i="71"/>
  <c r="E761" i="60"/>
  <c r="U1502" i="46" s="1"/>
  <c r="Y1502" i="46"/>
  <c r="C994" i="60"/>
  <c r="H2531" i="71"/>
  <c r="E640" i="60"/>
  <c r="D640" i="60" s="1"/>
  <c r="G489" i="60"/>
  <c r="E499" i="60"/>
  <c r="F499" i="60" s="1"/>
  <c r="M1064" i="46" s="1"/>
  <c r="M1081" i="46" s="1"/>
  <c r="E176" i="60"/>
  <c r="AG269" i="46" s="1"/>
  <c r="E138" i="60"/>
  <c r="AA269" i="46" s="1"/>
  <c r="P268" i="46"/>
  <c r="J127" i="60"/>
  <c r="P269" i="46" s="1"/>
  <c r="H2440" i="71"/>
  <c r="E23" i="60"/>
  <c r="D23" i="60" s="1"/>
  <c r="N1641" i="46"/>
  <c r="R1641" i="46" s="1"/>
  <c r="P1606" i="46"/>
  <c r="J1490" i="46"/>
  <c r="P1490" i="46" s="1"/>
  <c r="J1512" i="46"/>
  <c r="K1512" i="46"/>
  <c r="M1407" i="46"/>
  <c r="O1407" i="46" s="1"/>
  <c r="F59" i="50"/>
  <c r="M1359" i="46"/>
  <c r="R1359" i="46"/>
  <c r="D71" i="50"/>
  <c r="Q1268" i="46"/>
  <c r="R1232" i="46"/>
  <c r="D67" i="50"/>
  <c r="J1226" i="46"/>
  <c r="M1222" i="46"/>
  <c r="R1150" i="46"/>
  <c r="J1154" i="46"/>
  <c r="M1150" i="46"/>
  <c r="O1150" i="46" s="1"/>
  <c r="R1053" i="46"/>
  <c r="K1053" i="46"/>
  <c r="L1053" i="46" s="1"/>
  <c r="N1053" i="46" s="1"/>
  <c r="O41" i="50" a="1"/>
  <c r="S41" i="50" s="1"/>
  <c r="O1035" i="46"/>
  <c r="O39" i="50" a="1"/>
  <c r="V39" i="50" s="1"/>
  <c r="P1022" i="46"/>
  <c r="K1022" i="46"/>
  <c r="L1022" i="46" s="1"/>
  <c r="Q1019" i="46"/>
  <c r="O38" i="50" a="1"/>
  <c r="P38" i="50" s="1"/>
  <c r="P1018" i="46"/>
  <c r="O1018" i="46"/>
  <c r="O1009" i="46"/>
  <c r="P1009" i="46"/>
  <c r="Q1002" i="46"/>
  <c r="O36" i="50" a="1"/>
  <c r="U36" i="50" s="1"/>
  <c r="K1002" i="46"/>
  <c r="L1002" i="46" s="1"/>
  <c r="N1002" i="46" s="1"/>
  <c r="O992" i="46"/>
  <c r="P992" i="46"/>
  <c r="Q985" i="46"/>
  <c r="O34" i="50" a="1"/>
  <c r="O34" i="50" s="1"/>
  <c r="Q968" i="46"/>
  <c r="O32" i="50" a="1"/>
  <c r="O32" i="50" s="1"/>
  <c r="P967" i="46"/>
  <c r="P979" i="46" s="1"/>
  <c r="K967" i="46"/>
  <c r="L967" i="46" s="1"/>
  <c r="N967" i="46" s="1"/>
  <c r="Q959" i="46"/>
  <c r="Q962" i="46" s="1"/>
  <c r="R959" i="46"/>
  <c r="P958" i="46"/>
  <c r="R958" i="46"/>
  <c r="Q955" i="46"/>
  <c r="R955" i="46"/>
  <c r="K955" i="46"/>
  <c r="L955" i="46" s="1"/>
  <c r="N955" i="46" s="1"/>
  <c r="R951" i="46"/>
  <c r="K951" i="46"/>
  <c r="L951" i="46" s="1"/>
  <c r="N951" i="46" s="1"/>
  <c r="Q934" i="46"/>
  <c r="R934" i="46"/>
  <c r="K934" i="46"/>
  <c r="L934" i="46" s="1"/>
  <c r="N934" i="46" s="1"/>
  <c r="Q925" i="46"/>
  <c r="R925" i="46"/>
  <c r="Q921" i="46"/>
  <c r="K921" i="46"/>
  <c r="L921" i="46" s="1"/>
  <c r="N921" i="46" s="1"/>
  <c r="K917" i="46"/>
  <c r="L917" i="46" s="1"/>
  <c r="N917" i="46" s="1"/>
  <c r="R917" i="46"/>
  <c r="Q908" i="46"/>
  <c r="K908" i="46"/>
  <c r="L908" i="46" s="1"/>
  <c r="N908" i="46" s="1"/>
  <c r="R908" i="46"/>
  <c r="Q904" i="46"/>
  <c r="K904" i="46"/>
  <c r="L904" i="46" s="1"/>
  <c r="N904" i="46" s="1"/>
  <c r="R904" i="46"/>
  <c r="P903" i="46"/>
  <c r="K903" i="46"/>
  <c r="L903" i="46" s="1"/>
  <c r="N903" i="46" s="1"/>
  <c r="Q883" i="46"/>
  <c r="R883" i="46"/>
  <c r="O882" i="46"/>
  <c r="K882" i="46"/>
  <c r="L882" i="46" s="1"/>
  <c r="N882" i="46" s="1"/>
  <c r="R882" i="46"/>
  <c r="R869" i="46"/>
  <c r="P869" i="46"/>
  <c r="K869" i="46"/>
  <c r="L869" i="46" s="1"/>
  <c r="Q857" i="46"/>
  <c r="R857" i="46"/>
  <c r="K857" i="46"/>
  <c r="L857" i="46" s="1"/>
  <c r="N857" i="46" s="1"/>
  <c r="Q853" i="46"/>
  <c r="R853" i="46"/>
  <c r="P848" i="46"/>
  <c r="K848" i="46"/>
  <c r="L848" i="46" s="1"/>
  <c r="N848" i="46" s="1"/>
  <c r="O17" i="50" a="1"/>
  <c r="X17" i="50" s="1"/>
  <c r="Q840" i="46"/>
  <c r="R840" i="46"/>
  <c r="Q836" i="46"/>
  <c r="K836" i="46"/>
  <c r="L836" i="46" s="1"/>
  <c r="R836" i="46"/>
  <c r="R832" i="46"/>
  <c r="K832" i="46"/>
  <c r="L832" i="46" s="1"/>
  <c r="N832" i="46" s="1"/>
  <c r="Q823" i="46"/>
  <c r="R823" i="46"/>
  <c r="Q819" i="46"/>
  <c r="K819" i="46"/>
  <c r="L819" i="46" s="1"/>
  <c r="N819" i="46" s="1"/>
  <c r="R819" i="46"/>
  <c r="P814" i="46"/>
  <c r="O814" i="46"/>
  <c r="R737" i="46"/>
  <c r="P737" i="46"/>
  <c r="R729" i="46"/>
  <c r="O729" i="46"/>
  <c r="O720" i="46"/>
  <c r="P720" i="46"/>
  <c r="R720" i="46"/>
  <c r="R713" i="46"/>
  <c r="K713" i="46"/>
  <c r="L713" i="46" s="1"/>
  <c r="N713" i="46" s="1"/>
  <c r="O712" i="46"/>
  <c r="K712" i="46"/>
  <c r="L712" i="46" s="1"/>
  <c r="N712" i="46" s="1"/>
  <c r="O703" i="46"/>
  <c r="K703" i="46"/>
  <c r="L703" i="46" s="1"/>
  <c r="N703" i="46" s="1"/>
  <c r="K700" i="46"/>
  <c r="L700" i="46" s="1"/>
  <c r="N700" i="46" s="1"/>
  <c r="R700" i="46"/>
  <c r="Q696" i="46"/>
  <c r="K696" i="46"/>
  <c r="L696" i="46" s="1"/>
  <c r="N696" i="46" s="1"/>
  <c r="P695" i="46"/>
  <c r="R695" i="46"/>
  <c r="O695" i="46"/>
  <c r="K695" i="46"/>
  <c r="L695" i="46" s="1"/>
  <c r="N695" i="46" s="1"/>
  <c r="P686" i="46"/>
  <c r="R686" i="46"/>
  <c r="Q683" i="46"/>
  <c r="K683" i="46"/>
  <c r="L683" i="46" s="1"/>
  <c r="N683" i="46" s="1"/>
  <c r="R683" i="46"/>
  <c r="P682" i="46"/>
  <c r="K682" i="46"/>
  <c r="L682" i="46" s="1"/>
  <c r="N682" i="46" s="1"/>
  <c r="O678" i="46"/>
  <c r="R678" i="46"/>
  <c r="P678" i="46"/>
  <c r="K678" i="46"/>
  <c r="L678" i="46" s="1"/>
  <c r="N678" i="46" s="1"/>
  <c r="O665" i="46"/>
  <c r="K665" i="46"/>
  <c r="L665" i="46" s="1"/>
  <c r="N665" i="46" s="1"/>
  <c r="O661" i="46"/>
  <c r="R661" i="46"/>
  <c r="P661" i="46"/>
  <c r="Q649" i="46"/>
  <c r="K649" i="46"/>
  <c r="L649" i="46" s="1"/>
  <c r="N649" i="46" s="1"/>
  <c r="R649" i="46"/>
  <c r="K648" i="46"/>
  <c r="L648" i="46" s="1"/>
  <c r="N648" i="46" s="1"/>
  <c r="R648" i="46"/>
  <c r="O648" i="46"/>
  <c r="Q645" i="46"/>
  <c r="R645" i="46"/>
  <c r="P644" i="46"/>
  <c r="I746" i="46"/>
  <c r="O644" i="46"/>
  <c r="R644" i="46"/>
  <c r="Q632" i="46"/>
  <c r="K632" i="46"/>
  <c r="L632" i="46" s="1"/>
  <c r="N632" i="46" s="1"/>
  <c r="O631" i="46"/>
  <c r="K631" i="46"/>
  <c r="L631" i="46" s="1"/>
  <c r="N631" i="46" s="1"/>
  <c r="Q628" i="46"/>
  <c r="K628" i="46"/>
  <c r="L628" i="46" s="1"/>
  <c r="N628" i="46" s="1"/>
  <c r="R627" i="46"/>
  <c r="P627" i="46"/>
  <c r="O618" i="46"/>
  <c r="K618" i="46"/>
  <c r="L618" i="46" s="1"/>
  <c r="N618" i="46" s="1"/>
  <c r="P618" i="46"/>
  <c r="K615" i="46"/>
  <c r="L615" i="46" s="1"/>
  <c r="N615" i="46" s="1"/>
  <c r="Q615" i="46"/>
  <c r="R615" i="46"/>
  <c r="P614" i="46"/>
  <c r="O614" i="46"/>
  <c r="P610" i="46"/>
  <c r="D27" i="50" a="1"/>
  <c r="E27" i="50" s="1"/>
  <c r="P601" i="46"/>
  <c r="K601" i="46"/>
  <c r="L601" i="46" s="1"/>
  <c r="N601" i="46" s="1"/>
  <c r="O601" i="46"/>
  <c r="Q598" i="46"/>
  <c r="R598" i="46"/>
  <c r="P597" i="46"/>
  <c r="R597" i="46"/>
  <c r="O597" i="46"/>
  <c r="P593" i="46"/>
  <c r="O593" i="46"/>
  <c r="R593" i="46"/>
  <c r="R584" i="46"/>
  <c r="O584" i="46"/>
  <c r="R581" i="46"/>
  <c r="Q581" i="46"/>
  <c r="R580" i="46"/>
  <c r="O580" i="46"/>
  <c r="O576" i="46"/>
  <c r="P576" i="46"/>
  <c r="O567" i="46"/>
  <c r="K567" i="46"/>
  <c r="L567" i="46" s="1"/>
  <c r="N567" i="46" s="1"/>
  <c r="R567" i="46"/>
  <c r="R563" i="46"/>
  <c r="P563" i="46"/>
  <c r="O563" i="46"/>
  <c r="Q560" i="46"/>
  <c r="R560" i="46"/>
  <c r="R559" i="46"/>
  <c r="O559" i="46"/>
  <c r="P559" i="46"/>
  <c r="P550" i="46"/>
  <c r="R550" i="46"/>
  <c r="O550" i="46"/>
  <c r="O546" i="46"/>
  <c r="K546" i="46"/>
  <c r="L546" i="46" s="1"/>
  <c r="K543" i="46"/>
  <c r="L543" i="46" s="1"/>
  <c r="N543" i="46" s="1"/>
  <c r="R543" i="46"/>
  <c r="Q543" i="46"/>
  <c r="P542" i="46"/>
  <c r="K542" i="46"/>
  <c r="L542" i="46" s="1"/>
  <c r="N542" i="46" s="1"/>
  <c r="R533" i="46"/>
  <c r="P533" i="46"/>
  <c r="R530" i="46"/>
  <c r="Q530" i="46"/>
  <c r="P529" i="46"/>
  <c r="K529" i="46"/>
  <c r="L529" i="46" s="1"/>
  <c r="N529" i="46" s="1"/>
  <c r="Q526" i="46"/>
  <c r="K526" i="46"/>
  <c r="L526" i="46" s="1"/>
  <c r="N526" i="46" s="1"/>
  <c r="P525" i="46"/>
  <c r="R525" i="46"/>
  <c r="O525" i="46"/>
  <c r="O512" i="46"/>
  <c r="K512" i="46"/>
  <c r="L512" i="46" s="1"/>
  <c r="N512" i="46" s="1"/>
  <c r="P512" i="46"/>
  <c r="K508" i="46"/>
  <c r="L508" i="46" s="1"/>
  <c r="N508" i="46" s="1"/>
  <c r="O508" i="46"/>
  <c r="P499" i="46"/>
  <c r="K499" i="46"/>
  <c r="L499" i="46" s="1"/>
  <c r="N499" i="46" s="1"/>
  <c r="R499" i="46"/>
  <c r="O495" i="46"/>
  <c r="R495" i="46"/>
  <c r="K495" i="46"/>
  <c r="L495" i="46" s="1"/>
  <c r="P495" i="46"/>
  <c r="Q492" i="46"/>
  <c r="K492" i="46"/>
  <c r="L492" i="46" s="1"/>
  <c r="N492" i="46" s="1"/>
  <c r="P491" i="46"/>
  <c r="R491" i="46"/>
  <c r="K430" i="46"/>
  <c r="R239" i="46"/>
  <c r="M239" i="46"/>
  <c r="R137" i="46"/>
  <c r="AH117" i="46" s="1"/>
  <c r="A7" i="64" s="1"/>
  <c r="R134" i="46"/>
  <c r="AH114" i="46" s="1"/>
  <c r="A4" i="64" s="1"/>
  <c r="R136" i="46"/>
  <c r="AH116" i="46" s="1"/>
  <c r="A6" i="64" s="1"/>
  <c r="R135" i="46"/>
  <c r="AH115" i="46" s="1"/>
  <c r="A5" i="64" s="1"/>
  <c r="O1342" i="46"/>
  <c r="O1384" i="46"/>
  <c r="R1501" i="46"/>
  <c r="N239" i="46"/>
  <c r="J747" i="46"/>
  <c r="E368" i="60"/>
  <c r="H368" i="60" s="1"/>
  <c r="E915" i="60"/>
  <c r="AG1670" i="46" s="1"/>
  <c r="C1002" i="58"/>
  <c r="O194" i="60"/>
  <c r="O200" i="60" s="1"/>
  <c r="K938" i="46"/>
  <c r="L938" i="46" s="1"/>
  <c r="N938" i="46" s="1"/>
  <c r="E47" i="60"/>
  <c r="D47" i="60" s="1"/>
  <c r="W109" i="46" s="1"/>
  <c r="R967" i="46"/>
  <c r="K925" i="46"/>
  <c r="L925" i="46" s="1"/>
  <c r="N925" i="46" s="1"/>
  <c r="N731" i="46"/>
  <c r="K874" i="46"/>
  <c r="L874" i="46" s="1"/>
  <c r="N874" i="46" s="1"/>
  <c r="K890" i="46"/>
  <c r="L890" i="46" s="1"/>
  <c r="N890" i="46" s="1"/>
  <c r="R903" i="46"/>
  <c r="O937" i="46"/>
  <c r="J1070" i="46"/>
  <c r="R984" i="46"/>
  <c r="K1006" i="46"/>
  <c r="R1036" i="46"/>
  <c r="K1040" i="46"/>
  <c r="L1040" i="46" s="1"/>
  <c r="N1040" i="46" s="1"/>
  <c r="O42" i="50" a="1"/>
  <c r="X42" i="50" s="1"/>
  <c r="E521" i="60"/>
  <c r="U1064" i="46" s="1"/>
  <c r="Q1361" i="46"/>
  <c r="E29" i="59"/>
  <c r="U102" i="46" s="1"/>
  <c r="C1003" i="60"/>
  <c r="K737" i="46"/>
  <c r="L737" i="46" s="1"/>
  <c r="N737" i="46" s="1"/>
  <c r="R921" i="46"/>
  <c r="K509" i="46"/>
  <c r="L509" i="46" s="1"/>
  <c r="N509" i="46" s="1"/>
  <c r="K550" i="46"/>
  <c r="L550" i="46" s="1"/>
  <c r="N550" i="46" s="1"/>
  <c r="P580" i="46"/>
  <c r="R628" i="46"/>
  <c r="R717" i="46"/>
  <c r="Q734" i="46"/>
  <c r="R1189" i="46"/>
  <c r="Q713" i="46"/>
  <c r="R1222" i="46"/>
  <c r="P665" i="46"/>
  <c r="O499" i="46"/>
  <c r="O542" i="46"/>
  <c r="P584" i="46"/>
  <c r="K598" i="46"/>
  <c r="L598" i="46" s="1"/>
  <c r="N598" i="46" s="1"/>
  <c r="R618" i="46"/>
  <c r="R632" i="46"/>
  <c r="R682" i="46"/>
  <c r="P712" i="46"/>
  <c r="N816" i="46"/>
  <c r="K840" i="46"/>
  <c r="L840" i="46" s="1"/>
  <c r="N840" i="46" s="1"/>
  <c r="R1023" i="46"/>
  <c r="M1416" i="46"/>
  <c r="O1416" i="46" s="1"/>
  <c r="K559" i="46"/>
  <c r="L559" i="46" s="1"/>
  <c r="N559" i="46" s="1"/>
  <c r="K560" i="46"/>
  <c r="L560" i="46" s="1"/>
  <c r="N560" i="46" s="1"/>
  <c r="R866" i="46"/>
  <c r="O848" i="46"/>
  <c r="H2181" i="71"/>
  <c r="E640" i="58"/>
  <c r="E1004" i="58" s="1"/>
  <c r="C992" i="58"/>
  <c r="Y1030" i="46"/>
  <c r="C1024" i="42"/>
  <c r="C996" i="41"/>
  <c r="AE1586" i="46"/>
  <c r="AB1343" i="46"/>
  <c r="C1025" i="1"/>
  <c r="P1409" i="46"/>
  <c r="C1013" i="59"/>
  <c r="E883" i="59"/>
  <c r="U1663" i="46" s="1"/>
  <c r="O1341" i="46"/>
  <c r="E539" i="60"/>
  <c r="E1012" i="60" s="1"/>
  <c r="E61" i="60"/>
  <c r="E1037" i="60" s="1"/>
  <c r="K614" i="46"/>
  <c r="L614" i="46" s="1"/>
  <c r="N614" i="46" s="1"/>
  <c r="K1044" i="46"/>
  <c r="L1044" i="46" s="1"/>
  <c r="Q832" i="46"/>
  <c r="K873" i="46"/>
  <c r="L873" i="46" s="1"/>
  <c r="N873" i="46" s="1"/>
  <c r="P882" i="46"/>
  <c r="R900" i="46"/>
  <c r="K924" i="46"/>
  <c r="L924" i="46" s="1"/>
  <c r="N924" i="46" s="1"/>
  <c r="O958" i="46"/>
  <c r="P975" i="46"/>
  <c r="K988" i="46"/>
  <c r="L988" i="46" s="1"/>
  <c r="N988" i="46" s="1"/>
  <c r="P1001" i="46"/>
  <c r="R1018" i="46"/>
  <c r="K1052" i="46"/>
  <c r="L1052" i="46" s="1"/>
  <c r="N1052" i="46" s="1"/>
  <c r="R1057" i="46"/>
  <c r="M1362" i="46"/>
  <c r="O1362" i="46" s="1"/>
  <c r="M1484" i="46"/>
  <c r="O1484" i="46" s="1"/>
  <c r="R1453" i="46"/>
  <c r="E793" i="60"/>
  <c r="E1035" i="60" s="1"/>
  <c r="C1032" i="58"/>
  <c r="N1054" i="46"/>
  <c r="O491" i="46"/>
  <c r="O529" i="46"/>
  <c r="O610" i="46"/>
  <c r="P648" i="46"/>
  <c r="K729" i="46"/>
  <c r="L729" i="46" s="1"/>
  <c r="N729" i="46" s="1"/>
  <c r="K972" i="46"/>
  <c r="L972" i="46" s="1"/>
  <c r="N972" i="46" s="1"/>
  <c r="N850" i="46"/>
  <c r="R211" i="46"/>
  <c r="R512" i="46"/>
  <c r="P546" i="46"/>
  <c r="K594" i="46"/>
  <c r="L594" i="46" s="1"/>
  <c r="N594" i="46" s="1"/>
  <c r="K610" i="46"/>
  <c r="L610" i="46" s="1"/>
  <c r="K627" i="46"/>
  <c r="L627" i="46" s="1"/>
  <c r="J751" i="46"/>
  <c r="K669" i="46"/>
  <c r="L669" i="46" s="1"/>
  <c r="N669" i="46" s="1"/>
  <c r="R699" i="46"/>
  <c r="R529" i="46"/>
  <c r="P703" i="46"/>
  <c r="N510" i="46"/>
  <c r="K720" i="46"/>
  <c r="L720" i="46" s="1"/>
  <c r="N720" i="46" s="1"/>
  <c r="K1018" i="46"/>
  <c r="O1473" i="46"/>
  <c r="N1003" i="46"/>
  <c r="D176" i="59"/>
  <c r="AF262" i="46" s="1"/>
  <c r="N969" i="46"/>
  <c r="N854" i="46"/>
  <c r="N858" i="46"/>
  <c r="N892" i="46"/>
  <c r="N1041" i="46"/>
  <c r="N612" i="46"/>
  <c r="N986" i="46"/>
  <c r="N952" i="46"/>
  <c r="N977" i="46"/>
  <c r="N901" i="46"/>
  <c r="N909" i="46"/>
  <c r="N918" i="46"/>
  <c r="D755" i="59"/>
  <c r="D994" i="59" s="1"/>
  <c r="D138" i="60"/>
  <c r="Z269" i="46" s="1"/>
  <c r="C1033" i="38"/>
  <c r="C1011" i="36"/>
  <c r="C1003" i="38"/>
  <c r="C996" i="38"/>
  <c r="V1181" i="46"/>
  <c r="H127" i="38"/>
  <c r="I127" i="38" s="1"/>
  <c r="O192" i="46" s="1"/>
  <c r="E168" i="39"/>
  <c r="AD199" i="46" s="1"/>
  <c r="E176" i="42"/>
  <c r="AG220" i="46" s="1"/>
  <c r="C1005" i="37"/>
  <c r="C1002" i="37"/>
  <c r="E138" i="38"/>
  <c r="O194" i="38"/>
  <c r="O200" i="38" s="1"/>
  <c r="C1032" i="37"/>
  <c r="J127" i="38"/>
  <c r="P192" i="46" s="1"/>
  <c r="Y877" i="46"/>
  <c r="AE1208" i="46"/>
  <c r="AE1209" i="46" s="1"/>
  <c r="O498" i="1"/>
  <c r="H127" i="59"/>
  <c r="I127" i="59" s="1"/>
  <c r="O262" i="46" s="1"/>
  <c r="O1051" i="40"/>
  <c r="J12" i="1"/>
  <c r="H982" i="1" s="1"/>
  <c r="E367" i="38"/>
  <c r="K367" i="38" s="1"/>
  <c r="E915" i="43"/>
  <c r="D915" i="43" s="1"/>
  <c r="C995" i="1"/>
  <c r="E553" i="38"/>
  <c r="E1033" i="38" s="1"/>
  <c r="E755" i="43"/>
  <c r="E994" i="43" s="1"/>
  <c r="AE1343" i="46"/>
  <c r="E176" i="36"/>
  <c r="D176" i="36" s="1"/>
  <c r="AF178" i="46" s="1"/>
  <c r="E138" i="36"/>
  <c r="D138" i="36" s="1"/>
  <c r="Z178" i="46" s="1"/>
  <c r="H367" i="37"/>
  <c r="H127" i="40"/>
  <c r="I127" i="40" s="1"/>
  <c r="O206" i="46" s="1"/>
  <c r="J127" i="42"/>
  <c r="P220" i="46" s="1"/>
  <c r="F982" i="42"/>
  <c r="O811" i="42"/>
  <c r="O818" i="42" s="1"/>
  <c r="J127" i="44"/>
  <c r="P234" i="46" s="1"/>
  <c r="Q1593" i="46"/>
  <c r="C1015" i="41"/>
  <c r="C995" i="40"/>
  <c r="C1006" i="44"/>
  <c r="C1013" i="55"/>
  <c r="E414" i="41"/>
  <c r="D414" i="41" s="1"/>
  <c r="AC603" i="46" s="1"/>
  <c r="C1013" i="43"/>
  <c r="C1023" i="57"/>
  <c r="C1037" i="44"/>
  <c r="C993" i="44"/>
  <c r="O194" i="42"/>
  <c r="O200" i="42" s="1"/>
  <c r="E553" i="55"/>
  <c r="D553" i="55" s="1"/>
  <c r="AF996" i="46" s="1"/>
  <c r="E168" i="41"/>
  <c r="D168" i="41" s="1"/>
  <c r="AC213" i="46" s="1"/>
  <c r="V214" i="46"/>
  <c r="H127" i="41"/>
  <c r="I127" i="41" s="1"/>
  <c r="O213" i="46" s="1"/>
  <c r="G623" i="42"/>
  <c r="H623" i="42" s="1"/>
  <c r="N1208" i="46" s="1"/>
  <c r="O1003" i="44"/>
  <c r="E258" i="44"/>
  <c r="U392" i="46" s="1"/>
  <c r="H127" i="44"/>
  <c r="I127" i="44" s="1"/>
  <c r="O234" i="46" s="1"/>
  <c r="J127" i="58"/>
  <c r="P255" i="46" s="1"/>
  <c r="J368" i="59"/>
  <c r="H367" i="59"/>
  <c r="O1073" i="60"/>
  <c r="O1029" i="60"/>
  <c r="G623" i="60"/>
  <c r="H623" i="60" s="1"/>
  <c r="N1271" i="46" s="1"/>
  <c r="J499" i="60"/>
  <c r="Q1465" i="46"/>
  <c r="M1260" i="46"/>
  <c r="C58" i="50"/>
  <c r="O194" i="44"/>
  <c r="O200" i="44" s="1"/>
  <c r="E521" i="44"/>
  <c r="D521" i="44" s="1"/>
  <c r="T979" i="46" s="1"/>
  <c r="E634" i="57"/>
  <c r="AA1244" i="46" s="1"/>
  <c r="Y18" i="46"/>
  <c r="C1037" i="42"/>
  <c r="O811" i="60"/>
  <c r="O818" i="60" s="1"/>
  <c r="E993" i="60"/>
  <c r="C1013" i="1"/>
  <c r="E883" i="55"/>
  <c r="AE1145" i="46"/>
  <c r="E634" i="58"/>
  <c r="E993" i="58" s="1"/>
  <c r="C1005" i="44"/>
  <c r="C1007" i="44" s="1"/>
  <c r="C1036" i="57"/>
  <c r="C1023" i="44"/>
  <c r="C1004" i="41"/>
  <c r="E883" i="43"/>
  <c r="E1006" i="43" s="1"/>
  <c r="C1023" i="1"/>
  <c r="G127" i="39"/>
  <c r="E138" i="42"/>
  <c r="AA220" i="46" s="1"/>
  <c r="AG1271" i="46"/>
  <c r="H1014" i="71"/>
  <c r="E793" i="40"/>
  <c r="H927" i="71"/>
  <c r="E422" i="40"/>
  <c r="E1032" i="40" s="1"/>
  <c r="H1068" i="71"/>
  <c r="E53" i="41"/>
  <c r="H1057" i="71"/>
  <c r="E47" i="41"/>
  <c r="E1016" i="41" s="1"/>
  <c r="H1333" i="71"/>
  <c r="E672" i="42"/>
  <c r="AG1208" i="46" s="1"/>
  <c r="F367" i="42"/>
  <c r="M619" i="46" s="1"/>
  <c r="S1642" i="46"/>
  <c r="C1006" i="55"/>
  <c r="H1854" i="71"/>
  <c r="E672" i="55"/>
  <c r="D672" i="55" s="1"/>
  <c r="E672" i="43"/>
  <c r="N1081" i="41"/>
  <c r="AB1172" i="46"/>
  <c r="C1024" i="38"/>
  <c r="H634" i="71"/>
  <c r="E664" i="38"/>
  <c r="AD1172" i="46" s="1"/>
  <c r="H498" i="42"/>
  <c r="C1035" i="55"/>
  <c r="AB46" i="46"/>
  <c r="E553" i="42"/>
  <c r="E785" i="40"/>
  <c r="D785" i="40" s="1"/>
  <c r="E785" i="37"/>
  <c r="AD1365" i="46" s="1"/>
  <c r="C1016" i="40"/>
  <c r="N922" i="43"/>
  <c r="O811" i="41"/>
  <c r="O818" i="41" s="1"/>
  <c r="F982" i="41"/>
  <c r="V1398" i="46"/>
  <c r="C1014" i="40"/>
  <c r="H895" i="71"/>
  <c r="E53" i="40"/>
  <c r="E64" i="40" s="1"/>
  <c r="O54" i="40" s="1"/>
  <c r="H1187" i="71"/>
  <c r="E793" i="41"/>
  <c r="H1164" i="71"/>
  <c r="E755" i="41"/>
  <c r="E994" i="41" s="1"/>
  <c r="P212" i="46"/>
  <c r="O194" i="41"/>
  <c r="O200" i="41" s="1"/>
  <c r="J127" i="41"/>
  <c r="P213" i="46" s="1"/>
  <c r="G490" i="42"/>
  <c r="G499" i="42" s="1"/>
  <c r="E499" i="42"/>
  <c r="F499" i="42" s="1"/>
  <c r="M945" i="46" s="1"/>
  <c r="Y1217" i="46"/>
  <c r="C993" i="43"/>
  <c r="E241" i="43"/>
  <c r="K385" i="46" s="1"/>
  <c r="Q385" i="46" s="1"/>
  <c r="K383" i="46"/>
  <c r="C1003" i="41"/>
  <c r="E640" i="42"/>
  <c r="U1208" i="46" s="1"/>
  <c r="N765" i="44"/>
  <c r="N679" i="41"/>
  <c r="N262" i="38"/>
  <c r="D1016" i="60"/>
  <c r="R1592" i="46"/>
  <c r="O194" i="55"/>
  <c r="O200" i="55" s="1"/>
  <c r="E901" i="44"/>
  <c r="X1635" i="46" s="1"/>
  <c r="K498" i="42"/>
  <c r="AD1454" i="46"/>
  <c r="AB1398" i="46"/>
  <c r="E521" i="43"/>
  <c r="D521" i="43" s="1"/>
  <c r="D1003" i="43" s="1"/>
  <c r="E672" i="57"/>
  <c r="C1012" i="43"/>
  <c r="H12" i="40"/>
  <c r="I12" i="40" s="1"/>
  <c r="U420" i="46"/>
  <c r="E293" i="59"/>
  <c r="O283" i="59" s="1"/>
  <c r="H993" i="71"/>
  <c r="E761" i="40"/>
  <c r="E1005" i="40" s="1"/>
  <c r="F498" i="40"/>
  <c r="M910" i="46" s="1"/>
  <c r="AB586" i="46"/>
  <c r="AB587" i="46" s="1"/>
  <c r="C1022" i="40"/>
  <c r="N66" i="50"/>
  <c r="Q1635" i="46"/>
  <c r="H1831" i="71"/>
  <c r="E634" i="55"/>
  <c r="E993" i="55" s="1"/>
  <c r="H1999" i="71"/>
  <c r="E553" i="57"/>
  <c r="AG1013" i="46" s="1"/>
  <c r="H1975" i="71"/>
  <c r="E515" i="57"/>
  <c r="D515" i="57" s="1"/>
  <c r="D992" i="57" s="1"/>
  <c r="S1656" i="46"/>
  <c r="C1006" i="58"/>
  <c r="AE1478" i="46"/>
  <c r="C1035" i="58"/>
  <c r="H2202" i="71"/>
  <c r="E672" i="58"/>
  <c r="H1043" i="71"/>
  <c r="E915" i="40"/>
  <c r="E1036" i="40" s="1"/>
  <c r="H1485" i="71"/>
  <c r="E640" i="43"/>
  <c r="E1004" i="43" s="1"/>
  <c r="K367" i="44"/>
  <c r="K498" i="44"/>
  <c r="AE1642" i="46"/>
  <c r="C1036" i="55"/>
  <c r="Y996" i="46"/>
  <c r="C992" i="55"/>
  <c r="H367" i="42"/>
  <c r="C1012" i="55"/>
  <c r="N791" i="39"/>
  <c r="N714" i="41"/>
  <c r="C996" i="37"/>
  <c r="Y25" i="46"/>
  <c r="F498" i="39"/>
  <c r="M893" i="46" s="1"/>
  <c r="H753" i="71"/>
  <c r="E422" i="39"/>
  <c r="E1032" i="39" s="1"/>
  <c r="H729" i="71"/>
  <c r="E384" i="39"/>
  <c r="AA569" i="46" s="1"/>
  <c r="O1038" i="38"/>
  <c r="O1029" i="38"/>
  <c r="O499" i="38"/>
  <c r="G127" i="38"/>
  <c r="N1077" i="36"/>
  <c r="O1003" i="39"/>
  <c r="E241" i="39"/>
  <c r="K357" i="46" s="1"/>
  <c r="Q357" i="46" s="1"/>
  <c r="E162" i="39"/>
  <c r="X199" i="46" s="1"/>
  <c r="N1033" i="55"/>
  <c r="Q1614" i="46"/>
  <c r="G744" i="41"/>
  <c r="H744" i="41" s="1"/>
  <c r="N1409" i="46" s="1"/>
  <c r="O499" i="41"/>
  <c r="O1016" i="41"/>
  <c r="O1029" i="42"/>
  <c r="O1073" i="42"/>
  <c r="E258" i="42"/>
  <c r="E293" i="42" s="1"/>
  <c r="O283" i="42" s="1"/>
  <c r="O301" i="42" s="1"/>
  <c r="G127" i="42"/>
  <c r="R513" i="46"/>
  <c r="K367" i="37"/>
  <c r="E901" i="60"/>
  <c r="X1670" i="46" s="1"/>
  <c r="E515" i="58"/>
  <c r="E992" i="58" s="1"/>
  <c r="E545" i="58"/>
  <c r="G744" i="38"/>
  <c r="H744" i="38" s="1"/>
  <c r="N1376" i="46" s="1"/>
  <c r="C1012" i="58"/>
  <c r="C995" i="36"/>
  <c r="K498" i="59"/>
  <c r="F367" i="59"/>
  <c r="M721" i="46" s="1"/>
  <c r="E755" i="36"/>
  <c r="AA1354" i="46" s="1"/>
  <c r="R1606" i="46"/>
  <c r="Q1670" i="46"/>
  <c r="K498" i="37"/>
  <c r="H498" i="37"/>
  <c r="E907" i="60"/>
  <c r="AD1670" i="46" s="1"/>
  <c r="E408" i="60"/>
  <c r="X739" i="46" s="1"/>
  <c r="E553" i="58"/>
  <c r="AG1030" i="46" s="1"/>
  <c r="E779" i="60"/>
  <c r="D779" i="60" s="1"/>
  <c r="D1014" i="60" s="1"/>
  <c r="C1023" i="58"/>
  <c r="E785" i="60"/>
  <c r="E1025" i="60" s="1"/>
  <c r="O967" i="46"/>
  <c r="K984" i="46"/>
  <c r="L984" i="46" s="1"/>
  <c r="N984" i="46" s="1"/>
  <c r="O79" i="58"/>
  <c r="O86" i="58" s="1"/>
  <c r="O811" i="55"/>
  <c r="O818" i="55" s="1"/>
  <c r="F982" i="55"/>
  <c r="J498" i="37"/>
  <c r="O1038" i="41"/>
  <c r="E162" i="42"/>
  <c r="D162" i="42" s="1"/>
  <c r="W220" i="46" s="1"/>
  <c r="R1633" i="46"/>
  <c r="D1003" i="44"/>
  <c r="C995" i="43"/>
  <c r="E422" i="42"/>
  <c r="AG620" i="46" s="1"/>
  <c r="K355" i="46"/>
  <c r="J127" i="40"/>
  <c r="P206" i="46" s="1"/>
  <c r="V1579" i="46"/>
  <c r="C1025" i="36"/>
  <c r="C1013" i="37"/>
  <c r="E793" i="36"/>
  <c r="D793" i="36" s="1"/>
  <c r="F367" i="37"/>
  <c r="M534" i="46" s="1"/>
  <c r="E761" i="42"/>
  <c r="E1005" i="42" s="1"/>
  <c r="E877" i="43"/>
  <c r="D877" i="43" s="1"/>
  <c r="E545" i="38"/>
  <c r="D545" i="38" s="1"/>
  <c r="D1023" i="38" s="1"/>
  <c r="C1033" i="36"/>
  <c r="E23" i="36"/>
  <c r="AA18" i="46" s="1"/>
  <c r="G127" i="37"/>
  <c r="J84" i="79"/>
  <c r="I91" i="79"/>
  <c r="I86" i="79"/>
  <c r="N211" i="46"/>
  <c r="G61" i="50"/>
  <c r="AG262" i="46"/>
  <c r="E1004" i="60"/>
  <c r="Y501" i="46"/>
  <c r="C1023" i="60"/>
  <c r="R977" i="46"/>
  <c r="D35" i="50" a="1"/>
  <c r="D35" i="50" s="1"/>
  <c r="D21" i="50" a="1"/>
  <c r="E21" i="50" s="1"/>
  <c r="H862" i="37"/>
  <c r="I862" i="37" s="1"/>
  <c r="O1586" i="46" s="1"/>
  <c r="H862" i="43"/>
  <c r="I862" i="43" s="1"/>
  <c r="O1628" i="46" s="1"/>
  <c r="E168" i="1"/>
  <c r="AD171" i="46" s="1"/>
  <c r="N297" i="42"/>
  <c r="N217" i="39"/>
  <c r="N183" i="58"/>
  <c r="N174" i="55"/>
  <c r="N26" i="43"/>
  <c r="N988" i="60"/>
  <c r="G744" i="44"/>
  <c r="H744" i="44" s="1"/>
  <c r="N1442" i="46" s="1"/>
  <c r="J499" i="44"/>
  <c r="J368" i="44"/>
  <c r="O1016" i="44"/>
  <c r="E162" i="44"/>
  <c r="X234" i="46" s="1"/>
  <c r="G496" i="60"/>
  <c r="H12" i="60"/>
  <c r="I12" i="60" s="1"/>
  <c r="J11" i="60"/>
  <c r="O79" i="60" s="1"/>
  <c r="O86" i="60" s="1"/>
  <c r="D138" i="44"/>
  <c r="Z234" i="46" s="1"/>
  <c r="N835" i="41"/>
  <c r="N1668" i="46"/>
  <c r="R1668" i="46" s="1"/>
  <c r="N1661" i="46"/>
  <c r="N1654" i="46"/>
  <c r="R1654" i="46" s="1"/>
  <c r="N1640" i="46"/>
  <c r="N1626" i="46"/>
  <c r="N1619" i="46"/>
  <c r="P1619" i="46" s="1"/>
  <c r="N1613" i="46"/>
  <c r="P1613" i="46" s="1"/>
  <c r="N1612" i="46"/>
  <c r="N1605" i="46"/>
  <c r="P1605" i="46" s="1"/>
  <c r="N1599" i="46"/>
  <c r="P1599" i="46" s="1"/>
  <c r="N1598" i="46"/>
  <c r="R1598" i="46" s="1"/>
  <c r="N1585" i="46"/>
  <c r="P1585" i="46" s="1"/>
  <c r="N1578" i="46"/>
  <c r="R1578" i="46" s="1"/>
  <c r="N1577" i="46"/>
  <c r="M1500" i="46"/>
  <c r="O1500" i="46" s="1"/>
  <c r="R1499" i="46"/>
  <c r="M1497" i="46"/>
  <c r="O1497" i="46" s="1"/>
  <c r="R1489" i="46"/>
  <c r="M1488" i="46"/>
  <c r="O1488" i="46" s="1"/>
  <c r="M1486" i="46"/>
  <c r="O1486" i="46" s="1"/>
  <c r="M1485" i="46"/>
  <c r="O1485" i="46" s="1"/>
  <c r="R1465" i="46"/>
  <c r="M1461" i="46"/>
  <c r="O1461" i="46" s="1"/>
  <c r="Q1453" i="46"/>
  <c r="R1438" i="46"/>
  <c r="M1395" i="46"/>
  <c r="O1395" i="46" s="1"/>
  <c r="Q1375" i="46"/>
  <c r="Q1373" i="46"/>
  <c r="Q1372" i="46"/>
  <c r="Q1370" i="46"/>
  <c r="Q1362" i="46"/>
  <c r="M1360" i="46"/>
  <c r="M1365" i="46" s="1"/>
  <c r="M1270" i="46"/>
  <c r="O1270" i="46" s="1"/>
  <c r="Q1269" i="46"/>
  <c r="Q1267" i="46"/>
  <c r="R1260" i="46"/>
  <c r="Q1240" i="46"/>
  <c r="Q1234" i="46"/>
  <c r="Q1232" i="46"/>
  <c r="R1206" i="46"/>
  <c r="R1205" i="46"/>
  <c r="Q1198" i="46"/>
  <c r="M1188" i="46"/>
  <c r="M1190" i="46" s="1"/>
  <c r="Q1160" i="46"/>
  <c r="R1153" i="46"/>
  <c r="M1152" i="46"/>
  <c r="O1152" i="46" s="1"/>
  <c r="R1151" i="46"/>
  <c r="R1060" i="46"/>
  <c r="R1056" i="46"/>
  <c r="K1035" i="46"/>
  <c r="L1035" i="46" s="1"/>
  <c r="N1035" i="46" s="1"/>
  <c r="K1026" i="46"/>
  <c r="L1026" i="46" s="1"/>
  <c r="N1026" i="46" s="1"/>
  <c r="R1009" i="46"/>
  <c r="R968" i="46"/>
  <c r="R941" i="46"/>
  <c r="K907" i="46"/>
  <c r="L907" i="46" s="1"/>
  <c r="N907" i="46" s="1"/>
  <c r="O23" i="50" a="1"/>
  <c r="Y23" i="50" s="1"/>
  <c r="R873" i="46"/>
  <c r="R839" i="46"/>
  <c r="R734" i="46"/>
  <c r="R733" i="46"/>
  <c r="R716" i="46"/>
  <c r="R712" i="46"/>
  <c r="R696" i="46"/>
  <c r="K686" i="46"/>
  <c r="L686" i="46" s="1"/>
  <c r="N686" i="46" s="1"/>
  <c r="K679" i="46"/>
  <c r="L679" i="46" s="1"/>
  <c r="N679" i="46" s="1"/>
  <c r="R669" i="46"/>
  <c r="R652" i="46"/>
  <c r="K645" i="46"/>
  <c r="L645" i="46" s="1"/>
  <c r="N645" i="46" s="1"/>
  <c r="R611" i="46"/>
  <c r="O1051" i="38"/>
  <c r="O1051" i="55"/>
  <c r="J96" i="79"/>
  <c r="J105" i="79"/>
  <c r="J98" i="79"/>
  <c r="J81" i="79"/>
  <c r="J76" i="79"/>
  <c r="J58" i="79"/>
  <c r="J52" i="79"/>
  <c r="J23" i="79"/>
  <c r="J20" i="79"/>
  <c r="J15" i="79"/>
  <c r="I109" i="79"/>
  <c r="I101" i="79"/>
  <c r="I96" i="79"/>
  <c r="I90" i="79"/>
  <c r="I85" i="79"/>
  <c r="I79" i="79"/>
  <c r="I54" i="79"/>
  <c r="I48" i="79"/>
  <c r="I44" i="79"/>
  <c r="I42" i="79"/>
  <c r="I39" i="79"/>
  <c r="I34" i="79"/>
  <c r="I32" i="79"/>
  <c r="I30" i="79"/>
  <c r="I28" i="79"/>
  <c r="I26" i="79"/>
  <c r="I21" i="79"/>
  <c r="I15" i="79"/>
  <c r="I12" i="79"/>
  <c r="I10" i="79"/>
  <c r="AB655" i="46"/>
  <c r="D41" i="50" a="1"/>
  <c r="L41" i="50" s="1"/>
  <c r="K735" i="46"/>
  <c r="L735" i="46" s="1"/>
  <c r="N735" i="46" s="1"/>
  <c r="R616" i="46"/>
  <c r="P684" i="46"/>
  <c r="D29" i="50" a="1"/>
  <c r="L29" i="50" s="1"/>
  <c r="R718" i="46"/>
  <c r="O667" i="46"/>
  <c r="R599" i="46"/>
  <c r="O531" i="46"/>
  <c r="O497" i="46"/>
  <c r="D28" i="50" a="1"/>
  <c r="D28" i="50" s="1"/>
  <c r="D30" i="50" a="1"/>
  <c r="K30" i="50" s="1"/>
  <c r="O735" i="46"/>
  <c r="O718" i="46"/>
  <c r="O684" i="46"/>
  <c r="O650" i="46"/>
  <c r="O582" i="46"/>
  <c r="R735" i="46"/>
  <c r="R633" i="46"/>
  <c r="K616" i="46"/>
  <c r="L616" i="46" s="1"/>
  <c r="N616" i="46" s="1"/>
  <c r="O616" i="46"/>
  <c r="H367" i="40"/>
  <c r="H498" i="40"/>
  <c r="K718" i="46"/>
  <c r="L718" i="46" s="1"/>
  <c r="N718" i="46" s="1"/>
  <c r="O367" i="42"/>
  <c r="O367" i="57"/>
  <c r="E367" i="60"/>
  <c r="J80" i="79"/>
  <c r="I107" i="79"/>
  <c r="I52" i="79"/>
  <c r="I20" i="79"/>
  <c r="J92" i="79"/>
  <c r="J88" i="79"/>
  <c r="J103" i="79"/>
  <c r="J97" i="79"/>
  <c r="J91" i="79"/>
  <c r="J86" i="79"/>
  <c r="J57" i="79"/>
  <c r="J49" i="79"/>
  <c r="J47" i="79"/>
  <c r="J43" i="79"/>
  <c r="J41" i="79"/>
  <c r="J35" i="79"/>
  <c r="J33" i="79"/>
  <c r="J31" i="79"/>
  <c r="J29" i="79"/>
  <c r="J27" i="79"/>
  <c r="J14" i="79"/>
  <c r="J12" i="79"/>
  <c r="J10" i="79"/>
  <c r="I36" i="79"/>
  <c r="I93" i="79"/>
  <c r="I89" i="79"/>
  <c r="I84" i="79"/>
  <c r="I76" i="79"/>
  <c r="I58" i="79"/>
  <c r="I23" i="79"/>
  <c r="I9" i="79"/>
  <c r="H88" i="79"/>
  <c r="J109" i="79"/>
  <c r="J101" i="79"/>
  <c r="J90" i="79"/>
  <c r="J85" i="79"/>
  <c r="J79" i="79"/>
  <c r="J61" i="79"/>
  <c r="J56" i="79"/>
  <c r="J22" i="79"/>
  <c r="J19" i="79"/>
  <c r="J9" i="79"/>
  <c r="I105" i="79"/>
  <c r="I98" i="79"/>
  <c r="I92" i="79"/>
  <c r="I88" i="79"/>
  <c r="I81" i="79"/>
  <c r="I57" i="79"/>
  <c r="I49" i="79"/>
  <c r="I47" i="79"/>
  <c r="I43" i="79"/>
  <c r="I41" i="79"/>
  <c r="I35" i="79"/>
  <c r="I33" i="79"/>
  <c r="I31" i="79"/>
  <c r="I29" i="79"/>
  <c r="I27" i="79"/>
  <c r="I13" i="79"/>
  <c r="I11" i="79"/>
  <c r="J107" i="79"/>
  <c r="J93" i="79"/>
  <c r="J89" i="79"/>
  <c r="J77" i="79"/>
  <c r="J54" i="79"/>
  <c r="J48" i="79"/>
  <c r="J44" i="79"/>
  <c r="J42" i="79"/>
  <c r="J39" i="79"/>
  <c r="J36" i="79"/>
  <c r="J34" i="79"/>
  <c r="J32" i="79"/>
  <c r="J30" i="79"/>
  <c r="J28" i="79"/>
  <c r="J26" i="79"/>
  <c r="J21" i="79"/>
  <c r="J16" i="79"/>
  <c r="J13" i="79"/>
  <c r="J11" i="79"/>
  <c r="I103" i="79"/>
  <c r="I97" i="79"/>
  <c r="I80" i="79"/>
  <c r="I61" i="79"/>
  <c r="I56" i="79"/>
  <c r="I22" i="79"/>
  <c r="I19" i="79"/>
  <c r="I16" i="79"/>
  <c r="D1944" i="46"/>
  <c r="O690" i="39"/>
  <c r="O697" i="39" s="1"/>
  <c r="E982" i="39"/>
  <c r="G623" i="43"/>
  <c r="H623" i="43" s="1"/>
  <c r="N1217" i="46" s="1"/>
  <c r="I619" i="43"/>
  <c r="I623" i="43" s="1"/>
  <c r="Q1231" i="46"/>
  <c r="I623" i="37"/>
  <c r="E982" i="37" s="1"/>
  <c r="I623" i="59"/>
  <c r="O690" i="59" s="1"/>
  <c r="O697" i="59" s="1"/>
  <c r="I623" i="40"/>
  <c r="O690" i="40" s="1"/>
  <c r="O697" i="40" s="1"/>
  <c r="I623" i="36"/>
  <c r="I623" i="58"/>
  <c r="G623" i="44"/>
  <c r="H623" i="44" s="1"/>
  <c r="N1226" i="46" s="1"/>
  <c r="G623" i="38"/>
  <c r="H623" i="38" s="1"/>
  <c r="N1172" i="46" s="1"/>
  <c r="N711" i="46"/>
  <c r="N592" i="46"/>
  <c r="N626" i="46"/>
  <c r="O368" i="44"/>
  <c r="O677" i="46"/>
  <c r="O592" i="46"/>
  <c r="O507" i="46"/>
  <c r="O490" i="46"/>
  <c r="G982" i="57"/>
  <c r="G499" i="39"/>
  <c r="G368" i="42"/>
  <c r="N620" i="46" s="1"/>
  <c r="O727" i="46"/>
  <c r="O574" i="46"/>
  <c r="E367" i="36"/>
  <c r="H498" i="36" s="1"/>
  <c r="O367" i="44"/>
  <c r="E367" i="55"/>
  <c r="H367" i="55" s="1"/>
  <c r="G982" i="40"/>
  <c r="O79" i="1"/>
  <c r="O86" i="1" s="1"/>
  <c r="J10" i="36"/>
  <c r="J12" i="36" s="1"/>
  <c r="H982" i="36" s="1"/>
  <c r="E52" i="31"/>
  <c r="AD1732" i="46" s="1"/>
  <c r="U1721" i="46"/>
  <c r="E90" i="31"/>
  <c r="AJ1732" i="46" s="1"/>
  <c r="AH1766" i="46" s="1"/>
  <c r="AF1921" i="46" s="1"/>
  <c r="J498" i="38"/>
  <c r="J498" i="42"/>
  <c r="J498" i="57"/>
  <c r="J498" i="59"/>
  <c r="J368" i="60"/>
  <c r="J367" i="41"/>
  <c r="J367" i="39"/>
  <c r="J367" i="40"/>
  <c r="J499" i="38"/>
  <c r="J499" i="39"/>
  <c r="J499" i="41"/>
  <c r="J498" i="41"/>
  <c r="J368" i="41"/>
  <c r="J499" i="42"/>
  <c r="J368" i="42"/>
  <c r="P65" i="50"/>
  <c r="Q1628" i="46"/>
  <c r="AE1431" i="46"/>
  <c r="C1035" i="43"/>
  <c r="H1492" i="71"/>
  <c r="E658" i="43"/>
  <c r="X1217" i="46" s="1"/>
  <c r="H1478" i="71"/>
  <c r="E553" i="43"/>
  <c r="AG962" i="46" s="1"/>
  <c r="Y962" i="46"/>
  <c r="C992" i="43"/>
  <c r="O1038" i="43"/>
  <c r="AE67" i="46"/>
  <c r="C1037" i="43"/>
  <c r="H1719" i="71"/>
  <c r="E883" i="44"/>
  <c r="U1635" i="46" s="1"/>
  <c r="H1660" i="71"/>
  <c r="E640" i="44"/>
  <c r="U1226" i="46" s="1"/>
  <c r="H1656" i="71"/>
  <c r="E634" i="44"/>
  <c r="E993" i="44" s="1"/>
  <c r="H1651" i="71"/>
  <c r="E553" i="44"/>
  <c r="E1033" i="44" s="1"/>
  <c r="H1637" i="71"/>
  <c r="E539" i="44"/>
  <c r="D539" i="44" s="1"/>
  <c r="G499" i="44"/>
  <c r="N979" i="46" s="1"/>
  <c r="E499" i="44"/>
  <c r="F499" i="44" s="1"/>
  <c r="M979" i="46" s="1"/>
  <c r="H1605" i="71"/>
  <c r="E408" i="44"/>
  <c r="X654" i="46" s="1"/>
  <c r="G368" i="44"/>
  <c r="N654" i="46" s="1"/>
  <c r="E368" i="44"/>
  <c r="K368" i="44" s="1"/>
  <c r="H367" i="44"/>
  <c r="F367" i="44"/>
  <c r="M653" i="46" s="1"/>
  <c r="O1073" i="44"/>
  <c r="O1029" i="44"/>
  <c r="H2635" i="71"/>
  <c r="E82" i="31"/>
  <c r="H2621" i="71"/>
  <c r="E76" i="31"/>
  <c r="D76" i="31" s="1"/>
  <c r="Z1732" i="46" s="1"/>
  <c r="N1669" i="46"/>
  <c r="N1662" i="46"/>
  <c r="R1662" i="46" s="1"/>
  <c r="N1655" i="46"/>
  <c r="M1676" i="46"/>
  <c r="I1676" i="46"/>
  <c r="N1634" i="46"/>
  <c r="N1635" i="46" s="1"/>
  <c r="K1675" i="46"/>
  <c r="N1627" i="46"/>
  <c r="N1620" i="46"/>
  <c r="H71" i="50"/>
  <c r="M1498" i="46"/>
  <c r="O1498" i="46" s="1"/>
  <c r="R1498" i="46"/>
  <c r="Q1496" i="46"/>
  <c r="Q1502" i="46" s="1"/>
  <c r="F71" i="50"/>
  <c r="E70" i="50"/>
  <c r="R1484" i="46"/>
  <c r="Q1463" i="46"/>
  <c r="R1463" i="46"/>
  <c r="M1462" i="46"/>
  <c r="O1462" i="46" s="1"/>
  <c r="R1462" i="46"/>
  <c r="Q1460" i="46"/>
  <c r="R1460" i="46"/>
  <c r="Q1451" i="46"/>
  <c r="M1451" i="46"/>
  <c r="O1451" i="46" s="1"/>
  <c r="H67" i="50"/>
  <c r="Q1450" i="46"/>
  <c r="R1450" i="46"/>
  <c r="F67" i="50"/>
  <c r="M1448" i="46"/>
  <c r="O1448" i="46" s="1"/>
  <c r="R1448" i="46"/>
  <c r="J1513" i="46"/>
  <c r="R1439" i="46"/>
  <c r="J1511" i="46"/>
  <c r="R1436" i="46"/>
  <c r="M1436" i="46"/>
  <c r="O1436" i="46" s="1"/>
  <c r="J1442" i="46"/>
  <c r="P1442" i="46" s="1"/>
  <c r="Q1419" i="46"/>
  <c r="R1419" i="46"/>
  <c r="L1511" i="46"/>
  <c r="M1414" i="46"/>
  <c r="O1414" i="46" s="1"/>
  <c r="Q1414" i="46"/>
  <c r="E62" i="50"/>
  <c r="R1392" i="46"/>
  <c r="R1364" i="46"/>
  <c r="M1364" i="46"/>
  <c r="O1364" i="46" s="1"/>
  <c r="H59" i="50"/>
  <c r="M1361" i="46"/>
  <c r="E58" i="50"/>
  <c r="M1348" i="46"/>
  <c r="O1348" i="46" s="1"/>
  <c r="J1354" i="46"/>
  <c r="M1261" i="46"/>
  <c r="R1261" i="46"/>
  <c r="R1262" i="46" s="1"/>
  <c r="P1262" i="46"/>
  <c r="M1259" i="46"/>
  <c r="O1259" i="46" s="1"/>
  <c r="C70" i="50"/>
  <c r="M1258" i="46"/>
  <c r="R1258" i="46"/>
  <c r="AE1227" i="46"/>
  <c r="P1226" i="46"/>
  <c r="M1225" i="46"/>
  <c r="R1225" i="46"/>
  <c r="R1224" i="46"/>
  <c r="M1224" i="46"/>
  <c r="O1224" i="46" s="1"/>
  <c r="R1223" i="46"/>
  <c r="C66" i="50"/>
  <c r="M1223" i="46"/>
  <c r="O1223" i="46" s="1"/>
  <c r="D63" i="50"/>
  <c r="Q1196" i="46"/>
  <c r="C62" i="50"/>
  <c r="J1190" i="46"/>
  <c r="H666" i="71"/>
  <c r="E793" i="38"/>
  <c r="AG1376" i="46" s="1"/>
  <c r="AE39" i="46"/>
  <c r="C1037" i="39"/>
  <c r="N913" i="40"/>
  <c r="H1052" i="71"/>
  <c r="E29" i="41"/>
  <c r="U53" i="46" s="1"/>
  <c r="C1004" i="42"/>
  <c r="S1208" i="46"/>
  <c r="E498" i="42"/>
  <c r="H1272" i="71"/>
  <c r="E414" i="42"/>
  <c r="H1259" i="71"/>
  <c r="E408" i="42"/>
  <c r="E1011" i="42" s="1"/>
  <c r="O1003" i="42"/>
  <c r="D23" i="50" a="1"/>
  <c r="I23" i="50" s="1"/>
  <c r="P577" i="46"/>
  <c r="O577" i="46"/>
  <c r="R574" i="46"/>
  <c r="Q574" i="46"/>
  <c r="K574" i="46"/>
  <c r="L574" i="46" s="1"/>
  <c r="N574" i="46" s="1"/>
  <c r="P564" i="46"/>
  <c r="O564" i="46"/>
  <c r="K564" i="46"/>
  <c r="L564" i="46" s="1"/>
  <c r="N564" i="46" s="1"/>
  <c r="R564" i="46"/>
  <c r="Q561" i="46"/>
  <c r="K561" i="46"/>
  <c r="L561" i="46" s="1"/>
  <c r="N561" i="46" s="1"/>
  <c r="P560" i="46"/>
  <c r="O560" i="46"/>
  <c r="Q557" i="46"/>
  <c r="R557" i="46"/>
  <c r="O547" i="46"/>
  <c r="K547" i="46"/>
  <c r="L547" i="46" s="1"/>
  <c r="N547" i="46" s="1"/>
  <c r="R547" i="46"/>
  <c r="P547" i="46"/>
  <c r="R544" i="46"/>
  <c r="Q544" i="46"/>
  <c r="Q552" i="46" s="1"/>
  <c r="P543" i="46"/>
  <c r="O543" i="46"/>
  <c r="K540" i="46"/>
  <c r="L540" i="46" s="1"/>
  <c r="N540" i="46" s="1"/>
  <c r="D20" i="50" a="1"/>
  <c r="L20" i="50" s="1"/>
  <c r="Q531" i="46"/>
  <c r="K531" i="46"/>
  <c r="L531" i="46" s="1"/>
  <c r="N531" i="46" s="1"/>
  <c r="O530" i="46"/>
  <c r="P530" i="46"/>
  <c r="K530" i="46"/>
  <c r="L530" i="46" s="1"/>
  <c r="N530" i="46" s="1"/>
  <c r="R527" i="46"/>
  <c r="K527" i="46"/>
  <c r="L527" i="46" s="1"/>
  <c r="N527" i="46" s="1"/>
  <c r="Q527" i="46"/>
  <c r="P526" i="46"/>
  <c r="O526" i="46"/>
  <c r="R526" i="46"/>
  <c r="Q523" i="46"/>
  <c r="R523" i="46"/>
  <c r="D18" i="50" a="1"/>
  <c r="I18" i="50" s="1"/>
  <c r="Q514" i="46"/>
  <c r="K514" i="46"/>
  <c r="L514" i="46" s="1"/>
  <c r="N514" i="46" s="1"/>
  <c r="P509" i="46"/>
  <c r="R509" i="46"/>
  <c r="O509" i="46"/>
  <c r="Q506" i="46"/>
  <c r="R506" i="46"/>
  <c r="Q497" i="46"/>
  <c r="R497" i="46"/>
  <c r="P496" i="46"/>
  <c r="K496" i="46"/>
  <c r="L496" i="46" s="1"/>
  <c r="N496" i="46" s="1"/>
  <c r="O496" i="46"/>
  <c r="R496" i="46"/>
  <c r="O492" i="46"/>
  <c r="P492" i="46"/>
  <c r="R492" i="46"/>
  <c r="D13" i="50" a="1"/>
  <c r="L13" i="50" s="1"/>
  <c r="Q489" i="46"/>
  <c r="K489" i="46"/>
  <c r="L489" i="46" s="1"/>
  <c r="N489" i="46" s="1"/>
  <c r="D14" i="50" a="1"/>
  <c r="E14" i="50" s="1"/>
  <c r="R489" i="46"/>
  <c r="M430" i="46"/>
  <c r="O811" i="59"/>
  <c r="O818" i="59" s="1"/>
  <c r="F982" i="59"/>
  <c r="H12" i="41"/>
  <c r="I12" i="41" s="1"/>
  <c r="G982" i="39"/>
  <c r="O933" i="39"/>
  <c r="O940" i="39" s="1"/>
  <c r="O933" i="60"/>
  <c r="O940" i="60" s="1"/>
  <c r="G982" i="60"/>
  <c r="I114" i="46"/>
  <c r="V843" i="46"/>
  <c r="C1012" i="36"/>
  <c r="E176" i="38"/>
  <c r="D176" i="38" s="1"/>
  <c r="AF192" i="46" s="1"/>
  <c r="O1003" i="38"/>
  <c r="P197" i="46"/>
  <c r="O194" i="39"/>
  <c r="O200" i="39" s="1"/>
  <c r="N800" i="60"/>
  <c r="T59" i="79" s="1"/>
  <c r="H1170" i="71"/>
  <c r="E779" i="41"/>
  <c r="X1409" i="46" s="1"/>
  <c r="H1129" i="71"/>
  <c r="E553" i="41"/>
  <c r="AG928" i="46" s="1"/>
  <c r="V1621" i="46"/>
  <c r="C1015" i="42"/>
  <c r="H1370" i="71"/>
  <c r="E883" i="42"/>
  <c r="E1006" i="42" s="1"/>
  <c r="AB1420" i="46"/>
  <c r="C1025" i="42"/>
  <c r="D61" i="43"/>
  <c r="D1037" i="43" s="1"/>
  <c r="P1571" i="46"/>
  <c r="F982" i="43"/>
  <c r="U39" i="50"/>
  <c r="O811" i="37"/>
  <c r="O818" i="37" s="1"/>
  <c r="F982" i="37"/>
  <c r="P1454" i="46"/>
  <c r="G67" i="50"/>
  <c r="H368" i="44"/>
  <c r="C1032" i="43"/>
  <c r="C1036" i="43"/>
  <c r="E368" i="42"/>
  <c r="K499" i="42" s="1"/>
  <c r="C1026" i="42"/>
  <c r="O194" i="43"/>
  <c r="O200" i="43" s="1"/>
  <c r="E539" i="43"/>
  <c r="E658" i="41"/>
  <c r="E1013" i="41" s="1"/>
  <c r="J127" i="39"/>
  <c r="P199" i="46" s="1"/>
  <c r="AC877" i="46"/>
  <c r="O690" i="55"/>
  <c r="O697" i="55" s="1"/>
  <c r="E982" i="55"/>
  <c r="E241" i="42"/>
  <c r="K378" i="46" s="1"/>
  <c r="Q378" i="46" s="1"/>
  <c r="C991" i="38"/>
  <c r="Y552" i="46"/>
  <c r="H761" i="71"/>
  <c r="E521" i="39"/>
  <c r="E1003" i="39" s="1"/>
  <c r="J368" i="39"/>
  <c r="K362" i="46"/>
  <c r="E241" i="40"/>
  <c r="K364" i="46" s="1"/>
  <c r="Q364" i="46" s="1"/>
  <c r="H1105" i="71"/>
  <c r="E515" i="41"/>
  <c r="D515" i="41" s="1"/>
  <c r="H1391" i="71"/>
  <c r="E915" i="42"/>
  <c r="AG1621" i="46" s="1"/>
  <c r="E658" i="44"/>
  <c r="X1226" i="46" s="1"/>
  <c r="C1005" i="43"/>
  <c r="E390" i="44"/>
  <c r="U654" i="46" s="1"/>
  <c r="E793" i="42"/>
  <c r="E1035" i="42" s="1"/>
  <c r="E634" i="43"/>
  <c r="V1199" i="46"/>
  <c r="O194" i="40"/>
  <c r="O200" i="40" s="1"/>
  <c r="E499" i="39"/>
  <c r="F499" i="39" s="1"/>
  <c r="M894" i="46" s="1"/>
  <c r="N161" i="36"/>
  <c r="H498" i="44"/>
  <c r="E539" i="42"/>
  <c r="E1012" i="42" s="1"/>
  <c r="D793" i="43"/>
  <c r="D1035" i="43" s="1"/>
  <c r="C991" i="42"/>
  <c r="E61" i="42"/>
  <c r="E1037" i="42" s="1"/>
  <c r="E545" i="41"/>
  <c r="AD928" i="46" s="1"/>
  <c r="E539" i="41"/>
  <c r="E1012" i="41" s="1"/>
  <c r="E664" i="44"/>
  <c r="AD1226" i="46" s="1"/>
  <c r="O1428" i="46"/>
  <c r="O1425" i="46"/>
  <c r="O1476" i="46"/>
  <c r="N549" i="46"/>
  <c r="Q1163" i="46"/>
  <c r="O1472" i="46"/>
  <c r="O1426" i="46"/>
  <c r="M1153" i="46"/>
  <c r="O1153" i="46" s="1"/>
  <c r="N926" i="46"/>
  <c r="K985" i="46"/>
  <c r="L985" i="46" s="1"/>
  <c r="N985" i="46" s="1"/>
  <c r="N545" i="46"/>
  <c r="O1016" i="37"/>
  <c r="O578" i="46"/>
  <c r="P578" i="46"/>
  <c r="N440" i="70"/>
  <c r="C591" i="32"/>
  <c r="N272" i="67"/>
  <c r="N492" i="67"/>
  <c r="N398" i="67"/>
  <c r="V29" i="79"/>
  <c r="N178" i="67"/>
  <c r="N508" i="67"/>
  <c r="Q1061" i="46"/>
  <c r="K1061" i="46"/>
  <c r="L1061" i="46" s="1"/>
  <c r="N1061" i="46" s="1"/>
  <c r="O1060" i="46"/>
  <c r="P1060" i="46"/>
  <c r="P1056" i="46"/>
  <c r="K1056" i="46"/>
  <c r="L1056" i="46" s="1"/>
  <c r="N1056" i="46" s="1"/>
  <c r="P1052" i="46"/>
  <c r="R1052" i="46"/>
  <c r="O1043" i="46"/>
  <c r="K1043" i="46"/>
  <c r="L1043" i="46" s="1"/>
  <c r="N1043" i="46" s="1"/>
  <c r="P1039" i="46"/>
  <c r="R1039" i="46"/>
  <c r="O1022" i="46"/>
  <c r="R1022" i="46"/>
  <c r="Q1010" i="46"/>
  <c r="R1010" i="46"/>
  <c r="O1005" i="46"/>
  <c r="K1005" i="46"/>
  <c r="L1005" i="46" s="1"/>
  <c r="N1005" i="46" s="1"/>
  <c r="O988" i="46"/>
  <c r="P988" i="46"/>
  <c r="J1078" i="46"/>
  <c r="Q972" i="46"/>
  <c r="J1074" i="46"/>
  <c r="P971" i="46"/>
  <c r="I1073" i="46"/>
  <c r="O971" i="46"/>
  <c r="R954" i="46"/>
  <c r="P954" i="46"/>
  <c r="P941" i="46"/>
  <c r="O941" i="46"/>
  <c r="P937" i="46"/>
  <c r="R937" i="46"/>
  <c r="P933" i="46"/>
  <c r="O933" i="46"/>
  <c r="O920" i="46"/>
  <c r="P920" i="46"/>
  <c r="K920" i="46"/>
  <c r="L920" i="46" s="1"/>
  <c r="Q917" i="46"/>
  <c r="O26" i="50" a="1"/>
  <c r="O26" i="50" s="1"/>
  <c r="O916" i="46"/>
  <c r="P916" i="46"/>
  <c r="P928" i="46" s="1"/>
  <c r="R907" i="46"/>
  <c r="P907" i="46"/>
  <c r="O899" i="46"/>
  <c r="P899" i="46"/>
  <c r="Q870" i="46"/>
  <c r="R870" i="46"/>
  <c r="O19" i="50" a="1"/>
  <c r="S19" i="50" s="1"/>
  <c r="O865" i="46"/>
  <c r="Q849" i="46"/>
  <c r="R849" i="46"/>
  <c r="P839" i="46"/>
  <c r="O839" i="46"/>
  <c r="P835" i="46"/>
  <c r="R835" i="46"/>
  <c r="O16" i="50" a="1"/>
  <c r="U16" i="50" s="1"/>
  <c r="O831" i="46"/>
  <c r="O15" i="50" a="1"/>
  <c r="V15" i="50" s="1"/>
  <c r="P831" i="46"/>
  <c r="K831" i="46"/>
  <c r="L831" i="46" s="1"/>
  <c r="N831" i="46" s="1"/>
  <c r="O818" i="46"/>
  <c r="P818" i="46"/>
  <c r="K818" i="46"/>
  <c r="L818" i="46" s="1"/>
  <c r="N818" i="46" s="1"/>
  <c r="Q815" i="46"/>
  <c r="R815" i="46"/>
  <c r="P699" i="46"/>
  <c r="K699" i="46"/>
  <c r="L699" i="46" s="1"/>
  <c r="N699" i="46" s="1"/>
  <c r="I750" i="46"/>
  <c r="P635" i="46"/>
  <c r="O635" i="46"/>
  <c r="H2789" i="71"/>
  <c r="H2791" i="71"/>
  <c r="H2832" i="71"/>
  <c r="G490" i="70"/>
  <c r="H2835" i="71"/>
  <c r="G493" i="70"/>
  <c r="N15" i="70"/>
  <c r="N354" i="70"/>
  <c r="N159" i="70"/>
  <c r="N385" i="70"/>
  <c r="N292" i="70"/>
  <c r="N405" i="70"/>
  <c r="O1427" i="46"/>
  <c r="N511" i="46"/>
  <c r="O1029" i="40"/>
  <c r="H127" i="58"/>
  <c r="I127" i="58" s="1"/>
  <c r="O255" i="46" s="1"/>
  <c r="E128" i="32"/>
  <c r="E571" i="32" s="1"/>
  <c r="E55" i="32"/>
  <c r="N582" i="32"/>
  <c r="N27" i="32" s="1"/>
  <c r="E23" i="32"/>
  <c r="C575" i="32"/>
  <c r="V21" i="79"/>
  <c r="V48" i="79"/>
  <c r="N384" i="67"/>
  <c r="H2831" i="71"/>
  <c r="G489" i="70"/>
  <c r="L1816" i="46"/>
  <c r="A16" i="49"/>
  <c r="A18" i="75"/>
  <c r="A14" i="75"/>
  <c r="A15" i="75"/>
  <c r="A16" i="75"/>
  <c r="N820" i="46"/>
  <c r="N1024" i="46"/>
  <c r="N1011" i="46"/>
  <c r="N498" i="46"/>
  <c r="O1051" i="37"/>
  <c r="N323" i="70"/>
  <c r="H2792" i="71"/>
  <c r="H2833" i="71"/>
  <c r="G491" i="70"/>
  <c r="H2836" i="71"/>
  <c r="G494" i="70"/>
  <c r="N16" i="73"/>
  <c r="M46" i="46"/>
  <c r="M62" i="50" s="1"/>
  <c r="H2790" i="71"/>
  <c r="H2830" i="71"/>
  <c r="G488" i="70"/>
  <c r="H2834" i="71"/>
  <c r="G492" i="70"/>
  <c r="AA1621" i="46"/>
  <c r="D877" i="42"/>
  <c r="Z1621" i="46" s="1"/>
  <c r="AG637" i="46"/>
  <c r="D422" i="43"/>
  <c r="P1640" i="46"/>
  <c r="N1642" i="46"/>
  <c r="AE1354" i="46"/>
  <c r="C1035" i="36"/>
  <c r="AG74" i="46"/>
  <c r="E995" i="42"/>
  <c r="E1036" i="44"/>
  <c r="H12" i="37"/>
  <c r="I12" i="37" s="1"/>
  <c r="H499" i="44"/>
  <c r="E640" i="37"/>
  <c r="E1004" i="37" s="1"/>
  <c r="G59" i="50"/>
  <c r="P1365" i="46"/>
  <c r="W1502" i="46"/>
  <c r="U739" i="46"/>
  <c r="E1002" i="60"/>
  <c r="D793" i="60"/>
  <c r="AF1502" i="46" s="1"/>
  <c r="E390" i="38"/>
  <c r="D390" i="38" s="1"/>
  <c r="N609" i="46"/>
  <c r="N992" i="55"/>
  <c r="T962" i="46"/>
  <c r="J12" i="43"/>
  <c r="H982" i="43" s="1"/>
  <c r="O79" i="43"/>
  <c r="O86" i="43" s="1"/>
  <c r="E241" i="36"/>
  <c r="K336" i="46" s="1"/>
  <c r="Q336" i="46" s="1"/>
  <c r="U962" i="46"/>
  <c r="E1003" i="43"/>
  <c r="AG722" i="46"/>
  <c r="AG178" i="46"/>
  <c r="R1640" i="46"/>
  <c r="R1642" i="46" s="1"/>
  <c r="O811" i="57"/>
  <c r="O818" i="57" s="1"/>
  <c r="AG654" i="46"/>
  <c r="D422" i="44"/>
  <c r="E241" i="1"/>
  <c r="K329" i="46" s="1"/>
  <c r="Q329" i="46" s="1"/>
  <c r="D672" i="38"/>
  <c r="AF1172" i="46" s="1"/>
  <c r="E664" i="37"/>
  <c r="AD1163" i="46" s="1"/>
  <c r="AB1607" i="46"/>
  <c r="C1026" i="40"/>
  <c r="V1607" i="46"/>
  <c r="C1015" i="40"/>
  <c r="Y586" i="46"/>
  <c r="C991" i="40"/>
  <c r="E176" i="40"/>
  <c r="D176" i="40" s="1"/>
  <c r="AF206" i="46" s="1"/>
  <c r="E168" i="40"/>
  <c r="AD206" i="46" s="1"/>
  <c r="E162" i="40"/>
  <c r="X206" i="46" s="1"/>
  <c r="D1004" i="60"/>
  <c r="T1271" i="46"/>
  <c r="H766" i="71"/>
  <c r="E539" i="39"/>
  <c r="D539" i="39" s="1"/>
  <c r="D1012" i="39" s="1"/>
  <c r="O367" i="39"/>
  <c r="AB519" i="46"/>
  <c r="Q1478" i="46"/>
  <c r="C1037" i="1"/>
  <c r="N1002" i="38"/>
  <c r="N998" i="40"/>
  <c r="N991" i="40"/>
  <c r="N957" i="55"/>
  <c r="N922" i="39"/>
  <c r="N913" i="59"/>
  <c r="N800" i="44"/>
  <c r="G623" i="1"/>
  <c r="H623" i="1" s="1"/>
  <c r="N1145" i="46" s="1"/>
  <c r="N791" i="55"/>
  <c r="N288" i="58"/>
  <c r="N161" i="57"/>
  <c r="H127" i="36"/>
  <c r="I127" i="36" s="1"/>
  <c r="O178" i="46" s="1"/>
  <c r="H127" i="57"/>
  <c r="I127" i="57" s="1"/>
  <c r="O248" i="46" s="1"/>
  <c r="G127" i="58"/>
  <c r="Q1462" i="46"/>
  <c r="M1151" i="46"/>
  <c r="O1151" i="46" s="1"/>
  <c r="R987" i="46"/>
  <c r="C1024" i="40"/>
  <c r="I11" i="46"/>
  <c r="M32" i="46"/>
  <c r="M60" i="50" s="1"/>
  <c r="O79" i="37"/>
  <c r="O86" i="37" s="1"/>
  <c r="J12" i="37"/>
  <c r="H982" i="37" s="1"/>
  <c r="G71" i="50"/>
  <c r="L1018" i="46"/>
  <c r="C1005" i="1"/>
  <c r="S1343" i="46"/>
  <c r="O1029" i="36"/>
  <c r="O1003" i="37"/>
  <c r="X1271" i="46"/>
  <c r="D658" i="60"/>
  <c r="W1271" i="46" s="1"/>
  <c r="D901" i="60"/>
  <c r="AG1431" i="46"/>
  <c r="E1035" i="43"/>
  <c r="R1626" i="46"/>
  <c r="G60" i="50"/>
  <c r="E1032" i="43"/>
  <c r="X979" i="46"/>
  <c r="E1036" i="55"/>
  <c r="W33" i="50"/>
  <c r="E996" i="58"/>
  <c r="U1271" i="46"/>
  <c r="C1006" i="39"/>
  <c r="AG979" i="46"/>
  <c r="E61" i="38"/>
  <c r="AG32" i="46" s="1"/>
  <c r="D785" i="37"/>
  <c r="E539" i="37"/>
  <c r="E883" i="38"/>
  <c r="E1006" i="38" s="1"/>
  <c r="AG1409" i="46"/>
  <c r="E1035" i="41"/>
  <c r="C995" i="37"/>
  <c r="C1004" i="1"/>
  <c r="E515" i="39"/>
  <c r="D515" i="39" s="1"/>
  <c r="E553" i="37"/>
  <c r="E1033" i="37" s="1"/>
  <c r="Q1047" i="46"/>
  <c r="J498" i="1"/>
  <c r="H288" i="71"/>
  <c r="E672" i="36"/>
  <c r="AG1154" i="46" s="1"/>
  <c r="H183" i="71"/>
  <c r="E47" i="36"/>
  <c r="D47" i="36" s="1"/>
  <c r="W18" i="46" s="1"/>
  <c r="Y860" i="46"/>
  <c r="C992" i="37"/>
  <c r="F498" i="38"/>
  <c r="M876" i="46" s="1"/>
  <c r="G368" i="38"/>
  <c r="N552" i="46" s="1"/>
  <c r="E368" i="38"/>
  <c r="H525" i="71"/>
  <c r="E23" i="38"/>
  <c r="H810" i="71"/>
  <c r="E672" i="39"/>
  <c r="H787" i="71"/>
  <c r="E634" i="39"/>
  <c r="D634" i="39" s="1"/>
  <c r="H731" i="71"/>
  <c r="E390" i="39"/>
  <c r="E368" i="39"/>
  <c r="O1073" i="39"/>
  <c r="O933" i="38"/>
  <c r="O940" i="38" s="1"/>
  <c r="G982" i="38"/>
  <c r="P176" i="46"/>
  <c r="P274" i="46" s="1"/>
  <c r="O194" i="36"/>
  <c r="O200" i="36" s="1"/>
  <c r="C1037" i="36"/>
  <c r="AE18" i="46"/>
  <c r="H473" i="71"/>
  <c r="E779" i="37"/>
  <c r="E1014" i="37" s="1"/>
  <c r="H462" i="71"/>
  <c r="E672" i="37"/>
  <c r="AG1163" i="46" s="1"/>
  <c r="Y1163" i="46"/>
  <c r="C993" i="37"/>
  <c r="C1012" i="37"/>
  <c r="V860" i="46"/>
  <c r="K342" i="46"/>
  <c r="E241" i="37"/>
  <c r="K343" i="46" s="1"/>
  <c r="Q343" i="46" s="1"/>
  <c r="V25" i="46"/>
  <c r="C1016" i="37"/>
  <c r="H650" i="71"/>
  <c r="E779" i="38"/>
  <c r="X1376" i="46" s="1"/>
  <c r="S1172" i="46"/>
  <c r="C1004" i="38"/>
  <c r="V552" i="46"/>
  <c r="C1011" i="38"/>
  <c r="P1626" i="46"/>
  <c r="Z1490" i="46"/>
  <c r="Z1013" i="46"/>
  <c r="E1032" i="44"/>
  <c r="AD53" i="46"/>
  <c r="F982" i="40"/>
  <c r="AA262" i="46"/>
  <c r="E1013" i="60"/>
  <c r="N1002" i="57"/>
  <c r="J127" i="36"/>
  <c r="P178" i="46" s="1"/>
  <c r="D907" i="60"/>
  <c r="D1026" i="60" s="1"/>
  <c r="E241" i="38"/>
  <c r="K350" i="46" s="1"/>
  <c r="Q350" i="46" s="1"/>
  <c r="E658" i="38"/>
  <c r="E1013" i="38" s="1"/>
  <c r="E877" i="38"/>
  <c r="E995" i="38" s="1"/>
  <c r="C992" i="1"/>
  <c r="E907" i="38"/>
  <c r="D907" i="38" s="1"/>
  <c r="C1012" i="1"/>
  <c r="N46" i="41"/>
  <c r="N835" i="38"/>
  <c r="G744" i="37"/>
  <c r="H744" i="37" s="1"/>
  <c r="N1365" i="46" s="1"/>
  <c r="H409" i="71"/>
  <c r="E515" i="37"/>
  <c r="E992" i="37" s="1"/>
  <c r="H375" i="71"/>
  <c r="E61" i="37"/>
  <c r="H694" i="71"/>
  <c r="E915" i="38"/>
  <c r="AG1593" i="46" s="1"/>
  <c r="C994" i="38"/>
  <c r="Y1376" i="46"/>
  <c r="O498" i="38"/>
  <c r="E168" i="38"/>
  <c r="O499" i="39"/>
  <c r="O368" i="39"/>
  <c r="O1029" i="39"/>
  <c r="H1039" i="71"/>
  <c r="E907" i="40"/>
  <c r="E138" i="40"/>
  <c r="AA206" i="46" s="1"/>
  <c r="H897" i="71"/>
  <c r="E61" i="40"/>
  <c r="E1037" i="40" s="1"/>
  <c r="H876" i="71"/>
  <c r="E29" i="40"/>
  <c r="AE1199" i="46"/>
  <c r="AE1200" i="46" s="1"/>
  <c r="C1034" i="41"/>
  <c r="F498" i="41"/>
  <c r="M927" i="46" s="1"/>
  <c r="Q1454" i="46"/>
  <c r="Q1013" i="46"/>
  <c r="C1011" i="1"/>
  <c r="E414" i="40"/>
  <c r="E1022" i="40" s="1"/>
  <c r="E53" i="37"/>
  <c r="AD25" i="46" s="1"/>
  <c r="E877" i="40"/>
  <c r="E47" i="40"/>
  <c r="E915" i="36"/>
  <c r="D915" i="36" s="1"/>
  <c r="E23" i="40"/>
  <c r="E384" i="41"/>
  <c r="AA603" i="46" s="1"/>
  <c r="E384" i="40"/>
  <c r="E991" i="40" s="1"/>
  <c r="E61" i="36"/>
  <c r="C994" i="37"/>
  <c r="H989" i="71"/>
  <c r="E755" i="40"/>
  <c r="AE1190" i="46"/>
  <c r="AE1191" i="46" s="1"/>
  <c r="C1034" i="40"/>
  <c r="N887" i="42"/>
  <c r="H1184" i="71"/>
  <c r="E785" i="41"/>
  <c r="D785" i="41" s="1"/>
  <c r="H1108" i="71"/>
  <c r="E521" i="41"/>
  <c r="D521" i="41" s="1"/>
  <c r="H1446" i="71"/>
  <c r="E414" i="43"/>
  <c r="G368" i="43"/>
  <c r="N637" i="46" s="1"/>
  <c r="E368" i="43"/>
  <c r="K499" i="43" s="1"/>
  <c r="H1628" i="71"/>
  <c r="E515" i="44"/>
  <c r="O499" i="44"/>
  <c r="H1898" i="71"/>
  <c r="E901" i="55"/>
  <c r="Y1454" i="46"/>
  <c r="C994" i="55"/>
  <c r="O498" i="55"/>
  <c r="F498" i="57"/>
  <c r="M1012" i="46" s="1"/>
  <c r="H323" i="71"/>
  <c r="E877" i="36"/>
  <c r="E995" i="36" s="1"/>
  <c r="S843" i="46"/>
  <c r="C1003" i="36"/>
  <c r="O498" i="36"/>
  <c r="J367" i="36"/>
  <c r="H412" i="71"/>
  <c r="E521" i="37"/>
  <c r="D521" i="37" s="1"/>
  <c r="H613" i="71"/>
  <c r="E634" i="38"/>
  <c r="AE552" i="46"/>
  <c r="C1032" i="38"/>
  <c r="O367" i="38"/>
  <c r="E258" i="39"/>
  <c r="E293" i="39" s="1"/>
  <c r="O283" i="39" s="1"/>
  <c r="O301" i="39" s="1"/>
  <c r="O1029" i="41"/>
  <c r="V1420" i="46"/>
  <c r="C1014" i="42"/>
  <c r="H1337" i="71"/>
  <c r="E755" i="42"/>
  <c r="AA1420" i="46" s="1"/>
  <c r="E168" i="42"/>
  <c r="H1243" i="71"/>
  <c r="E53" i="42"/>
  <c r="H1230" i="71"/>
  <c r="E47" i="42"/>
  <c r="X60" i="46" s="1"/>
  <c r="H1221" i="71"/>
  <c r="E23" i="42"/>
  <c r="AA60" i="46" s="1"/>
  <c r="G744" i="55"/>
  <c r="H744" i="55" s="1"/>
  <c r="N1454" i="46" s="1"/>
  <c r="G623" i="55"/>
  <c r="H623" i="55" s="1"/>
  <c r="N1235" i="46" s="1"/>
  <c r="N551" i="59"/>
  <c r="N314" i="57"/>
  <c r="N275" i="42"/>
  <c r="N262" i="57"/>
  <c r="N141" i="41"/>
  <c r="N765" i="60"/>
  <c r="T24" i="79" s="1"/>
  <c r="G744" i="57"/>
  <c r="H744" i="57" s="1"/>
  <c r="N1466" i="46" s="1"/>
  <c r="O1073" i="57"/>
  <c r="O1038" i="57"/>
  <c r="O1029" i="57"/>
  <c r="G623" i="57"/>
  <c r="H623" i="57" s="1"/>
  <c r="N1244" i="46" s="1"/>
  <c r="O1016" i="57"/>
  <c r="O499" i="57"/>
  <c r="AB689" i="46"/>
  <c r="J368" i="57"/>
  <c r="E258" i="57"/>
  <c r="U406" i="46" s="1"/>
  <c r="N33" i="42"/>
  <c r="N1066" i="36"/>
  <c r="N1055" i="40"/>
  <c r="N1001" i="39"/>
  <c r="G744" i="58"/>
  <c r="H744" i="58" s="1"/>
  <c r="N1478" i="46" s="1"/>
  <c r="D672" i="58"/>
  <c r="D1034" i="58" s="1"/>
  <c r="D640" i="58"/>
  <c r="D1004" i="58" s="1"/>
  <c r="G623" i="58"/>
  <c r="H623" i="58" s="1"/>
  <c r="N1253" i="46" s="1"/>
  <c r="O499" i="58"/>
  <c r="J499" i="58"/>
  <c r="J368" i="58"/>
  <c r="G368" i="58"/>
  <c r="N705" i="46" s="1"/>
  <c r="E258" i="58"/>
  <c r="D258" i="58" s="1"/>
  <c r="T413" i="46" s="1"/>
  <c r="N103" i="44"/>
  <c r="O1038" i="58"/>
  <c r="O1029" i="58"/>
  <c r="N1071" i="36"/>
  <c r="N1060" i="55"/>
  <c r="N1054" i="42"/>
  <c r="N1021" i="40"/>
  <c r="N1010" i="57"/>
  <c r="N778" i="40"/>
  <c r="D761" i="59"/>
  <c r="D1005" i="59" s="1"/>
  <c r="G744" i="59"/>
  <c r="H744" i="59" s="1"/>
  <c r="N1490" i="46" s="1"/>
  <c r="G623" i="59"/>
  <c r="H623" i="59" s="1"/>
  <c r="N1262" i="46" s="1"/>
  <c r="J499" i="59"/>
  <c r="O368" i="59"/>
  <c r="N217" i="40"/>
  <c r="N183" i="60"/>
  <c r="O1029" i="59"/>
  <c r="E162" i="59"/>
  <c r="X262" i="46" s="1"/>
  <c r="N46" i="37"/>
  <c r="C996" i="60"/>
  <c r="O1051" i="43"/>
  <c r="O1051" i="39"/>
  <c r="O1051" i="1"/>
  <c r="H862" i="60"/>
  <c r="I862" i="60" s="1"/>
  <c r="O1670" i="46" s="1"/>
  <c r="H862" i="55"/>
  <c r="I862" i="55" s="1"/>
  <c r="O1642" i="46" s="1"/>
  <c r="H862" i="41"/>
  <c r="I862" i="41" s="1"/>
  <c r="O1614" i="46" s="1"/>
  <c r="H862" i="39"/>
  <c r="I862" i="39" s="1"/>
  <c r="O1600" i="46" s="1"/>
  <c r="E414" i="39"/>
  <c r="J367" i="1"/>
  <c r="J499" i="36"/>
  <c r="E138" i="41"/>
  <c r="H12" i="43"/>
  <c r="I12" i="43" s="1"/>
  <c r="R681" i="46"/>
  <c r="R668" i="46"/>
  <c r="R643" i="46"/>
  <c r="R630" i="46"/>
  <c r="R596" i="46"/>
  <c r="K541" i="46"/>
  <c r="L541" i="46" s="1"/>
  <c r="J12" i="55"/>
  <c r="H982" i="55" s="1"/>
  <c r="O79" i="55"/>
  <c r="O86" i="55" s="1"/>
  <c r="H367" i="60"/>
  <c r="K498" i="60"/>
  <c r="F367" i="60"/>
  <c r="M738" i="46" s="1"/>
  <c r="K367" i="60"/>
  <c r="AE1572" i="46"/>
  <c r="C1036" i="1"/>
  <c r="N679" i="59"/>
  <c r="N679" i="40"/>
  <c r="N679" i="57"/>
  <c r="N679" i="38"/>
  <c r="N679" i="1"/>
  <c r="N670" i="41"/>
  <c r="N670" i="1"/>
  <c r="N670" i="43"/>
  <c r="N670" i="40"/>
  <c r="N670" i="42"/>
  <c r="H61" i="71"/>
  <c r="E515" i="1"/>
  <c r="N988" i="42"/>
  <c r="N988" i="38"/>
  <c r="N988" i="57"/>
  <c r="N988" i="39"/>
  <c r="C995" i="41"/>
  <c r="Y1614" i="46"/>
  <c r="V1454" i="46"/>
  <c r="C1014" i="55"/>
  <c r="H1836" i="71"/>
  <c r="E658" i="55"/>
  <c r="Y671" i="46"/>
  <c r="C991" i="55"/>
  <c r="N1033" i="40"/>
  <c r="N1033" i="1"/>
  <c r="N1033" i="41"/>
  <c r="N1033" i="57"/>
  <c r="H2086" i="71"/>
  <c r="E915" i="57"/>
  <c r="H2063" i="71"/>
  <c r="E877" i="57"/>
  <c r="H2036" i="71"/>
  <c r="E761" i="57"/>
  <c r="H2034" i="71"/>
  <c r="E755" i="57"/>
  <c r="G499" i="57"/>
  <c r="E499" i="57"/>
  <c r="F499" i="57" s="1"/>
  <c r="M1013" i="46" s="1"/>
  <c r="E162" i="57"/>
  <c r="P247" i="46"/>
  <c r="O194" i="57"/>
  <c r="O200" i="57" s="1"/>
  <c r="J127" i="57"/>
  <c r="P248" i="46" s="1"/>
  <c r="H1941" i="71"/>
  <c r="E61" i="57"/>
  <c r="H1938" i="71"/>
  <c r="E53" i="57"/>
  <c r="H1918" i="71"/>
  <c r="E23" i="57"/>
  <c r="E996" i="57" s="1"/>
  <c r="O368" i="58"/>
  <c r="N314" i="60"/>
  <c r="N1065" i="41"/>
  <c r="N1065" i="60"/>
  <c r="H2376" i="71"/>
  <c r="E672" i="59"/>
  <c r="AG1262" i="46" s="1"/>
  <c r="H2373" i="71"/>
  <c r="E664" i="59"/>
  <c r="D664" i="59" s="1"/>
  <c r="H2348" i="71"/>
  <c r="E553" i="59"/>
  <c r="AG1047" i="46" s="1"/>
  <c r="C1012" i="59"/>
  <c r="V1047" i="46"/>
  <c r="H2324" i="71"/>
  <c r="E515" i="59"/>
  <c r="H2300" i="71"/>
  <c r="E408" i="59"/>
  <c r="S722" i="46"/>
  <c r="C1002" i="59"/>
  <c r="H2297" i="71"/>
  <c r="E390" i="59"/>
  <c r="D390" i="59" s="1"/>
  <c r="G368" i="59"/>
  <c r="E368" i="59"/>
  <c r="H368" i="59" s="1"/>
  <c r="P260" i="46"/>
  <c r="O194" i="59"/>
  <c r="O200" i="59" s="1"/>
  <c r="N26" i="60"/>
  <c r="N17" i="79" s="1"/>
  <c r="N26" i="57"/>
  <c r="N26" i="39"/>
  <c r="N26" i="44"/>
  <c r="N26" i="59"/>
  <c r="N26" i="38"/>
  <c r="N26" i="55"/>
  <c r="N26" i="40"/>
  <c r="N26" i="1"/>
  <c r="L14" i="82" s="1"/>
  <c r="Q1663" i="46"/>
  <c r="Q1649" i="46"/>
  <c r="E47" i="59"/>
  <c r="X102" i="46" s="1"/>
  <c r="C1004" i="55"/>
  <c r="E47" i="58"/>
  <c r="X95" i="46" s="1"/>
  <c r="O1003" i="57"/>
  <c r="C1025" i="55"/>
  <c r="AB1047" i="46"/>
  <c r="N174" i="42"/>
  <c r="N26" i="36"/>
  <c r="N714" i="40"/>
  <c r="N1033" i="60"/>
  <c r="N26" i="58"/>
  <c r="N46" i="59"/>
  <c r="N679" i="42"/>
  <c r="N1054" i="57"/>
  <c r="U1642" i="46"/>
  <c r="E1006" i="55"/>
  <c r="AA1628" i="46"/>
  <c r="AD213" i="46"/>
  <c r="AG1398" i="46"/>
  <c r="E1023" i="38"/>
  <c r="AD877" i="46"/>
  <c r="L975" i="46"/>
  <c r="D53" i="58"/>
  <c r="S1572" i="46"/>
  <c r="C1006" i="1"/>
  <c r="H85" i="71"/>
  <c r="E553" i="1"/>
  <c r="D553" i="1" s="1"/>
  <c r="H82" i="71"/>
  <c r="E545" i="1"/>
  <c r="E1023" i="1" s="1"/>
  <c r="N525" i="42"/>
  <c r="N525" i="43"/>
  <c r="N992" i="58"/>
  <c r="N992" i="42"/>
  <c r="N992" i="1"/>
  <c r="N992" i="57"/>
  <c r="N992" i="40"/>
  <c r="N992" i="60"/>
  <c r="Q67" i="50"/>
  <c r="Q1642" i="46"/>
  <c r="H1884" i="71"/>
  <c r="E793" i="55"/>
  <c r="H1806" i="71"/>
  <c r="E521" i="55"/>
  <c r="AB671" i="46"/>
  <c r="AB672" i="46" s="1"/>
  <c r="C1022" i="55"/>
  <c r="H1773" i="71"/>
  <c r="E384" i="55"/>
  <c r="N148" i="58"/>
  <c r="N148" i="36"/>
  <c r="AB81" i="46"/>
  <c r="C1027" i="55"/>
  <c r="V81" i="46"/>
  <c r="C1016" i="55"/>
  <c r="N1026" i="60"/>
  <c r="N1026" i="36"/>
  <c r="H2011" i="71"/>
  <c r="E658" i="57"/>
  <c r="X1244" i="46" s="1"/>
  <c r="AE1013" i="46"/>
  <c r="H1967" i="71"/>
  <c r="E414" i="57"/>
  <c r="E1022" i="57" s="1"/>
  <c r="G368" i="57"/>
  <c r="C982" i="57" s="1"/>
  <c r="E368" i="57"/>
  <c r="K499" i="57" s="1"/>
  <c r="E176" i="57"/>
  <c r="D176" i="57" s="1"/>
  <c r="AF248" i="46" s="1"/>
  <c r="H1927" i="71"/>
  <c r="E47" i="57"/>
  <c r="C1014" i="58"/>
  <c r="V1478" i="46"/>
  <c r="H2145" i="71"/>
  <c r="E422" i="58"/>
  <c r="D422" i="58" s="1"/>
  <c r="D1032" i="58" s="1"/>
  <c r="H2124" i="71"/>
  <c r="E390" i="58"/>
  <c r="E1002" i="58" s="1"/>
  <c r="N262" i="59"/>
  <c r="E176" i="58"/>
  <c r="D176" i="58" s="1"/>
  <c r="AF255" i="46" s="1"/>
  <c r="N141" i="58"/>
  <c r="N1079" i="36"/>
  <c r="N1079" i="42"/>
  <c r="AE1663" i="46"/>
  <c r="C1036" i="59"/>
  <c r="S1663" i="46"/>
  <c r="C1006" i="59"/>
  <c r="Y1262" i="46"/>
  <c r="C993" i="59"/>
  <c r="H2353" i="71"/>
  <c r="E634" i="59"/>
  <c r="Y1047" i="46"/>
  <c r="C992" i="59"/>
  <c r="G499" i="59"/>
  <c r="N1047" i="46" s="1"/>
  <c r="E499" i="59"/>
  <c r="F499" i="59" s="1"/>
  <c r="M1047" i="46" s="1"/>
  <c r="N217" i="44"/>
  <c r="N217" i="42"/>
  <c r="N217" i="36"/>
  <c r="O1073" i="59"/>
  <c r="N217" i="43"/>
  <c r="N217" i="41"/>
  <c r="N217" i="57"/>
  <c r="N217" i="60"/>
  <c r="N217" i="37"/>
  <c r="N183" i="57"/>
  <c r="N183" i="44"/>
  <c r="N183" i="39"/>
  <c r="N183" i="42"/>
  <c r="N183" i="55"/>
  <c r="N183" i="59"/>
  <c r="N183" i="38"/>
  <c r="N183" i="41"/>
  <c r="O1038" i="59"/>
  <c r="N174" i="39"/>
  <c r="N174" i="57"/>
  <c r="N174" i="59"/>
  <c r="N174" i="38"/>
  <c r="N174" i="58"/>
  <c r="N174" i="43"/>
  <c r="N174" i="1"/>
  <c r="N174" i="41"/>
  <c r="N174" i="60"/>
  <c r="N174" i="40"/>
  <c r="AE102" i="46"/>
  <c r="C1037" i="59"/>
  <c r="O79" i="57"/>
  <c r="O86" i="57" s="1"/>
  <c r="G64" i="50"/>
  <c r="J127" i="59"/>
  <c r="P262" i="46" s="1"/>
  <c r="E241" i="55"/>
  <c r="K399" i="46" s="1"/>
  <c r="Q399" i="46" s="1"/>
  <c r="Q1656" i="46"/>
  <c r="C1035" i="59"/>
  <c r="E408" i="57"/>
  <c r="X688" i="46" s="1"/>
  <c r="H12" i="55"/>
  <c r="I12" i="55" s="1"/>
  <c r="O301" i="59"/>
  <c r="O319" i="59" s="1"/>
  <c r="N141" i="59"/>
  <c r="N183" i="40"/>
  <c r="N992" i="36"/>
  <c r="N670" i="38"/>
  <c r="N1060" i="60"/>
  <c r="N217" i="55"/>
  <c r="E901" i="57"/>
  <c r="D901" i="57" s="1"/>
  <c r="N714" i="55"/>
  <c r="N714" i="43"/>
  <c r="N714" i="39"/>
  <c r="N714" i="60"/>
  <c r="S99" i="79" s="1"/>
  <c r="N714" i="58"/>
  <c r="N714" i="42"/>
  <c r="N714" i="59"/>
  <c r="N714" i="38"/>
  <c r="N714" i="57"/>
  <c r="N714" i="37"/>
  <c r="H1213" i="71"/>
  <c r="E907" i="41"/>
  <c r="AD1614" i="46" s="1"/>
  <c r="H1202" i="71"/>
  <c r="E901" i="41"/>
  <c r="E1015" i="41" s="1"/>
  <c r="N887" i="40"/>
  <c r="N887" i="57"/>
  <c r="N887" i="43"/>
  <c r="H1868" i="71"/>
  <c r="E779" i="55"/>
  <c r="H1863" i="71"/>
  <c r="E761" i="55"/>
  <c r="E1005" i="55" s="1"/>
  <c r="H1808" i="71"/>
  <c r="E539" i="55"/>
  <c r="Y1466" i="46"/>
  <c r="C994" i="57"/>
  <c r="H1981" i="71"/>
  <c r="E539" i="57"/>
  <c r="D539" i="57" s="1"/>
  <c r="H1978" i="71"/>
  <c r="E521" i="57"/>
  <c r="J499" i="57"/>
  <c r="H1946" i="71"/>
  <c r="E384" i="57"/>
  <c r="N657" i="57"/>
  <c r="N551" i="41"/>
  <c r="K412" i="46"/>
  <c r="E241" i="58"/>
  <c r="K413" i="46" s="1"/>
  <c r="Q413" i="46" s="1"/>
  <c r="N148" i="60"/>
  <c r="H2345" i="71"/>
  <c r="E545" i="59"/>
  <c r="H2332" i="71"/>
  <c r="E539" i="59"/>
  <c r="O499" i="59"/>
  <c r="N46" i="55"/>
  <c r="N46" i="43"/>
  <c r="O1016" i="59"/>
  <c r="N46" i="57"/>
  <c r="N46" i="40"/>
  <c r="N46" i="36"/>
  <c r="N46" i="58"/>
  <c r="N46" i="1"/>
  <c r="L34" i="82" s="1"/>
  <c r="N46" i="42"/>
  <c r="E241" i="59"/>
  <c r="K420" i="46" s="1"/>
  <c r="Q420" i="46" s="1"/>
  <c r="E293" i="57"/>
  <c r="O283" i="57" s="1"/>
  <c r="O301" i="57" s="1"/>
  <c r="L402" i="46" s="1"/>
  <c r="D258" i="59"/>
  <c r="T420" i="46" s="1"/>
  <c r="D785" i="55"/>
  <c r="AB723" i="46"/>
  <c r="N1033" i="36"/>
  <c r="N174" i="44"/>
  <c r="N183" i="43"/>
  <c r="N988" i="41"/>
  <c r="N1055" i="42"/>
  <c r="N714" i="44"/>
  <c r="N1071" i="60"/>
  <c r="N46" i="38"/>
  <c r="N670" i="59"/>
  <c r="N992" i="43"/>
  <c r="J1677" i="46"/>
  <c r="H498" i="60"/>
  <c r="E779" i="59"/>
  <c r="E1014" i="59" s="1"/>
  <c r="E658" i="59"/>
  <c r="D23" i="44"/>
  <c r="AA74" i="46"/>
  <c r="AA192" i="46"/>
  <c r="D138" i="38"/>
  <c r="Z192" i="46" s="1"/>
  <c r="E996" i="44"/>
  <c r="E1015" i="60"/>
  <c r="D664" i="37"/>
  <c r="E1033" i="55"/>
  <c r="AG996" i="46"/>
  <c r="D162" i="39"/>
  <c r="W199" i="46" s="1"/>
  <c r="U894" i="46"/>
  <c r="D47" i="42"/>
  <c r="E1016" i="42"/>
  <c r="D521" i="60"/>
  <c r="D539" i="42"/>
  <c r="X945" i="46"/>
  <c r="D61" i="42"/>
  <c r="D1037" i="42" s="1"/>
  <c r="X46" i="46"/>
  <c r="E1016" i="40"/>
  <c r="D47" i="40"/>
  <c r="D384" i="60"/>
  <c r="AA739" i="46"/>
  <c r="AG1064" i="46"/>
  <c r="E785" i="36"/>
  <c r="E907" i="36"/>
  <c r="AD1579" i="46" s="1"/>
  <c r="AD1409" i="46"/>
  <c r="E384" i="1"/>
  <c r="AA501" i="46" s="1"/>
  <c r="N992" i="44"/>
  <c r="N992" i="38"/>
  <c r="N988" i="55"/>
  <c r="AD722" i="46"/>
  <c r="E1022" i="59"/>
  <c r="D883" i="43"/>
  <c r="U1628" i="46"/>
  <c r="AD1593" i="46"/>
  <c r="N1072" i="37"/>
  <c r="N1031" i="42"/>
  <c r="H496" i="71"/>
  <c r="E877" i="37"/>
  <c r="O1038" i="37"/>
  <c r="N800" i="39"/>
  <c r="H430" i="71"/>
  <c r="E545" i="37"/>
  <c r="E1023" i="37" s="1"/>
  <c r="E499" i="37"/>
  <c r="O498" i="37"/>
  <c r="N1050" i="60"/>
  <c r="N887" i="58"/>
  <c r="H56" i="71"/>
  <c r="E422" i="1"/>
  <c r="E1032" i="1" s="1"/>
  <c r="N1033" i="43"/>
  <c r="N1033" i="38"/>
  <c r="N551" i="38"/>
  <c r="N551" i="36"/>
  <c r="N314" i="39"/>
  <c r="N275" i="43"/>
  <c r="E168" i="36"/>
  <c r="N148" i="42"/>
  <c r="H199" i="71"/>
  <c r="E53" i="36"/>
  <c r="E1027" i="36" s="1"/>
  <c r="V18" i="46"/>
  <c r="C1016" i="36"/>
  <c r="N1000" i="43"/>
  <c r="G744" i="1"/>
  <c r="H744" i="1" s="1"/>
  <c r="N1343" i="46" s="1"/>
  <c r="N407" i="1"/>
  <c r="E162" i="1"/>
  <c r="D162" i="1" s="1"/>
  <c r="W171" i="46" s="1"/>
  <c r="H127" i="1"/>
  <c r="I127" i="1" s="1"/>
  <c r="O171" i="46" s="1"/>
  <c r="N1071" i="55"/>
  <c r="N1065" i="58"/>
  <c r="N1054" i="60"/>
  <c r="N1028" i="36"/>
  <c r="N1007" i="59"/>
  <c r="N998" i="1"/>
  <c r="N922" i="57"/>
  <c r="N913" i="42"/>
  <c r="N835" i="60"/>
  <c r="T99" i="79" s="1"/>
  <c r="N800" i="57"/>
  <c r="G744" i="36"/>
  <c r="H744" i="36" s="1"/>
  <c r="N1354" i="46" s="1"/>
  <c r="G623" i="36"/>
  <c r="H623" i="36" s="1"/>
  <c r="N1154" i="46" s="1"/>
  <c r="N525" i="60"/>
  <c r="R24" i="79" s="1"/>
  <c r="N331" i="58"/>
  <c r="N288" i="44"/>
  <c r="AE276" i="46"/>
  <c r="E162" i="36"/>
  <c r="X178" i="46" s="1"/>
  <c r="G127" i="36"/>
  <c r="N103" i="1"/>
  <c r="L96" i="82" s="1"/>
  <c r="N68" i="42"/>
  <c r="N1027" i="44"/>
  <c r="N1021" i="59"/>
  <c r="N1006" i="40"/>
  <c r="AB603" i="46"/>
  <c r="AB604" i="46" s="1"/>
  <c r="C1022" i="41"/>
  <c r="Y603" i="46"/>
  <c r="C991" i="41"/>
  <c r="C64" i="50"/>
  <c r="J1208" i="46"/>
  <c r="Q1186" i="46"/>
  <c r="Q1190" i="46" s="1"/>
  <c r="R1186" i="46"/>
  <c r="Q1059" i="46"/>
  <c r="Q1064" i="46" s="1"/>
  <c r="K1059" i="46"/>
  <c r="L1059" i="46" s="1"/>
  <c r="N1059" i="46" s="1"/>
  <c r="P1037" i="46"/>
  <c r="O1037" i="46"/>
  <c r="P909" i="46"/>
  <c r="O909" i="46"/>
  <c r="O867" i="46"/>
  <c r="P867" i="46"/>
  <c r="K851" i="46"/>
  <c r="L851" i="46" s="1"/>
  <c r="N851" i="46" s="1"/>
  <c r="Q851" i="46"/>
  <c r="P594" i="46"/>
  <c r="O594" i="46"/>
  <c r="P581" i="46"/>
  <c r="K581" i="46"/>
  <c r="L581" i="46" s="1"/>
  <c r="N581" i="46" s="1"/>
  <c r="R548" i="46"/>
  <c r="K548" i="46"/>
  <c r="L548" i="46" s="1"/>
  <c r="P513" i="46"/>
  <c r="K513" i="46"/>
  <c r="L513" i="46" s="1"/>
  <c r="N513" i="46" s="1"/>
  <c r="D793" i="59"/>
  <c r="AF1490" i="46" s="1"/>
  <c r="N887" i="39"/>
  <c r="S116" i="46"/>
  <c r="I123" i="46" s="1"/>
  <c r="K123" i="46" s="1"/>
  <c r="E47" i="37"/>
  <c r="E640" i="38"/>
  <c r="D640" i="38" s="1"/>
  <c r="E384" i="38"/>
  <c r="E991" i="38" s="1"/>
  <c r="E640" i="39"/>
  <c r="E422" i="38"/>
  <c r="AG552" i="46" s="1"/>
  <c r="C1003" i="37"/>
  <c r="G623" i="41"/>
  <c r="H623" i="41" s="1"/>
  <c r="N1199" i="46" s="1"/>
  <c r="O1073" i="41"/>
  <c r="O368" i="41"/>
  <c r="E258" i="41"/>
  <c r="G127" i="41"/>
  <c r="N1026" i="38"/>
  <c r="O1016" i="42"/>
  <c r="G744" i="42"/>
  <c r="H744" i="42" s="1"/>
  <c r="N1420" i="46" s="1"/>
  <c r="AB621" i="46"/>
  <c r="N183" i="36"/>
  <c r="N174" i="36"/>
  <c r="R711" i="46"/>
  <c r="R667" i="46"/>
  <c r="K642" i="46"/>
  <c r="L642" i="46" s="1"/>
  <c r="N642" i="46" s="1"/>
  <c r="K497" i="46"/>
  <c r="G623" i="37"/>
  <c r="H623" i="37" s="1"/>
  <c r="N1163" i="46" s="1"/>
  <c r="AB1227" i="46"/>
  <c r="C1037" i="55"/>
  <c r="C1012" i="60"/>
  <c r="K114" i="46"/>
  <c r="O1051" i="59"/>
  <c r="N681" i="46"/>
  <c r="N920" i="46"/>
  <c r="N869" i="46"/>
  <c r="N1022" i="46"/>
  <c r="N1018" i="46"/>
  <c r="K1676" i="46"/>
  <c r="I1675" i="46"/>
  <c r="R1496" i="46"/>
  <c r="M1474" i="46"/>
  <c r="M1396" i="46"/>
  <c r="O1396" i="46" s="1"/>
  <c r="M1386" i="46"/>
  <c r="O1386" i="46" s="1"/>
  <c r="M1385" i="46"/>
  <c r="O1385" i="46" s="1"/>
  <c r="M1382" i="46"/>
  <c r="O1382" i="46" s="1"/>
  <c r="M1375" i="46"/>
  <c r="O1375" i="46" s="1"/>
  <c r="M1373" i="46"/>
  <c r="M1349" i="46"/>
  <c r="O1349" i="46" s="1"/>
  <c r="M1338" i="46"/>
  <c r="O1338" i="46" s="1"/>
  <c r="K1062" i="46"/>
  <c r="L1062" i="46" s="1"/>
  <c r="N1062" i="46" s="1"/>
  <c r="K1058" i="46"/>
  <c r="L1058" i="46" s="1"/>
  <c r="K1028" i="46"/>
  <c r="L1028" i="46" s="1"/>
  <c r="N1028" i="46" s="1"/>
  <c r="R1024" i="46"/>
  <c r="K1023" i="46"/>
  <c r="L1023" i="46" s="1"/>
  <c r="N1023" i="46" s="1"/>
  <c r="K1019" i="46"/>
  <c r="L1019" i="46" s="1"/>
  <c r="N1019" i="46" s="1"/>
  <c r="K1007" i="46"/>
  <c r="L1007" i="46" s="1"/>
  <c r="N1007" i="46" s="1"/>
  <c r="K994" i="46"/>
  <c r="L994" i="46" s="1"/>
  <c r="N994" i="46" s="1"/>
  <c r="R993" i="46"/>
  <c r="K990" i="46"/>
  <c r="L990" i="46" s="1"/>
  <c r="N990" i="46" s="1"/>
  <c r="R985" i="46"/>
  <c r="R938" i="46"/>
  <c r="R267" i="46"/>
  <c r="M261" i="46"/>
  <c r="R233" i="46"/>
  <c r="M198" i="46"/>
  <c r="R191" i="46"/>
  <c r="R183" i="46"/>
  <c r="I623" i="44"/>
  <c r="E982" i="44" s="1"/>
  <c r="J862" i="59"/>
  <c r="H862" i="38"/>
  <c r="I862" i="38" s="1"/>
  <c r="O1593" i="46" s="1"/>
  <c r="I53" i="46"/>
  <c r="I63" i="50" s="1"/>
  <c r="I81" i="46"/>
  <c r="I67" i="50" s="1"/>
  <c r="M102" i="46"/>
  <c r="M70" i="50" s="1"/>
  <c r="I109" i="46"/>
  <c r="I71" i="50" s="1"/>
  <c r="N791" i="58"/>
  <c r="N791" i="38"/>
  <c r="N791" i="40"/>
  <c r="H129" i="71"/>
  <c r="E779" i="1"/>
  <c r="N765" i="57"/>
  <c r="N765" i="58"/>
  <c r="N765" i="40"/>
  <c r="H114" i="71"/>
  <c r="E672" i="1"/>
  <c r="N1079" i="59"/>
  <c r="N1079" i="44"/>
  <c r="N1079" i="41"/>
  <c r="N1079" i="1"/>
  <c r="N1079" i="60"/>
  <c r="N1079" i="58"/>
  <c r="N1079" i="39"/>
  <c r="N1060" i="59"/>
  <c r="N1060" i="42"/>
  <c r="N1060" i="40"/>
  <c r="N1060" i="1"/>
  <c r="N1060" i="44"/>
  <c r="N1060" i="38"/>
  <c r="N1002" i="42"/>
  <c r="N1002" i="43"/>
  <c r="N991" i="43"/>
  <c r="N991" i="44"/>
  <c r="N991" i="58"/>
  <c r="N957" i="59"/>
  <c r="N957" i="43"/>
  <c r="N957" i="40"/>
  <c r="N957" i="37"/>
  <c r="N957" i="57"/>
  <c r="N957" i="41"/>
  <c r="N957" i="1"/>
  <c r="M96" i="82" s="1"/>
  <c r="H329" i="71"/>
  <c r="E901" i="36"/>
  <c r="H300" i="71"/>
  <c r="E779" i="36"/>
  <c r="X1354" i="46" s="1"/>
  <c r="H264" i="71"/>
  <c r="E634" i="36"/>
  <c r="H256" i="71"/>
  <c r="E545" i="36"/>
  <c r="O1016" i="36"/>
  <c r="N161" i="44"/>
  <c r="N161" i="40"/>
  <c r="N161" i="38"/>
  <c r="N161" i="1"/>
  <c r="N161" i="60"/>
  <c r="N161" i="41"/>
  <c r="N161" i="39"/>
  <c r="N59" i="37"/>
  <c r="N59" i="55"/>
  <c r="H182" i="71"/>
  <c r="E29" i="36"/>
  <c r="H2229" i="71"/>
  <c r="E785" i="58"/>
  <c r="H2216" i="71"/>
  <c r="E779" i="58"/>
  <c r="H2154" i="71"/>
  <c r="E521" i="58"/>
  <c r="U1030" i="46" s="1"/>
  <c r="H2129" i="71"/>
  <c r="E408" i="58"/>
  <c r="N275" i="60"/>
  <c r="N275" i="59"/>
  <c r="N275" i="39"/>
  <c r="H2096" i="71"/>
  <c r="E29" i="58"/>
  <c r="E982" i="60"/>
  <c r="E901" i="58"/>
  <c r="D414" i="59"/>
  <c r="E1026" i="43"/>
  <c r="N998" i="36"/>
  <c r="N141" i="44"/>
  <c r="N141" i="55"/>
  <c r="N141" i="60"/>
  <c r="N275" i="44"/>
  <c r="N275" i="57"/>
  <c r="N314" i="43"/>
  <c r="N314" i="58"/>
  <c r="N791" i="41"/>
  <c r="N791" i="57"/>
  <c r="N800" i="42"/>
  <c r="N800" i="55"/>
  <c r="N1002" i="41"/>
  <c r="N1002" i="60"/>
  <c r="N765" i="37"/>
  <c r="N148" i="39"/>
  <c r="N148" i="55"/>
  <c r="N551" i="1"/>
  <c r="N765" i="42"/>
  <c r="N765" i="59"/>
  <c r="N991" i="55"/>
  <c r="N998" i="41"/>
  <c r="N1054" i="1"/>
  <c r="N1065" i="42"/>
  <c r="N1071" i="44"/>
  <c r="N551" i="37"/>
  <c r="N103" i="55"/>
  <c r="N957" i="39"/>
  <c r="N957" i="44"/>
  <c r="N1054" i="41"/>
  <c r="N1060" i="43"/>
  <c r="N525" i="57"/>
  <c r="N262" i="42"/>
  <c r="N262" i="44"/>
  <c r="N835" i="37"/>
  <c r="N835" i="40"/>
  <c r="N835" i="44"/>
  <c r="N1079" i="37"/>
  <c r="N1079" i="43"/>
  <c r="N161" i="37"/>
  <c r="N161" i="55"/>
  <c r="N913" i="38"/>
  <c r="N913" i="60"/>
  <c r="O50" i="79" s="1"/>
  <c r="N922" i="42"/>
  <c r="E883" i="58"/>
  <c r="E883" i="36"/>
  <c r="C1013" i="36"/>
  <c r="N314" i="1"/>
  <c r="AG1181" i="46"/>
  <c r="E1034" i="39"/>
  <c r="N988" i="58"/>
  <c r="N988" i="40"/>
  <c r="H1216" i="71"/>
  <c r="E915" i="41"/>
  <c r="N887" i="60"/>
  <c r="O24" i="79" s="1"/>
  <c r="N887" i="59"/>
  <c r="N887" i="41"/>
  <c r="H1195" i="71"/>
  <c r="E883" i="41"/>
  <c r="H1193" i="71"/>
  <c r="E877" i="41"/>
  <c r="E995" i="41" s="1"/>
  <c r="AE1409" i="46"/>
  <c r="D793" i="41"/>
  <c r="H1158" i="71"/>
  <c r="E672" i="41"/>
  <c r="H1155" i="71"/>
  <c r="E664" i="41"/>
  <c r="H1137" i="71"/>
  <c r="E640" i="41"/>
  <c r="Y928" i="46"/>
  <c r="C992" i="41"/>
  <c r="H1082" i="71"/>
  <c r="E408" i="41"/>
  <c r="H1079" i="71"/>
  <c r="E390" i="41"/>
  <c r="D390" i="41" s="1"/>
  <c r="N148" i="59"/>
  <c r="N141" i="57"/>
  <c r="D545" i="41"/>
  <c r="E1023" i="41"/>
  <c r="T860" i="46"/>
  <c r="D1003" i="37"/>
  <c r="E1037" i="36"/>
  <c r="H170" i="71"/>
  <c r="E907" i="1"/>
  <c r="AD1572" i="46" s="1"/>
  <c r="H122" i="71"/>
  <c r="E761" i="1"/>
  <c r="U1343" i="46" s="1"/>
  <c r="E176" i="1"/>
  <c r="J127" i="1"/>
  <c r="P171" i="46" s="1"/>
  <c r="O194" i="1"/>
  <c r="O200" i="1" s="1"/>
  <c r="O1003" i="1"/>
  <c r="N1071" i="43"/>
  <c r="N1071" i="41"/>
  <c r="N1071" i="39"/>
  <c r="N1071" i="58"/>
  <c r="N1071" i="57"/>
  <c r="N1071" i="38"/>
  <c r="N1054" i="59"/>
  <c r="N1054" i="55"/>
  <c r="N1054" i="40"/>
  <c r="N1054" i="58"/>
  <c r="N1054" i="38"/>
  <c r="N1028" i="41"/>
  <c r="N1028" i="42"/>
  <c r="N998" i="58"/>
  <c r="N998" i="39"/>
  <c r="N998" i="55"/>
  <c r="N998" i="57"/>
  <c r="N922" i="59"/>
  <c r="N922" i="38"/>
  <c r="N922" i="40"/>
  <c r="N922" i="1"/>
  <c r="M56" i="82" s="1"/>
  <c r="N922" i="55"/>
  <c r="N922" i="41"/>
  <c r="N922" i="36"/>
  <c r="AB1154" i="46"/>
  <c r="AB1155" i="46" s="1"/>
  <c r="C1024" i="36"/>
  <c r="N525" i="55"/>
  <c r="N525" i="41"/>
  <c r="N525" i="38"/>
  <c r="N525" i="1"/>
  <c r="N525" i="44"/>
  <c r="N525" i="58"/>
  <c r="N525" i="36"/>
  <c r="H2261" i="71"/>
  <c r="E915" i="58"/>
  <c r="AB1478" i="46"/>
  <c r="C1025" i="58"/>
  <c r="AE1253" i="46"/>
  <c r="AE1254" i="46" s="1"/>
  <c r="C1034" i="58"/>
  <c r="S1253" i="46"/>
  <c r="C1004" i="58"/>
  <c r="N551" i="60"/>
  <c r="R50" i="79" s="1"/>
  <c r="N551" i="55"/>
  <c r="N551" i="40"/>
  <c r="E162" i="58"/>
  <c r="J114" i="46"/>
  <c r="O933" i="36"/>
  <c r="O940" i="36" s="1"/>
  <c r="O1016" i="58"/>
  <c r="D901" i="44"/>
  <c r="D1015" i="44" s="1"/>
  <c r="AC1670" i="46"/>
  <c r="D162" i="40"/>
  <c r="W206" i="46" s="1"/>
  <c r="H368" i="42"/>
  <c r="O79" i="59"/>
  <c r="O86" i="59" s="1"/>
  <c r="D779" i="41"/>
  <c r="E982" i="38"/>
  <c r="P1478" i="46"/>
  <c r="E1016" i="60"/>
  <c r="D907" i="43"/>
  <c r="N765" i="39"/>
  <c r="N791" i="36"/>
  <c r="N141" i="39"/>
  <c r="N141" i="42"/>
  <c r="N275" i="40"/>
  <c r="N275" i="55"/>
  <c r="N275" i="58"/>
  <c r="N314" i="44"/>
  <c r="N314" i="59"/>
  <c r="N791" i="43"/>
  <c r="N791" i="59"/>
  <c r="N800" i="41"/>
  <c r="N1002" i="40"/>
  <c r="N1002" i="58"/>
  <c r="AG586" i="46"/>
  <c r="N407" i="37"/>
  <c r="N103" i="36"/>
  <c r="N765" i="36"/>
  <c r="N1054" i="36"/>
  <c r="N148" i="43"/>
  <c r="N765" i="41"/>
  <c r="N765" i="55"/>
  <c r="N991" i="39"/>
  <c r="N991" i="60"/>
  <c r="N998" i="43"/>
  <c r="N1065" i="57"/>
  <c r="N1071" i="40"/>
  <c r="N1071" i="59"/>
  <c r="N991" i="37"/>
  <c r="N551" i="43"/>
  <c r="N957" i="42"/>
  <c r="N957" i="58"/>
  <c r="N1028" i="58"/>
  <c r="N1054" i="43"/>
  <c r="N1060" i="39"/>
  <c r="N1060" i="58"/>
  <c r="N835" i="36"/>
  <c r="N525" i="40"/>
  <c r="N262" i="1"/>
  <c r="N262" i="58"/>
  <c r="N835" i="42"/>
  <c r="N1079" i="38"/>
  <c r="N1079" i="55"/>
  <c r="E390" i="36"/>
  <c r="N59" i="58"/>
  <c r="N161" i="58"/>
  <c r="N161" i="43"/>
  <c r="N913" i="39"/>
  <c r="N922" i="44"/>
  <c r="N922" i="60"/>
  <c r="O59" i="79" s="1"/>
  <c r="E47" i="1"/>
  <c r="E1016" i="1" s="1"/>
  <c r="E755" i="58"/>
  <c r="AE501" i="46"/>
  <c r="Y1145" i="46"/>
  <c r="E384" i="58"/>
  <c r="E1034" i="38"/>
  <c r="AG1172" i="46"/>
  <c r="AB1572" i="46"/>
  <c r="C1026" i="1"/>
  <c r="S501" i="46"/>
  <c r="C1002" i="1"/>
  <c r="E138" i="1"/>
  <c r="AA171" i="46" s="1"/>
  <c r="N1065" i="37"/>
  <c r="N1065" i="1"/>
  <c r="N1065" i="38"/>
  <c r="N1065" i="43"/>
  <c r="N1065" i="40"/>
  <c r="N1065" i="55"/>
  <c r="N1065" i="44"/>
  <c r="N913" i="57"/>
  <c r="N913" i="44"/>
  <c r="N913" i="41"/>
  <c r="N913" i="36"/>
  <c r="N913" i="55"/>
  <c r="N913" i="58"/>
  <c r="N913" i="1"/>
  <c r="M47" i="82" s="1"/>
  <c r="N835" i="43"/>
  <c r="N835" i="57"/>
  <c r="N835" i="39"/>
  <c r="N835" i="58"/>
  <c r="N835" i="55"/>
  <c r="N835" i="1"/>
  <c r="N800" i="58"/>
  <c r="N800" i="38"/>
  <c r="N800" i="40"/>
  <c r="N800" i="36"/>
  <c r="N800" i="37"/>
  <c r="H273" i="71"/>
  <c r="E658" i="36"/>
  <c r="H245" i="71"/>
  <c r="E539" i="36"/>
  <c r="D539" i="36" s="1"/>
  <c r="K498" i="36"/>
  <c r="N103" i="58"/>
  <c r="N103" i="38"/>
  <c r="N103" i="43"/>
  <c r="N68" i="1"/>
  <c r="L56" i="82" s="1"/>
  <c r="N68" i="57"/>
  <c r="AB1656" i="46"/>
  <c r="C1026" i="58"/>
  <c r="G499" i="58"/>
  <c r="N1030" i="46" s="1"/>
  <c r="E499" i="58"/>
  <c r="F499" i="58" s="1"/>
  <c r="M1030" i="46" s="1"/>
  <c r="H2142" i="71"/>
  <c r="E414" i="58"/>
  <c r="N314" i="36"/>
  <c r="N314" i="42"/>
  <c r="N314" i="40"/>
  <c r="N314" i="38"/>
  <c r="N262" i="43"/>
  <c r="N262" i="39"/>
  <c r="N262" i="36"/>
  <c r="O1003" i="58"/>
  <c r="O1073" i="58"/>
  <c r="E1015" i="44"/>
  <c r="AG1490" i="46"/>
  <c r="E1014" i="41"/>
  <c r="E1032" i="58"/>
  <c r="D553" i="38"/>
  <c r="D1033" i="38" s="1"/>
  <c r="E1012" i="44"/>
  <c r="E368" i="58"/>
  <c r="H499" i="58" s="1"/>
  <c r="X109" i="46"/>
  <c r="E793" i="58"/>
  <c r="N791" i="37"/>
  <c r="N991" i="36"/>
  <c r="N1065" i="36"/>
  <c r="N33" i="38"/>
  <c r="N141" i="40"/>
  <c r="N275" i="38"/>
  <c r="N275" i="41"/>
  <c r="N314" i="41"/>
  <c r="N314" i="55"/>
  <c r="N791" i="42"/>
  <c r="N791" i="44"/>
  <c r="N791" i="60"/>
  <c r="T50" i="79" s="1"/>
  <c r="N800" i="43"/>
  <c r="N800" i="59"/>
  <c r="N1002" i="55"/>
  <c r="N1071" i="1"/>
  <c r="D384" i="40"/>
  <c r="N957" i="36"/>
  <c r="N1060" i="36"/>
  <c r="N148" i="41"/>
  <c r="N148" i="57"/>
  <c r="N765" i="38"/>
  <c r="N765" i="43"/>
  <c r="N991" i="57"/>
  <c r="N998" i="60"/>
  <c r="N1065" i="39"/>
  <c r="N1065" i="59"/>
  <c r="N1071" i="42"/>
  <c r="N103" i="39"/>
  <c r="N551" i="39"/>
  <c r="N551" i="57"/>
  <c r="N957" i="38"/>
  <c r="N957" i="60"/>
  <c r="O99" i="79" s="1"/>
  <c r="N1054" i="39"/>
  <c r="N1054" i="44"/>
  <c r="N1060" i="41"/>
  <c r="N1060" i="57"/>
  <c r="N525" i="39"/>
  <c r="N525" i="59"/>
  <c r="C1015" i="1"/>
  <c r="N262" i="37"/>
  <c r="N262" i="40"/>
  <c r="N835" i="59"/>
  <c r="N68" i="59"/>
  <c r="N1079" i="40"/>
  <c r="N1079" i="57"/>
  <c r="N59" i="60"/>
  <c r="N50" i="79" s="1"/>
  <c r="N161" i="42"/>
  <c r="N161" i="59"/>
  <c r="N913" i="37"/>
  <c r="N913" i="43"/>
  <c r="N922" i="37"/>
  <c r="N922" i="58"/>
  <c r="E658" i="58"/>
  <c r="O1003" i="41"/>
  <c r="E658" i="1"/>
  <c r="X1145" i="46" s="1"/>
  <c r="E23" i="1"/>
  <c r="D23" i="1" s="1"/>
  <c r="E61" i="1"/>
  <c r="AG11" i="46" s="1"/>
  <c r="E539" i="58"/>
  <c r="E877" i="58"/>
  <c r="E761" i="58"/>
  <c r="G368" i="41"/>
  <c r="N603" i="46" s="1"/>
  <c r="E368" i="41"/>
  <c r="K368" i="41" s="1"/>
  <c r="E162" i="41"/>
  <c r="AB53" i="46"/>
  <c r="C1027" i="41"/>
  <c r="N1033" i="59"/>
  <c r="N1033" i="44"/>
  <c r="N1033" i="42"/>
  <c r="H1343" i="71"/>
  <c r="E779" i="42"/>
  <c r="AB945" i="46"/>
  <c r="C1023" i="42"/>
  <c r="O499" i="42"/>
  <c r="N217" i="59"/>
  <c r="N217" i="58"/>
  <c r="N217" i="38"/>
  <c r="N217" i="1"/>
  <c r="N46" i="60"/>
  <c r="N37" i="79" s="1"/>
  <c r="N46" i="44"/>
  <c r="N46" i="39"/>
  <c r="N26" i="41"/>
  <c r="N26" i="42"/>
  <c r="N26" i="37"/>
  <c r="H1550" i="71"/>
  <c r="E901" i="43"/>
  <c r="H1503" i="71"/>
  <c r="E664" i="43"/>
  <c r="N992" i="59"/>
  <c r="N992" i="41"/>
  <c r="N992" i="39"/>
  <c r="Y1642" i="46"/>
  <c r="C995" i="55"/>
  <c r="H1889" i="71"/>
  <c r="E877" i="55"/>
  <c r="H1833" i="71"/>
  <c r="E640" i="55"/>
  <c r="S671" i="46"/>
  <c r="C1002" i="55"/>
  <c r="N148" i="38"/>
  <c r="E1036" i="38"/>
  <c r="N148" i="37"/>
  <c r="N141" i="38"/>
  <c r="N141" i="43"/>
  <c r="N148" i="1"/>
  <c r="N148" i="40"/>
  <c r="N148" i="44"/>
  <c r="N1033" i="39"/>
  <c r="N1033" i="58"/>
  <c r="E996" i="38"/>
  <c r="N1026" i="43"/>
  <c r="O690" i="42"/>
  <c r="O697" i="42" s="1"/>
  <c r="E241" i="41"/>
  <c r="K371" i="46" s="1"/>
  <c r="Q371" i="46" s="1"/>
  <c r="D779" i="38"/>
  <c r="D1014" i="38" s="1"/>
  <c r="E1014" i="38"/>
  <c r="D779" i="37"/>
  <c r="X1365" i="46"/>
  <c r="C1006" i="37"/>
  <c r="S1586" i="46"/>
  <c r="H492" i="71"/>
  <c r="E793" i="37"/>
  <c r="E1035" i="37" s="1"/>
  <c r="H467" i="71"/>
  <c r="E755" i="37"/>
  <c r="AE1163" i="46"/>
  <c r="AE1164" i="46" s="1"/>
  <c r="C1034" i="37"/>
  <c r="H444" i="71"/>
  <c r="E658" i="37"/>
  <c r="E1013" i="37" s="1"/>
  <c r="N551" i="58"/>
  <c r="N551" i="42"/>
  <c r="N551" i="44"/>
  <c r="F499" i="37"/>
  <c r="M860" i="46" s="1"/>
  <c r="O1029" i="37"/>
  <c r="Y535" i="46"/>
  <c r="C991" i="37"/>
  <c r="N314" i="37"/>
  <c r="N275" i="36"/>
  <c r="N275" i="37"/>
  <c r="N262" i="60"/>
  <c r="N262" i="55"/>
  <c r="N262" i="41"/>
  <c r="H355" i="71"/>
  <c r="E29" i="37"/>
  <c r="H351" i="71"/>
  <c r="E23" i="37"/>
  <c r="H663" i="71"/>
  <c r="E785" i="38"/>
  <c r="H641" i="71"/>
  <c r="E755" i="38"/>
  <c r="H590" i="71"/>
  <c r="E539" i="38"/>
  <c r="G499" i="38"/>
  <c r="O571" i="38" s="1"/>
  <c r="O578" i="38" s="1"/>
  <c r="E499" i="38"/>
  <c r="F499" i="38" s="1"/>
  <c r="M877" i="46" s="1"/>
  <c r="AB552" i="46"/>
  <c r="AB553" i="46" s="1"/>
  <c r="C1022" i="38"/>
  <c r="H576" i="71"/>
  <c r="E414" i="38"/>
  <c r="D414" i="38" s="1"/>
  <c r="H563" i="71"/>
  <c r="E408" i="38"/>
  <c r="E162" i="38"/>
  <c r="H534" i="71"/>
  <c r="E47" i="38"/>
  <c r="E1016" i="38" s="1"/>
  <c r="AE1600" i="46"/>
  <c r="C1036" i="39"/>
  <c r="N183" i="1"/>
  <c r="N174" i="37"/>
  <c r="AE53" i="46"/>
  <c r="C1037" i="41"/>
  <c r="Q933" i="46"/>
  <c r="Q945" i="46" s="1"/>
  <c r="K933" i="46"/>
  <c r="L933" i="46" s="1"/>
  <c r="O28" i="50" a="1"/>
  <c r="W28" i="50" s="1"/>
  <c r="R933" i="46"/>
  <c r="Q924" i="46"/>
  <c r="R924" i="46"/>
  <c r="R923" i="46"/>
  <c r="O923" i="46"/>
  <c r="Q920" i="46"/>
  <c r="R920" i="46"/>
  <c r="K919" i="46"/>
  <c r="L919" i="46" s="1"/>
  <c r="R919" i="46"/>
  <c r="I1072" i="46"/>
  <c r="R916" i="46"/>
  <c r="K916" i="46"/>
  <c r="P906" i="46"/>
  <c r="O906" i="46"/>
  <c r="P902" i="46"/>
  <c r="R902" i="46"/>
  <c r="K899" i="46"/>
  <c r="O24" i="50" a="1"/>
  <c r="R24" i="50" s="1"/>
  <c r="Q899" i="46"/>
  <c r="R899" i="46"/>
  <c r="Q890" i="46"/>
  <c r="R890" i="46"/>
  <c r="O889" i="46"/>
  <c r="K889" i="46"/>
  <c r="L889" i="46" s="1"/>
  <c r="N889" i="46" s="1"/>
  <c r="R889" i="46"/>
  <c r="P889" i="46"/>
  <c r="Q886" i="46"/>
  <c r="R886" i="46"/>
  <c r="K886" i="46"/>
  <c r="L886" i="46" s="1"/>
  <c r="N886" i="46" s="1"/>
  <c r="K885" i="46"/>
  <c r="L885" i="46" s="1"/>
  <c r="N885" i="46" s="1"/>
  <c r="R885" i="46"/>
  <c r="R868" i="46"/>
  <c r="K868" i="46"/>
  <c r="L868" i="46" s="1"/>
  <c r="N868" i="46" s="1"/>
  <c r="P868" i="46"/>
  <c r="O20" i="50" a="1"/>
  <c r="U20" i="50" s="1"/>
  <c r="R865" i="46"/>
  <c r="K856" i="46"/>
  <c r="R856" i="46"/>
  <c r="O851" i="46"/>
  <c r="R851" i="46"/>
  <c r="Q848" i="46"/>
  <c r="R848" i="46"/>
  <c r="O18" i="50" a="1"/>
  <c r="O18" i="50" s="1"/>
  <c r="O834" i="46"/>
  <c r="P834" i="46"/>
  <c r="K834" i="46"/>
  <c r="L834" i="46" s="1"/>
  <c r="N834" i="46" s="1"/>
  <c r="R822" i="46"/>
  <c r="K822" i="46"/>
  <c r="L822" i="46" s="1"/>
  <c r="N822" i="46" s="1"/>
  <c r="O821" i="46"/>
  <c r="K821" i="46"/>
  <c r="L821" i="46" s="1"/>
  <c r="N821" i="46" s="1"/>
  <c r="Q818" i="46"/>
  <c r="R818" i="46"/>
  <c r="P817" i="46"/>
  <c r="O13" i="50" a="1"/>
  <c r="T13" i="50" s="1"/>
  <c r="Q814" i="46"/>
  <c r="K814" i="46"/>
  <c r="R814" i="46"/>
  <c r="O14" i="50" a="1"/>
  <c r="R14" i="50" s="1"/>
  <c r="Q733" i="46"/>
  <c r="K733" i="46"/>
  <c r="L733" i="46" s="1"/>
  <c r="N733" i="46" s="1"/>
  <c r="O732" i="46"/>
  <c r="K732" i="46"/>
  <c r="L732" i="46" s="1"/>
  <c r="N732" i="46" s="1"/>
  <c r="P728" i="46"/>
  <c r="K728" i="46"/>
  <c r="L728" i="46" s="1"/>
  <c r="N728" i="46" s="1"/>
  <c r="R728" i="46"/>
  <c r="O719" i="46"/>
  <c r="R719" i="46"/>
  <c r="P719" i="46"/>
  <c r="Q716" i="46"/>
  <c r="Q722" i="46" s="1"/>
  <c r="K716" i="46"/>
  <c r="O715" i="46"/>
  <c r="K715" i="46"/>
  <c r="L715" i="46" s="1"/>
  <c r="N715" i="46" s="1"/>
  <c r="R715" i="46"/>
  <c r="Q712" i="46"/>
  <c r="D40" i="50" a="1"/>
  <c r="D40" i="50" s="1"/>
  <c r="Q703" i="46"/>
  <c r="R703" i="46"/>
  <c r="O702" i="46"/>
  <c r="P702" i="46"/>
  <c r="P698" i="46"/>
  <c r="I749" i="46"/>
  <c r="O698" i="46"/>
  <c r="R680" i="46"/>
  <c r="K680" i="46"/>
  <c r="L680" i="46" s="1"/>
  <c r="N680" i="46" s="1"/>
  <c r="Q677" i="46"/>
  <c r="K677" i="46"/>
  <c r="L677" i="46" s="1"/>
  <c r="N677" i="46" s="1"/>
  <c r="R676" i="46"/>
  <c r="O676" i="46"/>
  <c r="P676" i="46"/>
  <c r="Q660" i="46"/>
  <c r="R660" i="46"/>
  <c r="K660" i="46"/>
  <c r="L660" i="46" s="1"/>
  <c r="N660" i="46" s="1"/>
  <c r="O659" i="46"/>
  <c r="P659" i="46"/>
  <c r="Q651" i="46"/>
  <c r="K651" i="46"/>
  <c r="L651" i="46" s="1"/>
  <c r="N651" i="46" s="1"/>
  <c r="R651" i="46"/>
  <c r="Q634" i="46"/>
  <c r="Q637" i="46" s="1"/>
  <c r="R634" i="46"/>
  <c r="K634" i="46"/>
  <c r="L634" i="46" s="1"/>
  <c r="N634" i="46" s="1"/>
  <c r="K633" i="46"/>
  <c r="O633" i="46"/>
  <c r="O629" i="46"/>
  <c r="K629" i="46"/>
  <c r="L629" i="46" s="1"/>
  <c r="N629" i="46" s="1"/>
  <c r="R629" i="46"/>
  <c r="P629" i="46"/>
  <c r="Q617" i="46"/>
  <c r="R617" i="46"/>
  <c r="Q613" i="46"/>
  <c r="R613" i="46"/>
  <c r="P612" i="46"/>
  <c r="O612" i="46"/>
  <c r="Q609" i="46"/>
  <c r="R609" i="46"/>
  <c r="O608" i="46"/>
  <c r="R608" i="46"/>
  <c r="K608" i="46"/>
  <c r="L608" i="46" s="1"/>
  <c r="N608" i="46" s="1"/>
  <c r="P608" i="46"/>
  <c r="Q600" i="46"/>
  <c r="Q603" i="46" s="1"/>
  <c r="R600" i="46"/>
  <c r="K600" i="46"/>
  <c r="L600" i="46" s="1"/>
  <c r="N600" i="46" s="1"/>
  <c r="O599" i="46"/>
  <c r="K599" i="46"/>
  <c r="L599" i="46" s="1"/>
  <c r="N599" i="46" s="1"/>
  <c r="P599" i="46"/>
  <c r="D26" i="50" a="1"/>
  <c r="N26" i="50" s="1"/>
  <c r="D25" i="50" a="1"/>
  <c r="N25" i="50" s="1"/>
  <c r="K591" i="46"/>
  <c r="R582" i="46"/>
  <c r="K582" i="46"/>
  <c r="P548" i="46"/>
  <c r="O548" i="46"/>
  <c r="O540" i="46"/>
  <c r="R540" i="46"/>
  <c r="D19" i="50" a="1"/>
  <c r="M19" i="50" s="1"/>
  <c r="Q532" i="46"/>
  <c r="R532" i="46"/>
  <c r="P531" i="46"/>
  <c r="R531" i="46"/>
  <c r="Q528" i="46"/>
  <c r="K528" i="46"/>
  <c r="L528" i="46" s="1"/>
  <c r="N528" i="46" s="1"/>
  <c r="R528" i="46"/>
  <c r="P527" i="46"/>
  <c r="O527" i="46"/>
  <c r="P514" i="46"/>
  <c r="R514" i="46"/>
  <c r="Q511" i="46"/>
  <c r="R511" i="46"/>
  <c r="Q507" i="46"/>
  <c r="K507" i="46"/>
  <c r="L507" i="46" s="1"/>
  <c r="N507" i="46" s="1"/>
  <c r="P506" i="46"/>
  <c r="O506" i="46"/>
  <c r="G744" i="40"/>
  <c r="H744" i="40" s="1"/>
  <c r="N1398" i="46" s="1"/>
  <c r="G623" i="40"/>
  <c r="H623" i="40" s="1"/>
  <c r="N1190" i="46" s="1"/>
  <c r="J499" i="40"/>
  <c r="O368" i="40"/>
  <c r="O1038" i="40"/>
  <c r="S688" i="46"/>
  <c r="C1002" i="57"/>
  <c r="AE88" i="46"/>
  <c r="C1037" i="57"/>
  <c r="C1005" i="39"/>
  <c r="E408" i="39"/>
  <c r="E664" i="39"/>
  <c r="E545" i="39"/>
  <c r="D545" i="39" s="1"/>
  <c r="D672" i="37"/>
  <c r="S1013" i="46"/>
  <c r="C1003" i="57"/>
  <c r="Y722" i="46"/>
  <c r="C991" i="59"/>
  <c r="J1676" i="46"/>
  <c r="H66" i="50"/>
  <c r="Q1438" i="46"/>
  <c r="R1104" i="46"/>
  <c r="AH130" i="46" s="1"/>
  <c r="A20" i="64" s="1"/>
  <c r="A1066" i="46"/>
  <c r="O1061" i="46"/>
  <c r="P1061" i="46"/>
  <c r="R1045" i="46"/>
  <c r="R1047" i="46" s="1"/>
  <c r="K1045" i="46"/>
  <c r="O1002" i="46"/>
  <c r="O35" i="50" a="1"/>
  <c r="P35" i="50" s="1"/>
  <c r="R1002" i="46"/>
  <c r="J1079" i="46"/>
  <c r="Q973" i="46"/>
  <c r="R973" i="46"/>
  <c r="K956" i="46"/>
  <c r="L956" i="46" s="1"/>
  <c r="N956" i="46" s="1"/>
  <c r="R956" i="46"/>
  <c r="A111" i="46"/>
  <c r="B7" i="49"/>
  <c r="N494" i="46"/>
  <c r="N141" i="1"/>
  <c r="G127" i="1"/>
  <c r="O368" i="36"/>
  <c r="N990" i="42"/>
  <c r="J755" i="46"/>
  <c r="O368" i="37"/>
  <c r="J368" i="37"/>
  <c r="E258" i="37"/>
  <c r="D258" i="37" s="1"/>
  <c r="T343" i="46" s="1"/>
  <c r="E168" i="37"/>
  <c r="AD185" i="46" s="1"/>
  <c r="V186" i="46"/>
  <c r="E258" i="43"/>
  <c r="U385" i="46" s="1"/>
  <c r="V228" i="46"/>
  <c r="N267" i="46"/>
  <c r="N261" i="46"/>
  <c r="N233" i="46"/>
  <c r="N205" i="46"/>
  <c r="N183" i="46"/>
  <c r="N177" i="46"/>
  <c r="K18" i="46"/>
  <c r="K58" i="50" s="1"/>
  <c r="I39" i="46"/>
  <c r="I61" i="50" s="1"/>
  <c r="M60" i="46"/>
  <c r="M64" i="50" s="1"/>
  <c r="I67" i="46"/>
  <c r="I65" i="50" s="1"/>
  <c r="I95" i="46"/>
  <c r="I69" i="50" s="1"/>
  <c r="N823" i="46"/>
  <c r="N495" i="46"/>
  <c r="N546" i="46"/>
  <c r="N610" i="46"/>
  <c r="N627" i="46"/>
  <c r="N836" i="46"/>
  <c r="N1055" i="46"/>
  <c r="N970" i="46"/>
  <c r="N1004" i="46"/>
  <c r="C1014" i="1"/>
  <c r="G623" i="39"/>
  <c r="H623" i="39" s="1"/>
  <c r="N1181" i="46" s="1"/>
  <c r="G127" i="40"/>
  <c r="H12" i="42"/>
  <c r="I12" i="42" s="1"/>
  <c r="AB1236" i="46"/>
  <c r="O499" i="55"/>
  <c r="O368" i="55"/>
  <c r="J368" i="55"/>
  <c r="E168" i="55"/>
  <c r="D168" i="55" s="1"/>
  <c r="AC241" i="46" s="1"/>
  <c r="V242" i="46"/>
  <c r="J127" i="55"/>
  <c r="P241" i="46" s="1"/>
  <c r="H127" i="55"/>
  <c r="I127" i="55" s="1"/>
  <c r="O241" i="46" s="1"/>
  <c r="C1024" i="57"/>
  <c r="O368" i="57"/>
  <c r="C1016" i="58"/>
  <c r="O1051" i="60"/>
  <c r="G127" i="55"/>
  <c r="H127" i="60"/>
  <c r="I127" i="60" s="1"/>
  <c r="O269" i="46" s="1"/>
  <c r="W979" i="46"/>
  <c r="D1012" i="44"/>
  <c r="F982" i="39"/>
  <c r="AA46" i="46"/>
  <c r="D672" i="39"/>
  <c r="D1034" i="39" s="1"/>
  <c r="O811" i="38"/>
  <c r="O818" i="38" s="1"/>
  <c r="E1034" i="43"/>
  <c r="Q1431" i="46"/>
  <c r="AE1172" i="46"/>
  <c r="AE1173" i="46" s="1"/>
  <c r="C1034" i="38"/>
  <c r="G62" i="50"/>
  <c r="E1024" i="44"/>
  <c r="C992" i="36"/>
  <c r="S518" i="46"/>
  <c r="C1002" i="36"/>
  <c r="J499" i="37"/>
  <c r="E176" i="37"/>
  <c r="D176" i="37" s="1"/>
  <c r="AF185" i="46" s="1"/>
  <c r="E138" i="37"/>
  <c r="AA185" i="46" s="1"/>
  <c r="D422" i="40"/>
  <c r="D1032" i="40" s="1"/>
  <c r="N1014" i="38"/>
  <c r="O1016" i="43"/>
  <c r="J498" i="55"/>
  <c r="O1038" i="55"/>
  <c r="J434" i="46"/>
  <c r="N142" i="32"/>
  <c r="L1514" i="46"/>
  <c r="K1514" i="46"/>
  <c r="O1225" i="46"/>
  <c r="AB1173" i="46"/>
  <c r="O1051" i="44"/>
  <c r="N1083" i="1"/>
  <c r="N1018" i="59"/>
  <c r="N1008" i="42"/>
  <c r="N1005" i="40"/>
  <c r="C1011" i="40"/>
  <c r="C1024" i="44"/>
  <c r="C1037" i="60"/>
  <c r="M1417" i="46"/>
  <c r="O1417" i="46" s="1"/>
  <c r="Q1416" i="46"/>
  <c r="Q1420" i="46" s="1"/>
  <c r="K976" i="46"/>
  <c r="L976" i="46" s="1"/>
  <c r="N976" i="46" s="1"/>
  <c r="K959" i="46"/>
  <c r="L959" i="46" s="1"/>
  <c r="N959" i="46" s="1"/>
  <c r="N164" i="67"/>
  <c r="N476" i="70"/>
  <c r="N18" i="70"/>
  <c r="N137" i="70"/>
  <c r="N218" i="70"/>
  <c r="J1080" i="46"/>
  <c r="O499" i="36"/>
  <c r="O368" i="38"/>
  <c r="E258" i="38"/>
  <c r="E293" i="38" s="1"/>
  <c r="O283" i="38" s="1"/>
  <c r="O301" i="38" s="1"/>
  <c r="O319" i="38" s="1"/>
  <c r="C996" i="40"/>
  <c r="C1022" i="42"/>
  <c r="E47" i="44"/>
  <c r="E29" i="44"/>
  <c r="U74" i="46" s="1"/>
  <c r="C995" i="57"/>
  <c r="V1649" i="46"/>
  <c r="G127" i="57"/>
  <c r="H12" i="58"/>
  <c r="I12" i="58" s="1"/>
  <c r="G367" i="59"/>
  <c r="N721" i="46" s="1"/>
  <c r="G367" i="40"/>
  <c r="N585" i="46" s="1"/>
  <c r="G498" i="58"/>
  <c r="N1029" i="46" s="1"/>
  <c r="O1051" i="57"/>
  <c r="O1051" i="42"/>
  <c r="L18" i="46"/>
  <c r="L58" i="50" s="1"/>
  <c r="J18" i="46"/>
  <c r="J58" i="50" s="1"/>
  <c r="L39" i="46"/>
  <c r="L61" i="50" s="1"/>
  <c r="J53" i="46"/>
  <c r="J63" i="50" s="1"/>
  <c r="N65" i="46"/>
  <c r="P65" i="46" s="1"/>
  <c r="N73" i="46"/>
  <c r="N80" i="46"/>
  <c r="P80" i="46" s="1"/>
  <c r="L88" i="46"/>
  <c r="L68" i="50" s="1"/>
  <c r="N87" i="46"/>
  <c r="P87" i="46" s="1"/>
  <c r="N93" i="46"/>
  <c r="R93" i="46" s="1"/>
  <c r="N94" i="46"/>
  <c r="N95" i="46" s="1"/>
  <c r="J109" i="46"/>
  <c r="J71" i="50" s="1"/>
  <c r="N494" i="67"/>
  <c r="N448" i="67"/>
  <c r="N396" i="67"/>
  <c r="N520" i="67"/>
  <c r="N228" i="67"/>
  <c r="N459" i="67"/>
  <c r="V54" i="79"/>
  <c r="N203" i="67"/>
  <c r="N285" i="67"/>
  <c r="N24" i="70"/>
  <c r="N302" i="70"/>
  <c r="N250" i="70"/>
  <c r="N34" i="70"/>
  <c r="N414" i="70"/>
  <c r="N105" i="70"/>
  <c r="N85" i="70"/>
  <c r="N392" i="70"/>
  <c r="N153" i="70"/>
  <c r="C604" i="70"/>
  <c r="N53" i="70"/>
  <c r="N80" i="70"/>
  <c r="N18" i="73"/>
  <c r="N275" i="1"/>
  <c r="C1002" i="41"/>
  <c r="C1022" i="57"/>
  <c r="C1016" i="60"/>
  <c r="K1036" i="46"/>
  <c r="J12" i="40"/>
  <c r="H982" i="40" s="1"/>
  <c r="J862" i="42"/>
  <c r="H862" i="59"/>
  <c r="I862" i="59" s="1"/>
  <c r="O1663" i="46" s="1"/>
  <c r="H862" i="40"/>
  <c r="I862" i="40" s="1"/>
  <c r="O1607" i="46" s="1"/>
  <c r="H862" i="36"/>
  <c r="I862" i="36" s="1"/>
  <c r="O1579" i="46" s="1"/>
  <c r="G367" i="55"/>
  <c r="N670" i="46" s="1"/>
  <c r="O1051" i="41"/>
  <c r="H862" i="1"/>
  <c r="I862" i="1" s="1"/>
  <c r="O1572" i="46" s="1"/>
  <c r="N535" i="67"/>
  <c r="N184" i="67"/>
  <c r="N274" i="67"/>
  <c r="N514" i="67"/>
  <c r="N248" i="67"/>
  <c r="N275" i="67"/>
  <c r="N107" i="70"/>
  <c r="N189" i="70"/>
  <c r="N331" i="70"/>
  <c r="N415" i="70"/>
  <c r="N144" i="70"/>
  <c r="N396" i="70"/>
  <c r="I1732" i="46"/>
  <c r="N1075" i="55"/>
  <c r="N1075" i="42"/>
  <c r="N1075" i="37"/>
  <c r="N1031" i="1"/>
  <c r="N1031" i="37"/>
  <c r="N1031" i="43"/>
  <c r="N1031" i="57"/>
  <c r="N1031" i="60"/>
  <c r="N1031" i="58"/>
  <c r="N1031" i="44"/>
  <c r="N1031" i="41"/>
  <c r="N1031" i="38"/>
  <c r="N1031" i="40"/>
  <c r="N1031" i="36"/>
  <c r="N1031" i="59"/>
  <c r="N1031" i="39"/>
  <c r="N1012" i="57"/>
  <c r="N1012" i="44"/>
  <c r="N1012" i="38"/>
  <c r="N1012" i="36"/>
  <c r="N1012" i="59"/>
  <c r="N1012" i="58"/>
  <c r="N1012" i="40"/>
  <c r="N1012" i="1"/>
  <c r="N1012" i="55"/>
  <c r="N1012" i="41"/>
  <c r="N1012" i="37"/>
  <c r="N1012" i="60"/>
  <c r="N1012" i="43"/>
  <c r="N1012" i="42"/>
  <c r="H227" i="71"/>
  <c r="E414" i="36"/>
  <c r="E1022" i="36" s="1"/>
  <c r="N1000" i="1"/>
  <c r="N1000" i="60"/>
  <c r="N1000" i="58"/>
  <c r="N1000" i="40"/>
  <c r="N1000" i="36"/>
  <c r="N1000" i="38"/>
  <c r="N1000" i="59"/>
  <c r="N1000" i="57"/>
  <c r="N1000" i="42"/>
  <c r="N1000" i="44"/>
  <c r="N1000" i="41"/>
  <c r="N1000" i="55"/>
  <c r="N1000" i="39"/>
  <c r="H518" i="71"/>
  <c r="E907" i="37"/>
  <c r="N1013" i="1"/>
  <c r="N1013" i="44"/>
  <c r="N1013" i="55"/>
  <c r="N1013" i="38"/>
  <c r="N1013" i="42"/>
  <c r="N1013" i="39"/>
  <c r="N1013" i="57"/>
  <c r="N1013" i="40"/>
  <c r="N1013" i="36"/>
  <c r="N1013" i="60"/>
  <c r="N1013" i="59"/>
  <c r="N1013" i="41"/>
  <c r="N989" i="44"/>
  <c r="N989" i="42"/>
  <c r="N989" i="39"/>
  <c r="N989" i="57"/>
  <c r="N989" i="60"/>
  <c r="N989" i="41"/>
  <c r="N989" i="36"/>
  <c r="N989" i="59"/>
  <c r="N989" i="55"/>
  <c r="N989" i="38"/>
  <c r="N989" i="58"/>
  <c r="N989" i="1"/>
  <c r="N989" i="43"/>
  <c r="N989" i="40"/>
  <c r="C1036" i="38"/>
  <c r="AE1593" i="46"/>
  <c r="D915" i="38"/>
  <c r="H676" i="71"/>
  <c r="E901" i="38"/>
  <c r="X1593" i="46" s="1"/>
  <c r="N1015" i="57"/>
  <c r="N1015" i="38"/>
  <c r="N1015" i="40"/>
  <c r="N1015" i="59"/>
  <c r="N1015" i="43"/>
  <c r="N1015" i="39"/>
  <c r="N1015" i="36"/>
  <c r="N1015" i="58"/>
  <c r="N1015" i="42"/>
  <c r="N1015" i="41"/>
  <c r="N1015" i="1"/>
  <c r="N1015" i="44"/>
  <c r="N1015" i="37"/>
  <c r="N1015" i="55"/>
  <c r="V1600" i="46"/>
  <c r="C1015" i="39"/>
  <c r="H853" i="71"/>
  <c r="E901" i="39"/>
  <c r="Q61" i="50"/>
  <c r="Q1600" i="46"/>
  <c r="H840" i="71"/>
  <c r="E793" i="39"/>
  <c r="AB1387" i="46"/>
  <c r="C1025" i="39"/>
  <c r="H837" i="71"/>
  <c r="E785" i="39"/>
  <c r="V1387" i="46"/>
  <c r="C1014" i="39"/>
  <c r="H824" i="71"/>
  <c r="E779" i="39"/>
  <c r="H819" i="71"/>
  <c r="E761" i="39"/>
  <c r="G744" i="39"/>
  <c r="H744" i="39" s="1"/>
  <c r="N1387" i="46" s="1"/>
  <c r="N657" i="55"/>
  <c r="N657" i="43"/>
  <c r="N657" i="42"/>
  <c r="N657" i="37"/>
  <c r="N657" i="60"/>
  <c r="S37" i="79" s="1"/>
  <c r="N657" i="41"/>
  <c r="N657" i="38"/>
  <c r="N657" i="44"/>
  <c r="N657" i="40"/>
  <c r="N657" i="59"/>
  <c r="N657" i="58"/>
  <c r="O1016" i="39"/>
  <c r="H792" i="71"/>
  <c r="E658" i="39"/>
  <c r="D658" i="39" s="1"/>
  <c r="N637" i="1"/>
  <c r="N637" i="55"/>
  <c r="N637" i="43"/>
  <c r="N637" i="42"/>
  <c r="N637" i="36"/>
  <c r="N637" i="57"/>
  <c r="N637" i="39"/>
  <c r="N637" i="60"/>
  <c r="S17" i="79" s="1"/>
  <c r="N637" i="41"/>
  <c r="N637" i="38"/>
  <c r="N637" i="37"/>
  <c r="N637" i="44"/>
  <c r="N637" i="40"/>
  <c r="N560" i="57"/>
  <c r="N560" i="43"/>
  <c r="N560" i="41"/>
  <c r="N560" i="60"/>
  <c r="R59" i="79" s="1"/>
  <c r="N560" i="55"/>
  <c r="N560" i="38"/>
  <c r="O1038" i="39"/>
  <c r="N560" i="59"/>
  <c r="N560" i="42"/>
  <c r="N560" i="39"/>
  <c r="N560" i="37"/>
  <c r="N560" i="58"/>
  <c r="N560" i="44"/>
  <c r="N560" i="36"/>
  <c r="H724" i="71"/>
  <c r="E61" i="39"/>
  <c r="AB39" i="46"/>
  <c r="C1027" i="39"/>
  <c r="H721" i="71"/>
  <c r="E53" i="39"/>
  <c r="H703" i="71"/>
  <c r="E29" i="39"/>
  <c r="H699" i="71"/>
  <c r="E23" i="39"/>
  <c r="H12" i="39"/>
  <c r="I12" i="39" s="1"/>
  <c r="N1077" i="38"/>
  <c r="N1077" i="43"/>
  <c r="N1077" i="42"/>
  <c r="N1077" i="39"/>
  <c r="N1077" i="1"/>
  <c r="N1077" i="58"/>
  <c r="N1077" i="41"/>
  <c r="N1077" i="44"/>
  <c r="N1077" i="59"/>
  <c r="N1077" i="40"/>
  <c r="N1077" i="55"/>
  <c r="N1077" i="57"/>
  <c r="N1070" i="59"/>
  <c r="N1070" i="42"/>
  <c r="N1070" i="41"/>
  <c r="N1070" i="1"/>
  <c r="N1070" i="57"/>
  <c r="N1070" i="40"/>
  <c r="N1070" i="37"/>
  <c r="N1070" i="55"/>
  <c r="N1070" i="44"/>
  <c r="N1070" i="36"/>
  <c r="N1070" i="43"/>
  <c r="N1070" i="38"/>
  <c r="N1070" i="39"/>
  <c r="N1070" i="60"/>
  <c r="N1064" i="55"/>
  <c r="N1064" i="38"/>
  <c r="N1064" i="37"/>
  <c r="N1064" i="59"/>
  <c r="N1064" i="42"/>
  <c r="N1064" i="36"/>
  <c r="N1064" i="43"/>
  <c r="N1064" i="40"/>
  <c r="N1064" i="1"/>
  <c r="N1064" i="60"/>
  <c r="N1064" i="58"/>
  <c r="N1064" i="44"/>
  <c r="N1064" i="57"/>
  <c r="N1064" i="41"/>
  <c r="N1059" i="36"/>
  <c r="N1059" i="58"/>
  <c r="N1059" i="55"/>
  <c r="N1059" i="59"/>
  <c r="N1059" i="60"/>
  <c r="N1059" i="43"/>
  <c r="N1059" i="38"/>
  <c r="N1059" i="44"/>
  <c r="N1059" i="40"/>
  <c r="N1059" i="42"/>
  <c r="N1059" i="39"/>
  <c r="N1053" i="1"/>
  <c r="N1053" i="36"/>
  <c r="N1053" i="58"/>
  <c r="N1053" i="55"/>
  <c r="N1053" i="39"/>
  <c r="N1053" i="42"/>
  <c r="N1053" i="40"/>
  <c r="N1053" i="57"/>
  <c r="N1053" i="41"/>
  <c r="N1053" i="60"/>
  <c r="N1053" i="59"/>
  <c r="N1053" i="38"/>
  <c r="AE1607" i="46"/>
  <c r="C1036" i="40"/>
  <c r="H1024" i="71"/>
  <c r="E901" i="40"/>
  <c r="S1607" i="46"/>
  <c r="C1006" i="40"/>
  <c r="AE1398" i="46"/>
  <c r="D793" i="40"/>
  <c r="N778" i="37"/>
  <c r="N778" i="57"/>
  <c r="N778" i="42"/>
  <c r="N778" i="38"/>
  <c r="N778" i="60"/>
  <c r="T37" i="79" s="1"/>
  <c r="N778" i="59"/>
  <c r="N778" i="55"/>
  <c r="N778" i="1"/>
  <c r="N778" i="43"/>
  <c r="N778" i="44"/>
  <c r="N778" i="39"/>
  <c r="N778" i="58"/>
  <c r="N778" i="41"/>
  <c r="H995" i="71"/>
  <c r="E779" i="40"/>
  <c r="N758" i="60"/>
  <c r="T17" i="79" s="1"/>
  <c r="N758" i="42"/>
  <c r="N758" i="59"/>
  <c r="N758" i="1"/>
  <c r="H984" i="71"/>
  <c r="E672" i="40"/>
  <c r="H970" i="71"/>
  <c r="E658" i="40"/>
  <c r="X1190" i="46" s="1"/>
  <c r="N644" i="55"/>
  <c r="N644" i="38"/>
  <c r="N644" i="44"/>
  <c r="N644" i="1"/>
  <c r="N644" i="60"/>
  <c r="S24" i="79" s="1"/>
  <c r="J24" i="79" s="1"/>
  <c r="N644" i="41"/>
  <c r="N644" i="57"/>
  <c r="N644" i="39"/>
  <c r="Y1190" i="46"/>
  <c r="C993" i="40"/>
  <c r="N595" i="60"/>
  <c r="R99" i="79" s="1"/>
  <c r="N595" i="44"/>
  <c r="N595" i="39"/>
  <c r="N595" i="57"/>
  <c r="N595" i="59"/>
  <c r="N595" i="36"/>
  <c r="N595" i="55"/>
  <c r="N595" i="40"/>
  <c r="N595" i="43"/>
  <c r="N595" i="41"/>
  <c r="N595" i="37"/>
  <c r="H956" i="71"/>
  <c r="E553" i="40"/>
  <c r="H935" i="71"/>
  <c r="E521" i="40"/>
  <c r="O499" i="40"/>
  <c r="G499" i="40"/>
  <c r="N911" i="46" s="1"/>
  <c r="E499" i="40"/>
  <c r="F499" i="40" s="1"/>
  <c r="M911" i="46" s="1"/>
  <c r="O1016" i="40"/>
  <c r="N407" i="57"/>
  <c r="N407" i="41"/>
  <c r="N407" i="40"/>
  <c r="N407" i="60"/>
  <c r="Q37" i="79" s="1"/>
  <c r="N407" i="42"/>
  <c r="N407" i="38"/>
  <c r="N407" i="59"/>
  <c r="N407" i="44"/>
  <c r="N407" i="55"/>
  <c r="N407" i="58"/>
  <c r="N407" i="43"/>
  <c r="N407" i="39"/>
  <c r="N407" i="36"/>
  <c r="H908" i="71"/>
  <c r="E408" i="40"/>
  <c r="S586" i="46"/>
  <c r="C1002" i="40"/>
  <c r="J368" i="40"/>
  <c r="E368" i="40"/>
  <c r="H499" i="40" s="1"/>
  <c r="O367" i="40"/>
  <c r="S434" i="46"/>
  <c r="N1021" i="57"/>
  <c r="N1021" i="39"/>
  <c r="N1021" i="38"/>
  <c r="N1021" i="58"/>
  <c r="N1021" i="55"/>
  <c r="N1021" i="41"/>
  <c r="N1021" i="44"/>
  <c r="N1021" i="43"/>
  <c r="N1021" i="42"/>
  <c r="N1021" i="60"/>
  <c r="AE928" i="46"/>
  <c r="C1033" i="41"/>
  <c r="N1050" i="58"/>
  <c r="N1050" i="55"/>
  <c r="N1050" i="39"/>
  <c r="N1050" i="36"/>
  <c r="N1050" i="44"/>
  <c r="N1050" i="43"/>
  <c r="N1050" i="42"/>
  <c r="N1050" i="40"/>
  <c r="N1050" i="57"/>
  <c r="N1050" i="41"/>
  <c r="N1037" i="60"/>
  <c r="N1037" i="43"/>
  <c r="N1037" i="38"/>
  <c r="N1037" i="39"/>
  <c r="N1037" i="55"/>
  <c r="N1037" i="40"/>
  <c r="N1037" i="1"/>
  <c r="N1037" i="58"/>
  <c r="N1037" i="44"/>
  <c r="N1037" i="57"/>
  <c r="N1037" i="42"/>
  <c r="N1037" i="37"/>
  <c r="N1037" i="59"/>
  <c r="N1037" i="41"/>
  <c r="N1037" i="36"/>
  <c r="N1020" i="60"/>
  <c r="N1020" i="44"/>
  <c r="N1020" i="41"/>
  <c r="N1020" i="57"/>
  <c r="N1020" i="42"/>
  <c r="N1020" i="38"/>
  <c r="N1020" i="59"/>
  <c r="N1020" i="55"/>
  <c r="N1020" i="39"/>
  <c r="N1020" i="40"/>
  <c r="N1020" i="1"/>
  <c r="N1020" i="36"/>
  <c r="N1020" i="58"/>
  <c r="N1020" i="43"/>
  <c r="N1010" i="55"/>
  <c r="N1010" i="41"/>
  <c r="N1010" i="42"/>
  <c r="N1010" i="43"/>
  <c r="N1010" i="40"/>
  <c r="N1010" i="60"/>
  <c r="N1010" i="44"/>
  <c r="N1010" i="36"/>
  <c r="N1010" i="59"/>
  <c r="N1010" i="39"/>
  <c r="N1010" i="38"/>
  <c r="N1010" i="58"/>
  <c r="N1006" i="58"/>
  <c r="N1006" i="39"/>
  <c r="N1006" i="43"/>
  <c r="N1006" i="1"/>
  <c r="N1006" i="42"/>
  <c r="N1006" i="36"/>
  <c r="N1006" i="59"/>
  <c r="AE1621" i="46"/>
  <c r="C1036" i="42"/>
  <c r="P64" i="50"/>
  <c r="Q1621" i="46"/>
  <c r="AE1420" i="46"/>
  <c r="C1035" i="42"/>
  <c r="G499" i="43"/>
  <c r="N962" i="46" s="1"/>
  <c r="J499" i="43"/>
  <c r="E499" i="43"/>
  <c r="F499" i="43" s="1"/>
  <c r="M962" i="46" s="1"/>
  <c r="H1430" i="71"/>
  <c r="E408" i="43"/>
  <c r="S637" i="46"/>
  <c r="C1002" i="43"/>
  <c r="H1427" i="71"/>
  <c r="E390" i="43"/>
  <c r="J368" i="43"/>
  <c r="F368" i="43"/>
  <c r="M637" i="46" s="1"/>
  <c r="H368" i="43"/>
  <c r="O368" i="43"/>
  <c r="J367" i="43"/>
  <c r="E176" i="43"/>
  <c r="AB276" i="46"/>
  <c r="N292" i="46" s="1"/>
  <c r="E162" i="43"/>
  <c r="X227" i="46" s="1"/>
  <c r="E138" i="43"/>
  <c r="P226" i="46"/>
  <c r="J127" i="43"/>
  <c r="P227" i="46" s="1"/>
  <c r="H127" i="43"/>
  <c r="I127" i="43" s="1"/>
  <c r="O227" i="46" s="1"/>
  <c r="D467" i="32"/>
  <c r="D582" i="32" s="1"/>
  <c r="N1067" i="55"/>
  <c r="N1067" i="57"/>
  <c r="N1067" i="36"/>
  <c r="N1067" i="43"/>
  <c r="N1067" i="39"/>
  <c r="N1067" i="41"/>
  <c r="N1035" i="55"/>
  <c r="N1035" i="40"/>
  <c r="N1035" i="42"/>
  <c r="N1035" i="38"/>
  <c r="N1035" i="43"/>
  <c r="N1035" i="57"/>
  <c r="N1035" i="60"/>
  <c r="N1035" i="44"/>
  <c r="N1035" i="1"/>
  <c r="N1035" i="59"/>
  <c r="N1035" i="39"/>
  <c r="N1035" i="58"/>
  <c r="C1026" i="39"/>
  <c r="N560" i="1"/>
  <c r="N637" i="58"/>
  <c r="N1018" i="42"/>
  <c r="N1031" i="55"/>
  <c r="N560" i="40"/>
  <c r="N1015" i="60"/>
  <c r="N1012" i="39"/>
  <c r="N1064" i="39"/>
  <c r="N1063" i="60"/>
  <c r="N1063" i="41"/>
  <c r="N1063" i="59"/>
  <c r="N1063" i="58"/>
  <c r="N1063" i="40"/>
  <c r="N1063" i="43"/>
  <c r="N1063" i="39"/>
  <c r="N1063" i="57"/>
  <c r="N1063" i="42"/>
  <c r="N1063" i="36"/>
  <c r="N1063" i="38"/>
  <c r="N1040" i="44"/>
  <c r="N1040" i="43"/>
  <c r="N1040" i="1"/>
  <c r="N1040" i="60"/>
  <c r="N1040" i="55"/>
  <c r="N1040" i="36"/>
  <c r="N1040" i="57"/>
  <c r="N1023" i="60"/>
  <c r="N1023" i="44"/>
  <c r="N1023" i="40"/>
  <c r="N1023" i="57"/>
  <c r="N1023" i="55"/>
  <c r="N1023" i="42"/>
  <c r="N1023" i="59"/>
  <c r="N1023" i="43"/>
  <c r="N1023" i="41"/>
  <c r="N1023" i="1"/>
  <c r="N1023" i="39"/>
  <c r="N1023" i="58"/>
  <c r="N1005" i="1"/>
  <c r="N1005" i="43"/>
  <c r="N1005" i="44"/>
  <c r="N1005" i="37"/>
  <c r="N1005" i="60"/>
  <c r="N1005" i="58"/>
  <c r="N1005" i="42"/>
  <c r="N1005" i="59"/>
  <c r="N1005" i="57"/>
  <c r="N1005" i="55"/>
  <c r="N1005" i="39"/>
  <c r="N1005" i="41"/>
  <c r="N1005" i="36"/>
  <c r="N394" i="36"/>
  <c r="O1003" i="36"/>
  <c r="N394" i="57"/>
  <c r="N394" i="41"/>
  <c r="N394" i="40"/>
  <c r="N394" i="60"/>
  <c r="Q24" i="79" s="1"/>
  <c r="N394" i="59"/>
  <c r="N394" i="38"/>
  <c r="N394" i="58"/>
  <c r="N394" i="44"/>
  <c r="N394" i="42"/>
  <c r="N394" i="43"/>
  <c r="J368" i="36"/>
  <c r="N297" i="1"/>
  <c r="N297" i="37"/>
  <c r="N297" i="36"/>
  <c r="N297" i="57"/>
  <c r="N297" i="41"/>
  <c r="N297" i="40"/>
  <c r="O1038" i="36"/>
  <c r="N297" i="59"/>
  <c r="N297" i="39"/>
  <c r="N297" i="60"/>
  <c r="N297" i="55"/>
  <c r="N297" i="38"/>
  <c r="N297" i="58"/>
  <c r="N297" i="44"/>
  <c r="N994" i="57"/>
  <c r="N994" i="60"/>
  <c r="N994" i="38"/>
  <c r="N994" i="39"/>
  <c r="N994" i="59"/>
  <c r="N994" i="42"/>
  <c r="N994" i="58"/>
  <c r="N994" i="36"/>
  <c r="N994" i="55"/>
  <c r="N994" i="41"/>
  <c r="N994" i="40"/>
  <c r="N994" i="1"/>
  <c r="N994" i="43"/>
  <c r="N994" i="44"/>
  <c r="N994" i="37"/>
  <c r="H521" i="71"/>
  <c r="E915" i="37"/>
  <c r="V1586" i="46"/>
  <c r="C1015" i="37"/>
  <c r="C1035" i="37"/>
  <c r="AE1365" i="46"/>
  <c r="O499" i="37"/>
  <c r="V535" i="46"/>
  <c r="C1011" i="37"/>
  <c r="H380" i="71"/>
  <c r="E384" i="37"/>
  <c r="D384" i="37" s="1"/>
  <c r="E162" i="37"/>
  <c r="D162" i="37" s="1"/>
  <c r="W185" i="46" s="1"/>
  <c r="P184" i="46"/>
  <c r="J127" i="37"/>
  <c r="P185" i="46" s="1"/>
  <c r="S1593" i="46"/>
  <c r="C1006" i="38"/>
  <c r="N880" i="58"/>
  <c r="N880" i="41"/>
  <c r="N880" i="39"/>
  <c r="N880" i="60"/>
  <c r="O17" i="79" s="1"/>
  <c r="N880" i="44"/>
  <c r="N880" i="42"/>
  <c r="N880" i="57"/>
  <c r="N880" i="55"/>
  <c r="N880" i="40"/>
  <c r="N880" i="38"/>
  <c r="N880" i="59"/>
  <c r="N880" i="1"/>
  <c r="M14" i="82" s="1"/>
  <c r="N880" i="36"/>
  <c r="N1022" i="1"/>
  <c r="N1022" i="38"/>
  <c r="N1022" i="55"/>
  <c r="N1022" i="41"/>
  <c r="N1022" i="42"/>
  <c r="N1022" i="37"/>
  <c r="N1022" i="43"/>
  <c r="N1022" i="40"/>
  <c r="N1022" i="60"/>
  <c r="N1022" i="39"/>
  <c r="N1022" i="59"/>
  <c r="N1022" i="57"/>
  <c r="N1022" i="58"/>
  <c r="N1007" i="42"/>
  <c r="N1007" i="36"/>
  <c r="N1007" i="58"/>
  <c r="N1007" i="1"/>
  <c r="N1007" i="57"/>
  <c r="N1007" i="41"/>
  <c r="N1007" i="40"/>
  <c r="N995" i="60"/>
  <c r="N995" i="57"/>
  <c r="N995" i="39"/>
  <c r="N995" i="42"/>
  <c r="N995" i="38"/>
  <c r="N995" i="59"/>
  <c r="N995" i="41"/>
  <c r="N995" i="58"/>
  <c r="N995" i="55"/>
  <c r="N995" i="40"/>
  <c r="N1035" i="36"/>
  <c r="N394" i="39"/>
  <c r="N995" i="43"/>
  <c r="N1059" i="41"/>
  <c r="V39" i="46"/>
  <c r="E1027" i="43"/>
  <c r="E1035" i="59"/>
  <c r="C1005" i="40"/>
  <c r="O1073" i="40"/>
  <c r="N1022" i="36"/>
  <c r="N394" i="55"/>
  <c r="N995" i="44"/>
  <c r="N1013" i="43"/>
  <c r="N1050" i="38"/>
  <c r="N1053" i="44"/>
  <c r="N1059" i="57"/>
  <c r="N595" i="42"/>
  <c r="N637" i="59"/>
  <c r="N1035" i="41"/>
  <c r="N1063" i="44"/>
  <c r="N880" i="43"/>
  <c r="N1023" i="38"/>
  <c r="N1040" i="42"/>
  <c r="N1005" i="38"/>
  <c r="N1070" i="58"/>
  <c r="N1083" i="57"/>
  <c r="N1083" i="58"/>
  <c r="N1083" i="41"/>
  <c r="N1058" i="44"/>
  <c r="N1058" i="43"/>
  <c r="N1058" i="36"/>
  <c r="N1058" i="60"/>
  <c r="N1058" i="41"/>
  <c r="N1058" i="1"/>
  <c r="N1058" i="38"/>
  <c r="N1027" i="40"/>
  <c r="N1027" i="37"/>
  <c r="N1027" i="57"/>
  <c r="N1027" i="55"/>
  <c r="N1027" i="42"/>
  <c r="N1027" i="39"/>
  <c r="N1027" i="59"/>
  <c r="N1027" i="41"/>
  <c r="N1027" i="58"/>
  <c r="N1027" i="43"/>
  <c r="N1027" i="38"/>
  <c r="N1036" i="60"/>
  <c r="N1036" i="44"/>
  <c r="N1036" i="38"/>
  <c r="N1036" i="57"/>
  <c r="N1036" i="55"/>
  <c r="N1036" i="42"/>
  <c r="N1036" i="36"/>
  <c r="N1036" i="59"/>
  <c r="N1036" i="43"/>
  <c r="N1036" i="40"/>
  <c r="N1036" i="1"/>
  <c r="N1036" i="58"/>
  <c r="N1036" i="41"/>
  <c r="N1036" i="39"/>
  <c r="N1018" i="38"/>
  <c r="N1018" i="55"/>
  <c r="N1018" i="41"/>
  <c r="N1018" i="39"/>
  <c r="N1018" i="36"/>
  <c r="N1018" i="43"/>
  <c r="N1018" i="40"/>
  <c r="N1018" i="58"/>
  <c r="N1018" i="57"/>
  <c r="N1018" i="1"/>
  <c r="N1018" i="60"/>
  <c r="N1018" i="44"/>
  <c r="N1008" i="43"/>
  <c r="N1008" i="57"/>
  <c r="N1008" i="1"/>
  <c r="N1008" i="60"/>
  <c r="N1008" i="58"/>
  <c r="N1008" i="44"/>
  <c r="N1008" i="41"/>
  <c r="N1008" i="40"/>
  <c r="N1008" i="36"/>
  <c r="N1008" i="37"/>
  <c r="N1008" i="59"/>
  <c r="N1008" i="39"/>
  <c r="H216" i="71"/>
  <c r="E408" i="36"/>
  <c r="G368" i="36"/>
  <c r="E368" i="36"/>
  <c r="H368" i="36" s="1"/>
  <c r="N255" i="44"/>
  <c r="N255" i="41"/>
  <c r="N255" i="38"/>
  <c r="N255" i="1"/>
  <c r="N255" i="43"/>
  <c r="N255" i="40"/>
  <c r="N255" i="58"/>
  <c r="N255" i="60"/>
  <c r="N255" i="55"/>
  <c r="N255" i="57"/>
  <c r="N255" i="37"/>
  <c r="N255" i="59"/>
  <c r="N255" i="42"/>
  <c r="N255" i="39"/>
  <c r="N990" i="36"/>
  <c r="N990" i="44"/>
  <c r="N990" i="55"/>
  <c r="N990" i="39"/>
  <c r="N990" i="57"/>
  <c r="N990" i="40"/>
  <c r="N990" i="60"/>
  <c r="N990" i="59"/>
  <c r="N990" i="38"/>
  <c r="N990" i="58"/>
  <c r="N990" i="43"/>
  <c r="AB1586" i="46"/>
  <c r="C1026" i="37"/>
  <c r="H505" i="71"/>
  <c r="E901" i="37"/>
  <c r="H501" i="71"/>
  <c r="E883" i="37"/>
  <c r="N464" i="37"/>
  <c r="N464" i="36"/>
  <c r="H405" i="71"/>
  <c r="E422" i="37"/>
  <c r="AG535" i="46" s="1"/>
  <c r="H127" i="37"/>
  <c r="I127" i="37" s="1"/>
  <c r="O185" i="46" s="1"/>
  <c r="N1009" i="39"/>
  <c r="N1009" i="55"/>
  <c r="N1009" i="44"/>
  <c r="N1009" i="37"/>
  <c r="N1009" i="60"/>
  <c r="N1009" i="43"/>
  <c r="N1009" i="41"/>
  <c r="N1009" i="36"/>
  <c r="N1009" i="57"/>
  <c r="N1009" i="58"/>
  <c r="N1009" i="40"/>
  <c r="N1009" i="1"/>
  <c r="N1009" i="59"/>
  <c r="N1009" i="42"/>
  <c r="N1009" i="38"/>
  <c r="N999" i="57"/>
  <c r="N999" i="58"/>
  <c r="N999" i="38"/>
  <c r="N999" i="1"/>
  <c r="N999" i="43"/>
  <c r="N999" i="41"/>
  <c r="N999" i="60"/>
  <c r="N999" i="44"/>
  <c r="N999" i="37"/>
  <c r="N999" i="59"/>
  <c r="N999" i="40"/>
  <c r="N999" i="36"/>
  <c r="N999" i="55"/>
  <c r="N999" i="39"/>
  <c r="N999" i="42"/>
  <c r="O1016" i="38"/>
  <c r="N900" i="58"/>
  <c r="N900" i="42"/>
  <c r="N900" i="40"/>
  <c r="N900" i="57"/>
  <c r="N900" i="44"/>
  <c r="N900" i="41"/>
  <c r="N900" i="1"/>
  <c r="M34" i="82" s="1"/>
  <c r="N900" i="59"/>
  <c r="N900" i="55"/>
  <c r="N900" i="38"/>
  <c r="N900" i="43"/>
  <c r="N900" i="39"/>
  <c r="N900" i="36"/>
  <c r="N1001" i="57"/>
  <c r="N1001" i="58"/>
  <c r="N1001" i="38"/>
  <c r="N1001" i="36"/>
  <c r="N1001" i="59"/>
  <c r="N1001" i="44"/>
  <c r="N1001" i="40"/>
  <c r="N1001" i="1"/>
  <c r="N1001" i="55"/>
  <c r="N1001" i="42"/>
  <c r="N1001" i="37"/>
  <c r="N1001" i="60"/>
  <c r="N1001" i="43"/>
  <c r="N1001" i="41"/>
  <c r="H869" i="71"/>
  <c r="E915" i="39"/>
  <c r="H866" i="71"/>
  <c r="E907" i="39"/>
  <c r="N990" i="41"/>
  <c r="N1053" i="43"/>
  <c r="E499" i="41"/>
  <c r="F499" i="41" s="1"/>
  <c r="M928" i="46" s="1"/>
  <c r="Q1607" i="46"/>
  <c r="N1040" i="40"/>
  <c r="Q1586" i="46"/>
  <c r="N297" i="43"/>
  <c r="N1013" i="58"/>
  <c r="N1027" i="60"/>
  <c r="N1050" i="59"/>
  <c r="N1067" i="1"/>
  <c r="C1035" i="38"/>
  <c r="N1023" i="36"/>
  <c r="N595" i="58"/>
  <c r="N657" i="39"/>
  <c r="N1008" i="55"/>
  <c r="N1022" i="44"/>
  <c r="N1063" i="55"/>
  <c r="N1067" i="40"/>
  <c r="N1077" i="60"/>
  <c r="N900" i="60"/>
  <c r="O37" i="79" s="1"/>
  <c r="N1058" i="57"/>
  <c r="N1000" i="37"/>
  <c r="N255" i="36"/>
  <c r="O194" i="37"/>
  <c r="O200" i="37" s="1"/>
  <c r="E47" i="39"/>
  <c r="X39" i="46" s="1"/>
  <c r="H1779" i="71"/>
  <c r="E408" i="55"/>
  <c r="H1777" i="71"/>
  <c r="E390" i="55"/>
  <c r="G368" i="55"/>
  <c r="E368" i="55"/>
  <c r="F368" i="55" s="1"/>
  <c r="M671" i="46" s="1"/>
  <c r="H498" i="55"/>
  <c r="F367" i="55"/>
  <c r="M670" i="46" s="1"/>
  <c r="K367" i="55"/>
  <c r="N331" i="57"/>
  <c r="N331" i="39"/>
  <c r="N331" i="43"/>
  <c r="N331" i="60"/>
  <c r="N331" i="42"/>
  <c r="N331" i="38"/>
  <c r="N331" i="1"/>
  <c r="N331" i="36"/>
  <c r="N331" i="37"/>
  <c r="O1073" i="55"/>
  <c r="N331" i="55"/>
  <c r="N331" i="59"/>
  <c r="N331" i="44"/>
  <c r="O1029" i="55"/>
  <c r="N288" i="57"/>
  <c r="N288" i="41"/>
  <c r="N288" i="40"/>
  <c r="E162" i="55"/>
  <c r="E138" i="55"/>
  <c r="H1764" i="71"/>
  <c r="E53" i="55"/>
  <c r="H1753" i="71"/>
  <c r="E47" i="55"/>
  <c r="N33" i="39"/>
  <c r="N33" i="1"/>
  <c r="L21" i="82" s="1"/>
  <c r="N33" i="60"/>
  <c r="N24" i="79" s="1"/>
  <c r="N33" i="55"/>
  <c r="N33" i="40"/>
  <c r="H1744" i="71"/>
  <c r="E23" i="55"/>
  <c r="AA81" i="46" s="1"/>
  <c r="N1081" i="37"/>
  <c r="N1081" i="55"/>
  <c r="N1081" i="44"/>
  <c r="N1081" i="57"/>
  <c r="N1081" i="43"/>
  <c r="N1081" i="42"/>
  <c r="N1081" i="39"/>
  <c r="N1072" i="60"/>
  <c r="N1072" i="43"/>
  <c r="N1072" i="38"/>
  <c r="N1072" i="36"/>
  <c r="N1072" i="39"/>
  <c r="N1072" i="57"/>
  <c r="N1072" i="58"/>
  <c r="N1072" i="42"/>
  <c r="N1072" i="1"/>
  <c r="N1072" i="59"/>
  <c r="N1072" i="44"/>
  <c r="N1072" i="40"/>
  <c r="N1066" i="59"/>
  <c r="N1066" i="42"/>
  <c r="N1066" i="41"/>
  <c r="N1066" i="1"/>
  <c r="N1066" i="55"/>
  <c r="N1066" i="40"/>
  <c r="N1066" i="37"/>
  <c r="N1066" i="60"/>
  <c r="N1066" i="43"/>
  <c r="N1066" i="38"/>
  <c r="N1066" i="39"/>
  <c r="N1055" i="58"/>
  <c r="N1055" i="59"/>
  <c r="N1055" i="39"/>
  <c r="N1055" i="36"/>
  <c r="N1028" i="60"/>
  <c r="N1028" i="44"/>
  <c r="N1028" i="38"/>
  <c r="N1028" i="57"/>
  <c r="N1028" i="55"/>
  <c r="N1028" i="40"/>
  <c r="N1028" i="1"/>
  <c r="N1028" i="59"/>
  <c r="N1028" i="43"/>
  <c r="N1028" i="39"/>
  <c r="N1002" i="36"/>
  <c r="N1002" i="44"/>
  <c r="N1002" i="59"/>
  <c r="N1002" i="39"/>
  <c r="N998" i="59"/>
  <c r="N998" i="44"/>
  <c r="N998" i="42"/>
  <c r="N998" i="38"/>
  <c r="N991" i="1"/>
  <c r="N991" i="59"/>
  <c r="N991" i="41"/>
  <c r="N991" i="42"/>
  <c r="N991" i="38"/>
  <c r="N988" i="36"/>
  <c r="N988" i="37"/>
  <c r="N988" i="1"/>
  <c r="N988" i="44"/>
  <c r="N988" i="43"/>
  <c r="N988" i="59"/>
  <c r="H2434" i="71"/>
  <c r="E915" i="59"/>
  <c r="H2431" i="71"/>
  <c r="E907" i="59"/>
  <c r="H2420" i="71"/>
  <c r="E901" i="59"/>
  <c r="N887" i="36"/>
  <c r="O1003" i="59"/>
  <c r="N887" i="44"/>
  <c r="N887" i="55"/>
  <c r="N887" i="38"/>
  <c r="H2411" i="71"/>
  <c r="E877" i="59"/>
  <c r="N195" i="32"/>
  <c r="N528" i="32"/>
  <c r="N518" i="32"/>
  <c r="N185" i="32"/>
  <c r="N168" i="32"/>
  <c r="N501" i="32"/>
  <c r="N541" i="32"/>
  <c r="N319" i="32"/>
  <c r="E485" i="32"/>
  <c r="C607" i="32"/>
  <c r="E374" i="32"/>
  <c r="E152" i="32"/>
  <c r="N617" i="32"/>
  <c r="C599" i="32"/>
  <c r="E41" i="32"/>
  <c r="H2669" i="71"/>
  <c r="H2646" i="71"/>
  <c r="H2644" i="71"/>
  <c r="L1513" i="46"/>
  <c r="Q1408" i="46"/>
  <c r="R1408" i="46"/>
  <c r="R1406" i="46"/>
  <c r="M1406" i="46"/>
  <c r="O1406" i="46" s="1"/>
  <c r="Q1406" i="46"/>
  <c r="M1405" i="46"/>
  <c r="O1405" i="46" s="1"/>
  <c r="R1405" i="46"/>
  <c r="Q1405" i="46"/>
  <c r="L1510" i="46"/>
  <c r="L1509" i="46"/>
  <c r="M1404" i="46"/>
  <c r="Q1403" i="46"/>
  <c r="R1403" i="46"/>
  <c r="M1403" i="46"/>
  <c r="L1508" i="46"/>
  <c r="Q1397" i="46"/>
  <c r="R1397" i="46"/>
  <c r="M1397" i="46"/>
  <c r="O1397" i="46" s="1"/>
  <c r="R1395" i="46"/>
  <c r="Q1395" i="46"/>
  <c r="H62" i="50"/>
  <c r="Q1394" i="46"/>
  <c r="K1510" i="46"/>
  <c r="R1394" i="46"/>
  <c r="M1394" i="46"/>
  <c r="O1394" i="46" s="1"/>
  <c r="M1393" i="46"/>
  <c r="K1509" i="46"/>
  <c r="Q1392" i="46"/>
  <c r="F62" i="50"/>
  <c r="K1508" i="46"/>
  <c r="R1384" i="46"/>
  <c r="Q1384" i="46"/>
  <c r="H61" i="50"/>
  <c r="R1383" i="46"/>
  <c r="Q1383" i="46"/>
  <c r="M1383" i="46"/>
  <c r="O1383" i="46" s="1"/>
  <c r="F61" i="50"/>
  <c r="M1381" i="46"/>
  <c r="Q1381" i="46"/>
  <c r="R1381" i="46"/>
  <c r="J1510" i="46"/>
  <c r="R1372" i="46"/>
  <c r="M1372" i="46"/>
  <c r="O1372" i="46" s="1"/>
  <c r="J1509" i="46"/>
  <c r="M1371" i="46"/>
  <c r="O1371" i="46" s="1"/>
  <c r="E60" i="50"/>
  <c r="R1370" i="46"/>
  <c r="M1370" i="46"/>
  <c r="O1370" i="46" s="1"/>
  <c r="J1508" i="46"/>
  <c r="M1351" i="46"/>
  <c r="O1351" i="46" s="1"/>
  <c r="Q1351" i="46"/>
  <c r="M1350" i="46"/>
  <c r="Q1350" i="46"/>
  <c r="R1350" i="46"/>
  <c r="Q1348" i="46"/>
  <c r="R1348" i="46"/>
  <c r="M1340" i="46"/>
  <c r="O1340" i="46" s="1"/>
  <c r="R1340" i="46"/>
  <c r="Q1340" i="46"/>
  <c r="H57" i="50"/>
  <c r="Q1339" i="46"/>
  <c r="M1339" i="46"/>
  <c r="O1339" i="46" s="1"/>
  <c r="R1339" i="46"/>
  <c r="F57" i="50"/>
  <c r="R1337" i="46"/>
  <c r="Q1337" i="46"/>
  <c r="AE1272" i="46"/>
  <c r="R1270" i="46"/>
  <c r="P1271" i="46"/>
  <c r="R1269" i="46"/>
  <c r="M1269" i="46"/>
  <c r="O1269" i="46" s="1"/>
  <c r="C71" i="50"/>
  <c r="R1268" i="46"/>
  <c r="M1268" i="46"/>
  <c r="O1268" i="46" s="1"/>
  <c r="J1271" i="46"/>
  <c r="M1267" i="46"/>
  <c r="R1267" i="46"/>
  <c r="M1252" i="46"/>
  <c r="O1252" i="46" s="1"/>
  <c r="Q1252" i="46"/>
  <c r="R1252" i="46"/>
  <c r="R1251" i="46"/>
  <c r="Q1251" i="46"/>
  <c r="M1251" i="46"/>
  <c r="O1251" i="46" s="1"/>
  <c r="M1250" i="46"/>
  <c r="O1250" i="46" s="1"/>
  <c r="R1250" i="46"/>
  <c r="Q1250" i="46"/>
  <c r="Q1249" i="46"/>
  <c r="M1249" i="46"/>
  <c r="O1249" i="46" s="1"/>
  <c r="R1249" i="46"/>
  <c r="Q1243" i="46"/>
  <c r="M1243" i="46"/>
  <c r="O1243" i="46" s="1"/>
  <c r="R1243" i="46"/>
  <c r="R1242" i="46"/>
  <c r="Q1242" i="46"/>
  <c r="Q1241" i="46"/>
  <c r="M1241" i="46"/>
  <c r="O1241" i="46" s="1"/>
  <c r="R1241" i="46"/>
  <c r="D68" i="50"/>
  <c r="M1240" i="46"/>
  <c r="R1240" i="46"/>
  <c r="P1235" i="46"/>
  <c r="R1234" i="46"/>
  <c r="M1234" i="46"/>
  <c r="O1234" i="46" s="1"/>
  <c r="R1233" i="46"/>
  <c r="M1233" i="46"/>
  <c r="O1233" i="46" s="1"/>
  <c r="C67" i="50"/>
  <c r="M1232" i="46"/>
  <c r="O1232" i="46" s="1"/>
  <c r="R1231" i="46"/>
  <c r="J1235" i="46"/>
  <c r="M1231" i="46"/>
  <c r="Q1216" i="46"/>
  <c r="R1216" i="46"/>
  <c r="L1279" i="46"/>
  <c r="M1216" i="46"/>
  <c r="O1216" i="46" s="1"/>
  <c r="R1215" i="46"/>
  <c r="Q1215" i="46"/>
  <c r="M1215" i="46"/>
  <c r="L1278" i="46"/>
  <c r="R1214" i="46"/>
  <c r="Q1214" i="46"/>
  <c r="M1214" i="46"/>
  <c r="L1277" i="46"/>
  <c r="L1276" i="46"/>
  <c r="R1213" i="46"/>
  <c r="M1213" i="46"/>
  <c r="Q1213" i="46"/>
  <c r="L1280" i="46"/>
  <c r="Q1207" i="46"/>
  <c r="M1207" i="46"/>
  <c r="O1207" i="46" s="1"/>
  <c r="R1207" i="46"/>
  <c r="M1206" i="46"/>
  <c r="O1206" i="46" s="1"/>
  <c r="Q1206" i="46"/>
  <c r="D64" i="50"/>
  <c r="Q1205" i="46"/>
  <c r="M1205" i="46"/>
  <c r="O1205" i="46" s="1"/>
  <c r="Q1204" i="46"/>
  <c r="M1204" i="46"/>
  <c r="R1204" i="46"/>
  <c r="P1199" i="46"/>
  <c r="M1198" i="46"/>
  <c r="O1198" i="46" s="1"/>
  <c r="J1279" i="46"/>
  <c r="P1280" i="46" s="1"/>
  <c r="R1198" i="46"/>
  <c r="J1278" i="46"/>
  <c r="R1197" i="46"/>
  <c r="M1197" i="46"/>
  <c r="O1197" i="46" s="1"/>
  <c r="C63" i="50"/>
  <c r="J1277" i="46"/>
  <c r="M1196" i="46"/>
  <c r="O1196" i="46" s="1"/>
  <c r="R1196" i="46"/>
  <c r="M1195" i="46"/>
  <c r="J1276" i="46"/>
  <c r="R1195" i="46"/>
  <c r="J1199" i="46"/>
  <c r="R1180" i="46"/>
  <c r="M1180" i="46"/>
  <c r="O1180" i="46" s="1"/>
  <c r="Q1180" i="46"/>
  <c r="R1179" i="46"/>
  <c r="M1179" i="46"/>
  <c r="O1179" i="46" s="1"/>
  <c r="Q1179" i="46"/>
  <c r="M1178" i="46"/>
  <c r="O1178" i="46" s="1"/>
  <c r="Q1178" i="46"/>
  <c r="R1178" i="46"/>
  <c r="Q1177" i="46"/>
  <c r="M1177" i="46"/>
  <c r="R1177" i="46"/>
  <c r="Q1171" i="46"/>
  <c r="R1171" i="46"/>
  <c r="M1171" i="46"/>
  <c r="O1171" i="46" s="1"/>
  <c r="R1170" i="46"/>
  <c r="M1170" i="46"/>
  <c r="O1170" i="46" s="1"/>
  <c r="Q1170" i="46"/>
  <c r="D60" i="50"/>
  <c r="R1169" i="46"/>
  <c r="Q1169" i="46"/>
  <c r="M1169" i="46"/>
  <c r="O1169" i="46" s="1"/>
  <c r="M1168" i="46"/>
  <c r="R1168" i="46"/>
  <c r="P1163" i="46"/>
  <c r="M1162" i="46"/>
  <c r="O1162" i="46" s="1"/>
  <c r="R1162" i="46"/>
  <c r="R1161" i="46"/>
  <c r="M1161" i="46"/>
  <c r="O1161" i="46" s="1"/>
  <c r="R1160" i="46"/>
  <c r="M1160" i="46"/>
  <c r="O1160" i="46" s="1"/>
  <c r="C59" i="50"/>
  <c r="R1159" i="46"/>
  <c r="M1159" i="46"/>
  <c r="J1163" i="46"/>
  <c r="R1144" i="46"/>
  <c r="Q1144" i="46"/>
  <c r="M1144" i="46"/>
  <c r="O1144" i="46" s="1"/>
  <c r="Q1143" i="46"/>
  <c r="R1143" i="46"/>
  <c r="M1143" i="46"/>
  <c r="O1143" i="46" s="1"/>
  <c r="R1142" i="46"/>
  <c r="M1142" i="46"/>
  <c r="O1142" i="46" s="1"/>
  <c r="Q1142" i="46"/>
  <c r="Q1141" i="46"/>
  <c r="R1141" i="46"/>
  <c r="M1141" i="46"/>
  <c r="K950" i="46"/>
  <c r="L950" i="46" s="1"/>
  <c r="N950" i="46" s="1"/>
  <c r="R950" i="46"/>
  <c r="O950" i="46"/>
  <c r="P950" i="46"/>
  <c r="O29" i="50" a="1"/>
  <c r="W29" i="50" s="1"/>
  <c r="Q888" i="46"/>
  <c r="K888" i="46"/>
  <c r="J1075" i="46"/>
  <c r="R888" i="46"/>
  <c r="P887" i="46"/>
  <c r="K887" i="46"/>
  <c r="L887" i="46" s="1"/>
  <c r="N887" i="46" s="1"/>
  <c r="O21" i="50" a="1"/>
  <c r="X21" i="50" s="1"/>
  <c r="I1074" i="46"/>
  <c r="O887" i="46"/>
  <c r="R887" i="46"/>
  <c r="O22" i="50" a="1"/>
  <c r="K884" i="46"/>
  <c r="R884" i="46"/>
  <c r="J1071" i="46"/>
  <c r="Q884" i="46"/>
  <c r="D42" i="50" a="1"/>
  <c r="N42" i="50" s="1"/>
  <c r="K730" i="46"/>
  <c r="L730" i="46" s="1"/>
  <c r="N730" i="46" s="1"/>
  <c r="Q730" i="46"/>
  <c r="R730" i="46"/>
  <c r="O710" i="46"/>
  <c r="K710" i="46"/>
  <c r="R710" i="46"/>
  <c r="P710" i="46"/>
  <c r="D39" i="50" a="1"/>
  <c r="M39" i="50" s="1"/>
  <c r="Q702" i="46"/>
  <c r="R702" i="46"/>
  <c r="K702" i="46"/>
  <c r="L702" i="46" s="1"/>
  <c r="N702" i="46" s="1"/>
  <c r="O701" i="46"/>
  <c r="K701" i="46"/>
  <c r="L701" i="46" s="1"/>
  <c r="N701" i="46" s="1"/>
  <c r="P701" i="46"/>
  <c r="R701" i="46"/>
  <c r="R698" i="46"/>
  <c r="Q698" i="46"/>
  <c r="K698" i="46"/>
  <c r="L698" i="46" s="1"/>
  <c r="N698" i="46" s="1"/>
  <c r="O697" i="46"/>
  <c r="R697" i="46"/>
  <c r="I748" i="46"/>
  <c r="P697" i="46"/>
  <c r="K697" i="46"/>
  <c r="L697" i="46" s="1"/>
  <c r="N697" i="46" s="1"/>
  <c r="Q694" i="46"/>
  <c r="D38" i="50" a="1"/>
  <c r="L38" i="50" s="1"/>
  <c r="J745" i="46"/>
  <c r="K694" i="46"/>
  <c r="L694" i="46" s="1"/>
  <c r="N694" i="46" s="1"/>
  <c r="P693" i="46"/>
  <c r="O693" i="46"/>
  <c r="I744" i="46"/>
  <c r="R693" i="46"/>
  <c r="K693" i="46"/>
  <c r="D37" i="50" a="1"/>
  <c r="N37" i="50" s="1"/>
  <c r="K684" i="46"/>
  <c r="Q684" i="46"/>
  <c r="R684" i="46"/>
  <c r="D36" i="50" a="1"/>
  <c r="H36" i="50" s="1"/>
  <c r="K667" i="46"/>
  <c r="L667" i="46" s="1"/>
  <c r="N667" i="46" s="1"/>
  <c r="Q667" i="46"/>
  <c r="I751" i="46"/>
  <c r="P666" i="46"/>
  <c r="O666" i="46"/>
  <c r="R666" i="46"/>
  <c r="K666" i="46"/>
  <c r="Q663" i="46"/>
  <c r="K663" i="46"/>
  <c r="L663" i="46" s="1"/>
  <c r="N663" i="46" s="1"/>
  <c r="R663" i="46"/>
  <c r="O662" i="46"/>
  <c r="I747" i="46"/>
  <c r="K662" i="46"/>
  <c r="L662" i="46" s="1"/>
  <c r="N662" i="46" s="1"/>
  <c r="P662" i="46"/>
  <c r="D33" i="50" a="1"/>
  <c r="F33" i="50" s="1"/>
  <c r="R662" i="46"/>
  <c r="Q659" i="46"/>
  <c r="J744" i="46"/>
  <c r="D34" i="50" a="1"/>
  <c r="M34" i="50" s="1"/>
  <c r="R659" i="46"/>
  <c r="K659" i="46"/>
  <c r="Q650" i="46"/>
  <c r="K650" i="46"/>
  <c r="R650" i="46"/>
  <c r="J752" i="46"/>
  <c r="D32" i="50" a="1"/>
  <c r="F32" i="50" s="1"/>
  <c r="R579" i="46"/>
  <c r="K579" i="46"/>
  <c r="Q579" i="46"/>
  <c r="J749" i="46"/>
  <c r="Q578" i="46"/>
  <c r="K578" i="46"/>
  <c r="L578" i="46" s="1"/>
  <c r="N578" i="46" s="1"/>
  <c r="J748" i="46"/>
  <c r="R578" i="46"/>
  <c r="K577" i="46"/>
  <c r="Q577" i="46"/>
  <c r="R577" i="46"/>
  <c r="Q576" i="46"/>
  <c r="J746" i="46"/>
  <c r="K576" i="46"/>
  <c r="D24" i="50" a="1"/>
  <c r="E24" i="50" s="1"/>
  <c r="R576" i="46"/>
  <c r="O575" i="46"/>
  <c r="R575" i="46"/>
  <c r="I745" i="46"/>
  <c r="K575" i="46"/>
  <c r="P575" i="46"/>
  <c r="Q566" i="46"/>
  <c r="Q569" i="46" s="1"/>
  <c r="K566" i="46"/>
  <c r="L566" i="46" s="1"/>
  <c r="N566" i="46" s="1"/>
  <c r="D22" i="50" a="1"/>
  <c r="K22" i="50" s="1"/>
  <c r="J753" i="46"/>
  <c r="R566" i="46"/>
  <c r="O565" i="46"/>
  <c r="I752" i="46"/>
  <c r="R565" i="46"/>
  <c r="K565" i="46"/>
  <c r="P565" i="46"/>
  <c r="P569" i="46" s="1"/>
  <c r="P524" i="46"/>
  <c r="R524" i="46"/>
  <c r="K524" i="46"/>
  <c r="L524" i="46" s="1"/>
  <c r="N524" i="46" s="1"/>
  <c r="O524" i="46"/>
  <c r="D17" i="50" a="1"/>
  <c r="K17" i="50" s="1"/>
  <c r="Q516" i="46"/>
  <c r="R516" i="46"/>
  <c r="J754" i="46"/>
  <c r="K516" i="46"/>
  <c r="D16" i="50" a="1"/>
  <c r="H16" i="50" s="1"/>
  <c r="O515" i="46"/>
  <c r="I753" i="46"/>
  <c r="K515" i="46"/>
  <c r="L515" i="46" s="1"/>
  <c r="N515" i="46" s="1"/>
  <c r="P515" i="46"/>
  <c r="R515" i="46"/>
  <c r="D15" i="50" a="1"/>
  <c r="E15" i="50" s="1"/>
  <c r="M268" i="46"/>
  <c r="R268" i="46"/>
  <c r="N268" i="46"/>
  <c r="M260" i="46"/>
  <c r="M262" i="46" s="1"/>
  <c r="R260" i="46"/>
  <c r="N260" i="46"/>
  <c r="V263" i="46"/>
  <c r="M254" i="46"/>
  <c r="N254" i="46"/>
  <c r="R254" i="46"/>
  <c r="R253" i="46"/>
  <c r="M253" i="46"/>
  <c r="N253" i="46"/>
  <c r="V256" i="46"/>
  <c r="R247" i="46"/>
  <c r="M247" i="46"/>
  <c r="N247" i="46"/>
  <c r="V249" i="46"/>
  <c r="M246" i="46"/>
  <c r="R246" i="46"/>
  <c r="N246" i="46"/>
  <c r="R240" i="46"/>
  <c r="N240" i="46"/>
  <c r="N241" i="46" s="1"/>
  <c r="M240" i="46"/>
  <c r="S276" i="46"/>
  <c r="R232" i="46"/>
  <c r="M232" i="46"/>
  <c r="N232" i="46"/>
  <c r="V235" i="46"/>
  <c r="M226" i="46"/>
  <c r="R226" i="46"/>
  <c r="N226" i="46"/>
  <c r="R225" i="46"/>
  <c r="M225" i="46"/>
  <c r="N225" i="46"/>
  <c r="U276" i="46"/>
  <c r="R219" i="46"/>
  <c r="M219" i="46"/>
  <c r="N219" i="46"/>
  <c r="V221" i="46"/>
  <c r="I274" i="46"/>
  <c r="N218" i="46"/>
  <c r="R218" i="46"/>
  <c r="M218" i="46"/>
  <c r="R212" i="46"/>
  <c r="I275" i="46"/>
  <c r="M212" i="46"/>
  <c r="M213" i="46" s="1"/>
  <c r="N212" i="46"/>
  <c r="N213" i="46" s="1"/>
  <c r="R204" i="46"/>
  <c r="R206" i="46" s="1"/>
  <c r="V207" i="46"/>
  <c r="M204" i="46"/>
  <c r="N204" i="46"/>
  <c r="R198" i="46"/>
  <c r="N198" i="46"/>
  <c r="N197" i="46"/>
  <c r="M197" i="46"/>
  <c r="R197" i="46"/>
  <c r="N191" i="46"/>
  <c r="V193" i="46"/>
  <c r="M191" i="46"/>
  <c r="N190" i="46"/>
  <c r="M190" i="46"/>
  <c r="R184" i="46"/>
  <c r="R185" i="46" s="1"/>
  <c r="M184" i="46"/>
  <c r="M185" i="46" s="1"/>
  <c r="N184" i="46"/>
  <c r="M176" i="46"/>
  <c r="M178" i="46" s="1"/>
  <c r="N176" i="46"/>
  <c r="V179" i="46"/>
  <c r="R176" i="46"/>
  <c r="R178" i="46" s="1"/>
  <c r="R170" i="46"/>
  <c r="N170" i="46"/>
  <c r="M170" i="46"/>
  <c r="N169" i="46"/>
  <c r="M169" i="46"/>
  <c r="R169" i="46"/>
  <c r="P112" i="46"/>
  <c r="K11" i="46"/>
  <c r="K57" i="50" s="1"/>
  <c r="K115" i="46"/>
  <c r="N10" i="46"/>
  <c r="N9" i="46"/>
  <c r="M11" i="46"/>
  <c r="M57" i="50" s="1"/>
  <c r="AB638" i="46"/>
  <c r="G499" i="41"/>
  <c r="N928" i="46" s="1"/>
  <c r="N1081" i="36"/>
  <c r="N33" i="41"/>
  <c r="N33" i="57"/>
  <c r="N288" i="38"/>
  <c r="N288" i="55"/>
  <c r="N288" i="60"/>
  <c r="N1055" i="43"/>
  <c r="N1055" i="44"/>
  <c r="N1081" i="60"/>
  <c r="N1066" i="44"/>
  <c r="N1072" i="41"/>
  <c r="K498" i="55"/>
  <c r="N1055" i="37"/>
  <c r="E499" i="55"/>
  <c r="F499" i="55" s="1"/>
  <c r="M996" i="46" s="1"/>
  <c r="G499" i="55"/>
  <c r="D982" i="55" s="1"/>
  <c r="E61" i="55"/>
  <c r="N33" i="43"/>
  <c r="N33" i="58"/>
  <c r="N288" i="39"/>
  <c r="N288" i="59"/>
  <c r="N1055" i="38"/>
  <c r="N1055" i="55"/>
  <c r="N1055" i="60"/>
  <c r="N1081" i="1"/>
  <c r="N1081" i="58"/>
  <c r="N331" i="40"/>
  <c r="N1066" i="58"/>
  <c r="N1072" i="55"/>
  <c r="D883" i="59"/>
  <c r="T1663" i="46" s="1"/>
  <c r="E1006" i="59"/>
  <c r="N33" i="36"/>
  <c r="N33" i="37"/>
  <c r="N33" i="44"/>
  <c r="N33" i="59"/>
  <c r="N288" i="43"/>
  <c r="N288" i="42"/>
  <c r="N1055" i="41"/>
  <c r="N1055" i="57"/>
  <c r="N1081" i="40"/>
  <c r="N1081" i="59"/>
  <c r="N331" i="41"/>
  <c r="N1066" i="57"/>
  <c r="E293" i="41"/>
  <c r="O283" i="41" s="1"/>
  <c r="O301" i="41" s="1"/>
  <c r="U371" i="46"/>
  <c r="E29" i="55"/>
  <c r="D640" i="37"/>
  <c r="U1163" i="46"/>
  <c r="O1051" i="36"/>
  <c r="N442" i="1"/>
  <c r="AA1868" i="46"/>
  <c r="C600" i="70"/>
  <c r="N353" i="70"/>
  <c r="N466" i="70"/>
  <c r="N14" i="70"/>
  <c r="N274" i="70"/>
  <c r="N48" i="70"/>
  <c r="N506" i="70"/>
  <c r="N393" i="70"/>
  <c r="X1502" i="46"/>
  <c r="E1014" i="60"/>
  <c r="C1019" i="55"/>
  <c r="G368" i="40"/>
  <c r="N586" i="46" s="1"/>
  <c r="G368" i="39"/>
  <c r="N569" i="46" s="1"/>
  <c r="G499" i="37"/>
  <c r="D982" i="37" s="1"/>
  <c r="D915" i="40"/>
  <c r="O1361" i="46"/>
  <c r="N1081" i="38"/>
  <c r="N778" i="36"/>
  <c r="N394" i="1"/>
  <c r="H21" i="82" s="1"/>
  <c r="O1359" i="46"/>
  <c r="O690" i="1"/>
  <c r="O697" i="1" s="1"/>
  <c r="E982" i="1"/>
  <c r="D640" i="39"/>
  <c r="O1260" i="46"/>
  <c r="E179" i="36"/>
  <c r="O169" i="36" s="1"/>
  <c r="O187" i="36" s="1"/>
  <c r="O1222" i="46"/>
  <c r="N990" i="37"/>
  <c r="N657" i="36"/>
  <c r="Y11" i="46"/>
  <c r="C996" i="1"/>
  <c r="S1354" i="46"/>
  <c r="C1005" i="36"/>
  <c r="C1026" i="41"/>
  <c r="AB1614" i="46"/>
  <c r="AB1199" i="46"/>
  <c r="AB1200" i="46" s="1"/>
  <c r="C1024" i="41"/>
  <c r="N990" i="1"/>
  <c r="E883" i="1"/>
  <c r="E1006" i="1" s="1"/>
  <c r="N657" i="1"/>
  <c r="E414" i="1"/>
  <c r="O1261" i="46"/>
  <c r="O1051" i="58"/>
  <c r="H2819" i="71"/>
  <c r="E477" i="70"/>
  <c r="Z1868" i="46" s="1"/>
  <c r="N496" i="70"/>
  <c r="N157" i="70"/>
  <c r="N383" i="70"/>
  <c r="L1814" i="46"/>
  <c r="R1814" i="46" s="1"/>
  <c r="N19" i="73"/>
  <c r="N23" i="73"/>
  <c r="L1818" i="46"/>
  <c r="R1818" i="46" s="1"/>
  <c r="N1060" i="37"/>
  <c r="N1054" i="37"/>
  <c r="N1018" i="37"/>
  <c r="N1013" i="37"/>
  <c r="AE1614" i="46"/>
  <c r="C1036" i="41"/>
  <c r="V88" i="46"/>
  <c r="C1016" i="57"/>
  <c r="N291" i="67"/>
  <c r="N511" i="67"/>
  <c r="N295" i="67"/>
  <c r="N185" i="67"/>
  <c r="N405" i="67"/>
  <c r="N198" i="67"/>
  <c r="V49" i="79"/>
  <c r="N418" i="67"/>
  <c r="N206" i="67"/>
  <c r="N426" i="67"/>
  <c r="N334" i="67"/>
  <c r="V81" i="79"/>
  <c r="N444" i="67"/>
  <c r="N565" i="67"/>
  <c r="N455" i="67"/>
  <c r="N345" i="67"/>
  <c r="N235" i="67"/>
  <c r="N250" i="67"/>
  <c r="N580" i="67"/>
  <c r="V107" i="79"/>
  <c r="N44" i="70"/>
  <c r="N197" i="70"/>
  <c r="N310" i="70"/>
  <c r="N541" i="70"/>
  <c r="N428" i="70"/>
  <c r="N315" i="70"/>
  <c r="N432" i="70"/>
  <c r="N206" i="70"/>
  <c r="N545" i="70"/>
  <c r="N553" i="70"/>
  <c r="N327" i="70"/>
  <c r="N214" i="70"/>
  <c r="N109" i="70"/>
  <c r="N335" i="70"/>
  <c r="O1258" i="46"/>
  <c r="N1077" i="37"/>
  <c r="N1053" i="37"/>
  <c r="N1028" i="37"/>
  <c r="N1008" i="38"/>
  <c r="C1014" i="37"/>
  <c r="V1365" i="46"/>
  <c r="AB1376" i="46"/>
  <c r="C1025" i="38"/>
  <c r="AB928" i="46"/>
  <c r="C1023" i="41"/>
  <c r="V928" i="46"/>
  <c r="C1012" i="41"/>
  <c r="S1628" i="46"/>
  <c r="C1006" i="43"/>
  <c r="H2026" i="71"/>
  <c r="E664" i="57"/>
  <c r="V1244" i="46"/>
  <c r="C1013" i="57"/>
  <c r="S1490" i="46"/>
  <c r="C1005" i="59"/>
  <c r="V32" i="79"/>
  <c r="N21" i="70"/>
  <c r="N134" i="70"/>
  <c r="N513" i="70"/>
  <c r="N400" i="70"/>
  <c r="N1021" i="37"/>
  <c r="J1081" i="46"/>
  <c r="J499" i="1"/>
  <c r="O368" i="1"/>
  <c r="J368" i="1"/>
  <c r="N900" i="37"/>
  <c r="V200" i="46"/>
  <c r="E258" i="55"/>
  <c r="C1005" i="58"/>
  <c r="Z1766" i="46"/>
  <c r="K150" i="67"/>
  <c r="N1020" i="37"/>
  <c r="E258" i="36"/>
  <c r="C1026" i="38"/>
  <c r="C1015" i="38"/>
  <c r="Y894" i="46"/>
  <c r="E515" i="42"/>
  <c r="G744" i="43"/>
  <c r="H744" i="43" s="1"/>
  <c r="N1431" i="46" s="1"/>
  <c r="N714" i="1"/>
  <c r="J498" i="43"/>
  <c r="Y276" i="46"/>
  <c r="N1010" i="1"/>
  <c r="G127" i="44"/>
  <c r="J499" i="55"/>
  <c r="G498" i="1"/>
  <c r="N825" i="46" s="1"/>
  <c r="L115" i="46"/>
  <c r="N373" i="70"/>
  <c r="R1816" i="46"/>
  <c r="R1766" i="46"/>
  <c r="P1921" i="46" s="1"/>
  <c r="N183" i="37"/>
  <c r="O933" i="37"/>
  <c r="O940" i="37" s="1"/>
  <c r="G982" i="37"/>
  <c r="N1014" i="37"/>
  <c r="N1014" i="1"/>
  <c r="N1014" i="59"/>
  <c r="N1014" i="41"/>
  <c r="N1014" i="42"/>
  <c r="N1014" i="55"/>
  <c r="N1014" i="40"/>
  <c r="N1014" i="39"/>
  <c r="N1014" i="36"/>
  <c r="N1014" i="43"/>
  <c r="N1014" i="57"/>
  <c r="N1014" i="44"/>
  <c r="N1014" i="60"/>
  <c r="N1011" i="37"/>
  <c r="N1011" i="60"/>
  <c r="N1011" i="44"/>
  <c r="N1011" i="38"/>
  <c r="N1011" i="57"/>
  <c r="N1011" i="41"/>
  <c r="N1011" i="42"/>
  <c r="N1011" i="43"/>
  <c r="N1011" i="59"/>
  <c r="N1011" i="40"/>
  <c r="N1011" i="36"/>
  <c r="N1011" i="58"/>
  <c r="N1011" i="39"/>
  <c r="N1011" i="1"/>
  <c r="N1011" i="55"/>
  <c r="H144" i="71"/>
  <c r="E793" i="1"/>
  <c r="N538" i="57"/>
  <c r="N538" i="59"/>
  <c r="N538" i="40"/>
  <c r="N538" i="37"/>
  <c r="N538" i="55"/>
  <c r="N538" i="42"/>
  <c r="N538" i="36"/>
  <c r="N538" i="43"/>
  <c r="N538" i="60"/>
  <c r="R37" i="79" s="1"/>
  <c r="N538" i="39"/>
  <c r="N538" i="58"/>
  <c r="N538" i="41"/>
  <c r="G499" i="1"/>
  <c r="E499" i="1"/>
  <c r="F499" i="1" s="1"/>
  <c r="M826" i="46" s="1"/>
  <c r="O499" i="1"/>
  <c r="N464" i="38"/>
  <c r="O1073" i="1"/>
  <c r="N464" i="59"/>
  <c r="N464" i="44"/>
  <c r="N464" i="39"/>
  <c r="N464" i="1"/>
  <c r="N464" i="58"/>
  <c r="N464" i="43"/>
  <c r="N464" i="41"/>
  <c r="N464" i="42"/>
  <c r="N464" i="60"/>
  <c r="Q99" i="79" s="1"/>
  <c r="N464" i="40"/>
  <c r="N464" i="57"/>
  <c r="N429" i="55"/>
  <c r="N429" i="42"/>
  <c r="N429" i="38"/>
  <c r="N429" i="1"/>
  <c r="N429" i="44"/>
  <c r="N429" i="41"/>
  <c r="N429" i="39"/>
  <c r="O1038" i="1"/>
  <c r="N429" i="59"/>
  <c r="N429" i="43"/>
  <c r="N429" i="40"/>
  <c r="N429" i="37"/>
  <c r="N429" i="58"/>
  <c r="N429" i="36"/>
  <c r="N429" i="60"/>
  <c r="Q59" i="79" s="1"/>
  <c r="N420" i="60"/>
  <c r="Q50" i="79" s="1"/>
  <c r="N420" i="41"/>
  <c r="N420" i="38"/>
  <c r="N420" i="36"/>
  <c r="N420" i="55"/>
  <c r="N420" i="40"/>
  <c r="N420" i="39"/>
  <c r="N420" i="1"/>
  <c r="N420" i="44"/>
  <c r="N420" i="57"/>
  <c r="N420" i="58"/>
  <c r="N420" i="37"/>
  <c r="N420" i="59"/>
  <c r="N420" i="43"/>
  <c r="H39" i="71"/>
  <c r="E408" i="1"/>
  <c r="D408" i="1" s="1"/>
  <c r="H37" i="71"/>
  <c r="E390" i="1"/>
  <c r="E367" i="1"/>
  <c r="H367" i="1" s="1"/>
  <c r="E368" i="1"/>
  <c r="H499" i="1" s="1"/>
  <c r="H2675" i="71"/>
  <c r="E42" i="67"/>
  <c r="E609" i="67" s="1"/>
  <c r="V39" i="79"/>
  <c r="N518" i="67"/>
  <c r="N188" i="67"/>
  <c r="N408" i="67"/>
  <c r="N298" i="67"/>
  <c r="V44" i="79"/>
  <c r="N303" i="67"/>
  <c r="N193" i="67"/>
  <c r="N523" i="67"/>
  <c r="N413" i="67"/>
  <c r="N531" i="67"/>
  <c r="N311" i="67"/>
  <c r="N337" i="67"/>
  <c r="N447" i="67"/>
  <c r="N232" i="67"/>
  <c r="V89" i="79"/>
  <c r="N452" i="67"/>
  <c r="N562" i="67"/>
  <c r="N574" i="67"/>
  <c r="N464" i="67"/>
  <c r="N354" i="67"/>
  <c r="V101" i="79"/>
  <c r="M101" i="79" s="1"/>
  <c r="N244" i="67"/>
  <c r="N252" i="67"/>
  <c r="V109" i="79"/>
  <c r="N472" i="67"/>
  <c r="X1864" i="46"/>
  <c r="C588" i="70"/>
  <c r="J1731" i="46"/>
  <c r="D28" i="73"/>
  <c r="Q1720" i="46"/>
  <c r="Q1731" i="46" s="1"/>
  <c r="Q1728" i="46"/>
  <c r="Q1732" i="46" s="1"/>
  <c r="K24" i="31"/>
  <c r="W1635" i="46"/>
  <c r="Z95" i="46"/>
  <c r="E1022" i="44"/>
  <c r="W60" i="46"/>
  <c r="D1016" i="42"/>
  <c r="N538" i="44"/>
  <c r="J12" i="41"/>
  <c r="H982" i="41" s="1"/>
  <c r="O79" i="41"/>
  <c r="O86" i="41" s="1"/>
  <c r="D1032" i="44"/>
  <c r="AF654" i="46"/>
  <c r="E1011" i="57"/>
  <c r="N538" i="1"/>
  <c r="X1181" i="46"/>
  <c r="N538" i="38"/>
  <c r="N1014" i="58"/>
  <c r="AF637" i="46"/>
  <c r="D1032" i="43"/>
  <c r="AC654" i="46"/>
  <c r="D1022" i="44"/>
  <c r="E1035" i="57"/>
  <c r="AG1466" i="46"/>
  <c r="D793" i="57"/>
  <c r="D408" i="57"/>
  <c r="W688" i="46" s="1"/>
  <c r="N464" i="55"/>
  <c r="N420" i="42"/>
  <c r="N429" i="57"/>
  <c r="O1373" i="46"/>
  <c r="O690" i="57"/>
  <c r="O697" i="57" s="1"/>
  <c r="E982" i="57"/>
  <c r="G57" i="50"/>
  <c r="P1343" i="46"/>
  <c r="O79" i="42"/>
  <c r="O86" i="42" s="1"/>
  <c r="J12" i="42"/>
  <c r="H982" i="42" s="1"/>
  <c r="X1199" i="46"/>
  <c r="D658" i="41"/>
  <c r="AF586" i="46"/>
  <c r="L714" i="46"/>
  <c r="N714" i="46" s="1"/>
  <c r="I57" i="50"/>
  <c r="L558" i="46"/>
  <c r="N558" i="46" s="1"/>
  <c r="Q1490" i="46"/>
  <c r="AA1235" i="46"/>
  <c r="D634" i="55"/>
  <c r="AG199" i="46"/>
  <c r="D176" i="39"/>
  <c r="AF199" i="46" s="1"/>
  <c r="K368" i="39"/>
  <c r="H368" i="39"/>
  <c r="AD586" i="46"/>
  <c r="D414" i="40"/>
  <c r="X894" i="46"/>
  <c r="AA1614" i="46"/>
  <c r="D877" i="41"/>
  <c r="AG46" i="46"/>
  <c r="D61" i="40"/>
  <c r="AA1154" i="46"/>
  <c r="E993" i="36"/>
  <c r="D553" i="37"/>
  <c r="G65" i="50"/>
  <c r="D995" i="42"/>
  <c r="D53" i="43"/>
  <c r="E1002" i="44"/>
  <c r="D390" i="44"/>
  <c r="E1013" i="40"/>
  <c r="X192" i="46"/>
  <c r="D162" i="38"/>
  <c r="W192" i="46" s="1"/>
  <c r="AD1262" i="46"/>
  <c r="E1024" i="59"/>
  <c r="D61" i="58"/>
  <c r="AG95" i="46"/>
  <c r="E996" i="42"/>
  <c r="D755" i="41"/>
  <c r="AA1409" i="46"/>
  <c r="Q1442" i="46"/>
  <c r="E1037" i="38"/>
  <c r="AG1607" i="46"/>
  <c r="D138" i="58"/>
  <c r="Z255" i="46" s="1"/>
  <c r="AG1579" i="46"/>
  <c r="H1532" i="71"/>
  <c r="E785" i="43"/>
  <c r="H1521" i="71"/>
  <c r="E779" i="43"/>
  <c r="N679" i="60"/>
  <c r="S59" i="79" s="1"/>
  <c r="N679" i="43"/>
  <c r="N679" i="55"/>
  <c r="N679" i="37"/>
  <c r="N679" i="58"/>
  <c r="N679" i="44"/>
  <c r="N679" i="39"/>
  <c r="N670" i="60"/>
  <c r="S50" i="79" s="1"/>
  <c r="N670" i="57"/>
  <c r="N670" i="44"/>
  <c r="N670" i="58"/>
  <c r="N670" i="55"/>
  <c r="N670" i="39"/>
  <c r="N670" i="37"/>
  <c r="E168" i="43"/>
  <c r="D168" i="43" s="1"/>
  <c r="AC227" i="46" s="1"/>
  <c r="O1003" i="43"/>
  <c r="N141" i="37"/>
  <c r="N141" i="36"/>
  <c r="O1073" i="43"/>
  <c r="N103" i="60"/>
  <c r="N99" i="79" s="1"/>
  <c r="N103" i="57"/>
  <c r="N103" i="59"/>
  <c r="N103" i="37"/>
  <c r="N103" i="41"/>
  <c r="N103" i="42"/>
  <c r="N103" i="40"/>
  <c r="N68" i="60"/>
  <c r="N59" i="79" s="1"/>
  <c r="N68" i="55"/>
  <c r="N68" i="39"/>
  <c r="N68" i="41"/>
  <c r="N68" i="44"/>
  <c r="N68" i="40"/>
  <c r="N68" i="38"/>
  <c r="N68" i="43"/>
  <c r="N68" i="58"/>
  <c r="N68" i="37"/>
  <c r="N68" i="36"/>
  <c r="N59" i="44"/>
  <c r="N59" i="57"/>
  <c r="N59" i="41"/>
  <c r="N59" i="36"/>
  <c r="N59" i="43"/>
  <c r="N59" i="42"/>
  <c r="N59" i="39"/>
  <c r="N59" i="1"/>
  <c r="L47" i="82" s="1"/>
  <c r="O1029" i="43"/>
  <c r="N59" i="59"/>
  <c r="N59" i="40"/>
  <c r="N59" i="38"/>
  <c r="H1402" i="71"/>
  <c r="E47" i="43"/>
  <c r="H1398" i="71"/>
  <c r="E29" i="43"/>
  <c r="Y67" i="46"/>
  <c r="C996" i="43"/>
  <c r="H1396" i="71"/>
  <c r="E23" i="43"/>
  <c r="N1083" i="59"/>
  <c r="N1083" i="44"/>
  <c r="N1083" i="42"/>
  <c r="N1083" i="55"/>
  <c r="N1083" i="40"/>
  <c r="N1083" i="37"/>
  <c r="N1083" i="60"/>
  <c r="N1083" i="43"/>
  <c r="N1083" i="38"/>
  <c r="N1083" i="36"/>
  <c r="N1083" i="39"/>
  <c r="N1075" i="60"/>
  <c r="N1075" i="43"/>
  <c r="N1075" i="38"/>
  <c r="N1075" i="39"/>
  <c r="N1075" i="57"/>
  <c r="N1075" i="44"/>
  <c r="N1075" i="58"/>
  <c r="N1075" i="36"/>
  <c r="N1075" i="59"/>
  <c r="N1075" i="41"/>
  <c r="N1075" i="40"/>
  <c r="N1075" i="1"/>
  <c r="N1067" i="37"/>
  <c r="N1067" i="58"/>
  <c r="N1067" i="44"/>
  <c r="N1067" i="59"/>
  <c r="N1067" i="42"/>
  <c r="N1067" i="60"/>
  <c r="N1058" i="37"/>
  <c r="N1058" i="59"/>
  <c r="N1058" i="55"/>
  <c r="N1058" i="40"/>
  <c r="N1058" i="58"/>
  <c r="N1058" i="42"/>
  <c r="N1058" i="39"/>
  <c r="N1040" i="37"/>
  <c r="N1040" i="59"/>
  <c r="N1040" i="38"/>
  <c r="N1040" i="39"/>
  <c r="N1040" i="58"/>
  <c r="N1040" i="41"/>
  <c r="N1026" i="57"/>
  <c r="N1026" i="42"/>
  <c r="N1026" i="58"/>
  <c r="N1026" i="1"/>
  <c r="N1026" i="59"/>
  <c r="N1026" i="44"/>
  <c r="N1026" i="37"/>
  <c r="N1026" i="40"/>
  <c r="N1026" i="55"/>
  <c r="N1026" i="41"/>
  <c r="N1026" i="39"/>
  <c r="N1021" i="36"/>
  <c r="N1021" i="1"/>
  <c r="N1006" i="60"/>
  <c r="N1006" i="44"/>
  <c r="N1006" i="41"/>
  <c r="N1006" i="57"/>
  <c r="N1006" i="55"/>
  <c r="N1006" i="38"/>
  <c r="V654" i="46"/>
  <c r="C1011" i="44"/>
  <c r="D408" i="39"/>
  <c r="Q877" i="46"/>
  <c r="G368" i="1"/>
  <c r="AD102" i="46"/>
  <c r="D53" i="59"/>
  <c r="E1027" i="59"/>
  <c r="D422" i="38"/>
  <c r="E1032" i="38"/>
  <c r="U1593" i="46"/>
  <c r="Y1154" i="46"/>
  <c r="C993" i="36"/>
  <c r="N595" i="38"/>
  <c r="N595" i="1"/>
  <c r="O1073" i="36"/>
  <c r="H240" i="71"/>
  <c r="E521" i="36"/>
  <c r="U843" i="46" s="1"/>
  <c r="H235" i="71"/>
  <c r="E515" i="36"/>
  <c r="E499" i="36"/>
  <c r="F499" i="36" s="1"/>
  <c r="M843" i="46" s="1"/>
  <c r="AB535" i="46"/>
  <c r="AB536" i="46" s="1"/>
  <c r="C1022" i="37"/>
  <c r="H402" i="71"/>
  <c r="E414" i="37"/>
  <c r="H389" i="71"/>
  <c r="E408" i="37"/>
  <c r="H385" i="71"/>
  <c r="E390" i="37"/>
  <c r="E1002" i="37" s="1"/>
  <c r="G368" i="37"/>
  <c r="E368" i="37"/>
  <c r="J756" i="46"/>
  <c r="J368" i="38"/>
  <c r="J367" i="38"/>
  <c r="N758" i="43"/>
  <c r="N758" i="41"/>
  <c r="N758" i="39"/>
  <c r="N758" i="58"/>
  <c r="N758" i="44"/>
  <c r="N758" i="57"/>
  <c r="N758" i="36"/>
  <c r="N758" i="55"/>
  <c r="N758" i="40"/>
  <c r="N758" i="38"/>
  <c r="N758" i="37"/>
  <c r="H981" i="71"/>
  <c r="E664" i="40"/>
  <c r="O1003" i="40"/>
  <c r="N644" i="43"/>
  <c r="N644" i="42"/>
  <c r="N644" i="40"/>
  <c r="N644" i="58"/>
  <c r="N644" i="59"/>
  <c r="N644" i="36"/>
  <c r="V911" i="46"/>
  <c r="C1012" i="40"/>
  <c r="H940" i="71"/>
  <c r="E539" i="40"/>
  <c r="Y911" i="46"/>
  <c r="C992" i="40"/>
  <c r="D664" i="44"/>
  <c r="N1010" i="37"/>
  <c r="V11" i="46"/>
  <c r="C1016" i="1"/>
  <c r="O1073" i="38"/>
  <c r="Q1027" i="46"/>
  <c r="K1027" i="46"/>
  <c r="L1027" i="46" s="1"/>
  <c r="N1027" i="46" s="1"/>
  <c r="P1026" i="46"/>
  <c r="R1026" i="46"/>
  <c r="K1021" i="46"/>
  <c r="R1021" i="46"/>
  <c r="J1072" i="46"/>
  <c r="R1001" i="46"/>
  <c r="O1001" i="46"/>
  <c r="Q992" i="46"/>
  <c r="Q996" i="46" s="1"/>
  <c r="R992" i="46"/>
  <c r="K992" i="46"/>
  <c r="O991" i="46"/>
  <c r="K991" i="46"/>
  <c r="O985" i="46"/>
  <c r="P985" i="46"/>
  <c r="O31" i="50" a="1"/>
  <c r="O31" i="50" s="1"/>
  <c r="O30" i="50" a="1"/>
  <c r="Q30" i="50" s="1"/>
  <c r="I1069" i="46"/>
  <c r="P865" i="46"/>
  <c r="K865" i="46"/>
  <c r="O856" i="46"/>
  <c r="I1077" i="46"/>
  <c r="P852" i="46"/>
  <c r="R852" i="46"/>
  <c r="O838" i="46"/>
  <c r="P838" i="46"/>
  <c r="Q835" i="46"/>
  <c r="Q843" i="46" s="1"/>
  <c r="J1073" i="46"/>
  <c r="K835" i="46"/>
  <c r="L835" i="46" s="1"/>
  <c r="N835" i="46" s="1"/>
  <c r="N442" i="44"/>
  <c r="N442" i="39"/>
  <c r="N442" i="57"/>
  <c r="N442" i="55"/>
  <c r="N442" i="43"/>
  <c r="N442" i="42"/>
  <c r="N442" i="40"/>
  <c r="N442" i="37"/>
  <c r="N442" i="36"/>
  <c r="N442" i="41"/>
  <c r="N442" i="38"/>
  <c r="G499" i="36"/>
  <c r="N843" i="46" s="1"/>
  <c r="N765" i="1"/>
  <c r="C1016" i="38"/>
  <c r="V32" i="46"/>
  <c r="AB102" i="46"/>
  <c r="C1027" i="59"/>
  <c r="V102" i="46"/>
  <c r="C1016" i="59"/>
  <c r="Y1064" i="46"/>
  <c r="C992" i="60"/>
  <c r="N989" i="37"/>
  <c r="N714" i="36"/>
  <c r="N679" i="36"/>
  <c r="N525" i="37"/>
  <c r="O1016" i="1"/>
  <c r="N1055" i="1"/>
  <c r="N1050" i="1"/>
  <c r="AE32" i="46"/>
  <c r="C1037" i="38"/>
  <c r="AB569" i="46"/>
  <c r="AB570" i="46" s="1"/>
  <c r="C1022" i="39"/>
  <c r="C991" i="39"/>
  <c r="Y569" i="46"/>
  <c r="H1021" i="71"/>
  <c r="E883" i="40"/>
  <c r="AE586" i="46"/>
  <c r="C1032" i="40"/>
  <c r="O367" i="41"/>
  <c r="AB705" i="46"/>
  <c r="AB706" i="46" s="1"/>
  <c r="C1022" i="58"/>
  <c r="N1067" i="38"/>
  <c r="N1035" i="37"/>
  <c r="N998" i="37"/>
  <c r="N800" i="1"/>
  <c r="O367" i="1"/>
  <c r="E634" i="37"/>
  <c r="V1376" i="46"/>
  <c r="C1014" i="38"/>
  <c r="C996" i="39"/>
  <c r="S569" i="46"/>
  <c r="C1002" i="39"/>
  <c r="AE620" i="46"/>
  <c r="C1032" i="42"/>
  <c r="H1598" i="71"/>
  <c r="E384" i="44"/>
  <c r="V688" i="46"/>
  <c r="C1011" i="57"/>
  <c r="S1262" i="46"/>
  <c r="C1004" i="59"/>
  <c r="N490" i="32"/>
  <c r="N268" i="32"/>
  <c r="N1033" i="37"/>
  <c r="N887" i="1"/>
  <c r="M21" i="82" s="1"/>
  <c r="N880" i="37"/>
  <c r="N791" i="1"/>
  <c r="I744" i="1"/>
  <c r="E640" i="36"/>
  <c r="N1036" i="37"/>
  <c r="O1073" i="37"/>
  <c r="Y1593" i="46"/>
  <c r="Y1677" i="46" s="1"/>
  <c r="U1696" i="46" s="1"/>
  <c r="AK119" i="46" s="1"/>
  <c r="D9" i="64" s="1"/>
  <c r="C995" i="38"/>
  <c r="H844" i="71"/>
  <c r="E877" i="39"/>
  <c r="C1004" i="39"/>
  <c r="S1181" i="46"/>
  <c r="V1208" i="46"/>
  <c r="C1013" i="42"/>
  <c r="E367" i="43"/>
  <c r="O79" i="40"/>
  <c r="O86" i="40" s="1"/>
  <c r="C1034" i="43"/>
  <c r="C1025" i="43"/>
  <c r="C1014" i="43"/>
  <c r="C1019" i="43" s="1"/>
  <c r="AB1218" i="46"/>
  <c r="S654" i="46"/>
  <c r="O79" i="44"/>
  <c r="O86" i="44" s="1"/>
  <c r="C1024" i="55"/>
  <c r="S1454" i="46"/>
  <c r="AE1235" i="46"/>
  <c r="AE1236" i="46" s="1"/>
  <c r="E390" i="57"/>
  <c r="E1002" i="57" s="1"/>
  <c r="AB88" i="46"/>
  <c r="AB1272" i="46"/>
  <c r="G127" i="60"/>
  <c r="K1009" i="46"/>
  <c r="K544" i="46"/>
  <c r="G367" i="60"/>
  <c r="G367" i="41"/>
  <c r="G367" i="37"/>
  <c r="N534" i="46" s="1"/>
  <c r="N682" i="67"/>
  <c r="N352" i="67" s="1"/>
  <c r="N391" i="70"/>
  <c r="N52" i="70"/>
  <c r="J1869" i="46"/>
  <c r="R37" i="73" s="1"/>
  <c r="R33" i="73"/>
  <c r="O367" i="43"/>
  <c r="J367" i="55"/>
  <c r="AE1245" i="46"/>
  <c r="E168" i="60"/>
  <c r="G498" i="44"/>
  <c r="N978" i="46" s="1"/>
  <c r="N51" i="46"/>
  <c r="P51" i="46" s="1"/>
  <c r="E163" i="67"/>
  <c r="E602" i="67" s="1"/>
  <c r="E169" i="67"/>
  <c r="E610" i="67" s="1"/>
  <c r="N315" i="67"/>
  <c r="N425" i="67"/>
  <c r="N205" i="67"/>
  <c r="N223" i="67"/>
  <c r="N553" i="67"/>
  <c r="V97" i="79"/>
  <c r="N460" i="67"/>
  <c r="N25" i="73"/>
  <c r="L1820" i="46"/>
  <c r="R1820" i="46" s="1"/>
  <c r="A10" i="49"/>
  <c r="A24" i="49"/>
  <c r="A8" i="49"/>
  <c r="C1027" i="38"/>
  <c r="C1037" i="40"/>
  <c r="O498" i="42"/>
  <c r="O368" i="42"/>
  <c r="C1023" i="55"/>
  <c r="E29" i="57"/>
  <c r="E168" i="59"/>
  <c r="G367" i="58"/>
  <c r="N704" i="46" s="1"/>
  <c r="G367" i="43"/>
  <c r="N636" i="46" s="1"/>
  <c r="G367" i="39"/>
  <c r="N279" i="67"/>
  <c r="N169" i="67"/>
  <c r="E523" i="67"/>
  <c r="E629" i="67" s="1"/>
  <c r="N385" i="67"/>
  <c r="V16" i="79"/>
  <c r="N391" i="67"/>
  <c r="V22" i="79"/>
  <c r="V36" i="79"/>
  <c r="N515" i="67"/>
  <c r="H2751" i="71"/>
  <c r="E162" i="70"/>
  <c r="AI1865" i="46" s="1"/>
  <c r="N371" i="70"/>
  <c r="N258" i="70"/>
  <c r="N484" i="70"/>
  <c r="N145" i="70"/>
  <c r="N32" i="70"/>
  <c r="O632" i="70"/>
  <c r="O633" i="70" s="1"/>
  <c r="G498" i="57"/>
  <c r="N1012" i="46" s="1"/>
  <c r="J862" i="43"/>
  <c r="J862" i="55"/>
  <c r="M18" i="46"/>
  <c r="M58" i="50" s="1"/>
  <c r="I25" i="46"/>
  <c r="I59" i="50" s="1"/>
  <c r="M25" i="46"/>
  <c r="M59" i="50" s="1"/>
  <c r="K25" i="46"/>
  <c r="K59" i="50" s="1"/>
  <c r="K32" i="46"/>
  <c r="K60" i="50" s="1"/>
  <c r="M39" i="46"/>
  <c r="M61" i="50" s="1"/>
  <c r="K39" i="46"/>
  <c r="K61" i="50" s="1"/>
  <c r="I46" i="46"/>
  <c r="I62" i="50" s="1"/>
  <c r="K46" i="46"/>
  <c r="K62" i="50" s="1"/>
  <c r="M53" i="46"/>
  <c r="M63" i="50" s="1"/>
  <c r="K53" i="46"/>
  <c r="K63" i="50" s="1"/>
  <c r="I60" i="46"/>
  <c r="I64" i="50" s="1"/>
  <c r="M67" i="46"/>
  <c r="M65" i="50" s="1"/>
  <c r="K67" i="46"/>
  <c r="K65" i="50" s="1"/>
  <c r="I74" i="46"/>
  <c r="I66" i="50" s="1"/>
  <c r="M74" i="46"/>
  <c r="M66" i="50" s="1"/>
  <c r="K74" i="46"/>
  <c r="K66" i="50" s="1"/>
  <c r="M81" i="46"/>
  <c r="M67" i="50" s="1"/>
  <c r="K81" i="46"/>
  <c r="K67" i="50" s="1"/>
  <c r="M88" i="46"/>
  <c r="M68" i="50" s="1"/>
  <c r="K88" i="46"/>
  <c r="K68" i="50" s="1"/>
  <c r="M95" i="46"/>
  <c r="M69" i="50" s="1"/>
  <c r="K95" i="46"/>
  <c r="K69" i="50" s="1"/>
  <c r="I102" i="46"/>
  <c r="I70" i="50" s="1"/>
  <c r="N107" i="46"/>
  <c r="R107" i="46" s="1"/>
  <c r="M109" i="46"/>
  <c r="M71" i="50" s="1"/>
  <c r="K109" i="46"/>
  <c r="K71" i="50" s="1"/>
  <c r="N606" i="67"/>
  <c r="N276" i="67" s="1"/>
  <c r="E193" i="67"/>
  <c r="D193" i="67" s="1"/>
  <c r="D626" i="67" s="1"/>
  <c r="E383" i="67"/>
  <c r="E604" i="67" s="1"/>
  <c r="N270" i="70"/>
  <c r="N279" i="70"/>
  <c r="N486" i="70"/>
  <c r="N240" i="70"/>
  <c r="N375" i="70"/>
  <c r="K506" i="46"/>
  <c r="G498" i="59"/>
  <c r="E279" i="67"/>
  <c r="E611" i="67" s="1"/>
  <c r="I1869" i="46"/>
  <c r="Q37" i="73" s="1"/>
  <c r="D1035" i="59"/>
  <c r="Q392" i="46"/>
  <c r="E588" i="32"/>
  <c r="D263" i="32"/>
  <c r="D588" i="32" s="1"/>
  <c r="AC552" i="46"/>
  <c r="D1022" i="38"/>
  <c r="E918" i="41"/>
  <c r="O908" i="41" s="1"/>
  <c r="O926" i="41" s="1"/>
  <c r="M1610" i="46" s="1"/>
  <c r="X1614" i="46"/>
  <c r="D901" i="41"/>
  <c r="O1490" i="46"/>
  <c r="O1418" i="46"/>
  <c r="N242" i="32"/>
  <c r="N131" i="32"/>
  <c r="N20" i="32"/>
  <c r="AG109" i="46"/>
  <c r="D61" i="60"/>
  <c r="D422" i="59"/>
  <c r="E425" i="59"/>
  <c r="O415" i="59" s="1"/>
  <c r="K368" i="58"/>
  <c r="X962" i="46"/>
  <c r="D539" i="43"/>
  <c r="D422" i="60"/>
  <c r="AG739" i="46"/>
  <c r="D47" i="59"/>
  <c r="W102" i="46" s="1"/>
  <c r="D422" i="42"/>
  <c r="E1032" i="42"/>
  <c r="J12" i="39"/>
  <c r="H982" i="39" s="1"/>
  <c r="O79" i="39"/>
  <c r="O86" i="39" s="1"/>
  <c r="D47" i="58"/>
  <c r="E1016" i="58"/>
  <c r="D61" i="44"/>
  <c r="AG1628" i="46"/>
  <c r="E1036" i="43"/>
  <c r="E1003" i="37"/>
  <c r="D521" i="39"/>
  <c r="E982" i="41"/>
  <c r="O690" i="41"/>
  <c r="O697" i="41" s="1"/>
  <c r="N1059" i="37"/>
  <c r="N1059" i="1"/>
  <c r="U860" i="46"/>
  <c r="AD18" i="46"/>
  <c r="U1490" i="46"/>
  <c r="E994" i="38"/>
  <c r="D23" i="36"/>
  <c r="D996" i="36" s="1"/>
  <c r="E996" i="36"/>
  <c r="D545" i="37"/>
  <c r="N1063" i="37"/>
  <c r="N1063" i="1"/>
  <c r="N1027" i="36"/>
  <c r="N1027" i="1"/>
  <c r="N1007" i="55"/>
  <c r="N1007" i="38"/>
  <c r="N1007" i="39"/>
  <c r="N1007" i="60"/>
  <c r="N1007" i="43"/>
  <c r="N1007" i="44"/>
  <c r="N1007" i="37"/>
  <c r="N1002" i="37"/>
  <c r="N1002" i="1"/>
  <c r="D384" i="58"/>
  <c r="E991" i="58"/>
  <c r="U928" i="46"/>
  <c r="D907" i="41"/>
  <c r="H140" i="71"/>
  <c r="E785" i="1"/>
  <c r="AD552" i="46"/>
  <c r="E1022" i="38"/>
  <c r="Q1572" i="46"/>
  <c r="N644" i="37"/>
  <c r="AB894" i="46"/>
  <c r="C1023" i="39"/>
  <c r="V53" i="46"/>
  <c r="C1016" i="41"/>
  <c r="S1621" i="46"/>
  <c r="C1006" i="42"/>
  <c r="O1029" i="1"/>
  <c r="Y1409" i="46"/>
  <c r="C994" i="41"/>
  <c r="H1389" i="71"/>
  <c r="E907" i="42"/>
  <c r="E761" i="36"/>
  <c r="D761" i="1"/>
  <c r="N1050" i="37"/>
  <c r="N1006" i="37"/>
  <c r="AB1163" i="46"/>
  <c r="AB1164" i="46" s="1"/>
  <c r="C1024" i="37"/>
  <c r="J367" i="37"/>
  <c r="C1032" i="39"/>
  <c r="N288" i="1"/>
  <c r="N288" i="36"/>
  <c r="E53" i="1"/>
  <c r="N288" i="37"/>
  <c r="E384" i="36"/>
  <c r="D384" i="36" s="1"/>
  <c r="N1071" i="37"/>
  <c r="N1023" i="37"/>
  <c r="N995" i="37"/>
  <c r="C1036" i="36"/>
  <c r="H963" i="71"/>
  <c r="E640" i="40"/>
  <c r="N670" i="36"/>
  <c r="E498" i="37"/>
  <c r="F498" i="37" s="1"/>
  <c r="M859" i="46" s="1"/>
  <c r="S552" i="46"/>
  <c r="E29" i="38"/>
  <c r="C993" i="39"/>
  <c r="Y1199" i="46"/>
  <c r="O498" i="41"/>
  <c r="C996" i="42"/>
  <c r="E658" i="42"/>
  <c r="C1023" i="43"/>
  <c r="G127" i="43"/>
  <c r="V1635" i="46"/>
  <c r="E498" i="55"/>
  <c r="F498" i="55" s="1"/>
  <c r="M995" i="46" s="1"/>
  <c r="E176" i="55"/>
  <c r="N573" i="40"/>
  <c r="E367" i="39"/>
  <c r="E367" i="41"/>
  <c r="C994" i="43"/>
  <c r="E384" i="43"/>
  <c r="H2008" i="71"/>
  <c r="E640" i="57"/>
  <c r="O498" i="58"/>
  <c r="N442" i="58"/>
  <c r="N442" i="59"/>
  <c r="N442" i="60"/>
  <c r="N394" i="37"/>
  <c r="E258" i="1"/>
  <c r="D258" i="1" s="1"/>
  <c r="T329" i="46" s="1"/>
  <c r="E258" i="40"/>
  <c r="C1032" i="41"/>
  <c r="C1005" i="42"/>
  <c r="O1038" i="42"/>
  <c r="C1032" i="44"/>
  <c r="C1012" i="44"/>
  <c r="E779" i="44"/>
  <c r="E545" i="44"/>
  <c r="AD979" i="46" s="1"/>
  <c r="O1003" i="55"/>
  <c r="C991" i="58"/>
  <c r="O499" i="43"/>
  <c r="J367" i="44"/>
  <c r="O384" i="44" s="1"/>
  <c r="Y1013" i="46"/>
  <c r="C992" i="57"/>
  <c r="N573" i="38"/>
  <c r="C1036" i="58"/>
  <c r="C1003" i="58"/>
  <c r="C994" i="58"/>
  <c r="C1032" i="59"/>
  <c r="C1013" i="60"/>
  <c r="O367" i="60"/>
  <c r="E380" i="32"/>
  <c r="E350" i="32"/>
  <c r="N299" i="32"/>
  <c r="K958" i="46"/>
  <c r="R694" i="46"/>
  <c r="G498" i="40"/>
  <c r="N72" i="46"/>
  <c r="R72" i="46" s="1"/>
  <c r="N404" i="67"/>
  <c r="N349" i="67"/>
  <c r="N510" i="67"/>
  <c r="N234" i="67"/>
  <c r="C606" i="67"/>
  <c r="N427" i="67"/>
  <c r="V58" i="79"/>
  <c r="V91" i="79"/>
  <c r="E303" i="67"/>
  <c r="E311" i="67"/>
  <c r="E635" i="67" s="1"/>
  <c r="E517" i="67"/>
  <c r="E621" i="67" s="1"/>
  <c r="E531" i="67"/>
  <c r="N165" i="70"/>
  <c r="N378" i="70"/>
  <c r="E132" i="70"/>
  <c r="AF1865" i="46" s="1"/>
  <c r="N38" i="70"/>
  <c r="N216" i="70"/>
  <c r="AG1865" i="46"/>
  <c r="C605" i="70"/>
  <c r="X1866" i="46"/>
  <c r="C590" i="70"/>
  <c r="H2837" i="71"/>
  <c r="E501" i="70"/>
  <c r="AI1868" i="46" s="1"/>
  <c r="N192" i="70"/>
  <c r="N531" i="70"/>
  <c r="J498" i="44"/>
  <c r="E168" i="44"/>
  <c r="O1016" i="55"/>
  <c r="O367" i="55"/>
  <c r="C1034" i="57"/>
  <c r="E779" i="57"/>
  <c r="E367" i="57"/>
  <c r="E138" i="57"/>
  <c r="D138" i="57" s="1"/>
  <c r="Z248" i="46" s="1"/>
  <c r="V1656" i="46"/>
  <c r="F498" i="58"/>
  <c r="M1029" i="46" s="1"/>
  <c r="E367" i="58"/>
  <c r="C1011" i="59"/>
  <c r="C994" i="59"/>
  <c r="C1032" i="60"/>
  <c r="C993" i="60"/>
  <c r="C991" i="60"/>
  <c r="Q1225" i="46"/>
  <c r="Q1226" i="46" s="1"/>
  <c r="K685" i="46"/>
  <c r="G367" i="42"/>
  <c r="N619" i="46" s="1"/>
  <c r="G367" i="38"/>
  <c r="N551" i="46" s="1"/>
  <c r="G498" i="43"/>
  <c r="N961" i="46" s="1"/>
  <c r="G498" i="36"/>
  <c r="N842" i="46" s="1"/>
  <c r="J862" i="58"/>
  <c r="G982" i="58" s="1"/>
  <c r="J862" i="44"/>
  <c r="H862" i="42"/>
  <c r="I862" i="42" s="1"/>
  <c r="O1621" i="46" s="1"/>
  <c r="N573" i="60"/>
  <c r="J862" i="1"/>
  <c r="O933" i="1" s="1"/>
  <c r="O940" i="1" s="1"/>
  <c r="N44" i="46"/>
  <c r="P44" i="46" s="1"/>
  <c r="N495" i="67"/>
  <c r="N536" i="67"/>
  <c r="N290" i="67"/>
  <c r="N613" i="67"/>
  <c r="N503" i="67" s="1"/>
  <c r="K145" i="67"/>
  <c r="N171" i="67"/>
  <c r="E297" i="67"/>
  <c r="E493" i="67"/>
  <c r="G493" i="67" s="1"/>
  <c r="N501" i="67"/>
  <c r="V13" i="79"/>
  <c r="N162" i="67"/>
  <c r="V33" i="79"/>
  <c r="N402" i="67"/>
  <c r="N292" i="67"/>
  <c r="N182" i="67"/>
  <c r="N512" i="67"/>
  <c r="N417" i="67"/>
  <c r="N527" i="67"/>
  <c r="N307" i="67"/>
  <c r="V80" i="79"/>
  <c r="N333" i="67"/>
  <c r="E43" i="70"/>
  <c r="E596" i="70" s="1"/>
  <c r="E251" i="70"/>
  <c r="D251" i="70" s="1"/>
  <c r="Y1866" i="46" s="1"/>
  <c r="E19" i="70"/>
  <c r="D19" i="70" s="1"/>
  <c r="AE1864" i="46" s="1"/>
  <c r="E364" i="70"/>
  <c r="E591" i="70" s="1"/>
  <c r="N210" i="70"/>
  <c r="H2753" i="71"/>
  <c r="E170" i="70"/>
  <c r="D170" i="70" s="1"/>
  <c r="X1867" i="46"/>
  <c r="C591" i="70"/>
  <c r="N26" i="70"/>
  <c r="N252" i="70"/>
  <c r="N501" i="70"/>
  <c r="N162" i="70"/>
  <c r="N49" i="70"/>
  <c r="N316" i="70"/>
  <c r="N429" i="70"/>
  <c r="N209" i="70"/>
  <c r="N435" i="70"/>
  <c r="E168" i="57"/>
  <c r="E168" i="58"/>
  <c r="O194" i="58"/>
  <c r="G127" i="59"/>
  <c r="N635" i="32"/>
  <c r="E47" i="32"/>
  <c r="N489" i="67"/>
  <c r="N269" i="67"/>
  <c r="V10" i="79"/>
  <c r="N159" i="67"/>
  <c r="N383" i="67"/>
  <c r="V14" i="79"/>
  <c r="V26" i="79"/>
  <c r="N395" i="67"/>
  <c r="N175" i="67"/>
  <c r="N316" i="67"/>
  <c r="V57" i="79"/>
  <c r="N344" i="67"/>
  <c r="N454" i="67"/>
  <c r="H2723" i="71"/>
  <c r="E49" i="70"/>
  <c r="E604" i="70" s="1"/>
  <c r="AJ1867" i="46"/>
  <c r="C615" i="70"/>
  <c r="N377" i="70"/>
  <c r="N490" i="70"/>
  <c r="N264" i="70"/>
  <c r="N287" i="70"/>
  <c r="N174" i="70"/>
  <c r="N533" i="70"/>
  <c r="N307" i="70"/>
  <c r="N194" i="70"/>
  <c r="N317" i="70"/>
  <c r="N91" i="70"/>
  <c r="N430" i="70"/>
  <c r="N543" i="70"/>
  <c r="N595" i="32"/>
  <c r="G498" i="41"/>
  <c r="N573" i="39"/>
  <c r="N554" i="67"/>
  <c r="N224" i="67"/>
  <c r="E273" i="67"/>
  <c r="E603" i="67" s="1"/>
  <c r="N170" i="67"/>
  <c r="N500" i="67"/>
  <c r="N280" i="67"/>
  <c r="V31" i="79"/>
  <c r="N400" i="67"/>
  <c r="V41" i="79"/>
  <c r="N300" i="67"/>
  <c r="N207" i="67"/>
  <c r="N537" i="67"/>
  <c r="N441" i="67"/>
  <c r="N551" i="67"/>
  <c r="N221" i="67"/>
  <c r="V77" i="79"/>
  <c r="N578" i="67"/>
  <c r="N358" i="67"/>
  <c r="V105" i="79"/>
  <c r="N204" i="70"/>
  <c r="N81" i="70"/>
  <c r="N436" i="70"/>
  <c r="N97" i="70"/>
  <c r="E509" i="70"/>
  <c r="D509" i="70" s="1"/>
  <c r="D616" i="70" s="1"/>
  <c r="N585" i="70"/>
  <c r="N22" i="70" s="1"/>
  <c r="W17" i="79" s="1"/>
  <c r="N61" i="70"/>
  <c r="AD1865" i="46"/>
  <c r="C581" i="70"/>
  <c r="AG1866" i="46"/>
  <c r="C606" i="70"/>
  <c r="AG1867" i="46"/>
  <c r="C607" i="70"/>
  <c r="N16" i="70"/>
  <c r="N129" i="70"/>
  <c r="N242" i="70"/>
  <c r="N468" i="70"/>
  <c r="N367" i="70"/>
  <c r="N254" i="70"/>
  <c r="N480" i="70"/>
  <c r="N386" i="70"/>
  <c r="N47" i="70"/>
  <c r="R1809" i="46"/>
  <c r="P1817" i="46"/>
  <c r="M22" i="73"/>
  <c r="P1813" i="46"/>
  <c r="M18" i="73"/>
  <c r="K1813" i="46"/>
  <c r="J1732" i="46"/>
  <c r="D29" i="73"/>
  <c r="I1764" i="46"/>
  <c r="J25" i="46"/>
  <c r="J59" i="50" s="1"/>
  <c r="L25" i="46"/>
  <c r="L59" i="50" s="1"/>
  <c r="J32" i="46"/>
  <c r="J60" i="50" s="1"/>
  <c r="J39" i="46"/>
  <c r="J61" i="50" s="1"/>
  <c r="J46" i="46"/>
  <c r="J62" i="50" s="1"/>
  <c r="L46" i="46"/>
  <c r="L62" i="50" s="1"/>
  <c r="J60" i="46"/>
  <c r="J64" i="50" s="1"/>
  <c r="L60" i="46"/>
  <c r="L64" i="50" s="1"/>
  <c r="J67" i="46"/>
  <c r="J65" i="50" s="1"/>
  <c r="L67" i="46"/>
  <c r="L65" i="50" s="1"/>
  <c r="J74" i="46"/>
  <c r="J66" i="50" s="1"/>
  <c r="L74" i="46"/>
  <c r="L66" i="50" s="1"/>
  <c r="L81" i="46"/>
  <c r="L67" i="50" s="1"/>
  <c r="J88" i="46"/>
  <c r="J68" i="50" s="1"/>
  <c r="J95" i="46"/>
  <c r="L95" i="46"/>
  <c r="L69" i="50" s="1"/>
  <c r="L102" i="46"/>
  <c r="L70" i="50" s="1"/>
  <c r="L109" i="46"/>
  <c r="L71" i="50" s="1"/>
  <c r="E413" i="67"/>
  <c r="E499" i="67"/>
  <c r="E613" i="67" s="1"/>
  <c r="N357" i="70"/>
  <c r="N131" i="70"/>
  <c r="N244" i="70"/>
  <c r="N402" i="70"/>
  <c r="N63" i="70"/>
  <c r="N289" i="70"/>
  <c r="R1811" i="46"/>
  <c r="N24" i="73"/>
  <c r="K1817" i="46"/>
  <c r="N561" i="70"/>
  <c r="N448" i="70"/>
  <c r="M1869" i="46"/>
  <c r="U37" i="73" s="1"/>
  <c r="A23" i="49"/>
  <c r="A15" i="49"/>
  <c r="A7" i="49"/>
  <c r="L1812" i="46"/>
  <c r="R1812" i="46" s="1"/>
  <c r="P1820" i="46"/>
  <c r="F21" i="67"/>
  <c r="R1813" i="46"/>
  <c r="A20" i="49"/>
  <c r="A12" i="49"/>
  <c r="N147" i="70"/>
  <c r="N127" i="70"/>
  <c r="N444" i="70"/>
  <c r="N532" i="70"/>
  <c r="N89" i="70"/>
  <c r="N202" i="70"/>
  <c r="N605" i="70"/>
  <c r="N268" i="70" s="1"/>
  <c r="N645" i="70"/>
  <c r="N82" i="70" s="1"/>
  <c r="W82" i="79" s="1"/>
  <c r="I1821" i="46"/>
  <c r="K1815" i="46"/>
  <c r="P1815" i="46"/>
  <c r="N1869" i="46"/>
  <c r="V37" i="73" s="1"/>
  <c r="A19" i="49"/>
  <c r="A11" i="49"/>
  <c r="N688" i="46"/>
  <c r="I744" i="36"/>
  <c r="G367" i="1"/>
  <c r="N500" i="46" s="1"/>
  <c r="O697" i="38"/>
  <c r="E1012" i="43"/>
  <c r="E1032" i="60"/>
  <c r="L852" i="46"/>
  <c r="N852" i="46" s="1"/>
  <c r="Q57" i="50"/>
  <c r="L1677" i="46"/>
  <c r="V276" i="46"/>
  <c r="V172" i="46"/>
  <c r="Q1579" i="46"/>
  <c r="N58" i="50"/>
  <c r="I1677" i="46"/>
  <c r="N57" i="50"/>
  <c r="L872" i="46"/>
  <c r="N872" i="46" s="1"/>
  <c r="P57" i="50"/>
  <c r="K1677" i="46"/>
  <c r="AF705" i="46"/>
  <c r="D982" i="39"/>
  <c r="N894" i="46"/>
  <c r="O571" i="39"/>
  <c r="O1189" i="46"/>
  <c r="L1006" i="46"/>
  <c r="N1006" i="46" s="1"/>
  <c r="N541" i="46"/>
  <c r="X1262" i="46"/>
  <c r="AA1478" i="46"/>
  <c r="E1003" i="58"/>
  <c r="AD74" i="46"/>
  <c r="AD46" i="46"/>
  <c r="AD1607" i="46"/>
  <c r="E1034" i="41"/>
  <c r="D29" i="39"/>
  <c r="T39" i="46" s="1"/>
  <c r="E1034" i="37"/>
  <c r="AA1593" i="46"/>
  <c r="E1025" i="37"/>
  <c r="F982" i="58"/>
  <c r="D414" i="58"/>
  <c r="D521" i="58"/>
  <c r="AA1490" i="46"/>
  <c r="D258" i="41"/>
  <c r="T371" i="46" s="1"/>
  <c r="D883" i="55"/>
  <c r="D176" i="44"/>
  <c r="AF234" i="46" s="1"/>
  <c r="E1022" i="43"/>
  <c r="D414" i="42"/>
  <c r="AA705" i="46"/>
  <c r="U39" i="46"/>
  <c r="D168" i="37"/>
  <c r="AC185" i="46" s="1"/>
  <c r="D658" i="1"/>
  <c r="E915" i="1"/>
  <c r="E755" i="1"/>
  <c r="E901" i="1"/>
  <c r="E539" i="1"/>
  <c r="AA1365" i="46"/>
  <c r="AD1181" i="46"/>
  <c r="E991" i="1"/>
  <c r="N995" i="1"/>
  <c r="E1005" i="1"/>
  <c r="C1027" i="1"/>
  <c r="N992" i="37"/>
  <c r="N887" i="37"/>
  <c r="AE826" i="46"/>
  <c r="C1033" i="1"/>
  <c r="E498" i="1"/>
  <c r="F498" i="1" s="1"/>
  <c r="M825" i="46" s="1"/>
  <c r="V1354" i="46"/>
  <c r="C1014" i="36"/>
  <c r="E553" i="36"/>
  <c r="E498" i="36"/>
  <c r="F498" i="36" s="1"/>
  <c r="M842" i="46" s="1"/>
  <c r="AE25" i="46"/>
  <c r="C1037" i="37"/>
  <c r="C1005" i="38"/>
  <c r="S1376" i="46"/>
  <c r="H781" i="71"/>
  <c r="E553" i="39"/>
  <c r="E138" i="39"/>
  <c r="H90" i="71"/>
  <c r="E634" i="1"/>
  <c r="S826" i="46"/>
  <c r="C1003" i="1"/>
  <c r="H286" i="71"/>
  <c r="E664" i="36"/>
  <c r="H548" i="71"/>
  <c r="E53" i="38"/>
  <c r="V569" i="46"/>
  <c r="C1011" i="39"/>
  <c r="D258" i="57"/>
  <c r="T406" i="46" s="1"/>
  <c r="D907" i="40"/>
  <c r="D168" i="39"/>
  <c r="AC199" i="46" s="1"/>
  <c r="D162" i="36"/>
  <c r="W178" i="46" s="1"/>
  <c r="E1013" i="1"/>
  <c r="D138" i="37"/>
  <c r="Z185" i="46" s="1"/>
  <c r="D877" i="38"/>
  <c r="D634" i="36"/>
  <c r="D384" i="1"/>
  <c r="E521" i="1"/>
  <c r="E877" i="1"/>
  <c r="H111" i="71"/>
  <c r="E664" i="1"/>
  <c r="E640" i="1"/>
  <c r="AB501" i="46"/>
  <c r="C1022" i="1"/>
  <c r="H7" i="71"/>
  <c r="E29" i="1"/>
  <c r="AE1154" i="46"/>
  <c r="C1034" i="36"/>
  <c r="AB860" i="46"/>
  <c r="C1023" i="37"/>
  <c r="O367" i="37"/>
  <c r="C1012" i="38"/>
  <c r="V877" i="46"/>
  <c r="H584" i="71"/>
  <c r="E515" i="38"/>
  <c r="H847" i="71"/>
  <c r="E883" i="39"/>
  <c r="AE1181" i="46"/>
  <c r="C1034" i="39"/>
  <c r="C1012" i="39"/>
  <c r="V894" i="46"/>
  <c r="F367" i="40"/>
  <c r="M585" i="46" s="1"/>
  <c r="E1026" i="40"/>
  <c r="N995" i="36"/>
  <c r="C994" i="1"/>
  <c r="AB1145" i="46"/>
  <c r="C1024" i="1"/>
  <c r="Y1354" i="46"/>
  <c r="C994" i="36"/>
  <c r="AB843" i="46"/>
  <c r="C1023" i="36"/>
  <c r="AE860" i="46"/>
  <c r="C1033" i="37"/>
  <c r="AB25" i="46"/>
  <c r="C1027" i="37"/>
  <c r="H586" i="71"/>
  <c r="E521" i="38"/>
  <c r="H12" i="38"/>
  <c r="I12" i="38" s="1"/>
  <c r="H816" i="71"/>
  <c r="E755" i="39"/>
  <c r="E422" i="36"/>
  <c r="E761" i="38"/>
  <c r="C1033" i="40"/>
  <c r="C1023" i="40"/>
  <c r="E515" i="40"/>
  <c r="K498" i="40"/>
  <c r="C1011" i="41"/>
  <c r="E761" i="41"/>
  <c r="E634" i="41"/>
  <c r="C1027" i="42"/>
  <c r="C1016" i="42"/>
  <c r="E664" i="42"/>
  <c r="E545" i="42"/>
  <c r="F498" i="42"/>
  <c r="M944" i="46" s="1"/>
  <c r="E384" i="42"/>
  <c r="C1024" i="43"/>
  <c r="E515" i="43"/>
  <c r="C1036" i="44"/>
  <c r="C1026" i="44"/>
  <c r="C1013" i="44"/>
  <c r="C996" i="44"/>
  <c r="Y1442" i="46"/>
  <c r="C996" i="55"/>
  <c r="E664" i="55"/>
  <c r="Y1235" i="46"/>
  <c r="E545" i="55"/>
  <c r="E515" i="55"/>
  <c r="C1032" i="57"/>
  <c r="E883" i="57"/>
  <c r="C1027" i="58"/>
  <c r="C1011" i="58"/>
  <c r="E907" i="58"/>
  <c r="H2403" i="71"/>
  <c r="E785" i="59"/>
  <c r="O367" i="59"/>
  <c r="H2290" i="71"/>
  <c r="E61" i="59"/>
  <c r="V24" i="79"/>
  <c r="C1004" i="40"/>
  <c r="E634" i="40"/>
  <c r="E545" i="40"/>
  <c r="E901" i="42"/>
  <c r="E785" i="42"/>
  <c r="E521" i="42"/>
  <c r="E390" i="42"/>
  <c r="E29" i="42"/>
  <c r="E545" i="43"/>
  <c r="C992" i="44"/>
  <c r="E793" i="44"/>
  <c r="E761" i="44"/>
  <c r="C1005" i="57"/>
  <c r="C1007" i="57" s="1"/>
  <c r="E907" i="57"/>
  <c r="S1649" i="46"/>
  <c r="E785" i="57"/>
  <c r="H2356" i="71"/>
  <c r="E640" i="59"/>
  <c r="AE1502" i="46"/>
  <c r="C1035" i="60"/>
  <c r="E545" i="57"/>
  <c r="E422" i="57"/>
  <c r="H2199" i="71"/>
  <c r="E664" i="58"/>
  <c r="C1024" i="59"/>
  <c r="H2265" i="71"/>
  <c r="E23" i="59"/>
  <c r="E761" i="37"/>
  <c r="E390" i="40"/>
  <c r="E61" i="41"/>
  <c r="E23" i="41"/>
  <c r="E634" i="42"/>
  <c r="E761" i="43"/>
  <c r="E907" i="44"/>
  <c r="E672" i="44"/>
  <c r="E755" i="55"/>
  <c r="E414" i="55"/>
  <c r="E521" i="59"/>
  <c r="F498" i="59"/>
  <c r="M1046" i="46" s="1"/>
  <c r="E877" i="60"/>
  <c r="AF1766" i="46"/>
  <c r="AC1766" i="46"/>
  <c r="R510" i="46"/>
  <c r="I744" i="44"/>
  <c r="J862" i="41"/>
  <c r="R87" i="46"/>
  <c r="N58" i="46"/>
  <c r="N45" i="46"/>
  <c r="N66" i="46"/>
  <c r="N166" i="67"/>
  <c r="N626" i="67"/>
  <c r="E605" i="67"/>
  <c r="N179" i="67"/>
  <c r="V30" i="79"/>
  <c r="N289" i="67"/>
  <c r="N399" i="67"/>
  <c r="N509" i="67"/>
  <c r="N521" i="67"/>
  <c r="N191" i="67"/>
  <c r="N411" i="67"/>
  <c r="V42" i="79"/>
  <c r="N416" i="67"/>
  <c r="N306" i="67"/>
  <c r="V47" i="79"/>
  <c r="V86" i="79"/>
  <c r="N559" i="67"/>
  <c r="N339" i="67"/>
  <c r="N229" i="67"/>
  <c r="E382" i="70"/>
  <c r="E269" i="70"/>
  <c r="E283" i="70"/>
  <c r="C1024" i="60"/>
  <c r="C995" i="60"/>
  <c r="E515" i="60"/>
  <c r="N91" i="32"/>
  <c r="W1766" i="46"/>
  <c r="U1921" i="46" s="1"/>
  <c r="N573" i="1"/>
  <c r="N573" i="58"/>
  <c r="N573" i="57"/>
  <c r="N573" i="55"/>
  <c r="N573" i="36"/>
  <c r="N573" i="43"/>
  <c r="N573" i="42"/>
  <c r="N573" i="41"/>
  <c r="N573" i="37"/>
  <c r="N573" i="59"/>
  <c r="R65" i="46"/>
  <c r="P94" i="46"/>
  <c r="L32" i="46"/>
  <c r="L60" i="50" s="1"/>
  <c r="N31" i="46"/>
  <c r="L53" i="46"/>
  <c r="N52" i="46"/>
  <c r="J81" i="46"/>
  <c r="N79" i="46"/>
  <c r="J102" i="46"/>
  <c r="N100" i="46"/>
  <c r="E25" i="73"/>
  <c r="K1728" i="46"/>
  <c r="U1728" i="46" s="1"/>
  <c r="I20" i="31"/>
  <c r="E21" i="73"/>
  <c r="I16" i="31"/>
  <c r="K1724" i="46"/>
  <c r="U1724" i="46" s="1"/>
  <c r="E17" i="73"/>
  <c r="I12" i="31"/>
  <c r="K1720" i="46"/>
  <c r="U1720" i="46" s="1"/>
  <c r="U1742" i="46"/>
  <c r="E33" i="73"/>
  <c r="U1746" i="46"/>
  <c r="E37" i="73"/>
  <c r="U1750" i="46"/>
  <c r="E41" i="73"/>
  <c r="E36" i="67"/>
  <c r="C622" i="67"/>
  <c r="E187" i="67"/>
  <c r="N346" i="67"/>
  <c r="N168" i="67"/>
  <c r="V19" i="79"/>
  <c r="N388" i="67"/>
  <c r="N278" i="67"/>
  <c r="N498" i="67"/>
  <c r="V27" i="79"/>
  <c r="N286" i="67"/>
  <c r="N176" i="67"/>
  <c r="N513" i="67"/>
  <c r="V34" i="79"/>
  <c r="M34" i="79" s="1"/>
  <c r="N403" i="67"/>
  <c r="N183" i="67"/>
  <c r="N302" i="67"/>
  <c r="V43" i="79"/>
  <c r="N192" i="67"/>
  <c r="N522" i="67"/>
  <c r="V61" i="79"/>
  <c r="N540" i="67"/>
  <c r="C1034" i="60"/>
  <c r="C1002" i="60"/>
  <c r="C1007" i="60" s="1"/>
  <c r="E755" i="60"/>
  <c r="E545" i="60"/>
  <c r="E53" i="60"/>
  <c r="N35" i="32"/>
  <c r="E58" i="31"/>
  <c r="N573" i="44"/>
  <c r="D163" i="67"/>
  <c r="D602" i="67" s="1"/>
  <c r="I9" i="31"/>
  <c r="K1717" i="46"/>
  <c r="U1717" i="46" s="1"/>
  <c r="E24" i="73"/>
  <c r="I19" i="31"/>
  <c r="K1727" i="46"/>
  <c r="U1727" i="46" s="1"/>
  <c r="I15" i="31"/>
  <c r="E20" i="73"/>
  <c r="K1723" i="46"/>
  <c r="U1723" i="46" s="1"/>
  <c r="I11" i="31"/>
  <c r="K1719" i="46"/>
  <c r="U1719" i="46" s="1"/>
  <c r="E16" i="73"/>
  <c r="E34" i="73"/>
  <c r="U1743" i="46"/>
  <c r="E38" i="73"/>
  <c r="U1747" i="46"/>
  <c r="E42" i="73"/>
  <c r="U1751" i="46"/>
  <c r="C630" i="67"/>
  <c r="E201" i="67"/>
  <c r="N639" i="67"/>
  <c r="N490" i="67"/>
  <c r="N270" i="67"/>
  <c r="V11" i="79"/>
  <c r="N380" i="67"/>
  <c r="N392" i="67"/>
  <c r="V23" i="79"/>
  <c r="N282" i="67"/>
  <c r="N172" i="67"/>
  <c r="N287" i="67"/>
  <c r="N177" i="67"/>
  <c r="N507" i="67"/>
  <c r="N397" i="67"/>
  <c r="V28" i="79"/>
  <c r="H2816" i="71"/>
  <c r="E471" i="70"/>
  <c r="N356" i="70"/>
  <c r="N243" i="70"/>
  <c r="N469" i="70"/>
  <c r="N17" i="70"/>
  <c r="N130" i="70"/>
  <c r="N479" i="70"/>
  <c r="N253" i="70"/>
  <c r="N366" i="70"/>
  <c r="N27" i="70"/>
  <c r="N489" i="70"/>
  <c r="N376" i="70"/>
  <c r="N37" i="70"/>
  <c r="N150" i="70"/>
  <c r="N500" i="70"/>
  <c r="N387" i="70"/>
  <c r="N161" i="70"/>
  <c r="N514" i="70"/>
  <c r="N401" i="70"/>
  <c r="N62" i="70"/>
  <c r="N288" i="70"/>
  <c r="T1766" i="46"/>
  <c r="R1921" i="46" s="1"/>
  <c r="R1922" i="46"/>
  <c r="S1821" i="46"/>
  <c r="C609" i="67"/>
  <c r="C614" i="67" s="1"/>
  <c r="H2692" i="71"/>
  <c r="E66" i="67"/>
  <c r="V9" i="79"/>
  <c r="N378" i="67"/>
  <c r="N268" i="67"/>
  <c r="N488" i="67"/>
  <c r="N161" i="67"/>
  <c r="N271" i="67"/>
  <c r="N491" i="67"/>
  <c r="V12" i="79"/>
  <c r="N550" i="67"/>
  <c r="N220" i="67"/>
  <c r="N440" i="67"/>
  <c r="N330" i="67"/>
  <c r="N563" i="67"/>
  <c r="N453" i="67"/>
  <c r="N343" i="67"/>
  <c r="V90" i="79"/>
  <c r="N233" i="67"/>
  <c r="V93" i="79"/>
  <c r="N566" i="67"/>
  <c r="N236" i="67"/>
  <c r="N571" i="67"/>
  <c r="N351" i="67"/>
  <c r="N241" i="67"/>
  <c r="V98" i="79"/>
  <c r="N461" i="67"/>
  <c r="AC1864" i="46"/>
  <c r="N662" i="70"/>
  <c r="H2733" i="71"/>
  <c r="E138" i="70"/>
  <c r="H2735" i="71"/>
  <c r="E156" i="70"/>
  <c r="H2758" i="71"/>
  <c r="E245" i="70"/>
  <c r="H2781" i="71"/>
  <c r="E275" i="70"/>
  <c r="H2808" i="71"/>
  <c r="E388" i="70"/>
  <c r="H2813" i="71"/>
  <c r="E396" i="70"/>
  <c r="H2695" i="71"/>
  <c r="E74" i="67"/>
  <c r="C638" i="67"/>
  <c r="I150" i="67"/>
  <c r="N401" i="67"/>
  <c r="N181" i="67"/>
  <c r="N528" i="67"/>
  <c r="N308" i="67"/>
  <c r="O653" i="67"/>
  <c r="O654" i="67" s="1"/>
  <c r="N552" i="67"/>
  <c r="N222" i="67"/>
  <c r="V79" i="79"/>
  <c r="V84" i="79"/>
  <c r="N557" i="67"/>
  <c r="N227" i="67"/>
  <c r="N576" i="67"/>
  <c r="N246" i="67"/>
  <c r="V103" i="79"/>
  <c r="N466" i="67"/>
  <c r="N356" i="67"/>
  <c r="N362" i="67"/>
  <c r="N582" i="67"/>
  <c r="H2703" i="71"/>
  <c r="E25" i="70"/>
  <c r="N592" i="70"/>
  <c r="AJ1864" i="46"/>
  <c r="C612" i="70"/>
  <c r="N627" i="70"/>
  <c r="H2788" i="71"/>
  <c r="E358" i="70"/>
  <c r="N548" i="70"/>
  <c r="N322" i="70"/>
  <c r="N220" i="70"/>
  <c r="N333" i="70"/>
  <c r="N16" i="46"/>
  <c r="I18" i="46"/>
  <c r="N17" i="46"/>
  <c r="N23" i="46"/>
  <c r="N24" i="46"/>
  <c r="I32" i="46"/>
  <c r="N30" i="46"/>
  <c r="N37" i="46"/>
  <c r="N38" i="46"/>
  <c r="K60" i="46"/>
  <c r="N59" i="46"/>
  <c r="I88" i="46"/>
  <c r="N86" i="46"/>
  <c r="K102" i="46"/>
  <c r="K70" i="50" s="1"/>
  <c r="N101" i="46"/>
  <c r="N108" i="46"/>
  <c r="AE1821" i="46"/>
  <c r="I1829" i="46" s="1"/>
  <c r="K1829" i="46" s="1"/>
  <c r="AD1922" i="46"/>
  <c r="N648" i="67"/>
  <c r="E389" i="67"/>
  <c r="E407" i="67"/>
  <c r="E421" i="67"/>
  <c r="N163" i="67"/>
  <c r="N493" i="67"/>
  <c r="N273" i="67"/>
  <c r="N421" i="67"/>
  <c r="N201" i="67"/>
  <c r="V52" i="79"/>
  <c r="N570" i="67"/>
  <c r="N350" i="67"/>
  <c r="N240" i="67"/>
  <c r="E495" i="70"/>
  <c r="AA1865" i="46"/>
  <c r="C597" i="70"/>
  <c r="AD1868" i="46"/>
  <c r="C584" i="70"/>
  <c r="X1868" i="46"/>
  <c r="C592" i="70"/>
  <c r="N241" i="70"/>
  <c r="N128" i="70"/>
  <c r="N467" i="70"/>
  <c r="N364" i="70"/>
  <c r="N251" i="70"/>
  <c r="N477" i="70"/>
  <c r="N25" i="70"/>
  <c r="N487" i="70"/>
  <c r="N35" i="70"/>
  <c r="N148" i="70"/>
  <c r="N261" i="70"/>
  <c r="N498" i="70"/>
  <c r="N46" i="70"/>
  <c r="N272" i="70"/>
  <c r="N285" i="70"/>
  <c r="N172" i="70"/>
  <c r="N59" i="70"/>
  <c r="N398" i="70"/>
  <c r="N511" i="70"/>
  <c r="N416" i="70"/>
  <c r="N190" i="70"/>
  <c r="N529" i="70"/>
  <c r="N77" i="70"/>
  <c r="N544" i="70"/>
  <c r="N205" i="70"/>
  <c r="N318" i="70"/>
  <c r="N306" i="70"/>
  <c r="N193" i="70"/>
  <c r="N92" i="70"/>
  <c r="H2725" i="71"/>
  <c r="E57" i="70"/>
  <c r="N618" i="70"/>
  <c r="AD1866" i="46"/>
  <c r="C582" i="70"/>
  <c r="AJ1866" i="46"/>
  <c r="C614" i="70"/>
  <c r="N473" i="70"/>
  <c r="N247" i="70"/>
  <c r="N360" i="70"/>
  <c r="N146" i="70"/>
  <c r="N372" i="70"/>
  <c r="N259" i="70"/>
  <c r="N33" i="70"/>
  <c r="N380" i="70"/>
  <c r="N493" i="70"/>
  <c r="N41" i="70"/>
  <c r="N267" i="70"/>
  <c r="N54" i="70"/>
  <c r="N167" i="70"/>
  <c r="N280" i="70"/>
  <c r="O1923" i="46"/>
  <c r="N527" i="70"/>
  <c r="N1878" i="46" s="1"/>
  <c r="N188" i="70"/>
  <c r="N75" i="70"/>
  <c r="W75" i="79" s="1"/>
  <c r="N425" i="70"/>
  <c r="N86" i="70"/>
  <c r="N312" i="70"/>
  <c r="N199" i="70"/>
  <c r="N538" i="70"/>
  <c r="N442" i="70"/>
  <c r="N555" i="70"/>
  <c r="N329" i="70"/>
  <c r="N358" i="70"/>
  <c r="N132" i="70"/>
  <c r="N245" i="70"/>
  <c r="N471" i="70"/>
  <c r="N483" i="70"/>
  <c r="N31" i="70"/>
  <c r="N257" i="70"/>
  <c r="N491" i="70"/>
  <c r="N152" i="70"/>
  <c r="N265" i="70"/>
  <c r="N504" i="70"/>
  <c r="N278" i="70"/>
  <c r="N518" i="70"/>
  <c r="N179" i="70"/>
  <c r="N423" i="70"/>
  <c r="N84" i="70"/>
  <c r="N536" i="70"/>
  <c r="N550" i="70"/>
  <c r="N98" i="70"/>
  <c r="N324" i="70"/>
  <c r="E60" i="67"/>
  <c r="K1730" i="46"/>
  <c r="U1730" i="46" s="1"/>
  <c r="I22" i="31"/>
  <c r="E27" i="73"/>
  <c r="K1726" i="46"/>
  <c r="U1726" i="46" s="1"/>
  <c r="I18" i="31"/>
  <c r="E23" i="73"/>
  <c r="E19" i="73"/>
  <c r="K1722" i="46"/>
  <c r="U1722" i="46" s="1"/>
  <c r="I14" i="31"/>
  <c r="K1718" i="46"/>
  <c r="U1718" i="46" s="1"/>
  <c r="E15" i="73"/>
  <c r="I10" i="31"/>
  <c r="E35" i="73"/>
  <c r="U1744" i="46"/>
  <c r="E39" i="73"/>
  <c r="U1748" i="46"/>
  <c r="E43" i="73"/>
  <c r="U1752" i="46"/>
  <c r="X1922" i="46"/>
  <c r="Y1821" i="46"/>
  <c r="I1827" i="46" s="1"/>
  <c r="K1827" i="46" s="1"/>
  <c r="U1922" i="46"/>
  <c r="V1821" i="46"/>
  <c r="AB1821" i="46"/>
  <c r="I1828" i="46" s="1"/>
  <c r="K1828" i="46" s="1"/>
  <c r="AA1922" i="46"/>
  <c r="N499" i="67"/>
  <c r="C580" i="70"/>
  <c r="C596" i="70"/>
  <c r="C589" i="70"/>
  <c r="C613" i="70"/>
  <c r="C598" i="70"/>
  <c r="C583" i="70"/>
  <c r="C599" i="70"/>
  <c r="C608" i="70"/>
  <c r="C616" i="70"/>
  <c r="E26" i="73"/>
  <c r="I21" i="31"/>
  <c r="K1729" i="46"/>
  <c r="U1729" i="46" s="1"/>
  <c r="E22" i="73"/>
  <c r="I17" i="31"/>
  <c r="K1725" i="46"/>
  <c r="U1725" i="46" s="1"/>
  <c r="I13" i="31"/>
  <c r="E18" i="73"/>
  <c r="U1741" i="46"/>
  <c r="E32" i="73"/>
  <c r="E36" i="73"/>
  <c r="U1745" i="46"/>
  <c r="U1749" i="46"/>
  <c r="E40" i="73"/>
  <c r="J1764" i="46"/>
  <c r="R1819" i="46"/>
  <c r="J1821" i="46"/>
  <c r="Q1753" i="46"/>
  <c r="Q1765" i="46" s="1"/>
  <c r="M1821" i="46"/>
  <c r="C28" i="73"/>
  <c r="I1731" i="46"/>
  <c r="K1811" i="46"/>
  <c r="M24" i="73"/>
  <c r="L1869" i="46"/>
  <c r="T37" i="73" s="1"/>
  <c r="M14" i="73"/>
  <c r="E21" i="67"/>
  <c r="M26" i="73" s="1"/>
  <c r="M23" i="73"/>
  <c r="P1818" i="46"/>
  <c r="K1818" i="46"/>
  <c r="M19" i="73"/>
  <c r="K1814" i="46"/>
  <c r="P1814" i="46"/>
  <c r="M15" i="73"/>
  <c r="K1810" i="46"/>
  <c r="R1817" i="46"/>
  <c r="K1819" i="46"/>
  <c r="M16" i="73"/>
  <c r="N14" i="73"/>
  <c r="K1820" i="46"/>
  <c r="K1816" i="46"/>
  <c r="K1812" i="46"/>
  <c r="M21" i="73"/>
  <c r="U1869" i="46"/>
  <c r="N1879" i="46" s="1"/>
  <c r="A6" i="49"/>
  <c r="A22" i="49"/>
  <c r="A18" i="49"/>
  <c r="A14" i="49"/>
  <c r="A8" i="75"/>
  <c r="A5" i="75"/>
  <c r="A12" i="75"/>
  <c r="A9" i="75"/>
  <c r="A13" i="75"/>
  <c r="A6" i="75"/>
  <c r="A10" i="75"/>
  <c r="A17" i="75"/>
  <c r="A7" i="75"/>
  <c r="A11" i="75"/>
  <c r="A25" i="49"/>
  <c r="A21" i="49"/>
  <c r="A17" i="49"/>
  <c r="A13" i="49"/>
  <c r="A9" i="49"/>
  <c r="G23" i="50"/>
  <c r="C28" i="50"/>
  <c r="O72" i="50"/>
  <c r="O40" i="50"/>
  <c r="L23" i="50"/>
  <c r="H23" i="50"/>
  <c r="E23" i="50"/>
  <c r="AJ26" i="50"/>
  <c r="AK26" i="50" s="1"/>
  <c r="W36" i="50"/>
  <c r="U27" i="50"/>
  <c r="W27" i="50"/>
  <c r="F23" i="50"/>
  <c r="Q42" i="50"/>
  <c r="D29" i="50"/>
  <c r="D23" i="50"/>
  <c r="J23" i="50"/>
  <c r="X27" i="50"/>
  <c r="N23" i="50"/>
  <c r="M23" i="50"/>
  <c r="K23" i="50"/>
  <c r="M31" i="50"/>
  <c r="T42" i="50"/>
  <c r="Y37" i="50"/>
  <c r="Y42" i="50"/>
  <c r="P42" i="50"/>
  <c r="F35" i="50"/>
  <c r="U15" i="50"/>
  <c r="N35" i="50"/>
  <c r="Y15" i="50"/>
  <c r="C36" i="50"/>
  <c r="AI32" i="50"/>
  <c r="O42" i="50"/>
  <c r="S42" i="50"/>
  <c r="R42" i="50"/>
  <c r="V42" i="50"/>
  <c r="U42" i="50"/>
  <c r="W42" i="50"/>
  <c r="Q15" i="50"/>
  <c r="S15" i="50"/>
  <c r="C20" i="50"/>
  <c r="P40" i="50"/>
  <c r="W40" i="50"/>
  <c r="T40" i="50"/>
  <c r="T36" i="50"/>
  <c r="O36" i="50"/>
  <c r="Y40" i="50"/>
  <c r="C34" i="50"/>
  <c r="Q40" i="50"/>
  <c r="U40" i="50"/>
  <c r="R40" i="50"/>
  <c r="L18" i="50"/>
  <c r="S33" i="50"/>
  <c r="V36" i="50"/>
  <c r="O37" i="50"/>
  <c r="T15" i="50"/>
  <c r="P36" i="50"/>
  <c r="E19" i="50"/>
  <c r="W37" i="50"/>
  <c r="P15" i="50"/>
  <c r="R15" i="50"/>
  <c r="R36" i="50"/>
  <c r="Q36" i="50"/>
  <c r="O15" i="50"/>
  <c r="X36" i="50"/>
  <c r="S36" i="50"/>
  <c r="X15" i="50"/>
  <c r="Y36" i="50"/>
  <c r="W15" i="50"/>
  <c r="C16" i="50"/>
  <c r="U37" i="50"/>
  <c r="D31" i="50"/>
  <c r="P37" i="50"/>
  <c r="T37" i="50"/>
  <c r="C39" i="50"/>
  <c r="C24" i="50"/>
  <c r="AK24" i="50"/>
  <c r="E31" i="50"/>
  <c r="N31" i="50"/>
  <c r="K31" i="50"/>
  <c r="R37" i="50"/>
  <c r="Q37" i="50"/>
  <c r="X37" i="50"/>
  <c r="Q13" i="50"/>
  <c r="C32" i="50"/>
  <c r="S37" i="50"/>
  <c r="O13" i="50"/>
  <c r="AJ32" i="50"/>
  <c r="C41" i="50"/>
  <c r="AA30" i="50"/>
  <c r="AA29" i="50"/>
  <c r="T25" i="50"/>
  <c r="C26" i="50"/>
  <c r="C37" i="50"/>
  <c r="C29" i="50"/>
  <c r="AA25" i="50"/>
  <c r="AA33" i="50"/>
  <c r="C18" i="50"/>
  <c r="C21" i="50"/>
  <c r="AJ29" i="50"/>
  <c r="AK29" i="50" s="1"/>
  <c r="AA26" i="50"/>
  <c r="AA34" i="50"/>
  <c r="N18" i="50"/>
  <c r="K35" i="50"/>
  <c r="H35" i="50"/>
  <c r="L35" i="50"/>
  <c r="J35" i="50"/>
  <c r="I35" i="50"/>
  <c r="E35" i="50"/>
  <c r="G35" i="50"/>
  <c r="M35" i="50"/>
  <c r="I19" i="50"/>
  <c r="F19" i="50"/>
  <c r="H19" i="50"/>
  <c r="J19" i="50"/>
  <c r="G19" i="50"/>
  <c r="N19" i="50"/>
  <c r="D19" i="50"/>
  <c r="L19" i="50"/>
  <c r="K19" i="50"/>
  <c r="AK30" i="50"/>
  <c r="AA27" i="50"/>
  <c r="AA31" i="50"/>
  <c r="AA35" i="50"/>
  <c r="AA24" i="50"/>
  <c r="AA28" i="50"/>
  <c r="AA32" i="50"/>
  <c r="M29" i="50" l="1"/>
  <c r="R241" i="46"/>
  <c r="U1398" i="46"/>
  <c r="E1036" i="60"/>
  <c r="J31" i="50"/>
  <c r="S35" i="50"/>
  <c r="X35" i="50"/>
  <c r="N29" i="50"/>
  <c r="C1029" i="40"/>
  <c r="C1007" i="38"/>
  <c r="O440" i="57"/>
  <c r="O447" i="57" s="1"/>
  <c r="C998" i="42"/>
  <c r="L346" i="46"/>
  <c r="C1039" i="43"/>
  <c r="P843" i="46"/>
  <c r="E1012" i="39"/>
  <c r="T1490" i="46"/>
  <c r="AD894" i="46"/>
  <c r="R213" i="46"/>
  <c r="O515" i="36"/>
  <c r="O518" i="36" s="1"/>
  <c r="E425" i="60"/>
  <c r="O415" i="60" s="1"/>
  <c r="E1004" i="44"/>
  <c r="E992" i="57"/>
  <c r="E1026" i="60"/>
  <c r="G70" i="50"/>
  <c r="AG1502" i="46"/>
  <c r="E1033" i="57"/>
  <c r="E293" i="60"/>
  <c r="O283" i="60" s="1"/>
  <c r="O301" i="60" s="1"/>
  <c r="L423" i="46" s="1"/>
  <c r="D915" i="44"/>
  <c r="Y33" i="50"/>
  <c r="K368" i="57"/>
  <c r="E1024" i="60"/>
  <c r="F31" i="50"/>
  <c r="W35" i="50"/>
  <c r="O33" i="50"/>
  <c r="O35" i="50"/>
  <c r="J29" i="50"/>
  <c r="D477" i="70"/>
  <c r="AG569" i="46"/>
  <c r="E1039" i="60"/>
  <c r="R80" i="46"/>
  <c r="AA860" i="46"/>
  <c r="D414" i="36"/>
  <c r="E1033" i="59"/>
  <c r="D779" i="36"/>
  <c r="W1354" i="46" s="1"/>
  <c r="AG860" i="46"/>
  <c r="D1013" i="60"/>
  <c r="E1032" i="41"/>
  <c r="O1188" i="46"/>
  <c r="D422" i="1"/>
  <c r="N262" i="46"/>
  <c r="Q911" i="46"/>
  <c r="E1026" i="55"/>
  <c r="E1035" i="38"/>
  <c r="E1039" i="38" s="1"/>
  <c r="D1002" i="60"/>
  <c r="N1593" i="46"/>
  <c r="D553" i="60"/>
  <c r="AF1064" i="46" s="1"/>
  <c r="AD1642" i="46"/>
  <c r="AD95" i="46"/>
  <c r="E1025" i="44"/>
  <c r="D664" i="60"/>
  <c r="AC1271" i="46" s="1"/>
  <c r="Z1271" i="46"/>
  <c r="U1217" i="46"/>
  <c r="K498" i="38"/>
  <c r="C1007" i="41"/>
  <c r="D414" i="60"/>
  <c r="D640" i="44"/>
  <c r="D515" i="37"/>
  <c r="AG501" i="46"/>
  <c r="D258" i="60"/>
  <c r="T427" i="46" s="1"/>
  <c r="H31" i="50"/>
  <c r="U35" i="50"/>
  <c r="Q33" i="50"/>
  <c r="I29" i="50"/>
  <c r="D422" i="39"/>
  <c r="D553" i="59"/>
  <c r="D168" i="1"/>
  <c r="AC171" i="46" s="1"/>
  <c r="S120" i="46"/>
  <c r="K738" i="46"/>
  <c r="E1036" i="42"/>
  <c r="R262" i="46"/>
  <c r="P722" i="46"/>
  <c r="P962" i="46"/>
  <c r="D47" i="41"/>
  <c r="D640" i="43"/>
  <c r="R1647" i="46"/>
  <c r="X220" i="46"/>
  <c r="E1002" i="38"/>
  <c r="D162" i="59"/>
  <c r="W262" i="46" s="1"/>
  <c r="U33" i="50"/>
  <c r="D42" i="67"/>
  <c r="H367" i="38"/>
  <c r="S1081" i="46"/>
  <c r="S1085" i="46" s="1"/>
  <c r="G66" i="50"/>
  <c r="AA1442" i="46"/>
  <c r="D915" i="42"/>
  <c r="D1036" i="42" s="1"/>
  <c r="O1360" i="46"/>
  <c r="D793" i="37"/>
  <c r="O962" i="46"/>
  <c r="D53" i="40"/>
  <c r="AC46" i="46" s="1"/>
  <c r="E64" i="58"/>
  <c r="O54" i="58" s="1"/>
  <c r="O72" i="58" s="1"/>
  <c r="O91" i="58" s="1"/>
  <c r="U1621" i="46"/>
  <c r="AA1635" i="46"/>
  <c r="K978" i="46"/>
  <c r="K979" i="46" s="1"/>
  <c r="AG877" i="46"/>
  <c r="D384" i="59"/>
  <c r="D672" i="60"/>
  <c r="D1034" i="60" s="1"/>
  <c r="AA1271" i="46"/>
  <c r="E598" i="32"/>
  <c r="Y28" i="50"/>
  <c r="E675" i="43"/>
  <c r="O665" i="43" s="1"/>
  <c r="O683" i="43" s="1"/>
  <c r="L1211" i="46" s="1"/>
  <c r="D755" i="44"/>
  <c r="Z1442" i="46" s="1"/>
  <c r="D672" i="59"/>
  <c r="AF1262" i="46" s="1"/>
  <c r="AG1365" i="46"/>
  <c r="M234" i="46"/>
  <c r="D883" i="42"/>
  <c r="M1490" i="46"/>
  <c r="E1027" i="40"/>
  <c r="AD739" i="46"/>
  <c r="O690" i="37"/>
  <c r="O697" i="37" s="1"/>
  <c r="AA1013" i="46"/>
  <c r="D877" i="44"/>
  <c r="D408" i="42"/>
  <c r="E991" i="59"/>
  <c r="Q1376" i="46"/>
  <c r="E570" i="32"/>
  <c r="R1365" i="46"/>
  <c r="R1431" i="46"/>
  <c r="AD1442" i="46"/>
  <c r="P72" i="50"/>
  <c r="D553" i="57"/>
  <c r="AF1013" i="46" s="1"/>
  <c r="X33" i="50"/>
  <c r="T1922" i="46"/>
  <c r="O1013" i="46"/>
  <c r="L31" i="50"/>
  <c r="P33" i="50"/>
  <c r="G29" i="50"/>
  <c r="F29" i="50"/>
  <c r="U1821" i="46"/>
  <c r="O319" i="57"/>
  <c r="K434" i="46"/>
  <c r="D162" i="44"/>
  <c r="W234" i="46" s="1"/>
  <c r="H499" i="43"/>
  <c r="Q979" i="46"/>
  <c r="P739" i="46"/>
  <c r="U552" i="46"/>
  <c r="D408" i="60"/>
  <c r="AG192" i="46"/>
  <c r="K499" i="59"/>
  <c r="AF1431" i="46"/>
  <c r="O1466" i="46"/>
  <c r="U36" i="49"/>
  <c r="J8" i="82"/>
  <c r="Q35" i="50"/>
  <c r="K1076" i="46"/>
  <c r="L1076" i="46" s="1"/>
  <c r="V35" i="50"/>
  <c r="E29" i="50"/>
  <c r="X53" i="46"/>
  <c r="H29" i="50"/>
  <c r="L842" i="46"/>
  <c r="G31" i="50"/>
  <c r="T33" i="50"/>
  <c r="E1033" i="41"/>
  <c r="X620" i="46"/>
  <c r="E596" i="32"/>
  <c r="M269" i="46"/>
  <c r="N138" i="32"/>
  <c r="D553" i="41"/>
  <c r="AF928" i="46" s="1"/>
  <c r="K368" i="43"/>
  <c r="E1013" i="44"/>
  <c r="E1011" i="60"/>
  <c r="E675" i="60"/>
  <c r="O665" i="60" s="1"/>
  <c r="O683" i="60" s="1"/>
  <c r="L1265" i="46" s="1"/>
  <c r="D915" i="60"/>
  <c r="L620" i="46"/>
  <c r="P1591" i="46"/>
  <c r="P1593" i="46" s="1"/>
  <c r="K29" i="50"/>
  <c r="V33" i="50"/>
  <c r="C1029" i="44"/>
  <c r="D384" i="38"/>
  <c r="Z552" i="46" s="1"/>
  <c r="W894" i="46"/>
  <c r="M255" i="46"/>
  <c r="E179" i="38"/>
  <c r="O169" i="38" s="1"/>
  <c r="O187" i="38" s="1"/>
  <c r="D793" i="38"/>
  <c r="R192" i="46"/>
  <c r="J1954" i="46"/>
  <c r="AF1235" i="46"/>
  <c r="D1034" i="55"/>
  <c r="D995" i="43"/>
  <c r="Z1628" i="46"/>
  <c r="D1004" i="38"/>
  <c r="T1172" i="46"/>
  <c r="O571" i="42"/>
  <c r="O578" i="42" s="1"/>
  <c r="N945" i="46"/>
  <c r="AG60" i="46"/>
  <c r="O843" i="46"/>
  <c r="X18" i="46"/>
  <c r="AG185" i="46"/>
  <c r="D258" i="42"/>
  <c r="T378" i="46" s="1"/>
  <c r="D61" i="38"/>
  <c r="K368" i="42"/>
  <c r="E995" i="43"/>
  <c r="F367" i="38"/>
  <c r="M551" i="46" s="1"/>
  <c r="O1502" i="46"/>
  <c r="R1420" i="46"/>
  <c r="O945" i="46"/>
  <c r="Q1262" i="46"/>
  <c r="AF67" i="46"/>
  <c r="D1016" i="36"/>
  <c r="E1016" i="36"/>
  <c r="D915" i="55"/>
  <c r="H498" i="38"/>
  <c r="V27" i="50"/>
  <c r="AF1864" i="46"/>
  <c r="R94" i="46"/>
  <c r="E996" i="1"/>
  <c r="E293" i="37"/>
  <c r="O283" i="37" s="1"/>
  <c r="O301" i="37" s="1"/>
  <c r="L945" i="46"/>
  <c r="M1466" i="46"/>
  <c r="O515" i="42"/>
  <c r="C1039" i="42"/>
  <c r="E1036" i="36"/>
  <c r="P603" i="46"/>
  <c r="O688" i="46"/>
  <c r="D1024" i="60"/>
  <c r="E1003" i="44"/>
  <c r="I108" i="30"/>
  <c r="I109" i="30" s="1"/>
  <c r="AL1865" i="46"/>
  <c r="U1172" i="46"/>
  <c r="F368" i="42"/>
  <c r="M620" i="46" s="1"/>
  <c r="D422" i="55"/>
  <c r="O518" i="46"/>
  <c r="Y27" i="50"/>
  <c r="E179" i="37"/>
  <c r="O169" i="37" s="1"/>
  <c r="O187" i="37" s="1"/>
  <c r="O205" i="37" s="1"/>
  <c r="R1649" i="46"/>
  <c r="C1039" i="55"/>
  <c r="E796" i="40"/>
  <c r="O786" i="40" s="1"/>
  <c r="O804" i="40" s="1"/>
  <c r="O823" i="40" s="1"/>
  <c r="O830" i="40" s="1"/>
  <c r="O847" i="40" s="1"/>
  <c r="O848" i="40" s="1"/>
  <c r="O654" i="46"/>
  <c r="P1607" i="46"/>
  <c r="D134" i="32"/>
  <c r="D579" i="32" s="1"/>
  <c r="T27" i="50"/>
  <c r="H499" i="60"/>
  <c r="O739" i="46"/>
  <c r="K499" i="60"/>
  <c r="D176" i="42"/>
  <c r="AF220" i="46" s="1"/>
  <c r="D53" i="44"/>
  <c r="AC74" i="46" s="1"/>
  <c r="N1649" i="46"/>
  <c r="D785" i="60"/>
  <c r="D176" i="60"/>
  <c r="AF269" i="46" s="1"/>
  <c r="O928" i="46"/>
  <c r="AA11" i="46"/>
  <c r="L637" i="46"/>
  <c r="L1029" i="46"/>
  <c r="D793" i="42"/>
  <c r="C998" i="59"/>
  <c r="P877" i="46"/>
  <c r="R234" i="46"/>
  <c r="R269" i="46"/>
  <c r="AD241" i="46"/>
  <c r="O384" i="57"/>
  <c r="O911" i="46"/>
  <c r="D539" i="41"/>
  <c r="F368" i="60"/>
  <c r="M739" i="46" s="1"/>
  <c r="P1668" i="46"/>
  <c r="N1614" i="46"/>
  <c r="R27" i="50"/>
  <c r="AG1420" i="46"/>
  <c r="D658" i="37"/>
  <c r="AG67" i="46"/>
  <c r="K368" i="60"/>
  <c r="X928" i="46"/>
  <c r="AD654" i="46"/>
  <c r="P1013" i="46"/>
  <c r="C1039" i="58"/>
  <c r="C998" i="38"/>
  <c r="X1163" i="46"/>
  <c r="M241" i="46"/>
  <c r="P1064" i="46"/>
  <c r="P637" i="46"/>
  <c r="E994" i="42"/>
  <c r="D755" i="36"/>
  <c r="Z1354" i="46" s="1"/>
  <c r="O1047" i="46"/>
  <c r="AG671" i="46"/>
  <c r="E425" i="39"/>
  <c r="O415" i="39" s="1"/>
  <c r="O515" i="60"/>
  <c r="O518" i="60" s="1"/>
  <c r="L535" i="46"/>
  <c r="D658" i="43"/>
  <c r="E675" i="37"/>
  <c r="O665" i="37" s="1"/>
  <c r="O683" i="37" s="1"/>
  <c r="K1157" i="46" s="1"/>
  <c r="U350" i="46"/>
  <c r="AF60" i="46"/>
  <c r="D422" i="41"/>
  <c r="AF603" i="46" s="1"/>
  <c r="R654" i="46"/>
  <c r="E994" i="36"/>
  <c r="E991" i="41"/>
  <c r="C1007" i="37"/>
  <c r="P1047" i="46"/>
  <c r="J1514" i="46"/>
  <c r="O515" i="39"/>
  <c r="O518" i="39" s="1"/>
  <c r="U979" i="46"/>
  <c r="AD1502" i="46"/>
  <c r="O1030" i="46"/>
  <c r="D883" i="38"/>
  <c r="Q27" i="50"/>
  <c r="S27" i="50"/>
  <c r="O27" i="50"/>
  <c r="AI1864" i="46"/>
  <c r="D273" i="67"/>
  <c r="D603" i="67" s="1"/>
  <c r="O384" i="59"/>
  <c r="C998" i="55"/>
  <c r="E1003" i="41"/>
  <c r="E1013" i="43"/>
  <c r="D258" i="38"/>
  <c r="T350" i="46" s="1"/>
  <c r="R1208" i="46"/>
  <c r="U413" i="46"/>
  <c r="P1648" i="46"/>
  <c r="P1649" i="46" s="1"/>
  <c r="E991" i="39"/>
  <c r="G85" i="82"/>
  <c r="AF1354" i="46"/>
  <c r="D1035" i="36"/>
  <c r="L739" i="46"/>
  <c r="L603" i="46"/>
  <c r="C998" i="57"/>
  <c r="AD860" i="46"/>
  <c r="D23" i="42"/>
  <c r="D996" i="42" s="1"/>
  <c r="E1025" i="40"/>
  <c r="E1006" i="44"/>
  <c r="E1035" i="40"/>
  <c r="E1004" i="42"/>
  <c r="K12" i="82"/>
  <c r="R979" i="46"/>
  <c r="O1454" i="46"/>
  <c r="O979" i="46"/>
  <c r="M1431" i="46"/>
  <c r="L979" i="46"/>
  <c r="J12" i="60"/>
  <c r="H982" i="60" s="1"/>
  <c r="D640" i="42"/>
  <c r="T1208" i="46" s="1"/>
  <c r="P501" i="46"/>
  <c r="P654" i="46"/>
  <c r="AD688" i="46"/>
  <c r="N291" i="46"/>
  <c r="E992" i="39"/>
  <c r="Q688" i="46"/>
  <c r="E1011" i="44"/>
  <c r="D29" i="59"/>
  <c r="T102" i="46" s="1"/>
  <c r="E293" i="44"/>
  <c r="O283" i="44" s="1"/>
  <c r="O301" i="44" s="1"/>
  <c r="Q1466" i="46"/>
  <c r="AA178" i="46"/>
  <c r="R860" i="46"/>
  <c r="Q1030" i="46"/>
  <c r="AA894" i="46"/>
  <c r="R877" i="46"/>
  <c r="D408" i="44"/>
  <c r="AA1579" i="46"/>
  <c r="D1034" i="38"/>
  <c r="W34" i="50"/>
  <c r="C1019" i="58"/>
  <c r="P34" i="50"/>
  <c r="R996" i="46"/>
  <c r="E982" i="40"/>
  <c r="E1037" i="1"/>
  <c r="M1502" i="46"/>
  <c r="P1662" i="46"/>
  <c r="H47" i="82"/>
  <c r="O586" i="46"/>
  <c r="AD1398" i="46"/>
  <c r="AD603" i="46"/>
  <c r="R1502" i="46"/>
  <c r="R1599" i="46"/>
  <c r="R1600" i="46" s="1"/>
  <c r="R1064" i="46"/>
  <c r="D517" i="67"/>
  <c r="D621" i="67" s="1"/>
  <c r="S34" i="50"/>
  <c r="R34" i="50"/>
  <c r="O860" i="46"/>
  <c r="D61" i="1"/>
  <c r="E992" i="41"/>
  <c r="E425" i="41"/>
  <c r="O415" i="41" s="1"/>
  <c r="N185" i="46"/>
  <c r="E1022" i="41"/>
  <c r="D883" i="44"/>
  <c r="R843" i="46"/>
  <c r="E556" i="37"/>
  <c r="O546" i="37" s="1"/>
  <c r="E556" i="41"/>
  <c r="O546" i="41" s="1"/>
  <c r="AA928" i="46"/>
  <c r="O569" i="46"/>
  <c r="AF1253" i="46"/>
  <c r="R1454" i="46"/>
  <c r="R1466" i="46"/>
  <c r="N1579" i="46"/>
  <c r="N1663" i="46"/>
  <c r="E918" i="36"/>
  <c r="O908" i="36" s="1"/>
  <c r="O926" i="36" s="1"/>
  <c r="K1575" i="46" s="1"/>
  <c r="O894" i="46"/>
  <c r="M1442" i="46"/>
  <c r="L911" i="46"/>
  <c r="D553" i="58"/>
  <c r="AF1030" i="46" s="1"/>
  <c r="L1063" i="46"/>
  <c r="D176" i="41"/>
  <c r="AF213" i="46" s="1"/>
  <c r="U34" i="50"/>
  <c r="X34" i="50"/>
  <c r="Y34" i="50"/>
  <c r="D761" i="42"/>
  <c r="U1420" i="46"/>
  <c r="D414" i="57"/>
  <c r="AC688" i="46" s="1"/>
  <c r="O1442" i="46"/>
  <c r="E1033" i="58"/>
  <c r="K1063" i="46"/>
  <c r="K1064" i="46" s="1"/>
  <c r="C1007" i="1"/>
  <c r="T34" i="50"/>
  <c r="V34" i="50"/>
  <c r="Q34" i="50"/>
  <c r="L654" i="46"/>
  <c r="P688" i="46"/>
  <c r="P826" i="46"/>
  <c r="Q860" i="46"/>
  <c r="D1022" i="41"/>
  <c r="AA586" i="46"/>
  <c r="T722" i="46"/>
  <c r="D1002" i="59"/>
  <c r="K551" i="46"/>
  <c r="D658" i="38"/>
  <c r="K1046" i="46"/>
  <c r="K1047" i="46" s="1"/>
  <c r="E1019" i="60"/>
  <c r="D1019" i="60" s="1"/>
  <c r="D53" i="37"/>
  <c r="AC25" i="46" s="1"/>
  <c r="D545" i="1"/>
  <c r="E280" i="32"/>
  <c r="O270" i="32" s="1"/>
  <c r="O288" i="32" s="1"/>
  <c r="O307" i="32" s="1"/>
  <c r="O314" i="32" s="1"/>
  <c r="O331" i="32" s="1"/>
  <c r="L33" i="79"/>
  <c r="J30" i="82"/>
  <c r="L76" i="79"/>
  <c r="J73" i="82"/>
  <c r="L97" i="79"/>
  <c r="J94" i="82"/>
  <c r="P1584" i="46"/>
  <c r="P1586" i="46" s="1"/>
  <c r="R1584" i="46"/>
  <c r="L21" i="79"/>
  <c r="J18" i="82"/>
  <c r="D29" i="44"/>
  <c r="T74" i="46" s="1"/>
  <c r="P860" i="46"/>
  <c r="N1676" i="46"/>
  <c r="N76" i="50" s="1"/>
  <c r="M206" i="46"/>
  <c r="D539" i="60"/>
  <c r="U1253" i="46"/>
  <c r="O1430" i="46"/>
  <c r="O1431" i="46" s="1"/>
  <c r="L14" i="79"/>
  <c r="J11" i="82"/>
  <c r="Y25" i="50"/>
  <c r="K1265" i="46"/>
  <c r="E996" i="60"/>
  <c r="P1570" i="46"/>
  <c r="P1572" i="46" s="1"/>
  <c r="AA1431" i="46"/>
  <c r="Q1271" i="46"/>
  <c r="L58" i="79"/>
  <c r="J55" i="82"/>
  <c r="L15" i="79"/>
  <c r="H15" i="79" s="1"/>
  <c r="J12" i="82"/>
  <c r="J18" i="50"/>
  <c r="U25" i="50"/>
  <c r="C1029" i="42"/>
  <c r="K18" i="50"/>
  <c r="E675" i="39"/>
  <c r="O665" i="39" s="1"/>
  <c r="O683" i="39" s="1"/>
  <c r="AA109" i="46"/>
  <c r="D1011" i="57"/>
  <c r="N255" i="46"/>
  <c r="R739" i="46"/>
  <c r="O826" i="46"/>
  <c r="R1190" i="46"/>
  <c r="M1454" i="46"/>
  <c r="X1064" i="46"/>
  <c r="D761" i="60"/>
  <c r="L34" i="79"/>
  <c r="H34" i="79" s="1"/>
  <c r="J31" i="82"/>
  <c r="M18" i="50"/>
  <c r="O25" i="50"/>
  <c r="G18" i="50"/>
  <c r="H18" i="50"/>
  <c r="X1172" i="46"/>
  <c r="Q25" i="50"/>
  <c r="X25" i="50"/>
  <c r="M1265" i="46"/>
  <c r="D1035" i="60"/>
  <c r="D634" i="44"/>
  <c r="D993" i="44" s="1"/>
  <c r="P276" i="46"/>
  <c r="R603" i="46"/>
  <c r="C998" i="37"/>
  <c r="L534" i="46"/>
  <c r="N1572" i="46"/>
  <c r="L39" i="79"/>
  <c r="J36" i="82"/>
  <c r="L92" i="79"/>
  <c r="J89" i="82"/>
  <c r="L98" i="79"/>
  <c r="J95" i="82"/>
  <c r="L17" i="79"/>
  <c r="J14" i="82"/>
  <c r="AA1226" i="46"/>
  <c r="P894" i="46"/>
  <c r="L24" i="79"/>
  <c r="J21" i="82"/>
  <c r="L89" i="79"/>
  <c r="J86" i="82"/>
  <c r="L57" i="79"/>
  <c r="J54" i="82"/>
  <c r="L54" i="79"/>
  <c r="J51" i="82"/>
  <c r="M227" i="46"/>
  <c r="D162" i="60"/>
  <c r="W269" i="46" s="1"/>
  <c r="P552" i="46"/>
  <c r="D138" i="42"/>
  <c r="Z220" i="46" s="1"/>
  <c r="D138" i="40"/>
  <c r="Z206" i="46" s="1"/>
  <c r="D672" i="42"/>
  <c r="L109" i="79"/>
  <c r="J106" i="82"/>
  <c r="L20" i="79"/>
  <c r="J17" i="82"/>
  <c r="L107" i="79"/>
  <c r="J104" i="82"/>
  <c r="L41" i="79"/>
  <c r="J38" i="82"/>
  <c r="C1039" i="1"/>
  <c r="O515" i="44"/>
  <c r="O518" i="44" s="1"/>
  <c r="D29" i="41"/>
  <c r="T53" i="46" s="1"/>
  <c r="R199" i="46"/>
  <c r="N248" i="46"/>
  <c r="P535" i="46"/>
  <c r="O1064" i="46"/>
  <c r="K619" i="46"/>
  <c r="K620" i="46" s="1"/>
  <c r="E1034" i="42"/>
  <c r="L84" i="79"/>
  <c r="J81" i="82"/>
  <c r="L52" i="79"/>
  <c r="J49" i="82"/>
  <c r="L23" i="79"/>
  <c r="H23" i="79" s="1"/>
  <c r="J20" i="82"/>
  <c r="L86" i="79"/>
  <c r="J83" i="82"/>
  <c r="C1007" i="40"/>
  <c r="P25" i="50"/>
  <c r="C1029" i="60"/>
  <c r="E796" i="55"/>
  <c r="O786" i="55" s="1"/>
  <c r="O804" i="55" s="1"/>
  <c r="AD826" i="46"/>
  <c r="C998" i="40"/>
  <c r="R911" i="46"/>
  <c r="E1027" i="37"/>
  <c r="D168" i="40"/>
  <c r="AC206" i="46" s="1"/>
  <c r="O877" i="46"/>
  <c r="D755" i="43"/>
  <c r="P1577" i="46"/>
  <c r="K842" i="46"/>
  <c r="E1005" i="60"/>
  <c r="L79" i="79"/>
  <c r="J76" i="82"/>
  <c r="L9" i="79"/>
  <c r="J6" i="82"/>
  <c r="L36" i="79"/>
  <c r="J33" i="82"/>
  <c r="L105" i="79"/>
  <c r="J102" i="82"/>
  <c r="S25" i="50"/>
  <c r="D18" i="50"/>
  <c r="E18" i="50"/>
  <c r="W25" i="50"/>
  <c r="L32" i="79"/>
  <c r="J29" i="82"/>
  <c r="N393" i="67"/>
  <c r="K893" i="46"/>
  <c r="K894" i="46" s="1"/>
  <c r="P996" i="46"/>
  <c r="N178" i="46"/>
  <c r="Q826" i="46"/>
  <c r="E179" i="42"/>
  <c r="O169" i="42" s="1"/>
  <c r="O187" i="42" s="1"/>
  <c r="K216" i="46" s="1"/>
  <c r="R1577" i="46"/>
  <c r="R1579" i="46" s="1"/>
  <c r="L10" i="79"/>
  <c r="J7" i="82"/>
  <c r="L101" i="79"/>
  <c r="H101" i="79" s="1"/>
  <c r="J98" i="82"/>
  <c r="L93" i="79"/>
  <c r="H93" i="79" s="1"/>
  <c r="J90" i="82"/>
  <c r="F18" i="50"/>
  <c r="R25" i="50"/>
  <c r="O319" i="60"/>
  <c r="P1030" i="46"/>
  <c r="E179" i="1"/>
  <c r="O169" i="1" s="1"/>
  <c r="O187" i="1" s="1"/>
  <c r="O205" i="1" s="1"/>
  <c r="I167" i="46" s="1"/>
  <c r="O702" i="60"/>
  <c r="O709" i="60" s="1"/>
  <c r="O726" i="60" s="1"/>
  <c r="Q928" i="46"/>
  <c r="M1226" i="46"/>
  <c r="E1003" i="60"/>
  <c r="E1007" i="60" s="1"/>
  <c r="D1007" i="60" s="1"/>
  <c r="L50" i="79"/>
  <c r="J47" i="82"/>
  <c r="L91" i="79"/>
  <c r="J88" i="82"/>
  <c r="I96" i="82"/>
  <c r="I34" i="82"/>
  <c r="M13" i="50"/>
  <c r="F13" i="50"/>
  <c r="I13" i="50"/>
  <c r="G13" i="50"/>
  <c r="F41" i="50"/>
  <c r="J13" i="50"/>
  <c r="N13" i="50"/>
  <c r="E41" i="50"/>
  <c r="K13" i="50"/>
  <c r="H13" i="50"/>
  <c r="E13" i="50"/>
  <c r="M41" i="50"/>
  <c r="V38" i="50"/>
  <c r="O38" i="50"/>
  <c r="I30" i="50"/>
  <c r="G21" i="50"/>
  <c r="J30" i="50"/>
  <c r="Q32" i="50"/>
  <c r="D21" i="50"/>
  <c r="L21" i="50"/>
  <c r="P32" i="50"/>
  <c r="Y32" i="50"/>
  <c r="H25" i="50"/>
  <c r="S32" i="50"/>
  <c r="E30" i="50"/>
  <c r="F30" i="50"/>
  <c r="E25" i="50"/>
  <c r="M30" i="50"/>
  <c r="S13" i="50"/>
  <c r="U32" i="50"/>
  <c r="D25" i="50"/>
  <c r="L25" i="50"/>
  <c r="L30" i="50"/>
  <c r="G25" i="50"/>
  <c r="Y13" i="50"/>
  <c r="I25" i="50"/>
  <c r="J25" i="50"/>
  <c r="X13" i="50"/>
  <c r="V13" i="50"/>
  <c r="F25" i="50"/>
  <c r="T32" i="50"/>
  <c r="D30" i="50"/>
  <c r="N30" i="50"/>
  <c r="P13" i="50"/>
  <c r="V32" i="50"/>
  <c r="K25" i="50"/>
  <c r="H30" i="50"/>
  <c r="R13" i="50"/>
  <c r="M25" i="50"/>
  <c r="G30" i="50"/>
  <c r="W13" i="50"/>
  <c r="U13" i="50"/>
  <c r="E11" i="49"/>
  <c r="E14" i="49"/>
  <c r="A431" i="46"/>
  <c r="A1507" i="46"/>
  <c r="A1864" i="46"/>
  <c r="A743" i="46"/>
  <c r="A1807" i="46"/>
  <c r="A1674" i="46"/>
  <c r="A1921" i="46"/>
  <c r="A1275" i="46"/>
  <c r="A1068" i="46"/>
  <c r="A273" i="46"/>
  <c r="C25" i="49"/>
  <c r="E25" i="49" s="1"/>
  <c r="E21" i="49"/>
  <c r="O21" i="49" s="1"/>
  <c r="N462" i="67"/>
  <c r="D311" i="67"/>
  <c r="D635" i="67" s="1"/>
  <c r="N242" i="67"/>
  <c r="D523" i="67"/>
  <c r="D629" i="67" s="1"/>
  <c r="N496" i="67"/>
  <c r="M96" i="79"/>
  <c r="D169" i="67"/>
  <c r="D610" i="67" s="1"/>
  <c r="N283" i="67"/>
  <c r="E626" i="67"/>
  <c r="K58" i="82"/>
  <c r="G58" i="82" s="1"/>
  <c r="K31" i="82"/>
  <c r="K100" i="82"/>
  <c r="G100" i="82" s="1"/>
  <c r="K11" i="82"/>
  <c r="K98" i="82"/>
  <c r="V78" i="79"/>
  <c r="N1836" i="46"/>
  <c r="E16" i="81"/>
  <c r="K20" i="82"/>
  <c r="H96" i="82"/>
  <c r="N421" i="70"/>
  <c r="E580" i="70"/>
  <c r="D580" i="70"/>
  <c r="AA1869" i="46"/>
  <c r="K90" i="82"/>
  <c r="M93" i="79"/>
  <c r="H35" i="79"/>
  <c r="H96" i="79"/>
  <c r="Z1867" i="46"/>
  <c r="X1869" i="46"/>
  <c r="M61" i="79"/>
  <c r="E592" i="70"/>
  <c r="G32" i="82"/>
  <c r="M103" i="79"/>
  <c r="E590" i="70"/>
  <c r="D590" i="70"/>
  <c r="M14" i="79"/>
  <c r="Z1866" i="46"/>
  <c r="E613" i="70"/>
  <c r="D49" i="70"/>
  <c r="AH1864" i="46" s="1"/>
  <c r="N248" i="70"/>
  <c r="W28" i="79"/>
  <c r="M28" i="79" s="1"/>
  <c r="K25" i="82"/>
  <c r="G25" i="82" s="1"/>
  <c r="W22" i="79"/>
  <c r="M22" i="79" s="1"/>
  <c r="K19" i="82"/>
  <c r="G19" i="82" s="1"/>
  <c r="W44" i="79"/>
  <c r="M44" i="79" s="1"/>
  <c r="K41" i="82"/>
  <c r="G41" i="82" s="1"/>
  <c r="W33" i="79"/>
  <c r="M33" i="79" s="1"/>
  <c r="K30" i="82"/>
  <c r="W76" i="79"/>
  <c r="M76" i="79" s="1"/>
  <c r="K73" i="82"/>
  <c r="G73" i="82" s="1"/>
  <c r="W90" i="79"/>
  <c r="M90" i="79" s="1"/>
  <c r="K87" i="82"/>
  <c r="G87" i="82" s="1"/>
  <c r="W98" i="79"/>
  <c r="M98" i="79" s="1"/>
  <c r="K95" i="82"/>
  <c r="W54" i="79"/>
  <c r="M54" i="79" s="1"/>
  <c r="K51" i="82"/>
  <c r="W30" i="79"/>
  <c r="H30" i="79" s="1"/>
  <c r="K27" i="82"/>
  <c r="G27" i="82" s="1"/>
  <c r="D132" i="70"/>
  <c r="W39" i="79"/>
  <c r="H39" i="79" s="1"/>
  <c r="K36" i="82"/>
  <c r="G36" i="82" s="1"/>
  <c r="W105" i="79"/>
  <c r="M105" i="79" s="1"/>
  <c r="K102" i="82"/>
  <c r="W85" i="79"/>
  <c r="K82" i="82"/>
  <c r="G82" i="82" s="1"/>
  <c r="W86" i="79"/>
  <c r="H86" i="79" s="1"/>
  <c r="K83" i="82"/>
  <c r="W49" i="79"/>
  <c r="M49" i="79" s="1"/>
  <c r="K46" i="82"/>
  <c r="G46" i="82" s="1"/>
  <c r="D364" i="70"/>
  <c r="D591" i="70" s="1"/>
  <c r="E581" i="70"/>
  <c r="W58" i="79"/>
  <c r="H58" i="79" s="1"/>
  <c r="K55" i="82"/>
  <c r="G55" i="82" s="1"/>
  <c r="W91" i="79"/>
  <c r="M91" i="79" s="1"/>
  <c r="K88" i="82"/>
  <c r="G88" i="82" s="1"/>
  <c r="W27" i="79"/>
  <c r="H27" i="79" s="1"/>
  <c r="K24" i="82"/>
  <c r="G24" i="82" s="1"/>
  <c r="W47" i="79"/>
  <c r="H47" i="79" s="1"/>
  <c r="K44" i="82"/>
  <c r="G44" i="82" s="1"/>
  <c r="W10" i="79"/>
  <c r="M10" i="79" s="1"/>
  <c r="K7" i="82"/>
  <c r="W13" i="79"/>
  <c r="M13" i="79" s="1"/>
  <c r="K10" i="82"/>
  <c r="G10" i="82" s="1"/>
  <c r="W77" i="79"/>
  <c r="M77" i="79" s="1"/>
  <c r="K74" i="82"/>
  <c r="W20" i="79"/>
  <c r="M20" i="79" s="1"/>
  <c r="K17" i="82"/>
  <c r="G17" i="82" s="1"/>
  <c r="W56" i="79"/>
  <c r="M56" i="79" s="1"/>
  <c r="K53" i="82"/>
  <c r="G53" i="82" s="1"/>
  <c r="W21" i="79"/>
  <c r="K18" i="82"/>
  <c r="W16" i="79"/>
  <c r="H16" i="79" s="1"/>
  <c r="K13" i="82"/>
  <c r="G13" i="82" s="1"/>
  <c r="W80" i="79"/>
  <c r="M80" i="79" s="1"/>
  <c r="K77" i="82"/>
  <c r="G77" i="82" s="1"/>
  <c r="W29" i="79"/>
  <c r="H29" i="79" s="1"/>
  <c r="K26" i="82"/>
  <c r="G26" i="82" s="1"/>
  <c r="W84" i="79"/>
  <c r="H84" i="79" s="1"/>
  <c r="K81" i="82"/>
  <c r="G81" i="82" s="1"/>
  <c r="W32" i="79"/>
  <c r="M32" i="79" s="1"/>
  <c r="K29" i="82"/>
  <c r="W12" i="79"/>
  <c r="H12" i="79" s="1"/>
  <c r="K9" i="82"/>
  <c r="G9" i="82" s="1"/>
  <c r="M23" i="79"/>
  <c r="D501" i="70"/>
  <c r="AH1868" i="46" s="1"/>
  <c r="W42" i="79"/>
  <c r="M42" i="79" s="1"/>
  <c r="K39" i="82"/>
  <c r="G39" i="82" s="1"/>
  <c r="W11" i="79"/>
  <c r="H11" i="79" s="1"/>
  <c r="K8" i="82"/>
  <c r="W43" i="79"/>
  <c r="M43" i="79" s="1"/>
  <c r="K40" i="82"/>
  <c r="G40" i="82" s="1"/>
  <c r="W48" i="79"/>
  <c r="M48" i="79" s="1"/>
  <c r="K45" i="82"/>
  <c r="G45" i="82" s="1"/>
  <c r="W52" i="79"/>
  <c r="M52" i="79" s="1"/>
  <c r="K49" i="82"/>
  <c r="G49" i="82" s="1"/>
  <c r="W78" i="79"/>
  <c r="K75" i="82"/>
  <c r="G75" i="82" s="1"/>
  <c r="W92" i="79"/>
  <c r="M92" i="79" s="1"/>
  <c r="K89" i="82"/>
  <c r="W41" i="79"/>
  <c r="K38" i="82"/>
  <c r="W57" i="79"/>
  <c r="M57" i="79" s="1"/>
  <c r="K54" i="82"/>
  <c r="G54" i="82" s="1"/>
  <c r="E608" i="70"/>
  <c r="W89" i="79"/>
  <c r="K86" i="82"/>
  <c r="G86" i="82" s="1"/>
  <c r="AG1869" i="46"/>
  <c r="I1876" i="46" s="1"/>
  <c r="K1876" i="46" s="1"/>
  <c r="W109" i="79"/>
  <c r="M109" i="79" s="1"/>
  <c r="K106" i="82"/>
  <c r="G106" i="82" s="1"/>
  <c r="W31" i="79"/>
  <c r="H31" i="79" s="1"/>
  <c r="K28" i="82"/>
  <c r="G28" i="82" s="1"/>
  <c r="W81" i="79"/>
  <c r="M81" i="79" s="1"/>
  <c r="K78" i="82"/>
  <c r="G78" i="82" s="1"/>
  <c r="W79" i="79"/>
  <c r="H79" i="79" s="1"/>
  <c r="K76" i="82"/>
  <c r="W36" i="79"/>
  <c r="K33" i="82"/>
  <c r="G33" i="82" s="1"/>
  <c r="W26" i="79"/>
  <c r="H26" i="79" s="1"/>
  <c r="K23" i="82"/>
  <c r="G23" i="82" s="1"/>
  <c r="W97" i="79"/>
  <c r="M97" i="79" s="1"/>
  <c r="K94" i="82"/>
  <c r="W9" i="79"/>
  <c r="K6" i="82"/>
  <c r="W107" i="79"/>
  <c r="M107" i="79" s="1"/>
  <c r="K104" i="82"/>
  <c r="W19" i="79"/>
  <c r="M19" i="79" s="1"/>
  <c r="K16" i="82"/>
  <c r="G16" i="82" s="1"/>
  <c r="O108" i="31"/>
  <c r="O1921" i="46" s="1"/>
  <c r="C15" i="81"/>
  <c r="I21" i="82"/>
  <c r="G93" i="82"/>
  <c r="I24" i="79"/>
  <c r="I14" i="82"/>
  <c r="H56" i="82"/>
  <c r="H34" i="82"/>
  <c r="H74" i="82"/>
  <c r="I47" i="82"/>
  <c r="I56" i="82"/>
  <c r="E20" i="50"/>
  <c r="S14" i="50"/>
  <c r="W14" i="50"/>
  <c r="U24" i="50"/>
  <c r="S39" i="50"/>
  <c r="X40" i="50"/>
  <c r="O19" i="50"/>
  <c r="R28" i="50"/>
  <c r="P28" i="50"/>
  <c r="U28" i="50"/>
  <c r="O28" i="50"/>
  <c r="T39" i="50"/>
  <c r="X39" i="50"/>
  <c r="P39" i="50"/>
  <c r="D26" i="50"/>
  <c r="M27" i="50"/>
  <c r="Q38" i="50"/>
  <c r="S17" i="50"/>
  <c r="I41" i="50"/>
  <c r="J41" i="50"/>
  <c r="U19" i="50"/>
  <c r="H14" i="50"/>
  <c r="Q19" i="50"/>
  <c r="H41" i="50"/>
  <c r="U38" i="50"/>
  <c r="G41" i="50"/>
  <c r="T19" i="50"/>
  <c r="X38" i="50"/>
  <c r="S38" i="50"/>
  <c r="P19" i="50"/>
  <c r="V19" i="50"/>
  <c r="W38" i="50"/>
  <c r="Y19" i="50"/>
  <c r="Y38" i="50"/>
  <c r="R38" i="50"/>
  <c r="R19" i="50"/>
  <c r="W19" i="50"/>
  <c r="X19" i="50"/>
  <c r="N41" i="50"/>
  <c r="T38" i="50"/>
  <c r="X24" i="50"/>
  <c r="P14" i="50"/>
  <c r="E26" i="50"/>
  <c r="P24" i="50"/>
  <c r="Y14" i="50"/>
  <c r="O24" i="50"/>
  <c r="V24" i="50"/>
  <c r="Q14" i="50"/>
  <c r="J26" i="50"/>
  <c r="W41" i="50"/>
  <c r="W24" i="50"/>
  <c r="O14" i="50"/>
  <c r="T14" i="50"/>
  <c r="U14" i="50"/>
  <c r="V14" i="50"/>
  <c r="R39" i="50"/>
  <c r="W39" i="50"/>
  <c r="G34" i="50"/>
  <c r="N34" i="50"/>
  <c r="X14" i="50"/>
  <c r="S40" i="50"/>
  <c r="L14" i="50"/>
  <c r="T17" i="50"/>
  <c r="U21" i="50"/>
  <c r="W17" i="50"/>
  <c r="R21" i="50"/>
  <c r="P23" i="50"/>
  <c r="V23" i="50"/>
  <c r="O17" i="50"/>
  <c r="R23" i="50"/>
  <c r="S23" i="50"/>
  <c r="M22" i="50"/>
  <c r="R17" i="50"/>
  <c r="G14" i="50"/>
  <c r="N14" i="50"/>
  <c r="M14" i="50"/>
  <c r="J14" i="50"/>
  <c r="D14" i="50"/>
  <c r="Y17" i="50"/>
  <c r="T23" i="50"/>
  <c r="Q23" i="50"/>
  <c r="K14" i="50"/>
  <c r="P17" i="50"/>
  <c r="U17" i="50"/>
  <c r="S21" i="50"/>
  <c r="F14" i="50"/>
  <c r="V17" i="50"/>
  <c r="I14" i="50"/>
  <c r="X23" i="50"/>
  <c r="U41" i="50"/>
  <c r="J28" i="50"/>
  <c r="H27" i="50"/>
  <c r="N27" i="50"/>
  <c r="O39" i="50"/>
  <c r="T41" i="50"/>
  <c r="M28" i="50"/>
  <c r="P26" i="50"/>
  <c r="D27" i="50"/>
  <c r="J27" i="50"/>
  <c r="O41" i="50"/>
  <c r="I28" i="50"/>
  <c r="T26" i="50"/>
  <c r="Q39" i="50"/>
  <c r="L27" i="50"/>
  <c r="X26" i="50"/>
  <c r="R41" i="50"/>
  <c r="G28" i="50"/>
  <c r="Q26" i="50"/>
  <c r="P41" i="50"/>
  <c r="L28" i="50"/>
  <c r="E36" i="50"/>
  <c r="W26" i="50"/>
  <c r="Y39" i="50"/>
  <c r="F28" i="50"/>
  <c r="G27" i="50"/>
  <c r="Y41" i="50"/>
  <c r="F27" i="50"/>
  <c r="Q41" i="50"/>
  <c r="X41" i="50"/>
  <c r="K27" i="50"/>
  <c r="V41" i="50"/>
  <c r="I27" i="50"/>
  <c r="Q16" i="50"/>
  <c r="T16" i="50"/>
  <c r="R32" i="50"/>
  <c r="W32" i="50"/>
  <c r="X32" i="50"/>
  <c r="S16" i="50"/>
  <c r="W23" i="50"/>
  <c r="P20" i="50"/>
  <c r="H28" i="50"/>
  <c r="S26" i="50"/>
  <c r="U26" i="50"/>
  <c r="V26" i="50"/>
  <c r="I36" i="50"/>
  <c r="N28" i="50"/>
  <c r="Y26" i="50"/>
  <c r="R26" i="50"/>
  <c r="E28" i="50"/>
  <c r="K28" i="50"/>
  <c r="C593" i="70"/>
  <c r="R1923" i="46" s="1"/>
  <c r="M29" i="79"/>
  <c r="AK1868" i="46"/>
  <c r="M58" i="79"/>
  <c r="N381" i="70"/>
  <c r="E605" i="70"/>
  <c r="E616" i="70"/>
  <c r="D162" i="70"/>
  <c r="D605" i="70" s="1"/>
  <c r="D499" i="67"/>
  <c r="D613" i="67" s="1"/>
  <c r="V17" i="79"/>
  <c r="M17" i="79" s="1"/>
  <c r="H61" i="79"/>
  <c r="N386" i="67"/>
  <c r="N173" i="67"/>
  <c r="H80" i="79"/>
  <c r="D493" i="67"/>
  <c r="D605" i="67" s="1"/>
  <c r="H103" i="79"/>
  <c r="I1773" i="46"/>
  <c r="K1773" i="46" s="1"/>
  <c r="AA1921" i="46"/>
  <c r="I1772" i="46"/>
  <c r="K1772" i="46" s="1"/>
  <c r="X1921" i="46"/>
  <c r="D52" i="31"/>
  <c r="AC1732" i="46" s="1"/>
  <c r="I26" i="50"/>
  <c r="M26" i="50"/>
  <c r="J21" i="50"/>
  <c r="Q28" i="50"/>
  <c r="H20" i="50"/>
  <c r="G40" i="50"/>
  <c r="J20" i="50"/>
  <c r="Q72" i="50"/>
  <c r="E72" i="50"/>
  <c r="K26" i="50"/>
  <c r="H26" i="50"/>
  <c r="K21" i="50"/>
  <c r="I21" i="50"/>
  <c r="M20" i="50"/>
  <c r="D20" i="50"/>
  <c r="F20" i="50"/>
  <c r="G20" i="50"/>
  <c r="M40" i="50"/>
  <c r="W18" i="50"/>
  <c r="L26" i="50"/>
  <c r="D15" i="50"/>
  <c r="M21" i="50"/>
  <c r="S28" i="50"/>
  <c r="X28" i="50"/>
  <c r="N20" i="50"/>
  <c r="Q17" i="50"/>
  <c r="F40" i="50"/>
  <c r="G26" i="50"/>
  <c r="F21" i="50"/>
  <c r="H21" i="50"/>
  <c r="I20" i="50"/>
  <c r="K20" i="50"/>
  <c r="V16" i="50"/>
  <c r="N38" i="50"/>
  <c r="Q20" i="50"/>
  <c r="F26" i="50"/>
  <c r="N21" i="50"/>
  <c r="O384" i="60"/>
  <c r="O993" i="60" s="1"/>
  <c r="O384" i="41"/>
  <c r="O387" i="41" s="1"/>
  <c r="D356" i="32"/>
  <c r="D581" i="32" s="1"/>
  <c r="D128" i="32"/>
  <c r="D571" i="32" s="1"/>
  <c r="O289" i="32"/>
  <c r="O290" i="32" s="1"/>
  <c r="N275" i="32"/>
  <c r="D277" i="32"/>
  <c r="D604" i="32" s="1"/>
  <c r="E502" i="32"/>
  <c r="O492" i="32" s="1"/>
  <c r="O510" i="32" s="1"/>
  <c r="O529" i="32" s="1"/>
  <c r="O536" i="32" s="1"/>
  <c r="O553" i="32" s="1"/>
  <c r="O554" i="32" s="1"/>
  <c r="O555" i="32" s="1"/>
  <c r="D388" i="32"/>
  <c r="D605" i="32" s="1"/>
  <c r="O332" i="32"/>
  <c r="O333" i="32" s="1"/>
  <c r="E572" i="32"/>
  <c r="D239" i="32"/>
  <c r="D572" i="32" s="1"/>
  <c r="N430" i="32"/>
  <c r="N97" i="32"/>
  <c r="N208" i="32"/>
  <c r="E606" i="32"/>
  <c r="E595" i="32"/>
  <c r="D158" i="32"/>
  <c r="D595" i="32" s="1"/>
  <c r="E580" i="32"/>
  <c r="D245" i="32"/>
  <c r="D580" i="32" s="1"/>
  <c r="D166" i="32"/>
  <c r="D603" i="32" s="1"/>
  <c r="E603" i="32"/>
  <c r="N164" i="32"/>
  <c r="N497" i="32"/>
  <c r="N386" i="32"/>
  <c r="E574" i="32"/>
  <c r="D461" i="32"/>
  <c r="D574" i="32" s="1"/>
  <c r="R1634" i="46"/>
  <c r="R1635" i="46" s="1"/>
  <c r="G42" i="50"/>
  <c r="V29" i="50"/>
  <c r="K16" i="50"/>
  <c r="O29" i="50"/>
  <c r="F42" i="50"/>
  <c r="M1420" i="46"/>
  <c r="I59" i="79"/>
  <c r="D755" i="42"/>
  <c r="D994" i="42" s="1"/>
  <c r="D384" i="41"/>
  <c r="AG206" i="46"/>
  <c r="Y16" i="50"/>
  <c r="P1634" i="46"/>
  <c r="P1635" i="46" s="1"/>
  <c r="D258" i="44"/>
  <c r="T392" i="46" s="1"/>
  <c r="J33" i="50"/>
  <c r="I16" i="50"/>
  <c r="M42" i="50"/>
  <c r="O1420" i="46"/>
  <c r="E993" i="39"/>
  <c r="R1613" i="46"/>
  <c r="N1675" i="46"/>
  <c r="N75" i="50" s="1"/>
  <c r="D1036" i="43"/>
  <c r="AF1628" i="46"/>
  <c r="R1619" i="46"/>
  <c r="N1628" i="46"/>
  <c r="D1033" i="55"/>
  <c r="P1641" i="46"/>
  <c r="P1642" i="46" s="1"/>
  <c r="J24" i="50"/>
  <c r="X185" i="46"/>
  <c r="E675" i="57"/>
  <c r="O665" i="57" s="1"/>
  <c r="O683" i="57" s="1"/>
  <c r="K1238" i="46" s="1"/>
  <c r="C1007" i="36"/>
  <c r="N269" i="46"/>
  <c r="R962" i="46"/>
  <c r="D672" i="36"/>
  <c r="D1034" i="36" s="1"/>
  <c r="E1024" i="37"/>
  <c r="AA1181" i="46"/>
  <c r="D553" i="44"/>
  <c r="AF979" i="46" s="1"/>
  <c r="N1621" i="46"/>
  <c r="D384" i="39"/>
  <c r="P945" i="46"/>
  <c r="U378" i="46"/>
  <c r="Q1199" i="46"/>
  <c r="R1490" i="46"/>
  <c r="G499" i="60"/>
  <c r="N1064" i="46" s="1"/>
  <c r="E1013" i="39"/>
  <c r="AB1514" i="46"/>
  <c r="U1533" i="46" s="1"/>
  <c r="AK139" i="46" s="1"/>
  <c r="D29" i="64" s="1"/>
  <c r="E1034" i="36"/>
  <c r="E1034" i="59"/>
  <c r="D877" i="36"/>
  <c r="Z1579" i="46" s="1"/>
  <c r="E1026" i="38"/>
  <c r="M1154" i="46"/>
  <c r="N1607" i="46"/>
  <c r="Q1365" i="46"/>
  <c r="O319" i="42"/>
  <c r="I374" i="46" s="1"/>
  <c r="L374" i="46"/>
  <c r="G17" i="50"/>
  <c r="O384" i="36"/>
  <c r="O387" i="36" s="1"/>
  <c r="O996" i="36" s="1"/>
  <c r="E293" i="43"/>
  <c r="O283" i="43" s="1"/>
  <c r="O301" i="43" s="1"/>
  <c r="W1376" i="46"/>
  <c r="AG255" i="46"/>
  <c r="E993" i="57"/>
  <c r="O571" i="55"/>
  <c r="O578" i="55" s="1"/>
  <c r="H17" i="50"/>
  <c r="S30" i="50"/>
  <c r="H32" i="50"/>
  <c r="P21" i="50"/>
  <c r="J32" i="50"/>
  <c r="C1039" i="57"/>
  <c r="D982" i="40"/>
  <c r="D23" i="55"/>
  <c r="Q518" i="46"/>
  <c r="R535" i="46"/>
  <c r="I1081" i="46"/>
  <c r="D258" i="43"/>
  <c r="T385" i="46" s="1"/>
  <c r="C1007" i="55"/>
  <c r="E556" i="58"/>
  <c r="O546" i="58" s="1"/>
  <c r="R1605" i="46"/>
  <c r="R1607" i="46" s="1"/>
  <c r="R1226" i="46"/>
  <c r="P1578" i="46"/>
  <c r="O21" i="50"/>
  <c r="C1039" i="40"/>
  <c r="T1105" i="46"/>
  <c r="AJ131" i="46" s="1"/>
  <c r="C21" i="64" s="1"/>
  <c r="E1023" i="39"/>
  <c r="N234" i="46"/>
  <c r="AG705" i="46"/>
  <c r="D761" i="40"/>
  <c r="D634" i="57"/>
  <c r="M17" i="50"/>
  <c r="G22" i="50"/>
  <c r="G32" i="50"/>
  <c r="I22" i="50"/>
  <c r="C998" i="36"/>
  <c r="T276" i="46"/>
  <c r="X171" i="46"/>
  <c r="K1029" i="46"/>
  <c r="K1030" i="46" s="1"/>
  <c r="P1598" i="46"/>
  <c r="P1600" i="46" s="1"/>
  <c r="K41" i="50"/>
  <c r="N1600" i="46"/>
  <c r="N22" i="50"/>
  <c r="D22" i="50"/>
  <c r="I32" i="50"/>
  <c r="J22" i="50"/>
  <c r="D32" i="50"/>
  <c r="M32" i="50"/>
  <c r="W21" i="50"/>
  <c r="E22" i="50"/>
  <c r="T21" i="50"/>
  <c r="Q21" i="50"/>
  <c r="V21" i="50"/>
  <c r="D994" i="44"/>
  <c r="L1046" i="46"/>
  <c r="Q11" i="46"/>
  <c r="R1235" i="46"/>
  <c r="R1354" i="46"/>
  <c r="Q1398" i="46"/>
  <c r="O603" i="46"/>
  <c r="P1654" i="46"/>
  <c r="D41" i="50"/>
  <c r="Y21" i="50"/>
  <c r="F22" i="50"/>
  <c r="E32" i="50"/>
  <c r="H22" i="50"/>
  <c r="L22" i="50"/>
  <c r="M1513" i="46"/>
  <c r="E1032" i="37"/>
  <c r="E996" i="55"/>
  <c r="Q1244" i="46"/>
  <c r="Q1253" i="46"/>
  <c r="R1376" i="46"/>
  <c r="L501" i="46"/>
  <c r="Q1235" i="46"/>
  <c r="E16" i="50"/>
  <c r="J42" i="50"/>
  <c r="S29" i="50"/>
  <c r="K42" i="50"/>
  <c r="AC1642" i="46"/>
  <c r="E1025" i="41"/>
  <c r="O515" i="57"/>
  <c r="O518" i="57" s="1"/>
  <c r="AF877" i="46"/>
  <c r="E293" i="58"/>
  <c r="O283" i="58" s="1"/>
  <c r="O301" i="58" s="1"/>
  <c r="D634" i="58"/>
  <c r="AA1253" i="46"/>
  <c r="M16" i="50"/>
  <c r="E42" i="50"/>
  <c r="U29" i="50"/>
  <c r="C1019" i="59"/>
  <c r="E1023" i="58"/>
  <c r="AD1030" i="46"/>
  <c r="AG1244" i="46"/>
  <c r="D672" i="57"/>
  <c r="D53" i="41"/>
  <c r="E1027" i="41"/>
  <c r="AB1677" i="46"/>
  <c r="D515" i="58"/>
  <c r="AA1030" i="46"/>
  <c r="AG1253" i="46"/>
  <c r="E1034" i="58"/>
  <c r="E1033" i="42"/>
  <c r="AG945" i="46"/>
  <c r="D553" i="42"/>
  <c r="E1024" i="38"/>
  <c r="D664" i="38"/>
  <c r="Y31" i="50"/>
  <c r="C1029" i="58"/>
  <c r="C1019" i="41"/>
  <c r="AA248" i="46"/>
  <c r="I1265" i="46"/>
  <c r="C998" i="43"/>
  <c r="N1029" i="38"/>
  <c r="C1019" i="57"/>
  <c r="U357" i="46"/>
  <c r="K534" i="46"/>
  <c r="K535" i="46" s="1"/>
  <c r="Q501" i="46"/>
  <c r="R1154" i="46"/>
  <c r="D545" i="58"/>
  <c r="E1034" i="57"/>
  <c r="AG1217" i="46"/>
  <c r="D672" i="43"/>
  <c r="K15" i="50"/>
  <c r="R31" i="50"/>
  <c r="V31" i="50"/>
  <c r="U31" i="50"/>
  <c r="V1280" i="46"/>
  <c r="V1284" i="46" s="1"/>
  <c r="AG248" i="46"/>
  <c r="D258" i="39"/>
  <c r="T357" i="46" s="1"/>
  <c r="D658" i="44"/>
  <c r="R501" i="46"/>
  <c r="AG1235" i="46"/>
  <c r="E1034" i="55"/>
  <c r="O515" i="38"/>
  <c r="O518" i="38" s="1"/>
  <c r="P1661" i="46"/>
  <c r="R1661" i="46"/>
  <c r="R1663" i="46" s="1"/>
  <c r="E1035" i="36"/>
  <c r="AG1354" i="46"/>
  <c r="R552" i="46"/>
  <c r="N501" i="46"/>
  <c r="O440" i="1"/>
  <c r="O447" i="1" s="1"/>
  <c r="G39" i="50"/>
  <c r="L16" i="50"/>
  <c r="G16" i="50"/>
  <c r="T29" i="50"/>
  <c r="R29" i="50"/>
  <c r="D34" i="50"/>
  <c r="I34" i="50"/>
  <c r="K34" i="50"/>
  <c r="Y29" i="50"/>
  <c r="I42" i="50"/>
  <c r="H42" i="50"/>
  <c r="L42" i="50"/>
  <c r="D138" i="1"/>
  <c r="Z171" i="46" s="1"/>
  <c r="P911" i="46"/>
  <c r="O515" i="59"/>
  <c r="O518" i="59" s="1"/>
  <c r="M1262" i="46"/>
  <c r="O501" i="46"/>
  <c r="U23" i="50"/>
  <c r="O23" i="50"/>
  <c r="N1586" i="46"/>
  <c r="R1585" i="46"/>
  <c r="P1612" i="46"/>
  <c r="P1614" i="46" s="1"/>
  <c r="R1612" i="46"/>
  <c r="D16" i="50"/>
  <c r="K39" i="50"/>
  <c r="M33" i="50"/>
  <c r="N16" i="50"/>
  <c r="J16" i="50"/>
  <c r="F16" i="50"/>
  <c r="P29" i="50"/>
  <c r="J34" i="50"/>
  <c r="D42" i="50"/>
  <c r="Q29" i="50"/>
  <c r="X29" i="50"/>
  <c r="Q74" i="46"/>
  <c r="Y116" i="46"/>
  <c r="Y120" i="46" s="1"/>
  <c r="O727" i="60"/>
  <c r="O728" i="60" s="1"/>
  <c r="O515" i="40"/>
  <c r="O518" i="40" s="1"/>
  <c r="J59" i="79"/>
  <c r="I99" i="79"/>
  <c r="D13" i="50"/>
  <c r="D39" i="50"/>
  <c r="L39" i="50"/>
  <c r="N33" i="50"/>
  <c r="K33" i="50"/>
  <c r="I33" i="50"/>
  <c r="O637" i="46"/>
  <c r="N39" i="50"/>
  <c r="H33" i="50"/>
  <c r="H39" i="50"/>
  <c r="D33" i="50"/>
  <c r="E33" i="50"/>
  <c r="J39" i="50"/>
  <c r="L33" i="50"/>
  <c r="G33" i="50"/>
  <c r="J50" i="79"/>
  <c r="I50" i="79"/>
  <c r="I37" i="79"/>
  <c r="N769" i="46"/>
  <c r="N771" i="46" s="1"/>
  <c r="Q77" i="79"/>
  <c r="J17" i="79"/>
  <c r="J99" i="79"/>
  <c r="N1094" i="46"/>
  <c r="N1096" i="46" s="1"/>
  <c r="R77" i="79"/>
  <c r="J37" i="79"/>
  <c r="J1955" i="46"/>
  <c r="K1954" i="46"/>
  <c r="O690" i="44"/>
  <c r="O697" i="44" s="1"/>
  <c r="E982" i="59"/>
  <c r="D982" i="42"/>
  <c r="N877" i="46"/>
  <c r="O690" i="43"/>
  <c r="O697" i="43" s="1"/>
  <c r="O702" i="43" s="1"/>
  <c r="I1211" i="46" s="1"/>
  <c r="E982" i="43"/>
  <c r="O690" i="36"/>
  <c r="O697" i="36" s="1"/>
  <c r="E982" i="36"/>
  <c r="E982" i="58"/>
  <c r="O690" i="58"/>
  <c r="O697" i="58" s="1"/>
  <c r="Q1181" i="46"/>
  <c r="N996" i="46"/>
  <c r="I17" i="50"/>
  <c r="E17" i="50"/>
  <c r="L17" i="50"/>
  <c r="D17" i="50"/>
  <c r="R671" i="46"/>
  <c r="C982" i="44"/>
  <c r="O440" i="44"/>
  <c r="O447" i="44" s="1"/>
  <c r="H499" i="42"/>
  <c r="R620" i="46"/>
  <c r="F368" i="44"/>
  <c r="M654" i="46" s="1"/>
  <c r="K499" i="44"/>
  <c r="D982" i="38"/>
  <c r="C982" i="43"/>
  <c r="Q535" i="46"/>
  <c r="K367" i="36"/>
  <c r="F367" i="36"/>
  <c r="M517" i="46" s="1"/>
  <c r="H367" i="36"/>
  <c r="T781" i="46"/>
  <c r="AJ126" i="46" s="1"/>
  <c r="C16" i="64" s="1"/>
  <c r="O79" i="36"/>
  <c r="O86" i="36" s="1"/>
  <c r="I1774" i="46"/>
  <c r="K1774" i="46" s="1"/>
  <c r="AD1921" i="46"/>
  <c r="I1766" i="46"/>
  <c r="Q1764" i="46"/>
  <c r="Q1766" i="46" s="1"/>
  <c r="AG1766" i="46"/>
  <c r="AE1921" i="46" s="1"/>
  <c r="D90" i="31"/>
  <c r="O384" i="58"/>
  <c r="O515" i="41"/>
  <c r="O384" i="39"/>
  <c r="O387" i="39" s="1"/>
  <c r="O515" i="55"/>
  <c r="O518" i="55" s="1"/>
  <c r="O384" i="42"/>
  <c r="O387" i="42" s="1"/>
  <c r="O387" i="57"/>
  <c r="O384" i="55"/>
  <c r="O387" i="55" s="1"/>
  <c r="O515" i="58"/>
  <c r="O518" i="58" s="1"/>
  <c r="R1821" i="46"/>
  <c r="I1826" i="46" s="1"/>
  <c r="K1826" i="46" s="1"/>
  <c r="C998" i="44"/>
  <c r="R220" i="46"/>
  <c r="Q1217" i="46"/>
  <c r="C72" i="50"/>
  <c r="P16" i="50"/>
  <c r="O16" i="50"/>
  <c r="W16" i="50"/>
  <c r="X16" i="50"/>
  <c r="R16" i="50"/>
  <c r="AA1217" i="46"/>
  <c r="E993" i="43"/>
  <c r="D634" i="43"/>
  <c r="AD620" i="46"/>
  <c r="E1022" i="42"/>
  <c r="P1669" i="46"/>
  <c r="R1669" i="46"/>
  <c r="R1670" i="46" s="1"/>
  <c r="D23" i="32"/>
  <c r="D578" i="32" s="1"/>
  <c r="E578" i="32"/>
  <c r="E583" i="32" s="1"/>
  <c r="D583" i="32" s="1"/>
  <c r="P1620" i="46"/>
  <c r="P1621" i="46" s="1"/>
  <c r="R1620" i="46"/>
  <c r="P1655" i="46"/>
  <c r="R1655" i="46"/>
  <c r="R1656" i="46" s="1"/>
  <c r="N1656" i="46"/>
  <c r="AA1732" i="46"/>
  <c r="Y1766" i="46" s="1"/>
  <c r="W1921" i="46" s="1"/>
  <c r="D383" i="67"/>
  <c r="D604" i="67" s="1"/>
  <c r="N471" i="32"/>
  <c r="N249" i="32"/>
  <c r="N360" i="32"/>
  <c r="R1627" i="46"/>
  <c r="P1627" i="46"/>
  <c r="P1628" i="46" s="1"/>
  <c r="D55" i="32"/>
  <c r="D602" i="32" s="1"/>
  <c r="E602" i="32"/>
  <c r="G58" i="50"/>
  <c r="G72" i="50" s="1"/>
  <c r="P1354" i="46"/>
  <c r="P1514" i="46" s="1"/>
  <c r="R1442" i="46"/>
  <c r="N1670" i="46"/>
  <c r="AG1732" i="46"/>
  <c r="AE1766" i="46" s="1"/>
  <c r="D82" i="31"/>
  <c r="E1033" i="43"/>
  <c r="E1039" i="43" s="1"/>
  <c r="D1039" i="43" s="1"/>
  <c r="D553" i="43"/>
  <c r="N722" i="46"/>
  <c r="O440" i="59"/>
  <c r="O447" i="59" s="1"/>
  <c r="R248" i="46"/>
  <c r="Q671" i="46"/>
  <c r="Q1511" i="46"/>
  <c r="E64" i="44"/>
  <c r="O54" i="44" s="1"/>
  <c r="O72" i="44" s="1"/>
  <c r="L70" i="46" s="1"/>
  <c r="M70" i="46" s="1"/>
  <c r="O620" i="46"/>
  <c r="Q654" i="46"/>
  <c r="R928" i="46"/>
  <c r="N15" i="50"/>
  <c r="F24" i="50"/>
  <c r="R51" i="46"/>
  <c r="I15" i="50"/>
  <c r="F15" i="50"/>
  <c r="U30" i="50"/>
  <c r="M24" i="50"/>
  <c r="N24" i="50"/>
  <c r="V30" i="50"/>
  <c r="Q31" i="50"/>
  <c r="L24" i="50"/>
  <c r="N53" i="46"/>
  <c r="E1011" i="1"/>
  <c r="K1074" i="46"/>
  <c r="L1074" i="46" s="1"/>
  <c r="U343" i="46"/>
  <c r="AF1181" i="46"/>
  <c r="M15" i="50"/>
  <c r="H24" i="50"/>
  <c r="N72" i="50"/>
  <c r="H15" i="50"/>
  <c r="G15" i="50"/>
  <c r="Y30" i="50"/>
  <c r="G24" i="50"/>
  <c r="K24" i="50"/>
  <c r="W31" i="50"/>
  <c r="E293" i="1"/>
  <c r="O283" i="1" s="1"/>
  <c r="O440" i="43"/>
  <c r="O447" i="43" s="1"/>
  <c r="R705" i="46"/>
  <c r="C1039" i="41"/>
  <c r="O384" i="1"/>
  <c r="O387" i="1" s="1"/>
  <c r="T1253" i="46"/>
  <c r="E179" i="40"/>
  <c r="O169" i="40" s="1"/>
  <c r="O187" i="40" s="1"/>
  <c r="N1016" i="57"/>
  <c r="H368" i="57"/>
  <c r="C1019" i="60"/>
  <c r="N74" i="46"/>
  <c r="T928" i="46"/>
  <c r="D1003" i="41"/>
  <c r="E995" i="40"/>
  <c r="D877" i="40"/>
  <c r="AA1607" i="46"/>
  <c r="AD192" i="46"/>
  <c r="D168" i="38"/>
  <c r="AC192" i="46" s="1"/>
  <c r="D1026" i="38"/>
  <c r="AC1593" i="46"/>
  <c r="Z1431" i="46"/>
  <c r="D994" i="43"/>
  <c r="W1670" i="46"/>
  <c r="D1015" i="60"/>
  <c r="Q1409" i="46"/>
  <c r="K38" i="50"/>
  <c r="Q67" i="46"/>
  <c r="R44" i="46"/>
  <c r="S1677" i="46"/>
  <c r="Y1280" i="46"/>
  <c r="U1297" i="46" s="1"/>
  <c r="AK133" i="46" s="1"/>
  <c r="D23" i="64" s="1"/>
  <c r="S1514" i="46"/>
  <c r="Z18" i="46"/>
  <c r="O684" i="60"/>
  <c r="O685" i="60" s="1"/>
  <c r="N910" i="46"/>
  <c r="C982" i="58"/>
  <c r="D422" i="37"/>
  <c r="N1073" i="43"/>
  <c r="E64" i="39"/>
  <c r="O54" i="39" s="1"/>
  <c r="O72" i="39" s="1"/>
  <c r="K35" i="46" s="1"/>
  <c r="M1512" i="46"/>
  <c r="R945" i="46"/>
  <c r="O1343" i="46"/>
  <c r="E1022" i="39"/>
  <c r="AD569" i="46"/>
  <c r="D414" i="39"/>
  <c r="E1027" i="42"/>
  <c r="AD60" i="46"/>
  <c r="D53" i="42"/>
  <c r="L353" i="46"/>
  <c r="O319" i="39"/>
  <c r="D634" i="38"/>
  <c r="AA1172" i="46"/>
  <c r="E993" i="38"/>
  <c r="E996" i="40"/>
  <c r="D23" i="40"/>
  <c r="E1002" i="39"/>
  <c r="U569" i="46"/>
  <c r="D390" i="39"/>
  <c r="H499" i="38"/>
  <c r="F368" i="38"/>
  <c r="M552" i="46" s="1"/>
  <c r="H368" i="38"/>
  <c r="Z894" i="46"/>
  <c r="D992" i="39"/>
  <c r="D1011" i="44"/>
  <c r="W654" i="46"/>
  <c r="E1012" i="37"/>
  <c r="X860" i="46"/>
  <c r="D539" i="37"/>
  <c r="K499" i="38"/>
  <c r="D37" i="50"/>
  <c r="I38" i="50"/>
  <c r="P72" i="46"/>
  <c r="C1039" i="39"/>
  <c r="C1039" i="36"/>
  <c r="D634" i="37"/>
  <c r="O1253" i="46"/>
  <c r="Q1677" i="46"/>
  <c r="O571" i="44"/>
  <c r="O578" i="44" s="1"/>
  <c r="J1265" i="46"/>
  <c r="N1003" i="44"/>
  <c r="C1007" i="43"/>
  <c r="C1029" i="41"/>
  <c r="O1262" i="46"/>
  <c r="N1051" i="37"/>
  <c r="P275" i="46"/>
  <c r="O515" i="37"/>
  <c r="O518" i="37" s="1"/>
  <c r="AA213" i="46"/>
  <c r="D138" i="41"/>
  <c r="Z213" i="46" s="1"/>
  <c r="T1217" i="46"/>
  <c r="D1004" i="43"/>
  <c r="AA979" i="46"/>
  <c r="E992" i="44"/>
  <c r="D515" i="44"/>
  <c r="D414" i="43"/>
  <c r="AD637" i="46"/>
  <c r="AC1409" i="46"/>
  <c r="D1025" i="41"/>
  <c r="AG18" i="46"/>
  <c r="D61" i="36"/>
  <c r="AF1579" i="46"/>
  <c r="D1036" i="36"/>
  <c r="U46" i="46"/>
  <c r="D29" i="40"/>
  <c r="T46" i="46" s="1"/>
  <c r="AG25" i="46"/>
  <c r="D61" i="37"/>
  <c r="E1037" i="37"/>
  <c r="D1025" i="37"/>
  <c r="AC1365" i="46"/>
  <c r="D1006" i="59"/>
  <c r="L738" i="46"/>
  <c r="N1016" i="39"/>
  <c r="E1003" i="36"/>
  <c r="C1029" i="38"/>
  <c r="C1007" i="59"/>
  <c r="K739" i="46"/>
  <c r="M1510" i="46"/>
  <c r="H499" i="36"/>
  <c r="K499" i="36"/>
  <c r="E425" i="58"/>
  <c r="O415" i="58" s="1"/>
  <c r="AD220" i="46"/>
  <c r="D168" i="42"/>
  <c r="AC220" i="46" s="1"/>
  <c r="X1642" i="46"/>
  <c r="D901" i="55"/>
  <c r="E1015" i="55"/>
  <c r="D755" i="40"/>
  <c r="E994" i="40"/>
  <c r="AA1398" i="46"/>
  <c r="K499" i="39"/>
  <c r="F368" i="39"/>
  <c r="M569" i="46" s="1"/>
  <c r="H499" i="39"/>
  <c r="Z1181" i="46"/>
  <c r="D993" i="39"/>
  <c r="AA32" i="46"/>
  <c r="D23" i="38"/>
  <c r="K368" i="38"/>
  <c r="AF826" i="46"/>
  <c r="D1033" i="1"/>
  <c r="N1013" i="46"/>
  <c r="O571" i="57"/>
  <c r="O578" i="57" s="1"/>
  <c r="O1474" i="46"/>
  <c r="O1478" i="46" s="1"/>
  <c r="M1478" i="46"/>
  <c r="D1006" i="43"/>
  <c r="T1628" i="46"/>
  <c r="D1016" i="40"/>
  <c r="W46" i="46"/>
  <c r="D1011" i="60"/>
  <c r="W739" i="46"/>
  <c r="AC95" i="46"/>
  <c r="D1027" i="58"/>
  <c r="Y20" i="50"/>
  <c r="V20" i="50"/>
  <c r="R20" i="50"/>
  <c r="O30" i="50"/>
  <c r="R30" i="50"/>
  <c r="K36" i="50"/>
  <c r="K40" i="50"/>
  <c r="G36" i="50"/>
  <c r="L40" i="50"/>
  <c r="D36" i="50"/>
  <c r="N40" i="50"/>
  <c r="G37" i="50"/>
  <c r="H37" i="50"/>
  <c r="J40" i="50"/>
  <c r="X18" i="50"/>
  <c r="I37" i="50"/>
  <c r="P107" i="46"/>
  <c r="R73" i="46"/>
  <c r="R74" i="46" s="1"/>
  <c r="P93" i="46"/>
  <c r="P95" i="46" s="1"/>
  <c r="C1019" i="44"/>
  <c r="C1029" i="43"/>
  <c r="C998" i="1"/>
  <c r="C1019" i="38"/>
  <c r="AG39" i="46"/>
  <c r="E1014" i="36"/>
  <c r="O1190" i="46"/>
  <c r="L569" i="46"/>
  <c r="N860" i="46"/>
  <c r="N194" i="1"/>
  <c r="D658" i="40"/>
  <c r="W1190" i="46" s="1"/>
  <c r="O571" i="58"/>
  <c r="O578" i="58" s="1"/>
  <c r="O440" i="42"/>
  <c r="O447" i="42" s="1"/>
  <c r="N194" i="40"/>
  <c r="C1007" i="58"/>
  <c r="N1003" i="60"/>
  <c r="C998" i="41"/>
  <c r="E1026" i="41"/>
  <c r="AD518" i="46"/>
  <c r="F368" i="58"/>
  <c r="M705" i="46" s="1"/>
  <c r="D162" i="43"/>
  <c r="W227" i="46" s="1"/>
  <c r="D1034" i="59"/>
  <c r="C1019" i="1"/>
  <c r="E179" i="43"/>
  <c r="O169" i="43" s="1"/>
  <c r="O187" i="43" s="1"/>
  <c r="M223" i="46" s="1"/>
  <c r="L416" i="46"/>
  <c r="D1027" i="40"/>
  <c r="M171" i="46"/>
  <c r="R171" i="46"/>
  <c r="M192" i="46"/>
  <c r="N199" i="46"/>
  <c r="N220" i="46"/>
  <c r="M220" i="46"/>
  <c r="R255" i="46"/>
  <c r="P518" i="46"/>
  <c r="R569" i="46"/>
  <c r="P586" i="46"/>
  <c r="O671" i="46"/>
  <c r="R688" i="46"/>
  <c r="P705" i="46"/>
  <c r="Q705" i="46"/>
  <c r="O722" i="46"/>
  <c r="Q1145" i="46"/>
  <c r="Q1172" i="46"/>
  <c r="T1299" i="46"/>
  <c r="AJ135" i="46" s="1"/>
  <c r="C25" i="64" s="1"/>
  <c r="Q1354" i="46"/>
  <c r="R1387" i="46"/>
  <c r="C1029" i="57"/>
  <c r="AA552" i="46"/>
  <c r="AG826" i="46"/>
  <c r="E1004" i="38"/>
  <c r="E675" i="38"/>
  <c r="O665" i="38" s="1"/>
  <c r="O683" i="38" s="1"/>
  <c r="N548" i="46"/>
  <c r="L551" i="46"/>
  <c r="AA1586" i="46"/>
  <c r="D877" i="37"/>
  <c r="E995" i="37"/>
  <c r="E1025" i="36"/>
  <c r="D785" i="36"/>
  <c r="AD1354" i="46"/>
  <c r="Z74" i="46"/>
  <c r="D996" i="44"/>
  <c r="AC1454" i="46"/>
  <c r="D1025" i="55"/>
  <c r="X1013" i="46"/>
  <c r="E1012" i="57"/>
  <c r="X996" i="46"/>
  <c r="E1012" i="55"/>
  <c r="D539" i="55"/>
  <c r="X1454" i="46"/>
  <c r="E1014" i="55"/>
  <c r="D779" i="55"/>
  <c r="X88" i="46"/>
  <c r="E1016" i="57"/>
  <c r="D47" i="57"/>
  <c r="E1002" i="59"/>
  <c r="U722" i="46"/>
  <c r="X722" i="46"/>
  <c r="D408" i="59"/>
  <c r="E1011" i="59"/>
  <c r="D1024" i="59"/>
  <c r="AC1262" i="46"/>
  <c r="D23" i="57"/>
  <c r="AA88" i="46"/>
  <c r="AG88" i="46"/>
  <c r="D61" i="57"/>
  <c r="E1037" i="57"/>
  <c r="E994" i="57"/>
  <c r="D755" i="57"/>
  <c r="AA1466" i="46"/>
  <c r="AA1649" i="46"/>
  <c r="E995" i="57"/>
  <c r="D877" i="57"/>
  <c r="AA826" i="46"/>
  <c r="E992" i="1"/>
  <c r="D515" i="1"/>
  <c r="G982" i="59"/>
  <c r="O933" i="59"/>
  <c r="O940" i="59" s="1"/>
  <c r="T1064" i="46"/>
  <c r="D1003" i="60"/>
  <c r="D1034" i="42"/>
  <c r="AF1208" i="46"/>
  <c r="D384" i="55"/>
  <c r="AA671" i="46"/>
  <c r="E991" i="55"/>
  <c r="U996" i="46"/>
  <c r="D521" i="55"/>
  <c r="E1003" i="55"/>
  <c r="N975" i="46"/>
  <c r="L978" i="46"/>
  <c r="X20" i="50"/>
  <c r="S20" i="50"/>
  <c r="W20" i="50"/>
  <c r="W30" i="50"/>
  <c r="X30" i="50"/>
  <c r="J36" i="50"/>
  <c r="N36" i="50"/>
  <c r="E40" i="50"/>
  <c r="H40" i="50"/>
  <c r="M37" i="50"/>
  <c r="H38" i="50"/>
  <c r="J38" i="50"/>
  <c r="G38" i="50"/>
  <c r="T18" i="50"/>
  <c r="P18" i="50"/>
  <c r="V18" i="50"/>
  <c r="J37" i="50"/>
  <c r="F38" i="50"/>
  <c r="E38" i="50"/>
  <c r="P73" i="46"/>
  <c r="AE1514" i="46"/>
  <c r="U1532" i="46" s="1"/>
  <c r="AK138" i="46" s="1"/>
  <c r="D28" i="64" s="1"/>
  <c r="C1019" i="42"/>
  <c r="V756" i="46"/>
  <c r="C1019" i="36"/>
  <c r="D907" i="36"/>
  <c r="AC1579" i="46" s="1"/>
  <c r="L962" i="46"/>
  <c r="M1279" i="46"/>
  <c r="C76" i="50" s="1"/>
  <c r="N194" i="58"/>
  <c r="K1073" i="46"/>
  <c r="L1073" i="46" s="1"/>
  <c r="N1003" i="36"/>
  <c r="D1016" i="59"/>
  <c r="L1610" i="46"/>
  <c r="O571" i="40"/>
  <c r="O933" i="58"/>
  <c r="O940" i="58" s="1"/>
  <c r="D982" i="58"/>
  <c r="X32" i="46"/>
  <c r="E1026" i="36"/>
  <c r="D47" i="38"/>
  <c r="K499" i="58"/>
  <c r="H368" i="58"/>
  <c r="Q434" i="46"/>
  <c r="I437" i="46" s="1"/>
  <c r="K437" i="46" s="1"/>
  <c r="K446" i="46" s="1"/>
  <c r="O384" i="43"/>
  <c r="O387" i="43" s="1"/>
  <c r="Y756" i="46"/>
  <c r="Y760" i="46" s="1"/>
  <c r="C1039" i="38"/>
  <c r="R1013" i="46"/>
  <c r="E1012" i="36"/>
  <c r="X11" i="46"/>
  <c r="D901" i="38"/>
  <c r="W1593" i="46" s="1"/>
  <c r="F368" i="57"/>
  <c r="M688" i="46" s="1"/>
  <c r="M1511" i="46"/>
  <c r="E1033" i="1"/>
  <c r="E64" i="36"/>
  <c r="O54" i="36" s="1"/>
  <c r="O72" i="36" s="1"/>
  <c r="K14" i="46" s="1"/>
  <c r="N1058" i="46"/>
  <c r="L1064" i="46"/>
  <c r="L497" i="46"/>
  <c r="K500" i="46"/>
  <c r="K501" i="46" s="1"/>
  <c r="D47" i="37"/>
  <c r="X25" i="46"/>
  <c r="E1016" i="37"/>
  <c r="W945" i="46"/>
  <c r="D1012" i="42"/>
  <c r="D1024" i="37"/>
  <c r="AC1163" i="46"/>
  <c r="E1013" i="59"/>
  <c r="D658" i="59"/>
  <c r="X1047" i="46"/>
  <c r="E1012" i="59"/>
  <c r="D539" i="59"/>
  <c r="AA1262" i="46"/>
  <c r="D634" i="59"/>
  <c r="E993" i="59"/>
  <c r="E1013" i="57"/>
  <c r="D658" i="57"/>
  <c r="AG1454" i="46"/>
  <c r="E1035" i="55"/>
  <c r="D793" i="55"/>
  <c r="D162" i="57"/>
  <c r="W248" i="46" s="1"/>
  <c r="X248" i="46"/>
  <c r="O564" i="58"/>
  <c r="K1016" i="46" s="1"/>
  <c r="AD1047" i="46"/>
  <c r="D545" i="59"/>
  <c r="O20" i="50"/>
  <c r="T20" i="50"/>
  <c r="T30" i="50"/>
  <c r="P30" i="50"/>
  <c r="I40" i="50"/>
  <c r="M36" i="50"/>
  <c r="F36" i="50"/>
  <c r="L36" i="50"/>
  <c r="F37" i="50"/>
  <c r="E37" i="50"/>
  <c r="M38" i="50"/>
  <c r="D38" i="50"/>
  <c r="U18" i="50"/>
  <c r="R518" i="46"/>
  <c r="C1029" i="36"/>
  <c r="E425" i="38"/>
  <c r="O415" i="38" s="1"/>
  <c r="V1514" i="46"/>
  <c r="V1518" i="46" s="1"/>
  <c r="V1521" i="46" s="1"/>
  <c r="E1023" i="59"/>
  <c r="M1253" i="46"/>
  <c r="K1078" i="46"/>
  <c r="L1078" i="46" s="1"/>
  <c r="M1343" i="46"/>
  <c r="C1039" i="59"/>
  <c r="D53" i="36"/>
  <c r="E1016" i="59"/>
  <c r="C1007" i="39"/>
  <c r="C1019" i="40"/>
  <c r="X843" i="46"/>
  <c r="D47" i="1"/>
  <c r="D1016" i="1" s="1"/>
  <c r="K745" i="46"/>
  <c r="L745" i="46" s="1"/>
  <c r="H499" i="57"/>
  <c r="O1376" i="46"/>
  <c r="M199" i="46"/>
  <c r="N206" i="46"/>
  <c r="O535" i="46"/>
  <c r="R722" i="46"/>
  <c r="Q739" i="46"/>
  <c r="K944" i="46"/>
  <c r="K945" i="46" s="1"/>
  <c r="O552" i="46"/>
  <c r="E1004" i="39"/>
  <c r="U1181" i="46"/>
  <c r="D168" i="36"/>
  <c r="AC178" i="46" s="1"/>
  <c r="AD178" i="46"/>
  <c r="D991" i="60"/>
  <c r="Z739" i="46"/>
  <c r="Z1635" i="46"/>
  <c r="D995" i="44"/>
  <c r="X1490" i="46"/>
  <c r="D779" i="59"/>
  <c r="D384" i="57"/>
  <c r="E991" i="57"/>
  <c r="AA688" i="46"/>
  <c r="D521" i="57"/>
  <c r="E1003" i="57"/>
  <c r="U1013" i="46"/>
  <c r="U1454" i="46"/>
  <c r="D761" i="55"/>
  <c r="E1015" i="57"/>
  <c r="X1649" i="46"/>
  <c r="U705" i="46"/>
  <c r="D390" i="58"/>
  <c r="AC1442" i="46"/>
  <c r="D1025" i="44"/>
  <c r="H499" i="59"/>
  <c r="F368" i="59"/>
  <c r="M722" i="46" s="1"/>
  <c r="K368" i="59"/>
  <c r="E992" i="59"/>
  <c r="D515" i="59"/>
  <c r="AA1047" i="46"/>
  <c r="D53" i="57"/>
  <c r="E1027" i="57"/>
  <c r="AD88" i="46"/>
  <c r="U1466" i="46"/>
  <c r="D761" i="57"/>
  <c r="E1005" i="57"/>
  <c r="D915" i="57"/>
  <c r="E1036" i="57"/>
  <c r="AG1649" i="46"/>
  <c r="X1235" i="46"/>
  <c r="E1013" i="55"/>
  <c r="D658" i="55"/>
  <c r="N1044" i="46"/>
  <c r="N1078" i="46" s="1"/>
  <c r="O384" i="40"/>
  <c r="O387" i="40" s="1"/>
  <c r="R35" i="50"/>
  <c r="Y35" i="50"/>
  <c r="T35" i="50"/>
  <c r="AC894" i="46"/>
  <c r="D1023" i="39"/>
  <c r="P620" i="46"/>
  <c r="L716" i="46"/>
  <c r="N716" i="46" s="1"/>
  <c r="N750" i="46" s="1"/>
  <c r="K750" i="46"/>
  <c r="L750" i="46" s="1"/>
  <c r="Y24" i="50"/>
  <c r="Q24" i="50"/>
  <c r="S24" i="50"/>
  <c r="T24" i="50"/>
  <c r="AA1376" i="46"/>
  <c r="D755" i="38"/>
  <c r="E996" i="37"/>
  <c r="AA25" i="46"/>
  <c r="D23" i="37"/>
  <c r="E64" i="37"/>
  <c r="O54" i="37" s="1"/>
  <c r="O72" i="37" s="1"/>
  <c r="E994" i="37"/>
  <c r="D755" i="37"/>
  <c r="AA1642" i="46"/>
  <c r="E995" i="55"/>
  <c r="E918" i="55"/>
  <c r="O908" i="55" s="1"/>
  <c r="O926" i="55" s="1"/>
  <c r="D877" i="55"/>
  <c r="X1420" i="46"/>
  <c r="D779" i="42"/>
  <c r="E1014" i="42"/>
  <c r="H499" i="41"/>
  <c r="K499" i="41"/>
  <c r="F368" i="41"/>
  <c r="M603" i="46" s="1"/>
  <c r="H368" i="41"/>
  <c r="X1030" i="46"/>
  <c r="D539" i="58"/>
  <c r="E1012" i="58"/>
  <c r="E1002" i="36"/>
  <c r="D390" i="36"/>
  <c r="U518" i="46"/>
  <c r="AC928" i="46"/>
  <c r="D1023" i="41"/>
  <c r="U603" i="46"/>
  <c r="E1002" i="41"/>
  <c r="AD1199" i="46"/>
  <c r="D664" i="41"/>
  <c r="E1024" i="41"/>
  <c r="D1035" i="41"/>
  <c r="AF1409" i="46"/>
  <c r="U1614" i="46"/>
  <c r="E1006" i="41"/>
  <c r="D883" i="41"/>
  <c r="D1002" i="38"/>
  <c r="T552" i="46"/>
  <c r="D883" i="36"/>
  <c r="U1579" i="46"/>
  <c r="E1006" i="36"/>
  <c r="D1022" i="59"/>
  <c r="AC722" i="46"/>
  <c r="E1034" i="1"/>
  <c r="D672" i="1"/>
  <c r="AG1145" i="46"/>
  <c r="K499" i="40"/>
  <c r="E1024" i="39"/>
  <c r="D664" i="39"/>
  <c r="L582" i="46"/>
  <c r="K585" i="46"/>
  <c r="K586" i="46" s="1"/>
  <c r="Q620" i="46"/>
  <c r="R637" i="46"/>
  <c r="L633" i="46"/>
  <c r="K636" i="46"/>
  <c r="K637" i="46" s="1"/>
  <c r="R826" i="46"/>
  <c r="L856" i="46"/>
  <c r="K859" i="46"/>
  <c r="K860" i="46" s="1"/>
  <c r="L899" i="46"/>
  <c r="K910" i="46"/>
  <c r="K911" i="46" s="1"/>
  <c r="AC1398" i="46"/>
  <c r="D1025" i="40"/>
  <c r="X1628" i="46"/>
  <c r="D901" i="43"/>
  <c r="E918" i="43"/>
  <c r="O908" i="43" s="1"/>
  <c r="O926" i="43" s="1"/>
  <c r="E1015" i="43"/>
  <c r="D793" i="58"/>
  <c r="E796" i="58"/>
  <c r="O786" i="58" s="1"/>
  <c r="O804" i="58" s="1"/>
  <c r="E1035" i="58"/>
  <c r="AG1478" i="46"/>
  <c r="D1012" i="36"/>
  <c r="W843" i="46"/>
  <c r="Z1420" i="46"/>
  <c r="AC1628" i="46"/>
  <c r="D1026" i="43"/>
  <c r="AC739" i="46"/>
  <c r="D1022" i="60"/>
  <c r="D915" i="58"/>
  <c r="AG1656" i="46"/>
  <c r="E1036" i="58"/>
  <c r="AG1614" i="46"/>
  <c r="D915" i="41"/>
  <c r="E1036" i="41"/>
  <c r="U1656" i="46"/>
  <c r="E1006" i="58"/>
  <c r="D883" i="58"/>
  <c r="D1004" i="44"/>
  <c r="T1226" i="46"/>
  <c r="AD1478" i="46"/>
  <c r="D785" i="58"/>
  <c r="E1025" i="58"/>
  <c r="X1579" i="46"/>
  <c r="E1015" i="36"/>
  <c r="D901" i="36"/>
  <c r="E1014" i="1"/>
  <c r="X1343" i="46"/>
  <c r="D779" i="1"/>
  <c r="L1045" i="46"/>
  <c r="N1045" i="46" s="1"/>
  <c r="N1079" i="46" s="1"/>
  <c r="K1079" i="46"/>
  <c r="L1079" i="46" s="1"/>
  <c r="E1011" i="39"/>
  <c r="X569" i="46"/>
  <c r="L814" i="46"/>
  <c r="K825" i="46"/>
  <c r="K826" i="46" s="1"/>
  <c r="L916" i="46"/>
  <c r="K927" i="46"/>
  <c r="K928" i="46" s="1"/>
  <c r="N919" i="46"/>
  <c r="L928" i="46"/>
  <c r="V28" i="50"/>
  <c r="T28" i="50"/>
  <c r="X552" i="46"/>
  <c r="D408" i="38"/>
  <c r="E1011" i="38"/>
  <c r="D539" i="38"/>
  <c r="E1012" i="38"/>
  <c r="X877" i="46"/>
  <c r="E1025" i="38"/>
  <c r="AD1376" i="46"/>
  <c r="D785" i="38"/>
  <c r="D29" i="37"/>
  <c r="T25" i="46" s="1"/>
  <c r="U25" i="46"/>
  <c r="E1004" i="55"/>
  <c r="U1235" i="46"/>
  <c r="D640" i="55"/>
  <c r="D761" i="58"/>
  <c r="U1478" i="46"/>
  <c r="E1005" i="58"/>
  <c r="D996" i="1"/>
  <c r="Z11" i="46"/>
  <c r="Z586" i="46"/>
  <c r="D991" i="40"/>
  <c r="E1022" i="58"/>
  <c r="AD705" i="46"/>
  <c r="D755" i="58"/>
  <c r="E994" i="58"/>
  <c r="D1012" i="57"/>
  <c r="W1013" i="46"/>
  <c r="D1014" i="41"/>
  <c r="W1409" i="46"/>
  <c r="D1035" i="38"/>
  <c r="AF1376" i="46"/>
  <c r="E1026" i="1"/>
  <c r="D907" i="1"/>
  <c r="D994" i="36"/>
  <c r="D408" i="41"/>
  <c r="E1011" i="41"/>
  <c r="E1019" i="41" s="1"/>
  <c r="D1019" i="41" s="1"/>
  <c r="X603" i="46"/>
  <c r="U1199" i="46"/>
  <c r="D640" i="41"/>
  <c r="E1004" i="41"/>
  <c r="D672" i="41"/>
  <c r="AG1199" i="46"/>
  <c r="D901" i="58"/>
  <c r="E1015" i="58"/>
  <c r="X1656" i="46"/>
  <c r="U95" i="46"/>
  <c r="D29" i="58"/>
  <c r="T95" i="46" s="1"/>
  <c r="D1034" i="37"/>
  <c r="AF1163" i="46"/>
  <c r="K602" i="46"/>
  <c r="K603" i="46" s="1"/>
  <c r="L591" i="46"/>
  <c r="R18" i="50"/>
  <c r="Q18" i="50"/>
  <c r="S18" i="50"/>
  <c r="Y18" i="50"/>
  <c r="N933" i="46"/>
  <c r="L944" i="46"/>
  <c r="D1014" i="37"/>
  <c r="W1365" i="46"/>
  <c r="E1024" i="43"/>
  <c r="AD1217" i="46"/>
  <c r="D664" i="43"/>
  <c r="D162" i="41"/>
  <c r="W213" i="46" s="1"/>
  <c r="X213" i="46"/>
  <c r="E179" i="41"/>
  <c r="O169" i="41" s="1"/>
  <c r="O187" i="41" s="1"/>
  <c r="E995" i="58"/>
  <c r="D877" i="58"/>
  <c r="AA1656" i="46"/>
  <c r="E1013" i="58"/>
  <c r="X1253" i="46"/>
  <c r="D658" i="58"/>
  <c r="AF32" i="46"/>
  <c r="D1037" i="38"/>
  <c r="X1154" i="46"/>
  <c r="D658" i="36"/>
  <c r="E1013" i="36"/>
  <c r="X255" i="46"/>
  <c r="D162" i="58"/>
  <c r="W255" i="46" s="1"/>
  <c r="AG171" i="46"/>
  <c r="D176" i="1"/>
  <c r="AF171" i="46" s="1"/>
  <c r="X705" i="46"/>
  <c r="D408" i="58"/>
  <c r="E1011" i="58"/>
  <c r="X1478" i="46"/>
  <c r="D779" i="58"/>
  <c r="E1014" i="58"/>
  <c r="D29" i="36"/>
  <c r="T18" i="46" s="1"/>
  <c r="U18" i="46"/>
  <c r="AD843" i="46"/>
  <c r="E1023" i="36"/>
  <c r="D545" i="36"/>
  <c r="O571" i="37"/>
  <c r="O578" i="37" s="1"/>
  <c r="O440" i="40"/>
  <c r="O447" i="40" s="1"/>
  <c r="C982" i="40"/>
  <c r="E314" i="67"/>
  <c r="O304" i="67" s="1"/>
  <c r="O322" i="67" s="1"/>
  <c r="O340" i="67" s="1"/>
  <c r="O347" i="67" s="1"/>
  <c r="O364" i="67" s="1"/>
  <c r="O365" i="67" s="1"/>
  <c r="O366" i="67" s="1"/>
  <c r="O1226" i="46"/>
  <c r="G982" i="42"/>
  <c r="O933" i="42"/>
  <c r="O940" i="42" s="1"/>
  <c r="C982" i="59"/>
  <c r="E425" i="37"/>
  <c r="O415" i="37" s="1"/>
  <c r="R1343" i="46"/>
  <c r="K368" i="36"/>
  <c r="T603" i="46"/>
  <c r="D1002" i="41"/>
  <c r="C1029" i="55"/>
  <c r="S1280" i="46"/>
  <c r="S1284" i="46" s="1"/>
  <c r="N1051" i="41"/>
  <c r="N227" i="46"/>
  <c r="M248" i="46"/>
  <c r="Q1208" i="46"/>
  <c r="R1244" i="46"/>
  <c r="L1036" i="46"/>
  <c r="K1070" i="46"/>
  <c r="L1070" i="46" s="1"/>
  <c r="O326" i="38"/>
  <c r="O343" i="38" s="1"/>
  <c r="I346" i="46"/>
  <c r="N1073" i="55"/>
  <c r="Q1508" i="46"/>
  <c r="P1530" i="46"/>
  <c r="R1510" i="46"/>
  <c r="D47" i="44"/>
  <c r="E1016" i="44"/>
  <c r="X74" i="46"/>
  <c r="T1621" i="46"/>
  <c r="D1006" i="42"/>
  <c r="N671" i="46"/>
  <c r="C982" i="55"/>
  <c r="O440" i="55"/>
  <c r="O447" i="55" s="1"/>
  <c r="C982" i="36"/>
  <c r="N518" i="46"/>
  <c r="O440" i="36"/>
  <c r="O447" i="36" s="1"/>
  <c r="D982" i="1"/>
  <c r="O571" i="1"/>
  <c r="O578" i="1" s="1"/>
  <c r="N826" i="46"/>
  <c r="AB1518" i="46"/>
  <c r="D883" i="1"/>
  <c r="U1572" i="46"/>
  <c r="U1698" i="46"/>
  <c r="AK121" i="46" s="1"/>
  <c r="D11" i="64" s="1"/>
  <c r="AB1681" i="46"/>
  <c r="I1682" i="46"/>
  <c r="N1695" i="46"/>
  <c r="K174" i="46"/>
  <c r="L174" i="46"/>
  <c r="O205" i="36"/>
  <c r="M174" i="46"/>
  <c r="T1181" i="46"/>
  <c r="D1004" i="39"/>
  <c r="M292" i="46"/>
  <c r="M291" i="46"/>
  <c r="L577" i="46"/>
  <c r="K747" i="46"/>
  <c r="L747" i="46" s="1"/>
  <c r="K653" i="46"/>
  <c r="K654" i="46" s="1"/>
  <c r="L650" i="46"/>
  <c r="N650" i="46" s="1"/>
  <c r="L34" i="50"/>
  <c r="H34" i="50"/>
  <c r="F34" i="50"/>
  <c r="E34" i="50"/>
  <c r="L666" i="46"/>
  <c r="L671" i="46" s="1"/>
  <c r="K751" i="46"/>
  <c r="L751" i="46" s="1"/>
  <c r="L693" i="46"/>
  <c r="N693" i="46" s="1"/>
  <c r="K704" i="46"/>
  <c r="K705" i="46" s="1"/>
  <c r="F39" i="50"/>
  <c r="E39" i="50"/>
  <c r="I39" i="50"/>
  <c r="L884" i="46"/>
  <c r="N884" i="46" s="1"/>
  <c r="K1071" i="46"/>
  <c r="L1071" i="46" s="1"/>
  <c r="O1195" i="46"/>
  <c r="O1199" i="46" s="1"/>
  <c r="M1199" i="46"/>
  <c r="O1240" i="46"/>
  <c r="O1244" i="46" s="1"/>
  <c r="M1244" i="46"/>
  <c r="O1404" i="46"/>
  <c r="M1509" i="46"/>
  <c r="R1511" i="46"/>
  <c r="AB1766" i="46"/>
  <c r="N395" i="32"/>
  <c r="N173" i="32"/>
  <c r="N62" i="32"/>
  <c r="N284" i="32"/>
  <c r="N506" i="32"/>
  <c r="N1051" i="1"/>
  <c r="D915" i="39"/>
  <c r="AG1600" i="46"/>
  <c r="E1036" i="39"/>
  <c r="X1586" i="46"/>
  <c r="D901" i="37"/>
  <c r="E1015" i="37"/>
  <c r="D408" i="36"/>
  <c r="E1011" i="36"/>
  <c r="X518" i="46"/>
  <c r="C1019" i="37"/>
  <c r="AA227" i="46"/>
  <c r="D138" i="43"/>
  <c r="Z227" i="46" s="1"/>
  <c r="L381" i="46"/>
  <c r="O319" i="43"/>
  <c r="D408" i="40"/>
  <c r="X586" i="46"/>
  <c r="E1011" i="40"/>
  <c r="D779" i="40"/>
  <c r="E1014" i="40"/>
  <c r="X1398" i="46"/>
  <c r="E996" i="39"/>
  <c r="AA39" i="46"/>
  <c r="D23" i="39"/>
  <c r="AD39" i="46"/>
  <c r="E1027" i="39"/>
  <c r="D53" i="39"/>
  <c r="E1037" i="39"/>
  <c r="D61" i="39"/>
  <c r="N1051" i="44"/>
  <c r="N1051" i="60"/>
  <c r="N361" i="70"/>
  <c r="N534" i="70"/>
  <c r="N572" i="67"/>
  <c r="C1039" i="60"/>
  <c r="C998" i="60"/>
  <c r="D390" i="37"/>
  <c r="T535" i="46" s="1"/>
  <c r="AA518" i="46"/>
  <c r="N194" i="43"/>
  <c r="N1003" i="42"/>
  <c r="N194" i="59"/>
  <c r="Y1681" i="46"/>
  <c r="G982" i="1"/>
  <c r="O571" i="36"/>
  <c r="O578" i="36" s="1"/>
  <c r="D982" i="57"/>
  <c r="I982" i="57" s="1"/>
  <c r="S756" i="46"/>
  <c r="S760" i="46" s="1"/>
  <c r="D521" i="36"/>
  <c r="D1003" i="36" s="1"/>
  <c r="C982" i="37"/>
  <c r="I982" i="37" s="1"/>
  <c r="N1073" i="1"/>
  <c r="O996" i="46"/>
  <c r="N1051" i="39"/>
  <c r="N1051" i="40"/>
  <c r="K843" i="46"/>
  <c r="K752" i="46"/>
  <c r="L752" i="46" s="1"/>
  <c r="L843" i="46"/>
  <c r="K367" i="1"/>
  <c r="O1154" i="46"/>
  <c r="O1365" i="46"/>
  <c r="D1036" i="40"/>
  <c r="AF1607" i="46"/>
  <c r="O319" i="41"/>
  <c r="L367" i="46"/>
  <c r="Q1387" i="46"/>
  <c r="N171" i="46"/>
  <c r="N192" i="46"/>
  <c r="R227" i="46"/>
  <c r="L516" i="46"/>
  <c r="N516" i="46" s="1"/>
  <c r="K754" i="46"/>
  <c r="L754" i="46" s="1"/>
  <c r="N17" i="50"/>
  <c r="J17" i="50"/>
  <c r="F17" i="50"/>
  <c r="L575" i="46"/>
  <c r="N575" i="46" s="1"/>
  <c r="Q586" i="46"/>
  <c r="K32" i="50"/>
  <c r="N32" i="50"/>
  <c r="L32" i="50"/>
  <c r="P671" i="46"/>
  <c r="L705" i="46"/>
  <c r="Q894" i="46"/>
  <c r="X22" i="50"/>
  <c r="Q22" i="50"/>
  <c r="P22" i="50"/>
  <c r="S22" i="50"/>
  <c r="Y22" i="50"/>
  <c r="R22" i="50"/>
  <c r="U22" i="50"/>
  <c r="T22" i="50"/>
  <c r="O22" i="50"/>
  <c r="V22" i="50"/>
  <c r="W22" i="50"/>
  <c r="O1141" i="46"/>
  <c r="O1145" i="46" s="1"/>
  <c r="M1145" i="46"/>
  <c r="R1172" i="46"/>
  <c r="R1181" i="46"/>
  <c r="J1280" i="46"/>
  <c r="O1231" i="46"/>
  <c r="O1235" i="46" s="1"/>
  <c r="M1235" i="46"/>
  <c r="Q1343" i="46"/>
  <c r="O1381" i="46"/>
  <c r="O1387" i="46" s="1"/>
  <c r="M1387" i="46"/>
  <c r="O1393" i="46"/>
  <c r="O1398" i="46" s="1"/>
  <c r="M1398" i="46"/>
  <c r="O1403" i="46"/>
  <c r="M1409" i="46"/>
  <c r="M1508" i="46"/>
  <c r="R1513" i="46"/>
  <c r="D485" i="32"/>
  <c r="D590" i="32" s="1"/>
  <c r="E590" i="32"/>
  <c r="E1015" i="59"/>
  <c r="D901" i="59"/>
  <c r="X1663" i="46"/>
  <c r="E918" i="59"/>
  <c r="O908" i="59" s="1"/>
  <c r="O926" i="59" s="1"/>
  <c r="AG1663" i="46"/>
  <c r="E1036" i="59"/>
  <c r="D915" i="59"/>
  <c r="E1016" i="55"/>
  <c r="X81" i="46"/>
  <c r="D47" i="55"/>
  <c r="AA241" i="46"/>
  <c r="D138" i="55"/>
  <c r="Z241" i="46" s="1"/>
  <c r="K368" i="55"/>
  <c r="H368" i="55"/>
  <c r="H499" i="55"/>
  <c r="K499" i="55"/>
  <c r="E1011" i="55"/>
  <c r="X671" i="46"/>
  <c r="D408" i="55"/>
  <c r="F368" i="40"/>
  <c r="M586" i="46" s="1"/>
  <c r="AG911" i="46"/>
  <c r="D553" i="40"/>
  <c r="E1033" i="40"/>
  <c r="W1181" i="46"/>
  <c r="D1013" i="39"/>
  <c r="D761" i="39"/>
  <c r="U1387" i="46"/>
  <c r="E1005" i="39"/>
  <c r="E1015" i="38"/>
  <c r="E918" i="38"/>
  <c r="O908" i="38" s="1"/>
  <c r="O926" i="38" s="1"/>
  <c r="N1051" i="38"/>
  <c r="F368" i="36"/>
  <c r="M518" i="46" s="1"/>
  <c r="N135" i="70"/>
  <c r="D279" i="67"/>
  <c r="D611" i="67" s="1"/>
  <c r="D43" i="70"/>
  <c r="D596" i="70" s="1"/>
  <c r="V99" i="79"/>
  <c r="C1039" i="44"/>
  <c r="O384" i="37"/>
  <c r="E993" i="37"/>
  <c r="N194" i="37"/>
  <c r="N1003" i="38"/>
  <c r="N194" i="42"/>
  <c r="N1003" i="43"/>
  <c r="D982" i="36"/>
  <c r="C982" i="42"/>
  <c r="O515" i="43"/>
  <c r="O518" i="43" s="1"/>
  <c r="C1007" i="42"/>
  <c r="K552" i="46"/>
  <c r="O440" i="41"/>
  <c r="O447" i="41" s="1"/>
  <c r="AE756" i="46"/>
  <c r="AE760" i="46" s="1"/>
  <c r="O384" i="38"/>
  <c r="N1073" i="60"/>
  <c r="N1051" i="55"/>
  <c r="N1051" i="42"/>
  <c r="M1376" i="46"/>
  <c r="H498" i="1"/>
  <c r="F367" i="1"/>
  <c r="M500" i="46" s="1"/>
  <c r="O515" i="1"/>
  <c r="O518" i="1" s="1"/>
  <c r="U399" i="46"/>
  <c r="E293" i="55"/>
  <c r="O283" i="55" s="1"/>
  <c r="O301" i="55" s="1"/>
  <c r="D258" i="55"/>
  <c r="T399" i="46" s="1"/>
  <c r="AD501" i="46"/>
  <c r="D414" i="1"/>
  <c r="E1022" i="1"/>
  <c r="T1163" i="46"/>
  <c r="D1004" i="37"/>
  <c r="D61" i="55"/>
  <c r="AG81" i="46"/>
  <c r="E64" i="55"/>
  <c r="O54" i="55" s="1"/>
  <c r="O72" i="55" s="1"/>
  <c r="E1037" i="55"/>
  <c r="N274" i="46"/>
  <c r="R9" i="46"/>
  <c r="N11" i="46"/>
  <c r="P9" i="46"/>
  <c r="N275" i="46"/>
  <c r="L15" i="50"/>
  <c r="J15" i="50"/>
  <c r="I756" i="46"/>
  <c r="I24" i="50"/>
  <c r="D24" i="50"/>
  <c r="L659" i="46"/>
  <c r="N659" i="46" s="1"/>
  <c r="K670" i="46"/>
  <c r="K671" i="46" s="1"/>
  <c r="L684" i="46"/>
  <c r="N684" i="46" s="1"/>
  <c r="K687" i="46"/>
  <c r="K688" i="46" s="1"/>
  <c r="I755" i="46"/>
  <c r="L888" i="46"/>
  <c r="K1075" i="46"/>
  <c r="L1075" i="46" s="1"/>
  <c r="R1145" i="46"/>
  <c r="O1159" i="46"/>
  <c r="O1163" i="46" s="1"/>
  <c r="M1163" i="46"/>
  <c r="O1168" i="46"/>
  <c r="O1172" i="46" s="1"/>
  <c r="M1172" i="46"/>
  <c r="O1177" i="46"/>
  <c r="O1181" i="46" s="1"/>
  <c r="M1181" i="46"/>
  <c r="R1199" i="46"/>
  <c r="O1204" i="46"/>
  <c r="O1208" i="46" s="1"/>
  <c r="M1208" i="46"/>
  <c r="O1213" i="46"/>
  <c r="M1217" i="46"/>
  <c r="M1276" i="46"/>
  <c r="O1214" i="46"/>
  <c r="M1277" i="46"/>
  <c r="C75" i="50" s="1"/>
  <c r="O1215" i="46"/>
  <c r="M1278" i="46"/>
  <c r="R1253" i="46"/>
  <c r="R1271" i="46"/>
  <c r="R1409" i="46"/>
  <c r="R1508" i="46"/>
  <c r="Q1513" i="46"/>
  <c r="D41" i="32"/>
  <c r="D586" i="32" s="1"/>
  <c r="E586" i="32"/>
  <c r="D374" i="32"/>
  <c r="D589" i="32" s="1"/>
  <c r="E589" i="32"/>
  <c r="D877" i="59"/>
  <c r="AA1663" i="46"/>
  <c r="E995" i="59"/>
  <c r="X241" i="46"/>
  <c r="D162" i="55"/>
  <c r="W241" i="46" s="1"/>
  <c r="D907" i="39"/>
  <c r="E1026" i="39"/>
  <c r="AD1600" i="46"/>
  <c r="U1586" i="46"/>
  <c r="E1006" i="37"/>
  <c r="D883" i="37"/>
  <c r="E991" i="37"/>
  <c r="AA535" i="46"/>
  <c r="AE1677" i="46"/>
  <c r="H368" i="40"/>
  <c r="AG1190" i="46"/>
  <c r="E1034" i="40"/>
  <c r="D672" i="40"/>
  <c r="E1026" i="37"/>
  <c r="D907" i="37"/>
  <c r="AD1586" i="46"/>
  <c r="N1051" i="43"/>
  <c r="N1051" i="57"/>
  <c r="N474" i="70"/>
  <c r="C1029" i="59"/>
  <c r="AB116" i="46"/>
  <c r="N134" i="46" s="1"/>
  <c r="E991" i="36"/>
  <c r="AA1163" i="46"/>
  <c r="AE116" i="46"/>
  <c r="AE120" i="46" s="1"/>
  <c r="U535" i="46"/>
  <c r="N194" i="39"/>
  <c r="N194" i="38"/>
  <c r="N1003" i="40"/>
  <c r="O440" i="58"/>
  <c r="O447" i="58" s="1"/>
  <c r="V116" i="46"/>
  <c r="V120" i="46" s="1"/>
  <c r="N1051" i="58"/>
  <c r="N1051" i="59"/>
  <c r="K499" i="1"/>
  <c r="K498" i="1"/>
  <c r="E992" i="42"/>
  <c r="AA945" i="46"/>
  <c r="D515" i="42"/>
  <c r="U336" i="46"/>
  <c r="E293" i="36"/>
  <c r="O283" i="36" s="1"/>
  <c r="O301" i="36" s="1"/>
  <c r="D258" i="36"/>
  <c r="T336" i="46" s="1"/>
  <c r="AD1244" i="46"/>
  <c r="D664" i="57"/>
  <c r="E1024" i="57"/>
  <c r="AF1365" i="46"/>
  <c r="D1035" i="37"/>
  <c r="U81" i="46"/>
  <c r="D29" i="55"/>
  <c r="T81" i="46" s="1"/>
  <c r="D1032" i="1"/>
  <c r="AF501" i="46"/>
  <c r="R10" i="46"/>
  <c r="P10" i="46"/>
  <c r="L565" i="46"/>
  <c r="N565" i="46" s="1"/>
  <c r="K568" i="46"/>
  <c r="K569" i="46" s="1"/>
  <c r="R586" i="46"/>
  <c r="L576" i="46"/>
  <c r="N576" i="46" s="1"/>
  <c r="K746" i="46"/>
  <c r="L746" i="46" s="1"/>
  <c r="L579" i="46"/>
  <c r="K749" i="46"/>
  <c r="L749" i="46" s="1"/>
  <c r="L37" i="50"/>
  <c r="K37" i="50"/>
  <c r="O705" i="46"/>
  <c r="L710" i="46"/>
  <c r="N710" i="46" s="1"/>
  <c r="K721" i="46"/>
  <c r="K722" i="46" s="1"/>
  <c r="R894" i="46"/>
  <c r="R1163" i="46"/>
  <c r="R1217" i="46"/>
  <c r="O1267" i="46"/>
  <c r="O1271" i="46" s="1"/>
  <c r="M1271" i="46"/>
  <c r="O1350" i="46"/>
  <c r="O1354" i="46" s="1"/>
  <c r="M1354" i="46"/>
  <c r="R1398" i="46"/>
  <c r="Q1510" i="46"/>
  <c r="D152" i="32"/>
  <c r="D587" i="32" s="1"/>
  <c r="E587" i="32"/>
  <c r="E169" i="32"/>
  <c r="O159" i="32" s="1"/>
  <c r="O177" i="32" s="1"/>
  <c r="E1026" i="59"/>
  <c r="D907" i="59"/>
  <c r="AD1663" i="46"/>
  <c r="AD81" i="46"/>
  <c r="D53" i="55"/>
  <c r="E1027" i="55"/>
  <c r="D390" i="55"/>
  <c r="U671" i="46"/>
  <c r="E1002" i="55"/>
  <c r="D47" i="39"/>
  <c r="E1016" i="39"/>
  <c r="E918" i="37"/>
  <c r="O908" i="37" s="1"/>
  <c r="O926" i="37" s="1"/>
  <c r="E1036" i="37"/>
  <c r="D915" i="37"/>
  <c r="AG1586" i="46"/>
  <c r="AG227" i="46"/>
  <c r="D176" i="43"/>
  <c r="AF227" i="46" s="1"/>
  <c r="D390" i="43"/>
  <c r="U637" i="46"/>
  <c r="E1002" i="43"/>
  <c r="X637" i="46"/>
  <c r="E1011" i="43"/>
  <c r="D408" i="43"/>
  <c r="K368" i="40"/>
  <c r="U911" i="46"/>
  <c r="E1003" i="40"/>
  <c r="D521" i="40"/>
  <c r="D1035" i="40"/>
  <c r="AF1398" i="46"/>
  <c r="E1015" i="40"/>
  <c r="X1607" i="46"/>
  <c r="D901" i="40"/>
  <c r="E1014" i="39"/>
  <c r="X1387" i="46"/>
  <c r="D779" i="39"/>
  <c r="E1025" i="39"/>
  <c r="D785" i="39"/>
  <c r="AD1387" i="46"/>
  <c r="AG1387" i="46"/>
  <c r="E1035" i="39"/>
  <c r="D793" i="39"/>
  <c r="E1015" i="39"/>
  <c r="X1600" i="46"/>
  <c r="D901" i="39"/>
  <c r="D1036" i="38"/>
  <c r="AF1593" i="46"/>
  <c r="N1051" i="36"/>
  <c r="O518" i="42"/>
  <c r="O996" i="42" s="1"/>
  <c r="N535" i="46"/>
  <c r="O440" i="37"/>
  <c r="O447" i="37" s="1"/>
  <c r="AL1868" i="46"/>
  <c r="E512" i="70"/>
  <c r="O502" i="70" s="1"/>
  <c r="O520" i="70" s="1"/>
  <c r="S1868" i="46" s="1"/>
  <c r="Q46" i="46"/>
  <c r="N155" i="70"/>
  <c r="U329" i="46"/>
  <c r="O571" i="43"/>
  <c r="O578" i="43" s="1"/>
  <c r="E534" i="67"/>
  <c r="O524" i="67" s="1"/>
  <c r="O542" i="67" s="1"/>
  <c r="O560" i="67" s="1"/>
  <c r="O567" i="67" s="1"/>
  <c r="O584" i="67" s="1"/>
  <c r="O585" i="67" s="1"/>
  <c r="O586" i="67" s="1"/>
  <c r="C998" i="39"/>
  <c r="AD227" i="46"/>
  <c r="N1073" i="58"/>
  <c r="N1073" i="39"/>
  <c r="N1073" i="44"/>
  <c r="N738" i="46"/>
  <c r="O440" i="60"/>
  <c r="O447" i="60" s="1"/>
  <c r="C982" i="60"/>
  <c r="U1154" i="46"/>
  <c r="E1004" i="36"/>
  <c r="D640" i="36"/>
  <c r="E991" i="44"/>
  <c r="D384" i="44"/>
  <c r="AA654" i="46"/>
  <c r="L991" i="46"/>
  <c r="N991" i="46" s="1"/>
  <c r="R1030" i="46"/>
  <c r="AD1190" i="46"/>
  <c r="E1024" i="40"/>
  <c r="D664" i="40"/>
  <c r="Z535" i="46"/>
  <c r="D991" i="37"/>
  <c r="AA67" i="46"/>
  <c r="D23" i="43"/>
  <c r="E996" i="43"/>
  <c r="D29" i="43"/>
  <c r="T67" i="46" s="1"/>
  <c r="U67" i="46"/>
  <c r="Z928" i="46"/>
  <c r="D992" i="41"/>
  <c r="D995" i="41"/>
  <c r="Z1614" i="46"/>
  <c r="D1022" i="40"/>
  <c r="AC586" i="46"/>
  <c r="D982" i="44"/>
  <c r="L619" i="46"/>
  <c r="E425" i="44"/>
  <c r="O415" i="44" s="1"/>
  <c r="K368" i="1"/>
  <c r="X501" i="46"/>
  <c r="E425" i="1"/>
  <c r="O415" i="1" s="1"/>
  <c r="AG1343" i="46"/>
  <c r="E1035" i="1"/>
  <c r="D793" i="1"/>
  <c r="C609" i="70"/>
  <c r="AA1923" i="46" s="1"/>
  <c r="AA1924" i="46" s="1"/>
  <c r="I1931" i="46" s="1"/>
  <c r="K1931" i="46" s="1"/>
  <c r="R95" i="46"/>
  <c r="AD1869" i="46"/>
  <c r="I1875" i="46" s="1"/>
  <c r="K1875" i="46" s="1"/>
  <c r="E173" i="70"/>
  <c r="O163" i="70" s="1"/>
  <c r="O181" i="70" s="1"/>
  <c r="Q1865" i="46" s="1"/>
  <c r="N494" i="70"/>
  <c r="Q25" i="46"/>
  <c r="C1039" i="37"/>
  <c r="AB1081" i="46"/>
  <c r="N1101" i="46" s="1"/>
  <c r="D982" i="43"/>
  <c r="C982" i="38"/>
  <c r="K1610" i="46"/>
  <c r="Y1081" i="46"/>
  <c r="V1677" i="46"/>
  <c r="V1681" i="46" s="1"/>
  <c r="C1029" i="39"/>
  <c r="N1073" i="36"/>
  <c r="N1073" i="42"/>
  <c r="N1073" i="57"/>
  <c r="N1046" i="46"/>
  <c r="O571" i="59"/>
  <c r="O578" i="59" s="1"/>
  <c r="D982" i="59"/>
  <c r="AD269" i="46"/>
  <c r="E179" i="60"/>
  <c r="O169" i="60" s="1"/>
  <c r="O187" i="60" s="1"/>
  <c r="D168" i="60"/>
  <c r="AC269" i="46" s="1"/>
  <c r="L544" i="46"/>
  <c r="K748" i="46"/>
  <c r="L748" i="46" s="1"/>
  <c r="K498" i="43"/>
  <c r="H367" i="43"/>
  <c r="K367" i="43"/>
  <c r="F367" i="43"/>
  <c r="M636" i="46" s="1"/>
  <c r="H498" i="43"/>
  <c r="I1681" i="46"/>
  <c r="O811" i="1"/>
  <c r="O818" i="1" s="1"/>
  <c r="F982" i="1"/>
  <c r="K876" i="46"/>
  <c r="K877" i="46" s="1"/>
  <c r="K1069" i="46"/>
  <c r="L1069" i="46" s="1"/>
  <c r="L865" i="46"/>
  <c r="N865" i="46" s="1"/>
  <c r="T31" i="50"/>
  <c r="S31" i="50"/>
  <c r="P31" i="50"/>
  <c r="X31" i="50"/>
  <c r="L1021" i="46"/>
  <c r="N1021" i="46" s="1"/>
  <c r="K1072" i="46"/>
  <c r="L1072" i="46" s="1"/>
  <c r="X911" i="46"/>
  <c r="D539" i="40"/>
  <c r="E1012" i="40"/>
  <c r="E1022" i="37"/>
  <c r="D414" i="37"/>
  <c r="AD535" i="46"/>
  <c r="AF552" i="46"/>
  <c r="D1032" i="38"/>
  <c r="AC102" i="46"/>
  <c r="D1027" i="59"/>
  <c r="W569" i="46"/>
  <c r="D1011" i="39"/>
  <c r="X1431" i="46"/>
  <c r="E1014" i="43"/>
  <c r="D779" i="43"/>
  <c r="AF11" i="46"/>
  <c r="D1037" i="1"/>
  <c r="K167" i="46"/>
  <c r="D1015" i="57"/>
  <c r="W1649" i="46"/>
  <c r="Z1409" i="46"/>
  <c r="D994" i="41"/>
  <c r="D1027" i="43"/>
  <c r="AC67" i="46"/>
  <c r="AF860" i="46"/>
  <c r="D1033" i="37"/>
  <c r="F368" i="1"/>
  <c r="M501" i="46" s="1"/>
  <c r="H368" i="1"/>
  <c r="L506" i="46"/>
  <c r="N506" i="46" s="1"/>
  <c r="K517" i="46"/>
  <c r="K518" i="46" s="1"/>
  <c r="O933" i="55"/>
  <c r="O940" i="55" s="1"/>
  <c r="O945" i="55" s="1"/>
  <c r="I1638" i="46" s="1"/>
  <c r="G982" i="55"/>
  <c r="AD262" i="46"/>
  <c r="D168" i="59"/>
  <c r="AC262" i="46" s="1"/>
  <c r="E179" i="59"/>
  <c r="O169" i="59" s="1"/>
  <c r="O187" i="59" s="1"/>
  <c r="L1009" i="46"/>
  <c r="N1009" i="46" s="1"/>
  <c r="K1012" i="46"/>
  <c r="K1013" i="46" s="1"/>
  <c r="U688" i="46"/>
  <c r="D390" i="57"/>
  <c r="D877" i="39"/>
  <c r="E995" i="39"/>
  <c r="AA1600" i="46"/>
  <c r="D883" i="40"/>
  <c r="E1006" i="40"/>
  <c r="U1607" i="46"/>
  <c r="E918" i="40"/>
  <c r="O908" i="40" s="1"/>
  <c r="O926" i="40" s="1"/>
  <c r="L992" i="46"/>
  <c r="N992" i="46" s="1"/>
  <c r="K995" i="46"/>
  <c r="K996" i="46" s="1"/>
  <c r="X67" i="46"/>
  <c r="D47" i="43"/>
  <c r="E1016" i="43"/>
  <c r="E64" i="43"/>
  <c r="O54" i="43" s="1"/>
  <c r="O72" i="43" s="1"/>
  <c r="D1037" i="58"/>
  <c r="AF95" i="46"/>
  <c r="D1002" i="44"/>
  <c r="T654" i="46"/>
  <c r="D1037" i="40"/>
  <c r="AF46" i="46"/>
  <c r="W1163" i="46"/>
  <c r="D1013" i="37"/>
  <c r="Z1235" i="46"/>
  <c r="D993" i="55"/>
  <c r="D390" i="1"/>
  <c r="U501" i="46"/>
  <c r="E1002" i="1"/>
  <c r="N42" i="70"/>
  <c r="Y1514" i="46"/>
  <c r="C982" i="1"/>
  <c r="N1073" i="38"/>
  <c r="N1073" i="37"/>
  <c r="G982" i="43"/>
  <c r="O933" i="43"/>
  <c r="O940" i="43" s="1"/>
  <c r="N568" i="46"/>
  <c r="C982" i="39"/>
  <c r="I982" i="39" s="1"/>
  <c r="O440" i="39"/>
  <c r="O447" i="39" s="1"/>
  <c r="U88" i="46"/>
  <c r="D29" i="57"/>
  <c r="T88" i="46" s="1"/>
  <c r="C982" i="41"/>
  <c r="N602" i="46"/>
  <c r="M1390" i="46"/>
  <c r="K1390" i="46"/>
  <c r="I1080" i="46"/>
  <c r="E64" i="57"/>
  <c r="O54" i="57" s="1"/>
  <c r="O72" i="57" s="1"/>
  <c r="AC1226" i="46"/>
  <c r="D1024" i="44"/>
  <c r="K368" i="37"/>
  <c r="F368" i="37"/>
  <c r="M535" i="46" s="1"/>
  <c r="H368" i="37"/>
  <c r="K499" i="37"/>
  <c r="H499" i="37"/>
  <c r="D408" i="37"/>
  <c r="E1011" i="37"/>
  <c r="X535" i="46"/>
  <c r="AA843" i="46"/>
  <c r="D515" i="36"/>
  <c r="E992" i="36"/>
  <c r="AD1431" i="46"/>
  <c r="E1025" i="43"/>
  <c r="D785" i="43"/>
  <c r="W1172" i="46"/>
  <c r="D1013" i="38"/>
  <c r="Z81" i="46"/>
  <c r="D996" i="55"/>
  <c r="K744" i="46"/>
  <c r="L744" i="46" s="1"/>
  <c r="W1199" i="46"/>
  <c r="D1013" i="41"/>
  <c r="I416" i="46"/>
  <c r="O326" i="59"/>
  <c r="O343" i="59" s="1"/>
  <c r="AF1466" i="46"/>
  <c r="D1035" i="57"/>
  <c r="AF1621" i="46"/>
  <c r="N1073" i="59"/>
  <c r="N1073" i="40"/>
  <c r="N1073" i="41"/>
  <c r="O518" i="41"/>
  <c r="N195" i="70"/>
  <c r="N308" i="70"/>
  <c r="E628" i="67"/>
  <c r="D413" i="67"/>
  <c r="D628" i="67" s="1"/>
  <c r="Q95" i="46"/>
  <c r="J69" i="50"/>
  <c r="L1821" i="46"/>
  <c r="E594" i="32"/>
  <c r="D47" i="32"/>
  <c r="D594" i="32" s="1"/>
  <c r="E58" i="32"/>
  <c r="O48" i="32" s="1"/>
  <c r="AD255" i="46"/>
  <c r="D168" i="58"/>
  <c r="AC255" i="46" s="1"/>
  <c r="E179" i="58"/>
  <c r="O169" i="58" s="1"/>
  <c r="O187" i="58" s="1"/>
  <c r="H367" i="58"/>
  <c r="K498" i="58"/>
  <c r="K367" i="58"/>
  <c r="F367" i="58"/>
  <c r="M704" i="46" s="1"/>
  <c r="H498" i="58"/>
  <c r="H367" i="57"/>
  <c r="F367" i="57"/>
  <c r="M687" i="46" s="1"/>
  <c r="K498" i="57"/>
  <c r="K367" i="57"/>
  <c r="H498" i="57"/>
  <c r="N1016" i="37"/>
  <c r="N1016" i="41"/>
  <c r="N1016" i="43"/>
  <c r="N1016" i="38"/>
  <c r="N1016" i="42"/>
  <c r="N1016" i="44"/>
  <c r="N1016" i="60"/>
  <c r="N1016" i="55"/>
  <c r="N1016" i="36"/>
  <c r="N1016" i="1"/>
  <c r="N1016" i="40"/>
  <c r="N1016" i="59"/>
  <c r="N1016" i="58"/>
  <c r="E637" i="67"/>
  <c r="D531" i="67"/>
  <c r="D637" i="67" s="1"/>
  <c r="O387" i="44"/>
  <c r="E1023" i="44"/>
  <c r="D545" i="44"/>
  <c r="E556" i="44"/>
  <c r="O546" i="44" s="1"/>
  <c r="N1038" i="60"/>
  <c r="N1038" i="58"/>
  <c r="N1038" i="44"/>
  <c r="N1038" i="1"/>
  <c r="N1038" i="59"/>
  <c r="N1038" i="41"/>
  <c r="N1038" i="42"/>
  <c r="N1038" i="38"/>
  <c r="N1038" i="43"/>
  <c r="N1038" i="36"/>
  <c r="N1038" i="40"/>
  <c r="N1038" i="37"/>
  <c r="N1038" i="57"/>
  <c r="N1038" i="55"/>
  <c r="N1038" i="39"/>
  <c r="Q39" i="46"/>
  <c r="U32" i="46"/>
  <c r="D29" i="38"/>
  <c r="T32" i="46" s="1"/>
  <c r="U1190" i="46"/>
  <c r="D640" i="40"/>
  <c r="E1004" i="40"/>
  <c r="Z518" i="46"/>
  <c r="D991" i="36"/>
  <c r="AD1621" i="46"/>
  <c r="D907" i="42"/>
  <c r="E1026" i="42"/>
  <c r="N1029" i="37"/>
  <c r="N1029" i="40"/>
  <c r="N1029" i="41"/>
  <c r="N1029" i="55"/>
  <c r="N1029" i="44"/>
  <c r="N1029" i="57"/>
  <c r="N1029" i="43"/>
  <c r="N1029" i="1"/>
  <c r="N1029" i="42"/>
  <c r="N1029" i="59"/>
  <c r="N1029" i="58"/>
  <c r="N1029" i="39"/>
  <c r="N1029" i="60"/>
  <c r="N1029" i="36"/>
  <c r="Z705" i="46"/>
  <c r="D991" i="58"/>
  <c r="Z860" i="46"/>
  <c r="D992" i="37"/>
  <c r="W32" i="46"/>
  <c r="D1016" i="38"/>
  <c r="N194" i="60"/>
  <c r="D1013" i="43"/>
  <c r="W1217" i="46"/>
  <c r="AF109" i="46"/>
  <c r="D1037" i="60"/>
  <c r="N1003" i="55"/>
  <c r="W1614" i="46"/>
  <c r="D1015" i="41"/>
  <c r="N927" i="46"/>
  <c r="O571" i="41"/>
  <c r="O578" i="41" s="1"/>
  <c r="D982" i="41"/>
  <c r="N524" i="32"/>
  <c r="N302" i="32"/>
  <c r="N413" i="32"/>
  <c r="N80" i="32"/>
  <c r="N191" i="32"/>
  <c r="D168" i="57"/>
  <c r="AC248" i="46" s="1"/>
  <c r="E179" i="57"/>
  <c r="O169" i="57" s="1"/>
  <c r="O187" i="57" s="1"/>
  <c r="AD248" i="46"/>
  <c r="O933" i="44"/>
  <c r="O940" i="44" s="1"/>
  <c r="G982" i="44"/>
  <c r="D779" i="57"/>
  <c r="X1466" i="46"/>
  <c r="E1014" i="57"/>
  <c r="AD234" i="46"/>
  <c r="D168" i="44"/>
  <c r="AC234" i="46" s="1"/>
  <c r="E179" i="44"/>
  <c r="O169" i="44" s="1"/>
  <c r="O187" i="44" s="1"/>
  <c r="E573" i="32"/>
  <c r="D350" i="32"/>
  <c r="D573" i="32" s="1"/>
  <c r="D779" i="44"/>
  <c r="E1014" i="44"/>
  <c r="X1442" i="46"/>
  <c r="U1244" i="46"/>
  <c r="E1004" i="57"/>
  <c r="D640" i="57"/>
  <c r="H367" i="41"/>
  <c r="H498" i="41"/>
  <c r="K367" i="41"/>
  <c r="K498" i="41"/>
  <c r="F367" i="41"/>
  <c r="M602" i="46" s="1"/>
  <c r="M181" i="46"/>
  <c r="D1005" i="1"/>
  <c r="T1343" i="46"/>
  <c r="D1023" i="37"/>
  <c r="AC860" i="46"/>
  <c r="AF535" i="46"/>
  <c r="D1032" i="37"/>
  <c r="AC18" i="46"/>
  <c r="D1027" i="36"/>
  <c r="D1037" i="44"/>
  <c r="AF74" i="46"/>
  <c r="N194" i="41"/>
  <c r="O440" i="38"/>
  <c r="O447" i="38" s="1"/>
  <c r="N1003" i="39"/>
  <c r="N484" i="32"/>
  <c r="N262" i="32"/>
  <c r="N373" i="32"/>
  <c r="N40" i="32"/>
  <c r="N151" i="32"/>
  <c r="E619" i="67"/>
  <c r="D297" i="67"/>
  <c r="D619" i="67" s="1"/>
  <c r="D380" i="32"/>
  <c r="D597" i="32" s="1"/>
  <c r="E597" i="32"/>
  <c r="E391" i="32"/>
  <c r="O381" i="32" s="1"/>
  <c r="O399" i="32" s="1"/>
  <c r="O418" i="32" s="1"/>
  <c r="O425" i="32" s="1"/>
  <c r="O442" i="32" s="1"/>
  <c r="C998" i="58"/>
  <c r="H498" i="39"/>
  <c r="K498" i="39"/>
  <c r="H367" i="39"/>
  <c r="F367" i="39"/>
  <c r="M568" i="46" s="1"/>
  <c r="K367" i="39"/>
  <c r="AG241" i="46"/>
  <c r="E179" i="55"/>
  <c r="O169" i="55" s="1"/>
  <c r="O187" i="55" s="1"/>
  <c r="D176" i="55"/>
  <c r="AF241" i="46" s="1"/>
  <c r="AD11" i="46"/>
  <c r="E1027" i="1"/>
  <c r="D53" i="1"/>
  <c r="E1005" i="36"/>
  <c r="U1354" i="46"/>
  <c r="D761" i="36"/>
  <c r="E796" i="36"/>
  <c r="O786" i="36" s="1"/>
  <c r="O804" i="36" s="1"/>
  <c r="D1011" i="1"/>
  <c r="W501" i="46"/>
  <c r="D1022" i="36"/>
  <c r="AC518" i="46"/>
  <c r="K91" i="46"/>
  <c r="L91" i="46"/>
  <c r="M91" i="46" s="1"/>
  <c r="K1211" i="46"/>
  <c r="M1211" i="46"/>
  <c r="AF739" i="46"/>
  <c r="D1032" i="60"/>
  <c r="Q109" i="46"/>
  <c r="O200" i="58"/>
  <c r="N194" i="57"/>
  <c r="N194" i="44"/>
  <c r="N194" i="36"/>
  <c r="L685" i="46"/>
  <c r="N685" i="46" s="1"/>
  <c r="K753" i="46"/>
  <c r="L753" i="46" s="1"/>
  <c r="E627" i="67"/>
  <c r="D303" i="67"/>
  <c r="D627" i="67" s="1"/>
  <c r="L958" i="46"/>
  <c r="N958" i="46" s="1"/>
  <c r="K961" i="46"/>
  <c r="K962" i="46" s="1"/>
  <c r="K1077" i="46"/>
  <c r="L1077" i="46" s="1"/>
  <c r="N1003" i="37"/>
  <c r="N1003" i="58"/>
  <c r="N1003" i="41"/>
  <c r="N1003" i="1"/>
  <c r="U364" i="46"/>
  <c r="E293" i="40"/>
  <c r="O283" i="40" s="1"/>
  <c r="O301" i="40" s="1"/>
  <c r="D258" i="40"/>
  <c r="T364" i="46" s="1"/>
  <c r="AA637" i="46"/>
  <c r="E991" i="43"/>
  <c r="E425" i="43"/>
  <c r="O415" i="43" s="1"/>
  <c r="D384" i="43"/>
  <c r="X1208" i="46"/>
  <c r="E1013" i="42"/>
  <c r="D658" i="42"/>
  <c r="D785" i="1"/>
  <c r="AD1343" i="46"/>
  <c r="E1025" i="1"/>
  <c r="D1026" i="41"/>
  <c r="AC1614" i="46"/>
  <c r="D996" i="60"/>
  <c r="Z109" i="46"/>
  <c r="D1003" i="39"/>
  <c r="T894" i="46"/>
  <c r="N194" i="55"/>
  <c r="W95" i="46"/>
  <c r="D1016" i="58"/>
  <c r="D1032" i="42"/>
  <c r="AF620" i="46"/>
  <c r="D1012" i="43"/>
  <c r="W962" i="46"/>
  <c r="AF722" i="46"/>
  <c r="D1032" i="59"/>
  <c r="D1033" i="59"/>
  <c r="AF1047" i="46"/>
  <c r="N1003" i="57"/>
  <c r="N1003" i="59"/>
  <c r="O811" i="36"/>
  <c r="O818" i="36" s="1"/>
  <c r="F982" i="36"/>
  <c r="O578" i="40"/>
  <c r="O98" i="58"/>
  <c r="O115" i="58" s="1"/>
  <c r="O116" i="58" s="1"/>
  <c r="I91" i="46"/>
  <c r="N91" i="46" s="1"/>
  <c r="O91" i="46" s="1"/>
  <c r="S1865" i="46"/>
  <c r="K1446" i="46"/>
  <c r="O823" i="55"/>
  <c r="L1446" i="46"/>
  <c r="M1446" i="46"/>
  <c r="W1922" i="46"/>
  <c r="X1821" i="46"/>
  <c r="E617" i="67"/>
  <c r="D60" i="67"/>
  <c r="D407" i="67"/>
  <c r="D620" i="67" s="1"/>
  <c r="E620" i="67"/>
  <c r="K64" i="50"/>
  <c r="K72" i="50" s="1"/>
  <c r="K116" i="46"/>
  <c r="N403" i="70"/>
  <c r="N177" i="70"/>
  <c r="N290" i="70"/>
  <c r="N516" i="70"/>
  <c r="N64" i="70"/>
  <c r="H16" i="73"/>
  <c r="O1719" i="46"/>
  <c r="H14" i="73"/>
  <c r="I23" i="31"/>
  <c r="H28" i="73" s="1"/>
  <c r="O1717" i="46"/>
  <c r="AD1064" i="46"/>
  <c r="D545" i="60"/>
  <c r="E1023" i="60"/>
  <c r="E556" i="60"/>
  <c r="O546" i="60" s="1"/>
  <c r="Z1922" i="46"/>
  <c r="AA1821" i="46"/>
  <c r="E601" i="67"/>
  <c r="E606" i="67" s="1"/>
  <c r="D606" i="67" s="1"/>
  <c r="D36" i="67"/>
  <c r="H25" i="73"/>
  <c r="O1728" i="46"/>
  <c r="J116" i="46"/>
  <c r="J67" i="50"/>
  <c r="E614" i="70"/>
  <c r="E286" i="70"/>
  <c r="O276" i="70" s="1"/>
  <c r="O294" i="70" s="1"/>
  <c r="D283" i="70"/>
  <c r="AL1866" i="46"/>
  <c r="AC1866" i="46"/>
  <c r="E598" i="70"/>
  <c r="D269" i="70"/>
  <c r="N406" i="67"/>
  <c r="N516" i="67"/>
  <c r="V37" i="79"/>
  <c r="N296" i="67"/>
  <c r="N186" i="67"/>
  <c r="P58" i="46"/>
  <c r="N60" i="46"/>
  <c r="R58" i="46"/>
  <c r="N114" i="46"/>
  <c r="I75" i="50" s="1"/>
  <c r="E1003" i="59"/>
  <c r="U1047" i="46"/>
  <c r="D521" i="59"/>
  <c r="E556" i="59"/>
  <c r="O546" i="59" s="1"/>
  <c r="AG1226" i="46"/>
  <c r="E1034" i="44"/>
  <c r="D672" i="44"/>
  <c r="E675" i="44"/>
  <c r="O665" i="44" s="1"/>
  <c r="E996" i="41"/>
  <c r="D23" i="41"/>
  <c r="AA53" i="46"/>
  <c r="E1032" i="57"/>
  <c r="AG688" i="46"/>
  <c r="E425" i="57"/>
  <c r="O415" i="57" s="1"/>
  <c r="D422" i="57"/>
  <c r="E1003" i="42"/>
  <c r="D521" i="42"/>
  <c r="U945" i="46"/>
  <c r="AA1190" i="46"/>
  <c r="D634" i="40"/>
  <c r="E993" i="40"/>
  <c r="E675" i="40"/>
  <c r="O665" i="40" s="1"/>
  <c r="O683" i="40" s="1"/>
  <c r="D785" i="59"/>
  <c r="E796" i="59"/>
  <c r="O786" i="59" s="1"/>
  <c r="O804" i="59" s="1"/>
  <c r="AD1490" i="46"/>
  <c r="E1025" i="59"/>
  <c r="D515" i="55"/>
  <c r="E992" i="55"/>
  <c r="AA996" i="46"/>
  <c r="AD1208" i="46"/>
  <c r="E1024" i="42"/>
  <c r="E675" i="42"/>
  <c r="O665" i="42" s="1"/>
  <c r="O683" i="42" s="1"/>
  <c r="D664" i="42"/>
  <c r="U1409" i="46"/>
  <c r="D761" i="41"/>
  <c r="E1005" i="41"/>
  <c r="E796" i="41"/>
  <c r="O786" i="41" s="1"/>
  <c r="O804" i="41" s="1"/>
  <c r="AA1387" i="46"/>
  <c r="D755" i="39"/>
  <c r="E994" i="39"/>
  <c r="E796" i="39"/>
  <c r="O786" i="39" s="1"/>
  <c r="O804" i="39" s="1"/>
  <c r="U877" i="46"/>
  <c r="E1003" i="38"/>
  <c r="E556" i="38"/>
  <c r="O546" i="38" s="1"/>
  <c r="D521" i="38"/>
  <c r="E1024" i="1"/>
  <c r="D664" i="1"/>
  <c r="AD1145" i="46"/>
  <c r="E675" i="1"/>
  <c r="O665" i="1" s="1"/>
  <c r="D1006" i="38"/>
  <c r="T1593" i="46"/>
  <c r="C1019" i="39"/>
  <c r="E1033" i="39"/>
  <c r="D553" i="39"/>
  <c r="AG894" i="46"/>
  <c r="E556" i="39"/>
  <c r="O546" i="39" s="1"/>
  <c r="O564" i="39" s="1"/>
  <c r="AC620" i="46"/>
  <c r="D1022" i="42"/>
  <c r="D1003" i="58"/>
  <c r="T1030" i="46"/>
  <c r="O301" i="1"/>
  <c r="L877" i="46"/>
  <c r="N1073" i="46"/>
  <c r="L860" i="46"/>
  <c r="D1039" i="60"/>
  <c r="O805" i="40"/>
  <c r="O806" i="40" s="1"/>
  <c r="J1390" i="46"/>
  <c r="O849" i="40"/>
  <c r="O702" i="38"/>
  <c r="O511" i="32"/>
  <c r="O512" i="32" s="1"/>
  <c r="H18" i="73"/>
  <c r="O1721" i="46"/>
  <c r="N99" i="70"/>
  <c r="N325" i="70"/>
  <c r="N551" i="70"/>
  <c r="N438" i="70"/>
  <c r="N212" i="70"/>
  <c r="AE1865" i="46"/>
  <c r="D581" i="70"/>
  <c r="K1821" i="46"/>
  <c r="I15" i="75" s="1"/>
  <c r="J21" i="67"/>
  <c r="P1809" i="46"/>
  <c r="P1821" i="46" s="1"/>
  <c r="U1753" i="46"/>
  <c r="H26" i="73"/>
  <c r="O1729" i="46"/>
  <c r="N168" i="70"/>
  <c r="N55" i="70"/>
  <c r="N281" i="70"/>
  <c r="N394" i="70"/>
  <c r="N507" i="70"/>
  <c r="AK1865" i="46"/>
  <c r="D613" i="70"/>
  <c r="Y1868" i="46"/>
  <c r="D592" i="70"/>
  <c r="D389" i="67"/>
  <c r="D612" i="67" s="1"/>
  <c r="E612" i="67"/>
  <c r="E614" i="67" s="1"/>
  <c r="D614" i="67" s="1"/>
  <c r="R108" i="46"/>
  <c r="R109" i="46" s="1"/>
  <c r="P108" i="46"/>
  <c r="Q88" i="46"/>
  <c r="I68" i="50"/>
  <c r="Q60" i="46"/>
  <c r="N32" i="46"/>
  <c r="P30" i="46"/>
  <c r="R30" i="46"/>
  <c r="R17" i="46"/>
  <c r="P17" i="46"/>
  <c r="C617" i="70"/>
  <c r="AD1923" i="46" s="1"/>
  <c r="Z1864" i="46"/>
  <c r="E588" i="70"/>
  <c r="D25" i="70"/>
  <c r="AI1867" i="46"/>
  <c r="D388" i="70"/>
  <c r="E607" i="70"/>
  <c r="AF1866" i="46"/>
  <c r="D245" i="70"/>
  <c r="E582" i="70"/>
  <c r="Z1865" i="46"/>
  <c r="E589" i="70"/>
  <c r="D138" i="70"/>
  <c r="N109" i="46"/>
  <c r="Y1867" i="46"/>
  <c r="N419" i="67"/>
  <c r="N199" i="67"/>
  <c r="N309" i="67"/>
  <c r="N529" i="67"/>
  <c r="V50" i="79"/>
  <c r="H24" i="73"/>
  <c r="O1727" i="46"/>
  <c r="I24" i="31"/>
  <c r="H29" i="73" s="1"/>
  <c r="X1732" i="46"/>
  <c r="V1766" i="46" s="1"/>
  <c r="D58" i="31"/>
  <c r="E93" i="31"/>
  <c r="E994" i="60"/>
  <c r="AA1502" i="46"/>
  <c r="D755" i="60"/>
  <c r="R100" i="46"/>
  <c r="N102" i="46"/>
  <c r="P100" i="46"/>
  <c r="P52" i="46"/>
  <c r="P53" i="46" s="1"/>
  <c r="R52" i="46"/>
  <c r="AA1064" i="46"/>
  <c r="E992" i="60"/>
  <c r="D515" i="60"/>
  <c r="AC1867" i="46"/>
  <c r="E599" i="70"/>
  <c r="D382" i="70"/>
  <c r="P66" i="46"/>
  <c r="P67" i="46" s="1"/>
  <c r="R66" i="46"/>
  <c r="R67" i="46" s="1"/>
  <c r="N115" i="46"/>
  <c r="I76" i="50" s="1"/>
  <c r="R1924" i="46"/>
  <c r="AD1635" i="46"/>
  <c r="E1026" i="44"/>
  <c r="D907" i="44"/>
  <c r="E918" i="44"/>
  <c r="O908" i="44" s="1"/>
  <c r="O926" i="44" s="1"/>
  <c r="AG53" i="46"/>
  <c r="E1037" i="41"/>
  <c r="E64" i="41"/>
  <c r="O54" i="41" s="1"/>
  <c r="D61" i="41"/>
  <c r="E556" i="57"/>
  <c r="O546" i="57" s="1"/>
  <c r="D545" i="57"/>
  <c r="E1023" i="57"/>
  <c r="AD1013" i="46"/>
  <c r="AD1466" i="46"/>
  <c r="D785" i="57"/>
  <c r="E1025" i="57"/>
  <c r="E796" i="57"/>
  <c r="O786" i="57" s="1"/>
  <c r="O804" i="57" s="1"/>
  <c r="E1023" i="43"/>
  <c r="AD962" i="46"/>
  <c r="D545" i="43"/>
  <c r="E556" i="43"/>
  <c r="O546" i="43" s="1"/>
  <c r="AD1420" i="46"/>
  <c r="D785" i="42"/>
  <c r="E1025" i="42"/>
  <c r="E796" i="42"/>
  <c r="O786" i="42" s="1"/>
  <c r="O804" i="42" s="1"/>
  <c r="E1037" i="59"/>
  <c r="AG102" i="46"/>
  <c r="D61" i="59"/>
  <c r="E64" i="59"/>
  <c r="O54" i="59" s="1"/>
  <c r="U1649" i="46"/>
  <c r="E1006" i="57"/>
  <c r="D883" i="57"/>
  <c r="E1023" i="55"/>
  <c r="D545" i="55"/>
  <c r="AD996" i="46"/>
  <c r="E556" i="55"/>
  <c r="O546" i="55" s="1"/>
  <c r="D384" i="42"/>
  <c r="AA620" i="46"/>
  <c r="E991" i="42"/>
  <c r="AE1081" i="46"/>
  <c r="C1029" i="1"/>
  <c r="Z1593" i="46"/>
  <c r="D995" i="38"/>
  <c r="AC1607" i="46"/>
  <c r="D1026" i="40"/>
  <c r="D539" i="1"/>
  <c r="E556" i="1"/>
  <c r="O546" i="1" s="1"/>
  <c r="E1012" i="1"/>
  <c r="X826" i="46"/>
  <c r="E994" i="1"/>
  <c r="D755" i="1"/>
  <c r="AA1343" i="46"/>
  <c r="E796" i="1"/>
  <c r="O786" i="1" s="1"/>
  <c r="D1005" i="42"/>
  <c r="T1420" i="46"/>
  <c r="D1022" i="58"/>
  <c r="AC705" i="46"/>
  <c r="AF569" i="46"/>
  <c r="D1032" i="39"/>
  <c r="K1175" i="46"/>
  <c r="M1175" i="46"/>
  <c r="L1175" i="46"/>
  <c r="O702" i="39"/>
  <c r="O993" i="41"/>
  <c r="I423" i="46"/>
  <c r="O326" i="60"/>
  <c r="O343" i="60" s="1"/>
  <c r="D1035" i="42"/>
  <c r="AF1420" i="46"/>
  <c r="O91" i="55"/>
  <c r="O326" i="57"/>
  <c r="I402" i="46"/>
  <c r="O1718" i="46"/>
  <c r="H15" i="73"/>
  <c r="P86" i="46"/>
  <c r="P88" i="46" s="1"/>
  <c r="N88" i="46"/>
  <c r="R86" i="46"/>
  <c r="R88" i="46" s="1"/>
  <c r="R23" i="46"/>
  <c r="N25" i="46"/>
  <c r="P23" i="46"/>
  <c r="AG1821" i="46"/>
  <c r="AF1922" i="46"/>
  <c r="E77" i="67"/>
  <c r="O67" i="67" s="1"/>
  <c r="N67" i="67" s="1"/>
  <c r="E633" i="67"/>
  <c r="D74" i="67"/>
  <c r="S1922" i="46"/>
  <c r="T1821" i="46"/>
  <c r="D609" i="67"/>
  <c r="H22" i="73"/>
  <c r="O1725" i="46"/>
  <c r="C601" i="70"/>
  <c r="U1923" i="46" s="1"/>
  <c r="O1730" i="46"/>
  <c r="H27" i="73"/>
  <c r="AL1864" i="46"/>
  <c r="E60" i="70"/>
  <c r="O50" i="70" s="1"/>
  <c r="E612" i="70"/>
  <c r="D57" i="70"/>
  <c r="R101" i="46"/>
  <c r="P101" i="46"/>
  <c r="Q32" i="46"/>
  <c r="I116" i="46"/>
  <c r="I60" i="50"/>
  <c r="Q18" i="46"/>
  <c r="I58" i="50"/>
  <c r="AF1867" i="46"/>
  <c r="D358" i="70"/>
  <c r="E583" i="70"/>
  <c r="AJ1869" i="46"/>
  <c r="I1877" i="46" s="1"/>
  <c r="K1877" i="46" s="1"/>
  <c r="AF1868" i="46"/>
  <c r="E584" i="70"/>
  <c r="D471" i="70"/>
  <c r="D187" i="67"/>
  <c r="D618" i="67" s="1"/>
  <c r="E618" i="67"/>
  <c r="H21" i="73"/>
  <c r="O1724" i="46"/>
  <c r="Q102" i="46"/>
  <c r="J70" i="50"/>
  <c r="L63" i="50"/>
  <c r="L72" i="50" s="1"/>
  <c r="L116" i="46"/>
  <c r="P45" i="46"/>
  <c r="P46" i="46" s="1"/>
  <c r="R45" i="46"/>
  <c r="N46" i="46"/>
  <c r="O933" i="41"/>
  <c r="G982" i="41"/>
  <c r="AA1670" i="46"/>
  <c r="E995" i="60"/>
  <c r="D877" i="60"/>
  <c r="E918" i="60"/>
  <c r="O908" i="60" s="1"/>
  <c r="O926" i="60" s="1"/>
  <c r="E1022" i="55"/>
  <c r="D414" i="55"/>
  <c r="E425" i="55"/>
  <c r="O415" i="55" s="1"/>
  <c r="AD671" i="46"/>
  <c r="E796" i="43"/>
  <c r="O786" i="43" s="1"/>
  <c r="O804" i="43" s="1"/>
  <c r="U1431" i="46"/>
  <c r="E1005" i="43"/>
  <c r="E1007" i="43" s="1"/>
  <c r="D761" i="43"/>
  <c r="E1002" i="40"/>
  <c r="U586" i="46"/>
  <c r="D390" i="40"/>
  <c r="AD1253" i="46"/>
  <c r="E1024" i="58"/>
  <c r="D664" i="58"/>
  <c r="E675" i="58"/>
  <c r="O665" i="58" s="1"/>
  <c r="D761" i="44"/>
  <c r="E1005" i="44"/>
  <c r="E1007" i="44" s="1"/>
  <c r="D1007" i="44" s="1"/>
  <c r="U1442" i="46"/>
  <c r="U60" i="46"/>
  <c r="D29" i="42"/>
  <c r="T60" i="46" s="1"/>
  <c r="E64" i="42"/>
  <c r="O54" i="42" s="1"/>
  <c r="D901" i="42"/>
  <c r="X1621" i="46"/>
  <c r="E1015" i="42"/>
  <c r="E918" i="42"/>
  <c r="O908" i="42" s="1"/>
  <c r="O926" i="42" s="1"/>
  <c r="D907" i="58"/>
  <c r="E1026" i="58"/>
  <c r="AD1656" i="46"/>
  <c r="E918" i="58"/>
  <c r="O908" i="58" s="1"/>
  <c r="O926" i="58" s="1"/>
  <c r="Y1284" i="46"/>
  <c r="U1376" i="46"/>
  <c r="E1005" i="38"/>
  <c r="D761" i="38"/>
  <c r="E796" i="38"/>
  <c r="O786" i="38" s="1"/>
  <c r="O804" i="38" s="1"/>
  <c r="AE1182" i="46"/>
  <c r="AE1280" i="46"/>
  <c r="AA877" i="46"/>
  <c r="E992" i="38"/>
  <c r="D515" i="38"/>
  <c r="AB502" i="46"/>
  <c r="AB756" i="46"/>
  <c r="D521" i="1"/>
  <c r="U826" i="46"/>
  <c r="E1003" i="1"/>
  <c r="D991" i="1"/>
  <c r="Z501" i="46"/>
  <c r="M1238" i="46"/>
  <c r="O702" i="57"/>
  <c r="L1238" i="46"/>
  <c r="E1027" i="38"/>
  <c r="E1029" i="38" s="1"/>
  <c r="AD32" i="46"/>
  <c r="E64" i="38"/>
  <c r="O54" i="38" s="1"/>
  <c r="D53" i="38"/>
  <c r="Z1163" i="46"/>
  <c r="D993" i="37"/>
  <c r="E1015" i="1"/>
  <c r="D901" i="1"/>
  <c r="X1572" i="46"/>
  <c r="D915" i="1"/>
  <c r="AG1677" i="46"/>
  <c r="E918" i="1"/>
  <c r="O908" i="1" s="1"/>
  <c r="E1036" i="1"/>
  <c r="AG1572" i="46"/>
  <c r="O72" i="40"/>
  <c r="E796" i="60"/>
  <c r="O786" i="60" s="1"/>
  <c r="O804" i="60" s="1"/>
  <c r="L893" i="46"/>
  <c r="P37" i="46"/>
  <c r="N39" i="46"/>
  <c r="R37" i="46"/>
  <c r="K1879" i="46"/>
  <c r="N1880" i="46"/>
  <c r="J1766" i="46"/>
  <c r="C585" i="70"/>
  <c r="X1923" i="46" s="1"/>
  <c r="X1924" i="46" s="1"/>
  <c r="I1930" i="46" s="1"/>
  <c r="K1930" i="46" s="1"/>
  <c r="O1722" i="46"/>
  <c r="H19" i="73"/>
  <c r="O1726" i="46"/>
  <c r="H23" i="73"/>
  <c r="AC1868" i="46"/>
  <c r="E600" i="70"/>
  <c r="D495" i="70"/>
  <c r="E636" i="67"/>
  <c r="E424" i="67"/>
  <c r="O414" i="67" s="1"/>
  <c r="O432" i="67" s="1"/>
  <c r="D421" i="67"/>
  <c r="D636" i="67" s="1"/>
  <c r="V59" i="79"/>
  <c r="N208" i="67"/>
  <c r="N318" i="67"/>
  <c r="N428" i="67"/>
  <c r="N538" i="67"/>
  <c r="P59" i="46"/>
  <c r="R59" i="46"/>
  <c r="P38" i="46"/>
  <c r="R38" i="46"/>
  <c r="R24" i="46"/>
  <c r="P24" i="46"/>
  <c r="N18" i="46"/>
  <c r="R16" i="46"/>
  <c r="P16" i="46"/>
  <c r="N481" i="70"/>
  <c r="N142" i="70"/>
  <c r="N368" i="70"/>
  <c r="N255" i="70"/>
  <c r="N29" i="70"/>
  <c r="AL1867" i="46"/>
  <c r="D396" i="70"/>
  <c r="E615" i="70"/>
  <c r="E399" i="70"/>
  <c r="O389" i="70" s="1"/>
  <c r="O407" i="70" s="1"/>
  <c r="AI1866" i="46"/>
  <c r="D275" i="70"/>
  <c r="E606" i="70"/>
  <c r="AC1865" i="46"/>
  <c r="E597" i="70"/>
  <c r="D156" i="70"/>
  <c r="AD1821" i="46"/>
  <c r="AC1922" i="46"/>
  <c r="D66" i="67"/>
  <c r="E625" i="67"/>
  <c r="D201" i="67"/>
  <c r="D634" i="67" s="1"/>
  <c r="E634" i="67"/>
  <c r="E204" i="67"/>
  <c r="O194" i="67" s="1"/>
  <c r="O212" i="67" s="1"/>
  <c r="H20" i="73"/>
  <c r="O1723" i="46"/>
  <c r="U1732" i="46"/>
  <c r="D53" i="60"/>
  <c r="AD109" i="46"/>
  <c r="E1027" i="60"/>
  <c r="E64" i="60"/>
  <c r="O54" i="60" s="1"/>
  <c r="H17" i="73"/>
  <c r="O1720" i="46"/>
  <c r="R79" i="46"/>
  <c r="R81" i="46" s="1"/>
  <c r="N81" i="46"/>
  <c r="P79" i="46"/>
  <c r="P81" i="46" s="1"/>
  <c r="R31" i="46"/>
  <c r="P31" i="46"/>
  <c r="Q53" i="46"/>
  <c r="N67" i="46"/>
  <c r="O811" i="44"/>
  <c r="F982" i="44"/>
  <c r="AA1454" i="46"/>
  <c r="E994" i="55"/>
  <c r="D755" i="55"/>
  <c r="E993" i="42"/>
  <c r="AA1208" i="46"/>
  <c r="D634" i="42"/>
  <c r="U1365" i="46"/>
  <c r="D761" i="37"/>
  <c r="E1005" i="37"/>
  <c r="D23" i="59"/>
  <c r="AA102" i="46"/>
  <c r="E996" i="59"/>
  <c r="Q81" i="46"/>
  <c r="D640" i="59"/>
  <c r="E1004" i="59"/>
  <c r="U1262" i="46"/>
  <c r="E675" i="59"/>
  <c r="O665" i="59" s="1"/>
  <c r="O683" i="59" s="1"/>
  <c r="D907" i="57"/>
  <c r="AD1649" i="46"/>
  <c r="E1026" i="57"/>
  <c r="E918" i="57"/>
  <c r="O908" i="57" s="1"/>
  <c r="O926" i="57" s="1"/>
  <c r="E796" i="44"/>
  <c r="O786" i="44" s="1"/>
  <c r="O804" i="44" s="1"/>
  <c r="E1035" i="44"/>
  <c r="D793" i="44"/>
  <c r="AG1442" i="46"/>
  <c r="E1002" i="42"/>
  <c r="D390" i="42"/>
  <c r="U620" i="46"/>
  <c r="E425" i="42"/>
  <c r="O415" i="42" s="1"/>
  <c r="AD911" i="46"/>
  <c r="E1023" i="40"/>
  <c r="D545" i="40"/>
  <c r="E556" i="40"/>
  <c r="O546" i="40" s="1"/>
  <c r="O387" i="59"/>
  <c r="AD1235" i="46"/>
  <c r="D664" i="55"/>
  <c r="E1024" i="55"/>
  <c r="E675" i="55"/>
  <c r="O665" i="55" s="1"/>
  <c r="O683" i="55" s="1"/>
  <c r="AA962" i="46"/>
  <c r="D515" i="43"/>
  <c r="E992" i="43"/>
  <c r="AD945" i="46"/>
  <c r="E556" i="42"/>
  <c r="O546" i="42" s="1"/>
  <c r="E1023" i="42"/>
  <c r="D545" i="42"/>
  <c r="E993" i="41"/>
  <c r="AA1199" i="46"/>
  <c r="D634" i="41"/>
  <c r="E675" i="41"/>
  <c r="O665" i="41" s="1"/>
  <c r="O683" i="41" s="1"/>
  <c r="AA911" i="46"/>
  <c r="D515" i="40"/>
  <c r="E992" i="40"/>
  <c r="AG518" i="46"/>
  <c r="E425" i="36"/>
  <c r="O415" i="36" s="1"/>
  <c r="D422" i="36"/>
  <c r="E1032" i="36"/>
  <c r="O79" i="38"/>
  <c r="J12" i="38"/>
  <c r="H982" i="38" s="1"/>
  <c r="U137" i="46"/>
  <c r="AK117" i="46" s="1"/>
  <c r="D7" i="64" s="1"/>
  <c r="I121" i="46"/>
  <c r="K121" i="46" s="1"/>
  <c r="AB1146" i="46"/>
  <c r="AB1280" i="46"/>
  <c r="V1081" i="46"/>
  <c r="U1600" i="46"/>
  <c r="E918" i="39"/>
  <c r="O908" i="39" s="1"/>
  <c r="O926" i="39" s="1"/>
  <c r="E1006" i="39"/>
  <c r="D883" i="39"/>
  <c r="C1029" i="37"/>
  <c r="U11" i="46"/>
  <c r="D29" i="1"/>
  <c r="T11" i="46" s="1"/>
  <c r="E1004" i="1"/>
  <c r="D640" i="1"/>
  <c r="U1145" i="46"/>
  <c r="E995" i="1"/>
  <c r="D877" i="1"/>
  <c r="AA1572" i="46"/>
  <c r="D993" i="36"/>
  <c r="Z1154" i="46"/>
  <c r="E1024" i="36"/>
  <c r="D664" i="36"/>
  <c r="AD1154" i="46"/>
  <c r="E675" i="36"/>
  <c r="O665" i="36" s="1"/>
  <c r="O683" i="36" s="1"/>
  <c r="AA1145" i="46"/>
  <c r="D634" i="1"/>
  <c r="E993" i="1"/>
  <c r="D138" i="39"/>
  <c r="Z199" i="46" s="1"/>
  <c r="AA199" i="46"/>
  <c r="E179" i="39"/>
  <c r="O169" i="39" s="1"/>
  <c r="AG843" i="46"/>
  <c r="D553" i="36"/>
  <c r="E1033" i="36"/>
  <c r="E556" i="36"/>
  <c r="O546" i="36" s="1"/>
  <c r="O564" i="36" s="1"/>
  <c r="E796" i="37"/>
  <c r="O786" i="37" s="1"/>
  <c r="O804" i="37" s="1"/>
  <c r="D1013" i="1"/>
  <c r="W1145" i="46"/>
  <c r="D1006" i="55"/>
  <c r="T1642" i="46"/>
  <c r="E425" i="40"/>
  <c r="O415" i="40" s="1"/>
  <c r="E64" i="1"/>
  <c r="O54" i="1" s="1"/>
  <c r="N1074" i="46"/>
  <c r="L1013" i="46"/>
  <c r="O578" i="39"/>
  <c r="M1016" i="46"/>
  <c r="N746" i="46"/>
  <c r="O387" i="58"/>
  <c r="AK32" i="50"/>
  <c r="AJ36" i="50"/>
  <c r="E1007" i="37" l="1"/>
  <c r="D1007" i="37" s="1"/>
  <c r="G104" i="82"/>
  <c r="G8" i="82"/>
  <c r="G98" i="82"/>
  <c r="Z722" i="46"/>
  <c r="D991" i="59"/>
  <c r="G89" i="82"/>
  <c r="G90" i="82"/>
  <c r="O564" i="57"/>
  <c r="D1014" i="36"/>
  <c r="P1579" i="46"/>
  <c r="H81" i="79"/>
  <c r="H9" i="79"/>
  <c r="U1695" i="46"/>
  <c r="AK118" i="46" s="1"/>
  <c r="D8" i="64" s="1"/>
  <c r="G94" i="82"/>
  <c r="D1004" i="42"/>
  <c r="D1026" i="36"/>
  <c r="O387" i="60"/>
  <c r="E1019" i="44"/>
  <c r="D1019" i="44" s="1"/>
  <c r="O564" i="41"/>
  <c r="O583" i="41" s="1"/>
  <c r="Z1226" i="46"/>
  <c r="Z60" i="46"/>
  <c r="L1157" i="46"/>
  <c r="D1033" i="57"/>
  <c r="O996" i="39"/>
  <c r="G51" i="82"/>
  <c r="D1036" i="60"/>
  <c r="AF1670" i="46"/>
  <c r="AF1635" i="46"/>
  <c r="D1036" i="44"/>
  <c r="D991" i="38"/>
  <c r="E1039" i="41"/>
  <c r="D1039" i="41" s="1"/>
  <c r="O564" i="60"/>
  <c r="U1296" i="46"/>
  <c r="AK132" i="46" s="1"/>
  <c r="D22" i="64" s="1"/>
  <c r="O945" i="43"/>
  <c r="I1624" i="46" s="1"/>
  <c r="O702" i="37"/>
  <c r="G18" i="82"/>
  <c r="G83" i="82"/>
  <c r="W53" i="46"/>
  <c r="D1016" i="41"/>
  <c r="D1033" i="41"/>
  <c r="P109" i="46"/>
  <c r="M1157" i="46"/>
  <c r="I1390" i="46"/>
  <c r="D1033" i="58"/>
  <c r="D1033" i="60"/>
  <c r="R1586" i="46"/>
  <c r="E1039" i="42"/>
  <c r="H21" i="79"/>
  <c r="G95" i="82"/>
  <c r="W620" i="46"/>
  <c r="D1011" i="42"/>
  <c r="D1007" i="43"/>
  <c r="S1088" i="46"/>
  <c r="S1090" i="46" s="1"/>
  <c r="L1390" i="46"/>
  <c r="O564" i="37"/>
  <c r="M846" i="46" s="1"/>
  <c r="P1670" i="46"/>
  <c r="H89" i="79"/>
  <c r="AF1271" i="46"/>
  <c r="L188" i="46"/>
  <c r="O205" i="38"/>
  <c r="M188" i="46"/>
  <c r="K188" i="46"/>
  <c r="P74" i="46"/>
  <c r="O212" i="37"/>
  <c r="O229" i="37" s="1"/>
  <c r="O230" i="37" s="1"/>
  <c r="O231" i="37" s="1"/>
  <c r="I181" i="46"/>
  <c r="E599" i="32"/>
  <c r="D599" i="32" s="1"/>
  <c r="O993" i="36"/>
  <c r="O564" i="40"/>
  <c r="I1284" i="46"/>
  <c r="K1284" i="46" s="1"/>
  <c r="O1081" i="46"/>
  <c r="I1519" i="46"/>
  <c r="K1519" i="46" s="1"/>
  <c r="G76" i="82"/>
  <c r="M47" i="79"/>
  <c r="G29" i="82"/>
  <c r="G20" i="82"/>
  <c r="O564" i="59"/>
  <c r="K181" i="46"/>
  <c r="I982" i="40"/>
  <c r="L1575" i="46"/>
  <c r="D1032" i="55"/>
  <c r="AF671" i="46"/>
  <c r="N1530" i="46"/>
  <c r="D995" i="36"/>
  <c r="E76" i="50"/>
  <c r="M216" i="46"/>
  <c r="G102" i="82"/>
  <c r="I1684" i="46"/>
  <c r="K1684" i="46" s="1"/>
  <c r="E1039" i="57"/>
  <c r="O91" i="39"/>
  <c r="O326" i="42"/>
  <c r="O343" i="42" s="1"/>
  <c r="O344" i="42" s="1"/>
  <c r="O345" i="42" s="1"/>
  <c r="D1033" i="44"/>
  <c r="L216" i="46"/>
  <c r="E1029" i="59"/>
  <c r="D1029" i="59" s="1"/>
  <c r="AI1869" i="46"/>
  <c r="Y1520" i="46"/>
  <c r="D1039" i="42"/>
  <c r="O205" i="42"/>
  <c r="I216" i="46" s="1"/>
  <c r="G6" i="82"/>
  <c r="O993" i="59"/>
  <c r="O212" i="1"/>
  <c r="D1013" i="40"/>
  <c r="S1681" i="46"/>
  <c r="R53" i="46"/>
  <c r="D1027" i="37"/>
  <c r="AF1154" i="46"/>
  <c r="D1027" i="44"/>
  <c r="H41" i="79"/>
  <c r="G30" i="82"/>
  <c r="L167" i="46"/>
  <c r="O400" i="32"/>
  <c r="O401" i="32" s="1"/>
  <c r="E1039" i="59"/>
  <c r="D1039" i="59" s="1"/>
  <c r="D1002" i="37"/>
  <c r="M1575" i="46"/>
  <c r="W928" i="46"/>
  <c r="D1012" i="41"/>
  <c r="D1032" i="41"/>
  <c r="P1663" i="46"/>
  <c r="O433" i="42"/>
  <c r="M606" i="46" s="1"/>
  <c r="L606" i="46" s="1"/>
  <c r="L35" i="46"/>
  <c r="M35" i="46" s="1"/>
  <c r="D1022" i="57"/>
  <c r="G7" i="82"/>
  <c r="D1025" i="60"/>
  <c r="AC1502" i="46"/>
  <c r="O945" i="36"/>
  <c r="O952" i="36" s="1"/>
  <c r="O969" i="36" s="1"/>
  <c r="O970" i="36" s="1"/>
  <c r="M134" i="46"/>
  <c r="L181" i="46"/>
  <c r="M167" i="46"/>
  <c r="AF1642" i="46"/>
  <c r="D1036" i="55"/>
  <c r="P1081" i="46"/>
  <c r="O564" i="55"/>
  <c r="I120" i="46"/>
  <c r="K120" i="46" s="1"/>
  <c r="V1520" i="46"/>
  <c r="U135" i="46"/>
  <c r="AK115" i="46" s="1"/>
  <c r="D5" i="64" s="1"/>
  <c r="W11" i="46"/>
  <c r="E998" i="38"/>
  <c r="D998" i="38" s="1"/>
  <c r="G12" i="82"/>
  <c r="R46" i="46"/>
  <c r="P1676" i="46"/>
  <c r="U778" i="46"/>
  <c r="AK123" i="46" s="1"/>
  <c r="D13" i="64" s="1"/>
  <c r="R276" i="46"/>
  <c r="I279" i="46" s="1"/>
  <c r="K279" i="46" s="1"/>
  <c r="K288" i="46" s="1"/>
  <c r="L223" i="46"/>
  <c r="G31" i="82"/>
  <c r="O319" i="44"/>
  <c r="L388" i="46"/>
  <c r="S1520" i="46"/>
  <c r="O996" i="55"/>
  <c r="O996" i="57"/>
  <c r="T1635" i="46"/>
  <c r="D1006" i="44"/>
  <c r="N1531" i="46"/>
  <c r="R1621" i="46"/>
  <c r="L82" i="79"/>
  <c r="J79" i="82"/>
  <c r="AC826" i="46"/>
  <c r="D1023" i="1"/>
  <c r="N1016" i="46"/>
  <c r="E998" i="59"/>
  <c r="D998" i="59" s="1"/>
  <c r="X1280" i="46"/>
  <c r="L37" i="79"/>
  <c r="J34" i="82"/>
  <c r="D982" i="60"/>
  <c r="I982" i="60" s="1"/>
  <c r="G38" i="82"/>
  <c r="T1502" i="46"/>
  <c r="D1005" i="60"/>
  <c r="U1530" i="46"/>
  <c r="AK136" i="46" s="1"/>
  <c r="D26" i="64" s="1"/>
  <c r="V760" i="46"/>
  <c r="K70" i="46"/>
  <c r="H48" i="79"/>
  <c r="E23" i="81"/>
  <c r="E14" i="84" s="1"/>
  <c r="E7" i="84"/>
  <c r="S1518" i="46"/>
  <c r="O91" i="44"/>
  <c r="I70" i="46" s="1"/>
  <c r="D604" i="70"/>
  <c r="E998" i="44"/>
  <c r="D998" i="44" s="1"/>
  <c r="I982" i="42"/>
  <c r="E1007" i="39"/>
  <c r="D1007" i="39" s="1"/>
  <c r="AE1518" i="46"/>
  <c r="O564" i="44"/>
  <c r="P216" i="46"/>
  <c r="O212" i="42"/>
  <c r="O229" i="42" s="1"/>
  <c r="M1530" i="46"/>
  <c r="I761" i="46"/>
  <c r="K761" i="46" s="1"/>
  <c r="Q1081" i="46"/>
  <c r="L99" i="79"/>
  <c r="J96" i="82"/>
  <c r="O996" i="58"/>
  <c r="Y1518" i="46"/>
  <c r="Y1521" i="46" s="1"/>
  <c r="Y1523" i="46" s="1"/>
  <c r="I1520" i="46"/>
  <c r="K1520" i="46" s="1"/>
  <c r="Y1088" i="46"/>
  <c r="Y1090" i="46" s="1"/>
  <c r="U779" i="46"/>
  <c r="AK124" i="46" s="1"/>
  <c r="D14" i="64" s="1"/>
  <c r="L59" i="79"/>
  <c r="J56" i="82"/>
  <c r="C6" i="84"/>
  <c r="W1064" i="46"/>
  <c r="D1012" i="60"/>
  <c r="O993" i="58"/>
  <c r="U1531" i="46"/>
  <c r="AK137" i="46" s="1"/>
  <c r="D27" i="64" s="1"/>
  <c r="O92" i="67"/>
  <c r="N92" i="67" s="1"/>
  <c r="C16" i="81"/>
  <c r="C7" i="84" s="1"/>
  <c r="O993" i="44"/>
  <c r="H90" i="79"/>
  <c r="H36" i="79"/>
  <c r="K14" i="82"/>
  <c r="H54" i="79"/>
  <c r="M16" i="79"/>
  <c r="H76" i="79"/>
  <c r="H32" i="79"/>
  <c r="M12" i="79"/>
  <c r="H56" i="79"/>
  <c r="M26" i="79"/>
  <c r="M31" i="79"/>
  <c r="G74" i="82"/>
  <c r="H57" i="79"/>
  <c r="AF1869" i="46"/>
  <c r="H44" i="79"/>
  <c r="H22" i="79"/>
  <c r="O539" i="70"/>
  <c r="O1868" i="46" s="1"/>
  <c r="U36" i="73" s="1"/>
  <c r="M41" i="79"/>
  <c r="Q1868" i="46"/>
  <c r="M86" i="79"/>
  <c r="T1868" i="46"/>
  <c r="H91" i="79"/>
  <c r="H19" i="79"/>
  <c r="M9" i="79"/>
  <c r="M84" i="79"/>
  <c r="AB1864" i="46"/>
  <c r="H98" i="79"/>
  <c r="M21" i="79"/>
  <c r="M89" i="79"/>
  <c r="D608" i="70"/>
  <c r="H52" i="79"/>
  <c r="M36" i="79"/>
  <c r="H33" i="79"/>
  <c r="H49" i="79"/>
  <c r="M39" i="79"/>
  <c r="AH1865" i="46"/>
  <c r="H20" i="79"/>
  <c r="H10" i="79"/>
  <c r="H109" i="79"/>
  <c r="H13" i="79"/>
  <c r="H28" i="79"/>
  <c r="M30" i="79"/>
  <c r="E601" i="70"/>
  <c r="D601" i="70" s="1"/>
  <c r="V1923" i="46" s="1"/>
  <c r="W99" i="79"/>
  <c r="M99" i="79" s="1"/>
  <c r="K96" i="82"/>
  <c r="H105" i="79"/>
  <c r="M11" i="79"/>
  <c r="W50" i="79"/>
  <c r="H50" i="79" s="1"/>
  <c r="K47" i="82"/>
  <c r="G47" i="82" s="1"/>
  <c r="W37" i="79"/>
  <c r="H37" i="79" s="1"/>
  <c r="K34" i="82"/>
  <c r="H42" i="79"/>
  <c r="H107" i="79"/>
  <c r="M79" i="79"/>
  <c r="H78" i="79"/>
  <c r="M78" i="79"/>
  <c r="H97" i="79"/>
  <c r="H43" i="79"/>
  <c r="H92" i="79"/>
  <c r="M27" i="79"/>
  <c r="H85" i="79"/>
  <c r="M85" i="79"/>
  <c r="W24" i="79"/>
  <c r="M24" i="79" s="1"/>
  <c r="K21" i="82"/>
  <c r="G21" i="82" s="1"/>
  <c r="W59" i="79"/>
  <c r="H59" i="79" s="1"/>
  <c r="K56" i="82"/>
  <c r="H46" i="50"/>
  <c r="J46" i="50"/>
  <c r="F46" i="50"/>
  <c r="X46" i="50"/>
  <c r="X43" i="50"/>
  <c r="S46" i="50"/>
  <c r="V46" i="50"/>
  <c r="R46" i="50"/>
  <c r="L46" i="50"/>
  <c r="E46" i="50"/>
  <c r="W46" i="50"/>
  <c r="U46" i="50"/>
  <c r="M46" i="50"/>
  <c r="T46" i="50"/>
  <c r="I46" i="50"/>
  <c r="O46" i="50"/>
  <c r="Q46" i="50"/>
  <c r="N46" i="50"/>
  <c r="P46" i="50"/>
  <c r="Y46" i="50"/>
  <c r="K46" i="50"/>
  <c r="G46" i="50"/>
  <c r="D46" i="50"/>
  <c r="M43" i="50"/>
  <c r="V43" i="50"/>
  <c r="I43" i="50"/>
  <c r="R43" i="50"/>
  <c r="L43" i="50"/>
  <c r="N43" i="50"/>
  <c r="Q43" i="50"/>
  <c r="W43" i="50"/>
  <c r="F43" i="50"/>
  <c r="O43" i="50"/>
  <c r="S43" i="50"/>
  <c r="E43" i="50"/>
  <c r="H43" i="50"/>
  <c r="D43" i="50"/>
  <c r="U43" i="50"/>
  <c r="T1865" i="46"/>
  <c r="AC1869" i="46"/>
  <c r="O200" i="70"/>
  <c r="O1865" i="46" s="1"/>
  <c r="U33" i="73" s="1"/>
  <c r="Q1922" i="46"/>
  <c r="AA1766" i="46"/>
  <c r="Y1921" i="46" s="1"/>
  <c r="Z1921" i="46"/>
  <c r="U1766" i="46"/>
  <c r="S1921" i="46" s="1"/>
  <c r="T1921" i="46"/>
  <c r="AD1766" i="46"/>
  <c r="AB1921" i="46" s="1"/>
  <c r="AC1921" i="46"/>
  <c r="X1766" i="46"/>
  <c r="V1921" i="46" s="1"/>
  <c r="P43" i="50"/>
  <c r="O993" i="42"/>
  <c r="O993" i="55"/>
  <c r="O564" i="42"/>
  <c r="M931" i="46" s="1"/>
  <c r="L931" i="46" s="1"/>
  <c r="O564" i="38"/>
  <c r="K863" i="46" s="1"/>
  <c r="O993" i="57"/>
  <c r="E575" i="32"/>
  <c r="D575" i="32" s="1"/>
  <c r="E607" i="32"/>
  <c r="D607" i="32" s="1"/>
  <c r="O443" i="32"/>
  <c r="O444" i="32" s="1"/>
  <c r="AD756" i="46"/>
  <c r="V781" i="46" s="1"/>
  <c r="AL126" i="46" s="1"/>
  <c r="E16" i="64" s="1"/>
  <c r="Z603" i="46"/>
  <c r="D991" i="41"/>
  <c r="E1029" i="41"/>
  <c r="D1029" i="41" s="1"/>
  <c r="E1039" i="37"/>
  <c r="D1039" i="37" s="1"/>
  <c r="O571" i="60"/>
  <c r="O578" i="60" s="1"/>
  <c r="N578" i="44" s="1"/>
  <c r="Z569" i="46"/>
  <c r="D991" i="39"/>
  <c r="E1019" i="37"/>
  <c r="D1019" i="37" s="1"/>
  <c r="AB1088" i="46"/>
  <c r="AB1090" i="46" s="1"/>
  <c r="P1656" i="46"/>
  <c r="AB1085" i="46"/>
  <c r="Z1244" i="46"/>
  <c r="D993" i="57"/>
  <c r="I1086" i="46"/>
  <c r="K1086" i="46" s="1"/>
  <c r="T1398" i="46"/>
  <c r="D1005" i="40"/>
  <c r="I1518" i="46"/>
  <c r="K1518" i="46" s="1"/>
  <c r="N515" i="43"/>
  <c r="E1039" i="55"/>
  <c r="D1039" i="55" s="1"/>
  <c r="D993" i="58"/>
  <c r="Z1253" i="46"/>
  <c r="E1039" i="39"/>
  <c r="P18" i="46"/>
  <c r="L409" i="46"/>
  <c r="O319" i="58"/>
  <c r="W1226" i="46"/>
  <c r="D1013" i="44"/>
  <c r="D1034" i="43"/>
  <c r="AF1217" i="46"/>
  <c r="AC1172" i="46"/>
  <c r="D1024" i="38"/>
  <c r="D992" i="58"/>
  <c r="Z1030" i="46"/>
  <c r="D1034" i="57"/>
  <c r="AF1244" i="46"/>
  <c r="E998" i="40"/>
  <c r="D998" i="40" s="1"/>
  <c r="AG1514" i="46"/>
  <c r="T43" i="50"/>
  <c r="L722" i="46"/>
  <c r="Q1514" i="46"/>
  <c r="D1039" i="38"/>
  <c r="AF945" i="46"/>
  <c r="D1033" i="42"/>
  <c r="D1023" i="58"/>
  <c r="AC1030" i="46"/>
  <c r="AC53" i="46"/>
  <c r="D1027" i="41"/>
  <c r="AG1280" i="46"/>
  <c r="AG1520" i="46" s="1"/>
  <c r="U134" i="46"/>
  <c r="AK114" i="46" s="1"/>
  <c r="D4" i="64" s="1"/>
  <c r="O1409" i="46"/>
  <c r="O1514" i="46" s="1"/>
  <c r="O996" i="40"/>
  <c r="J43" i="50"/>
  <c r="O583" i="58"/>
  <c r="G43" i="50"/>
  <c r="R1676" i="46"/>
  <c r="O993" i="37"/>
  <c r="L14" i="46"/>
  <c r="M14" i="46" s="1"/>
  <c r="E998" i="57"/>
  <c r="D998" i="57" s="1"/>
  <c r="R1675" i="46"/>
  <c r="R1614" i="46"/>
  <c r="S1521" i="46"/>
  <c r="E1019" i="42"/>
  <c r="D1015" i="38"/>
  <c r="N1677" i="46"/>
  <c r="I12" i="75" s="1"/>
  <c r="P1675" i="46"/>
  <c r="Q756" i="46"/>
  <c r="K43" i="50"/>
  <c r="O993" i="39"/>
  <c r="O993" i="40"/>
  <c r="I77" i="79"/>
  <c r="H77" i="79"/>
  <c r="N697" i="42"/>
  <c r="N697" i="38"/>
  <c r="N697" i="58"/>
  <c r="N697" i="60"/>
  <c r="S82" i="79" s="1"/>
  <c r="O709" i="43"/>
  <c r="O726" i="43" s="1"/>
  <c r="N697" i="43"/>
  <c r="N697" i="59"/>
  <c r="N697" i="40"/>
  <c r="N697" i="55"/>
  <c r="N690" i="59"/>
  <c r="N697" i="36"/>
  <c r="N697" i="1"/>
  <c r="N697" i="57"/>
  <c r="N697" i="44"/>
  <c r="N690" i="55"/>
  <c r="N690" i="58"/>
  <c r="N690" i="44"/>
  <c r="N690" i="60"/>
  <c r="N690" i="1"/>
  <c r="N697" i="41"/>
  <c r="N697" i="37"/>
  <c r="N697" i="39"/>
  <c r="N690" i="37"/>
  <c r="N690" i="43"/>
  <c r="N690" i="41"/>
  <c r="N690" i="42"/>
  <c r="N690" i="40"/>
  <c r="N690" i="36"/>
  <c r="N690" i="38"/>
  <c r="N690" i="57"/>
  <c r="N690" i="39"/>
  <c r="O1049" i="40"/>
  <c r="O1056" i="40"/>
  <c r="M756" i="46"/>
  <c r="I982" i="58"/>
  <c r="O433" i="40"/>
  <c r="N572" i="46" s="1"/>
  <c r="O1056" i="60"/>
  <c r="M755" i="46"/>
  <c r="O1056" i="43"/>
  <c r="O952" i="43"/>
  <c r="O969" i="43" s="1"/>
  <c r="J1624" i="46" s="1"/>
  <c r="O1049" i="44"/>
  <c r="O1056" i="42"/>
  <c r="O91" i="36"/>
  <c r="O98" i="36" s="1"/>
  <c r="O115" i="36" s="1"/>
  <c r="O116" i="36" s="1"/>
  <c r="O83" i="31"/>
  <c r="N83" i="31" s="1"/>
  <c r="O115" i="31"/>
  <c r="N115" i="31" s="1"/>
  <c r="N108" i="31"/>
  <c r="AI1732" i="46"/>
  <c r="N384" i="42"/>
  <c r="N515" i="1"/>
  <c r="N515" i="57"/>
  <c r="O433" i="39"/>
  <c r="O452" i="39" s="1"/>
  <c r="N384" i="38"/>
  <c r="N384" i="55"/>
  <c r="N384" i="41"/>
  <c r="L8" i="49"/>
  <c r="N77" i="50"/>
  <c r="M2" i="82" s="1"/>
  <c r="T1697" i="46"/>
  <c r="AJ120" i="46" s="1"/>
  <c r="C10" i="64" s="1"/>
  <c r="AE1678" i="46"/>
  <c r="L1695" i="46"/>
  <c r="T1696" i="46"/>
  <c r="AJ119" i="46" s="1"/>
  <c r="C9" i="64" s="1"/>
  <c r="T1695" i="46"/>
  <c r="AJ118" i="46" s="1"/>
  <c r="C8" i="64" s="1"/>
  <c r="E998" i="1"/>
  <c r="D998" i="1" s="1"/>
  <c r="E1007" i="58"/>
  <c r="D1007" i="58" s="1"/>
  <c r="AF1732" i="46"/>
  <c r="R1628" i="46"/>
  <c r="Z1217" i="46"/>
  <c r="D993" i="43"/>
  <c r="D1033" i="43"/>
  <c r="AF962" i="46"/>
  <c r="O1056" i="55"/>
  <c r="O952" i="55"/>
  <c r="O969" i="55" s="1"/>
  <c r="U434" i="46"/>
  <c r="T434" i="46" s="1"/>
  <c r="Y1085" i="46"/>
  <c r="N518" i="41"/>
  <c r="M777" i="46"/>
  <c r="N283" i="1"/>
  <c r="O1049" i="55"/>
  <c r="E1029" i="43"/>
  <c r="E998" i="36"/>
  <c r="D998" i="36" s="1"/>
  <c r="E1029" i="37"/>
  <c r="D1029" i="37" s="1"/>
  <c r="K202" i="46"/>
  <c r="M202" i="46"/>
  <c r="O205" i="40"/>
  <c r="L202" i="46"/>
  <c r="N518" i="39"/>
  <c r="N518" i="40"/>
  <c r="N518" i="57"/>
  <c r="N518" i="36"/>
  <c r="N518" i="43"/>
  <c r="N518" i="44"/>
  <c r="N518" i="42"/>
  <c r="N518" i="60"/>
  <c r="R17" i="79" s="1"/>
  <c r="O1049" i="39"/>
  <c r="AB120" i="46"/>
  <c r="W48" i="50"/>
  <c r="T843" i="46"/>
  <c r="N515" i="39"/>
  <c r="N515" i="44"/>
  <c r="N515" i="36"/>
  <c r="N515" i="42"/>
  <c r="U1103" i="46"/>
  <c r="AK129" i="46" s="1"/>
  <c r="D19" i="64" s="1"/>
  <c r="X756" i="46"/>
  <c r="X760" i="46" s="1"/>
  <c r="I982" i="1"/>
  <c r="X116" i="46"/>
  <c r="W116" i="46" s="1"/>
  <c r="W120" i="46" s="1"/>
  <c r="U780" i="46"/>
  <c r="AK125" i="46" s="1"/>
  <c r="D15" i="64" s="1"/>
  <c r="E1019" i="36"/>
  <c r="D1019" i="36" s="1"/>
  <c r="E998" i="58"/>
  <c r="D998" i="58" s="1"/>
  <c r="AC637" i="46"/>
  <c r="D1022" i="43"/>
  <c r="T569" i="46"/>
  <c r="D1002" i="39"/>
  <c r="I353" i="46"/>
  <c r="O326" i="39"/>
  <c r="O343" i="39" s="1"/>
  <c r="N518" i="55"/>
  <c r="N518" i="37"/>
  <c r="O1056" i="39"/>
  <c r="E1039" i="1"/>
  <c r="D1039" i="1" s="1"/>
  <c r="E1007" i="57"/>
  <c r="D1007" i="57" s="1"/>
  <c r="AG276" i="46"/>
  <c r="AF276" i="46" s="1"/>
  <c r="N515" i="55"/>
  <c r="N515" i="40"/>
  <c r="N515" i="58"/>
  <c r="N515" i="38"/>
  <c r="O1049" i="43"/>
  <c r="I763" i="46"/>
  <c r="K763" i="46" s="1"/>
  <c r="O993" i="1"/>
  <c r="D1015" i="55"/>
  <c r="W1642" i="46"/>
  <c r="AF25" i="46"/>
  <c r="D1037" i="37"/>
  <c r="D992" i="44"/>
  <c r="Z979" i="46"/>
  <c r="D1022" i="39"/>
  <c r="AC569" i="46"/>
  <c r="E1007" i="38"/>
  <c r="D1007" i="38" s="1"/>
  <c r="N518" i="1"/>
  <c r="N515" i="41"/>
  <c r="N515" i="60"/>
  <c r="R14" i="79" s="1"/>
  <c r="N515" i="37"/>
  <c r="N515" i="59"/>
  <c r="O996" i="1"/>
  <c r="E1019" i="39"/>
  <c r="D1019" i="39" s="1"/>
  <c r="O756" i="46"/>
  <c r="Z32" i="46"/>
  <c r="D996" i="38"/>
  <c r="D1012" i="37"/>
  <c r="W860" i="46"/>
  <c r="D1027" i="42"/>
  <c r="AC60" i="46"/>
  <c r="Z1607" i="46"/>
  <c r="D995" i="40"/>
  <c r="E1019" i="59"/>
  <c r="D1019" i="59" s="1"/>
  <c r="Q1280" i="46"/>
  <c r="O1049" i="42"/>
  <c r="Z1398" i="46"/>
  <c r="D994" i="40"/>
  <c r="D1037" i="36"/>
  <c r="AF18" i="46"/>
  <c r="Z46" i="46"/>
  <c r="D996" i="40"/>
  <c r="Z1172" i="46"/>
  <c r="D993" i="38"/>
  <c r="Z826" i="46"/>
  <c r="D992" i="1"/>
  <c r="O216" i="46"/>
  <c r="N216" i="46"/>
  <c r="D1019" i="42"/>
  <c r="AA756" i="46"/>
  <c r="V779" i="46" s="1"/>
  <c r="AL124" i="46" s="1"/>
  <c r="E14" i="64" s="1"/>
  <c r="I122" i="46"/>
  <c r="K122" i="46" s="1"/>
  <c r="I1087" i="46"/>
  <c r="K1087" i="46" s="1"/>
  <c r="E998" i="39"/>
  <c r="D998" i="39" s="1"/>
  <c r="E1007" i="41"/>
  <c r="D1007" i="41" s="1"/>
  <c r="O433" i="43"/>
  <c r="E1019" i="57"/>
  <c r="D1019" i="57" s="1"/>
  <c r="O205" i="43"/>
  <c r="E1007" i="55"/>
  <c r="D1007" i="55" s="1"/>
  <c r="X276" i="46"/>
  <c r="W276" i="46" s="1"/>
  <c r="D1013" i="55"/>
  <c r="W1235" i="46"/>
  <c r="T705" i="46"/>
  <c r="D1002" i="58"/>
  <c r="Z688" i="46"/>
  <c r="D991" i="57"/>
  <c r="W1244" i="46"/>
  <c r="D1013" i="57"/>
  <c r="D1013" i="59"/>
  <c r="W1262" i="46"/>
  <c r="W25" i="46"/>
  <c r="D1016" i="37"/>
  <c r="T996" i="46"/>
  <c r="D1003" i="55"/>
  <c r="Z671" i="46"/>
  <c r="D991" i="55"/>
  <c r="D996" i="57"/>
  <c r="Z88" i="46"/>
  <c r="D1011" i="59"/>
  <c r="W722" i="46"/>
  <c r="D1012" i="55"/>
  <c r="W996" i="46"/>
  <c r="AC1354" i="46"/>
  <c r="D1025" i="36"/>
  <c r="D1005" i="57"/>
  <c r="T1466" i="46"/>
  <c r="AC88" i="46"/>
  <c r="D1027" i="57"/>
  <c r="L1166" i="46"/>
  <c r="K1166" i="46"/>
  <c r="M1166" i="46"/>
  <c r="U1280" i="46"/>
  <c r="I982" i="44"/>
  <c r="N384" i="60"/>
  <c r="Q14" i="79" s="1"/>
  <c r="N384" i="1"/>
  <c r="AA276" i="46"/>
  <c r="Z276" i="46" s="1"/>
  <c r="E1029" i="36"/>
  <c r="D1029" i="36" s="1"/>
  <c r="U1677" i="46"/>
  <c r="U1681" i="46" s="1"/>
  <c r="E1029" i="40"/>
  <c r="D1029" i="40" s="1"/>
  <c r="N384" i="36"/>
  <c r="N384" i="37"/>
  <c r="N384" i="58"/>
  <c r="N384" i="44"/>
  <c r="N384" i="39"/>
  <c r="U136" i="46"/>
  <c r="AK116" i="46" s="1"/>
  <c r="D6" i="64" s="1"/>
  <c r="N283" i="55"/>
  <c r="AB1082" i="46"/>
  <c r="O1049" i="57"/>
  <c r="L48" i="50"/>
  <c r="E1007" i="36"/>
  <c r="D1007" i="36" s="1"/>
  <c r="O993" i="43"/>
  <c r="D48" i="50"/>
  <c r="R1081" i="46"/>
  <c r="I1085" i="46" s="1"/>
  <c r="K1085" i="46" s="1"/>
  <c r="K223" i="46"/>
  <c r="E1019" i="38"/>
  <c r="D1019" i="38" s="1"/>
  <c r="P756" i="46"/>
  <c r="M276" i="46"/>
  <c r="AF1649" i="46"/>
  <c r="D1036" i="57"/>
  <c r="Z1047" i="46"/>
  <c r="D992" i="59"/>
  <c r="D1005" i="55"/>
  <c r="T1454" i="46"/>
  <c r="D1003" i="57"/>
  <c r="T1013" i="46"/>
  <c r="W1490" i="46"/>
  <c r="D1014" i="59"/>
  <c r="AF1454" i="46"/>
  <c r="D1035" i="55"/>
  <c r="D1012" i="59"/>
  <c r="W1047" i="46"/>
  <c r="I14" i="46"/>
  <c r="N14" i="46" s="1"/>
  <c r="O14" i="46" s="1"/>
  <c r="AF88" i="46"/>
  <c r="D1037" i="57"/>
  <c r="W1454" i="46"/>
  <c r="D1014" i="55"/>
  <c r="Z1262" i="46"/>
  <c r="D993" i="59"/>
  <c r="D995" i="37"/>
  <c r="Z1586" i="46"/>
  <c r="Y43" i="50"/>
  <c r="O387" i="37"/>
  <c r="O996" i="37" s="1"/>
  <c r="N384" i="59"/>
  <c r="N384" i="40"/>
  <c r="N384" i="43"/>
  <c r="N384" i="57"/>
  <c r="K1080" i="46"/>
  <c r="X1081" i="46"/>
  <c r="X1085" i="46" s="1"/>
  <c r="N283" i="58"/>
  <c r="U1105" i="46"/>
  <c r="AK131" i="46" s="1"/>
  <c r="D21" i="64" s="1"/>
  <c r="O1056" i="57"/>
  <c r="O996" i="43"/>
  <c r="E1019" i="40"/>
  <c r="D1019" i="40" s="1"/>
  <c r="L1047" i="46"/>
  <c r="R756" i="46"/>
  <c r="I760" i="46" s="1"/>
  <c r="K760" i="46" s="1"/>
  <c r="N276" i="46"/>
  <c r="I298" i="46" s="1"/>
  <c r="E1019" i="58"/>
  <c r="D1019" i="58" s="1"/>
  <c r="AC1047" i="46"/>
  <c r="D1023" i="59"/>
  <c r="L500" i="46"/>
  <c r="N497" i="46"/>
  <c r="D995" i="57"/>
  <c r="Z1649" i="46"/>
  <c r="Z1466" i="46"/>
  <c r="D994" i="57"/>
  <c r="W88" i="46"/>
  <c r="D1016" i="57"/>
  <c r="N579" i="46"/>
  <c r="N749" i="46" s="1"/>
  <c r="O1056" i="36"/>
  <c r="N1036" i="46"/>
  <c r="N1070" i="46" s="1"/>
  <c r="AC843" i="46"/>
  <c r="D1023" i="36"/>
  <c r="O205" i="41"/>
  <c r="L209" i="46"/>
  <c r="K209" i="46"/>
  <c r="M209" i="46"/>
  <c r="T1478" i="46"/>
  <c r="D1005" i="58"/>
  <c r="N916" i="46"/>
  <c r="L927" i="46"/>
  <c r="W1343" i="46"/>
  <c r="D1014" i="1"/>
  <c r="E1039" i="58"/>
  <c r="D1039" i="58" s="1"/>
  <c r="K1624" i="46"/>
  <c r="L1624" i="46"/>
  <c r="M1624" i="46"/>
  <c r="N856" i="46"/>
  <c r="N1077" i="46" s="1"/>
  <c r="L859" i="46"/>
  <c r="AC1181" i="46"/>
  <c r="D1024" i="39"/>
  <c r="T1579" i="46"/>
  <c r="D1006" i="36"/>
  <c r="W1420" i="46"/>
  <c r="D1014" i="42"/>
  <c r="K21" i="46"/>
  <c r="O91" i="37"/>
  <c r="L21" i="46"/>
  <c r="M21" i="46" s="1"/>
  <c r="Z1376" i="46"/>
  <c r="D994" i="38"/>
  <c r="W705" i="46"/>
  <c r="D1011" i="58"/>
  <c r="D1034" i="41"/>
  <c r="AF1199" i="46"/>
  <c r="D1004" i="55"/>
  <c r="T1235" i="46"/>
  <c r="D1011" i="38"/>
  <c r="W552" i="46"/>
  <c r="D1036" i="41"/>
  <c r="AF1614" i="46"/>
  <c r="O823" i="58"/>
  <c r="K1470" i="46"/>
  <c r="M1470" i="46"/>
  <c r="L1470" i="46"/>
  <c r="W1628" i="46"/>
  <c r="D1015" i="43"/>
  <c r="D1024" i="41"/>
  <c r="AC1199" i="46"/>
  <c r="D1012" i="58"/>
  <c r="W1030" i="46"/>
  <c r="Z25" i="46"/>
  <c r="D996" i="37"/>
  <c r="N888" i="46"/>
  <c r="N1075" i="46" s="1"/>
  <c r="N666" i="46"/>
  <c r="N751" i="46" s="1"/>
  <c r="N577" i="46"/>
  <c r="N747" i="46" s="1"/>
  <c r="D1014" i="58"/>
  <c r="W1478" i="46"/>
  <c r="W1154" i="46"/>
  <c r="D1013" i="36"/>
  <c r="W1253" i="46"/>
  <c r="D1013" i="58"/>
  <c r="Z1656" i="46"/>
  <c r="D995" i="58"/>
  <c r="N591" i="46"/>
  <c r="N744" i="46" s="1"/>
  <c r="L602" i="46"/>
  <c r="AC1572" i="46"/>
  <c r="D1026" i="1"/>
  <c r="AC1376" i="46"/>
  <c r="D1025" i="38"/>
  <c r="L825" i="46"/>
  <c r="N814" i="46"/>
  <c r="D1036" i="58"/>
  <c r="AF1656" i="46"/>
  <c r="AF1478" i="46"/>
  <c r="D1035" i="58"/>
  <c r="N899" i="46"/>
  <c r="L910" i="46"/>
  <c r="AF1145" i="46"/>
  <c r="D1034" i="1"/>
  <c r="T518" i="46"/>
  <c r="D1002" i="36"/>
  <c r="Z1642" i="46"/>
  <c r="D995" i="55"/>
  <c r="D994" i="37"/>
  <c r="Z1365" i="46"/>
  <c r="AC1217" i="46"/>
  <c r="D1024" i="43"/>
  <c r="D1015" i="58"/>
  <c r="W1656" i="46"/>
  <c r="D1004" i="41"/>
  <c r="T1199" i="46"/>
  <c r="W603" i="46"/>
  <c r="D1011" i="41"/>
  <c r="Z1478" i="46"/>
  <c r="D994" i="58"/>
  <c r="D1012" i="38"/>
  <c r="W877" i="46"/>
  <c r="D1015" i="36"/>
  <c r="W1579" i="46"/>
  <c r="D1025" i="58"/>
  <c r="AC1478" i="46"/>
  <c r="T1656" i="46"/>
  <c r="D1006" i="58"/>
  <c r="N633" i="46"/>
  <c r="L636" i="46"/>
  <c r="N582" i="46"/>
  <c r="L585" i="46"/>
  <c r="D1006" i="41"/>
  <c r="T1614" i="46"/>
  <c r="K1638" i="46"/>
  <c r="L1638" i="46"/>
  <c r="M1638" i="46"/>
  <c r="O1049" i="59"/>
  <c r="N571" i="37"/>
  <c r="O1056" i="59"/>
  <c r="O1049" i="1"/>
  <c r="O1049" i="37"/>
  <c r="I982" i="36"/>
  <c r="O1049" i="58"/>
  <c r="N440" i="42"/>
  <c r="I982" i="59"/>
  <c r="I982" i="38"/>
  <c r="N440" i="38"/>
  <c r="O1049" i="36"/>
  <c r="N440" i="58"/>
  <c r="I982" i="55"/>
  <c r="N440" i="57"/>
  <c r="O433" i="1"/>
  <c r="O452" i="1" s="1"/>
  <c r="E1029" i="39"/>
  <c r="D1029" i="39" s="1"/>
  <c r="M1280" i="46"/>
  <c r="Y1281" i="46" s="1"/>
  <c r="O302" i="38"/>
  <c r="O303" i="38" s="1"/>
  <c r="O344" i="38"/>
  <c r="O345" i="38" s="1"/>
  <c r="J346" i="46"/>
  <c r="M1514" i="46"/>
  <c r="R1280" i="46"/>
  <c r="O1217" i="46"/>
  <c r="O1280" i="46" s="1"/>
  <c r="E75" i="50"/>
  <c r="E585" i="70"/>
  <c r="Z1923" i="46" s="1"/>
  <c r="Z1924" i="46" s="1"/>
  <c r="D1016" i="44"/>
  <c r="W74" i="46"/>
  <c r="E1007" i="42"/>
  <c r="D1007" i="42" s="1"/>
  <c r="E1029" i="44"/>
  <c r="D1029" i="44" s="1"/>
  <c r="W1387" i="46"/>
  <c r="D1014" i="39"/>
  <c r="T911" i="46"/>
  <c r="D1003" i="40"/>
  <c r="D1011" i="43"/>
  <c r="W637" i="46"/>
  <c r="D1002" i="55"/>
  <c r="T671" i="46"/>
  <c r="L721" i="46"/>
  <c r="L332" i="46"/>
  <c r="O319" i="36"/>
  <c r="Z1663" i="46"/>
  <c r="D995" i="59"/>
  <c r="P11" i="46"/>
  <c r="AF81" i="46"/>
  <c r="D1037" i="55"/>
  <c r="M1659" i="46"/>
  <c r="K1659" i="46"/>
  <c r="L1659" i="46"/>
  <c r="O945" i="59"/>
  <c r="D1027" i="39"/>
  <c r="AC39" i="46"/>
  <c r="W1398" i="46"/>
  <c r="D1014" i="40"/>
  <c r="I381" i="46"/>
  <c r="O326" i="43"/>
  <c r="O343" i="43" s="1"/>
  <c r="AG1081" i="46"/>
  <c r="V1104" i="46" s="1"/>
  <c r="AL130" i="46" s="1"/>
  <c r="E20" i="64" s="1"/>
  <c r="E1029" i="42"/>
  <c r="D1029" i="42" s="1"/>
  <c r="I982" i="41"/>
  <c r="O823" i="36"/>
  <c r="O48" i="50"/>
  <c r="D1002" i="43"/>
  <c r="T637" i="46"/>
  <c r="AF1586" i="46"/>
  <c r="D1036" i="37"/>
  <c r="W39" i="46"/>
  <c r="D1016" i="39"/>
  <c r="AC1663" i="46"/>
  <c r="D1026" i="59"/>
  <c r="D1024" i="57"/>
  <c r="AC1244" i="46"/>
  <c r="AC1586" i="46"/>
  <c r="D1026" i="37"/>
  <c r="L670" i="46"/>
  <c r="O319" i="55"/>
  <c r="L395" i="46"/>
  <c r="E1039" i="40"/>
  <c r="D1039" i="40" s="1"/>
  <c r="D1011" i="55"/>
  <c r="W671" i="46"/>
  <c r="D1036" i="59"/>
  <c r="AF1663" i="46"/>
  <c r="I367" i="46"/>
  <c r="O326" i="41"/>
  <c r="O343" i="41" s="1"/>
  <c r="W1586" i="46"/>
  <c r="D1015" i="37"/>
  <c r="AF1600" i="46"/>
  <c r="D1036" i="39"/>
  <c r="N1071" i="46"/>
  <c r="L894" i="46"/>
  <c r="U756" i="46"/>
  <c r="T756" i="46" s="1"/>
  <c r="T760" i="46" s="1"/>
  <c r="E609" i="70"/>
  <c r="D609" i="70" s="1"/>
  <c r="AB1923" i="46" s="1"/>
  <c r="AD1514" i="46"/>
  <c r="D1035" i="39"/>
  <c r="AF1387" i="46"/>
  <c r="D1025" i="39"/>
  <c r="AC1387" i="46"/>
  <c r="D1027" i="55"/>
  <c r="AC81" i="46"/>
  <c r="L568" i="46"/>
  <c r="D992" i="42"/>
  <c r="Z945" i="46"/>
  <c r="D1006" i="37"/>
  <c r="T1586" i="46"/>
  <c r="R11" i="46"/>
  <c r="L77" i="46"/>
  <c r="M77" i="46" s="1"/>
  <c r="K77" i="46"/>
  <c r="AC501" i="46"/>
  <c r="D1022" i="1"/>
  <c r="O387" i="38"/>
  <c r="O993" i="38"/>
  <c r="K1589" i="46"/>
  <c r="L1589" i="46"/>
  <c r="O945" i="38"/>
  <c r="M1589" i="46"/>
  <c r="D1005" i="39"/>
  <c r="T1387" i="46"/>
  <c r="D1033" i="40"/>
  <c r="AF911" i="46"/>
  <c r="D1016" i="55"/>
  <c r="W81" i="46"/>
  <c r="W1663" i="46"/>
  <c r="D1015" i="59"/>
  <c r="R1514" i="46"/>
  <c r="N745" i="46"/>
  <c r="L586" i="46"/>
  <c r="D1037" i="39"/>
  <c r="AF39" i="46"/>
  <c r="L704" i="46"/>
  <c r="L653" i="46"/>
  <c r="E1019" i="43"/>
  <c r="D1019" i="43" s="1"/>
  <c r="D1015" i="39"/>
  <c r="W1600" i="46"/>
  <c r="D1015" i="40"/>
  <c r="W1607" i="46"/>
  <c r="K1582" i="46"/>
  <c r="O945" i="37"/>
  <c r="M1582" i="46"/>
  <c r="L1582" i="46"/>
  <c r="O196" i="32"/>
  <c r="O203" i="32" s="1"/>
  <c r="O220" i="32" s="1"/>
  <c r="D1034" i="40"/>
  <c r="AF1190" i="46"/>
  <c r="I1683" i="46"/>
  <c r="K1683" i="46" s="1"/>
  <c r="M1695" i="46"/>
  <c r="U1697" i="46"/>
  <c r="AK120" i="46" s="1"/>
  <c r="D10" i="64" s="1"/>
  <c r="AE1681" i="46"/>
  <c r="AC1600" i="46"/>
  <c r="D1026" i="39"/>
  <c r="E591" i="32"/>
  <c r="D591" i="32" s="1"/>
  <c r="L687" i="46"/>
  <c r="E998" i="37"/>
  <c r="D998" i="37" s="1"/>
  <c r="E1019" i="55"/>
  <c r="D1019" i="55" s="1"/>
  <c r="N754" i="46"/>
  <c r="L518" i="46"/>
  <c r="Z39" i="46"/>
  <c r="D996" i="39"/>
  <c r="W586" i="46"/>
  <c r="D1011" i="40"/>
  <c r="W518" i="46"/>
  <c r="D1011" i="36"/>
  <c r="I174" i="46"/>
  <c r="O212" i="36"/>
  <c r="O229" i="36" s="1"/>
  <c r="K1682" i="46"/>
  <c r="N1696" i="46"/>
  <c r="T1572" i="46"/>
  <c r="D1006" i="1"/>
  <c r="W756" i="46"/>
  <c r="W760" i="46" s="1"/>
  <c r="AG756" i="46"/>
  <c r="AG760" i="46" s="1"/>
  <c r="E998" i="43"/>
  <c r="D998" i="43" s="1"/>
  <c r="N116" i="46"/>
  <c r="T135" i="46" s="1"/>
  <c r="AJ115" i="46" s="1"/>
  <c r="C5" i="64" s="1"/>
  <c r="E630" i="67"/>
  <c r="D630" i="67" s="1"/>
  <c r="E1007" i="40"/>
  <c r="D1007" i="40" s="1"/>
  <c r="N518" i="38"/>
  <c r="N440" i="43"/>
  <c r="N440" i="37"/>
  <c r="N440" i="55"/>
  <c r="T501" i="46"/>
  <c r="D1002" i="1"/>
  <c r="L995" i="46"/>
  <c r="T1607" i="46"/>
  <c r="D1006" i="40"/>
  <c r="T688" i="46"/>
  <c r="D1002" i="57"/>
  <c r="M258" i="46"/>
  <c r="O205" i="59"/>
  <c r="L258" i="46"/>
  <c r="K258" i="46"/>
  <c r="K1681" i="46"/>
  <c r="L1696" i="46"/>
  <c r="N544" i="46"/>
  <c r="N748" i="46" s="1"/>
  <c r="L552" i="46"/>
  <c r="N1076" i="46"/>
  <c r="L996" i="46"/>
  <c r="D1004" i="36"/>
  <c r="T1154" i="46"/>
  <c r="O302" i="59"/>
  <c r="O303" i="59" s="1"/>
  <c r="J416" i="46"/>
  <c r="O344" i="59"/>
  <c r="O345" i="59" s="1"/>
  <c r="W67" i="46"/>
  <c r="D1016" i="43"/>
  <c r="M1603" i="46"/>
  <c r="O945" i="40"/>
  <c r="L1603" i="46"/>
  <c r="K1603" i="46"/>
  <c r="W1431" i="46"/>
  <c r="D1014" i="43"/>
  <c r="N440" i="40"/>
  <c r="N440" i="44"/>
  <c r="N440" i="39"/>
  <c r="N440" i="60"/>
  <c r="N518" i="58"/>
  <c r="AC1431" i="46"/>
  <c r="D1025" i="43"/>
  <c r="L517" i="46"/>
  <c r="O302" i="42"/>
  <c r="O303" i="42" s="1"/>
  <c r="D1012" i="40"/>
  <c r="W911" i="46"/>
  <c r="N1072" i="46"/>
  <c r="L1030" i="46"/>
  <c r="L1016" i="46" s="1"/>
  <c r="L265" i="46"/>
  <c r="M265" i="46"/>
  <c r="K265" i="46"/>
  <c r="O205" i="60"/>
  <c r="I982" i="43"/>
  <c r="Z654" i="46"/>
  <c r="D991" i="44"/>
  <c r="K1886" i="46"/>
  <c r="K1081" i="46"/>
  <c r="N440" i="1"/>
  <c r="N440" i="41"/>
  <c r="N440" i="36"/>
  <c r="N440" i="59"/>
  <c r="E1029" i="1"/>
  <c r="D1029" i="1" s="1"/>
  <c r="K756" i="46"/>
  <c r="K755" i="46"/>
  <c r="D992" i="36"/>
  <c r="Z843" i="46"/>
  <c r="W535" i="46"/>
  <c r="D1011" i="37"/>
  <c r="K84" i="46"/>
  <c r="L84" i="46"/>
  <c r="M84" i="46" s="1"/>
  <c r="O91" i="57"/>
  <c r="L63" i="46"/>
  <c r="M63" i="46" s="1"/>
  <c r="K63" i="46"/>
  <c r="O91" i="43"/>
  <c r="D995" i="39"/>
  <c r="Z1600" i="46"/>
  <c r="L1012" i="46"/>
  <c r="D1022" i="37"/>
  <c r="AC535" i="46"/>
  <c r="L876" i="46"/>
  <c r="AF1343" i="46"/>
  <c r="D1035" i="1"/>
  <c r="D996" i="43"/>
  <c r="Z67" i="46"/>
  <c r="D1024" i="40"/>
  <c r="AC1190" i="46"/>
  <c r="W1280" i="46"/>
  <c r="W1284" i="46" s="1"/>
  <c r="X1284" i="46"/>
  <c r="S1766" i="46"/>
  <c r="Q1921" i="46" s="1"/>
  <c r="R18" i="46"/>
  <c r="AD1081" i="46"/>
  <c r="AD1924" i="46"/>
  <c r="I1932" i="46" s="1"/>
  <c r="K1932" i="46" s="1"/>
  <c r="N283" i="38"/>
  <c r="N283" i="44"/>
  <c r="N283" i="39"/>
  <c r="N283" i="42"/>
  <c r="O996" i="60"/>
  <c r="O433" i="60"/>
  <c r="L1346" i="46"/>
  <c r="M1346" i="46"/>
  <c r="K1346" i="46"/>
  <c r="T1244" i="46"/>
  <c r="D1004" i="57"/>
  <c r="AD276" i="46"/>
  <c r="AC276" i="46" s="1"/>
  <c r="D1026" i="42"/>
  <c r="AC1621" i="46"/>
  <c r="N518" i="59"/>
  <c r="Q116" i="46"/>
  <c r="P115" i="46"/>
  <c r="AA1677" i="46"/>
  <c r="AA1681" i="46" s="1"/>
  <c r="E998" i="41"/>
  <c r="D998" i="41" s="1"/>
  <c r="O1024" i="40"/>
  <c r="AD116" i="46"/>
  <c r="V137" i="46" s="1"/>
  <c r="AL117" i="46" s="1"/>
  <c r="E7" i="64" s="1"/>
  <c r="O543" i="67"/>
  <c r="O544" i="67" s="1"/>
  <c r="E1019" i="1"/>
  <c r="D1019" i="1" s="1"/>
  <c r="AG116" i="46"/>
  <c r="AF116" i="46" s="1"/>
  <c r="AF120" i="46" s="1"/>
  <c r="N283" i="57"/>
  <c r="N283" i="60"/>
  <c r="N283" i="36"/>
  <c r="N283" i="41"/>
  <c r="O1056" i="58"/>
  <c r="Z637" i="46"/>
  <c r="D991" i="43"/>
  <c r="L961" i="46"/>
  <c r="M914" i="46"/>
  <c r="K914" i="46"/>
  <c r="D1005" i="36"/>
  <c r="T1354" i="46"/>
  <c r="W1442" i="46"/>
  <c r="D1014" i="44"/>
  <c r="T1190" i="46"/>
  <c r="D1004" i="40"/>
  <c r="K965" i="46"/>
  <c r="N965" i="46"/>
  <c r="M965" i="46"/>
  <c r="L965" i="46" s="1"/>
  <c r="O996" i="44"/>
  <c r="O433" i="44"/>
  <c r="W1208" i="46"/>
  <c r="D1013" i="42"/>
  <c r="L360" i="46"/>
  <c r="O319" i="40"/>
  <c r="N753" i="46"/>
  <c r="L688" i="46"/>
  <c r="N200" i="59"/>
  <c r="N200" i="37"/>
  <c r="N200" i="38"/>
  <c r="N200" i="39"/>
  <c r="N200" i="44"/>
  <c r="N200" i="41"/>
  <c r="N200" i="55"/>
  <c r="N200" i="36"/>
  <c r="N200" i="1"/>
  <c r="N200" i="43"/>
  <c r="N200" i="60"/>
  <c r="N200" i="42"/>
  <c r="N200" i="58"/>
  <c r="N200" i="40"/>
  <c r="N200" i="57"/>
  <c r="AC11" i="46"/>
  <c r="D1027" i="1"/>
  <c r="L237" i="46"/>
  <c r="K237" i="46"/>
  <c r="O205" i="55"/>
  <c r="M237" i="46"/>
  <c r="M230" i="46"/>
  <c r="K230" i="46"/>
  <c r="L230" i="46"/>
  <c r="O205" i="44"/>
  <c r="O98" i="39"/>
  <c r="O115" i="39" s="1"/>
  <c r="O116" i="39" s="1"/>
  <c r="I35" i="46"/>
  <c r="N35" i="46" s="1"/>
  <c r="O35" i="46" s="1"/>
  <c r="AC979" i="46"/>
  <c r="D1023" i="44"/>
  <c r="O66" i="32"/>
  <c r="O85" i="32" s="1"/>
  <c r="N603" i="32"/>
  <c r="Z1869" i="46"/>
  <c r="N283" i="37"/>
  <c r="N283" i="59"/>
  <c r="N283" i="40"/>
  <c r="N283" i="43"/>
  <c r="D1025" i="1"/>
  <c r="AC1343" i="46"/>
  <c r="X1514" i="46"/>
  <c r="D1014" i="57"/>
  <c r="W1466" i="46"/>
  <c r="L244" i="46"/>
  <c r="M244" i="46"/>
  <c r="K244" i="46"/>
  <c r="O205" i="57"/>
  <c r="O205" i="58"/>
  <c r="K251" i="46"/>
  <c r="M251" i="46"/>
  <c r="L251" i="46"/>
  <c r="J91" i="46"/>
  <c r="O73" i="58"/>
  <c r="O74" i="58" s="1"/>
  <c r="O117" i="58"/>
  <c r="P181" i="46"/>
  <c r="N181" i="46"/>
  <c r="O181" i="46"/>
  <c r="J181" i="46"/>
  <c r="P167" i="46"/>
  <c r="N167" i="46"/>
  <c r="O167" i="46"/>
  <c r="L1357" i="46"/>
  <c r="O823" i="37"/>
  <c r="K1357" i="46"/>
  <c r="M1357" i="46"/>
  <c r="D1033" i="36"/>
  <c r="AF843" i="46"/>
  <c r="O1024" i="37"/>
  <c r="T1145" i="46"/>
  <c r="D1004" i="1"/>
  <c r="O702" i="41"/>
  <c r="M1193" i="46"/>
  <c r="L1193" i="46"/>
  <c r="K1193" i="46"/>
  <c r="D1023" i="42"/>
  <c r="AC945" i="46"/>
  <c r="AC1649" i="46"/>
  <c r="D1026" i="57"/>
  <c r="O230" i="67"/>
  <c r="O237" i="67" s="1"/>
  <c r="O254" i="67" s="1"/>
  <c r="O255" i="67" s="1"/>
  <c r="O256" i="67" s="1"/>
  <c r="O583" i="44"/>
  <c r="K1368" i="46"/>
  <c r="M1368" i="46"/>
  <c r="L1368" i="46"/>
  <c r="O823" i="38"/>
  <c r="I1016" i="46"/>
  <c r="O590" i="58"/>
  <c r="O607" i="58" s="1"/>
  <c r="O608" i="58" s="1"/>
  <c r="L339" i="46"/>
  <c r="O319" i="37"/>
  <c r="D995" i="1"/>
  <c r="Z1572" i="46"/>
  <c r="D1006" i="39"/>
  <c r="T1600" i="46"/>
  <c r="V1088" i="46"/>
  <c r="V1090" i="46" s="1"/>
  <c r="V1085" i="46"/>
  <c r="N135" i="46"/>
  <c r="E1039" i="36"/>
  <c r="D993" i="41"/>
  <c r="Z1199" i="46"/>
  <c r="Z962" i="46"/>
  <c r="D992" i="43"/>
  <c r="AC1235" i="46"/>
  <c r="D1024" i="55"/>
  <c r="M897" i="46"/>
  <c r="L897" i="46" s="1"/>
  <c r="O583" i="40"/>
  <c r="N897" i="46"/>
  <c r="K897" i="46"/>
  <c r="AF1514" i="46"/>
  <c r="V1532" i="46"/>
  <c r="AL138" i="46" s="1"/>
  <c r="E28" i="64" s="1"/>
  <c r="AG1518" i="46"/>
  <c r="O945" i="57"/>
  <c r="K1645" i="46"/>
  <c r="L1645" i="46"/>
  <c r="M1645" i="46"/>
  <c r="M1256" i="46"/>
  <c r="K1256" i="46"/>
  <c r="O702" i="59"/>
  <c r="L1256" i="46"/>
  <c r="AA1280" i="46"/>
  <c r="O323" i="67"/>
  <c r="O324" i="67" s="1"/>
  <c r="T1867" i="46"/>
  <c r="S1867" i="46"/>
  <c r="Q1867" i="46"/>
  <c r="O426" i="70"/>
  <c r="R39" i="46"/>
  <c r="O91" i="40"/>
  <c r="L42" i="46"/>
  <c r="M42" i="46" s="1"/>
  <c r="K42" i="46"/>
  <c r="O926" i="1"/>
  <c r="N908" i="37"/>
  <c r="N908" i="60"/>
  <c r="O45" i="79" s="1"/>
  <c r="N908" i="57"/>
  <c r="N908" i="42"/>
  <c r="N908" i="1"/>
  <c r="M42" i="82" s="1"/>
  <c r="N908" i="55"/>
  <c r="N908" i="38"/>
  <c r="N908" i="43"/>
  <c r="N908" i="59"/>
  <c r="N908" i="58"/>
  <c r="N908" i="44"/>
  <c r="N908" i="36"/>
  <c r="N908" i="39"/>
  <c r="N908" i="41"/>
  <c r="N908" i="40"/>
  <c r="W1572" i="46"/>
  <c r="D1015" i="1"/>
  <c r="D1029" i="38"/>
  <c r="I1238" i="46"/>
  <c r="O709" i="57"/>
  <c r="O726" i="57" s="1"/>
  <c r="O727" i="57" s="1"/>
  <c r="I1286" i="46"/>
  <c r="K1286" i="46" s="1"/>
  <c r="U1298" i="46"/>
  <c r="AK134" i="46" s="1"/>
  <c r="D24" i="64" s="1"/>
  <c r="M1296" i="46"/>
  <c r="AE1284" i="46"/>
  <c r="AE1521" i="46" s="1"/>
  <c r="D1005" i="38"/>
  <c r="T1376" i="46"/>
  <c r="D1026" i="58"/>
  <c r="AC1656" i="46"/>
  <c r="W1621" i="46"/>
  <c r="D1015" i="42"/>
  <c r="U1514" i="46"/>
  <c r="E1029" i="58"/>
  <c r="K1423" i="46"/>
  <c r="L1423" i="46"/>
  <c r="M1423" i="46"/>
  <c r="O823" i="43"/>
  <c r="E1029" i="55"/>
  <c r="AE1867" i="46"/>
  <c r="D583" i="70"/>
  <c r="E617" i="70"/>
  <c r="O85" i="67"/>
  <c r="N85" i="67" s="1"/>
  <c r="N634" i="67"/>
  <c r="O343" i="57"/>
  <c r="O684" i="43"/>
  <c r="O685" i="43" s="1"/>
  <c r="N786" i="57"/>
  <c r="N786" i="39"/>
  <c r="N786" i="1"/>
  <c r="O804" i="1"/>
  <c r="N786" i="43"/>
  <c r="N786" i="41"/>
  <c r="N786" i="42"/>
  <c r="N786" i="37"/>
  <c r="N786" i="55"/>
  <c r="N786" i="38"/>
  <c r="N786" i="59"/>
  <c r="N786" i="36"/>
  <c r="N786" i="40"/>
  <c r="N786" i="60"/>
  <c r="T45" i="79" s="1"/>
  <c r="N786" i="44"/>
  <c r="N786" i="58"/>
  <c r="E998" i="42"/>
  <c r="D998" i="42" s="1"/>
  <c r="AC1420" i="46"/>
  <c r="D1025" i="42"/>
  <c r="E1029" i="57"/>
  <c r="D1029" i="57" s="1"/>
  <c r="O72" i="41"/>
  <c r="O1024" i="41"/>
  <c r="AC1635" i="46"/>
  <c r="D1026" i="44"/>
  <c r="U1924" i="46"/>
  <c r="AB1867" i="46"/>
  <c r="D599" i="70"/>
  <c r="R102" i="46"/>
  <c r="Z1502" i="46"/>
  <c r="D994" i="60"/>
  <c r="W1732" i="46"/>
  <c r="Y1865" i="46"/>
  <c r="D589" i="70"/>
  <c r="AE1866" i="46"/>
  <c r="D582" i="70"/>
  <c r="R32" i="46"/>
  <c r="N447" i="40"/>
  <c r="N447" i="36"/>
  <c r="N447" i="41"/>
  <c r="N447" i="39"/>
  <c r="N447" i="38"/>
  <c r="N447" i="1"/>
  <c r="N447" i="55"/>
  <c r="N447" i="60"/>
  <c r="Q82" i="79" s="1"/>
  <c r="N447" i="42"/>
  <c r="N447" i="44"/>
  <c r="N447" i="43"/>
  <c r="N447" i="58"/>
  <c r="O1056" i="1"/>
  <c r="N447" i="59"/>
  <c r="N447" i="57"/>
  <c r="N447" i="37"/>
  <c r="AF894" i="46"/>
  <c r="D1033" i="39"/>
  <c r="D1003" i="38"/>
  <c r="T877" i="46"/>
  <c r="L1379" i="46"/>
  <c r="K1379" i="46"/>
  <c r="M1379" i="46"/>
  <c r="O823" i="39"/>
  <c r="K1401" i="46"/>
  <c r="O823" i="41"/>
  <c r="L1401" i="46"/>
  <c r="M1401" i="46"/>
  <c r="AC1208" i="46"/>
  <c r="D1024" i="42"/>
  <c r="D1003" i="42"/>
  <c r="T945" i="46"/>
  <c r="AF1280" i="46"/>
  <c r="AF1284" i="46" s="1"/>
  <c r="AG1284" i="46"/>
  <c r="E1007" i="59"/>
  <c r="D1007" i="59" s="1"/>
  <c r="P60" i="46"/>
  <c r="E1029" i="60"/>
  <c r="O1731" i="46"/>
  <c r="V1922" i="46"/>
  <c r="W1821" i="46"/>
  <c r="D617" i="67"/>
  <c r="M1148" i="46"/>
  <c r="K1148" i="46"/>
  <c r="O702" i="36"/>
  <c r="L1148" i="46"/>
  <c r="O86" i="38"/>
  <c r="N79" i="1"/>
  <c r="L72" i="82" s="1"/>
  <c r="O1049" i="38"/>
  <c r="N79" i="41"/>
  <c r="N79" i="39"/>
  <c r="N79" i="44"/>
  <c r="N79" i="57"/>
  <c r="N79" i="59"/>
  <c r="N79" i="60"/>
  <c r="N79" i="40"/>
  <c r="N79" i="58"/>
  <c r="N79" i="37"/>
  <c r="N79" i="42"/>
  <c r="N79" i="38"/>
  <c r="N79" i="36"/>
  <c r="N79" i="43"/>
  <c r="N79" i="55"/>
  <c r="K1434" i="46"/>
  <c r="L1434" i="46"/>
  <c r="M1434" i="46"/>
  <c r="T1262" i="46"/>
  <c r="D1004" i="59"/>
  <c r="Z1208" i="46"/>
  <c r="D993" i="42"/>
  <c r="O72" i="60"/>
  <c r="O1024" i="60"/>
  <c r="AB1868" i="46"/>
  <c r="D600" i="70"/>
  <c r="T826" i="46"/>
  <c r="D1003" i="1"/>
  <c r="I1575" i="46"/>
  <c r="N829" i="46"/>
  <c r="M829" i="46"/>
  <c r="L829" i="46" s="1"/>
  <c r="K829" i="46"/>
  <c r="O583" i="36"/>
  <c r="O187" i="39"/>
  <c r="O1024" i="39"/>
  <c r="N169" i="41"/>
  <c r="N169" i="38"/>
  <c r="N169" i="40"/>
  <c r="N169" i="58"/>
  <c r="N169" i="44"/>
  <c r="N169" i="36"/>
  <c r="N169" i="60"/>
  <c r="N169" i="39"/>
  <c r="N169" i="57"/>
  <c r="N169" i="37"/>
  <c r="N169" i="43"/>
  <c r="N169" i="42"/>
  <c r="N169" i="55"/>
  <c r="N169" i="1"/>
  <c r="N169" i="59"/>
  <c r="D993" i="1"/>
  <c r="Z1145" i="46"/>
  <c r="D1024" i="36"/>
  <c r="AC1154" i="46"/>
  <c r="AF518" i="46"/>
  <c r="D1032" i="36"/>
  <c r="Z911" i="46"/>
  <c r="D992" i="40"/>
  <c r="AA1081" i="46"/>
  <c r="AC911" i="46"/>
  <c r="D1023" i="40"/>
  <c r="AF1442" i="46"/>
  <c r="D1035" i="44"/>
  <c r="T1365" i="46"/>
  <c r="D1005" i="37"/>
  <c r="AB1922" i="46"/>
  <c r="AC1821" i="46"/>
  <c r="D625" i="67"/>
  <c r="O450" i="67"/>
  <c r="O457" i="67" s="1"/>
  <c r="O474" i="67" s="1"/>
  <c r="O475" i="67" s="1"/>
  <c r="O476" i="67" s="1"/>
  <c r="L1494" i="46"/>
  <c r="K1494" i="46"/>
  <c r="M1494" i="46"/>
  <c r="O823" i="60"/>
  <c r="V1697" i="46"/>
  <c r="AL120" i="46" s="1"/>
  <c r="E10" i="64" s="1"/>
  <c r="AF1677" i="46"/>
  <c r="AF1681" i="46" s="1"/>
  <c r="AG1681" i="46"/>
  <c r="D1027" i="38"/>
  <c r="AC32" i="46"/>
  <c r="E1007" i="1"/>
  <c r="D1007" i="1" s="1"/>
  <c r="Z877" i="46"/>
  <c r="D992" i="38"/>
  <c r="L1652" i="46"/>
  <c r="M1652" i="46"/>
  <c r="K1652" i="46"/>
  <c r="O945" i="58"/>
  <c r="O945" i="42"/>
  <c r="L1617" i="46"/>
  <c r="M1617" i="46"/>
  <c r="K1617" i="46"/>
  <c r="O72" i="42"/>
  <c r="O1024" i="42"/>
  <c r="T1431" i="46"/>
  <c r="D1005" i="43"/>
  <c r="K1666" i="46"/>
  <c r="O945" i="60"/>
  <c r="L1666" i="46"/>
  <c r="M1666" i="46"/>
  <c r="N613" i="70"/>
  <c r="O68" i="70"/>
  <c r="O1753" i="46"/>
  <c r="R25" i="46"/>
  <c r="N578" i="41"/>
  <c r="D1029" i="43"/>
  <c r="Z756" i="46"/>
  <c r="Z760" i="46" s="1"/>
  <c r="D1023" i="55"/>
  <c r="AC996" i="46"/>
  <c r="AC1466" i="46"/>
  <c r="D1025" i="57"/>
  <c r="AC1013" i="46"/>
  <c r="D1023" i="57"/>
  <c r="Z1064" i="46"/>
  <c r="D992" i="60"/>
  <c r="O1732" i="46"/>
  <c r="P32" i="46"/>
  <c r="D1039" i="39"/>
  <c r="O683" i="1"/>
  <c r="N665" i="41"/>
  <c r="N665" i="59"/>
  <c r="N665" i="43"/>
  <c r="N665" i="1"/>
  <c r="N665" i="38"/>
  <c r="N665" i="58"/>
  <c r="N665" i="37"/>
  <c r="N665" i="57"/>
  <c r="N665" i="44"/>
  <c r="N665" i="42"/>
  <c r="N665" i="39"/>
  <c r="N665" i="60"/>
  <c r="S45" i="79" s="1"/>
  <c r="N665" i="40"/>
  <c r="N665" i="55"/>
  <c r="N665" i="36"/>
  <c r="L1202" i="46"/>
  <c r="M1202" i="46"/>
  <c r="K1202" i="46"/>
  <c r="O702" i="42"/>
  <c r="E998" i="55"/>
  <c r="D998" i="55" s="1"/>
  <c r="L1482" i="46"/>
  <c r="K1482" i="46"/>
  <c r="O823" i="59"/>
  <c r="M1482" i="46"/>
  <c r="D993" i="40"/>
  <c r="Z1190" i="46"/>
  <c r="D1039" i="57"/>
  <c r="O683" i="44"/>
  <c r="O1024" i="44"/>
  <c r="O583" i="59"/>
  <c r="K1033" i="46"/>
  <c r="N1033" i="46"/>
  <c r="M1033" i="46"/>
  <c r="D1023" i="60"/>
  <c r="AC1064" i="46"/>
  <c r="E622" i="67"/>
  <c r="D622" i="67" s="1"/>
  <c r="AE1520" i="46"/>
  <c r="I1446" i="46"/>
  <c r="O830" i="55"/>
  <c r="O847" i="55" s="1"/>
  <c r="O848" i="55" s="1"/>
  <c r="O229" i="1"/>
  <c r="N54" i="44"/>
  <c r="N54" i="1"/>
  <c r="L42" i="82" s="1"/>
  <c r="N54" i="41"/>
  <c r="N54" i="57"/>
  <c r="N54" i="60"/>
  <c r="N45" i="79" s="1"/>
  <c r="N54" i="39"/>
  <c r="N54" i="40"/>
  <c r="N54" i="36"/>
  <c r="N54" i="59"/>
  <c r="O72" i="1"/>
  <c r="O1024" i="1"/>
  <c r="N54" i="42"/>
  <c r="N54" i="37"/>
  <c r="N54" i="38"/>
  <c r="N54" i="43"/>
  <c r="N54" i="58"/>
  <c r="N54" i="55"/>
  <c r="AC1514" i="46"/>
  <c r="V1533" i="46"/>
  <c r="AL139" i="46" s="1"/>
  <c r="E29" i="64" s="1"/>
  <c r="AD1518" i="46"/>
  <c r="U1284" i="46"/>
  <c r="T1280" i="46"/>
  <c r="T1284" i="46" s="1"/>
  <c r="V1296" i="46"/>
  <c r="AL132" i="46" s="1"/>
  <c r="E22" i="64" s="1"/>
  <c r="M1596" i="46"/>
  <c r="K1596" i="46"/>
  <c r="L1596" i="46"/>
  <c r="O945" i="39"/>
  <c r="O433" i="36"/>
  <c r="O1024" i="36"/>
  <c r="N415" i="43"/>
  <c r="N415" i="42"/>
  <c r="N415" i="44"/>
  <c r="N415" i="55"/>
  <c r="N415" i="40"/>
  <c r="N415" i="38"/>
  <c r="N415" i="41"/>
  <c r="N415" i="57"/>
  <c r="N415" i="37"/>
  <c r="N415" i="1"/>
  <c r="N415" i="39"/>
  <c r="N415" i="60"/>
  <c r="Q45" i="79" s="1"/>
  <c r="N415" i="58"/>
  <c r="N415" i="36"/>
  <c r="N415" i="59"/>
  <c r="M1229" i="46"/>
  <c r="L1229" i="46"/>
  <c r="K1229" i="46"/>
  <c r="O702" i="55"/>
  <c r="O996" i="59"/>
  <c r="O433" i="59"/>
  <c r="T620" i="46"/>
  <c r="D1002" i="42"/>
  <c r="Z1454" i="46"/>
  <c r="D994" i="55"/>
  <c r="O818" i="44"/>
  <c r="O823" i="44" s="1"/>
  <c r="N811" i="59"/>
  <c r="N811" i="44"/>
  <c r="N811" i="55"/>
  <c r="N811" i="36"/>
  <c r="N811" i="1"/>
  <c r="N811" i="38"/>
  <c r="N811" i="40"/>
  <c r="N811" i="39"/>
  <c r="N811" i="57"/>
  <c r="N811" i="41"/>
  <c r="N811" i="60"/>
  <c r="T75" i="79" s="1"/>
  <c r="N811" i="42"/>
  <c r="N811" i="37"/>
  <c r="N811" i="58"/>
  <c r="N811" i="43"/>
  <c r="AC109" i="46"/>
  <c r="D1027" i="60"/>
  <c r="P114" i="46"/>
  <c r="AB1865" i="46"/>
  <c r="D597" i="70"/>
  <c r="AH1866" i="46"/>
  <c r="D606" i="70"/>
  <c r="AK1867" i="46"/>
  <c r="D615" i="70"/>
  <c r="P39" i="46"/>
  <c r="O1056" i="37"/>
  <c r="O583" i="37"/>
  <c r="D1036" i="1"/>
  <c r="AF1572" i="46"/>
  <c r="O72" i="38"/>
  <c r="O1024" i="38"/>
  <c r="AB757" i="46"/>
  <c r="AB760" i="46"/>
  <c r="U781" i="46"/>
  <c r="AK126" i="46" s="1"/>
  <c r="D16" i="64" s="1"/>
  <c r="I762" i="46"/>
  <c r="K762" i="46" s="1"/>
  <c r="N777" i="46"/>
  <c r="T1442" i="46"/>
  <c r="D1005" i="44"/>
  <c r="O683" i="58"/>
  <c r="O1024" i="58"/>
  <c r="T586" i="46"/>
  <c r="D1002" i="40"/>
  <c r="O433" i="55"/>
  <c r="O1024" i="55"/>
  <c r="Z1670" i="46"/>
  <c r="D995" i="60"/>
  <c r="O940" i="41"/>
  <c r="N933" i="1"/>
  <c r="M72" i="82" s="1"/>
  <c r="N933" i="44"/>
  <c r="N933" i="58"/>
  <c r="N933" i="40"/>
  <c r="N933" i="43"/>
  <c r="N933" i="41"/>
  <c r="N933" i="42"/>
  <c r="O1049" i="41"/>
  <c r="N933" i="57"/>
  <c r="N933" i="36"/>
  <c r="N933" i="37"/>
  <c r="N933" i="38"/>
  <c r="N933" i="60"/>
  <c r="N933" i="55"/>
  <c r="N933" i="59"/>
  <c r="N933" i="39"/>
  <c r="AL1869" i="46"/>
  <c r="AE1922" i="46"/>
  <c r="AF1821" i="46"/>
  <c r="D633" i="67"/>
  <c r="I77" i="46"/>
  <c r="N77" i="46" s="1"/>
  <c r="O77" i="46" s="1"/>
  <c r="O98" i="55"/>
  <c r="O996" i="41"/>
  <c r="O433" i="41"/>
  <c r="O709" i="39"/>
  <c r="O726" i="39" s="1"/>
  <c r="O727" i="39" s="1"/>
  <c r="I1175" i="46"/>
  <c r="Z1343" i="46"/>
  <c r="D994" i="1"/>
  <c r="N546" i="42"/>
  <c r="N546" i="37"/>
  <c r="N546" i="60"/>
  <c r="R45" i="79" s="1"/>
  <c r="O564" i="1"/>
  <c r="N546" i="55"/>
  <c r="N546" i="38"/>
  <c r="N546" i="43"/>
  <c r="N546" i="39"/>
  <c r="N546" i="36"/>
  <c r="N546" i="41"/>
  <c r="N546" i="40"/>
  <c r="N546" i="57"/>
  <c r="N546" i="58"/>
  <c r="N546" i="59"/>
  <c r="N546" i="1"/>
  <c r="N546" i="44"/>
  <c r="V1523" i="46"/>
  <c r="Z620" i="46"/>
  <c r="D991" i="42"/>
  <c r="O72" i="59"/>
  <c r="O1024" i="59"/>
  <c r="L1412" i="46"/>
  <c r="O823" i="42"/>
  <c r="K1412" i="46"/>
  <c r="M1412" i="46"/>
  <c r="O564" i="43"/>
  <c r="O1024" i="43"/>
  <c r="K999" i="46"/>
  <c r="O583" i="57"/>
  <c r="N999" i="46"/>
  <c r="M999" i="46"/>
  <c r="L999" i="46" s="1"/>
  <c r="AD1677" i="46"/>
  <c r="E998" i="60"/>
  <c r="D998" i="60" s="1"/>
  <c r="P102" i="46"/>
  <c r="Y1864" i="46"/>
  <c r="D588" i="70"/>
  <c r="I1166" i="46"/>
  <c r="O709" i="38"/>
  <c r="O726" i="38" s="1"/>
  <c r="O727" i="38" s="1"/>
  <c r="O583" i="39"/>
  <c r="K880" i="46"/>
  <c r="M880" i="46"/>
  <c r="L880" i="46" s="1"/>
  <c r="N880" i="46"/>
  <c r="Z1387" i="46"/>
  <c r="D994" i="39"/>
  <c r="T1409" i="46"/>
  <c r="D1005" i="41"/>
  <c r="Z996" i="46"/>
  <c r="D992" i="55"/>
  <c r="AC1490" i="46"/>
  <c r="D1025" i="59"/>
  <c r="AF688" i="46"/>
  <c r="D1032" i="57"/>
  <c r="AA116" i="46"/>
  <c r="AF1226" i="46"/>
  <c r="D1034" i="44"/>
  <c r="D1003" i="59"/>
  <c r="T1047" i="46"/>
  <c r="R60" i="46"/>
  <c r="AB1866" i="46"/>
  <c r="D598" i="70"/>
  <c r="AK1866" i="46"/>
  <c r="D614" i="70"/>
  <c r="J72" i="50"/>
  <c r="Y1922" i="46"/>
  <c r="Z1821" i="46"/>
  <c r="D601" i="67"/>
  <c r="N1296" i="46"/>
  <c r="I1285" i="46"/>
  <c r="K1285" i="46" s="1"/>
  <c r="AB1284" i="46"/>
  <c r="AB1521" i="46" s="1"/>
  <c r="U1299" i="46"/>
  <c r="AK135" i="46" s="1"/>
  <c r="D25" i="64" s="1"/>
  <c r="AB1520" i="46"/>
  <c r="D996" i="59"/>
  <c r="Z102" i="46"/>
  <c r="X1677" i="46"/>
  <c r="U116" i="46"/>
  <c r="AC1253" i="46"/>
  <c r="D1024" i="58"/>
  <c r="AC671" i="46"/>
  <c r="D1022" i="55"/>
  <c r="AE1868" i="46"/>
  <c r="D584" i="70"/>
  <c r="I72" i="50"/>
  <c r="AK1864" i="46"/>
  <c r="D612" i="70"/>
  <c r="E638" i="67"/>
  <c r="P25" i="46"/>
  <c r="J423" i="46"/>
  <c r="O344" i="60"/>
  <c r="O345" i="60" s="1"/>
  <c r="O302" i="60"/>
  <c r="O303" i="60" s="1"/>
  <c r="O433" i="58"/>
  <c r="W826" i="46"/>
  <c r="D1012" i="1"/>
  <c r="I1088" i="46"/>
  <c r="K1088" i="46" s="1"/>
  <c r="AE1085" i="46"/>
  <c r="AE1088" i="46"/>
  <c r="AE1090" i="46" s="1"/>
  <c r="U1104" i="46"/>
  <c r="AK130" i="46" s="1"/>
  <c r="D20" i="64" s="1"/>
  <c r="M1101" i="46"/>
  <c r="M982" i="46"/>
  <c r="K982" i="46"/>
  <c r="O583" i="55"/>
  <c r="N982" i="46"/>
  <c r="D1006" i="57"/>
  <c r="T1649" i="46"/>
  <c r="AF102" i="46"/>
  <c r="D1037" i="59"/>
  <c r="AC962" i="46"/>
  <c r="D1023" i="43"/>
  <c r="K1458" i="46"/>
  <c r="M1458" i="46"/>
  <c r="L1458" i="46"/>
  <c r="O823" i="57"/>
  <c r="D1037" i="41"/>
  <c r="AF53" i="46"/>
  <c r="L1631" i="46"/>
  <c r="O945" i="44"/>
  <c r="K1631" i="46"/>
  <c r="M1631" i="46"/>
  <c r="O101" i="31"/>
  <c r="AH1867" i="46"/>
  <c r="D607" i="70"/>
  <c r="E593" i="70"/>
  <c r="N301" i="60"/>
  <c r="N301" i="55"/>
  <c r="N301" i="39"/>
  <c r="O319" i="1"/>
  <c r="N301" i="44"/>
  <c r="N301" i="40"/>
  <c r="N301" i="57"/>
  <c r="N301" i="36"/>
  <c r="N301" i="58"/>
  <c r="N301" i="37"/>
  <c r="L325" i="46"/>
  <c r="N301" i="42"/>
  <c r="N301" i="1"/>
  <c r="N301" i="59"/>
  <c r="N301" i="38"/>
  <c r="N301" i="43"/>
  <c r="N301" i="41"/>
  <c r="D1024" i="1"/>
  <c r="AC1145" i="46"/>
  <c r="AA1514" i="46"/>
  <c r="AD1280" i="46"/>
  <c r="AD1520" i="46" s="1"/>
  <c r="K1184" i="46"/>
  <c r="M1184" i="46"/>
  <c r="L1184" i="46"/>
  <c r="O702" i="40"/>
  <c r="U1081" i="46"/>
  <c r="O433" i="57"/>
  <c r="O1024" i="57"/>
  <c r="D996" i="41"/>
  <c r="Z53" i="46"/>
  <c r="E1039" i="44"/>
  <c r="T1866" i="46"/>
  <c r="S1866" i="46"/>
  <c r="Q1866" i="46"/>
  <c r="O313" i="70"/>
  <c r="M1050" i="46"/>
  <c r="L1050" i="46" s="1"/>
  <c r="N1050" i="46"/>
  <c r="K1050" i="46"/>
  <c r="U1102" i="46"/>
  <c r="AK128" i="46" s="1"/>
  <c r="D18" i="64" s="1"/>
  <c r="V1298" i="46" l="1"/>
  <c r="AL134" i="46" s="1"/>
  <c r="E24" i="64" s="1"/>
  <c r="AG1085" i="46"/>
  <c r="N914" i="46"/>
  <c r="E1041" i="37"/>
  <c r="N846" i="46"/>
  <c r="M863" i="46"/>
  <c r="L863" i="46" s="1"/>
  <c r="T134" i="46"/>
  <c r="AJ114" i="46" s="1"/>
  <c r="C4" i="64" s="1"/>
  <c r="M1531" i="46"/>
  <c r="J374" i="46"/>
  <c r="Y1678" i="46"/>
  <c r="K846" i="46"/>
  <c r="O583" i="38"/>
  <c r="O590" i="38" s="1"/>
  <c r="O607" i="38" s="1"/>
  <c r="O608" i="38" s="1"/>
  <c r="O98" i="44"/>
  <c r="O115" i="44" s="1"/>
  <c r="O116" i="44" s="1"/>
  <c r="AF1081" i="46"/>
  <c r="AF1085" i="46" s="1"/>
  <c r="N863" i="46"/>
  <c r="U760" i="46"/>
  <c r="K606" i="46"/>
  <c r="O452" i="40"/>
  <c r="O1061" i="40" s="1"/>
  <c r="O188" i="37"/>
  <c r="O189" i="37" s="1"/>
  <c r="M1696" i="46"/>
  <c r="N606" i="46"/>
  <c r="K572" i="46"/>
  <c r="N1102" i="46"/>
  <c r="G34" i="82"/>
  <c r="K931" i="46"/>
  <c r="O1042" i="40"/>
  <c r="O452" i="42"/>
  <c r="X120" i="46"/>
  <c r="I188" i="46"/>
  <c r="O212" i="38"/>
  <c r="O229" i="38" s="1"/>
  <c r="M135" i="46"/>
  <c r="O709" i="37"/>
  <c r="O726" i="37" s="1"/>
  <c r="I1157" i="46"/>
  <c r="O546" i="70"/>
  <c r="O563" i="70" s="1"/>
  <c r="X1088" i="46"/>
  <c r="X1090" i="46" s="1"/>
  <c r="AD1088" i="46"/>
  <c r="AD1090" i="46" s="1"/>
  <c r="S1523" i="46"/>
  <c r="L1033" i="46"/>
  <c r="P116" i="46"/>
  <c r="P117" i="46" s="1"/>
  <c r="C17" i="81" s="1"/>
  <c r="C8" i="84" s="1"/>
  <c r="AC756" i="46"/>
  <c r="AC760" i="46" s="1"/>
  <c r="V1105" i="46"/>
  <c r="AL131" i="46" s="1"/>
  <c r="E21" i="64" s="1"/>
  <c r="L982" i="46"/>
  <c r="AD760" i="46"/>
  <c r="G56" i="82"/>
  <c r="E1041" i="39"/>
  <c r="N578" i="36"/>
  <c r="N571" i="41"/>
  <c r="G96" i="82"/>
  <c r="N578" i="1"/>
  <c r="N578" i="57"/>
  <c r="N571" i="1"/>
  <c r="H72" i="82" s="1"/>
  <c r="N571" i="60"/>
  <c r="N1088" i="46" s="1"/>
  <c r="N571" i="39"/>
  <c r="N578" i="55"/>
  <c r="N578" i="58"/>
  <c r="N571" i="38"/>
  <c r="N571" i="40"/>
  <c r="N578" i="59"/>
  <c r="N578" i="39"/>
  <c r="M572" i="46"/>
  <c r="L572" i="46" s="1"/>
  <c r="N571" i="58"/>
  <c r="N578" i="60"/>
  <c r="R82" i="79" s="1"/>
  <c r="N578" i="40"/>
  <c r="N578" i="43"/>
  <c r="L1531" i="46"/>
  <c r="N571" i="36"/>
  <c r="P1677" i="46"/>
  <c r="N1685" i="46" s="1"/>
  <c r="N1686" i="46" s="1"/>
  <c r="AH1705" i="46" s="1"/>
  <c r="I42" i="82"/>
  <c r="N578" i="37"/>
  <c r="N571" i="42"/>
  <c r="I388" i="46"/>
  <c r="O326" i="44"/>
  <c r="O343" i="44" s="1"/>
  <c r="N571" i="44"/>
  <c r="N578" i="42"/>
  <c r="N571" i="43"/>
  <c r="N571" i="57"/>
  <c r="O583" i="60"/>
  <c r="I1050" i="46" s="1"/>
  <c r="N578" i="38"/>
  <c r="I1517" i="46"/>
  <c r="K1517" i="46" s="1"/>
  <c r="N571" i="59"/>
  <c r="N571" i="55"/>
  <c r="O1049" i="60"/>
  <c r="N1521" i="46"/>
  <c r="N1522" i="46" s="1"/>
  <c r="AH1540" i="46" s="1"/>
  <c r="AS139" i="46" s="1"/>
  <c r="L29" i="64" s="1"/>
  <c r="O1515" i="46"/>
  <c r="C20" i="81" s="1"/>
  <c r="C11" i="84" s="1"/>
  <c r="O99" i="67"/>
  <c r="O1922" i="46"/>
  <c r="T1677" i="46"/>
  <c r="T1681" i="46" s="1"/>
  <c r="N1287" i="46"/>
  <c r="O1281" i="46"/>
  <c r="C19" i="81" s="1"/>
  <c r="C10" i="84" s="1"/>
  <c r="O230" i="42"/>
  <c r="O231" i="42" s="1"/>
  <c r="O188" i="42"/>
  <c r="O189" i="42" s="1"/>
  <c r="J216" i="46"/>
  <c r="N659" i="67"/>
  <c r="N329" i="67" s="1"/>
  <c r="I1283" i="46"/>
  <c r="K1283" i="46" s="1"/>
  <c r="N70" i="46"/>
  <c r="O70" i="46" s="1"/>
  <c r="AA760" i="46"/>
  <c r="AC1923" i="46"/>
  <c r="H99" i="79"/>
  <c r="W1923" i="46"/>
  <c r="W1924" i="46" s="1"/>
  <c r="H24" i="79"/>
  <c r="M59" i="79"/>
  <c r="M37" i="79"/>
  <c r="O207" i="70"/>
  <c r="O224" i="70" s="1"/>
  <c r="O182" i="70" s="1"/>
  <c r="O183" i="70" s="1"/>
  <c r="M50" i="79"/>
  <c r="U45" i="79"/>
  <c r="U75" i="79"/>
  <c r="U82" i="79"/>
  <c r="H11" i="82"/>
  <c r="G11" i="82" s="1"/>
  <c r="I72" i="82"/>
  <c r="H42" i="82"/>
  <c r="H79" i="82"/>
  <c r="W47" i="50"/>
  <c r="O47" i="50"/>
  <c r="L47" i="50"/>
  <c r="D47" i="50"/>
  <c r="D585" i="70"/>
  <c r="Y1923" i="46" s="1"/>
  <c r="AC1924" i="46"/>
  <c r="O49" i="50"/>
  <c r="AF25" i="50" s="1"/>
  <c r="O583" i="42"/>
  <c r="I931" i="46" s="1"/>
  <c r="N931" i="46"/>
  <c r="L846" i="46"/>
  <c r="E610" i="32"/>
  <c r="O221" i="32"/>
  <c r="O222" i="32" s="1"/>
  <c r="V136" i="46"/>
  <c r="AL116" i="46" s="1"/>
  <c r="E6" i="64" s="1"/>
  <c r="E1041" i="40"/>
  <c r="W1081" i="46"/>
  <c r="W1085" i="46" s="1"/>
  <c r="AE1281" i="46"/>
  <c r="L7" i="49"/>
  <c r="V1696" i="46"/>
  <c r="AL119" i="46" s="1"/>
  <c r="E9" i="64" s="1"/>
  <c r="L134" i="46"/>
  <c r="Z1677" i="46"/>
  <c r="Z1681" i="46" s="1"/>
  <c r="L1297" i="46"/>
  <c r="J45" i="79"/>
  <c r="E1041" i="38"/>
  <c r="L292" i="46"/>
  <c r="AC116" i="46"/>
  <c r="AC120" i="46" s="1"/>
  <c r="E1041" i="59"/>
  <c r="V780" i="46"/>
  <c r="AL125" i="46" s="1"/>
  <c r="E15" i="64" s="1"/>
  <c r="R1677" i="46"/>
  <c r="I1680" i="46" s="1"/>
  <c r="K1680" i="46" s="1"/>
  <c r="O326" i="58"/>
  <c r="O343" i="58" s="1"/>
  <c r="I409" i="46"/>
  <c r="T1296" i="46"/>
  <c r="AJ132" i="46" s="1"/>
  <c r="C22" i="64" s="1"/>
  <c r="N487" i="46"/>
  <c r="O434" i="1"/>
  <c r="J1638" i="46"/>
  <c r="O970" i="55"/>
  <c r="O971" i="55" s="1"/>
  <c r="O927" i="43"/>
  <c r="O928" i="43" s="1"/>
  <c r="O970" i="43"/>
  <c r="O971" i="43" s="1"/>
  <c r="O727" i="43"/>
  <c r="O728" i="43" s="1"/>
  <c r="I45" i="79"/>
  <c r="I14" i="79"/>
  <c r="H14" i="79"/>
  <c r="N1286" i="46"/>
  <c r="S75" i="79"/>
  <c r="J75" i="79" s="1"/>
  <c r="N1684" i="46"/>
  <c r="O75" i="79"/>
  <c r="N123" i="46"/>
  <c r="N75" i="79"/>
  <c r="I82" i="79"/>
  <c r="N763" i="46"/>
  <c r="Q75" i="79"/>
  <c r="J1211" i="46"/>
  <c r="N993" i="39"/>
  <c r="O433" i="37"/>
  <c r="O1042" i="37" s="1"/>
  <c r="N387" i="38"/>
  <c r="N387" i="59"/>
  <c r="M487" i="46"/>
  <c r="L487" i="46" s="1"/>
  <c r="O927" i="55"/>
  <c r="O928" i="55" s="1"/>
  <c r="N993" i="55"/>
  <c r="I1771" i="46"/>
  <c r="K1771" i="46" s="1"/>
  <c r="N387" i="42"/>
  <c r="K487" i="46"/>
  <c r="M555" i="46"/>
  <c r="L555" i="46" s="1"/>
  <c r="N387" i="60"/>
  <c r="Q17" i="79" s="1"/>
  <c r="N387" i="44"/>
  <c r="N387" i="41"/>
  <c r="N993" i="44"/>
  <c r="O459" i="39"/>
  <c r="O476" i="39" s="1"/>
  <c r="I555" i="46"/>
  <c r="N993" i="37"/>
  <c r="N993" i="40"/>
  <c r="N993" i="41"/>
  <c r="N555" i="46"/>
  <c r="K555" i="46"/>
  <c r="N993" i="43"/>
  <c r="N993" i="36"/>
  <c r="N993" i="58"/>
  <c r="N993" i="1"/>
  <c r="N993" i="57"/>
  <c r="N993" i="60"/>
  <c r="N993" i="42"/>
  <c r="N993" i="38"/>
  <c r="N993" i="59"/>
  <c r="I11" i="75"/>
  <c r="M11" i="75" s="1"/>
  <c r="AF31" i="50"/>
  <c r="AE1515" i="46"/>
  <c r="I9" i="75"/>
  <c r="L12" i="49"/>
  <c r="N12" i="49" s="1"/>
  <c r="I8" i="75"/>
  <c r="M8" i="75" s="1"/>
  <c r="M12" i="75"/>
  <c r="I202" i="46"/>
  <c r="O212" i="40"/>
  <c r="O229" i="40" s="1"/>
  <c r="N1069" i="46"/>
  <c r="N1080" i="46" s="1"/>
  <c r="J353" i="46"/>
  <c r="O344" i="39"/>
  <c r="O345" i="39" s="1"/>
  <c r="O302" i="39"/>
  <c r="O303" i="39" s="1"/>
  <c r="L1081" i="46"/>
  <c r="J6" i="75" s="1"/>
  <c r="E1041" i="57"/>
  <c r="M778" i="46"/>
  <c r="J298" i="46"/>
  <c r="K298" i="46" s="1"/>
  <c r="I299" i="46"/>
  <c r="K623" i="46"/>
  <c r="N623" i="46"/>
  <c r="O452" i="43"/>
  <c r="M623" i="46"/>
  <c r="L623" i="46" s="1"/>
  <c r="N387" i="37"/>
  <c r="N387" i="55"/>
  <c r="N387" i="1"/>
  <c r="H14" i="82" s="1"/>
  <c r="G14" i="82" s="1"/>
  <c r="N387" i="36"/>
  <c r="AF756" i="46"/>
  <c r="AF760" i="46" s="1"/>
  <c r="AG120" i="46"/>
  <c r="L914" i="46"/>
  <c r="T1297" i="46"/>
  <c r="AJ133" i="46" s="1"/>
  <c r="C23" i="64" s="1"/>
  <c r="I1290" i="46"/>
  <c r="O1290" i="46" s="1"/>
  <c r="L291" i="46"/>
  <c r="I1524" i="46"/>
  <c r="O1524" i="46" s="1"/>
  <c r="N387" i="40"/>
  <c r="N387" i="58"/>
  <c r="N387" i="57"/>
  <c r="AG1088" i="46"/>
  <c r="AF1088" i="46" s="1"/>
  <c r="AF1090" i="46" s="1"/>
  <c r="AD120" i="46"/>
  <c r="T1298" i="46"/>
  <c r="AJ134" i="46" s="1"/>
  <c r="C24" i="64" s="1"/>
  <c r="O276" i="46"/>
  <c r="L1530" i="46"/>
  <c r="O73" i="36"/>
  <c r="O74" i="36" s="1"/>
  <c r="J14" i="46"/>
  <c r="O117" i="36"/>
  <c r="D49" i="50"/>
  <c r="I223" i="46"/>
  <c r="O212" i="43"/>
  <c r="O229" i="43" s="1"/>
  <c r="N387" i="43"/>
  <c r="N387" i="39"/>
  <c r="C77" i="50"/>
  <c r="L1296" i="46"/>
  <c r="T1531" i="46"/>
  <c r="AJ137" i="46" s="1"/>
  <c r="C27" i="64" s="1"/>
  <c r="T1530" i="46"/>
  <c r="AJ136" i="46" s="1"/>
  <c r="C26" i="64" s="1"/>
  <c r="O830" i="58"/>
  <c r="O847" i="58" s="1"/>
  <c r="O848" i="58" s="1"/>
  <c r="I1470" i="46"/>
  <c r="T1533" i="46"/>
  <c r="AJ139" i="46" s="1"/>
  <c r="C29" i="64" s="1"/>
  <c r="L13" i="49"/>
  <c r="N13" i="49" s="1"/>
  <c r="T1532" i="46"/>
  <c r="AJ138" i="46" s="1"/>
  <c r="C28" i="64" s="1"/>
  <c r="E77" i="50"/>
  <c r="I21" i="46"/>
  <c r="N21" i="46" s="1"/>
  <c r="O21" i="46" s="1"/>
  <c r="O98" i="37"/>
  <c r="O115" i="37" s="1"/>
  <c r="O116" i="37" s="1"/>
  <c r="I209" i="46"/>
  <c r="O212" i="41"/>
  <c r="O229" i="41" s="1"/>
  <c r="N756" i="46"/>
  <c r="N1049" i="44"/>
  <c r="N1049" i="59"/>
  <c r="N1049" i="1"/>
  <c r="N752" i="46"/>
  <c r="N755" i="46" s="1"/>
  <c r="M1297" i="46"/>
  <c r="O178" i="32"/>
  <c r="O179" i="32" s="1"/>
  <c r="N1081" i="46"/>
  <c r="Y1515" i="46"/>
  <c r="N1288" i="46"/>
  <c r="AH1306" i="46" s="1"/>
  <c r="R116" i="46"/>
  <c r="I119" i="46" s="1"/>
  <c r="K119" i="46" s="1"/>
  <c r="V778" i="46"/>
  <c r="AL123" i="46" s="1"/>
  <c r="E13" i="64" s="1"/>
  <c r="L755" i="46"/>
  <c r="K5" i="75" s="1"/>
  <c r="O230" i="36"/>
  <c r="O231" i="36" s="1"/>
  <c r="J174" i="46"/>
  <c r="O188" i="36"/>
  <c r="O189" i="36" s="1"/>
  <c r="I1589" i="46"/>
  <c r="O952" i="38"/>
  <c r="O969" i="38" s="1"/>
  <c r="O970" i="38" s="1"/>
  <c r="O996" i="38"/>
  <c r="N996" i="57" s="1"/>
  <c r="O433" i="38"/>
  <c r="I1346" i="46"/>
  <c r="O830" i="36"/>
  <c r="O847" i="36" s="1"/>
  <c r="O848" i="36" s="1"/>
  <c r="O174" i="46"/>
  <c r="P174" i="46"/>
  <c r="N174" i="46"/>
  <c r="O952" i="59"/>
  <c r="O969" i="59" s="1"/>
  <c r="O970" i="59" s="1"/>
  <c r="I1659" i="46"/>
  <c r="O952" i="37"/>
  <c r="O969" i="37" s="1"/>
  <c r="O970" i="37" s="1"/>
  <c r="I1582" i="46"/>
  <c r="O302" i="43"/>
  <c r="O303" i="43" s="1"/>
  <c r="J381" i="46"/>
  <c r="O344" i="43"/>
  <c r="O345" i="43" s="1"/>
  <c r="I332" i="46"/>
  <c r="O326" i="36"/>
  <c r="O343" i="36" s="1"/>
  <c r="O344" i="36" s="1"/>
  <c r="E1041" i="43"/>
  <c r="L756" i="46"/>
  <c r="L1080" i="46"/>
  <c r="J367" i="46"/>
  <c r="O302" i="41"/>
  <c r="O303" i="41" s="1"/>
  <c r="O344" i="41"/>
  <c r="O345" i="41" s="1"/>
  <c r="O326" i="55"/>
  <c r="O343" i="55" s="1"/>
  <c r="I395" i="46"/>
  <c r="I84" i="46"/>
  <c r="N84" i="46" s="1"/>
  <c r="O84" i="46" s="1"/>
  <c r="O98" i="57"/>
  <c r="O115" i="57" s="1"/>
  <c r="O116" i="57" s="1"/>
  <c r="I265" i="46"/>
  <c r="O212" i="60"/>
  <c r="O229" i="60" s="1"/>
  <c r="O952" i="40"/>
  <c r="O969" i="40" s="1"/>
  <c r="O970" i="40" s="1"/>
  <c r="I1603" i="46"/>
  <c r="N1049" i="41"/>
  <c r="L135" i="46"/>
  <c r="I77" i="50"/>
  <c r="O98" i="43"/>
  <c r="O115" i="43" s="1"/>
  <c r="O116" i="43" s="1"/>
  <c r="I63" i="46"/>
  <c r="N63" i="46" s="1"/>
  <c r="O63" i="46" s="1"/>
  <c r="N1049" i="42"/>
  <c r="T136" i="46"/>
  <c r="AJ116" i="46" s="1"/>
  <c r="C6" i="64" s="1"/>
  <c r="AC1081" i="46"/>
  <c r="AC1085" i="46" s="1"/>
  <c r="O212" i="59"/>
  <c r="O229" i="59" s="1"/>
  <c r="I258" i="46"/>
  <c r="O212" i="58"/>
  <c r="O229" i="58" s="1"/>
  <c r="I251" i="46"/>
  <c r="I237" i="46"/>
  <c r="O212" i="55"/>
  <c r="O229" i="55" s="1"/>
  <c r="K640" i="46"/>
  <c r="O452" i="44"/>
  <c r="M640" i="46"/>
  <c r="L640" i="46" s="1"/>
  <c r="N640" i="46"/>
  <c r="I914" i="46"/>
  <c r="O590" i="41"/>
  <c r="O607" i="41" s="1"/>
  <c r="O608" i="41" s="1"/>
  <c r="M725" i="46"/>
  <c r="L725" i="46" s="1"/>
  <c r="K725" i="46"/>
  <c r="N725" i="46"/>
  <c r="O452" i="60"/>
  <c r="O212" i="57"/>
  <c r="O229" i="57" s="1"/>
  <c r="I244" i="46"/>
  <c r="X1518" i="46"/>
  <c r="X1521" i="46" s="1"/>
  <c r="X1520" i="46"/>
  <c r="W1514" i="46"/>
  <c r="N270" i="32"/>
  <c r="N288" i="32" s="1"/>
  <c r="N492" i="32"/>
  <c r="N510" i="32" s="1"/>
  <c r="N48" i="32"/>
  <c r="J42" i="82" s="1"/>
  <c r="N621" i="32"/>
  <c r="N381" i="32"/>
  <c r="N399" i="32" s="1"/>
  <c r="N159" i="32"/>
  <c r="N177" i="32" s="1"/>
  <c r="N1297" i="46"/>
  <c r="O433" i="67"/>
  <c r="O434" i="67" s="1"/>
  <c r="E1041" i="41"/>
  <c r="AD1085" i="46"/>
  <c r="O92" i="32"/>
  <c r="N640" i="32"/>
  <c r="O73" i="39"/>
  <c r="O74" i="39" s="1"/>
  <c r="O117" i="39"/>
  <c r="J35" i="46"/>
  <c r="AB1523" i="46"/>
  <c r="O213" i="67"/>
  <c r="O214" i="67" s="1"/>
  <c r="O212" i="44"/>
  <c r="O229" i="44" s="1"/>
  <c r="O230" i="44" s="1"/>
  <c r="I230" i="46"/>
  <c r="O326" i="40"/>
  <c r="O343" i="40" s="1"/>
  <c r="I360" i="46"/>
  <c r="O117" i="44"/>
  <c r="O73" i="44"/>
  <c r="O74" i="44" s="1"/>
  <c r="J70" i="46"/>
  <c r="AA1518" i="46"/>
  <c r="V1531" i="46"/>
  <c r="AL137" i="46" s="1"/>
  <c r="E27" i="64" s="1"/>
  <c r="AA1520" i="46"/>
  <c r="Z1514" i="46"/>
  <c r="E641" i="67"/>
  <c r="D638" i="67"/>
  <c r="M1247" i="46"/>
  <c r="L1247" i="46"/>
  <c r="K1247" i="46"/>
  <c r="O702" i="58"/>
  <c r="O830" i="44"/>
  <c r="O847" i="44" s="1"/>
  <c r="O848" i="44" s="1"/>
  <c r="I1434" i="46"/>
  <c r="O1764" i="46"/>
  <c r="O1766" i="46" s="1"/>
  <c r="I14" i="75" s="1"/>
  <c r="M14" i="75" s="1"/>
  <c r="I487" i="46"/>
  <c r="O459" i="1"/>
  <c r="J402" i="46"/>
  <c r="O302" i="57"/>
  <c r="O344" i="57"/>
  <c r="E1041" i="55"/>
  <c r="D1029" i="55"/>
  <c r="T1514" i="46"/>
  <c r="V1530" i="46"/>
  <c r="AL136" i="46" s="1"/>
  <c r="E26" i="64" s="1"/>
  <c r="U1520" i="46"/>
  <c r="U1518" i="46"/>
  <c r="U1521" i="46" s="1"/>
  <c r="O98" i="40"/>
  <c r="I42" i="46"/>
  <c r="N42" i="46" s="1"/>
  <c r="O42" i="46" s="1"/>
  <c r="O830" i="37"/>
  <c r="O847" i="37" s="1"/>
  <c r="O848" i="37" s="1"/>
  <c r="I1357" i="46"/>
  <c r="T1081" i="46"/>
  <c r="T1085" i="46" s="1"/>
  <c r="U1085" i="46"/>
  <c r="V1102" i="46"/>
  <c r="AL128" i="46" s="1"/>
  <c r="E18" i="64" s="1"/>
  <c r="U1088" i="46"/>
  <c r="I1631" i="46"/>
  <c r="O952" i="44"/>
  <c r="O969" i="44" s="1"/>
  <c r="O970" i="44" s="1"/>
  <c r="T116" i="46"/>
  <c r="T120" i="46" s="1"/>
  <c r="V134" i="46"/>
  <c r="AL114" i="46" s="1"/>
  <c r="E4" i="64" s="1"/>
  <c r="U120" i="46"/>
  <c r="O945" i="41"/>
  <c r="N940" i="44"/>
  <c r="N940" i="36"/>
  <c r="N940" i="59"/>
  <c r="N940" i="57"/>
  <c r="N940" i="38"/>
  <c r="O1056" i="41"/>
  <c r="N940" i="42"/>
  <c r="N940" i="37"/>
  <c r="N940" i="40"/>
  <c r="N940" i="41"/>
  <c r="N940" i="1"/>
  <c r="M79" i="82" s="1"/>
  <c r="N940" i="39"/>
  <c r="N940" i="43"/>
  <c r="N940" i="60"/>
  <c r="O82" i="79" s="1"/>
  <c r="N940" i="55"/>
  <c r="N940" i="58"/>
  <c r="L28" i="46"/>
  <c r="M28" i="46" s="1"/>
  <c r="K28" i="46"/>
  <c r="O91" i="38"/>
  <c r="O709" i="55"/>
  <c r="O726" i="55" s="1"/>
  <c r="O727" i="55" s="1"/>
  <c r="I1229" i="46"/>
  <c r="AA1088" i="46"/>
  <c r="AA1085" i="46"/>
  <c r="Z1081" i="46"/>
  <c r="Z1085" i="46" s="1"/>
  <c r="V1103" i="46"/>
  <c r="AL129" i="46" s="1"/>
  <c r="E19" i="64" s="1"/>
  <c r="O590" i="60"/>
  <c r="O607" i="60" s="1"/>
  <c r="O608" i="60" s="1"/>
  <c r="O709" i="40"/>
  <c r="O726" i="40" s="1"/>
  <c r="O727" i="40" s="1"/>
  <c r="I1184" i="46"/>
  <c r="X1681" i="46"/>
  <c r="W1677" i="46"/>
  <c r="W1681" i="46" s="1"/>
  <c r="N1049" i="43"/>
  <c r="N1049" i="40"/>
  <c r="N1049" i="55"/>
  <c r="N1049" i="37"/>
  <c r="J1175" i="46"/>
  <c r="O728" i="39"/>
  <c r="O684" i="39"/>
  <c r="O685" i="39" s="1"/>
  <c r="N708" i="46"/>
  <c r="M708" i="46"/>
  <c r="L708" i="46" s="1"/>
  <c r="O452" i="59"/>
  <c r="K708" i="46"/>
  <c r="O452" i="36"/>
  <c r="N433" i="43"/>
  <c r="M504" i="46"/>
  <c r="L504" i="46" s="1"/>
  <c r="N504" i="46"/>
  <c r="O1042" i="36"/>
  <c r="K504" i="46"/>
  <c r="N433" i="55"/>
  <c r="N1024" i="60"/>
  <c r="N1024" i="39"/>
  <c r="N1024" i="58"/>
  <c r="N1024" i="59"/>
  <c r="N1024" i="44"/>
  <c r="N1024" i="37"/>
  <c r="N1024" i="43"/>
  <c r="N1024" i="57"/>
  <c r="N1024" i="55"/>
  <c r="N1024" i="40"/>
  <c r="N1024" i="42"/>
  <c r="N1024" i="1"/>
  <c r="N1024" i="36"/>
  <c r="N1024" i="41"/>
  <c r="N1024" i="38"/>
  <c r="O230" i="1"/>
  <c r="O188" i="1"/>
  <c r="J167" i="46"/>
  <c r="O849" i="55"/>
  <c r="J1446" i="46"/>
  <c r="O805" i="55"/>
  <c r="O806" i="55" s="1"/>
  <c r="I1482" i="46"/>
  <c r="O830" i="59"/>
  <c r="O847" i="59" s="1"/>
  <c r="O848" i="59" s="1"/>
  <c r="K1139" i="46"/>
  <c r="N683" i="36"/>
  <c r="N683" i="58"/>
  <c r="N683" i="57"/>
  <c r="N683" i="41"/>
  <c r="O702" i="1"/>
  <c r="N683" i="42"/>
  <c r="N683" i="1"/>
  <c r="N683" i="55"/>
  <c r="N683" i="39"/>
  <c r="N683" i="43"/>
  <c r="N683" i="60"/>
  <c r="S63" i="79" s="1"/>
  <c r="N683" i="40"/>
  <c r="M1139" i="46"/>
  <c r="N683" i="44"/>
  <c r="N683" i="38"/>
  <c r="L1139" i="46"/>
  <c r="N683" i="59"/>
  <c r="N683" i="37"/>
  <c r="I1666" i="46"/>
  <c r="O952" i="60"/>
  <c r="O969" i="60" s="1"/>
  <c r="O970" i="60" s="1"/>
  <c r="O91" i="42"/>
  <c r="K56" i="46"/>
  <c r="L56" i="46"/>
  <c r="O1042" i="42"/>
  <c r="O952" i="58"/>
  <c r="O969" i="58" s="1"/>
  <c r="O970" i="58" s="1"/>
  <c r="I1652" i="46"/>
  <c r="O590" i="42"/>
  <c r="O607" i="42" s="1"/>
  <c r="O608" i="42" s="1"/>
  <c r="L195" i="46"/>
  <c r="L272" i="46" s="1"/>
  <c r="N187" i="41"/>
  <c r="N187" i="36"/>
  <c r="O205" i="39"/>
  <c r="M195" i="46"/>
  <c r="M272" i="46" s="1"/>
  <c r="N187" i="43"/>
  <c r="N187" i="39"/>
  <c r="N187" i="58"/>
  <c r="N187" i="60"/>
  <c r="O1042" i="39"/>
  <c r="N187" i="37"/>
  <c r="N187" i="57"/>
  <c r="N187" i="38"/>
  <c r="N187" i="1"/>
  <c r="N187" i="40"/>
  <c r="N187" i="55"/>
  <c r="N187" i="59"/>
  <c r="N187" i="44"/>
  <c r="N187" i="42"/>
  <c r="K195" i="46"/>
  <c r="K272" i="46" s="1"/>
  <c r="O971" i="36"/>
  <c r="J1575" i="46"/>
  <c r="O927" i="36"/>
  <c r="O928" i="36" s="1"/>
  <c r="N86" i="44"/>
  <c r="N86" i="1"/>
  <c r="L79" i="82" s="1"/>
  <c r="N86" i="55"/>
  <c r="N86" i="40"/>
  <c r="N86" i="57"/>
  <c r="N86" i="36"/>
  <c r="O1056" i="38"/>
  <c r="N86" i="38"/>
  <c r="N86" i="43"/>
  <c r="N86" i="60"/>
  <c r="N82" i="79" s="1"/>
  <c r="N86" i="59"/>
  <c r="N86" i="58"/>
  <c r="N86" i="42"/>
  <c r="N86" i="39"/>
  <c r="N86" i="41"/>
  <c r="N86" i="37"/>
  <c r="D1029" i="60"/>
  <c r="E1041" i="60"/>
  <c r="K1335" i="46"/>
  <c r="K1506" i="46" s="1"/>
  <c r="N804" i="59"/>
  <c r="N804" i="57"/>
  <c r="N804" i="38"/>
  <c r="N804" i="44"/>
  <c r="N804" i="60"/>
  <c r="T63" i="79" s="1"/>
  <c r="N804" i="55"/>
  <c r="N804" i="42"/>
  <c r="N804" i="1"/>
  <c r="N804" i="58"/>
  <c r="N804" i="37"/>
  <c r="M1335" i="46"/>
  <c r="M1506" i="46" s="1"/>
  <c r="L1335" i="46"/>
  <c r="L1506" i="46" s="1"/>
  <c r="N804" i="43"/>
  <c r="N804" i="41"/>
  <c r="N804" i="39"/>
  <c r="N804" i="36"/>
  <c r="O823" i="1"/>
  <c r="N804" i="40"/>
  <c r="N304" i="67"/>
  <c r="N322" i="67" s="1"/>
  <c r="N194" i="67"/>
  <c r="N212" i="67" s="1"/>
  <c r="N414" i="67"/>
  <c r="N432" i="67" s="1"/>
  <c r="N524" i="67"/>
  <c r="N542" i="67" s="1"/>
  <c r="N652" i="67"/>
  <c r="O1924" i="46"/>
  <c r="N1933" i="46" s="1"/>
  <c r="K1934" i="46" s="1"/>
  <c r="K1941" i="46" s="1"/>
  <c r="AF1923" i="46"/>
  <c r="AF1924" i="46" s="1"/>
  <c r="D617" i="70"/>
  <c r="AE1923" i="46" s="1"/>
  <c r="E620" i="70"/>
  <c r="O728" i="57"/>
  <c r="J1238" i="46"/>
  <c r="O684" i="57"/>
  <c r="O685" i="57" s="1"/>
  <c r="O1867" i="46"/>
  <c r="U35" i="73" s="1"/>
  <c r="O433" i="70"/>
  <c r="O450" i="70" s="1"/>
  <c r="O709" i="59"/>
  <c r="O726" i="59" s="1"/>
  <c r="O727" i="59" s="1"/>
  <c r="I1256" i="46"/>
  <c r="AF1518" i="46"/>
  <c r="AF1521" i="46" s="1"/>
  <c r="AF1520" i="46"/>
  <c r="I897" i="46"/>
  <c r="O590" i="40"/>
  <c r="O607" i="40" s="1"/>
  <c r="O608" i="40" s="1"/>
  <c r="O326" i="37"/>
  <c r="I339" i="46"/>
  <c r="O459" i="40"/>
  <c r="O476" i="40" s="1"/>
  <c r="O477" i="40" s="1"/>
  <c r="E1041" i="1"/>
  <c r="O590" i="44"/>
  <c r="I965" i="46"/>
  <c r="O830" i="57"/>
  <c r="O847" i="57" s="1"/>
  <c r="O848" i="57" s="1"/>
  <c r="I1458" i="46"/>
  <c r="O115" i="55"/>
  <c r="O116" i="55" s="1"/>
  <c r="O452" i="55"/>
  <c r="K657" i="46"/>
  <c r="O1042" i="55"/>
  <c r="M657" i="46"/>
  <c r="L657" i="46" s="1"/>
  <c r="N657" i="46"/>
  <c r="O590" i="59"/>
  <c r="O607" i="59" s="1"/>
  <c r="O608" i="59" s="1"/>
  <c r="I1033" i="46"/>
  <c r="N389" i="70"/>
  <c r="N407" i="70" s="1"/>
  <c r="N502" i="70"/>
  <c r="N520" i="70" s="1"/>
  <c r="N276" i="70"/>
  <c r="N294" i="70" s="1"/>
  <c r="N50" i="70"/>
  <c r="K42" i="82" s="1"/>
  <c r="N163" i="70"/>
  <c r="N181" i="70" s="1"/>
  <c r="N631" i="70"/>
  <c r="O1866" i="46"/>
  <c r="U34" i="73" s="1"/>
  <c r="O320" i="70"/>
  <c r="O337" i="70" s="1"/>
  <c r="N319" i="55"/>
  <c r="N319" i="43"/>
  <c r="N319" i="40"/>
  <c r="N319" i="38"/>
  <c r="N319" i="60"/>
  <c r="N319" i="57"/>
  <c r="N319" i="41"/>
  <c r="N319" i="36"/>
  <c r="N319" i="58"/>
  <c r="N319" i="37"/>
  <c r="N319" i="44"/>
  <c r="N319" i="1"/>
  <c r="N319" i="39"/>
  <c r="I325" i="46"/>
  <c r="N319" i="42"/>
  <c r="O326" i="1"/>
  <c r="N319" i="59"/>
  <c r="N101" i="31"/>
  <c r="N1049" i="60"/>
  <c r="N1049" i="39"/>
  <c r="N1049" i="38"/>
  <c r="N1049" i="58"/>
  <c r="V75" i="79"/>
  <c r="V1698" i="46"/>
  <c r="AL121" i="46" s="1"/>
  <c r="E11" i="64" s="1"/>
  <c r="AC1677" i="46"/>
  <c r="AC1681" i="46" s="1"/>
  <c r="AD1681" i="46"/>
  <c r="M948" i="46"/>
  <c r="O583" i="43"/>
  <c r="K948" i="46"/>
  <c r="N948" i="46"/>
  <c r="O1042" i="43"/>
  <c r="L98" i="46"/>
  <c r="M98" i="46" s="1"/>
  <c r="O1042" i="59"/>
  <c r="K98" i="46"/>
  <c r="O91" i="59"/>
  <c r="N812" i="46"/>
  <c r="N564" i="60"/>
  <c r="R63" i="79" s="1"/>
  <c r="N564" i="44"/>
  <c r="N564" i="40"/>
  <c r="N564" i="36"/>
  <c r="N564" i="39"/>
  <c r="O583" i="1"/>
  <c r="K812" i="46"/>
  <c r="N564" i="58"/>
  <c r="N564" i="43"/>
  <c r="N564" i="59"/>
  <c r="N564" i="1"/>
  <c r="N564" i="55"/>
  <c r="N564" i="38"/>
  <c r="M812" i="46"/>
  <c r="L812" i="46" s="1"/>
  <c r="N564" i="57"/>
  <c r="N564" i="42"/>
  <c r="N564" i="41"/>
  <c r="N564" i="37"/>
  <c r="K589" i="46"/>
  <c r="O452" i="41"/>
  <c r="M589" i="46"/>
  <c r="N589" i="46"/>
  <c r="N778" i="46"/>
  <c r="N124" i="46"/>
  <c r="N125" i="46" s="1"/>
  <c r="AE143" i="46" s="1"/>
  <c r="O116" i="46"/>
  <c r="N818" i="60"/>
  <c r="T82" i="79" s="1"/>
  <c r="J82" i="79" s="1"/>
  <c r="N818" i="36"/>
  <c r="N818" i="1"/>
  <c r="I79" i="82" s="1"/>
  <c r="N818" i="58"/>
  <c r="N818" i="38"/>
  <c r="N818" i="42"/>
  <c r="N818" i="39"/>
  <c r="N818" i="57"/>
  <c r="N818" i="37"/>
  <c r="N818" i="40"/>
  <c r="N818" i="55"/>
  <c r="N818" i="59"/>
  <c r="N818" i="43"/>
  <c r="N818" i="44"/>
  <c r="N818" i="41"/>
  <c r="I1596" i="46"/>
  <c r="O952" i="39"/>
  <c r="O969" i="39" s="1"/>
  <c r="O970" i="39" s="1"/>
  <c r="AC1518" i="46"/>
  <c r="N72" i="40"/>
  <c r="N72" i="1"/>
  <c r="L60" i="82" s="1"/>
  <c r="L7" i="46"/>
  <c r="M7" i="46" s="1"/>
  <c r="N72" i="59"/>
  <c r="N72" i="60"/>
  <c r="N63" i="79" s="1"/>
  <c r="N72" i="43"/>
  <c r="O91" i="1"/>
  <c r="N72" i="41"/>
  <c r="N72" i="42"/>
  <c r="N72" i="57"/>
  <c r="N72" i="58"/>
  <c r="N72" i="36"/>
  <c r="O1042" i="1"/>
  <c r="K7" i="46"/>
  <c r="N72" i="55"/>
  <c r="N72" i="38"/>
  <c r="N72" i="37"/>
  <c r="N72" i="39"/>
  <c r="N72" i="44"/>
  <c r="K1220" i="46"/>
  <c r="M1220" i="46"/>
  <c r="O702" i="44"/>
  <c r="L1220" i="46"/>
  <c r="O1042" i="44"/>
  <c r="O709" i="42"/>
  <c r="O726" i="42" s="1"/>
  <c r="O727" i="42" s="1"/>
  <c r="I1202" i="46"/>
  <c r="I1494" i="46"/>
  <c r="O830" i="60"/>
  <c r="O847" i="60" s="1"/>
  <c r="O848" i="60" s="1"/>
  <c r="O590" i="36"/>
  <c r="O607" i="36" s="1"/>
  <c r="O608" i="36" s="1"/>
  <c r="I829" i="46"/>
  <c r="O1042" i="60"/>
  <c r="L105" i="46"/>
  <c r="M105" i="46" s="1"/>
  <c r="O91" i="60"/>
  <c r="K105" i="46"/>
  <c r="O104" i="67"/>
  <c r="N104" i="67" s="1"/>
  <c r="P1807" i="46"/>
  <c r="O1807" i="46"/>
  <c r="O945" i="1"/>
  <c r="N926" i="1"/>
  <c r="M60" i="82" s="1"/>
  <c r="N926" i="37"/>
  <c r="N926" i="41"/>
  <c r="N926" i="59"/>
  <c r="L1568" i="46"/>
  <c r="L1673" i="46" s="1"/>
  <c r="N926" i="55"/>
  <c r="N926" i="38"/>
  <c r="N926" i="40"/>
  <c r="K1568" i="46"/>
  <c r="K1673" i="46" s="1"/>
  <c r="N926" i="57"/>
  <c r="N926" i="36"/>
  <c r="M1568" i="46"/>
  <c r="M1673" i="46" s="1"/>
  <c r="N926" i="44"/>
  <c r="N926" i="39"/>
  <c r="N926" i="43"/>
  <c r="N926" i="42"/>
  <c r="N926" i="58"/>
  <c r="N926" i="60"/>
  <c r="O63" i="79" s="1"/>
  <c r="V1297" i="46"/>
  <c r="AL133" i="46" s="1"/>
  <c r="E23" i="64" s="1"/>
  <c r="Z1280" i="46"/>
  <c r="Z1284" i="46" s="1"/>
  <c r="AA1284" i="46"/>
  <c r="O952" i="57"/>
  <c r="O969" i="57" s="1"/>
  <c r="O970" i="57" s="1"/>
  <c r="I1645" i="46"/>
  <c r="I606" i="46"/>
  <c r="O459" i="42"/>
  <c r="O476" i="42" s="1"/>
  <c r="O477" i="42" s="1"/>
  <c r="J1016" i="46"/>
  <c r="O609" i="58"/>
  <c r="O565" i="58"/>
  <c r="O566" i="58" s="1"/>
  <c r="O830" i="38"/>
  <c r="O847" i="38" s="1"/>
  <c r="O848" i="38" s="1"/>
  <c r="I1368" i="46"/>
  <c r="O1056" i="44"/>
  <c r="I1193" i="46"/>
  <c r="O709" i="41"/>
  <c r="O726" i="41" s="1"/>
  <c r="O727" i="41" s="1"/>
  <c r="D1039" i="44"/>
  <c r="E1041" i="44"/>
  <c r="M674" i="46"/>
  <c r="L674" i="46" s="1"/>
  <c r="O452" i="57"/>
  <c r="K674" i="46"/>
  <c r="O1042" i="57"/>
  <c r="N674" i="46"/>
  <c r="AD1284" i="46"/>
  <c r="AD1521" i="46" s="1"/>
  <c r="AD1523" i="46" s="1"/>
  <c r="AC1280" i="46"/>
  <c r="AC1284" i="46" s="1"/>
  <c r="V1299" i="46"/>
  <c r="AL135" i="46" s="1"/>
  <c r="E25" i="64" s="1"/>
  <c r="T1923" i="46"/>
  <c r="T1924" i="46" s="1"/>
  <c r="D593" i="70"/>
  <c r="S1923" i="46" s="1"/>
  <c r="N1715" i="46"/>
  <c r="N1762" i="46" s="1"/>
  <c r="M1715" i="46"/>
  <c r="M1762" i="46" s="1"/>
  <c r="K1715" i="46"/>
  <c r="K1762" i="46" s="1"/>
  <c r="O120" i="31"/>
  <c r="N120" i="31" s="1"/>
  <c r="O590" i="55"/>
  <c r="O607" i="55" s="1"/>
  <c r="O608" i="55" s="1"/>
  <c r="I982" i="46"/>
  <c r="M1102" i="46"/>
  <c r="N691" i="46"/>
  <c r="M691" i="46"/>
  <c r="L691" i="46" s="1"/>
  <c r="K691" i="46"/>
  <c r="O452" i="58"/>
  <c r="O1042" i="58"/>
  <c r="P1868" i="46"/>
  <c r="V36" i="73" s="1"/>
  <c r="O564" i="70"/>
  <c r="O565" i="70" s="1"/>
  <c r="O521" i="70"/>
  <c r="O522" i="70" s="1"/>
  <c r="AA120" i="46"/>
  <c r="Z116" i="46"/>
  <c r="Z120" i="46" s="1"/>
  <c r="V135" i="46"/>
  <c r="AL115" i="46" s="1"/>
  <c r="E5" i="64" s="1"/>
  <c r="O590" i="39"/>
  <c r="O607" i="39" s="1"/>
  <c r="O608" i="39" s="1"/>
  <c r="I880" i="46"/>
  <c r="N1049" i="36"/>
  <c r="N1049" i="57"/>
  <c r="J1166" i="46"/>
  <c r="O684" i="38"/>
  <c r="O685" i="38" s="1"/>
  <c r="O728" i="38"/>
  <c r="O590" i="57"/>
  <c r="O607" i="57" s="1"/>
  <c r="O608" i="57" s="1"/>
  <c r="I999" i="46"/>
  <c r="O830" i="42"/>
  <c r="O847" i="42" s="1"/>
  <c r="O848" i="42" s="1"/>
  <c r="I1412" i="46"/>
  <c r="O590" i="37"/>
  <c r="O607" i="37" s="1"/>
  <c r="O608" i="37" s="1"/>
  <c r="I846" i="46"/>
  <c r="N1520" i="46"/>
  <c r="J332" i="46"/>
  <c r="O302" i="36"/>
  <c r="S1864" i="46"/>
  <c r="Q1864" i="46"/>
  <c r="Q1869" i="46" s="1"/>
  <c r="T1864" i="46"/>
  <c r="O87" i="70"/>
  <c r="O952" i="42"/>
  <c r="O969" i="42" s="1"/>
  <c r="O970" i="42" s="1"/>
  <c r="I1617" i="46"/>
  <c r="V1695" i="46"/>
  <c r="AL118" i="46" s="1"/>
  <c r="E8" i="64" s="1"/>
  <c r="O709" i="36"/>
  <c r="O726" i="36" s="1"/>
  <c r="O727" i="36" s="1"/>
  <c r="I1148" i="46"/>
  <c r="AE1523" i="46"/>
  <c r="O830" i="41"/>
  <c r="O847" i="41" s="1"/>
  <c r="O848" i="41" s="1"/>
  <c r="I1401" i="46"/>
  <c r="I1379" i="46"/>
  <c r="O830" i="39"/>
  <c r="O847" i="39" s="1"/>
  <c r="O848" i="39" s="1"/>
  <c r="O1042" i="41"/>
  <c r="L49" i="46"/>
  <c r="M49" i="46" s="1"/>
  <c r="K49" i="46"/>
  <c r="O91" i="41"/>
  <c r="O830" i="43"/>
  <c r="O847" i="43" s="1"/>
  <c r="O848" i="43" s="1"/>
  <c r="I1423" i="46"/>
  <c r="E1041" i="58"/>
  <c r="D1029" i="58"/>
  <c r="AG1521" i="46"/>
  <c r="AG1523" i="46" s="1"/>
  <c r="E1041" i="42"/>
  <c r="E1041" i="36"/>
  <c r="D1039" i="36"/>
  <c r="L430" i="46"/>
  <c r="K521" i="46"/>
  <c r="K1521" i="46" l="1"/>
  <c r="I572" i="46"/>
  <c r="O727" i="37"/>
  <c r="O728" i="37" s="1"/>
  <c r="J1157" i="46"/>
  <c r="O684" i="37"/>
  <c r="O685" i="37" s="1"/>
  <c r="N521" i="46"/>
  <c r="N433" i="1"/>
  <c r="O452" i="37"/>
  <c r="O459" i="37" s="1"/>
  <c r="O476" i="37" s="1"/>
  <c r="O477" i="37" s="1"/>
  <c r="N188" i="46"/>
  <c r="O188" i="46"/>
  <c r="P188" i="46"/>
  <c r="AC1088" i="46"/>
  <c r="AC1090" i="46" s="1"/>
  <c r="N433" i="57"/>
  <c r="I2" i="82"/>
  <c r="J188" i="46"/>
  <c r="O188" i="38"/>
  <c r="O189" i="38" s="1"/>
  <c r="O230" i="38"/>
  <c r="O231" i="38" s="1"/>
  <c r="M521" i="46"/>
  <c r="L521" i="46" s="1"/>
  <c r="W1088" i="46"/>
  <c r="W1090" i="46" s="1"/>
  <c r="I863" i="46"/>
  <c r="N433" i="36"/>
  <c r="N219" i="67"/>
  <c r="N439" i="67"/>
  <c r="J230" i="46"/>
  <c r="O188" i="44"/>
  <c r="N549" i="67"/>
  <c r="P1678" i="46"/>
  <c r="C18" i="81" s="1"/>
  <c r="C9" i="84" s="1"/>
  <c r="K1287" i="46"/>
  <c r="R75" i="79"/>
  <c r="H75" i="79" s="1"/>
  <c r="AS120" i="46"/>
  <c r="L10" i="64" s="1"/>
  <c r="AS118" i="46"/>
  <c r="L8" i="64" s="1"/>
  <c r="AS121" i="46"/>
  <c r="L11" i="64" s="1"/>
  <c r="AS119" i="46"/>
  <c r="L9" i="64" s="1"/>
  <c r="K1685" i="46"/>
  <c r="N996" i="58"/>
  <c r="AS138" i="46"/>
  <c r="L28" i="64" s="1"/>
  <c r="AS136" i="46"/>
  <c r="L26" i="64" s="1"/>
  <c r="AS137" i="46"/>
  <c r="L27" i="64" s="1"/>
  <c r="O302" i="44"/>
  <c r="O303" i="44" s="1"/>
  <c r="O344" i="44"/>
  <c r="O345" i="44" s="1"/>
  <c r="J388" i="46"/>
  <c r="N764" i="46"/>
  <c r="N765" i="46" s="1"/>
  <c r="AH787" i="46" s="1"/>
  <c r="AS123" i="46" s="1"/>
  <c r="L13" i="64" s="1"/>
  <c r="N757" i="46"/>
  <c r="C21" i="81" s="1"/>
  <c r="C12" i="84" s="1"/>
  <c r="N1082" i="46"/>
  <c r="C22" i="81" s="1"/>
  <c r="C13" i="84" s="1"/>
  <c r="N665" i="67"/>
  <c r="N99" i="67"/>
  <c r="V82" i="79" s="1"/>
  <c r="M82" i="79" s="1"/>
  <c r="I13" i="75"/>
  <c r="M13" i="75" s="1"/>
  <c r="AF30" i="50"/>
  <c r="AF32" i="50" s="1"/>
  <c r="AH32" i="50" s="1"/>
  <c r="L2" i="82"/>
  <c r="K72" i="82"/>
  <c r="G72" i="82" s="1"/>
  <c r="M75" i="79"/>
  <c r="O225" i="70"/>
  <c r="O226" i="70" s="1"/>
  <c r="P1865" i="46"/>
  <c r="V33" i="73" s="1"/>
  <c r="G42" i="82"/>
  <c r="O73" i="43"/>
  <c r="O74" i="43" s="1"/>
  <c r="I60" i="82"/>
  <c r="H60" i="82"/>
  <c r="AF24" i="50"/>
  <c r="AF26" i="50" s="1"/>
  <c r="H2" i="82"/>
  <c r="N68" i="70"/>
  <c r="W63" i="79" s="1"/>
  <c r="W45" i="79"/>
  <c r="V63" i="79"/>
  <c r="V45" i="79"/>
  <c r="K1921" i="46"/>
  <c r="U63" i="79"/>
  <c r="N66" i="32"/>
  <c r="L45" i="79"/>
  <c r="L1274" i="46"/>
  <c r="K1289" i="46" s="1"/>
  <c r="AG1090" i="46"/>
  <c r="J299" i="46"/>
  <c r="J63" i="46"/>
  <c r="AF28" i="50"/>
  <c r="J409" i="46"/>
  <c r="O302" i="58"/>
  <c r="O303" i="58" s="1"/>
  <c r="O344" i="58"/>
  <c r="O345" i="58" s="1"/>
  <c r="J555" i="46"/>
  <c r="O477" i="39"/>
  <c r="O478" i="39" s="1"/>
  <c r="I1921" i="46"/>
  <c r="U87" i="79"/>
  <c r="I75" i="79"/>
  <c r="I17" i="79"/>
  <c r="H17" i="79"/>
  <c r="J63" i="79"/>
  <c r="H82" i="79"/>
  <c r="N433" i="41"/>
  <c r="N433" i="42"/>
  <c r="N433" i="38"/>
  <c r="N996" i="43"/>
  <c r="N996" i="37"/>
  <c r="O434" i="39"/>
  <c r="O435" i="39" s="1"/>
  <c r="N1089" i="46"/>
  <c r="K1089" i="46" s="1"/>
  <c r="N996" i="60"/>
  <c r="N996" i="38"/>
  <c r="N996" i="55"/>
  <c r="N996" i="1"/>
  <c r="N996" i="39"/>
  <c r="N996" i="42"/>
  <c r="N996" i="36"/>
  <c r="N996" i="40"/>
  <c r="N996" i="44"/>
  <c r="N996" i="41"/>
  <c r="N996" i="59"/>
  <c r="N433" i="39"/>
  <c r="N433" i="40"/>
  <c r="N433" i="44"/>
  <c r="O1042" i="38"/>
  <c r="N1042" i="43" s="1"/>
  <c r="N433" i="59"/>
  <c r="N433" i="58"/>
  <c r="N433" i="37"/>
  <c r="N433" i="60"/>
  <c r="Q63" i="79" s="1"/>
  <c r="I63" i="79" s="1"/>
  <c r="L1082" i="46"/>
  <c r="I6" i="75" s="1"/>
  <c r="K6" i="75"/>
  <c r="L757" i="46"/>
  <c r="T778" i="46" s="1"/>
  <c r="AJ123" i="46" s="1"/>
  <c r="C13" i="64" s="1"/>
  <c r="J5" i="75"/>
  <c r="M9" i="75"/>
  <c r="I10" i="75"/>
  <c r="M10" i="75" s="1"/>
  <c r="O188" i="40"/>
  <c r="O189" i="40" s="1"/>
  <c r="O230" i="40"/>
  <c r="O231" i="40" s="1"/>
  <c r="J202" i="46"/>
  <c r="N202" i="46"/>
  <c r="P202" i="46"/>
  <c r="O202" i="46"/>
  <c r="Y1082" i="46"/>
  <c r="L1101" i="46"/>
  <c r="T1103" i="46"/>
  <c r="AJ129" i="46" s="1"/>
  <c r="C19" i="64" s="1"/>
  <c r="T1102" i="46"/>
  <c r="AJ128" i="46" s="1"/>
  <c r="C18" i="64" s="1"/>
  <c r="AE1082" i="46"/>
  <c r="I1091" i="46"/>
  <c r="O1092" i="46" s="1"/>
  <c r="X1523" i="46"/>
  <c r="AC14" i="50"/>
  <c r="J223" i="46"/>
  <c r="O230" i="43"/>
  <c r="O231" i="43" s="1"/>
  <c r="O188" i="43"/>
  <c r="O189" i="43" s="1"/>
  <c r="AF27" i="50"/>
  <c r="P223" i="46"/>
  <c r="N223" i="46"/>
  <c r="O223" i="46"/>
  <c r="O459" i="43"/>
  <c r="O476" i="43" s="1"/>
  <c r="O477" i="43" s="1"/>
  <c r="I623" i="46"/>
  <c r="N209" i="46"/>
  <c r="O209" i="46"/>
  <c r="P209" i="46"/>
  <c r="O849" i="58"/>
  <c r="J1470" i="46"/>
  <c r="O805" i="58"/>
  <c r="O806" i="58" s="1"/>
  <c r="O117" i="37"/>
  <c r="O73" i="37"/>
  <c r="O74" i="37" s="1"/>
  <c r="J21" i="46"/>
  <c r="O230" i="41"/>
  <c r="O231" i="41" s="1"/>
  <c r="J209" i="46"/>
  <c r="O188" i="41"/>
  <c r="O189" i="41" s="1"/>
  <c r="O1061" i="44"/>
  <c r="AS133" i="46"/>
  <c r="L23" i="64" s="1"/>
  <c r="AS132" i="46"/>
  <c r="L22" i="64" s="1"/>
  <c r="AS135" i="46"/>
  <c r="L25" i="64" s="1"/>
  <c r="AS134" i="46"/>
  <c r="L24" i="64" s="1"/>
  <c r="O971" i="37"/>
  <c r="J1582" i="46"/>
  <c r="O927" i="37"/>
  <c r="O928" i="37" s="1"/>
  <c r="O849" i="36"/>
  <c r="O805" i="36"/>
  <c r="O806" i="36" s="1"/>
  <c r="J1346" i="46"/>
  <c r="O971" i="38"/>
  <c r="O927" i="38"/>
  <c r="O928" i="38" s="1"/>
  <c r="J1589" i="46"/>
  <c r="T1101" i="46"/>
  <c r="AJ127" i="46" s="1"/>
  <c r="C17" i="64" s="1"/>
  <c r="M1274" i="46"/>
  <c r="J395" i="46"/>
  <c r="O344" i="55"/>
  <c r="O345" i="55" s="1"/>
  <c r="O302" i="55"/>
  <c r="O303" i="55" s="1"/>
  <c r="O927" i="59"/>
  <c r="O928" i="59" s="1"/>
  <c r="O971" i="59"/>
  <c r="J1659" i="46"/>
  <c r="M538" i="46"/>
  <c r="L538" i="46" s="1"/>
  <c r="N538" i="46"/>
  <c r="N742" i="46" s="1"/>
  <c r="O452" i="38"/>
  <c r="N452" i="1" s="1"/>
  <c r="K538" i="46"/>
  <c r="K742" i="46" s="1"/>
  <c r="N258" i="46"/>
  <c r="P258" i="46"/>
  <c r="O258" i="46"/>
  <c r="J265" i="46"/>
  <c r="O188" i="60"/>
  <c r="O189" i="60" s="1"/>
  <c r="O230" i="60"/>
  <c r="O231" i="60" s="1"/>
  <c r="J258" i="46"/>
  <c r="O230" i="59"/>
  <c r="O231" i="59" s="1"/>
  <c r="O188" i="59"/>
  <c r="O189" i="59" s="1"/>
  <c r="O265" i="46"/>
  <c r="P265" i="46"/>
  <c r="N265" i="46"/>
  <c r="N1056" i="42"/>
  <c r="K1067" i="46"/>
  <c r="J1603" i="46"/>
  <c r="O971" i="40"/>
  <c r="O927" i="40"/>
  <c r="O928" i="40" s="1"/>
  <c r="O117" i="57"/>
  <c r="O73" i="57"/>
  <c r="O74" i="57" s="1"/>
  <c r="J84" i="46"/>
  <c r="O230" i="46"/>
  <c r="N230" i="46"/>
  <c r="P230" i="46"/>
  <c r="G17" i="49"/>
  <c r="H17" i="49" s="1"/>
  <c r="N307" i="32"/>
  <c r="N85" i="32"/>
  <c r="N418" i="32"/>
  <c r="N529" i="32"/>
  <c r="N196" i="32"/>
  <c r="O230" i="55"/>
  <c r="O231" i="55" s="1"/>
  <c r="O188" i="55"/>
  <c r="O189" i="55" s="1"/>
  <c r="J237" i="46"/>
  <c r="O251" i="46"/>
  <c r="N251" i="46"/>
  <c r="P251" i="46"/>
  <c r="AF1523" i="46"/>
  <c r="O109" i="32"/>
  <c r="O110" i="32" s="1"/>
  <c r="N647" i="32"/>
  <c r="P244" i="46"/>
  <c r="N244" i="46"/>
  <c r="O244" i="46"/>
  <c r="O459" i="60"/>
  <c r="O476" i="60" s="1"/>
  <c r="O477" i="60" s="1"/>
  <c r="I725" i="46"/>
  <c r="O609" i="41"/>
  <c r="J914" i="46"/>
  <c r="O565" i="41"/>
  <c r="O566" i="41" s="1"/>
  <c r="N237" i="46"/>
  <c r="O237" i="46"/>
  <c r="P237" i="46"/>
  <c r="J251" i="46"/>
  <c r="O230" i="58"/>
  <c r="O231" i="58" s="1"/>
  <c r="O188" i="58"/>
  <c r="O189" i="58" s="1"/>
  <c r="J360" i="46"/>
  <c r="O344" i="40"/>
  <c r="O345" i="40" s="1"/>
  <c r="O302" i="40"/>
  <c r="O303" i="40" s="1"/>
  <c r="W1520" i="46"/>
  <c r="W1518" i="46"/>
  <c r="W1521" i="46" s="1"/>
  <c r="O230" i="57"/>
  <c r="O231" i="57" s="1"/>
  <c r="J244" i="46"/>
  <c r="O188" i="57"/>
  <c r="O189" i="57" s="1"/>
  <c r="O459" i="44"/>
  <c r="O476" i="44" s="1"/>
  <c r="O477" i="44" s="1"/>
  <c r="I640" i="46"/>
  <c r="N1056" i="39"/>
  <c r="K1687" i="46"/>
  <c r="P1695" i="46"/>
  <c r="J1193" i="46"/>
  <c r="O728" i="41"/>
  <c r="O684" i="41"/>
  <c r="O685" i="41" s="1"/>
  <c r="O849" i="39"/>
  <c r="J1379" i="46"/>
  <c r="O805" i="39"/>
  <c r="O806" i="39" s="1"/>
  <c r="O303" i="36"/>
  <c r="I691" i="46"/>
  <c r="O459" i="58"/>
  <c r="O1061" i="58"/>
  <c r="O971" i="57"/>
  <c r="J1645" i="46"/>
  <c r="O927" i="57"/>
  <c r="O928" i="57" s="1"/>
  <c r="N91" i="55"/>
  <c r="N91" i="57"/>
  <c r="N91" i="37"/>
  <c r="N91" i="36"/>
  <c r="O1061" i="1"/>
  <c r="N91" i="59"/>
  <c r="N91" i="60"/>
  <c r="N87" i="79" s="1"/>
  <c r="N91" i="58"/>
  <c r="O98" i="1"/>
  <c r="N91" i="42"/>
  <c r="N91" i="1"/>
  <c r="L84" i="82" s="1"/>
  <c r="N91" i="39"/>
  <c r="N91" i="41"/>
  <c r="N91" i="44"/>
  <c r="N91" i="40"/>
  <c r="I7" i="46"/>
  <c r="N7" i="46" s="1"/>
  <c r="O7" i="46" s="1"/>
  <c r="N91" i="43"/>
  <c r="N91" i="38"/>
  <c r="O849" i="43"/>
  <c r="J1423" i="46"/>
  <c r="O805" i="43"/>
  <c r="O806" i="43" s="1"/>
  <c r="O609" i="57"/>
  <c r="J999" i="46"/>
  <c r="O565" i="57"/>
  <c r="O566" i="57" s="1"/>
  <c r="I1715" i="46"/>
  <c r="I1762" i="46" s="1"/>
  <c r="O127" i="31"/>
  <c r="N127" i="31" s="1"/>
  <c r="I674" i="46"/>
  <c r="O459" i="57"/>
  <c r="O1061" i="57"/>
  <c r="J1368" i="46"/>
  <c r="O849" i="38"/>
  <c r="O805" i="38"/>
  <c r="O806" i="38" s="1"/>
  <c r="O478" i="42"/>
  <c r="J606" i="46"/>
  <c r="O434" i="42"/>
  <c r="O435" i="42" s="1"/>
  <c r="N670" i="67"/>
  <c r="O111" i="67"/>
  <c r="N111" i="67" s="1"/>
  <c r="J829" i="46"/>
  <c r="O609" i="36"/>
  <c r="O565" i="36"/>
  <c r="O566" i="36" s="1"/>
  <c r="K1274" i="46"/>
  <c r="O971" i="39"/>
  <c r="J1596" i="46"/>
  <c r="O927" i="39"/>
  <c r="O928" i="39" s="1"/>
  <c r="I589" i="46"/>
  <c r="O459" i="41"/>
  <c r="O476" i="41" s="1"/>
  <c r="O477" i="41" s="1"/>
  <c r="N1067" i="46"/>
  <c r="N326" i="55"/>
  <c r="N326" i="43"/>
  <c r="N326" i="40"/>
  <c r="N326" i="1"/>
  <c r="N326" i="60"/>
  <c r="N326" i="57"/>
  <c r="N326" i="41"/>
  <c r="N326" i="37"/>
  <c r="N326" i="58"/>
  <c r="N326" i="38"/>
  <c r="N326" i="42"/>
  <c r="N326" i="44"/>
  <c r="N326" i="36"/>
  <c r="N326" i="39"/>
  <c r="O343" i="1"/>
  <c r="N326" i="59"/>
  <c r="P1866" i="46"/>
  <c r="V34" i="73" s="1"/>
  <c r="O338" i="70"/>
  <c r="O339" i="70" s="1"/>
  <c r="O295" i="70"/>
  <c r="O296" i="70" s="1"/>
  <c r="K1923" i="46"/>
  <c r="J77" i="46"/>
  <c r="O73" i="55"/>
  <c r="O609" i="40"/>
  <c r="J897" i="46"/>
  <c r="O565" i="40"/>
  <c r="O566" i="40" s="1"/>
  <c r="P292" i="46"/>
  <c r="P291" i="46"/>
  <c r="J1652" i="46"/>
  <c r="O971" i="58"/>
  <c r="O927" i="58"/>
  <c r="O928" i="58" s="1"/>
  <c r="I1139" i="46"/>
  <c r="O709" i="1"/>
  <c r="N702" i="58"/>
  <c r="N702" i="55"/>
  <c r="N702" i="38"/>
  <c r="N702" i="36"/>
  <c r="N702" i="60"/>
  <c r="S87" i="79" s="1"/>
  <c r="N702" i="57"/>
  <c r="N702" i="37"/>
  <c r="N702" i="39"/>
  <c r="N702" i="40"/>
  <c r="N702" i="1"/>
  <c r="N702" i="59"/>
  <c r="N702" i="42"/>
  <c r="N702" i="43"/>
  <c r="N702" i="44"/>
  <c r="N702" i="41"/>
  <c r="O231" i="1"/>
  <c r="O459" i="36"/>
  <c r="I504" i="46"/>
  <c r="O1061" i="36"/>
  <c r="U1090" i="46"/>
  <c r="T1088" i="46"/>
  <c r="T1090" i="46" s="1"/>
  <c r="U1523" i="46"/>
  <c r="O303" i="57"/>
  <c r="N1056" i="57"/>
  <c r="N1056" i="38"/>
  <c r="N1056" i="43"/>
  <c r="N1056" i="36"/>
  <c r="Z1520" i="46"/>
  <c r="Z1518" i="46"/>
  <c r="Z1521" i="46" s="1"/>
  <c r="O728" i="36"/>
  <c r="J1148" i="46"/>
  <c r="O684" i="36"/>
  <c r="O685" i="36" s="1"/>
  <c r="J1202" i="46"/>
  <c r="O728" i="42"/>
  <c r="O684" i="42"/>
  <c r="O685" i="42" s="1"/>
  <c r="O117" i="43"/>
  <c r="J1256" i="46"/>
  <c r="O728" i="59"/>
  <c r="O684" i="59"/>
  <c r="O685" i="59" s="1"/>
  <c r="N823" i="36"/>
  <c r="N823" i="37"/>
  <c r="N823" i="58"/>
  <c r="N823" i="40"/>
  <c r="N823" i="1"/>
  <c r="O830" i="1"/>
  <c r="N823" i="41"/>
  <c r="N823" i="39"/>
  <c r="I1335" i="46"/>
  <c r="I1506" i="46" s="1"/>
  <c r="N823" i="59"/>
  <c r="N823" i="38"/>
  <c r="N823" i="60"/>
  <c r="T87" i="79" s="1"/>
  <c r="N823" i="42"/>
  <c r="N823" i="44"/>
  <c r="N823" i="55"/>
  <c r="N823" i="43"/>
  <c r="N823" i="57"/>
  <c r="O212" i="39"/>
  <c r="I195" i="46"/>
  <c r="O1061" i="39"/>
  <c r="N205" i="36"/>
  <c r="N205" i="38"/>
  <c r="N205" i="60"/>
  <c r="N205" i="58"/>
  <c r="N205" i="40"/>
  <c r="N205" i="59"/>
  <c r="N205" i="41"/>
  <c r="N205" i="55"/>
  <c r="N205" i="37"/>
  <c r="N205" i="57"/>
  <c r="N205" i="39"/>
  <c r="N205" i="1"/>
  <c r="N205" i="43"/>
  <c r="N205" i="42"/>
  <c r="N205" i="44"/>
  <c r="K112" i="46"/>
  <c r="J1184" i="46"/>
  <c r="O728" i="40"/>
  <c r="O684" i="40"/>
  <c r="O685" i="40" s="1"/>
  <c r="N1056" i="59"/>
  <c r="N1056" i="1"/>
  <c r="N1056" i="40"/>
  <c r="I1247" i="46"/>
  <c r="O709" i="58"/>
  <c r="O726" i="58" s="1"/>
  <c r="O727" i="58" s="1"/>
  <c r="I521" i="46"/>
  <c r="O345" i="36"/>
  <c r="O609" i="42"/>
  <c r="J931" i="46"/>
  <c r="O565" i="42"/>
  <c r="O566" i="42" s="1"/>
  <c r="O609" i="38"/>
  <c r="J863" i="46"/>
  <c r="O565" i="38"/>
  <c r="O566" i="38" s="1"/>
  <c r="O98" i="41"/>
  <c r="I49" i="46"/>
  <c r="N49" i="46" s="1"/>
  <c r="O49" i="46" s="1"/>
  <c r="O1061" i="41"/>
  <c r="J1401" i="46"/>
  <c r="O849" i="41"/>
  <c r="O805" i="41"/>
  <c r="O806" i="41" s="1"/>
  <c r="J1617" i="46"/>
  <c r="O971" i="42"/>
  <c r="O927" i="42"/>
  <c r="O928" i="42" s="1"/>
  <c r="J846" i="46"/>
  <c r="O565" i="37"/>
  <c r="O566" i="37" s="1"/>
  <c r="O609" i="37"/>
  <c r="O849" i="42"/>
  <c r="J1412" i="46"/>
  <c r="O805" i="42"/>
  <c r="O806" i="42" s="1"/>
  <c r="K1523" i="46"/>
  <c r="J1494" i="46"/>
  <c r="O849" i="60"/>
  <c r="O805" i="60"/>
  <c r="O806" i="60" s="1"/>
  <c r="O709" i="44"/>
  <c r="O726" i="44" s="1"/>
  <c r="O727" i="44" s="1"/>
  <c r="I1220" i="46"/>
  <c r="AC1521" i="46"/>
  <c r="AS116" i="46"/>
  <c r="L6" i="64" s="1"/>
  <c r="AS117" i="46"/>
  <c r="L7" i="64" s="1"/>
  <c r="AS115" i="46"/>
  <c r="L5" i="64" s="1"/>
  <c r="AS114" i="46"/>
  <c r="L4" i="64" s="1"/>
  <c r="L589" i="46"/>
  <c r="O590" i="43"/>
  <c r="I948" i="46"/>
  <c r="O1061" i="43"/>
  <c r="O189" i="44"/>
  <c r="O459" i="55"/>
  <c r="I657" i="46"/>
  <c r="O1061" i="55"/>
  <c r="O607" i="44"/>
  <c r="O608" i="44" s="1"/>
  <c r="I430" i="46"/>
  <c r="I449" i="46" s="1"/>
  <c r="P1867" i="46"/>
  <c r="V35" i="73" s="1"/>
  <c r="O451" i="70"/>
  <c r="O452" i="70" s="1"/>
  <c r="O408" i="70"/>
  <c r="O409" i="70" s="1"/>
  <c r="O98" i="42"/>
  <c r="I56" i="46"/>
  <c r="O1061" i="42"/>
  <c r="O849" i="59"/>
  <c r="J1482" i="46"/>
  <c r="O805" i="59"/>
  <c r="O806" i="59" s="1"/>
  <c r="I1610" i="46"/>
  <c r="O952" i="41"/>
  <c r="O969" i="41" s="1"/>
  <c r="O970" i="41" s="1"/>
  <c r="J1631" i="46"/>
  <c r="O971" i="44"/>
  <c r="O927" i="44"/>
  <c r="O928" i="44" s="1"/>
  <c r="N1056" i="37"/>
  <c r="N1056" i="60"/>
  <c r="N1056" i="58"/>
  <c r="N1056" i="55"/>
  <c r="O476" i="1"/>
  <c r="O477" i="1" s="1"/>
  <c r="J1434" i="46"/>
  <c r="O849" i="44"/>
  <c r="O805" i="44"/>
  <c r="O806" i="44" s="1"/>
  <c r="O1864" i="46"/>
  <c r="N650" i="70"/>
  <c r="O94" i="70"/>
  <c r="I105" i="46"/>
  <c r="N105" i="46" s="1"/>
  <c r="O105" i="46" s="1"/>
  <c r="O1061" i="60"/>
  <c r="O98" i="60"/>
  <c r="N1042" i="36"/>
  <c r="N1042" i="42"/>
  <c r="N1042" i="55"/>
  <c r="N1042" i="40"/>
  <c r="N1042" i="44"/>
  <c r="J880" i="46"/>
  <c r="O609" i="39"/>
  <c r="O565" i="39"/>
  <c r="O566" i="39" s="1"/>
  <c r="J982" i="46"/>
  <c r="O609" i="55"/>
  <c r="O565" i="55"/>
  <c r="O566" i="55" s="1"/>
  <c r="O952" i="1"/>
  <c r="N945" i="38"/>
  <c r="N945" i="42"/>
  <c r="N945" i="40"/>
  <c r="N945" i="39"/>
  <c r="N945" i="41"/>
  <c r="I1568" i="46"/>
  <c r="N945" i="1"/>
  <c r="M84" i="82" s="1"/>
  <c r="N945" i="57"/>
  <c r="N945" i="36"/>
  <c r="N945" i="60"/>
  <c r="O87" i="79" s="1"/>
  <c r="N945" i="44"/>
  <c r="N945" i="55"/>
  <c r="N945" i="58"/>
  <c r="N945" i="59"/>
  <c r="N945" i="37"/>
  <c r="N945" i="43"/>
  <c r="AC1520" i="46"/>
  <c r="N583" i="60"/>
  <c r="R87" i="79" s="1"/>
  <c r="N583" i="36"/>
  <c r="N583" i="41"/>
  <c r="N583" i="57"/>
  <c r="N583" i="42"/>
  <c r="O590" i="1"/>
  <c r="N583" i="40"/>
  <c r="N583" i="44"/>
  <c r="N583" i="1"/>
  <c r="N583" i="58"/>
  <c r="N583" i="38"/>
  <c r="I812" i="46"/>
  <c r="N583" i="59"/>
  <c r="N583" i="39"/>
  <c r="N583" i="43"/>
  <c r="N583" i="37"/>
  <c r="N583" i="55"/>
  <c r="I98" i="46"/>
  <c r="N98" i="46" s="1"/>
  <c r="O98" i="46" s="1"/>
  <c r="O1061" i="59"/>
  <c r="O98" i="59"/>
  <c r="L948" i="46"/>
  <c r="M1067" i="46"/>
  <c r="O609" i="59"/>
  <c r="J1033" i="46"/>
  <c r="O565" i="59"/>
  <c r="O566" i="59" s="1"/>
  <c r="O231" i="44"/>
  <c r="O849" i="57"/>
  <c r="J1458" i="46"/>
  <c r="O805" i="57"/>
  <c r="O806" i="57" s="1"/>
  <c r="J572" i="46"/>
  <c r="O478" i="40"/>
  <c r="O434" i="40"/>
  <c r="O435" i="40" s="1"/>
  <c r="O343" i="37"/>
  <c r="K124" i="46"/>
  <c r="M56" i="46"/>
  <c r="M112" i="46" s="1"/>
  <c r="L112" i="46"/>
  <c r="J1666" i="46"/>
  <c r="O971" i="60"/>
  <c r="O927" i="60"/>
  <c r="O928" i="60" s="1"/>
  <c r="O189" i="1"/>
  <c r="O459" i="59"/>
  <c r="O476" i="59" s="1"/>
  <c r="O477" i="59" s="1"/>
  <c r="I708" i="46"/>
  <c r="J1050" i="46"/>
  <c r="O609" i="60"/>
  <c r="O565" i="60"/>
  <c r="O566" i="60" s="1"/>
  <c r="AA1090" i="46"/>
  <c r="Z1088" i="46"/>
  <c r="Z1090" i="46" s="1"/>
  <c r="J1229" i="46"/>
  <c r="O728" i="55"/>
  <c r="O684" i="55"/>
  <c r="O685" i="55" s="1"/>
  <c r="I28" i="46"/>
  <c r="N28" i="46" s="1"/>
  <c r="O28" i="46" s="1"/>
  <c r="O98" i="38"/>
  <c r="J1357" i="46"/>
  <c r="O849" i="37"/>
  <c r="O805" i="37"/>
  <c r="O806" i="37" s="1"/>
  <c r="O1068" i="40"/>
  <c r="O115" i="40"/>
  <c r="O116" i="40" s="1"/>
  <c r="T1518" i="46"/>
  <c r="T1521" i="46" s="1"/>
  <c r="T1520" i="46"/>
  <c r="O345" i="57"/>
  <c r="N1056" i="44"/>
  <c r="N1056" i="41"/>
  <c r="AA1521" i="46"/>
  <c r="AA1523" i="46" s="1"/>
  <c r="N1042" i="60" l="1"/>
  <c r="N1042" i="41"/>
  <c r="N1042" i="38"/>
  <c r="N1042" i="57"/>
  <c r="O1061" i="37"/>
  <c r="N1042" i="59"/>
  <c r="K79" i="82"/>
  <c r="G79" i="82" s="1"/>
  <c r="N1042" i="39"/>
  <c r="N1090" i="46"/>
  <c r="AH1111" i="46" s="1"/>
  <c r="AS128" i="46" s="1"/>
  <c r="L18" i="64" s="1"/>
  <c r="K764" i="46"/>
  <c r="L10" i="49"/>
  <c r="N10" i="49" s="1"/>
  <c r="I112" i="46"/>
  <c r="T1104" i="46"/>
  <c r="AJ130" i="46" s="1"/>
  <c r="C20" i="64" s="1"/>
  <c r="L1102" i="46"/>
  <c r="F1786" i="46"/>
  <c r="I1786" i="46"/>
  <c r="F1530" i="46"/>
  <c r="I1530" i="46"/>
  <c r="L63" i="79"/>
  <c r="H63" i="79" s="1"/>
  <c r="J60" i="82"/>
  <c r="N555" i="67"/>
  <c r="N445" i="67"/>
  <c r="N225" i="67"/>
  <c r="N335" i="67"/>
  <c r="L87" i="79"/>
  <c r="J84" i="82"/>
  <c r="C23" i="81"/>
  <c r="K1807" i="46"/>
  <c r="K60" i="82"/>
  <c r="H45" i="79"/>
  <c r="M63" i="79"/>
  <c r="M45" i="79"/>
  <c r="U94" i="79"/>
  <c r="I84" i="82"/>
  <c r="H84" i="82"/>
  <c r="G2" i="82"/>
  <c r="K1922" i="46"/>
  <c r="K1924" i="46" s="1"/>
  <c r="AF29" i="50"/>
  <c r="J87" i="79"/>
  <c r="L778" i="46"/>
  <c r="Y757" i="46"/>
  <c r="L9" i="49"/>
  <c r="L777" i="46"/>
  <c r="N1042" i="58"/>
  <c r="N1042" i="37"/>
  <c r="N1042" i="1"/>
  <c r="T777" i="46"/>
  <c r="AJ122" i="46" s="1"/>
  <c r="C12" i="64" s="1"/>
  <c r="T780" i="46"/>
  <c r="AJ125" i="46" s="1"/>
  <c r="C15" i="64" s="1"/>
  <c r="M742" i="46"/>
  <c r="L742" i="46" s="1"/>
  <c r="I766" i="46" s="1"/>
  <c r="N452" i="59"/>
  <c r="N452" i="37"/>
  <c r="I767" i="46"/>
  <c r="O767" i="46" s="1"/>
  <c r="I5" i="75"/>
  <c r="M5" i="75" s="1"/>
  <c r="T779" i="46"/>
  <c r="AJ124" i="46" s="1"/>
  <c r="C14" i="64" s="1"/>
  <c r="AE757" i="46"/>
  <c r="M6" i="75"/>
  <c r="T1523" i="46"/>
  <c r="N452" i="42"/>
  <c r="N452" i="57"/>
  <c r="N452" i="43"/>
  <c r="Z1523" i="46"/>
  <c r="AS124" i="46"/>
  <c r="L14" i="64" s="1"/>
  <c r="J623" i="46"/>
  <c r="O434" i="43"/>
  <c r="O435" i="43" s="1"/>
  <c r="O478" i="43"/>
  <c r="AS122" i="46"/>
  <c r="L12" i="64" s="1"/>
  <c r="AS126" i="46"/>
  <c r="L16" i="64" s="1"/>
  <c r="AS125" i="46"/>
  <c r="L15" i="64" s="1"/>
  <c r="I1067" i="46"/>
  <c r="N452" i="55"/>
  <c r="N452" i="58"/>
  <c r="O1061" i="38"/>
  <c r="O1068" i="37"/>
  <c r="N452" i="40"/>
  <c r="N452" i="60"/>
  <c r="Q87" i="79" s="1"/>
  <c r="I87" i="79" s="1"/>
  <c r="N452" i="41"/>
  <c r="N452" i="38"/>
  <c r="N452" i="44"/>
  <c r="N452" i="36"/>
  <c r="N452" i="39"/>
  <c r="I1673" i="46"/>
  <c r="O1068" i="44"/>
  <c r="I538" i="46"/>
  <c r="I742" i="46" s="1"/>
  <c r="O459" i="38"/>
  <c r="O476" i="38" s="1"/>
  <c r="O477" i="38" s="1"/>
  <c r="P1696" i="46"/>
  <c r="O67" i="32"/>
  <c r="O68" i="32" s="1"/>
  <c r="O111" i="32"/>
  <c r="J725" i="46"/>
  <c r="O478" i="60"/>
  <c r="O434" i="60"/>
  <c r="O435" i="60" s="1"/>
  <c r="I1274" i="46"/>
  <c r="O478" i="44"/>
  <c r="J640" i="46"/>
  <c r="O434" i="44"/>
  <c r="O435" i="44" s="1"/>
  <c r="W1523" i="46"/>
  <c r="N92" i="32"/>
  <c r="J91" i="82" s="1"/>
  <c r="N203" i="32"/>
  <c r="N220" i="32" s="1"/>
  <c r="N425" i="32"/>
  <c r="N442" i="32" s="1"/>
  <c r="N536" i="32"/>
  <c r="N553" i="32" s="1"/>
  <c r="N664" i="32"/>
  <c r="N314" i="32"/>
  <c r="N331" i="32" s="1"/>
  <c r="I1923" i="46"/>
  <c r="N313" i="70"/>
  <c r="N87" i="70"/>
  <c r="N539" i="70"/>
  <c r="N426" i="70"/>
  <c r="N200" i="70"/>
  <c r="O115" i="59"/>
  <c r="O116" i="59" s="1"/>
  <c r="O1068" i="59"/>
  <c r="U32" i="73"/>
  <c r="O1869" i="46"/>
  <c r="N56" i="46"/>
  <c r="O56" i="46" s="1"/>
  <c r="O607" i="43"/>
  <c r="O608" i="43" s="1"/>
  <c r="O1068" i="43"/>
  <c r="O128" i="67"/>
  <c r="N677" i="67"/>
  <c r="J42" i="46"/>
  <c r="O1085" i="40"/>
  <c r="O73" i="40"/>
  <c r="O478" i="59"/>
  <c r="J708" i="46"/>
  <c r="O434" i="59"/>
  <c r="O435" i="59" s="1"/>
  <c r="K126" i="46"/>
  <c r="P134" i="46"/>
  <c r="N952" i="39"/>
  <c r="N952" i="44"/>
  <c r="N952" i="43"/>
  <c r="N952" i="40"/>
  <c r="N952" i="55"/>
  <c r="N952" i="37"/>
  <c r="N952" i="57"/>
  <c r="N952" i="42"/>
  <c r="N952" i="58"/>
  <c r="N952" i="1"/>
  <c r="M91" i="82" s="1"/>
  <c r="N952" i="41"/>
  <c r="N952" i="60"/>
  <c r="O94" i="79" s="1"/>
  <c r="N952" i="59"/>
  <c r="O969" i="1"/>
  <c r="O970" i="1" s="1"/>
  <c r="N952" i="36"/>
  <c r="N952" i="38"/>
  <c r="J487" i="46"/>
  <c r="O115" i="42"/>
  <c r="O116" i="42" s="1"/>
  <c r="O1068" i="42"/>
  <c r="O476" i="55"/>
  <c r="O477" i="55" s="1"/>
  <c r="O1068" i="55"/>
  <c r="O728" i="44"/>
  <c r="J1220" i="46"/>
  <c r="O684" i="44"/>
  <c r="O685" i="44" s="1"/>
  <c r="J1247" i="46"/>
  <c r="O728" i="58"/>
  <c r="O684" i="58"/>
  <c r="O685" i="58" s="1"/>
  <c r="O117" i="55"/>
  <c r="P1101" i="46"/>
  <c r="V87" i="79"/>
  <c r="N560" i="67"/>
  <c r="N230" i="67"/>
  <c r="N340" i="67"/>
  <c r="N450" i="67"/>
  <c r="O476" i="57"/>
  <c r="O477" i="57" s="1"/>
  <c r="O1068" i="57"/>
  <c r="O344" i="37"/>
  <c r="J339" i="46"/>
  <c r="O1085" i="37"/>
  <c r="O302" i="37"/>
  <c r="O115" i="60"/>
  <c r="O116" i="60" s="1"/>
  <c r="O1068" i="60"/>
  <c r="O115" i="38"/>
  <c r="O116" i="38" s="1"/>
  <c r="V1101" i="46"/>
  <c r="AL127" i="46" s="1"/>
  <c r="E17" i="64" s="1"/>
  <c r="L1067" i="46"/>
  <c r="O607" i="1"/>
  <c r="O608" i="1" s="1"/>
  <c r="N590" i="60"/>
  <c r="R94" i="79" s="1"/>
  <c r="N590" i="36"/>
  <c r="N590" i="55"/>
  <c r="N590" i="43"/>
  <c r="N590" i="59"/>
  <c r="N590" i="42"/>
  <c r="N590" i="37"/>
  <c r="N590" i="57"/>
  <c r="N590" i="40"/>
  <c r="N590" i="41"/>
  <c r="N590" i="39"/>
  <c r="N590" i="58"/>
  <c r="N590" i="38"/>
  <c r="N590" i="44"/>
  <c r="N590" i="1"/>
  <c r="N657" i="70"/>
  <c r="O111" i="70"/>
  <c r="O112" i="70" s="1"/>
  <c r="O927" i="41"/>
  <c r="O928" i="41" s="1"/>
  <c r="J1610" i="46"/>
  <c r="O971" i="41"/>
  <c r="O565" i="44"/>
  <c r="J965" i="46"/>
  <c r="O1085" i="44"/>
  <c r="O1068" i="41"/>
  <c r="O115" i="41"/>
  <c r="O116" i="41" s="1"/>
  <c r="G18" i="49"/>
  <c r="P195" i="46"/>
  <c r="N195" i="46"/>
  <c r="O195" i="46"/>
  <c r="I272" i="46"/>
  <c r="O476" i="36"/>
  <c r="O477" i="36" s="1"/>
  <c r="O1068" i="36"/>
  <c r="O726" i="1"/>
  <c r="O727" i="1" s="1"/>
  <c r="N709" i="55"/>
  <c r="N709" i="44"/>
  <c r="N709" i="38"/>
  <c r="N709" i="59"/>
  <c r="N709" i="60"/>
  <c r="S94" i="79" s="1"/>
  <c r="N709" i="41"/>
  <c r="N709" i="1"/>
  <c r="N709" i="37"/>
  <c r="N709" i="42"/>
  <c r="N709" i="57"/>
  <c r="N709" i="40"/>
  <c r="N709" i="36"/>
  <c r="N709" i="58"/>
  <c r="N709" i="39"/>
  <c r="N709" i="43"/>
  <c r="J589" i="46"/>
  <c r="O478" i="41"/>
  <c r="O434" i="41"/>
  <c r="O435" i="41" s="1"/>
  <c r="N98" i="41"/>
  <c r="N98" i="1"/>
  <c r="L91" i="82" s="1"/>
  <c r="N98" i="40"/>
  <c r="N98" i="44"/>
  <c r="N98" i="37"/>
  <c r="N98" i="39"/>
  <c r="N98" i="57"/>
  <c r="O115" i="1"/>
  <c r="O116" i="1" s="1"/>
  <c r="N98" i="42"/>
  <c r="N98" i="59"/>
  <c r="N98" i="38"/>
  <c r="N98" i="43"/>
  <c r="N98" i="36"/>
  <c r="N98" i="58"/>
  <c r="N98" i="60"/>
  <c r="N94" i="79" s="1"/>
  <c r="N98" i="55"/>
  <c r="O1068" i="1"/>
  <c r="O476" i="58"/>
  <c r="O477" i="58" s="1"/>
  <c r="O1068" i="58"/>
  <c r="I450" i="46"/>
  <c r="I451" i="46" s="1"/>
  <c r="I455" i="46"/>
  <c r="AC1523" i="46"/>
  <c r="J521" i="46"/>
  <c r="O478" i="37"/>
  <c r="O434" i="37"/>
  <c r="O435" i="37" s="1"/>
  <c r="O229" i="39"/>
  <c r="O1068" i="39"/>
  <c r="N212" i="58"/>
  <c r="N212" i="43"/>
  <c r="N212" i="57"/>
  <c r="N212" i="36"/>
  <c r="N212" i="37"/>
  <c r="N212" i="55"/>
  <c r="N212" i="44"/>
  <c r="N212" i="60"/>
  <c r="N212" i="41"/>
  <c r="N212" i="40"/>
  <c r="N212" i="39"/>
  <c r="N212" i="59"/>
  <c r="N212" i="38"/>
  <c r="N212" i="1"/>
  <c r="N212" i="42"/>
  <c r="O847" i="1"/>
  <c r="O848" i="1" s="1"/>
  <c r="N830" i="60"/>
  <c r="T94" i="79" s="1"/>
  <c r="N830" i="40"/>
  <c r="N830" i="59"/>
  <c r="N830" i="44"/>
  <c r="N830" i="38"/>
  <c r="N830" i="39"/>
  <c r="N830" i="1"/>
  <c r="N830" i="41"/>
  <c r="N830" i="58"/>
  <c r="N830" i="36"/>
  <c r="N830" i="42"/>
  <c r="N830" i="55"/>
  <c r="N830" i="37"/>
  <c r="N830" i="57"/>
  <c r="N830" i="43"/>
  <c r="O74" i="55"/>
  <c r="N343" i="59"/>
  <c r="N343" i="44"/>
  <c r="N343" i="40"/>
  <c r="N343" i="1"/>
  <c r="N343" i="57"/>
  <c r="N343" i="36"/>
  <c r="J325" i="46"/>
  <c r="N343" i="55"/>
  <c r="N343" i="43"/>
  <c r="N343" i="41"/>
  <c r="N343" i="38"/>
  <c r="N343" i="60"/>
  <c r="N343" i="42"/>
  <c r="N343" i="58"/>
  <c r="N343" i="39"/>
  <c r="N343" i="37"/>
  <c r="O344" i="1"/>
  <c r="O302" i="1"/>
  <c r="O144" i="31"/>
  <c r="O145" i="31" s="1"/>
  <c r="AS130" i="46" l="1"/>
  <c r="L20" i="64" s="1"/>
  <c r="G13" i="49"/>
  <c r="F13" i="49"/>
  <c r="AS131" i="46"/>
  <c r="L21" i="64" s="1"/>
  <c r="AS127" i="46"/>
  <c r="L17" i="64" s="1"/>
  <c r="AS129" i="46"/>
  <c r="L19" i="64" s="1"/>
  <c r="N1061" i="38"/>
  <c r="F134" i="46"/>
  <c r="I134" i="46"/>
  <c r="J1530" i="46"/>
  <c r="K1530" i="46" s="1"/>
  <c r="AQ137" i="46"/>
  <c r="J27" i="64" s="1"/>
  <c r="AQ139" i="46"/>
  <c r="J29" i="64" s="1"/>
  <c r="I1536" i="46"/>
  <c r="J1536" i="46" s="1"/>
  <c r="K1536" i="46" s="1"/>
  <c r="AQ138" i="46"/>
  <c r="J28" i="64" s="1"/>
  <c r="AQ136" i="46"/>
  <c r="J26" i="64" s="1"/>
  <c r="G60" i="82"/>
  <c r="O129" i="67"/>
  <c r="N129" i="67" s="1"/>
  <c r="N128" i="67"/>
  <c r="F1889" i="46"/>
  <c r="F20" i="49" s="1"/>
  <c r="F21" i="49" s="1"/>
  <c r="I1889" i="46"/>
  <c r="F1296" i="46"/>
  <c r="I1296" i="46"/>
  <c r="F777" i="46"/>
  <c r="I777" i="46"/>
  <c r="C14" i="84"/>
  <c r="D18" i="81"/>
  <c r="D17" i="81"/>
  <c r="D16" i="81"/>
  <c r="D19" i="81"/>
  <c r="D22" i="81"/>
  <c r="D20" i="81"/>
  <c r="D15" i="81"/>
  <c r="D21" i="81"/>
  <c r="G8" i="49"/>
  <c r="F1695" i="46"/>
  <c r="I1695" i="46"/>
  <c r="F1101" i="46"/>
  <c r="I1101" i="46"/>
  <c r="W87" i="79"/>
  <c r="M87" i="79" s="1"/>
  <c r="K84" i="82"/>
  <c r="G84" i="82" s="1"/>
  <c r="I91" i="82"/>
  <c r="N109" i="32"/>
  <c r="N110" i="32" s="1"/>
  <c r="J109" i="82" s="1"/>
  <c r="L94" i="79"/>
  <c r="L11" i="49"/>
  <c r="N11" i="49" s="1"/>
  <c r="N9" i="49"/>
  <c r="P778" i="46"/>
  <c r="I7" i="75"/>
  <c r="M7" i="75" s="1"/>
  <c r="V777" i="46"/>
  <c r="AL122" i="46" s="1"/>
  <c r="E12" i="64" s="1"/>
  <c r="P777" i="46"/>
  <c r="J94" i="79"/>
  <c r="J1695" i="46"/>
  <c r="K1695" i="46" s="1"/>
  <c r="I1701" i="46"/>
  <c r="N1061" i="55"/>
  <c r="N1061" i="59"/>
  <c r="AQ135" i="46"/>
  <c r="J25" i="64" s="1"/>
  <c r="AQ134" i="46"/>
  <c r="J24" i="64" s="1"/>
  <c r="N1061" i="37"/>
  <c r="N1061" i="57"/>
  <c r="N1061" i="39"/>
  <c r="N1061" i="43"/>
  <c r="N1061" i="58"/>
  <c r="N1061" i="36"/>
  <c r="N1061" i="42"/>
  <c r="N1061" i="44"/>
  <c r="N1061" i="1"/>
  <c r="N1061" i="40"/>
  <c r="N1061" i="41"/>
  <c r="N1061" i="60"/>
  <c r="N459" i="42"/>
  <c r="N459" i="1"/>
  <c r="H91" i="82" s="1"/>
  <c r="N459" i="57"/>
  <c r="O1068" i="38"/>
  <c r="N1068" i="39" s="1"/>
  <c r="N459" i="58"/>
  <c r="N459" i="44"/>
  <c r="N459" i="43"/>
  <c r="N459" i="59"/>
  <c r="N459" i="37"/>
  <c r="AQ124" i="46"/>
  <c r="J14" i="64" s="1"/>
  <c r="J538" i="46"/>
  <c r="O478" i="38"/>
  <c r="O434" i="38"/>
  <c r="O435" i="38" s="1"/>
  <c r="N459" i="38"/>
  <c r="N459" i="55"/>
  <c r="N459" i="60"/>
  <c r="Q94" i="79" s="1"/>
  <c r="I94" i="79" s="1"/>
  <c r="J777" i="46"/>
  <c r="K777" i="46" s="1"/>
  <c r="N459" i="39"/>
  <c r="N459" i="36"/>
  <c r="N459" i="41"/>
  <c r="AQ126" i="46"/>
  <c r="J16" i="64" s="1"/>
  <c r="N459" i="40"/>
  <c r="I783" i="46"/>
  <c r="J783" i="46" s="1"/>
  <c r="K783" i="46" s="1"/>
  <c r="AQ122" i="46"/>
  <c r="J12" i="64" s="1"/>
  <c r="N554" i="32"/>
  <c r="N555" i="32" s="1"/>
  <c r="N511" i="32"/>
  <c r="N512" i="32" s="1"/>
  <c r="N443" i="32"/>
  <c r="N444" i="32" s="1"/>
  <c r="N400" i="32"/>
  <c r="N401" i="32" s="1"/>
  <c r="N332" i="32"/>
  <c r="N333" i="32" s="1"/>
  <c r="N289" i="32"/>
  <c r="N290" i="32" s="1"/>
  <c r="N221" i="32"/>
  <c r="N222" i="32" s="1"/>
  <c r="N178" i="32"/>
  <c r="N179" i="32" s="1"/>
  <c r="AQ125" i="46"/>
  <c r="J15" i="64" s="1"/>
  <c r="N622" i="32"/>
  <c r="N623" i="32" s="1"/>
  <c r="N476" i="44"/>
  <c r="AQ123" i="46"/>
  <c r="J13" i="64" s="1"/>
  <c r="N847" i="60"/>
  <c r="T111" i="79" s="1"/>
  <c r="N847" i="42"/>
  <c r="N847" i="1"/>
  <c r="N847" i="38"/>
  <c r="J1335" i="46"/>
  <c r="J1506" i="46" s="1"/>
  <c r="N847" i="39"/>
  <c r="N847" i="59"/>
  <c r="N847" i="40"/>
  <c r="N847" i="41"/>
  <c r="N847" i="58"/>
  <c r="N847" i="57"/>
  <c r="N847" i="36"/>
  <c r="N847" i="37"/>
  <c r="N847" i="55"/>
  <c r="N847" i="43"/>
  <c r="N847" i="44"/>
  <c r="O805" i="1"/>
  <c r="J1786" i="46"/>
  <c r="I1792" i="46"/>
  <c r="J1792" i="46" s="1"/>
  <c r="K1792" i="46" s="1"/>
  <c r="O609" i="44"/>
  <c r="O1087" i="44" s="1"/>
  <c r="O1086" i="44"/>
  <c r="P1864" i="46"/>
  <c r="O113" i="70"/>
  <c r="O69" i="70"/>
  <c r="O70" i="70" s="1"/>
  <c r="J28" i="46"/>
  <c r="O1085" i="38"/>
  <c r="O73" i="38"/>
  <c r="J105" i="46"/>
  <c r="O1085" i="60"/>
  <c r="O73" i="60"/>
  <c r="O345" i="37"/>
  <c r="O1087" i="37" s="1"/>
  <c r="O1086" i="37"/>
  <c r="J657" i="46"/>
  <c r="O434" i="55"/>
  <c r="O1085" i="55"/>
  <c r="N476" i="60"/>
  <c r="Q111" i="79" s="1"/>
  <c r="N476" i="59"/>
  <c r="N476" i="40"/>
  <c r="N476" i="43"/>
  <c r="O1043" i="40"/>
  <c r="O74" i="40"/>
  <c r="O1044" i="40" s="1"/>
  <c r="O86" i="67"/>
  <c r="J948" i="46"/>
  <c r="O565" i="43"/>
  <c r="O1085" i="43"/>
  <c r="J195" i="46"/>
  <c r="J272" i="46" s="1"/>
  <c r="O230" i="39"/>
  <c r="O1085" i="39"/>
  <c r="N229" i="59"/>
  <c r="N229" i="44"/>
  <c r="N229" i="38"/>
  <c r="N229" i="39"/>
  <c r="O188" i="39"/>
  <c r="N229" i="57"/>
  <c r="N229" i="55"/>
  <c r="N229" i="1"/>
  <c r="N229" i="37"/>
  <c r="N229" i="60"/>
  <c r="N229" i="43"/>
  <c r="N229" i="41"/>
  <c r="N229" i="40"/>
  <c r="N229" i="36"/>
  <c r="N229" i="42"/>
  <c r="N229" i="58"/>
  <c r="J1139" i="46"/>
  <c r="J1274" i="46" s="1"/>
  <c r="N726" i="44"/>
  <c r="N726" i="42"/>
  <c r="N726" i="41"/>
  <c r="N726" i="60"/>
  <c r="S111" i="79" s="1"/>
  <c r="N726" i="58"/>
  <c r="N726" i="37"/>
  <c r="N726" i="40"/>
  <c r="N726" i="38"/>
  <c r="N726" i="55"/>
  <c r="N726" i="57"/>
  <c r="N726" i="59"/>
  <c r="N726" i="36"/>
  <c r="N726" i="43"/>
  <c r="N726" i="39"/>
  <c r="N726" i="1"/>
  <c r="O684" i="1"/>
  <c r="N433" i="70"/>
  <c r="N450" i="70" s="1"/>
  <c r="N207" i="70"/>
  <c r="N224" i="70" s="1"/>
  <c r="N320" i="70"/>
  <c r="N337" i="70" s="1"/>
  <c r="N94" i="70"/>
  <c r="N546" i="70"/>
  <c r="N563" i="70" s="1"/>
  <c r="N674" i="70"/>
  <c r="J812" i="46"/>
  <c r="N607" i="42"/>
  <c r="N607" i="38"/>
  <c r="N607" i="41"/>
  <c r="N607" i="43"/>
  <c r="N607" i="59"/>
  <c r="N607" i="40"/>
  <c r="N607" i="55"/>
  <c r="N607" i="58"/>
  <c r="N607" i="57"/>
  <c r="N607" i="36"/>
  <c r="N607" i="44"/>
  <c r="N607" i="37"/>
  <c r="N607" i="1"/>
  <c r="N607" i="39"/>
  <c r="N607" i="60"/>
  <c r="R111" i="79" s="1"/>
  <c r="O565" i="1"/>
  <c r="O303" i="37"/>
  <c r="O1044" i="37" s="1"/>
  <c r="O1043" i="37"/>
  <c r="J674" i="46"/>
  <c r="O1085" i="57"/>
  <c r="O434" i="57"/>
  <c r="N476" i="55"/>
  <c r="N476" i="38"/>
  <c r="N476" i="57"/>
  <c r="J134" i="46"/>
  <c r="K134" i="46" s="1"/>
  <c r="N112" i="46"/>
  <c r="O112" i="46"/>
  <c r="G24" i="49"/>
  <c r="H24" i="49" s="1"/>
  <c r="N144" i="31"/>
  <c r="J691" i="46"/>
  <c r="O1085" i="58"/>
  <c r="O434" i="58"/>
  <c r="J504" i="46"/>
  <c r="O434" i="36"/>
  <c r="O1085" i="36"/>
  <c r="H18" i="49"/>
  <c r="I1922" i="46"/>
  <c r="I1924" i="46" s="1"/>
  <c r="I1807" i="46"/>
  <c r="O1085" i="42"/>
  <c r="J56" i="46"/>
  <c r="O73" i="42"/>
  <c r="N476" i="41"/>
  <c r="N476" i="42"/>
  <c r="N476" i="1"/>
  <c r="O435" i="1"/>
  <c r="N476" i="37"/>
  <c r="O117" i="40"/>
  <c r="O1087" i="40" s="1"/>
  <c r="O1086" i="40"/>
  <c r="J98" i="46"/>
  <c r="O1085" i="59"/>
  <c r="O73" i="59"/>
  <c r="H13" i="49"/>
  <c r="H8" i="49"/>
  <c r="N344" i="43"/>
  <c r="N344" i="40"/>
  <c r="N344" i="38"/>
  <c r="N344" i="1"/>
  <c r="N344" i="58"/>
  <c r="N344" i="37"/>
  <c r="N344" i="36"/>
  <c r="N344" i="60"/>
  <c r="N344" i="55"/>
  <c r="N344" i="42"/>
  <c r="O345" i="1"/>
  <c r="N344" i="59"/>
  <c r="N344" i="39"/>
  <c r="N344" i="44"/>
  <c r="N344" i="41"/>
  <c r="N344" i="57"/>
  <c r="J1715" i="46"/>
  <c r="J1762" i="46" s="1"/>
  <c r="O146" i="31"/>
  <c r="O102" i="31"/>
  <c r="O103" i="31" s="1"/>
  <c r="N302" i="58"/>
  <c r="N302" i="39"/>
  <c r="N302" i="37"/>
  <c r="N302" i="59"/>
  <c r="N302" i="1"/>
  <c r="N302" i="55"/>
  <c r="N302" i="42"/>
  <c r="N302" i="60"/>
  <c r="N302" i="57"/>
  <c r="N302" i="41"/>
  <c r="N302" i="36"/>
  <c r="N302" i="40"/>
  <c r="N302" i="43"/>
  <c r="N302" i="38"/>
  <c r="N302" i="44"/>
  <c r="O303" i="1"/>
  <c r="N115" i="57"/>
  <c r="N115" i="36"/>
  <c r="N115" i="37"/>
  <c r="N115" i="59"/>
  <c r="J7" i="46"/>
  <c r="N115" i="39"/>
  <c r="N115" i="41"/>
  <c r="N115" i="40"/>
  <c r="N115" i="38"/>
  <c r="N115" i="1"/>
  <c r="L108" i="82" s="1"/>
  <c r="N115" i="60"/>
  <c r="N111" i="79" s="1"/>
  <c r="N115" i="55"/>
  <c r="N115" i="44"/>
  <c r="N115" i="42"/>
  <c r="N115" i="43"/>
  <c r="N115" i="58"/>
  <c r="O1085" i="1"/>
  <c r="O73" i="1"/>
  <c r="J291" i="46"/>
  <c r="K291" i="46" s="1"/>
  <c r="I291" i="46"/>
  <c r="P272" i="46"/>
  <c r="O272" i="46"/>
  <c r="N272" i="46"/>
  <c r="J49" i="46"/>
  <c r="O1085" i="41"/>
  <c r="O73" i="41"/>
  <c r="O566" i="44"/>
  <c r="O1044" i="44" s="1"/>
  <c r="O1043" i="44"/>
  <c r="J430" i="46"/>
  <c r="N476" i="36"/>
  <c r="N476" i="39"/>
  <c r="O478" i="1"/>
  <c r="N476" i="58"/>
  <c r="J1568" i="46"/>
  <c r="J1673" i="46" s="1"/>
  <c r="N969" i="59"/>
  <c r="N969" i="55"/>
  <c r="N969" i="57"/>
  <c r="N969" i="43"/>
  <c r="N969" i="41"/>
  <c r="N969" i="1"/>
  <c r="M108" i="82" s="1"/>
  <c r="N969" i="60"/>
  <c r="O111" i="79" s="1"/>
  <c r="N969" i="36"/>
  <c r="N969" i="42"/>
  <c r="N969" i="39"/>
  <c r="N969" i="40"/>
  <c r="N969" i="37"/>
  <c r="N969" i="44"/>
  <c r="N969" i="58"/>
  <c r="N969" i="38"/>
  <c r="O927" i="1"/>
  <c r="P135" i="46"/>
  <c r="N457" i="67"/>
  <c r="N474" i="67" s="1"/>
  <c r="N237" i="67"/>
  <c r="N254" i="67" s="1"/>
  <c r="N347" i="67"/>
  <c r="N364" i="67" s="1"/>
  <c r="N567" i="67"/>
  <c r="N584" i="67" s="1"/>
  <c r="N694" i="67"/>
  <c r="F7" i="49" l="1"/>
  <c r="O130" i="67"/>
  <c r="N130" i="67" s="1"/>
  <c r="G10" i="49"/>
  <c r="H10" i="49" s="1"/>
  <c r="F10" i="49"/>
  <c r="G9" i="49"/>
  <c r="G11" i="49" s="1"/>
  <c r="H11" i="49" s="1"/>
  <c r="F12" i="49"/>
  <c r="F14" i="49" s="1"/>
  <c r="F9" i="49"/>
  <c r="J1296" i="46"/>
  <c r="K1296" i="46" s="1"/>
  <c r="J1101" i="46"/>
  <c r="K1101" i="46" s="1"/>
  <c r="AQ128" i="46"/>
  <c r="J18" i="64" s="1"/>
  <c r="C16" i="84"/>
  <c r="D6" i="84"/>
  <c r="D7" i="84"/>
  <c r="D10" i="84"/>
  <c r="N67" i="32"/>
  <c r="J61" i="82" s="1"/>
  <c r="AQ130" i="46"/>
  <c r="J20" i="64" s="1"/>
  <c r="I1107" i="46"/>
  <c r="J1107" i="46" s="1"/>
  <c r="K1107" i="46" s="1"/>
  <c r="AQ131" i="46"/>
  <c r="J21" i="64" s="1"/>
  <c r="AQ129" i="46"/>
  <c r="J19" i="64" s="1"/>
  <c r="D13" i="84"/>
  <c r="D9" i="84"/>
  <c r="D8" i="84"/>
  <c r="D11" i="84"/>
  <c r="D12" i="84"/>
  <c r="D23" i="81"/>
  <c r="I1302" i="46"/>
  <c r="J1302" i="46" s="1"/>
  <c r="K1302" i="46" s="1"/>
  <c r="AQ132" i="46"/>
  <c r="J22" i="64" s="1"/>
  <c r="AQ133" i="46"/>
  <c r="J23" i="64" s="1"/>
  <c r="L111" i="79"/>
  <c r="J108" i="82"/>
  <c r="F11" i="49"/>
  <c r="I1841" i="46"/>
  <c r="F1841" i="46"/>
  <c r="G12" i="49"/>
  <c r="O87" i="67"/>
  <c r="N87" i="67" s="1"/>
  <c r="N86" i="67"/>
  <c r="AQ127" i="46"/>
  <c r="J17" i="64" s="1"/>
  <c r="H108" i="82"/>
  <c r="K91" i="82"/>
  <c r="G91" i="82" s="1"/>
  <c r="H87" i="79"/>
  <c r="I108" i="82"/>
  <c r="N111" i="70"/>
  <c r="W94" i="79"/>
  <c r="J1807" i="46"/>
  <c r="V94" i="79"/>
  <c r="U111" i="79"/>
  <c r="N145" i="31"/>
  <c r="N68" i="32"/>
  <c r="L64" i="79"/>
  <c r="N111" i="32"/>
  <c r="L112" i="79"/>
  <c r="J111" i="79"/>
  <c r="I111" i="79"/>
  <c r="N102" i="31"/>
  <c r="J1921" i="46"/>
  <c r="N434" i="55"/>
  <c r="J1067" i="46"/>
  <c r="N1068" i="41"/>
  <c r="N1068" i="42"/>
  <c r="N1068" i="36"/>
  <c r="N1068" i="59"/>
  <c r="N477" i="38"/>
  <c r="N1068" i="38"/>
  <c r="N1068" i="43"/>
  <c r="N1068" i="55"/>
  <c r="N1068" i="37"/>
  <c r="N1068" i="60"/>
  <c r="N1068" i="1"/>
  <c r="N1068" i="40"/>
  <c r="N477" i="44"/>
  <c r="N1068" i="57"/>
  <c r="N1068" i="44"/>
  <c r="N1068" i="58"/>
  <c r="N477" i="39"/>
  <c r="N477" i="41"/>
  <c r="N434" i="44"/>
  <c r="J742" i="46"/>
  <c r="O777" i="46" s="1"/>
  <c r="N434" i="36"/>
  <c r="N434" i="41"/>
  <c r="N477" i="1"/>
  <c r="O1695" i="46"/>
  <c r="O1043" i="59"/>
  <c r="O74" i="59"/>
  <c r="O1044" i="59" s="1"/>
  <c r="J112" i="46"/>
  <c r="O134" i="46" s="1"/>
  <c r="N225" i="70"/>
  <c r="N226" i="70" s="1"/>
  <c r="N182" i="70"/>
  <c r="N183" i="70" s="1"/>
  <c r="N255" i="67"/>
  <c r="N256" i="67" s="1"/>
  <c r="N213" i="67"/>
  <c r="N214" i="67" s="1"/>
  <c r="N477" i="36"/>
  <c r="N477" i="55"/>
  <c r="O1043" i="41"/>
  <c r="O74" i="41"/>
  <c r="O1044" i="41" s="1"/>
  <c r="O117" i="1"/>
  <c r="N116" i="37"/>
  <c r="N116" i="57"/>
  <c r="N116" i="60"/>
  <c r="N112" i="79" s="1"/>
  <c r="N116" i="42"/>
  <c r="O1086" i="1"/>
  <c r="N116" i="44"/>
  <c r="N116" i="43"/>
  <c r="N116" i="58"/>
  <c r="N116" i="55"/>
  <c r="N116" i="1"/>
  <c r="L109" i="82" s="1"/>
  <c r="N116" i="38"/>
  <c r="N116" i="41"/>
  <c r="N116" i="40"/>
  <c r="N116" i="36"/>
  <c r="N116" i="39"/>
  <c r="N116" i="59"/>
  <c r="N303" i="44"/>
  <c r="N303" i="42"/>
  <c r="N303" i="38"/>
  <c r="N303" i="1"/>
  <c r="N303" i="60"/>
  <c r="N303" i="58"/>
  <c r="N303" i="41"/>
  <c r="N303" i="43"/>
  <c r="N303" i="40"/>
  <c r="N303" i="39"/>
  <c r="N303" i="37"/>
  <c r="N303" i="36"/>
  <c r="N303" i="55"/>
  <c r="N303" i="59"/>
  <c r="N303" i="57"/>
  <c r="N345" i="60"/>
  <c r="N345" i="57"/>
  <c r="N345" i="40"/>
  <c r="N345" i="36"/>
  <c r="N345" i="43"/>
  <c r="N345" i="39"/>
  <c r="N345" i="59"/>
  <c r="N345" i="44"/>
  <c r="N345" i="41"/>
  <c r="N345" i="1"/>
  <c r="N345" i="55"/>
  <c r="N345" i="38"/>
  <c r="N345" i="58"/>
  <c r="N345" i="42"/>
  <c r="N345" i="37"/>
  <c r="N434" i="1"/>
  <c r="N434" i="57"/>
  <c r="N434" i="58"/>
  <c r="N434" i="40"/>
  <c r="O117" i="42"/>
  <c r="O1087" i="42" s="1"/>
  <c r="O1086" i="42"/>
  <c r="O478" i="36"/>
  <c r="O1087" i="36" s="1"/>
  <c r="O1086" i="36"/>
  <c r="O1043" i="58"/>
  <c r="O435" i="58"/>
  <c r="O1044" i="58" s="1"/>
  <c r="N564" i="70"/>
  <c r="N565" i="70" s="1"/>
  <c r="N521" i="70"/>
  <c r="N522" i="70" s="1"/>
  <c r="N451" i="70"/>
  <c r="N452" i="70" s="1"/>
  <c r="N408" i="70"/>
  <c r="N409" i="70" s="1"/>
  <c r="N684" i="37"/>
  <c r="N684" i="57"/>
  <c r="N684" i="41"/>
  <c r="N684" i="43"/>
  <c r="N684" i="44"/>
  <c r="N684" i="39"/>
  <c r="N684" i="42"/>
  <c r="N684" i="59"/>
  <c r="N684" i="55"/>
  <c r="N684" i="40"/>
  <c r="N684" i="36"/>
  <c r="N684" i="60"/>
  <c r="S64" i="79" s="1"/>
  <c r="N684" i="38"/>
  <c r="N684" i="1"/>
  <c r="N684" i="58"/>
  <c r="O685" i="1"/>
  <c r="O728" i="1"/>
  <c r="N727" i="39"/>
  <c r="N727" i="37"/>
  <c r="N727" i="41"/>
  <c r="N727" i="55"/>
  <c r="N727" i="44"/>
  <c r="N727" i="57"/>
  <c r="N727" i="43"/>
  <c r="N727" i="58"/>
  <c r="N727" i="59"/>
  <c r="N727" i="36"/>
  <c r="N727" i="40"/>
  <c r="N727" i="42"/>
  <c r="N727" i="60"/>
  <c r="S112" i="79" s="1"/>
  <c r="N727" i="1"/>
  <c r="N727" i="38"/>
  <c r="O231" i="39"/>
  <c r="O1086" i="39"/>
  <c r="N230" i="60"/>
  <c r="N230" i="37"/>
  <c r="N230" i="39"/>
  <c r="N230" i="43"/>
  <c r="N230" i="42"/>
  <c r="N230" i="36"/>
  <c r="N230" i="55"/>
  <c r="N230" i="1"/>
  <c r="N230" i="40"/>
  <c r="N230" i="41"/>
  <c r="N230" i="59"/>
  <c r="N230" i="58"/>
  <c r="N230" i="57"/>
  <c r="N230" i="38"/>
  <c r="N230" i="44"/>
  <c r="O609" i="43"/>
  <c r="O1087" i="43" s="1"/>
  <c r="O1086" i="43"/>
  <c r="O478" i="55"/>
  <c r="O1087" i="55" s="1"/>
  <c r="O1086" i="55"/>
  <c r="O117" i="60"/>
  <c r="O1087" i="60" s="1"/>
  <c r="O1086" i="60"/>
  <c r="O117" i="38"/>
  <c r="O1087" i="38" s="1"/>
  <c r="O1086" i="38"/>
  <c r="V32" i="73"/>
  <c r="P1869" i="46"/>
  <c r="N927" i="36"/>
  <c r="N927" i="60"/>
  <c r="O64" i="79" s="1"/>
  <c r="N927" i="41"/>
  <c r="N927" i="57"/>
  <c r="N927" i="1"/>
  <c r="M61" i="82" s="1"/>
  <c r="N927" i="44"/>
  <c r="N927" i="55"/>
  <c r="N927" i="42"/>
  <c r="N927" i="37"/>
  <c r="N927" i="58"/>
  <c r="N927" i="38"/>
  <c r="N927" i="40"/>
  <c r="N927" i="59"/>
  <c r="N927" i="43"/>
  <c r="N927" i="39"/>
  <c r="O928" i="1"/>
  <c r="O117" i="41"/>
  <c r="O1087" i="41" s="1"/>
  <c r="O1086" i="41"/>
  <c r="G19" i="49"/>
  <c r="O478" i="58"/>
  <c r="O1087" i="58" s="1"/>
  <c r="O1086" i="58"/>
  <c r="N695" i="67"/>
  <c r="N696" i="67" s="1"/>
  <c r="N653" i="67"/>
  <c r="N654" i="67" s="1"/>
  <c r="N585" i="67"/>
  <c r="N586" i="67" s="1"/>
  <c r="N543" i="67"/>
  <c r="N544" i="67" s="1"/>
  <c r="N475" i="67"/>
  <c r="N476" i="67" s="1"/>
  <c r="N433" i="67"/>
  <c r="N434" i="67" s="1"/>
  <c r="N477" i="43"/>
  <c r="N477" i="59"/>
  <c r="N477" i="42"/>
  <c r="N477" i="57"/>
  <c r="N73" i="41"/>
  <c r="N73" i="42"/>
  <c r="N73" i="36"/>
  <c r="N73" i="60"/>
  <c r="N64" i="79" s="1"/>
  <c r="N73" i="38"/>
  <c r="O1043" i="1"/>
  <c r="N73" i="58"/>
  <c r="N73" i="44"/>
  <c r="N73" i="55"/>
  <c r="N73" i="1"/>
  <c r="L61" i="82" s="1"/>
  <c r="N73" i="43"/>
  <c r="N73" i="40"/>
  <c r="N73" i="37"/>
  <c r="N73" i="57"/>
  <c r="N73" i="59"/>
  <c r="N73" i="39"/>
  <c r="O74" i="1"/>
  <c r="O117" i="59"/>
  <c r="O1087" i="59" s="1"/>
  <c r="O1086" i="59"/>
  <c r="N434" i="38"/>
  <c r="N434" i="39"/>
  <c r="N434" i="43"/>
  <c r="J1701" i="46"/>
  <c r="K1701" i="46" s="1"/>
  <c r="AQ119" i="46"/>
  <c r="J9" i="64" s="1"/>
  <c r="AQ121" i="46"/>
  <c r="J11" i="64" s="1"/>
  <c r="AQ120" i="46"/>
  <c r="J10" i="64" s="1"/>
  <c r="AQ118" i="46"/>
  <c r="J8" i="64" s="1"/>
  <c r="G7" i="49"/>
  <c r="H7" i="49" s="1"/>
  <c r="AQ116" i="46"/>
  <c r="J6" i="64" s="1"/>
  <c r="AQ114" i="46"/>
  <c r="J4" i="64" s="1"/>
  <c r="I140" i="46"/>
  <c r="J140" i="46" s="1"/>
  <c r="K140" i="46" s="1"/>
  <c r="AQ117" i="46"/>
  <c r="J7" i="64" s="1"/>
  <c r="AQ115" i="46"/>
  <c r="J5" i="64" s="1"/>
  <c r="O478" i="57"/>
  <c r="O1087" i="57" s="1"/>
  <c r="O1086" i="57"/>
  <c r="N565" i="60"/>
  <c r="R64" i="79" s="1"/>
  <c r="N565" i="57"/>
  <c r="N565" i="55"/>
  <c r="N565" i="39"/>
  <c r="N565" i="58"/>
  <c r="N565" i="42"/>
  <c r="N565" i="36"/>
  <c r="N565" i="59"/>
  <c r="N565" i="38"/>
  <c r="N565" i="37"/>
  <c r="N565" i="43"/>
  <c r="N565" i="41"/>
  <c r="N565" i="40"/>
  <c r="N565" i="44"/>
  <c r="N565" i="1"/>
  <c r="O566" i="1"/>
  <c r="N608" i="42"/>
  <c r="N608" i="38"/>
  <c r="N608" i="41"/>
  <c r="N608" i="58"/>
  <c r="N608" i="39"/>
  <c r="O609" i="1"/>
  <c r="N608" i="57"/>
  <c r="N608" i="59"/>
  <c r="N608" i="1"/>
  <c r="N608" i="37"/>
  <c r="N608" i="36"/>
  <c r="N608" i="43"/>
  <c r="N608" i="55"/>
  <c r="N608" i="40"/>
  <c r="N608" i="44"/>
  <c r="N608" i="60"/>
  <c r="R112" i="79" s="1"/>
  <c r="O291" i="46"/>
  <c r="O292" i="46"/>
  <c r="N805" i="38"/>
  <c r="N805" i="57"/>
  <c r="N805" i="44"/>
  <c r="N805" i="59"/>
  <c r="N805" i="39"/>
  <c r="N805" i="60"/>
  <c r="T64" i="79" s="1"/>
  <c r="N805" i="41"/>
  <c r="N805" i="42"/>
  <c r="N805" i="43"/>
  <c r="N805" i="37"/>
  <c r="N805" i="55"/>
  <c r="N805" i="58"/>
  <c r="N805" i="40"/>
  <c r="N805" i="1"/>
  <c r="N805" i="36"/>
  <c r="O806" i="1"/>
  <c r="O1530" i="46"/>
  <c r="P1531" i="46"/>
  <c r="I297" i="46"/>
  <c r="J297" i="46" s="1"/>
  <c r="K297" i="46" s="1"/>
  <c r="I292" i="46"/>
  <c r="J292" i="46" s="1"/>
  <c r="O435" i="57"/>
  <c r="O1044" i="57" s="1"/>
  <c r="O1043" i="57"/>
  <c r="J1923" i="46"/>
  <c r="N675" i="70"/>
  <c r="N676" i="70" s="1"/>
  <c r="N632" i="70"/>
  <c r="N633" i="70" s="1"/>
  <c r="G20" i="49"/>
  <c r="I1895" i="46"/>
  <c r="J1895" i="46" s="1"/>
  <c r="K1895" i="46" s="1"/>
  <c r="J1889" i="46"/>
  <c r="I1890" i="46"/>
  <c r="N365" i="67"/>
  <c r="N366" i="67" s="1"/>
  <c r="N323" i="67"/>
  <c r="N324" i="67" s="1"/>
  <c r="N970" i="41"/>
  <c r="N970" i="39"/>
  <c r="N970" i="43"/>
  <c r="N970" i="42"/>
  <c r="N970" i="44"/>
  <c r="O971" i="1"/>
  <c r="N970" i="57"/>
  <c r="N970" i="40"/>
  <c r="N970" i="1"/>
  <c r="M109" i="82" s="1"/>
  <c r="N970" i="58"/>
  <c r="N970" i="37"/>
  <c r="N970" i="36"/>
  <c r="N970" i="55"/>
  <c r="N970" i="60"/>
  <c r="O112" i="79" s="1"/>
  <c r="N970" i="59"/>
  <c r="N970" i="38"/>
  <c r="N477" i="58"/>
  <c r="N477" i="60"/>
  <c r="Q112" i="79" s="1"/>
  <c r="N477" i="37"/>
  <c r="N477" i="40"/>
  <c r="N1085" i="58"/>
  <c r="N1085" i="39"/>
  <c r="N1085" i="42"/>
  <c r="N1085" i="60"/>
  <c r="N1085" i="36"/>
  <c r="N1085" i="59"/>
  <c r="N1085" i="38"/>
  <c r="N1085" i="1"/>
  <c r="N1085" i="43"/>
  <c r="N1085" i="55"/>
  <c r="N1085" i="57"/>
  <c r="N1085" i="41"/>
  <c r="N1085" i="37"/>
  <c r="N1085" i="44"/>
  <c r="N1085" i="40"/>
  <c r="AQ152" i="46"/>
  <c r="J44" i="64" s="1"/>
  <c r="AQ154" i="46"/>
  <c r="J46" i="64" s="1"/>
  <c r="AQ153" i="46"/>
  <c r="J45" i="64" s="1"/>
  <c r="I1945" i="46"/>
  <c r="AQ155" i="46"/>
  <c r="J47" i="64" s="1"/>
  <c r="I1944" i="46"/>
  <c r="N434" i="37"/>
  <c r="N434" i="42"/>
  <c r="N434" i="60"/>
  <c r="Q64" i="79" s="1"/>
  <c r="N434" i="59"/>
  <c r="O1043" i="42"/>
  <c r="O74" i="42"/>
  <c r="O1044" i="42" s="1"/>
  <c r="O435" i="36"/>
  <c r="O1044" i="36" s="1"/>
  <c r="O1043" i="36"/>
  <c r="P1296" i="46"/>
  <c r="O1296" i="46" s="1"/>
  <c r="P1297" i="46"/>
  <c r="N338" i="70"/>
  <c r="N339" i="70" s="1"/>
  <c r="N295" i="70"/>
  <c r="N296" i="70" s="1"/>
  <c r="O1043" i="39"/>
  <c r="O189" i="39"/>
  <c r="N188" i="58"/>
  <c r="N188" i="44"/>
  <c r="N188" i="39"/>
  <c r="N188" i="57"/>
  <c r="N188" i="55"/>
  <c r="N188" i="1"/>
  <c r="N188" i="59"/>
  <c r="N188" i="41"/>
  <c r="N188" i="60"/>
  <c r="N188" i="43"/>
  <c r="N188" i="40"/>
  <c r="N188" i="38"/>
  <c r="N188" i="36"/>
  <c r="N188" i="42"/>
  <c r="N188" i="37"/>
  <c r="O1043" i="60"/>
  <c r="O74" i="60"/>
  <c r="O1044" i="60" s="1"/>
  <c r="O1043" i="38"/>
  <c r="O74" i="38"/>
  <c r="O1044" i="38" s="1"/>
  <c r="N848" i="59"/>
  <c r="N848" i="57"/>
  <c r="N848" i="41"/>
  <c r="N848" i="36"/>
  <c r="N848" i="44"/>
  <c r="O849" i="1"/>
  <c r="N848" i="55"/>
  <c r="N848" i="60"/>
  <c r="T112" i="79" s="1"/>
  <c r="N848" i="40"/>
  <c r="N848" i="38"/>
  <c r="N848" i="42"/>
  <c r="N848" i="1"/>
  <c r="N848" i="58"/>
  <c r="N848" i="39"/>
  <c r="N848" i="37"/>
  <c r="N848" i="43"/>
  <c r="O566" i="43"/>
  <c r="O1044" i="43" s="1"/>
  <c r="O1043" i="43"/>
  <c r="O435" i="55"/>
  <c r="O1044" i="55" s="1"/>
  <c r="O1043" i="55"/>
  <c r="F25" i="49" l="1"/>
  <c r="H9" i="49"/>
  <c r="L113" i="79"/>
  <c r="J110" i="82"/>
  <c r="F11" i="84"/>
  <c r="L65" i="79"/>
  <c r="J62" i="82"/>
  <c r="F13" i="84"/>
  <c r="G14" i="49"/>
  <c r="H14" i="49" s="1"/>
  <c r="H12" i="49"/>
  <c r="F12" i="84"/>
  <c r="F7" i="84"/>
  <c r="F9" i="84"/>
  <c r="F8" i="84"/>
  <c r="F10" i="84"/>
  <c r="D14" i="84"/>
  <c r="F6" i="84"/>
  <c r="H16" i="75"/>
  <c r="F1890" i="46"/>
  <c r="K20" i="49" s="1"/>
  <c r="K43" i="73" s="1"/>
  <c r="K108" i="82"/>
  <c r="G108" i="82" s="1"/>
  <c r="H94" i="79"/>
  <c r="N69" i="70"/>
  <c r="N70" i="70" s="1"/>
  <c r="W65" i="79" s="1"/>
  <c r="M94" i="79"/>
  <c r="H61" i="82"/>
  <c r="H109" i="82"/>
  <c r="I109" i="82"/>
  <c r="I61" i="82"/>
  <c r="N112" i="70"/>
  <c r="W111" i="79"/>
  <c r="V111" i="79"/>
  <c r="J1922" i="46"/>
  <c r="J1924" i="46" s="1"/>
  <c r="I64" i="79"/>
  <c r="I112" i="79"/>
  <c r="J112" i="79"/>
  <c r="N146" i="31"/>
  <c r="U112" i="79"/>
  <c r="N103" i="31"/>
  <c r="U64" i="79"/>
  <c r="J64" i="79"/>
  <c r="O1101" i="46"/>
  <c r="N971" i="60"/>
  <c r="O113" i="79" s="1"/>
  <c r="N971" i="57"/>
  <c r="N971" i="37"/>
  <c r="N971" i="39"/>
  <c r="N971" i="59"/>
  <c r="N971" i="42"/>
  <c r="N971" i="41"/>
  <c r="N971" i="44"/>
  <c r="N971" i="43"/>
  <c r="N971" i="38"/>
  <c r="N971" i="36"/>
  <c r="N971" i="58"/>
  <c r="N971" i="40"/>
  <c r="N971" i="1"/>
  <c r="M110" i="82" s="1"/>
  <c r="N971" i="55"/>
  <c r="N435" i="38"/>
  <c r="N435" i="44"/>
  <c r="N435" i="55"/>
  <c r="N435" i="43"/>
  <c r="N806" i="44"/>
  <c r="N806" i="58"/>
  <c r="N806" i="36"/>
  <c r="N806" i="59"/>
  <c r="N806" i="55"/>
  <c r="N806" i="41"/>
  <c r="N806" i="40"/>
  <c r="N806" i="43"/>
  <c r="N806" i="42"/>
  <c r="N806" i="60"/>
  <c r="T65" i="79" s="1"/>
  <c r="N806" i="39"/>
  <c r="N806" i="1"/>
  <c r="N806" i="37"/>
  <c r="N806" i="38"/>
  <c r="N806" i="57"/>
  <c r="O1087" i="39"/>
  <c r="N231" i="57"/>
  <c r="N231" i="42"/>
  <c r="N231" i="44"/>
  <c r="N231" i="40"/>
  <c r="N231" i="60"/>
  <c r="N231" i="1"/>
  <c r="N231" i="36"/>
  <c r="N231" i="58"/>
  <c r="N231" i="39"/>
  <c r="N231" i="41"/>
  <c r="N231" i="43"/>
  <c r="N231" i="38"/>
  <c r="N231" i="55"/>
  <c r="N231" i="37"/>
  <c r="N231" i="59"/>
  <c r="N728" i="1"/>
  <c r="N728" i="40"/>
  <c r="N728" i="38"/>
  <c r="N728" i="41"/>
  <c r="N728" i="42"/>
  <c r="N728" i="44"/>
  <c r="N728" i="60"/>
  <c r="S113" i="79" s="1"/>
  <c r="N728" i="37"/>
  <c r="N728" i="43"/>
  <c r="N728" i="59"/>
  <c r="N728" i="58"/>
  <c r="N728" i="36"/>
  <c r="N728" i="39"/>
  <c r="N728" i="55"/>
  <c r="N728" i="57"/>
  <c r="N478" i="36"/>
  <c r="N478" i="43"/>
  <c r="N478" i="42"/>
  <c r="N478" i="37"/>
  <c r="N849" i="60"/>
  <c r="T113" i="79" s="1"/>
  <c r="N849" i="40"/>
  <c r="N849" i="58"/>
  <c r="N849" i="59"/>
  <c r="N849" i="36"/>
  <c r="N849" i="39"/>
  <c r="N849" i="37"/>
  <c r="N849" i="1"/>
  <c r="N849" i="38"/>
  <c r="N849" i="55"/>
  <c r="N849" i="57"/>
  <c r="N849" i="42"/>
  <c r="N849" i="41"/>
  <c r="N849" i="44"/>
  <c r="N849" i="43"/>
  <c r="I1950" i="46"/>
  <c r="J1950" i="46" s="1"/>
  <c r="K1950" i="46" s="1"/>
  <c r="N435" i="36"/>
  <c r="N435" i="40"/>
  <c r="N435" i="1"/>
  <c r="J293" i="46"/>
  <c r="K292" i="46"/>
  <c r="N609" i="37"/>
  <c r="N609" i="58"/>
  <c r="N609" i="60"/>
  <c r="R113" i="79" s="1"/>
  <c r="N609" i="1"/>
  <c r="N609" i="39"/>
  <c r="N609" i="44"/>
  <c r="N609" i="57"/>
  <c r="N609" i="42"/>
  <c r="N609" i="55"/>
  <c r="N609" i="43"/>
  <c r="N609" i="59"/>
  <c r="N609" i="41"/>
  <c r="N609" i="40"/>
  <c r="N609" i="36"/>
  <c r="N609" i="38"/>
  <c r="N1043" i="57"/>
  <c r="N1043" i="38"/>
  <c r="N1043" i="60"/>
  <c r="N1043" i="39"/>
  <c r="N1043" i="37"/>
  <c r="N1043" i="59"/>
  <c r="N1043" i="42"/>
  <c r="N1043" i="1"/>
  <c r="N1043" i="58"/>
  <c r="N1043" i="43"/>
  <c r="N1043" i="41"/>
  <c r="N1043" i="44"/>
  <c r="N1043" i="36"/>
  <c r="N1043" i="40"/>
  <c r="N1043" i="55"/>
  <c r="I1847" i="46"/>
  <c r="J1847" i="46" s="1"/>
  <c r="K1847" i="46" s="1"/>
  <c r="N685" i="60"/>
  <c r="S65" i="79" s="1"/>
  <c r="N685" i="37"/>
  <c r="N685" i="40"/>
  <c r="N685" i="59"/>
  <c r="N685" i="42"/>
  <c r="N685" i="55"/>
  <c r="N685" i="1"/>
  <c r="N685" i="36"/>
  <c r="N685" i="57"/>
  <c r="N685" i="58"/>
  <c r="N685" i="44"/>
  <c r="N685" i="39"/>
  <c r="N685" i="38"/>
  <c r="N685" i="43"/>
  <c r="N685" i="41"/>
  <c r="N1086" i="57"/>
  <c r="N1086" i="43"/>
  <c r="N1086" i="39"/>
  <c r="N1086" i="36"/>
  <c r="N1086" i="1"/>
  <c r="N1086" i="37"/>
  <c r="N1086" i="40"/>
  <c r="N1086" i="38"/>
  <c r="N1086" i="55"/>
  <c r="N1086" i="41"/>
  <c r="N1086" i="60"/>
  <c r="N1086" i="42"/>
  <c r="N1086" i="59"/>
  <c r="N1086" i="44"/>
  <c r="N1086" i="58"/>
  <c r="N478" i="44"/>
  <c r="N478" i="38"/>
  <c r="N478" i="55"/>
  <c r="N478" i="40"/>
  <c r="O1044" i="39"/>
  <c r="N189" i="38"/>
  <c r="N189" i="41"/>
  <c r="N189" i="44"/>
  <c r="N189" i="57"/>
  <c r="N189" i="39"/>
  <c r="N189" i="55"/>
  <c r="N189" i="1"/>
  <c r="N189" i="59"/>
  <c r="N189" i="36"/>
  <c r="N189" i="40"/>
  <c r="N189" i="60"/>
  <c r="N189" i="58"/>
  <c r="N189" i="42"/>
  <c r="N189" i="43"/>
  <c r="N189" i="37"/>
  <c r="H20" i="49"/>
  <c r="N435" i="41"/>
  <c r="N435" i="58"/>
  <c r="N435" i="57"/>
  <c r="N435" i="59"/>
  <c r="O1044" i="1"/>
  <c r="N74" i="58"/>
  <c r="N74" i="42"/>
  <c r="N74" i="37"/>
  <c r="N74" i="1"/>
  <c r="L62" i="82" s="1"/>
  <c r="N74" i="44"/>
  <c r="N74" i="55"/>
  <c r="N74" i="41"/>
  <c r="N74" i="43"/>
  <c r="N74" i="60"/>
  <c r="N65" i="79" s="1"/>
  <c r="N74" i="40"/>
  <c r="N74" i="59"/>
  <c r="N74" i="39"/>
  <c r="N74" i="38"/>
  <c r="N74" i="57"/>
  <c r="N74" i="36"/>
  <c r="H19" i="49"/>
  <c r="G21" i="49"/>
  <c r="N928" i="37"/>
  <c r="N928" i="41"/>
  <c r="N928" i="55"/>
  <c r="N928" i="59"/>
  <c r="N928" i="36"/>
  <c r="N928" i="58"/>
  <c r="N928" i="44"/>
  <c r="N928" i="1"/>
  <c r="M62" i="82" s="1"/>
  <c r="N928" i="43"/>
  <c r="N928" i="39"/>
  <c r="N928" i="38"/>
  <c r="N928" i="57"/>
  <c r="N928" i="40"/>
  <c r="N928" i="60"/>
  <c r="O65" i="79" s="1"/>
  <c r="N928" i="42"/>
  <c r="O1087" i="1"/>
  <c r="N117" i="36"/>
  <c r="N117" i="44"/>
  <c r="N117" i="37"/>
  <c r="N117" i="42"/>
  <c r="N117" i="59"/>
  <c r="N117" i="38"/>
  <c r="N117" i="40"/>
  <c r="N117" i="58"/>
  <c r="N117" i="57"/>
  <c r="N117" i="39"/>
  <c r="N117" i="43"/>
  <c r="N117" i="60"/>
  <c r="N113" i="79" s="1"/>
  <c r="N117" i="55"/>
  <c r="N117" i="41"/>
  <c r="N117" i="1"/>
  <c r="L110" i="82" s="1"/>
  <c r="N478" i="1"/>
  <c r="H110" i="82" s="1"/>
  <c r="N478" i="57"/>
  <c r="N478" i="59"/>
  <c r="AR152" i="46"/>
  <c r="K44" i="64" s="1"/>
  <c r="AR155" i="46"/>
  <c r="K47" i="64" s="1"/>
  <c r="AR153" i="46"/>
  <c r="K45" i="64" s="1"/>
  <c r="AR154" i="46"/>
  <c r="K46" i="64" s="1"/>
  <c r="J20" i="49"/>
  <c r="J1890" i="46"/>
  <c r="J1891" i="46" s="1"/>
  <c r="F1895" i="46" s="1"/>
  <c r="I1899" i="46" s="1"/>
  <c r="N435" i="39"/>
  <c r="N435" i="37"/>
  <c r="N435" i="42"/>
  <c r="N435" i="60"/>
  <c r="Q65" i="79" s="1"/>
  <c r="N566" i="57"/>
  <c r="N566" i="42"/>
  <c r="N566" i="37"/>
  <c r="N566" i="41"/>
  <c r="N566" i="40"/>
  <c r="N566" i="1"/>
  <c r="N566" i="55"/>
  <c r="N566" i="44"/>
  <c r="N566" i="58"/>
  <c r="N566" i="60"/>
  <c r="R65" i="79" s="1"/>
  <c r="N566" i="39"/>
  <c r="N566" i="43"/>
  <c r="N566" i="38"/>
  <c r="N566" i="59"/>
  <c r="N566" i="36"/>
  <c r="N478" i="39"/>
  <c r="N478" i="41"/>
  <c r="N478" i="58"/>
  <c r="N478" i="60"/>
  <c r="Q113" i="79" s="1"/>
  <c r="G7" i="84" l="1"/>
  <c r="L1832" i="46"/>
  <c r="K1832" i="46" s="1"/>
  <c r="N1837" i="46" s="1"/>
  <c r="G6" i="84"/>
  <c r="L1777" i="46"/>
  <c r="K1777" i="46" s="1"/>
  <c r="N1781" i="46" s="1"/>
  <c r="F14" i="84"/>
  <c r="G14" i="84" s="1"/>
  <c r="K61" i="82"/>
  <c r="G61" i="82" s="1"/>
  <c r="W64" i="79"/>
  <c r="G12" i="84"/>
  <c r="L765" i="46"/>
  <c r="K765" i="46" s="1"/>
  <c r="N775" i="46" s="1"/>
  <c r="G10" i="84"/>
  <c r="L1288" i="46"/>
  <c r="K1288" i="46" s="1"/>
  <c r="N1294" i="46" s="1"/>
  <c r="L1090" i="46"/>
  <c r="K1090" i="46" s="1"/>
  <c r="N1099" i="46" s="1"/>
  <c r="G13" i="84"/>
  <c r="G8" i="84"/>
  <c r="L125" i="46"/>
  <c r="K125" i="46" s="1"/>
  <c r="N128" i="46" s="1"/>
  <c r="L1686" i="46"/>
  <c r="K1686" i="46" s="1"/>
  <c r="N1690" i="46" s="1"/>
  <c r="G9" i="84"/>
  <c r="G11" i="84"/>
  <c r="L1522" i="46"/>
  <c r="K1522" i="46" s="1"/>
  <c r="N1527" i="46" s="1"/>
  <c r="I62" i="82"/>
  <c r="M111" i="79"/>
  <c r="K109" i="82"/>
  <c r="G109" i="82" s="1"/>
  <c r="H111" i="79"/>
  <c r="U113" i="79"/>
  <c r="U65" i="79"/>
  <c r="H62" i="82"/>
  <c r="I110" i="82"/>
  <c r="W112" i="79"/>
  <c r="N113" i="70"/>
  <c r="W113" i="79" s="1"/>
  <c r="V112" i="79"/>
  <c r="V113" i="79"/>
  <c r="V65" i="79"/>
  <c r="V64" i="79"/>
  <c r="M64" i="79" s="1"/>
  <c r="J65" i="79"/>
  <c r="I113" i="79"/>
  <c r="I65" i="79"/>
  <c r="J113" i="79"/>
  <c r="I20" i="49"/>
  <c r="N1087" i="57"/>
  <c r="N1087" i="1"/>
  <c r="N1087" i="58"/>
  <c r="N1087" i="44"/>
  <c r="N1087" i="60"/>
  <c r="N1087" i="42"/>
  <c r="N1087" i="40"/>
  <c r="N1087" i="36"/>
  <c r="N1087" i="59"/>
  <c r="N1087" i="39"/>
  <c r="N1087" i="37"/>
  <c r="N1087" i="41"/>
  <c r="N1087" i="55"/>
  <c r="N1087" i="43"/>
  <c r="N1087" i="38"/>
  <c r="H21" i="49"/>
  <c r="H25" i="49" s="1"/>
  <c r="G25" i="49"/>
  <c r="J1899" i="46"/>
  <c r="I1900" i="46"/>
  <c r="N1044" i="55"/>
  <c r="N1044" i="58"/>
  <c r="N1044" i="39"/>
  <c r="N1044" i="60"/>
  <c r="N1044" i="38"/>
  <c r="N1044" i="59"/>
  <c r="N1044" i="57"/>
  <c r="N1044" i="42"/>
  <c r="N1044" i="1"/>
  <c r="N1044" i="44"/>
  <c r="N1044" i="43"/>
  <c r="N1044" i="36"/>
  <c r="N1044" i="40"/>
  <c r="N1044" i="37"/>
  <c r="N1044" i="41"/>
  <c r="H9" i="84" l="1"/>
  <c r="I9" i="84" s="1"/>
  <c r="J9" i="84" s="1"/>
  <c r="K9" i="84" s="1"/>
  <c r="K1692" i="46"/>
  <c r="H8" i="84"/>
  <c r="I8" i="84" s="1"/>
  <c r="J8" i="84" s="1"/>
  <c r="K8" i="84" s="1"/>
  <c r="K131" i="46"/>
  <c r="H13" i="84"/>
  <c r="I13" i="84" s="1"/>
  <c r="J13" i="84" s="1"/>
  <c r="K13" i="84" s="1"/>
  <c r="K1098" i="46"/>
  <c r="P1102" i="46"/>
  <c r="O1102" i="46" s="1"/>
  <c r="H6" i="84"/>
  <c r="K1783" i="46"/>
  <c r="H10" i="84"/>
  <c r="I10" i="84" s="1"/>
  <c r="J10" i="84" s="1"/>
  <c r="K10" i="84" s="1"/>
  <c r="K1293" i="46"/>
  <c r="H7" i="84"/>
  <c r="I7" i="84" s="1"/>
  <c r="J7" i="84" s="1"/>
  <c r="K7" i="84" s="1"/>
  <c r="K1838" i="46"/>
  <c r="H11" i="84"/>
  <c r="I11" i="84" s="1"/>
  <c r="J11" i="84" s="1"/>
  <c r="K11" i="84" s="1"/>
  <c r="K1527" i="46"/>
  <c r="H12" i="84"/>
  <c r="I12" i="84" s="1"/>
  <c r="J12" i="84" s="1"/>
  <c r="K12" i="84" s="1"/>
  <c r="K774" i="46"/>
  <c r="K62" i="82"/>
  <c r="G62" i="82" s="1"/>
  <c r="K110" i="82"/>
  <c r="G110" i="82" s="1"/>
  <c r="H64" i="79"/>
  <c r="M113" i="79"/>
  <c r="M65" i="79"/>
  <c r="H113" i="79"/>
  <c r="M112" i="79"/>
  <c r="H65" i="79"/>
  <c r="H112" i="79"/>
  <c r="K1899" i="46"/>
  <c r="J1900" i="46"/>
  <c r="F1297" i="46" l="1"/>
  <c r="I1297" i="46"/>
  <c r="I1102" i="46"/>
  <c r="F1102" i="46"/>
  <c r="I1787" i="46"/>
  <c r="F1787" i="46"/>
  <c r="F778" i="46"/>
  <c r="I778" i="46"/>
  <c r="F135" i="46"/>
  <c r="I135" i="46"/>
  <c r="I1531" i="46"/>
  <c r="F1531" i="46"/>
  <c r="F1696" i="46"/>
  <c r="I1696" i="46"/>
  <c r="I1842" i="46"/>
  <c r="F1842" i="46"/>
  <c r="O1297" i="46"/>
  <c r="H14" i="75"/>
  <c r="N14" i="75" s="1"/>
  <c r="J18" i="49"/>
  <c r="J1787" i="46"/>
  <c r="I6" i="84"/>
  <c r="H14" i="84"/>
  <c r="H6" i="75"/>
  <c r="J10" i="49"/>
  <c r="J1102" i="46"/>
  <c r="I1103" i="46"/>
  <c r="O778" i="46"/>
  <c r="I7" i="49"/>
  <c r="O135" i="46"/>
  <c r="O1531" i="46"/>
  <c r="O1696" i="46"/>
  <c r="K19" i="49"/>
  <c r="K42" i="73" s="1"/>
  <c r="J19" i="49"/>
  <c r="I19" i="49" s="1"/>
  <c r="H15" i="75"/>
  <c r="H17" i="75" s="1"/>
  <c r="V53" i="73" l="1"/>
  <c r="AD34" i="50" s="1"/>
  <c r="K10" i="49"/>
  <c r="AE25" i="50"/>
  <c r="AH25" i="50" s="1"/>
  <c r="J1696" i="46"/>
  <c r="H12" i="75"/>
  <c r="J8" i="49"/>
  <c r="N6" i="75"/>
  <c r="J1531" i="46"/>
  <c r="H9" i="75"/>
  <c r="I1532" i="46"/>
  <c r="J13" i="49"/>
  <c r="I14" i="84"/>
  <c r="J6" i="84"/>
  <c r="K6" i="84" s="1"/>
  <c r="J1788" i="46"/>
  <c r="F1792" i="46" s="1"/>
  <c r="I1796" i="46" s="1"/>
  <c r="L14" i="75"/>
  <c r="I10" i="49"/>
  <c r="M10" i="49"/>
  <c r="O10" i="49" s="1"/>
  <c r="P10" i="49"/>
  <c r="J7" i="49"/>
  <c r="H11" i="75"/>
  <c r="N11" i="75" s="1"/>
  <c r="J135" i="46"/>
  <c r="I18" i="49"/>
  <c r="I21" i="49" s="1"/>
  <c r="J21" i="49"/>
  <c r="H5" i="75"/>
  <c r="N5" i="75" s="1"/>
  <c r="J9" i="49"/>
  <c r="I779" i="46"/>
  <c r="J778" i="46"/>
  <c r="K18" i="49"/>
  <c r="AE34" i="50"/>
  <c r="C8" i="73"/>
  <c r="L6" i="75"/>
  <c r="J1103" i="46"/>
  <c r="F1107" i="46" s="1"/>
  <c r="I1111" i="46" s="1"/>
  <c r="K1102" i="46"/>
  <c r="I1298" i="46"/>
  <c r="J12" i="49"/>
  <c r="J1297" i="46"/>
  <c r="H8" i="75"/>
  <c r="N8" i="75" s="1"/>
  <c r="H7" i="75" l="1"/>
  <c r="N7" i="75" s="1"/>
  <c r="AE28" i="50"/>
  <c r="AH28" i="50" s="1"/>
  <c r="K13" i="49"/>
  <c r="L11" i="75"/>
  <c r="K135" i="46"/>
  <c r="J136" i="46"/>
  <c r="F140" i="46" s="1"/>
  <c r="I144" i="46" s="1"/>
  <c r="K7" i="49"/>
  <c r="AE30" i="50"/>
  <c r="N9" i="75"/>
  <c r="H10" i="75"/>
  <c r="L9" i="75"/>
  <c r="K1531" i="46"/>
  <c r="J1532" i="46"/>
  <c r="F1536" i="46" s="1"/>
  <c r="I1540" i="46" s="1"/>
  <c r="K41" i="73"/>
  <c r="K21" i="49"/>
  <c r="L7" i="75"/>
  <c r="AE27" i="50"/>
  <c r="K12" i="49"/>
  <c r="K9" i="49"/>
  <c r="K11" i="49" s="1"/>
  <c r="AE24" i="50"/>
  <c r="L5" i="75"/>
  <c r="K778" i="46"/>
  <c r="J779" i="46"/>
  <c r="F783" i="46" s="1"/>
  <c r="I787" i="46" s="1"/>
  <c r="AE31" i="50"/>
  <c r="K8" i="49"/>
  <c r="L8" i="75"/>
  <c r="K1297" i="46"/>
  <c r="J1298" i="46"/>
  <c r="F1302" i="46" s="1"/>
  <c r="I1306" i="46" s="1"/>
  <c r="P8" i="49"/>
  <c r="M8" i="49"/>
  <c r="I8" i="49"/>
  <c r="I12" i="49"/>
  <c r="J14" i="49"/>
  <c r="P12" i="49"/>
  <c r="M12" i="49"/>
  <c r="O12" i="49" s="1"/>
  <c r="J1796" i="46"/>
  <c r="I1797" i="46"/>
  <c r="U18" i="49"/>
  <c r="L12" i="75"/>
  <c r="J1697" i="46"/>
  <c r="F1701" i="46" s="1"/>
  <c r="I1705" i="46" s="1"/>
  <c r="K1696" i="46"/>
  <c r="P7" i="49"/>
  <c r="M7" i="49"/>
  <c r="M9" i="49"/>
  <c r="O9" i="49" s="1"/>
  <c r="I9" i="49"/>
  <c r="I11" i="49" s="1"/>
  <c r="J11" i="49"/>
  <c r="P9" i="49"/>
  <c r="N12" i="75"/>
  <c r="H13" i="75"/>
  <c r="U21" i="49"/>
  <c r="J14" i="84"/>
  <c r="K14" i="84" s="1"/>
  <c r="AR131" i="46"/>
  <c r="K21" i="64" s="1"/>
  <c r="AI1111" i="46"/>
  <c r="AD25" i="50"/>
  <c r="AG25" i="50" s="1"/>
  <c r="I1112" i="46"/>
  <c r="AR128" i="46"/>
  <c r="K18" i="64" s="1"/>
  <c r="U10" i="49"/>
  <c r="J1111" i="46"/>
  <c r="AR127" i="46"/>
  <c r="K17" i="64" s="1"/>
  <c r="AR130" i="46"/>
  <c r="K20" i="64" s="1"/>
  <c r="AR129" i="46"/>
  <c r="K19" i="64" s="1"/>
  <c r="I13" i="49"/>
  <c r="P13" i="49"/>
  <c r="M13" i="49"/>
  <c r="O13" i="49" s="1"/>
  <c r="K14" i="49" l="1"/>
  <c r="M11" i="49"/>
  <c r="O11" i="49" s="1"/>
  <c r="P11" i="49"/>
  <c r="P14" i="49"/>
  <c r="M14" i="49"/>
  <c r="O14" i="49" s="1"/>
  <c r="AN25" i="50"/>
  <c r="AM25" i="50"/>
  <c r="I14" i="49"/>
  <c r="AE26" i="50"/>
  <c r="AH24" i="50"/>
  <c r="N10" i="75"/>
  <c r="L10" i="75"/>
  <c r="N8" i="49"/>
  <c r="O8" i="49"/>
  <c r="AH30" i="50"/>
  <c r="I52" i="50"/>
  <c r="AH27" i="50"/>
  <c r="AE29" i="50"/>
  <c r="AD31" i="50"/>
  <c r="AG31" i="50" s="1"/>
  <c r="I1706" i="46"/>
  <c r="AR121" i="46"/>
  <c r="K11" i="64" s="1"/>
  <c r="AR119" i="46"/>
  <c r="K9" i="64" s="1"/>
  <c r="J1705" i="46"/>
  <c r="AI1705" i="46"/>
  <c r="AR118" i="46"/>
  <c r="K8" i="64" s="1"/>
  <c r="AR120" i="46"/>
  <c r="K10" i="64" s="1"/>
  <c r="U8" i="49"/>
  <c r="AI1306" i="46"/>
  <c r="AR134" i="46"/>
  <c r="K24" i="64" s="1"/>
  <c r="AR132" i="46"/>
  <c r="K22" i="64" s="1"/>
  <c r="I1307" i="46"/>
  <c r="AD27" i="50"/>
  <c r="J1306" i="46"/>
  <c r="U12" i="49"/>
  <c r="AR133" i="46"/>
  <c r="K23" i="64" s="1"/>
  <c r="AR135" i="46"/>
  <c r="K25" i="64" s="1"/>
  <c r="H18" i="75"/>
  <c r="AR116" i="46"/>
  <c r="K6" i="64" s="1"/>
  <c r="AD30" i="50"/>
  <c r="J144" i="46"/>
  <c r="AF143" i="46"/>
  <c r="I145" i="46"/>
  <c r="AR117" i="46"/>
  <c r="K7" i="64" s="1"/>
  <c r="AR115" i="46"/>
  <c r="K5" i="64" s="1"/>
  <c r="U7" i="49"/>
  <c r="AR114" i="46"/>
  <c r="K4" i="64" s="1"/>
  <c r="O7" i="49"/>
  <c r="N7" i="49"/>
  <c r="J25" i="49"/>
  <c r="L13" i="75"/>
  <c r="N13" i="75"/>
  <c r="K25" i="49"/>
  <c r="J1112" i="46"/>
  <c r="K1111" i="46"/>
  <c r="K1796" i="46"/>
  <c r="J1797" i="46"/>
  <c r="AH31" i="50"/>
  <c r="N52" i="50"/>
  <c r="AT130" i="46"/>
  <c r="AT129" i="46"/>
  <c r="AT131" i="46"/>
  <c r="AT128" i="46"/>
  <c r="AT127" i="46"/>
  <c r="AI787" i="46"/>
  <c r="I788" i="46"/>
  <c r="AR126" i="46"/>
  <c r="K16" i="64" s="1"/>
  <c r="AD24" i="50"/>
  <c r="U9" i="49"/>
  <c r="U11" i="49" s="1"/>
  <c r="J787" i="46"/>
  <c r="AR122" i="46"/>
  <c r="K12" i="64" s="1"/>
  <c r="AR125" i="46"/>
  <c r="K15" i="64" s="1"/>
  <c r="AR124" i="46"/>
  <c r="K14" i="64" s="1"/>
  <c r="AR123" i="46"/>
  <c r="K13" i="64" s="1"/>
  <c r="AR136" i="46"/>
  <c r="K26" i="64" s="1"/>
  <c r="I1541" i="46"/>
  <c r="AI1540" i="46"/>
  <c r="AR137" i="46"/>
  <c r="K27" i="64" s="1"/>
  <c r="AR138" i="46"/>
  <c r="K28" i="64" s="1"/>
  <c r="AR139" i="46"/>
  <c r="K29" i="64" s="1"/>
  <c r="AD28" i="50"/>
  <c r="AG28" i="50" s="1"/>
  <c r="J1540" i="46"/>
  <c r="U13" i="49"/>
  <c r="U14" i="49" l="1"/>
  <c r="U25" i="49" s="1"/>
  <c r="I25" i="49"/>
  <c r="AM28" i="50"/>
  <c r="AN28" i="50"/>
  <c r="K1306" i="46"/>
  <c r="J1307" i="46"/>
  <c r="AE36" i="50"/>
  <c r="AH26" i="50"/>
  <c r="C7" i="50"/>
  <c r="AD29" i="50"/>
  <c r="AG29" i="50" s="1"/>
  <c r="AG27" i="50"/>
  <c r="J1541" i="46"/>
  <c r="K1540" i="46"/>
  <c r="AM31" i="50"/>
  <c r="AN31" i="50"/>
  <c r="AH29" i="50"/>
  <c r="C52" i="50"/>
  <c r="K787" i="46"/>
  <c r="J788" i="46"/>
  <c r="AT138" i="46"/>
  <c r="AT137" i="46"/>
  <c r="AT136" i="46"/>
  <c r="AT139" i="46"/>
  <c r="AT123" i="46"/>
  <c r="AT124" i="46"/>
  <c r="AT125" i="46"/>
  <c r="AT126" i="46"/>
  <c r="AT122" i="46"/>
  <c r="AT117" i="46"/>
  <c r="AT115" i="46"/>
  <c r="AT116" i="46"/>
  <c r="AT114" i="46"/>
  <c r="AG24" i="50"/>
  <c r="AD26" i="50"/>
  <c r="K144" i="46"/>
  <c r="J145" i="46"/>
  <c r="AT134" i="46"/>
  <c r="AT132" i="46"/>
  <c r="AT133" i="46"/>
  <c r="AT135" i="46"/>
  <c r="J1706" i="46"/>
  <c r="K1705" i="46"/>
  <c r="AG30" i="50"/>
  <c r="AD32" i="50"/>
  <c r="AG32" i="50" s="1"/>
  <c r="P25" i="49"/>
  <c r="O25" i="49"/>
  <c r="AT120" i="46"/>
  <c r="AT119" i="46"/>
  <c r="AT121" i="46"/>
  <c r="AT118" i="46"/>
  <c r="AM29" i="50" l="1"/>
  <c r="AN29" i="50"/>
  <c r="AN24" i="50"/>
  <c r="AM24" i="50"/>
  <c r="AM27" i="50"/>
  <c r="AN27" i="50"/>
  <c r="AG26" i="50"/>
  <c r="AD36" i="50"/>
  <c r="AO36" i="50" s="1"/>
  <c r="AM30" i="50"/>
  <c r="AN30" i="50"/>
  <c r="AN32" i="50"/>
  <c r="AM32" i="50"/>
  <c r="AN26" i="50" l="1"/>
  <c r="AM2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POMAREDE David</author>
  </authors>
  <commentList>
    <comment ref="J99" authorId="0" shapeId="0" xr:uid="{4311072D-465E-4296-8719-032C1E880CE2}">
      <text>
        <r>
          <rPr>
            <b/>
            <sz val="12"/>
            <color indexed="81"/>
            <rFont val="Tahoma"/>
            <family val="2"/>
          </rPr>
          <t>POMAREDE David:</t>
        </r>
        <r>
          <rPr>
            <sz val="12"/>
            <color indexed="81"/>
            <rFont val="Tahoma"/>
            <family val="2"/>
          </rPr>
          <t xml:space="preserve">
attention modif formule car date cachée en blanc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900-000001000000}">
      <text>
        <r>
          <rPr>
            <b/>
            <i/>
            <u/>
            <sz val="14"/>
            <color indexed="81"/>
            <rFont val="Tahoma"/>
            <family val="2"/>
          </rPr>
          <t>Nom de l'association à préciser</t>
        </r>
      </text>
    </comment>
    <comment ref="H6" authorId="0" shapeId="0" xr:uid="{00000000-0006-0000-0900-000002000000}">
      <text>
        <r>
          <rPr>
            <b/>
            <i/>
            <u/>
            <sz val="14"/>
            <color indexed="81"/>
            <rFont val="Tahoma"/>
            <family val="2"/>
          </rPr>
          <t>Nom du site à préciser</t>
        </r>
        <r>
          <rPr>
            <sz val="8"/>
            <color indexed="81"/>
            <rFont val="Tahoma"/>
            <family val="2"/>
          </rPr>
          <t xml:space="preserve">
</t>
        </r>
      </text>
    </comment>
    <comment ref="C10" authorId="1" shapeId="0" xr:uid="{00000000-0006-0000-0900-000003000000}">
      <text>
        <r>
          <rPr>
            <b/>
            <sz val="11"/>
            <color indexed="81"/>
            <rFont val="Tahoma"/>
            <family val="2"/>
          </rPr>
          <t>Nombre d'heures d'animation.
Ex : 2 animateurs de 11h30 à 13h30 = 4 heures d'animation</t>
        </r>
      </text>
    </comment>
    <comment ref="O54" authorId="0" shapeId="0" xr:uid="{00000000-0006-0000-09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900-000005000000}">
      <text>
        <r>
          <rPr>
            <b/>
            <i/>
            <u/>
            <sz val="14"/>
            <color indexed="81"/>
            <rFont val="Tahoma"/>
            <family val="2"/>
          </rPr>
          <t>Nom de l'association à préciser en haut de page.</t>
        </r>
      </text>
    </comment>
    <comment ref="H121" authorId="0" shapeId="0" xr:uid="{00000000-0006-0000-0900-000006000000}">
      <text>
        <r>
          <rPr>
            <b/>
            <i/>
            <u/>
            <sz val="14"/>
            <color indexed="81"/>
            <rFont val="Tahoma"/>
            <family val="2"/>
          </rPr>
          <t>Nom du site à préciser en haut de page</t>
        </r>
      </text>
    </comment>
    <comment ref="O169" authorId="0" shapeId="0" xr:uid="{00000000-0006-0000-09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900-000008000000}">
      <text>
        <r>
          <rPr>
            <b/>
            <i/>
            <u/>
            <sz val="14"/>
            <color indexed="81"/>
            <rFont val="Tahoma"/>
            <family val="2"/>
          </rPr>
          <t>Nom de l'association à préciser en haut de page.</t>
        </r>
      </text>
    </comment>
    <comment ref="H235" authorId="0" shapeId="0" xr:uid="{00000000-0006-0000-0900-000009000000}">
      <text>
        <r>
          <rPr>
            <b/>
            <i/>
            <u/>
            <sz val="14"/>
            <color indexed="81"/>
            <rFont val="Tahoma"/>
            <family val="2"/>
          </rPr>
          <t>Nom du site à préciser en haut de page</t>
        </r>
      </text>
    </comment>
    <comment ref="O283" authorId="0" shapeId="0" xr:uid="{00000000-0006-0000-09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900-00000B000000}">
      <text>
        <r>
          <rPr>
            <b/>
            <i/>
            <u/>
            <sz val="14"/>
            <color indexed="81"/>
            <rFont val="Tahoma"/>
            <family val="2"/>
          </rPr>
          <t>Nom de l'association à préciser en haut de page.</t>
        </r>
      </text>
    </comment>
    <comment ref="H351" authorId="0" shapeId="0" xr:uid="{00000000-0006-0000-09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900-00000D000000}">
      <text>
        <r>
          <rPr>
            <b/>
            <sz val="12"/>
            <color indexed="81"/>
            <rFont val="Tahoma"/>
            <family val="2"/>
          </rPr>
          <t>Coût du goûter par enfant uniquement</t>
        </r>
      </text>
    </comment>
    <comment ref="L357" authorId="0" shapeId="0" xr:uid="{00000000-0006-0000-0900-00000E000000}">
      <text>
        <r>
          <rPr>
            <b/>
            <sz val="12"/>
            <color indexed="81"/>
            <rFont val="Tahoma"/>
            <family val="2"/>
          </rPr>
          <t>Coût du repas + goûter par enfant</t>
        </r>
      </text>
    </comment>
    <comment ref="C360" authorId="2" shapeId="0" xr:uid="{00000000-0006-0000-09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9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900-000011000000}">
      <text>
        <r>
          <rPr>
            <b/>
            <sz val="14"/>
            <color indexed="81"/>
            <rFont val="Tahoma"/>
            <family val="2"/>
          </rPr>
          <t>Distinguer 2 périodes sur le mois d'août si et seulement si la capacité d'accueil au cours de ce mois est différente.</t>
        </r>
      </text>
    </comment>
    <comment ref="C363" authorId="2" shapeId="0" xr:uid="{00000000-0006-0000-0900-000012000000}">
      <text>
        <r>
          <rPr>
            <b/>
            <sz val="14"/>
            <color indexed="81"/>
            <rFont val="Tahoma"/>
            <family val="2"/>
          </rPr>
          <t>Distinguer 2 périodes sur le mois d'août si et seulement si la capacité d'accueil au cours de ce mois est différente.</t>
        </r>
      </text>
    </comment>
    <comment ref="L364" authorId="0" shapeId="0" xr:uid="{00000000-0006-0000-0900-000013000000}">
      <text>
        <r>
          <rPr>
            <b/>
            <sz val="12"/>
            <color indexed="81"/>
            <rFont val="Tahoma"/>
            <family val="2"/>
          </rPr>
          <t>Coût du goûter par enfant uniquement</t>
        </r>
      </text>
    </comment>
    <comment ref="L365" authorId="0" shapeId="0" xr:uid="{00000000-0006-0000-0900-000014000000}">
      <text>
        <r>
          <rPr>
            <b/>
            <sz val="12"/>
            <color indexed="81"/>
            <rFont val="Tahoma"/>
            <family val="2"/>
          </rPr>
          <t>Coût du repas + goûter par enfant</t>
        </r>
      </text>
    </comment>
    <comment ref="O384" authorId="0" shapeId="0" xr:uid="{00000000-0006-0000-09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9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900-000017000000}">
      <text>
        <r>
          <rPr>
            <b/>
            <i/>
            <u/>
            <sz val="14"/>
            <color indexed="81"/>
            <rFont val="Tahoma"/>
            <family val="2"/>
          </rPr>
          <t>Nom de l'association à préciser en haut de page.</t>
        </r>
      </text>
    </comment>
    <comment ref="H482" authorId="0" shapeId="0" xr:uid="{00000000-0006-0000-0900-000018000000}">
      <text>
        <r>
          <rPr>
            <b/>
            <i/>
            <u/>
            <sz val="14"/>
            <color indexed="81"/>
            <rFont val="Tahoma"/>
            <family val="2"/>
          </rPr>
          <t>Nom du site à préciser en haut de page</t>
        </r>
      </text>
    </comment>
    <comment ref="L487" authorId="0" shapeId="0" xr:uid="{00000000-0006-0000-0900-000019000000}">
      <text>
        <r>
          <rPr>
            <b/>
            <sz val="12"/>
            <color indexed="81"/>
            <rFont val="Tahoma"/>
            <family val="2"/>
          </rPr>
          <t>Coût du goûter par enfant uniquement</t>
        </r>
      </text>
    </comment>
    <comment ref="L488" authorId="0" shapeId="0" xr:uid="{00000000-0006-0000-0900-00001A000000}">
      <text>
        <r>
          <rPr>
            <b/>
            <sz val="12"/>
            <color indexed="81"/>
            <rFont val="Tahoma"/>
            <family val="2"/>
          </rPr>
          <t>Coût du repas + goûter par enfant</t>
        </r>
      </text>
    </comment>
    <comment ref="C491" authorId="2" shapeId="0" xr:uid="{00000000-0006-0000-09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9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900-00001D000000}">
      <text>
        <r>
          <rPr>
            <b/>
            <sz val="14"/>
            <color indexed="81"/>
            <rFont val="Tahoma"/>
            <family val="2"/>
          </rPr>
          <t>Distinguer 2 périodes sur le mois d'août si et seulement si la capacité d'accueil au cours de ce mois est différente.</t>
        </r>
      </text>
    </comment>
    <comment ref="C494" authorId="2" shapeId="0" xr:uid="{00000000-0006-0000-0900-00001E000000}">
      <text>
        <r>
          <rPr>
            <b/>
            <sz val="14"/>
            <color indexed="81"/>
            <rFont val="Tahoma"/>
            <family val="2"/>
          </rPr>
          <t>Distinguer 2 périodes sur le mois d'août si et seulement si la capacité d'accueil au cours de ce mois est différente.</t>
        </r>
      </text>
    </comment>
    <comment ref="L495" authorId="0" shapeId="0" xr:uid="{00000000-0006-0000-0900-00001F000000}">
      <text>
        <r>
          <rPr>
            <b/>
            <sz val="12"/>
            <color indexed="81"/>
            <rFont val="Tahoma"/>
            <family val="2"/>
          </rPr>
          <t>Coût du goûter par enfant uniquement</t>
        </r>
      </text>
    </comment>
    <comment ref="L496" authorId="0" shapeId="0" xr:uid="{00000000-0006-0000-0900-000020000000}">
      <text>
        <r>
          <rPr>
            <b/>
            <sz val="12"/>
            <color indexed="81"/>
            <rFont val="Tahoma"/>
            <family val="2"/>
          </rPr>
          <t>Coût du repas + goûter par enfant</t>
        </r>
      </text>
    </comment>
    <comment ref="O515" authorId="0" shapeId="0" xr:uid="{00000000-0006-0000-09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9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900-000023000000}">
      <text>
        <r>
          <rPr>
            <b/>
            <i/>
            <u/>
            <sz val="14"/>
            <color indexed="81"/>
            <rFont val="Tahoma"/>
            <family val="2"/>
          </rPr>
          <t>Nom de l'association à préciser en haut de page.</t>
        </r>
      </text>
    </comment>
    <comment ref="H614" authorId="0" shapeId="0" xr:uid="{00000000-0006-0000-09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9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900-000026000000}">
      <text>
        <r>
          <rPr>
            <b/>
            <i/>
            <u/>
            <sz val="14"/>
            <color indexed="81"/>
            <rFont val="Tahoma"/>
            <family val="2"/>
          </rPr>
          <t>Nom de l'association à préciser en haut de page.</t>
        </r>
      </text>
    </comment>
    <comment ref="H733" authorId="0" shapeId="0" xr:uid="{00000000-0006-0000-09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9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900-000029000000}">
      <text>
        <r>
          <rPr>
            <b/>
            <i/>
            <u/>
            <sz val="14"/>
            <color indexed="81"/>
            <rFont val="Tahoma"/>
            <family val="2"/>
          </rPr>
          <t>Nom de l'association à préciser en haut de page.</t>
        </r>
      </text>
    </comment>
    <comment ref="H855" authorId="0" shapeId="0" xr:uid="{00000000-0006-0000-09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900-00002B000000}">
      <text>
        <r>
          <rPr>
            <b/>
            <sz val="13"/>
            <color indexed="81"/>
            <rFont val="Tahoma"/>
            <family val="2"/>
          </rPr>
          <t>Ce calcul est effectué sans déduction des jours fériés</t>
        </r>
      </text>
    </comment>
    <comment ref="C860" authorId="0" shapeId="0" xr:uid="{00000000-0006-0000-0900-00002C000000}">
      <text>
        <r>
          <rPr>
            <b/>
            <sz val="12"/>
            <color indexed="10"/>
            <rFont val="Tahoma"/>
            <family val="2"/>
          </rPr>
          <t>Nombre d'heures d'animation.
Ex : 2 animateurs de 11h30 à 13h30 = 4 heures d'animation</t>
        </r>
      </text>
    </comment>
    <comment ref="O908" authorId="0" shapeId="0" xr:uid="{00000000-0006-0000-09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900-00002E000000}">
      <text>
        <r>
          <rPr>
            <b/>
            <i/>
            <u/>
            <sz val="14"/>
            <color indexed="81"/>
            <rFont val="Tahoma"/>
            <family val="2"/>
          </rPr>
          <t>Nom de l'association à préciser en haut de page.</t>
        </r>
      </text>
    </comment>
    <comment ref="H977" authorId="0" shapeId="0" xr:uid="{00000000-0006-0000-09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A00-000001000000}">
      <text>
        <r>
          <rPr>
            <b/>
            <i/>
            <u/>
            <sz val="14"/>
            <color indexed="81"/>
            <rFont val="Tahoma"/>
            <family val="2"/>
          </rPr>
          <t>Nom de l'association à préciser</t>
        </r>
      </text>
    </comment>
    <comment ref="H6" authorId="0" shapeId="0" xr:uid="{00000000-0006-0000-0A00-000002000000}">
      <text>
        <r>
          <rPr>
            <b/>
            <i/>
            <u/>
            <sz val="14"/>
            <color indexed="81"/>
            <rFont val="Tahoma"/>
            <family val="2"/>
          </rPr>
          <t>Nom du site à préciser</t>
        </r>
        <r>
          <rPr>
            <sz val="8"/>
            <color indexed="81"/>
            <rFont val="Tahoma"/>
            <family val="2"/>
          </rPr>
          <t xml:space="preserve">
</t>
        </r>
      </text>
    </comment>
    <comment ref="C10" authorId="1" shapeId="0" xr:uid="{00000000-0006-0000-0A00-000003000000}">
      <text>
        <r>
          <rPr>
            <b/>
            <sz val="11"/>
            <color indexed="81"/>
            <rFont val="Tahoma"/>
            <family val="2"/>
          </rPr>
          <t>Nombre d'heures d'animation.
Ex : 2 animateurs de 11h30 à 13h30 = 4 heures d'animation</t>
        </r>
      </text>
    </comment>
    <comment ref="O54" authorId="0" shapeId="0" xr:uid="{00000000-0006-0000-0A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A00-000005000000}">
      <text>
        <r>
          <rPr>
            <b/>
            <i/>
            <u/>
            <sz val="14"/>
            <color indexed="81"/>
            <rFont val="Tahoma"/>
            <family val="2"/>
          </rPr>
          <t>Nom de l'association à préciser en haut de page.</t>
        </r>
      </text>
    </comment>
    <comment ref="H121" authorId="0" shapeId="0" xr:uid="{00000000-0006-0000-0A00-000006000000}">
      <text>
        <r>
          <rPr>
            <b/>
            <i/>
            <u/>
            <sz val="14"/>
            <color indexed="81"/>
            <rFont val="Tahoma"/>
            <family val="2"/>
          </rPr>
          <t>Nom du site à préciser en haut de page</t>
        </r>
      </text>
    </comment>
    <comment ref="O169" authorId="0" shapeId="0" xr:uid="{00000000-0006-0000-0A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A00-000008000000}">
      <text>
        <r>
          <rPr>
            <b/>
            <i/>
            <u/>
            <sz val="14"/>
            <color indexed="81"/>
            <rFont val="Tahoma"/>
            <family val="2"/>
          </rPr>
          <t>Nom de l'association à préciser en haut de page.</t>
        </r>
      </text>
    </comment>
    <comment ref="H235" authorId="0" shapeId="0" xr:uid="{00000000-0006-0000-0A00-000009000000}">
      <text>
        <r>
          <rPr>
            <b/>
            <i/>
            <u/>
            <sz val="14"/>
            <color indexed="81"/>
            <rFont val="Tahoma"/>
            <family val="2"/>
          </rPr>
          <t>Nom du site à préciser en haut de page</t>
        </r>
      </text>
    </comment>
    <comment ref="O283" authorId="0" shapeId="0" xr:uid="{00000000-0006-0000-0A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A00-00000B000000}">
      <text>
        <r>
          <rPr>
            <b/>
            <i/>
            <u/>
            <sz val="14"/>
            <color indexed="81"/>
            <rFont val="Tahoma"/>
            <family val="2"/>
          </rPr>
          <t>Nom de l'association à préciser en haut de page.</t>
        </r>
      </text>
    </comment>
    <comment ref="H351" authorId="0" shapeId="0" xr:uid="{00000000-0006-0000-0A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A00-00000D000000}">
      <text>
        <r>
          <rPr>
            <b/>
            <sz val="12"/>
            <color indexed="81"/>
            <rFont val="Tahoma"/>
            <family val="2"/>
          </rPr>
          <t>Coût du goûter par enfant uniquement</t>
        </r>
      </text>
    </comment>
    <comment ref="L357" authorId="0" shapeId="0" xr:uid="{00000000-0006-0000-0A00-00000E000000}">
      <text>
        <r>
          <rPr>
            <b/>
            <sz val="12"/>
            <color indexed="81"/>
            <rFont val="Tahoma"/>
            <family val="2"/>
          </rPr>
          <t>Coût du repas + goûter par enfant</t>
        </r>
      </text>
    </comment>
    <comment ref="C360" authorId="2" shapeId="0" xr:uid="{00000000-0006-0000-0A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A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A00-000011000000}">
      <text>
        <r>
          <rPr>
            <b/>
            <sz val="14"/>
            <color indexed="81"/>
            <rFont val="Tahoma"/>
            <family val="2"/>
          </rPr>
          <t>Distinguer 2 périodes sur le mois d'août si et seulement si la capacité d'accueil au cours de ce mois est différente.</t>
        </r>
      </text>
    </comment>
    <comment ref="C363" authorId="2" shapeId="0" xr:uid="{00000000-0006-0000-0A00-000012000000}">
      <text>
        <r>
          <rPr>
            <b/>
            <sz val="14"/>
            <color indexed="81"/>
            <rFont val="Tahoma"/>
            <family val="2"/>
          </rPr>
          <t>Distinguer 2 périodes sur le mois d'août si et seulement si la capacité d'accueil au cours de ce mois est différente.</t>
        </r>
      </text>
    </comment>
    <comment ref="L364" authorId="0" shapeId="0" xr:uid="{00000000-0006-0000-0A00-000013000000}">
      <text>
        <r>
          <rPr>
            <b/>
            <sz val="12"/>
            <color indexed="81"/>
            <rFont val="Tahoma"/>
            <family val="2"/>
          </rPr>
          <t>Coût du goûter par enfant uniquement</t>
        </r>
      </text>
    </comment>
    <comment ref="L365" authorId="0" shapeId="0" xr:uid="{00000000-0006-0000-0A00-000014000000}">
      <text>
        <r>
          <rPr>
            <b/>
            <sz val="12"/>
            <color indexed="81"/>
            <rFont val="Tahoma"/>
            <family val="2"/>
          </rPr>
          <t>Coût du repas + goûter par enfant</t>
        </r>
      </text>
    </comment>
    <comment ref="O384" authorId="0" shapeId="0" xr:uid="{00000000-0006-0000-0A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A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A00-000017000000}">
      <text>
        <r>
          <rPr>
            <b/>
            <i/>
            <u/>
            <sz val="14"/>
            <color indexed="81"/>
            <rFont val="Tahoma"/>
            <family val="2"/>
          </rPr>
          <t>Nom de l'association à préciser en haut de page.</t>
        </r>
      </text>
    </comment>
    <comment ref="H482" authorId="0" shapeId="0" xr:uid="{00000000-0006-0000-0A00-000018000000}">
      <text>
        <r>
          <rPr>
            <b/>
            <i/>
            <u/>
            <sz val="14"/>
            <color indexed="81"/>
            <rFont val="Tahoma"/>
            <family val="2"/>
          </rPr>
          <t>Nom du site à préciser en haut de page</t>
        </r>
      </text>
    </comment>
    <comment ref="L487" authorId="0" shapeId="0" xr:uid="{00000000-0006-0000-0A00-000019000000}">
      <text>
        <r>
          <rPr>
            <b/>
            <sz val="12"/>
            <color indexed="81"/>
            <rFont val="Tahoma"/>
            <family val="2"/>
          </rPr>
          <t>Coût du goûter par enfant uniquement</t>
        </r>
      </text>
    </comment>
    <comment ref="L488" authorId="0" shapeId="0" xr:uid="{00000000-0006-0000-0A00-00001A000000}">
      <text>
        <r>
          <rPr>
            <b/>
            <sz val="12"/>
            <color indexed="81"/>
            <rFont val="Tahoma"/>
            <family val="2"/>
          </rPr>
          <t>Coût du repas + goûter par enfant</t>
        </r>
      </text>
    </comment>
    <comment ref="C491" authorId="2" shapeId="0" xr:uid="{00000000-0006-0000-0A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A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A00-00001D000000}">
      <text>
        <r>
          <rPr>
            <b/>
            <sz val="14"/>
            <color indexed="81"/>
            <rFont val="Tahoma"/>
            <family val="2"/>
          </rPr>
          <t>Distinguer 2 périodes sur le mois d'août si et seulement si la capacité d'accueil au cours de ce mois est différente.</t>
        </r>
      </text>
    </comment>
    <comment ref="C494" authorId="2" shapeId="0" xr:uid="{00000000-0006-0000-0A00-00001E000000}">
      <text>
        <r>
          <rPr>
            <b/>
            <sz val="14"/>
            <color indexed="81"/>
            <rFont val="Tahoma"/>
            <family val="2"/>
          </rPr>
          <t>Distinguer 2 périodes sur le mois d'août si et seulement si la capacité d'accueil au cours de ce mois est différente.</t>
        </r>
      </text>
    </comment>
    <comment ref="L495" authorId="0" shapeId="0" xr:uid="{00000000-0006-0000-0A00-00001F000000}">
      <text>
        <r>
          <rPr>
            <b/>
            <sz val="12"/>
            <color indexed="81"/>
            <rFont val="Tahoma"/>
            <family val="2"/>
          </rPr>
          <t>Coût du goûter par enfant uniquement</t>
        </r>
      </text>
    </comment>
    <comment ref="L496" authorId="0" shapeId="0" xr:uid="{00000000-0006-0000-0A00-000020000000}">
      <text>
        <r>
          <rPr>
            <b/>
            <sz val="12"/>
            <color indexed="81"/>
            <rFont val="Tahoma"/>
            <family val="2"/>
          </rPr>
          <t>Coût du repas + goûter par enfant</t>
        </r>
      </text>
    </comment>
    <comment ref="O515" authorId="0" shapeId="0" xr:uid="{00000000-0006-0000-0A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A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A00-000023000000}">
      <text>
        <r>
          <rPr>
            <b/>
            <i/>
            <u/>
            <sz val="14"/>
            <color indexed="81"/>
            <rFont val="Tahoma"/>
            <family val="2"/>
          </rPr>
          <t>Nom de l'association à préciser en haut de page.</t>
        </r>
      </text>
    </comment>
    <comment ref="H614" authorId="0" shapeId="0" xr:uid="{00000000-0006-0000-0A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A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A00-000026000000}">
      <text>
        <r>
          <rPr>
            <b/>
            <i/>
            <u/>
            <sz val="14"/>
            <color indexed="81"/>
            <rFont val="Tahoma"/>
            <family val="2"/>
          </rPr>
          <t>Nom de l'association à préciser en haut de page.</t>
        </r>
      </text>
    </comment>
    <comment ref="H733" authorId="0" shapeId="0" xr:uid="{00000000-0006-0000-0A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A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A00-000029000000}">
      <text>
        <r>
          <rPr>
            <b/>
            <i/>
            <u/>
            <sz val="14"/>
            <color indexed="81"/>
            <rFont val="Tahoma"/>
            <family val="2"/>
          </rPr>
          <t>Nom de l'association à préciser en haut de page.</t>
        </r>
      </text>
    </comment>
    <comment ref="H855" authorId="0" shapeId="0" xr:uid="{00000000-0006-0000-0A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A00-00002B000000}">
      <text>
        <r>
          <rPr>
            <b/>
            <sz val="13"/>
            <color indexed="81"/>
            <rFont val="Tahoma"/>
            <family val="2"/>
          </rPr>
          <t>Ce calcul est effectué sans déduction des jours fériés</t>
        </r>
      </text>
    </comment>
    <comment ref="C860" authorId="0" shapeId="0" xr:uid="{00000000-0006-0000-0A00-00002C000000}">
      <text>
        <r>
          <rPr>
            <b/>
            <sz val="12"/>
            <color indexed="10"/>
            <rFont val="Tahoma"/>
            <family val="2"/>
          </rPr>
          <t>Nombre d'heures d'animation.
Ex : 2 animateurs de 11h30 à 13h30 = 4 heures d'animation</t>
        </r>
      </text>
    </comment>
    <comment ref="O908" authorId="0" shapeId="0" xr:uid="{00000000-0006-0000-0A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A00-00002E000000}">
      <text>
        <r>
          <rPr>
            <b/>
            <i/>
            <u/>
            <sz val="14"/>
            <color indexed="81"/>
            <rFont val="Tahoma"/>
            <family val="2"/>
          </rPr>
          <t>Nom de l'association à préciser en haut de page.</t>
        </r>
      </text>
    </comment>
    <comment ref="H977" authorId="0" shapeId="0" xr:uid="{00000000-0006-0000-0A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B00-000001000000}">
      <text>
        <r>
          <rPr>
            <b/>
            <i/>
            <u/>
            <sz val="14"/>
            <color indexed="81"/>
            <rFont val="Tahoma"/>
            <family val="2"/>
          </rPr>
          <t>Nom de l'association à préciser</t>
        </r>
      </text>
    </comment>
    <comment ref="H6" authorId="0" shapeId="0" xr:uid="{00000000-0006-0000-0B00-000002000000}">
      <text>
        <r>
          <rPr>
            <b/>
            <i/>
            <u/>
            <sz val="14"/>
            <color indexed="81"/>
            <rFont val="Tahoma"/>
            <family val="2"/>
          </rPr>
          <t>Nom du site à préciser</t>
        </r>
        <r>
          <rPr>
            <sz val="8"/>
            <color indexed="81"/>
            <rFont val="Tahoma"/>
            <family val="2"/>
          </rPr>
          <t xml:space="preserve">
</t>
        </r>
      </text>
    </comment>
    <comment ref="C10" authorId="1" shapeId="0" xr:uid="{00000000-0006-0000-0B00-000003000000}">
      <text>
        <r>
          <rPr>
            <b/>
            <sz val="11"/>
            <color indexed="81"/>
            <rFont val="Tahoma"/>
            <family val="2"/>
          </rPr>
          <t>Nombre d'heures d'animation.
Ex : 2 animateurs de 11h30 à 13h30 = 4 heures d'animation</t>
        </r>
      </text>
    </comment>
    <comment ref="O54" authorId="0" shapeId="0" xr:uid="{00000000-0006-0000-0B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B00-000005000000}">
      <text>
        <r>
          <rPr>
            <b/>
            <i/>
            <u/>
            <sz val="14"/>
            <color indexed="81"/>
            <rFont val="Tahoma"/>
            <family val="2"/>
          </rPr>
          <t>Nom de l'association à préciser en haut de page.</t>
        </r>
      </text>
    </comment>
    <comment ref="H121" authorId="0" shapeId="0" xr:uid="{00000000-0006-0000-0B00-000006000000}">
      <text>
        <r>
          <rPr>
            <b/>
            <i/>
            <u/>
            <sz val="14"/>
            <color indexed="81"/>
            <rFont val="Tahoma"/>
            <family val="2"/>
          </rPr>
          <t>Nom du site à préciser en haut de page</t>
        </r>
      </text>
    </comment>
    <comment ref="O169" authorId="0" shapeId="0" xr:uid="{00000000-0006-0000-0B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B00-000008000000}">
      <text>
        <r>
          <rPr>
            <b/>
            <i/>
            <u/>
            <sz val="14"/>
            <color indexed="81"/>
            <rFont val="Tahoma"/>
            <family val="2"/>
          </rPr>
          <t>Nom de l'association à préciser en haut de page.</t>
        </r>
      </text>
    </comment>
    <comment ref="H235" authorId="0" shapeId="0" xr:uid="{00000000-0006-0000-0B00-000009000000}">
      <text>
        <r>
          <rPr>
            <b/>
            <i/>
            <u/>
            <sz val="14"/>
            <color indexed="81"/>
            <rFont val="Tahoma"/>
            <family val="2"/>
          </rPr>
          <t>Nom du site à préciser en haut de page</t>
        </r>
      </text>
    </comment>
    <comment ref="O283" authorId="0" shapeId="0" xr:uid="{00000000-0006-0000-0B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B00-00000B000000}">
      <text>
        <r>
          <rPr>
            <b/>
            <i/>
            <u/>
            <sz val="14"/>
            <color indexed="81"/>
            <rFont val="Tahoma"/>
            <family val="2"/>
          </rPr>
          <t>Nom de l'association à préciser en haut de page.</t>
        </r>
      </text>
    </comment>
    <comment ref="H351" authorId="0" shapeId="0" xr:uid="{00000000-0006-0000-0B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B00-00000D000000}">
      <text>
        <r>
          <rPr>
            <b/>
            <sz val="12"/>
            <color indexed="81"/>
            <rFont val="Tahoma"/>
            <family val="2"/>
          </rPr>
          <t>Coût du goûter par enfant uniquement</t>
        </r>
      </text>
    </comment>
    <comment ref="L357" authorId="0" shapeId="0" xr:uid="{00000000-0006-0000-0B00-00000E000000}">
      <text>
        <r>
          <rPr>
            <b/>
            <sz val="12"/>
            <color indexed="81"/>
            <rFont val="Tahoma"/>
            <family val="2"/>
          </rPr>
          <t>Coût du repas + goûter par enfant</t>
        </r>
      </text>
    </comment>
    <comment ref="C360" authorId="2" shapeId="0" xr:uid="{00000000-0006-0000-0B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B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B00-000011000000}">
      <text>
        <r>
          <rPr>
            <b/>
            <sz val="14"/>
            <color indexed="81"/>
            <rFont val="Tahoma"/>
            <family val="2"/>
          </rPr>
          <t>Distinguer 2 périodes sur le mois d'août si et seulement si la capacité d'accueil au cours de ce mois est différente.</t>
        </r>
      </text>
    </comment>
    <comment ref="C363" authorId="2" shapeId="0" xr:uid="{00000000-0006-0000-0B00-000012000000}">
      <text>
        <r>
          <rPr>
            <b/>
            <sz val="14"/>
            <color indexed="81"/>
            <rFont val="Tahoma"/>
            <family val="2"/>
          </rPr>
          <t>Distinguer 2 périodes sur le mois d'août si et seulement si la capacité d'accueil au cours de ce mois est différente.</t>
        </r>
      </text>
    </comment>
    <comment ref="L364" authorId="0" shapeId="0" xr:uid="{00000000-0006-0000-0B00-000013000000}">
      <text>
        <r>
          <rPr>
            <b/>
            <sz val="12"/>
            <color indexed="81"/>
            <rFont val="Tahoma"/>
            <family val="2"/>
          </rPr>
          <t>Coût du goûter par enfant uniquement</t>
        </r>
      </text>
    </comment>
    <comment ref="L365" authorId="0" shapeId="0" xr:uid="{00000000-0006-0000-0B00-000014000000}">
      <text>
        <r>
          <rPr>
            <b/>
            <sz val="12"/>
            <color indexed="81"/>
            <rFont val="Tahoma"/>
            <family val="2"/>
          </rPr>
          <t>Coût du repas + goûter par enfant</t>
        </r>
      </text>
    </comment>
    <comment ref="O384" authorId="0" shapeId="0" xr:uid="{00000000-0006-0000-0B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B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B00-000017000000}">
      <text>
        <r>
          <rPr>
            <b/>
            <i/>
            <u/>
            <sz val="14"/>
            <color indexed="81"/>
            <rFont val="Tahoma"/>
            <family val="2"/>
          </rPr>
          <t>Nom de l'association à préciser en haut de page.</t>
        </r>
      </text>
    </comment>
    <comment ref="H482" authorId="0" shapeId="0" xr:uid="{00000000-0006-0000-0B00-000018000000}">
      <text>
        <r>
          <rPr>
            <b/>
            <i/>
            <u/>
            <sz val="14"/>
            <color indexed="81"/>
            <rFont val="Tahoma"/>
            <family val="2"/>
          </rPr>
          <t>Nom du site à préciser en haut de page</t>
        </r>
      </text>
    </comment>
    <comment ref="L487" authorId="0" shapeId="0" xr:uid="{00000000-0006-0000-0B00-000019000000}">
      <text>
        <r>
          <rPr>
            <b/>
            <sz val="12"/>
            <color indexed="81"/>
            <rFont val="Tahoma"/>
            <family val="2"/>
          </rPr>
          <t>Coût du goûter par enfant uniquement</t>
        </r>
      </text>
    </comment>
    <comment ref="L488" authorId="0" shapeId="0" xr:uid="{00000000-0006-0000-0B00-00001A000000}">
      <text>
        <r>
          <rPr>
            <b/>
            <sz val="12"/>
            <color indexed="81"/>
            <rFont val="Tahoma"/>
            <family val="2"/>
          </rPr>
          <t>Coût du repas + goûter par enfant</t>
        </r>
      </text>
    </comment>
    <comment ref="C491" authorId="2" shapeId="0" xr:uid="{00000000-0006-0000-0B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B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B00-00001D000000}">
      <text>
        <r>
          <rPr>
            <b/>
            <sz val="14"/>
            <color indexed="81"/>
            <rFont val="Tahoma"/>
            <family val="2"/>
          </rPr>
          <t>Distinguer 2 périodes sur le mois d'août si et seulement si la capacité d'accueil au cours de ce mois est différente.</t>
        </r>
      </text>
    </comment>
    <comment ref="C494" authorId="2" shapeId="0" xr:uid="{00000000-0006-0000-0B00-00001E000000}">
      <text>
        <r>
          <rPr>
            <b/>
            <sz val="14"/>
            <color indexed="81"/>
            <rFont val="Tahoma"/>
            <family val="2"/>
          </rPr>
          <t>Distinguer 2 périodes sur le mois d'août si et seulement si la capacité d'accueil au cours de ce mois est différente.</t>
        </r>
      </text>
    </comment>
    <comment ref="L495" authorId="0" shapeId="0" xr:uid="{00000000-0006-0000-0B00-00001F000000}">
      <text>
        <r>
          <rPr>
            <b/>
            <sz val="12"/>
            <color indexed="81"/>
            <rFont val="Tahoma"/>
            <family val="2"/>
          </rPr>
          <t>Coût du goûter par enfant uniquement</t>
        </r>
      </text>
    </comment>
    <comment ref="L496" authorId="0" shapeId="0" xr:uid="{00000000-0006-0000-0B00-000020000000}">
      <text>
        <r>
          <rPr>
            <b/>
            <sz val="12"/>
            <color indexed="81"/>
            <rFont val="Tahoma"/>
            <family val="2"/>
          </rPr>
          <t>Coût du repas + goûter par enfant</t>
        </r>
      </text>
    </comment>
    <comment ref="O515" authorId="0" shapeId="0" xr:uid="{00000000-0006-0000-0B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B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B00-000023000000}">
      <text>
        <r>
          <rPr>
            <b/>
            <i/>
            <u/>
            <sz val="14"/>
            <color indexed="81"/>
            <rFont val="Tahoma"/>
            <family val="2"/>
          </rPr>
          <t>Nom de l'association à préciser en haut de page.</t>
        </r>
      </text>
    </comment>
    <comment ref="H614" authorId="0" shapeId="0" xr:uid="{00000000-0006-0000-0B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B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B00-000026000000}">
      <text>
        <r>
          <rPr>
            <b/>
            <i/>
            <u/>
            <sz val="14"/>
            <color indexed="81"/>
            <rFont val="Tahoma"/>
            <family val="2"/>
          </rPr>
          <t>Nom de l'association à préciser en haut de page.</t>
        </r>
      </text>
    </comment>
    <comment ref="H733" authorId="0" shapeId="0" xr:uid="{00000000-0006-0000-0B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B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B00-000029000000}">
      <text>
        <r>
          <rPr>
            <b/>
            <i/>
            <u/>
            <sz val="14"/>
            <color indexed="81"/>
            <rFont val="Tahoma"/>
            <family val="2"/>
          </rPr>
          <t>Nom de l'association à préciser en haut de page.</t>
        </r>
      </text>
    </comment>
    <comment ref="H855" authorId="0" shapeId="0" xr:uid="{00000000-0006-0000-0B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B00-00002B000000}">
      <text>
        <r>
          <rPr>
            <b/>
            <sz val="13"/>
            <color indexed="81"/>
            <rFont val="Tahoma"/>
            <family val="2"/>
          </rPr>
          <t>Ce calcul est effectué sans déduction des jours fériés</t>
        </r>
      </text>
    </comment>
    <comment ref="C860" authorId="0" shapeId="0" xr:uid="{00000000-0006-0000-0B00-00002C000000}">
      <text>
        <r>
          <rPr>
            <b/>
            <sz val="12"/>
            <color indexed="10"/>
            <rFont val="Tahoma"/>
            <family val="2"/>
          </rPr>
          <t>Nombre d'heures d'animation.
Ex : 2 animateurs de 11h30 à 13h30 = 4 heures d'animation</t>
        </r>
      </text>
    </comment>
    <comment ref="O908" authorId="0" shapeId="0" xr:uid="{00000000-0006-0000-0B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B00-00002E000000}">
      <text>
        <r>
          <rPr>
            <b/>
            <i/>
            <u/>
            <sz val="14"/>
            <color indexed="81"/>
            <rFont val="Tahoma"/>
            <family val="2"/>
          </rPr>
          <t>Nom de l'association à préciser en haut de page.</t>
        </r>
      </text>
    </comment>
    <comment ref="H977" authorId="0" shapeId="0" xr:uid="{00000000-0006-0000-0B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C00-000001000000}">
      <text>
        <r>
          <rPr>
            <b/>
            <i/>
            <u/>
            <sz val="14"/>
            <color indexed="81"/>
            <rFont val="Tahoma"/>
            <family val="2"/>
          </rPr>
          <t>Nom de l'association à préciser</t>
        </r>
      </text>
    </comment>
    <comment ref="H6" authorId="0" shapeId="0" xr:uid="{00000000-0006-0000-0C00-000002000000}">
      <text>
        <r>
          <rPr>
            <b/>
            <i/>
            <u/>
            <sz val="14"/>
            <color indexed="81"/>
            <rFont val="Tahoma"/>
            <family val="2"/>
          </rPr>
          <t>Nom du site à préciser</t>
        </r>
        <r>
          <rPr>
            <sz val="8"/>
            <color indexed="81"/>
            <rFont val="Tahoma"/>
            <family val="2"/>
          </rPr>
          <t xml:space="preserve">
</t>
        </r>
      </text>
    </comment>
    <comment ref="C10" authorId="1" shapeId="0" xr:uid="{00000000-0006-0000-0C00-000003000000}">
      <text>
        <r>
          <rPr>
            <b/>
            <sz val="11"/>
            <color indexed="81"/>
            <rFont val="Tahoma"/>
            <family val="2"/>
          </rPr>
          <t>Nombre d'heures d'animation.
Ex : 2 animateurs de 11h30 à 13h30 = 4 heures d'animation</t>
        </r>
      </text>
    </comment>
    <comment ref="O54" authorId="0" shapeId="0" xr:uid="{00000000-0006-0000-0C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C00-000005000000}">
      <text>
        <r>
          <rPr>
            <b/>
            <i/>
            <u/>
            <sz val="14"/>
            <color indexed="81"/>
            <rFont val="Tahoma"/>
            <family val="2"/>
          </rPr>
          <t>Nom de l'association à préciser en haut de page.</t>
        </r>
      </text>
    </comment>
    <comment ref="H121" authorId="0" shapeId="0" xr:uid="{00000000-0006-0000-0C00-000006000000}">
      <text>
        <r>
          <rPr>
            <b/>
            <i/>
            <u/>
            <sz val="14"/>
            <color indexed="81"/>
            <rFont val="Tahoma"/>
            <family val="2"/>
          </rPr>
          <t>Nom du site à préciser en haut de page</t>
        </r>
      </text>
    </comment>
    <comment ref="O169" authorId="0" shapeId="0" xr:uid="{00000000-0006-0000-0C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C00-000008000000}">
      <text>
        <r>
          <rPr>
            <b/>
            <i/>
            <u/>
            <sz val="14"/>
            <color indexed="81"/>
            <rFont val="Tahoma"/>
            <family val="2"/>
          </rPr>
          <t>Nom de l'association à préciser en haut de page.</t>
        </r>
      </text>
    </comment>
    <comment ref="H235" authorId="0" shapeId="0" xr:uid="{00000000-0006-0000-0C00-000009000000}">
      <text>
        <r>
          <rPr>
            <b/>
            <i/>
            <u/>
            <sz val="14"/>
            <color indexed="81"/>
            <rFont val="Tahoma"/>
            <family val="2"/>
          </rPr>
          <t>Nom du site à préciser en haut de page</t>
        </r>
      </text>
    </comment>
    <comment ref="O283" authorId="0" shapeId="0" xr:uid="{00000000-0006-0000-0C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C00-00000B000000}">
      <text>
        <r>
          <rPr>
            <b/>
            <i/>
            <u/>
            <sz val="14"/>
            <color indexed="81"/>
            <rFont val="Tahoma"/>
            <family val="2"/>
          </rPr>
          <t>Nom de l'association à préciser en haut de page.</t>
        </r>
      </text>
    </comment>
    <comment ref="H351" authorId="0" shapeId="0" xr:uid="{00000000-0006-0000-0C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C00-00000D000000}">
      <text>
        <r>
          <rPr>
            <b/>
            <sz val="12"/>
            <color indexed="81"/>
            <rFont val="Tahoma"/>
            <family val="2"/>
          </rPr>
          <t>Coût du goûter par enfant uniquement</t>
        </r>
      </text>
    </comment>
    <comment ref="L357" authorId="0" shapeId="0" xr:uid="{00000000-0006-0000-0C00-00000E000000}">
      <text>
        <r>
          <rPr>
            <b/>
            <sz val="12"/>
            <color indexed="81"/>
            <rFont val="Tahoma"/>
            <family val="2"/>
          </rPr>
          <t>Coût du repas + goûter par enfant</t>
        </r>
      </text>
    </comment>
    <comment ref="C360" authorId="2" shapeId="0" xr:uid="{00000000-0006-0000-0C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C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C00-000011000000}">
      <text>
        <r>
          <rPr>
            <b/>
            <sz val="14"/>
            <color indexed="81"/>
            <rFont val="Tahoma"/>
            <family val="2"/>
          </rPr>
          <t>Distinguer 2 périodes sur le mois d'août si et seulement si la capacité d'accueil au cours de ce mois est différente.</t>
        </r>
      </text>
    </comment>
    <comment ref="C363" authorId="2" shapeId="0" xr:uid="{00000000-0006-0000-0C00-000012000000}">
      <text>
        <r>
          <rPr>
            <b/>
            <sz val="14"/>
            <color indexed="81"/>
            <rFont val="Tahoma"/>
            <family val="2"/>
          </rPr>
          <t>Distinguer 2 périodes sur le mois d'août si et seulement si la capacité d'accueil au cours de ce mois est différente.</t>
        </r>
      </text>
    </comment>
    <comment ref="L364" authorId="0" shapeId="0" xr:uid="{00000000-0006-0000-0C00-000013000000}">
      <text>
        <r>
          <rPr>
            <b/>
            <sz val="12"/>
            <color indexed="81"/>
            <rFont val="Tahoma"/>
            <family val="2"/>
          </rPr>
          <t>Coût du goûter par enfant uniquement</t>
        </r>
      </text>
    </comment>
    <comment ref="L365" authorId="0" shapeId="0" xr:uid="{00000000-0006-0000-0C00-000014000000}">
      <text>
        <r>
          <rPr>
            <b/>
            <sz val="12"/>
            <color indexed="81"/>
            <rFont val="Tahoma"/>
            <family val="2"/>
          </rPr>
          <t>Coût du repas + goûter par enfant</t>
        </r>
      </text>
    </comment>
    <comment ref="O384" authorId="0" shapeId="0" xr:uid="{00000000-0006-0000-0C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C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C00-000017000000}">
      <text>
        <r>
          <rPr>
            <b/>
            <i/>
            <u/>
            <sz val="14"/>
            <color indexed="81"/>
            <rFont val="Tahoma"/>
            <family val="2"/>
          </rPr>
          <t>Nom de l'association à préciser en haut de page.</t>
        </r>
      </text>
    </comment>
    <comment ref="H482" authorId="0" shapeId="0" xr:uid="{00000000-0006-0000-0C00-000018000000}">
      <text>
        <r>
          <rPr>
            <b/>
            <i/>
            <u/>
            <sz val="14"/>
            <color indexed="81"/>
            <rFont val="Tahoma"/>
            <family val="2"/>
          </rPr>
          <t>Nom du site à préciser en haut de page</t>
        </r>
      </text>
    </comment>
    <comment ref="L487" authorId="0" shapeId="0" xr:uid="{00000000-0006-0000-0C00-000019000000}">
      <text>
        <r>
          <rPr>
            <b/>
            <sz val="12"/>
            <color indexed="81"/>
            <rFont val="Tahoma"/>
            <family val="2"/>
          </rPr>
          <t>Coût du goûter par enfant uniquement</t>
        </r>
      </text>
    </comment>
    <comment ref="L488" authorId="0" shapeId="0" xr:uid="{00000000-0006-0000-0C00-00001A000000}">
      <text>
        <r>
          <rPr>
            <b/>
            <sz val="12"/>
            <color indexed="81"/>
            <rFont val="Tahoma"/>
            <family val="2"/>
          </rPr>
          <t>Coût du repas + goûter par enfant</t>
        </r>
      </text>
    </comment>
    <comment ref="C491" authorId="2" shapeId="0" xr:uid="{00000000-0006-0000-0C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C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C00-00001D000000}">
      <text>
        <r>
          <rPr>
            <b/>
            <sz val="14"/>
            <color indexed="81"/>
            <rFont val="Tahoma"/>
            <family val="2"/>
          </rPr>
          <t>Distinguer 2 périodes sur le mois d'août si et seulement si la capacité d'accueil au cours de ce mois est différente.</t>
        </r>
      </text>
    </comment>
    <comment ref="C494" authorId="2" shapeId="0" xr:uid="{00000000-0006-0000-0C00-00001E000000}">
      <text>
        <r>
          <rPr>
            <b/>
            <sz val="14"/>
            <color indexed="81"/>
            <rFont val="Tahoma"/>
            <family val="2"/>
          </rPr>
          <t>Distinguer 2 périodes sur le mois d'août si et seulement si la capacité d'accueil au cours de ce mois est différente.</t>
        </r>
      </text>
    </comment>
    <comment ref="L495" authorId="0" shapeId="0" xr:uid="{00000000-0006-0000-0C00-00001F000000}">
      <text>
        <r>
          <rPr>
            <b/>
            <sz val="12"/>
            <color indexed="81"/>
            <rFont val="Tahoma"/>
            <family val="2"/>
          </rPr>
          <t>Coût du goûter par enfant uniquement</t>
        </r>
      </text>
    </comment>
    <comment ref="L496" authorId="0" shapeId="0" xr:uid="{00000000-0006-0000-0C00-000020000000}">
      <text>
        <r>
          <rPr>
            <b/>
            <sz val="12"/>
            <color indexed="81"/>
            <rFont val="Tahoma"/>
            <family val="2"/>
          </rPr>
          <t>Coût du repas + goûter par enfant</t>
        </r>
      </text>
    </comment>
    <comment ref="O515" authorId="0" shapeId="0" xr:uid="{00000000-0006-0000-0C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C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C00-000023000000}">
      <text>
        <r>
          <rPr>
            <b/>
            <i/>
            <u/>
            <sz val="14"/>
            <color indexed="81"/>
            <rFont val="Tahoma"/>
            <family val="2"/>
          </rPr>
          <t>Nom de l'association à préciser en haut de page.</t>
        </r>
      </text>
    </comment>
    <comment ref="H614" authorId="0" shapeId="0" xr:uid="{00000000-0006-0000-0C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C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C00-000026000000}">
      <text>
        <r>
          <rPr>
            <b/>
            <i/>
            <u/>
            <sz val="14"/>
            <color indexed="81"/>
            <rFont val="Tahoma"/>
            <family val="2"/>
          </rPr>
          <t>Nom de l'association à préciser en haut de page.</t>
        </r>
      </text>
    </comment>
    <comment ref="H733" authorId="0" shapeId="0" xr:uid="{00000000-0006-0000-0C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C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C00-000029000000}">
      <text>
        <r>
          <rPr>
            <b/>
            <i/>
            <u/>
            <sz val="14"/>
            <color indexed="81"/>
            <rFont val="Tahoma"/>
            <family val="2"/>
          </rPr>
          <t>Nom de l'association à préciser en haut de page.</t>
        </r>
      </text>
    </comment>
    <comment ref="H855" authorId="0" shapeId="0" xr:uid="{00000000-0006-0000-0C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C00-00002B000000}">
      <text>
        <r>
          <rPr>
            <b/>
            <sz val="13"/>
            <color indexed="81"/>
            <rFont val="Tahoma"/>
            <family val="2"/>
          </rPr>
          <t>Ce calcul est effectué sans déduction des jours fériés</t>
        </r>
      </text>
    </comment>
    <comment ref="C860" authorId="0" shapeId="0" xr:uid="{00000000-0006-0000-0C00-00002C000000}">
      <text>
        <r>
          <rPr>
            <b/>
            <sz val="12"/>
            <color indexed="10"/>
            <rFont val="Tahoma"/>
            <family val="2"/>
          </rPr>
          <t>Nombre d'heures d'animation.
Ex : 2 animateurs de 11h30 à 13h30 = 4 heures d'animation</t>
        </r>
      </text>
    </comment>
    <comment ref="O908" authorId="0" shapeId="0" xr:uid="{00000000-0006-0000-0C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C00-00002E000000}">
      <text>
        <r>
          <rPr>
            <b/>
            <i/>
            <u/>
            <sz val="14"/>
            <color indexed="81"/>
            <rFont val="Tahoma"/>
            <family val="2"/>
          </rPr>
          <t>Nom de l'association à préciser en haut de page.</t>
        </r>
      </text>
    </comment>
    <comment ref="H977" authorId="0" shapeId="0" xr:uid="{00000000-0006-0000-0C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D00-000001000000}">
      <text>
        <r>
          <rPr>
            <b/>
            <i/>
            <u/>
            <sz val="14"/>
            <color indexed="81"/>
            <rFont val="Tahoma"/>
            <family val="2"/>
          </rPr>
          <t>Nom de l'association à préciser</t>
        </r>
      </text>
    </comment>
    <comment ref="H6" authorId="0" shapeId="0" xr:uid="{00000000-0006-0000-0D00-000002000000}">
      <text>
        <r>
          <rPr>
            <b/>
            <i/>
            <u/>
            <sz val="14"/>
            <color indexed="81"/>
            <rFont val="Tahoma"/>
            <family val="2"/>
          </rPr>
          <t>Nom du site à préciser</t>
        </r>
        <r>
          <rPr>
            <sz val="8"/>
            <color indexed="81"/>
            <rFont val="Tahoma"/>
            <family val="2"/>
          </rPr>
          <t xml:space="preserve">
</t>
        </r>
      </text>
    </comment>
    <comment ref="C10" authorId="1" shapeId="0" xr:uid="{00000000-0006-0000-0D00-000003000000}">
      <text>
        <r>
          <rPr>
            <b/>
            <sz val="11"/>
            <color indexed="81"/>
            <rFont val="Tahoma"/>
            <family val="2"/>
          </rPr>
          <t>Nombre d'heures d'animation.
Ex : 2 animateurs de 11h30 à 13h30 = 4 heures d'animation</t>
        </r>
      </text>
    </comment>
    <comment ref="O54" authorId="0" shapeId="0" xr:uid="{00000000-0006-0000-0D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D00-000005000000}">
      <text>
        <r>
          <rPr>
            <b/>
            <i/>
            <u/>
            <sz val="14"/>
            <color indexed="81"/>
            <rFont val="Tahoma"/>
            <family val="2"/>
          </rPr>
          <t>Nom de l'association à préciser en haut de page.</t>
        </r>
      </text>
    </comment>
    <comment ref="H121" authorId="0" shapeId="0" xr:uid="{00000000-0006-0000-0D00-000006000000}">
      <text>
        <r>
          <rPr>
            <b/>
            <i/>
            <u/>
            <sz val="14"/>
            <color indexed="81"/>
            <rFont val="Tahoma"/>
            <family val="2"/>
          </rPr>
          <t>Nom du site à préciser en haut de page</t>
        </r>
      </text>
    </comment>
    <comment ref="O169" authorId="0" shapeId="0" xr:uid="{00000000-0006-0000-0D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D00-000008000000}">
      <text>
        <r>
          <rPr>
            <b/>
            <i/>
            <u/>
            <sz val="14"/>
            <color indexed="81"/>
            <rFont val="Tahoma"/>
            <family val="2"/>
          </rPr>
          <t>Nom de l'association à préciser en haut de page.</t>
        </r>
      </text>
    </comment>
    <comment ref="H235" authorId="0" shapeId="0" xr:uid="{00000000-0006-0000-0D00-000009000000}">
      <text>
        <r>
          <rPr>
            <b/>
            <i/>
            <u/>
            <sz val="14"/>
            <color indexed="81"/>
            <rFont val="Tahoma"/>
            <family val="2"/>
          </rPr>
          <t>Nom du site à préciser en haut de page</t>
        </r>
      </text>
    </comment>
    <comment ref="O283" authorId="0" shapeId="0" xr:uid="{00000000-0006-0000-0D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D00-00000B000000}">
      <text>
        <r>
          <rPr>
            <b/>
            <i/>
            <u/>
            <sz val="14"/>
            <color indexed="81"/>
            <rFont val="Tahoma"/>
            <family val="2"/>
          </rPr>
          <t>Nom de l'association à préciser en haut de page.</t>
        </r>
      </text>
    </comment>
    <comment ref="H351" authorId="0" shapeId="0" xr:uid="{00000000-0006-0000-0D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D00-00000D000000}">
      <text>
        <r>
          <rPr>
            <b/>
            <sz val="12"/>
            <color indexed="81"/>
            <rFont val="Tahoma"/>
            <family val="2"/>
          </rPr>
          <t>Coût du goûter par enfant uniquement</t>
        </r>
      </text>
    </comment>
    <comment ref="L357" authorId="0" shapeId="0" xr:uid="{00000000-0006-0000-0D00-00000E000000}">
      <text>
        <r>
          <rPr>
            <b/>
            <sz val="12"/>
            <color indexed="81"/>
            <rFont val="Tahoma"/>
            <family val="2"/>
          </rPr>
          <t>Coût du repas + goûter par enfant</t>
        </r>
      </text>
    </comment>
    <comment ref="C360" authorId="2" shapeId="0" xr:uid="{00000000-0006-0000-0D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D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D00-000011000000}">
      <text>
        <r>
          <rPr>
            <b/>
            <sz val="14"/>
            <color indexed="81"/>
            <rFont val="Tahoma"/>
            <family val="2"/>
          </rPr>
          <t>Distinguer 2 périodes sur le mois d'août si et seulement si la capacité d'accueil au cours de ce mois est différente.</t>
        </r>
      </text>
    </comment>
    <comment ref="C363" authorId="2" shapeId="0" xr:uid="{00000000-0006-0000-0D00-000012000000}">
      <text>
        <r>
          <rPr>
            <b/>
            <sz val="14"/>
            <color indexed="81"/>
            <rFont val="Tahoma"/>
            <family val="2"/>
          </rPr>
          <t>Distinguer 2 périodes sur le mois d'août si et seulement si la capacité d'accueil au cours de ce mois est différente.</t>
        </r>
      </text>
    </comment>
    <comment ref="L364" authorId="0" shapeId="0" xr:uid="{00000000-0006-0000-0D00-000013000000}">
      <text>
        <r>
          <rPr>
            <b/>
            <sz val="12"/>
            <color indexed="81"/>
            <rFont val="Tahoma"/>
            <family val="2"/>
          </rPr>
          <t>Coût du goûter par enfant uniquement</t>
        </r>
      </text>
    </comment>
    <comment ref="L365" authorId="0" shapeId="0" xr:uid="{00000000-0006-0000-0D00-000014000000}">
      <text>
        <r>
          <rPr>
            <b/>
            <sz val="12"/>
            <color indexed="81"/>
            <rFont val="Tahoma"/>
            <family val="2"/>
          </rPr>
          <t>Coût du repas + goûter par enfant</t>
        </r>
      </text>
    </comment>
    <comment ref="O384" authorId="0" shapeId="0" xr:uid="{00000000-0006-0000-0D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D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D00-000017000000}">
      <text>
        <r>
          <rPr>
            <b/>
            <i/>
            <u/>
            <sz val="14"/>
            <color indexed="81"/>
            <rFont val="Tahoma"/>
            <family val="2"/>
          </rPr>
          <t>Nom de l'association à préciser en haut de page.</t>
        </r>
      </text>
    </comment>
    <comment ref="H482" authorId="0" shapeId="0" xr:uid="{00000000-0006-0000-0D00-000018000000}">
      <text>
        <r>
          <rPr>
            <b/>
            <i/>
            <u/>
            <sz val="14"/>
            <color indexed="81"/>
            <rFont val="Tahoma"/>
            <family val="2"/>
          </rPr>
          <t>Nom du site à préciser en haut de page</t>
        </r>
      </text>
    </comment>
    <comment ref="L487" authorId="0" shapeId="0" xr:uid="{00000000-0006-0000-0D00-000019000000}">
      <text>
        <r>
          <rPr>
            <b/>
            <sz val="12"/>
            <color indexed="81"/>
            <rFont val="Tahoma"/>
            <family val="2"/>
          </rPr>
          <t>Coût du goûter par enfant uniquement</t>
        </r>
      </text>
    </comment>
    <comment ref="L488" authorId="0" shapeId="0" xr:uid="{00000000-0006-0000-0D00-00001A000000}">
      <text>
        <r>
          <rPr>
            <b/>
            <sz val="12"/>
            <color indexed="81"/>
            <rFont val="Tahoma"/>
            <family val="2"/>
          </rPr>
          <t>Coût du repas + goûter par enfant</t>
        </r>
      </text>
    </comment>
    <comment ref="C491" authorId="2" shapeId="0" xr:uid="{00000000-0006-0000-0D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D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D00-00001D000000}">
      <text>
        <r>
          <rPr>
            <b/>
            <sz val="14"/>
            <color indexed="81"/>
            <rFont val="Tahoma"/>
            <family val="2"/>
          </rPr>
          <t>Distinguer 2 périodes sur le mois d'août si et seulement si la capacité d'accueil au cours de ce mois est différente.</t>
        </r>
      </text>
    </comment>
    <comment ref="C494" authorId="2" shapeId="0" xr:uid="{00000000-0006-0000-0D00-00001E000000}">
      <text>
        <r>
          <rPr>
            <b/>
            <sz val="14"/>
            <color indexed="81"/>
            <rFont val="Tahoma"/>
            <family val="2"/>
          </rPr>
          <t>Distinguer 2 périodes sur le mois d'août si et seulement si la capacité d'accueil au cours de ce mois est différente.</t>
        </r>
      </text>
    </comment>
    <comment ref="L495" authorId="0" shapeId="0" xr:uid="{00000000-0006-0000-0D00-00001F000000}">
      <text>
        <r>
          <rPr>
            <b/>
            <sz val="12"/>
            <color indexed="81"/>
            <rFont val="Tahoma"/>
            <family val="2"/>
          </rPr>
          <t>Coût du goûter par enfant uniquement</t>
        </r>
      </text>
    </comment>
    <comment ref="L496" authorId="0" shapeId="0" xr:uid="{00000000-0006-0000-0D00-000020000000}">
      <text>
        <r>
          <rPr>
            <b/>
            <sz val="12"/>
            <color indexed="81"/>
            <rFont val="Tahoma"/>
            <family val="2"/>
          </rPr>
          <t>Coût du repas + goûter par enfant</t>
        </r>
      </text>
    </comment>
    <comment ref="O515" authorId="0" shapeId="0" xr:uid="{00000000-0006-0000-0D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D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D00-000023000000}">
      <text>
        <r>
          <rPr>
            <b/>
            <i/>
            <u/>
            <sz val="14"/>
            <color indexed="81"/>
            <rFont val="Tahoma"/>
            <family val="2"/>
          </rPr>
          <t>Nom de l'association à préciser en haut de page.</t>
        </r>
      </text>
    </comment>
    <comment ref="H614" authorId="0" shapeId="0" xr:uid="{00000000-0006-0000-0D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D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D00-000026000000}">
      <text>
        <r>
          <rPr>
            <b/>
            <i/>
            <u/>
            <sz val="14"/>
            <color indexed="81"/>
            <rFont val="Tahoma"/>
            <family val="2"/>
          </rPr>
          <t>Nom de l'association à préciser en haut de page.</t>
        </r>
      </text>
    </comment>
    <comment ref="H733" authorId="0" shapeId="0" xr:uid="{00000000-0006-0000-0D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D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D00-000029000000}">
      <text>
        <r>
          <rPr>
            <b/>
            <i/>
            <u/>
            <sz val="14"/>
            <color indexed="81"/>
            <rFont val="Tahoma"/>
            <family val="2"/>
          </rPr>
          <t>Nom de l'association à préciser en haut de page.</t>
        </r>
      </text>
    </comment>
    <comment ref="H855" authorId="0" shapeId="0" xr:uid="{00000000-0006-0000-0D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D00-00002B000000}">
      <text>
        <r>
          <rPr>
            <b/>
            <sz val="13"/>
            <color indexed="81"/>
            <rFont val="Tahoma"/>
            <family val="2"/>
          </rPr>
          <t>Ce calcul est effectué sans déduction des jours fériés</t>
        </r>
      </text>
    </comment>
    <comment ref="C860" authorId="0" shapeId="0" xr:uid="{00000000-0006-0000-0D00-00002C000000}">
      <text>
        <r>
          <rPr>
            <b/>
            <sz val="12"/>
            <color indexed="10"/>
            <rFont val="Tahoma"/>
            <family val="2"/>
          </rPr>
          <t>Nombre d'heures d'animation.
Ex : 2 animateurs de 11h30 à 13h30 = 4 heures d'animation</t>
        </r>
      </text>
    </comment>
    <comment ref="O908" authorId="0" shapeId="0" xr:uid="{00000000-0006-0000-0D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D00-00002E000000}">
      <text>
        <r>
          <rPr>
            <b/>
            <i/>
            <u/>
            <sz val="14"/>
            <color indexed="81"/>
            <rFont val="Tahoma"/>
            <family val="2"/>
          </rPr>
          <t>Nom de l'association à préciser en haut de page.</t>
        </r>
      </text>
    </comment>
    <comment ref="H977" authorId="0" shapeId="0" xr:uid="{00000000-0006-0000-0D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E00-000001000000}">
      <text>
        <r>
          <rPr>
            <b/>
            <i/>
            <u/>
            <sz val="14"/>
            <color indexed="81"/>
            <rFont val="Tahoma"/>
            <family val="2"/>
          </rPr>
          <t>Nom de l'association à préciser</t>
        </r>
      </text>
    </comment>
    <comment ref="H6" authorId="0" shapeId="0" xr:uid="{00000000-0006-0000-0E00-000002000000}">
      <text>
        <r>
          <rPr>
            <b/>
            <i/>
            <u/>
            <sz val="14"/>
            <color indexed="81"/>
            <rFont val="Tahoma"/>
            <family val="2"/>
          </rPr>
          <t>Nom du site à préciser</t>
        </r>
        <r>
          <rPr>
            <sz val="8"/>
            <color indexed="81"/>
            <rFont val="Tahoma"/>
            <family val="2"/>
          </rPr>
          <t xml:space="preserve">
</t>
        </r>
      </text>
    </comment>
    <comment ref="C10" authorId="1" shapeId="0" xr:uid="{00000000-0006-0000-0E00-000003000000}">
      <text>
        <r>
          <rPr>
            <b/>
            <sz val="11"/>
            <color indexed="81"/>
            <rFont val="Tahoma"/>
            <family val="2"/>
          </rPr>
          <t>Nombre d'heures d'animation.
Ex : 2 animateurs de 11h30 à 13h30 = 4 heures d'animation</t>
        </r>
      </text>
    </comment>
    <comment ref="O54" authorId="0" shapeId="0" xr:uid="{00000000-0006-0000-0E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E00-000005000000}">
      <text>
        <r>
          <rPr>
            <b/>
            <i/>
            <u/>
            <sz val="14"/>
            <color indexed="81"/>
            <rFont val="Tahoma"/>
            <family val="2"/>
          </rPr>
          <t>Nom de l'association à préciser en haut de page.</t>
        </r>
      </text>
    </comment>
    <comment ref="H121" authorId="0" shapeId="0" xr:uid="{00000000-0006-0000-0E00-000006000000}">
      <text>
        <r>
          <rPr>
            <b/>
            <i/>
            <u/>
            <sz val="14"/>
            <color indexed="81"/>
            <rFont val="Tahoma"/>
            <family val="2"/>
          </rPr>
          <t>Nom du site à préciser en haut de page</t>
        </r>
      </text>
    </comment>
    <comment ref="O169" authorId="0" shapeId="0" xr:uid="{00000000-0006-0000-0E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E00-000008000000}">
      <text>
        <r>
          <rPr>
            <b/>
            <i/>
            <u/>
            <sz val="14"/>
            <color indexed="81"/>
            <rFont val="Tahoma"/>
            <family val="2"/>
          </rPr>
          <t>Nom de l'association à préciser en haut de page.</t>
        </r>
      </text>
    </comment>
    <comment ref="H235" authorId="0" shapeId="0" xr:uid="{00000000-0006-0000-0E00-000009000000}">
      <text>
        <r>
          <rPr>
            <b/>
            <i/>
            <u/>
            <sz val="14"/>
            <color indexed="81"/>
            <rFont val="Tahoma"/>
            <family val="2"/>
          </rPr>
          <t>Nom du site à préciser en haut de page</t>
        </r>
      </text>
    </comment>
    <comment ref="O283" authorId="0" shapeId="0" xr:uid="{00000000-0006-0000-0E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E00-00000B000000}">
      <text>
        <r>
          <rPr>
            <b/>
            <i/>
            <u/>
            <sz val="14"/>
            <color indexed="81"/>
            <rFont val="Tahoma"/>
            <family val="2"/>
          </rPr>
          <t>Nom de l'association à préciser en haut de page.</t>
        </r>
      </text>
    </comment>
    <comment ref="H351" authorId="0" shapeId="0" xr:uid="{00000000-0006-0000-0E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E00-00000D000000}">
      <text>
        <r>
          <rPr>
            <b/>
            <sz val="12"/>
            <color indexed="81"/>
            <rFont val="Tahoma"/>
            <family val="2"/>
          </rPr>
          <t>Coût du goûter par enfant uniquement</t>
        </r>
      </text>
    </comment>
    <comment ref="L357" authorId="0" shapeId="0" xr:uid="{00000000-0006-0000-0E00-00000E000000}">
      <text>
        <r>
          <rPr>
            <b/>
            <sz val="12"/>
            <color indexed="81"/>
            <rFont val="Tahoma"/>
            <family val="2"/>
          </rPr>
          <t>Coût du repas + goûter par enfant</t>
        </r>
      </text>
    </comment>
    <comment ref="C360" authorId="2" shapeId="0" xr:uid="{00000000-0006-0000-0E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E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E00-000011000000}">
      <text>
        <r>
          <rPr>
            <b/>
            <sz val="14"/>
            <color indexed="81"/>
            <rFont val="Tahoma"/>
            <family val="2"/>
          </rPr>
          <t>Distinguer 2 périodes sur le mois d'août si et seulement si la capacité d'accueil au cours de ce mois est différente.</t>
        </r>
      </text>
    </comment>
    <comment ref="C363" authorId="2" shapeId="0" xr:uid="{00000000-0006-0000-0E00-000012000000}">
      <text>
        <r>
          <rPr>
            <b/>
            <sz val="14"/>
            <color indexed="81"/>
            <rFont val="Tahoma"/>
            <family val="2"/>
          </rPr>
          <t>Distinguer 2 périodes sur le mois d'août si et seulement si la capacité d'accueil au cours de ce mois est différente.</t>
        </r>
      </text>
    </comment>
    <comment ref="L364" authorId="0" shapeId="0" xr:uid="{00000000-0006-0000-0E00-000013000000}">
      <text>
        <r>
          <rPr>
            <b/>
            <sz val="12"/>
            <color indexed="81"/>
            <rFont val="Tahoma"/>
            <family val="2"/>
          </rPr>
          <t>Coût du goûter par enfant uniquement</t>
        </r>
      </text>
    </comment>
    <comment ref="L365" authorId="0" shapeId="0" xr:uid="{00000000-0006-0000-0E00-000014000000}">
      <text>
        <r>
          <rPr>
            <b/>
            <sz val="12"/>
            <color indexed="81"/>
            <rFont val="Tahoma"/>
            <family val="2"/>
          </rPr>
          <t>Coût du repas + goûter par enfant</t>
        </r>
      </text>
    </comment>
    <comment ref="O384" authorId="0" shapeId="0" xr:uid="{00000000-0006-0000-0E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E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E00-000017000000}">
      <text>
        <r>
          <rPr>
            <b/>
            <i/>
            <u/>
            <sz val="14"/>
            <color indexed="81"/>
            <rFont val="Tahoma"/>
            <family val="2"/>
          </rPr>
          <t>Nom de l'association à préciser en haut de page.</t>
        </r>
      </text>
    </comment>
    <comment ref="H482" authorId="0" shapeId="0" xr:uid="{00000000-0006-0000-0E00-000018000000}">
      <text>
        <r>
          <rPr>
            <b/>
            <i/>
            <u/>
            <sz val="14"/>
            <color indexed="81"/>
            <rFont val="Tahoma"/>
            <family val="2"/>
          </rPr>
          <t>Nom du site à préciser en haut de page</t>
        </r>
      </text>
    </comment>
    <comment ref="L487" authorId="0" shapeId="0" xr:uid="{00000000-0006-0000-0E00-000019000000}">
      <text>
        <r>
          <rPr>
            <b/>
            <sz val="12"/>
            <color indexed="81"/>
            <rFont val="Tahoma"/>
            <family val="2"/>
          </rPr>
          <t>Coût du goûter par enfant uniquement</t>
        </r>
      </text>
    </comment>
    <comment ref="L488" authorId="0" shapeId="0" xr:uid="{00000000-0006-0000-0E00-00001A000000}">
      <text>
        <r>
          <rPr>
            <b/>
            <sz val="12"/>
            <color indexed="81"/>
            <rFont val="Tahoma"/>
            <family val="2"/>
          </rPr>
          <t>Coût du repas + goûter par enfant</t>
        </r>
      </text>
    </comment>
    <comment ref="C491" authorId="2" shapeId="0" xr:uid="{00000000-0006-0000-0E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E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E00-00001D000000}">
      <text>
        <r>
          <rPr>
            <b/>
            <sz val="14"/>
            <color indexed="81"/>
            <rFont val="Tahoma"/>
            <family val="2"/>
          </rPr>
          <t>Distinguer 2 périodes sur le mois d'août si et seulement si la capacité d'accueil au cours de ce mois est différente.</t>
        </r>
      </text>
    </comment>
    <comment ref="C494" authorId="2" shapeId="0" xr:uid="{00000000-0006-0000-0E00-00001E000000}">
      <text>
        <r>
          <rPr>
            <b/>
            <sz val="14"/>
            <color indexed="81"/>
            <rFont val="Tahoma"/>
            <family val="2"/>
          </rPr>
          <t>Distinguer 2 périodes sur le mois d'août si et seulement si la capacité d'accueil au cours de ce mois est différente.</t>
        </r>
      </text>
    </comment>
    <comment ref="L495" authorId="0" shapeId="0" xr:uid="{00000000-0006-0000-0E00-00001F000000}">
      <text>
        <r>
          <rPr>
            <b/>
            <sz val="12"/>
            <color indexed="81"/>
            <rFont val="Tahoma"/>
            <family val="2"/>
          </rPr>
          <t>Coût du goûter par enfant uniquement</t>
        </r>
      </text>
    </comment>
    <comment ref="L496" authorId="0" shapeId="0" xr:uid="{00000000-0006-0000-0E00-000020000000}">
      <text>
        <r>
          <rPr>
            <b/>
            <sz val="12"/>
            <color indexed="81"/>
            <rFont val="Tahoma"/>
            <family val="2"/>
          </rPr>
          <t>Coût du repas + goûter par enfant</t>
        </r>
      </text>
    </comment>
    <comment ref="O515" authorId="0" shapeId="0" xr:uid="{00000000-0006-0000-0E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E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E00-000023000000}">
      <text>
        <r>
          <rPr>
            <b/>
            <i/>
            <u/>
            <sz val="14"/>
            <color indexed="81"/>
            <rFont val="Tahoma"/>
            <family val="2"/>
          </rPr>
          <t>Nom de l'association à préciser en haut de page.</t>
        </r>
      </text>
    </comment>
    <comment ref="H614" authorId="0" shapeId="0" xr:uid="{00000000-0006-0000-0E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E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E00-000026000000}">
      <text>
        <r>
          <rPr>
            <b/>
            <i/>
            <u/>
            <sz val="14"/>
            <color indexed="81"/>
            <rFont val="Tahoma"/>
            <family val="2"/>
          </rPr>
          <t>Nom de l'association à préciser en haut de page.</t>
        </r>
      </text>
    </comment>
    <comment ref="H733" authorId="0" shapeId="0" xr:uid="{00000000-0006-0000-0E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E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E00-000029000000}">
      <text>
        <r>
          <rPr>
            <b/>
            <i/>
            <u/>
            <sz val="14"/>
            <color indexed="81"/>
            <rFont val="Tahoma"/>
            <family val="2"/>
          </rPr>
          <t>Nom de l'association à préciser en haut de page.</t>
        </r>
      </text>
    </comment>
    <comment ref="H855" authorId="0" shapeId="0" xr:uid="{00000000-0006-0000-0E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E00-00002B000000}">
      <text>
        <r>
          <rPr>
            <b/>
            <sz val="13"/>
            <color indexed="81"/>
            <rFont val="Tahoma"/>
            <family val="2"/>
          </rPr>
          <t>Ce calcul est effectué sans déduction des jours fériés</t>
        </r>
      </text>
    </comment>
    <comment ref="C860" authorId="0" shapeId="0" xr:uid="{00000000-0006-0000-0E00-00002C000000}">
      <text>
        <r>
          <rPr>
            <b/>
            <sz val="12"/>
            <color indexed="10"/>
            <rFont val="Tahoma"/>
            <family val="2"/>
          </rPr>
          <t>Nombre d'heures d'animation.
Ex : 2 animateurs de 11h30 à 13h30 = 4 heures d'animation</t>
        </r>
      </text>
    </comment>
    <comment ref="O908" authorId="0" shapeId="0" xr:uid="{00000000-0006-0000-0E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E00-00002E000000}">
      <text>
        <r>
          <rPr>
            <b/>
            <i/>
            <u/>
            <sz val="14"/>
            <color indexed="81"/>
            <rFont val="Tahoma"/>
            <family val="2"/>
          </rPr>
          <t>Nom de l'association à préciser en haut de page.</t>
        </r>
      </text>
    </comment>
    <comment ref="H977" authorId="0" shapeId="0" xr:uid="{00000000-0006-0000-0E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F00-000001000000}">
      <text>
        <r>
          <rPr>
            <b/>
            <i/>
            <u/>
            <sz val="14"/>
            <color indexed="81"/>
            <rFont val="Tahoma"/>
            <family val="2"/>
          </rPr>
          <t>Nom de l'association à préciser</t>
        </r>
      </text>
    </comment>
    <comment ref="H6" authorId="0" shapeId="0" xr:uid="{00000000-0006-0000-0F00-000002000000}">
      <text>
        <r>
          <rPr>
            <b/>
            <i/>
            <u/>
            <sz val="14"/>
            <color indexed="81"/>
            <rFont val="Tahoma"/>
            <family val="2"/>
          </rPr>
          <t>Nom du site à préciser</t>
        </r>
        <r>
          <rPr>
            <sz val="8"/>
            <color indexed="81"/>
            <rFont val="Tahoma"/>
            <family val="2"/>
          </rPr>
          <t xml:space="preserve">
</t>
        </r>
      </text>
    </comment>
    <comment ref="C10" authorId="1" shapeId="0" xr:uid="{00000000-0006-0000-0F00-000003000000}">
      <text>
        <r>
          <rPr>
            <b/>
            <sz val="11"/>
            <color indexed="81"/>
            <rFont val="Tahoma"/>
            <family val="2"/>
          </rPr>
          <t>Nombre d'heures d'animation.
Ex : 2 animateurs de 11h30 à 13h30 = 4 heures d'animation</t>
        </r>
      </text>
    </comment>
    <comment ref="O54" authorId="0" shapeId="0" xr:uid="{00000000-0006-0000-0F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F00-000005000000}">
      <text>
        <r>
          <rPr>
            <b/>
            <i/>
            <u/>
            <sz val="14"/>
            <color indexed="81"/>
            <rFont val="Tahoma"/>
            <family val="2"/>
          </rPr>
          <t>Nom de l'association à préciser en haut de page.</t>
        </r>
      </text>
    </comment>
    <comment ref="H121" authorId="0" shapeId="0" xr:uid="{00000000-0006-0000-0F00-000006000000}">
      <text>
        <r>
          <rPr>
            <b/>
            <i/>
            <u/>
            <sz val="14"/>
            <color indexed="81"/>
            <rFont val="Tahoma"/>
            <family val="2"/>
          </rPr>
          <t>Nom du site à préciser en haut de page</t>
        </r>
      </text>
    </comment>
    <comment ref="O169" authorId="0" shapeId="0" xr:uid="{00000000-0006-0000-0F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F00-000008000000}">
      <text>
        <r>
          <rPr>
            <b/>
            <i/>
            <u/>
            <sz val="14"/>
            <color indexed="81"/>
            <rFont val="Tahoma"/>
            <family val="2"/>
          </rPr>
          <t>Nom de l'association à préciser en haut de page.</t>
        </r>
      </text>
    </comment>
    <comment ref="H235" authorId="0" shapeId="0" xr:uid="{00000000-0006-0000-0F00-000009000000}">
      <text>
        <r>
          <rPr>
            <b/>
            <i/>
            <u/>
            <sz val="14"/>
            <color indexed="81"/>
            <rFont val="Tahoma"/>
            <family val="2"/>
          </rPr>
          <t>Nom du site à préciser en haut de page</t>
        </r>
      </text>
    </comment>
    <comment ref="O283" authorId="0" shapeId="0" xr:uid="{00000000-0006-0000-0F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F00-00000B000000}">
      <text>
        <r>
          <rPr>
            <b/>
            <i/>
            <u/>
            <sz val="14"/>
            <color indexed="81"/>
            <rFont val="Tahoma"/>
            <family val="2"/>
          </rPr>
          <t>Nom de l'association à préciser en haut de page.</t>
        </r>
      </text>
    </comment>
    <comment ref="H351" authorId="0" shapeId="0" xr:uid="{00000000-0006-0000-0F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F00-00000D000000}">
      <text>
        <r>
          <rPr>
            <b/>
            <sz val="12"/>
            <color indexed="81"/>
            <rFont val="Tahoma"/>
            <family val="2"/>
          </rPr>
          <t>Coût du goûter par enfant uniquement</t>
        </r>
      </text>
    </comment>
    <comment ref="L357" authorId="0" shapeId="0" xr:uid="{00000000-0006-0000-0F00-00000E000000}">
      <text>
        <r>
          <rPr>
            <b/>
            <sz val="12"/>
            <color indexed="81"/>
            <rFont val="Tahoma"/>
            <family val="2"/>
          </rPr>
          <t>Coût du repas + goûter par enfant</t>
        </r>
      </text>
    </comment>
    <comment ref="C360" authorId="2" shapeId="0" xr:uid="{00000000-0006-0000-0F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F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F00-000011000000}">
      <text>
        <r>
          <rPr>
            <b/>
            <sz val="14"/>
            <color indexed="81"/>
            <rFont val="Tahoma"/>
            <family val="2"/>
          </rPr>
          <t>Distinguer 2 périodes sur le mois d'août si et seulement si la capacité d'accueil au cours de ce mois est différente.</t>
        </r>
      </text>
    </comment>
    <comment ref="C363" authorId="2" shapeId="0" xr:uid="{00000000-0006-0000-0F00-000012000000}">
      <text>
        <r>
          <rPr>
            <b/>
            <sz val="14"/>
            <color indexed="81"/>
            <rFont val="Tahoma"/>
            <family val="2"/>
          </rPr>
          <t>Distinguer 2 périodes sur le mois d'août si et seulement si la capacité d'accueil au cours de ce mois est différente.</t>
        </r>
      </text>
    </comment>
    <comment ref="L364" authorId="0" shapeId="0" xr:uid="{00000000-0006-0000-0F00-000013000000}">
      <text>
        <r>
          <rPr>
            <b/>
            <sz val="12"/>
            <color indexed="81"/>
            <rFont val="Tahoma"/>
            <family val="2"/>
          </rPr>
          <t>Coût du goûter par enfant uniquement</t>
        </r>
      </text>
    </comment>
    <comment ref="L365" authorId="0" shapeId="0" xr:uid="{00000000-0006-0000-0F00-000014000000}">
      <text>
        <r>
          <rPr>
            <b/>
            <sz val="12"/>
            <color indexed="81"/>
            <rFont val="Tahoma"/>
            <family val="2"/>
          </rPr>
          <t>Coût du repas + goûter par enfant</t>
        </r>
      </text>
    </comment>
    <comment ref="O384" authorId="0" shapeId="0" xr:uid="{00000000-0006-0000-0F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F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F00-000017000000}">
      <text>
        <r>
          <rPr>
            <b/>
            <i/>
            <u/>
            <sz val="14"/>
            <color indexed="81"/>
            <rFont val="Tahoma"/>
            <family val="2"/>
          </rPr>
          <t>Nom de l'association à préciser en haut de page.</t>
        </r>
      </text>
    </comment>
    <comment ref="H482" authorId="0" shapeId="0" xr:uid="{00000000-0006-0000-0F00-000018000000}">
      <text>
        <r>
          <rPr>
            <b/>
            <i/>
            <u/>
            <sz val="14"/>
            <color indexed="81"/>
            <rFont val="Tahoma"/>
            <family val="2"/>
          </rPr>
          <t>Nom du site à préciser en haut de page</t>
        </r>
      </text>
    </comment>
    <comment ref="L487" authorId="0" shapeId="0" xr:uid="{00000000-0006-0000-0F00-000019000000}">
      <text>
        <r>
          <rPr>
            <b/>
            <sz val="12"/>
            <color indexed="81"/>
            <rFont val="Tahoma"/>
            <family val="2"/>
          </rPr>
          <t>Coût du goûter par enfant uniquement</t>
        </r>
      </text>
    </comment>
    <comment ref="L488" authorId="0" shapeId="0" xr:uid="{00000000-0006-0000-0F00-00001A000000}">
      <text>
        <r>
          <rPr>
            <b/>
            <sz val="12"/>
            <color indexed="81"/>
            <rFont val="Tahoma"/>
            <family val="2"/>
          </rPr>
          <t>Coût du repas + goûter par enfant</t>
        </r>
      </text>
    </comment>
    <comment ref="C491" authorId="2" shapeId="0" xr:uid="{00000000-0006-0000-0F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F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F00-00001D000000}">
      <text>
        <r>
          <rPr>
            <b/>
            <sz val="14"/>
            <color indexed="81"/>
            <rFont val="Tahoma"/>
            <family val="2"/>
          </rPr>
          <t>Distinguer 2 périodes sur le mois d'août si et seulement si la capacité d'accueil au cours de ce mois est différente.</t>
        </r>
      </text>
    </comment>
    <comment ref="C494" authorId="2" shapeId="0" xr:uid="{00000000-0006-0000-0F00-00001E000000}">
      <text>
        <r>
          <rPr>
            <b/>
            <sz val="14"/>
            <color indexed="81"/>
            <rFont val="Tahoma"/>
            <family val="2"/>
          </rPr>
          <t>Distinguer 2 périodes sur le mois d'août si et seulement si la capacité d'accueil au cours de ce mois est différente.</t>
        </r>
      </text>
    </comment>
    <comment ref="L495" authorId="0" shapeId="0" xr:uid="{00000000-0006-0000-0F00-00001F000000}">
      <text>
        <r>
          <rPr>
            <b/>
            <sz val="12"/>
            <color indexed="81"/>
            <rFont val="Tahoma"/>
            <family val="2"/>
          </rPr>
          <t>Coût du goûter par enfant uniquement</t>
        </r>
      </text>
    </comment>
    <comment ref="L496" authorId="0" shapeId="0" xr:uid="{00000000-0006-0000-0F00-000020000000}">
      <text>
        <r>
          <rPr>
            <b/>
            <sz val="12"/>
            <color indexed="81"/>
            <rFont val="Tahoma"/>
            <family val="2"/>
          </rPr>
          <t>Coût du repas + goûter par enfant</t>
        </r>
      </text>
    </comment>
    <comment ref="O515" authorId="0" shapeId="0" xr:uid="{00000000-0006-0000-0F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F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F00-000023000000}">
      <text>
        <r>
          <rPr>
            <b/>
            <i/>
            <u/>
            <sz val="14"/>
            <color indexed="81"/>
            <rFont val="Tahoma"/>
            <family val="2"/>
          </rPr>
          <t>Nom de l'association à préciser en haut de page.</t>
        </r>
      </text>
    </comment>
    <comment ref="H614" authorId="0" shapeId="0" xr:uid="{00000000-0006-0000-0F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F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F00-000026000000}">
      <text>
        <r>
          <rPr>
            <b/>
            <i/>
            <u/>
            <sz val="14"/>
            <color indexed="81"/>
            <rFont val="Tahoma"/>
            <family val="2"/>
          </rPr>
          <t>Nom de l'association à préciser en haut de page.</t>
        </r>
      </text>
    </comment>
    <comment ref="H733" authorId="0" shapeId="0" xr:uid="{00000000-0006-0000-0F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F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F00-000029000000}">
      <text>
        <r>
          <rPr>
            <b/>
            <i/>
            <u/>
            <sz val="14"/>
            <color indexed="81"/>
            <rFont val="Tahoma"/>
            <family val="2"/>
          </rPr>
          <t>Nom de l'association à préciser en haut de page.</t>
        </r>
      </text>
    </comment>
    <comment ref="H855" authorId="0" shapeId="0" xr:uid="{00000000-0006-0000-0F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F00-00002B000000}">
      <text>
        <r>
          <rPr>
            <b/>
            <sz val="13"/>
            <color indexed="81"/>
            <rFont val="Tahoma"/>
            <family val="2"/>
          </rPr>
          <t>Ce calcul est effectué sans déduction des jours fériés</t>
        </r>
      </text>
    </comment>
    <comment ref="C860" authorId="0" shapeId="0" xr:uid="{00000000-0006-0000-0F00-00002C000000}">
      <text>
        <r>
          <rPr>
            <b/>
            <sz val="12"/>
            <color indexed="10"/>
            <rFont val="Tahoma"/>
            <family val="2"/>
          </rPr>
          <t>Nombre d'heures d'animation.
Ex : 2 animateurs de 11h30 à 13h30 = 4 heures d'animation</t>
        </r>
      </text>
    </comment>
    <comment ref="O908" authorId="0" shapeId="0" xr:uid="{00000000-0006-0000-0F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F00-00002E000000}">
      <text>
        <r>
          <rPr>
            <b/>
            <i/>
            <u/>
            <sz val="14"/>
            <color indexed="81"/>
            <rFont val="Tahoma"/>
            <family val="2"/>
          </rPr>
          <t>Nom de l'association à préciser en haut de page.</t>
        </r>
      </text>
    </comment>
    <comment ref="H977" authorId="0" shapeId="0" xr:uid="{00000000-0006-0000-0F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1000-000001000000}">
      <text>
        <r>
          <rPr>
            <b/>
            <i/>
            <u/>
            <sz val="14"/>
            <color indexed="81"/>
            <rFont val="Tahoma"/>
            <family val="2"/>
          </rPr>
          <t>Nom de l'association à préciser</t>
        </r>
      </text>
    </comment>
    <comment ref="H6" authorId="0" shapeId="0" xr:uid="{00000000-0006-0000-1000-000002000000}">
      <text>
        <r>
          <rPr>
            <b/>
            <i/>
            <u/>
            <sz val="14"/>
            <color indexed="81"/>
            <rFont val="Tahoma"/>
            <family val="2"/>
          </rPr>
          <t>Nom du site à préciser</t>
        </r>
        <r>
          <rPr>
            <sz val="8"/>
            <color indexed="81"/>
            <rFont val="Tahoma"/>
            <family val="2"/>
          </rPr>
          <t xml:space="preserve">
</t>
        </r>
      </text>
    </comment>
    <comment ref="C10" authorId="1" shapeId="0" xr:uid="{00000000-0006-0000-1000-000003000000}">
      <text>
        <r>
          <rPr>
            <b/>
            <sz val="11"/>
            <color indexed="81"/>
            <rFont val="Tahoma"/>
            <family val="2"/>
          </rPr>
          <t>Nombre d'heures d'animation.
Ex : 2 animateurs de 11h30 à 13h30 = 4 heures d'animation</t>
        </r>
      </text>
    </comment>
    <comment ref="O54" authorId="0" shapeId="0" xr:uid="{00000000-0006-0000-10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1000-000005000000}">
      <text>
        <r>
          <rPr>
            <b/>
            <i/>
            <u/>
            <sz val="14"/>
            <color indexed="81"/>
            <rFont val="Tahoma"/>
            <family val="2"/>
          </rPr>
          <t>Nom de l'association à préciser en haut de page.</t>
        </r>
      </text>
    </comment>
    <comment ref="H121" authorId="0" shapeId="0" xr:uid="{00000000-0006-0000-1000-000006000000}">
      <text>
        <r>
          <rPr>
            <b/>
            <i/>
            <u/>
            <sz val="14"/>
            <color indexed="81"/>
            <rFont val="Tahoma"/>
            <family val="2"/>
          </rPr>
          <t>Nom du site à préciser en haut de page</t>
        </r>
      </text>
    </comment>
    <comment ref="O169" authorId="0" shapeId="0" xr:uid="{00000000-0006-0000-10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1000-000008000000}">
      <text>
        <r>
          <rPr>
            <b/>
            <i/>
            <u/>
            <sz val="14"/>
            <color indexed="81"/>
            <rFont val="Tahoma"/>
            <family val="2"/>
          </rPr>
          <t>Nom de l'association à préciser en haut de page.</t>
        </r>
      </text>
    </comment>
    <comment ref="H235" authorId="0" shapeId="0" xr:uid="{00000000-0006-0000-1000-000009000000}">
      <text>
        <r>
          <rPr>
            <b/>
            <i/>
            <u/>
            <sz val="14"/>
            <color indexed="81"/>
            <rFont val="Tahoma"/>
            <family val="2"/>
          </rPr>
          <t>Nom du site à préciser en haut de page</t>
        </r>
      </text>
    </comment>
    <comment ref="O283" authorId="0" shapeId="0" xr:uid="{00000000-0006-0000-10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1000-00000B000000}">
      <text>
        <r>
          <rPr>
            <b/>
            <i/>
            <u/>
            <sz val="14"/>
            <color indexed="81"/>
            <rFont val="Tahoma"/>
            <family val="2"/>
          </rPr>
          <t>Nom de l'association à préciser en haut de page.</t>
        </r>
      </text>
    </comment>
    <comment ref="H351" authorId="0" shapeId="0" xr:uid="{00000000-0006-0000-10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1000-00000D000000}">
      <text>
        <r>
          <rPr>
            <b/>
            <sz val="12"/>
            <color indexed="81"/>
            <rFont val="Tahoma"/>
            <family val="2"/>
          </rPr>
          <t>Coût du goûter par enfant uniquement</t>
        </r>
      </text>
    </comment>
    <comment ref="L357" authorId="0" shapeId="0" xr:uid="{00000000-0006-0000-1000-00000E000000}">
      <text>
        <r>
          <rPr>
            <b/>
            <sz val="12"/>
            <color indexed="81"/>
            <rFont val="Tahoma"/>
            <family val="2"/>
          </rPr>
          <t>Coût du repas + goûter par enfant</t>
        </r>
      </text>
    </comment>
    <comment ref="C360" authorId="2" shapeId="0" xr:uid="{00000000-0006-0000-10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10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1000-000011000000}">
      <text>
        <r>
          <rPr>
            <b/>
            <sz val="14"/>
            <color indexed="81"/>
            <rFont val="Tahoma"/>
            <family val="2"/>
          </rPr>
          <t>Distinguer 2 périodes sur le mois d'août si et seulement si la capacité d'accueil au cours de ce mois est différente.</t>
        </r>
      </text>
    </comment>
    <comment ref="C363" authorId="2" shapeId="0" xr:uid="{00000000-0006-0000-1000-000012000000}">
      <text>
        <r>
          <rPr>
            <b/>
            <sz val="14"/>
            <color indexed="81"/>
            <rFont val="Tahoma"/>
            <family val="2"/>
          </rPr>
          <t>Distinguer 2 périodes sur le mois d'août si et seulement si la capacité d'accueil au cours de ce mois est différente.</t>
        </r>
      </text>
    </comment>
    <comment ref="L364" authorId="0" shapeId="0" xr:uid="{00000000-0006-0000-1000-000013000000}">
      <text>
        <r>
          <rPr>
            <b/>
            <sz val="12"/>
            <color indexed="81"/>
            <rFont val="Tahoma"/>
            <family val="2"/>
          </rPr>
          <t>Coût du goûter par enfant uniquement</t>
        </r>
      </text>
    </comment>
    <comment ref="L365" authorId="0" shapeId="0" xr:uid="{00000000-0006-0000-1000-000014000000}">
      <text>
        <r>
          <rPr>
            <b/>
            <sz val="12"/>
            <color indexed="81"/>
            <rFont val="Tahoma"/>
            <family val="2"/>
          </rPr>
          <t>Coût du repas + goûter par enfant</t>
        </r>
      </text>
    </comment>
    <comment ref="O384" authorId="0" shapeId="0" xr:uid="{00000000-0006-0000-10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10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1000-000017000000}">
      <text>
        <r>
          <rPr>
            <b/>
            <i/>
            <u/>
            <sz val="14"/>
            <color indexed="81"/>
            <rFont val="Tahoma"/>
            <family val="2"/>
          </rPr>
          <t>Nom de l'association à préciser en haut de page.</t>
        </r>
      </text>
    </comment>
    <comment ref="H482" authorId="0" shapeId="0" xr:uid="{00000000-0006-0000-1000-000018000000}">
      <text>
        <r>
          <rPr>
            <b/>
            <i/>
            <u/>
            <sz val="14"/>
            <color indexed="81"/>
            <rFont val="Tahoma"/>
            <family val="2"/>
          </rPr>
          <t>Nom du site à préciser en haut de page</t>
        </r>
      </text>
    </comment>
    <comment ref="L487" authorId="0" shapeId="0" xr:uid="{00000000-0006-0000-1000-000019000000}">
      <text>
        <r>
          <rPr>
            <b/>
            <sz val="12"/>
            <color indexed="81"/>
            <rFont val="Tahoma"/>
            <family val="2"/>
          </rPr>
          <t>Coût du goûter par enfant uniquement</t>
        </r>
      </text>
    </comment>
    <comment ref="L488" authorId="0" shapeId="0" xr:uid="{00000000-0006-0000-1000-00001A000000}">
      <text>
        <r>
          <rPr>
            <b/>
            <sz val="12"/>
            <color indexed="81"/>
            <rFont val="Tahoma"/>
            <family val="2"/>
          </rPr>
          <t>Coût du repas + goûter par enfant</t>
        </r>
      </text>
    </comment>
    <comment ref="C491" authorId="2" shapeId="0" xr:uid="{00000000-0006-0000-10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10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1000-00001D000000}">
      <text>
        <r>
          <rPr>
            <b/>
            <sz val="14"/>
            <color indexed="81"/>
            <rFont val="Tahoma"/>
            <family val="2"/>
          </rPr>
          <t>Distinguer 2 périodes sur le mois d'août si et seulement si la capacité d'accueil au cours de ce mois est différente.</t>
        </r>
      </text>
    </comment>
    <comment ref="C494" authorId="2" shapeId="0" xr:uid="{00000000-0006-0000-1000-00001E000000}">
      <text>
        <r>
          <rPr>
            <b/>
            <sz val="14"/>
            <color indexed="81"/>
            <rFont val="Tahoma"/>
            <family val="2"/>
          </rPr>
          <t>Distinguer 2 périodes sur le mois d'août si et seulement si la capacité d'accueil au cours de ce mois est différente.</t>
        </r>
      </text>
    </comment>
    <comment ref="L495" authorId="0" shapeId="0" xr:uid="{00000000-0006-0000-1000-00001F000000}">
      <text>
        <r>
          <rPr>
            <b/>
            <sz val="12"/>
            <color indexed="81"/>
            <rFont val="Tahoma"/>
            <family val="2"/>
          </rPr>
          <t>Coût du goûter par enfant uniquement</t>
        </r>
      </text>
    </comment>
    <comment ref="L496" authorId="0" shapeId="0" xr:uid="{00000000-0006-0000-1000-000020000000}">
      <text>
        <r>
          <rPr>
            <b/>
            <sz val="12"/>
            <color indexed="81"/>
            <rFont val="Tahoma"/>
            <family val="2"/>
          </rPr>
          <t>Coût du repas + goûter par enfant</t>
        </r>
      </text>
    </comment>
    <comment ref="O515" authorId="0" shapeId="0" xr:uid="{00000000-0006-0000-10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10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1000-000023000000}">
      <text>
        <r>
          <rPr>
            <b/>
            <i/>
            <u/>
            <sz val="14"/>
            <color indexed="81"/>
            <rFont val="Tahoma"/>
            <family val="2"/>
          </rPr>
          <t>Nom de l'association à préciser en haut de page.</t>
        </r>
      </text>
    </comment>
    <comment ref="H614" authorId="0" shapeId="0" xr:uid="{00000000-0006-0000-10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10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1000-000026000000}">
      <text>
        <r>
          <rPr>
            <b/>
            <i/>
            <u/>
            <sz val="14"/>
            <color indexed="81"/>
            <rFont val="Tahoma"/>
            <family val="2"/>
          </rPr>
          <t>Nom de l'association à préciser en haut de page.</t>
        </r>
      </text>
    </comment>
    <comment ref="H733" authorId="0" shapeId="0" xr:uid="{00000000-0006-0000-10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10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1000-000029000000}">
      <text>
        <r>
          <rPr>
            <b/>
            <i/>
            <u/>
            <sz val="14"/>
            <color indexed="81"/>
            <rFont val="Tahoma"/>
            <family val="2"/>
          </rPr>
          <t>Nom de l'association à préciser en haut de page.</t>
        </r>
      </text>
    </comment>
    <comment ref="H855" authorId="0" shapeId="0" xr:uid="{00000000-0006-0000-10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1000-00002B000000}">
      <text>
        <r>
          <rPr>
            <b/>
            <sz val="13"/>
            <color indexed="81"/>
            <rFont val="Tahoma"/>
            <family val="2"/>
          </rPr>
          <t>Ce calcul est effectué sans déduction des jours fériés</t>
        </r>
      </text>
    </comment>
    <comment ref="C860" authorId="0" shapeId="0" xr:uid="{00000000-0006-0000-1000-00002C000000}">
      <text>
        <r>
          <rPr>
            <b/>
            <sz val="12"/>
            <color indexed="10"/>
            <rFont val="Tahoma"/>
            <family val="2"/>
          </rPr>
          <t>Nombre d'heures d'animation.
Ex : 2 animateurs de 11h30 à 13h30 = 4 heures d'animation</t>
        </r>
      </text>
    </comment>
    <comment ref="O908" authorId="0" shapeId="0" xr:uid="{00000000-0006-0000-10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1000-00002E000000}">
      <text>
        <r>
          <rPr>
            <b/>
            <i/>
            <u/>
            <sz val="14"/>
            <color indexed="81"/>
            <rFont val="Tahoma"/>
            <family val="2"/>
          </rPr>
          <t>Nom de l'association à préciser en haut de page.</t>
        </r>
      </text>
    </comment>
    <comment ref="H977" authorId="0" shapeId="0" xr:uid="{00000000-0006-0000-10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1100-000001000000}">
      <text>
        <r>
          <rPr>
            <b/>
            <i/>
            <u/>
            <sz val="14"/>
            <color indexed="81"/>
            <rFont val="Tahoma"/>
            <family val="2"/>
          </rPr>
          <t>Nom de l'association à préciser</t>
        </r>
      </text>
    </comment>
    <comment ref="H6" authorId="0" shapeId="0" xr:uid="{00000000-0006-0000-1100-000002000000}">
      <text>
        <r>
          <rPr>
            <b/>
            <i/>
            <u/>
            <sz val="14"/>
            <color indexed="81"/>
            <rFont val="Tahoma"/>
            <family val="2"/>
          </rPr>
          <t>Nom du site à préciser</t>
        </r>
        <r>
          <rPr>
            <sz val="8"/>
            <color indexed="81"/>
            <rFont val="Tahoma"/>
            <family val="2"/>
          </rPr>
          <t xml:space="preserve">
</t>
        </r>
      </text>
    </comment>
    <comment ref="C10" authorId="1" shapeId="0" xr:uid="{00000000-0006-0000-1100-000003000000}">
      <text>
        <r>
          <rPr>
            <b/>
            <sz val="11"/>
            <color indexed="81"/>
            <rFont val="Tahoma"/>
            <family val="2"/>
          </rPr>
          <t>Nombre d'heures d'animation.
Ex : 2 animateurs de 11h30 à 13h30 = 4 heures d'animation</t>
        </r>
      </text>
    </comment>
    <comment ref="O54" authorId="0" shapeId="0" xr:uid="{00000000-0006-0000-11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1100-000005000000}">
      <text>
        <r>
          <rPr>
            <b/>
            <i/>
            <u/>
            <sz val="14"/>
            <color indexed="81"/>
            <rFont val="Tahoma"/>
            <family val="2"/>
          </rPr>
          <t>Nom de l'association à préciser en haut de page.</t>
        </r>
      </text>
    </comment>
    <comment ref="H121" authorId="0" shapeId="0" xr:uid="{00000000-0006-0000-1100-000006000000}">
      <text>
        <r>
          <rPr>
            <b/>
            <i/>
            <u/>
            <sz val="14"/>
            <color indexed="81"/>
            <rFont val="Tahoma"/>
            <family val="2"/>
          </rPr>
          <t>Nom du site à préciser en haut de page</t>
        </r>
      </text>
    </comment>
    <comment ref="O169" authorId="0" shapeId="0" xr:uid="{00000000-0006-0000-11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1100-000008000000}">
      <text>
        <r>
          <rPr>
            <b/>
            <i/>
            <u/>
            <sz val="14"/>
            <color indexed="81"/>
            <rFont val="Tahoma"/>
            <family val="2"/>
          </rPr>
          <t>Nom de l'association à préciser en haut de page.</t>
        </r>
      </text>
    </comment>
    <comment ref="H235" authorId="0" shapeId="0" xr:uid="{00000000-0006-0000-1100-000009000000}">
      <text>
        <r>
          <rPr>
            <b/>
            <i/>
            <u/>
            <sz val="14"/>
            <color indexed="81"/>
            <rFont val="Tahoma"/>
            <family val="2"/>
          </rPr>
          <t>Nom du site à préciser en haut de page</t>
        </r>
      </text>
    </comment>
    <comment ref="O283" authorId="0" shapeId="0" xr:uid="{00000000-0006-0000-11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1100-00000B000000}">
      <text>
        <r>
          <rPr>
            <b/>
            <i/>
            <u/>
            <sz val="14"/>
            <color indexed="81"/>
            <rFont val="Tahoma"/>
            <family val="2"/>
          </rPr>
          <t>Nom de l'association à préciser en haut de page.</t>
        </r>
      </text>
    </comment>
    <comment ref="H351" authorId="0" shapeId="0" xr:uid="{00000000-0006-0000-11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1100-00000D000000}">
      <text>
        <r>
          <rPr>
            <b/>
            <sz val="12"/>
            <color indexed="81"/>
            <rFont val="Tahoma"/>
            <family val="2"/>
          </rPr>
          <t>Coût du repas + goûter par enfant uniquement</t>
        </r>
      </text>
    </comment>
    <comment ref="C360" authorId="2" shapeId="0" xr:uid="{00000000-0006-0000-1100-00000E000000}">
      <text>
        <r>
          <rPr>
            <b/>
            <sz val="14"/>
            <color indexed="81"/>
            <rFont val="Tahoma"/>
            <family val="2"/>
          </rPr>
          <t>Distinguer 2 périodes sur le mois de juillet si et seulement si la capacité d'accueil  au cours de ce mois est différente.</t>
        </r>
      </text>
    </comment>
    <comment ref="C361" authorId="2" shapeId="0" xr:uid="{00000000-0006-0000-1100-00000F000000}">
      <text>
        <r>
          <rPr>
            <b/>
            <sz val="14"/>
            <color indexed="81"/>
            <rFont val="Tahoma"/>
            <family val="2"/>
          </rPr>
          <t>Distinguer 2 périodes sur le mois de juillet si et seulement si la capacité d'accueil  au cours de ce mois est différente.</t>
        </r>
      </text>
    </comment>
    <comment ref="C362" authorId="2" shapeId="0" xr:uid="{00000000-0006-0000-1100-000010000000}">
      <text>
        <r>
          <rPr>
            <b/>
            <sz val="14"/>
            <color indexed="81"/>
            <rFont val="Tahoma"/>
            <family val="2"/>
          </rPr>
          <t>Distinguer 2 périodes sur le mois d'août si et seulement si la capacité d'accueil au cours de ce mois est différente.</t>
        </r>
      </text>
    </comment>
    <comment ref="C363" authorId="2" shapeId="0" xr:uid="{00000000-0006-0000-1100-000011000000}">
      <text>
        <r>
          <rPr>
            <b/>
            <sz val="14"/>
            <color indexed="81"/>
            <rFont val="Tahoma"/>
            <family val="2"/>
          </rPr>
          <t>Distinguer 2 périodes sur le mois d'août si et seulement si la capacité d'accueil au cours de ce mois est différente.</t>
        </r>
      </text>
    </comment>
    <comment ref="O384" authorId="0" shapeId="0" xr:uid="{00000000-0006-0000-1100-000012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1100-000013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1100-000014000000}">
      <text>
        <r>
          <rPr>
            <b/>
            <i/>
            <u/>
            <sz val="14"/>
            <color indexed="81"/>
            <rFont val="Tahoma"/>
            <family val="2"/>
          </rPr>
          <t>Nom de l'association à préciser en haut de page.</t>
        </r>
      </text>
    </comment>
    <comment ref="H482" authorId="0" shapeId="0" xr:uid="{00000000-0006-0000-1100-000015000000}">
      <text>
        <r>
          <rPr>
            <b/>
            <i/>
            <u/>
            <sz val="14"/>
            <color indexed="81"/>
            <rFont val="Tahoma"/>
            <family val="2"/>
          </rPr>
          <t>Nom du site à préciser en haut de page</t>
        </r>
      </text>
    </comment>
    <comment ref="L487" authorId="0" shapeId="0" xr:uid="{00000000-0006-0000-1100-000016000000}">
      <text>
        <r>
          <rPr>
            <b/>
            <sz val="12"/>
            <color indexed="81"/>
            <rFont val="Tahoma"/>
            <family val="2"/>
          </rPr>
          <t>Coût du repas + goûter par enfant uniquement</t>
        </r>
      </text>
    </comment>
    <comment ref="C491" authorId="2" shapeId="0" xr:uid="{00000000-0006-0000-1100-000017000000}">
      <text>
        <r>
          <rPr>
            <b/>
            <sz val="14"/>
            <color indexed="81"/>
            <rFont val="Tahoma"/>
            <family val="2"/>
          </rPr>
          <t>Distinguer 2 périodes sur le mois de juillet si et seulement si la capacité d'accueil  au cours de ce mois est différente.</t>
        </r>
      </text>
    </comment>
    <comment ref="C492" authorId="2" shapeId="0" xr:uid="{00000000-0006-0000-1100-000018000000}">
      <text>
        <r>
          <rPr>
            <b/>
            <sz val="14"/>
            <color indexed="81"/>
            <rFont val="Tahoma"/>
            <family val="2"/>
          </rPr>
          <t>Distinguer 2 périodes sur le mois de juillet si et seulement si la capacité d'accueil  au cours de ce mois est différente.</t>
        </r>
      </text>
    </comment>
    <comment ref="C493" authorId="2" shapeId="0" xr:uid="{00000000-0006-0000-1100-000019000000}">
      <text>
        <r>
          <rPr>
            <b/>
            <sz val="14"/>
            <color indexed="81"/>
            <rFont val="Tahoma"/>
            <family val="2"/>
          </rPr>
          <t>Distinguer 2 périodes sur le mois d'août si et seulement si la capacité d'accueil au cours de ce mois est différente.</t>
        </r>
      </text>
    </comment>
    <comment ref="C494" authorId="2" shapeId="0" xr:uid="{00000000-0006-0000-1100-00001A000000}">
      <text>
        <r>
          <rPr>
            <b/>
            <sz val="14"/>
            <color indexed="81"/>
            <rFont val="Tahoma"/>
            <family val="2"/>
          </rPr>
          <t>Distinguer 2 périodes sur le mois d'août si et seulement si la capacité d'accueil au cours de ce mois est différente.</t>
        </r>
      </text>
    </comment>
    <comment ref="O515" authorId="0" shapeId="0" xr:uid="{00000000-0006-0000-1100-00001B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1100-00001C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1100-00001D000000}">
      <text>
        <r>
          <rPr>
            <b/>
            <i/>
            <u/>
            <sz val="14"/>
            <color indexed="81"/>
            <rFont val="Tahoma"/>
            <family val="2"/>
          </rPr>
          <t>Nom de l'association à préciser en haut de page.</t>
        </r>
      </text>
    </comment>
    <comment ref="H614" authorId="0" shapeId="0" xr:uid="{00000000-0006-0000-1100-00001E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1100-00001F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1100-000020000000}">
      <text>
        <r>
          <rPr>
            <b/>
            <i/>
            <u/>
            <sz val="14"/>
            <color indexed="81"/>
            <rFont val="Tahoma"/>
            <family val="2"/>
          </rPr>
          <t>Nom de l'association à préciser en haut de page.</t>
        </r>
      </text>
    </comment>
    <comment ref="H733" authorId="0" shapeId="0" xr:uid="{00000000-0006-0000-1100-000021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11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1100-000023000000}">
      <text>
        <r>
          <rPr>
            <b/>
            <i/>
            <u/>
            <sz val="14"/>
            <color indexed="81"/>
            <rFont val="Tahoma"/>
            <family val="2"/>
          </rPr>
          <t>Nom de l'association à préciser en haut de page.</t>
        </r>
      </text>
    </comment>
    <comment ref="H855" authorId="0" shapeId="0" xr:uid="{00000000-0006-0000-1100-000024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1100-000025000000}">
      <text>
        <r>
          <rPr>
            <b/>
            <sz val="13"/>
            <color indexed="81"/>
            <rFont val="Tahoma"/>
            <family val="2"/>
          </rPr>
          <t>Ce calcul est effectué sans déduction des jours fériés</t>
        </r>
      </text>
    </comment>
    <comment ref="O908" authorId="0" shapeId="0" xr:uid="{00000000-0006-0000-1100-00002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1100-000027000000}">
      <text>
        <r>
          <rPr>
            <b/>
            <i/>
            <u/>
            <sz val="14"/>
            <color indexed="81"/>
            <rFont val="Tahoma"/>
            <family val="2"/>
          </rPr>
          <t>Nom de l'association à préciser en haut de page.</t>
        </r>
      </text>
    </comment>
    <comment ref="H977" authorId="0" shapeId="0" xr:uid="{00000000-0006-0000-1100-000028000000}">
      <text>
        <r>
          <rPr>
            <b/>
            <i/>
            <u/>
            <sz val="14"/>
            <color indexed="81"/>
            <rFont val="Tahoma"/>
            <family val="2"/>
          </rPr>
          <t>Nom du site à préciser page 1 (haut de page)</t>
        </r>
        <r>
          <rPr>
            <sz val="8"/>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pt.lefumat</author>
  </authors>
  <commentList>
    <comment ref="B2" authorId="0" shapeId="0" xr:uid="{00000000-0006-0000-1200-000001000000}">
      <text>
        <r>
          <rPr>
            <b/>
            <i/>
            <u/>
            <sz val="14"/>
            <color indexed="81"/>
            <rFont val="Tahoma"/>
            <family val="2"/>
          </rPr>
          <t>Nom de l'association à préciser</t>
        </r>
      </text>
    </comment>
    <comment ref="H4" authorId="0" shapeId="0" xr:uid="{00000000-0006-0000-1200-000002000000}">
      <text>
        <r>
          <rPr>
            <b/>
            <i/>
            <u/>
            <sz val="16"/>
            <color indexed="81"/>
            <rFont val="Tahoma"/>
            <family val="2"/>
          </rPr>
          <t>Intitulé de l'action  à préciser</t>
        </r>
        <r>
          <rPr>
            <sz val="8"/>
            <color indexed="81"/>
            <rFont val="Tahoma"/>
            <family val="2"/>
          </rPr>
          <t xml:space="preserve">
</t>
        </r>
      </text>
    </comment>
    <comment ref="O48" authorId="0" shapeId="0" xr:uid="{00000000-0006-0000-1200-000003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3" authorId="0" shapeId="0" xr:uid="{00000000-0006-0000-1200-000004000000}">
      <text>
        <r>
          <rPr>
            <b/>
            <i/>
            <u/>
            <sz val="14"/>
            <color indexed="81"/>
            <rFont val="Tahoma"/>
            <family val="2"/>
          </rPr>
          <t>Nom de l'association à préciser en haut de page.</t>
        </r>
      </text>
    </comment>
    <comment ref="H115" authorId="0" shapeId="0" xr:uid="{00000000-0006-0000-1200-000005000000}">
      <text>
        <r>
          <rPr>
            <b/>
            <i/>
            <u/>
            <sz val="16"/>
            <color indexed="81"/>
            <rFont val="Tahoma"/>
            <family val="2"/>
          </rPr>
          <t>Intitulé de l'action  à préciser</t>
        </r>
        <r>
          <rPr>
            <sz val="8"/>
            <color indexed="81"/>
            <rFont val="Tahoma"/>
            <family val="2"/>
          </rPr>
          <t xml:space="preserve">
</t>
        </r>
      </text>
    </comment>
    <comment ref="O159" authorId="0" shapeId="0" xr:uid="{00000000-0006-0000-1200-00000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24" authorId="0" shapeId="0" xr:uid="{00000000-0006-0000-1200-000007000000}">
      <text>
        <r>
          <rPr>
            <b/>
            <i/>
            <u/>
            <sz val="14"/>
            <color indexed="81"/>
            <rFont val="Tahoma"/>
            <family val="2"/>
          </rPr>
          <t>Nom de l'association à préciser en haut de page.</t>
        </r>
      </text>
    </comment>
    <comment ref="H226" authorId="0" shapeId="0" xr:uid="{00000000-0006-0000-1200-000008000000}">
      <text>
        <r>
          <rPr>
            <b/>
            <i/>
            <u/>
            <sz val="16"/>
            <color indexed="81"/>
            <rFont val="Tahoma"/>
            <family val="2"/>
          </rPr>
          <t>Intitulé de l'action  à préciser</t>
        </r>
        <r>
          <rPr>
            <sz val="8"/>
            <color indexed="81"/>
            <rFont val="Tahoma"/>
            <family val="2"/>
          </rPr>
          <t xml:space="preserve">
</t>
        </r>
      </text>
    </comment>
    <comment ref="O270" authorId="0" shapeId="0" xr:uid="{00000000-0006-0000-1200-000009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35" authorId="0" shapeId="0" xr:uid="{00000000-0006-0000-1200-00000A000000}">
      <text>
        <r>
          <rPr>
            <b/>
            <i/>
            <u/>
            <sz val="14"/>
            <color indexed="81"/>
            <rFont val="Tahoma"/>
            <family val="2"/>
          </rPr>
          <t>Nom de l'association à préciser en haut de page.</t>
        </r>
      </text>
    </comment>
    <comment ref="H337" authorId="0" shapeId="0" xr:uid="{00000000-0006-0000-1200-00000B000000}">
      <text>
        <r>
          <rPr>
            <b/>
            <i/>
            <u/>
            <sz val="16"/>
            <color indexed="81"/>
            <rFont val="Tahoma"/>
            <family val="2"/>
          </rPr>
          <t>Intitulé de l'action  à préciser</t>
        </r>
        <r>
          <rPr>
            <sz val="8"/>
            <color indexed="81"/>
            <rFont val="Tahoma"/>
            <family val="2"/>
          </rPr>
          <t xml:space="preserve">
</t>
        </r>
      </text>
    </comment>
    <comment ref="O381" authorId="0" shapeId="0" xr:uid="{00000000-0006-0000-1200-00000C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46" authorId="0" shapeId="0" xr:uid="{00000000-0006-0000-1200-00000D000000}">
      <text>
        <r>
          <rPr>
            <b/>
            <i/>
            <u/>
            <sz val="14"/>
            <color indexed="81"/>
            <rFont val="Tahoma"/>
            <family val="2"/>
          </rPr>
          <t>Nom de l'association à préciser en haut de page.</t>
        </r>
      </text>
    </comment>
    <comment ref="H448" authorId="0" shapeId="0" xr:uid="{00000000-0006-0000-1200-00000E000000}">
      <text>
        <r>
          <rPr>
            <b/>
            <i/>
            <u/>
            <sz val="16"/>
            <color indexed="81"/>
            <rFont val="Tahoma"/>
            <family val="2"/>
          </rPr>
          <t>Intitulé de l'action  à préciser</t>
        </r>
        <r>
          <rPr>
            <sz val="8"/>
            <color indexed="81"/>
            <rFont val="Tahoma"/>
            <family val="2"/>
          </rPr>
          <t xml:space="preserve">
</t>
        </r>
      </text>
    </comment>
    <comment ref="O492" authorId="0" shapeId="0" xr:uid="{00000000-0006-0000-1200-00000F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557" authorId="0" shapeId="0" xr:uid="{00000000-0006-0000-1200-000010000000}">
      <text>
        <r>
          <rPr>
            <b/>
            <i/>
            <u/>
            <sz val="14"/>
            <color indexed="81"/>
            <rFont val="Tahoma"/>
            <family val="2"/>
          </rPr>
          <t>Nom de l'association à préciser en haut de page.</t>
        </r>
      </text>
    </comment>
    <comment ref="H559" authorId="0" shapeId="0" xr:uid="{00000000-0006-0000-1200-000011000000}">
      <text>
        <r>
          <rPr>
            <b/>
            <i/>
            <u/>
            <sz val="14"/>
            <color indexed="81"/>
            <rFont val="Tahoma"/>
            <family val="2"/>
          </rPr>
          <t>Nom du site à préciser page 1 (haut de page)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POMAREDE David</author>
  </authors>
  <commentList>
    <comment ref="D11" authorId="0" shapeId="0" xr:uid="{DBC4C27F-3547-4042-BCDF-C494B6532ED7}">
      <text>
        <r>
          <rPr>
            <b/>
            <sz val="9"/>
            <color indexed="81"/>
            <rFont val="Tahoma"/>
            <family val="2"/>
          </rPr>
          <t>Renseigner la somme totale de recette de votre bonus territorial de la Caisse d'Allocation Familiale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pt.lefumat</author>
    <author>David POMAREDE</author>
    <author>POMAREDE David</author>
  </authors>
  <commentList>
    <comment ref="B2" authorId="0" shapeId="0" xr:uid="{00000000-0006-0000-1300-000001000000}">
      <text>
        <r>
          <rPr>
            <b/>
            <i/>
            <u/>
            <sz val="14"/>
            <color indexed="81"/>
            <rFont val="Tahoma"/>
            <family val="2"/>
          </rPr>
          <t>Nom de l'association à préciser</t>
        </r>
      </text>
    </comment>
    <comment ref="C9" authorId="1" shapeId="0" xr:uid="{AEFBEC30-0C7F-4370-8212-56EA0B289CCC}">
      <text>
        <r>
          <rPr>
            <b/>
            <sz val="14"/>
            <color indexed="81"/>
            <rFont val="Tahoma"/>
            <family val="2"/>
          </rPr>
          <t>Distinguer 2 périodes si et seulement si la capacité d'accueil sur ce jour est différente en fonction des périodes de l'année</t>
        </r>
      </text>
    </comment>
    <comment ref="F9" authorId="2" shapeId="0" xr:uid="{3C42C54D-CBD8-4966-8BBA-EDF3ED839DF8}">
      <text>
        <r>
          <rPr>
            <sz val="10"/>
            <color indexed="81"/>
            <rFont val="Tahoma"/>
            <family val="2"/>
          </rPr>
          <t xml:space="preserve">
</t>
        </r>
        <r>
          <rPr>
            <sz val="12"/>
            <color indexed="81"/>
            <rFont val="Tahoma"/>
            <family val="2"/>
          </rPr>
          <t xml:space="preserve">exemple de saisie: </t>
        </r>
        <r>
          <rPr>
            <b/>
            <sz val="12"/>
            <color indexed="81"/>
            <rFont val="Tahoma"/>
            <family val="2"/>
          </rPr>
          <t>17:30</t>
        </r>
      </text>
    </comment>
    <comment ref="C10" authorId="1" shapeId="0" xr:uid="{0537A41D-F0F1-4A39-B54F-B446E57D59ED}">
      <text>
        <r>
          <rPr>
            <b/>
            <sz val="14"/>
            <color indexed="81"/>
            <rFont val="Tahoma"/>
            <family val="2"/>
          </rPr>
          <t>Distinguer 2 périodes si et seulement si la capacité d'accueil sur ce jour est différente en fonction des périodes de l'année</t>
        </r>
      </text>
    </comment>
    <comment ref="C11" authorId="1" shapeId="0" xr:uid="{AFA8CA5E-8554-47AE-90AD-D52E5C197009}">
      <text>
        <r>
          <rPr>
            <b/>
            <sz val="14"/>
            <color indexed="81"/>
            <rFont val="Tahoma"/>
            <family val="2"/>
          </rPr>
          <t>Distinguer 2 périodes si et seulement si la capacité d'accueil sur ce jour est différente en fonction des périodes de l'année</t>
        </r>
      </text>
    </comment>
    <comment ref="C12" authorId="1" shapeId="0" xr:uid="{25D6D68C-C361-4E13-A900-5D7EBB6F47A5}">
      <text>
        <r>
          <rPr>
            <b/>
            <sz val="14"/>
            <color indexed="81"/>
            <rFont val="Tahoma"/>
            <family val="2"/>
          </rPr>
          <t>Distinguer 2 périodes si et seulement si la capacité d'accueil sur ce jour est différente en fonction des périodes de l'année</t>
        </r>
      </text>
    </comment>
    <comment ref="C13" authorId="1" shapeId="0" xr:uid="{B1DFE92D-0F86-415F-A3ED-91D2EAFED878}">
      <text>
        <r>
          <rPr>
            <b/>
            <sz val="14"/>
            <color indexed="81"/>
            <rFont val="Tahoma"/>
            <family val="2"/>
          </rPr>
          <t>Distinguer 2 périodes si et seulement si la capacité d'accueil sur ce jour est différente en fonction des périodes de l'année</t>
        </r>
      </text>
    </comment>
    <comment ref="C14" authorId="1" shapeId="0" xr:uid="{8250C421-4690-4E84-8C36-8835A5665B0C}">
      <text>
        <r>
          <rPr>
            <b/>
            <sz val="14"/>
            <color indexed="81"/>
            <rFont val="Tahoma"/>
            <family val="2"/>
          </rPr>
          <t>Distinguer 2 périodes si et seulement si la capacité d'accueil sur ce jour est différente en fonction des périodes de l'année</t>
        </r>
      </text>
    </comment>
    <comment ref="C15" authorId="1" shapeId="0" xr:uid="{17F1EF63-F64E-4878-A322-3F0A9DA3F73B}">
      <text>
        <r>
          <rPr>
            <b/>
            <sz val="14"/>
            <color indexed="81"/>
            <rFont val="Tahoma"/>
            <family val="2"/>
          </rPr>
          <t>Distinguer 2 périodes si et seulement si la capacité d'accueil sur ce jour est différente en fonction des périodes de l'année</t>
        </r>
      </text>
    </comment>
    <comment ref="C16" authorId="1" shapeId="0" xr:uid="{D065B13F-B5BB-4D79-89CA-DCB98208FC64}">
      <text>
        <r>
          <rPr>
            <b/>
            <sz val="14"/>
            <color indexed="81"/>
            <rFont val="Tahoma"/>
            <family val="2"/>
          </rPr>
          <t>Distinguer 2 périodes si et seulement si la capacité d'accueil sur ce jour est différente en fonction des périodes de l'année</t>
        </r>
      </text>
    </comment>
    <comment ref="C17" authorId="1" shapeId="0" xr:uid="{F02FF311-F384-4173-84B0-6C52A990276D}">
      <text>
        <r>
          <rPr>
            <b/>
            <sz val="14"/>
            <color indexed="81"/>
            <rFont val="Tahoma"/>
            <family val="2"/>
          </rPr>
          <t>Distinguer 2 périodes si et seulement si la capacité d'accueil sur ce jour est différente en fonction des périodes de l'année</t>
        </r>
      </text>
    </comment>
    <comment ref="C18" authorId="1" shapeId="0" xr:uid="{4678454F-5AC0-4037-8E9B-6934A83AAEC9}">
      <text>
        <r>
          <rPr>
            <b/>
            <sz val="14"/>
            <color indexed="81"/>
            <rFont val="Tahoma"/>
            <family val="2"/>
          </rPr>
          <t>Distinguer 2 périodes si et seulement si la capacité d'accueil sur ce jour est différente en fonction des périodes de l'année</t>
        </r>
      </text>
    </comment>
    <comment ref="C19" authorId="1" shapeId="0" xr:uid="{11C1A99D-16F7-4F06-A4B2-4E787D7777E1}">
      <text>
        <r>
          <rPr>
            <b/>
            <sz val="14"/>
            <color indexed="81"/>
            <rFont val="Tahoma"/>
            <family val="2"/>
          </rPr>
          <t>Distinguer 2 périodes si et seulement si la capacité d'accueil sur ce jour est différente en fonction des périodes de l'année</t>
        </r>
      </text>
    </comment>
    <comment ref="C20" authorId="1" shapeId="0" xr:uid="{E16E8E52-57C2-42C4-8402-1688FAE133A7}">
      <text>
        <r>
          <rPr>
            <b/>
            <sz val="14"/>
            <color indexed="81"/>
            <rFont val="Tahoma"/>
            <family val="2"/>
          </rPr>
          <t>Distinguer 2 périodes si et seulement si la capacité d'accueil sur ce jour est différente en fonction des périodes de l'année</t>
        </r>
      </text>
    </comment>
    <comment ref="C21" authorId="1" shapeId="0" xr:uid="{481AB030-84BB-4266-8286-163D13D817C8}">
      <text>
        <r>
          <rPr>
            <b/>
            <sz val="14"/>
            <color indexed="81"/>
            <rFont val="Tahoma"/>
            <family val="2"/>
          </rPr>
          <t>Distinguer 2 périodes si et seulement si la capacité d'accueil sur ce jour est différente en fonction des périodes de l'année</t>
        </r>
      </text>
    </comment>
    <comment ref="C22" authorId="1" shapeId="0" xr:uid="{59497103-7F28-4543-A96E-D43F36AD2B9C}">
      <text>
        <r>
          <rPr>
            <b/>
            <sz val="14"/>
            <color indexed="81"/>
            <rFont val="Tahoma"/>
            <family val="2"/>
          </rPr>
          <t>Distinguer 2 périodes si et seulement si la capacité d'accueil sur ce jour est différente en fonction des périodes de l'année</t>
        </r>
      </text>
    </comment>
    <comment ref="F27" authorId="2" shapeId="0" xr:uid="{75453E56-5EF4-4633-B800-2F36249AA1DA}">
      <text>
        <r>
          <rPr>
            <b/>
            <sz val="11"/>
            <color indexed="81"/>
            <rFont val="Tahoma"/>
            <family val="2"/>
          </rPr>
          <t xml:space="preserve">
exemple de saisie: 17:30</t>
        </r>
      </text>
    </comment>
    <comment ref="C28" authorId="1" shapeId="0" xr:uid="{211450FE-0C36-46C6-8ED6-B467C0CAF472}">
      <text>
        <r>
          <rPr>
            <b/>
            <sz val="14"/>
            <color indexed="81"/>
            <rFont val="Tahoma"/>
            <family val="2"/>
          </rPr>
          <t>Distinguer 2 périodes si et seulement si la capacité d'accueil et/ou les horaires sur cette période peuvent être différentes</t>
        </r>
      </text>
    </comment>
    <comment ref="C29" authorId="1" shapeId="0" xr:uid="{AEE08691-2701-4F25-AC0E-AD2EDA8004B5}">
      <text>
        <r>
          <rPr>
            <b/>
            <sz val="14"/>
            <color indexed="81"/>
            <rFont val="Tahoma"/>
            <family val="2"/>
          </rPr>
          <t>Distinguer 2 périodes si et seulement si la capacité d'accueil et/ou les horaires sur cette période peuvent être différentes</t>
        </r>
      </text>
    </comment>
    <comment ref="C30" authorId="1" shapeId="0" xr:uid="{E1F5F746-4662-4FBB-9B04-C136ED834657}">
      <text>
        <r>
          <rPr>
            <b/>
            <sz val="14"/>
            <color indexed="81"/>
            <rFont val="Tahoma"/>
            <family val="2"/>
          </rPr>
          <t>Distinguer 2 périodes si et seulement si la capacité d'accueil et/ou les horaires sur cette période peuvent être différentes</t>
        </r>
      </text>
    </comment>
    <comment ref="C31" authorId="1" shapeId="0" xr:uid="{A6898AB7-2456-4EB8-BBD0-F8D4F2EEEF5F}">
      <text>
        <r>
          <rPr>
            <b/>
            <sz val="14"/>
            <color indexed="81"/>
            <rFont val="Tahoma"/>
            <family val="2"/>
          </rPr>
          <t>Distinguer 2 périodes si et seulement si la capacité d'accueil et/ou les horaires sur cette période peuvent être différentes</t>
        </r>
      </text>
    </comment>
    <comment ref="C32" authorId="1" shapeId="0" xr:uid="{C5796639-66F4-4184-960A-A4544C28633D}">
      <text>
        <r>
          <rPr>
            <b/>
            <sz val="14"/>
            <color indexed="81"/>
            <rFont val="Tahoma"/>
            <family val="2"/>
          </rPr>
          <t>Distinguer 2 périodes si et seulement si la capacité d'accueil et/ou les horaires sur cette période peuvent être différentes</t>
        </r>
      </text>
    </comment>
    <comment ref="C33" authorId="1" shapeId="0" xr:uid="{2FA7B934-D09A-43EF-A082-0526749A5D40}">
      <text>
        <r>
          <rPr>
            <b/>
            <sz val="14"/>
            <color indexed="81"/>
            <rFont val="Tahoma"/>
            <family val="2"/>
          </rPr>
          <t>Distinguer 2 périodes si et seulement si la capacité d'accueil et/ou les horaires sur cette période peuvent être différentes</t>
        </r>
      </text>
    </comment>
    <comment ref="C34" authorId="1" shapeId="0" xr:uid="{947252D5-F50B-455F-8816-D805A6EBA89F}">
      <text>
        <r>
          <rPr>
            <b/>
            <sz val="14"/>
            <color indexed="81"/>
            <rFont val="Tahoma"/>
            <family val="2"/>
          </rPr>
          <t>Distinguer 2 périodes si et seulement si la capacité d'accueil et/ou les horaires sur cette période peuvent être différentes</t>
        </r>
      </text>
    </comment>
    <comment ref="C35" authorId="1" shapeId="0" xr:uid="{45E3A2FC-546E-4ABC-84AE-FFBBB8E44B99}">
      <text>
        <r>
          <rPr>
            <b/>
            <sz val="14"/>
            <color indexed="81"/>
            <rFont val="Tahoma"/>
            <family val="2"/>
          </rPr>
          <t>Distinguer 2 périodes si et seulement si la capacité d'accueil et/ou les horaires sur cette période peuvent être différentes</t>
        </r>
      </text>
    </comment>
    <comment ref="C36" authorId="1" shapeId="0" xr:uid="{C95B2F56-F536-4017-B8EE-356F9978075A}">
      <text>
        <r>
          <rPr>
            <b/>
            <sz val="14"/>
            <color indexed="81"/>
            <rFont val="Tahoma"/>
            <family val="2"/>
          </rPr>
          <t>Distinguer 2 périodes si et seulement si la capacité d'accueil et/ou les horaires sur cette période peuvent être différentes</t>
        </r>
      </text>
    </comment>
    <comment ref="C37" authorId="1" shapeId="0" xr:uid="{67513A95-C78E-458C-BAEC-6AC6D6DD68FF}">
      <text>
        <r>
          <rPr>
            <b/>
            <sz val="14"/>
            <color indexed="81"/>
            <rFont val="Tahoma"/>
            <family val="2"/>
          </rPr>
          <t>Distinguer 2 périodes si et seulement si la capacité d'accueil et/ou les horaires sur cette période peuvent être différentes</t>
        </r>
      </text>
    </comment>
    <comment ref="C38" authorId="1" shapeId="0" xr:uid="{42060E9F-A493-4260-9A89-C1C0282EB9B5}">
      <text>
        <r>
          <rPr>
            <b/>
            <sz val="14"/>
            <color indexed="81"/>
            <rFont val="Tahoma"/>
            <family val="2"/>
          </rPr>
          <t>Distinguer 2 périodes si et seulement si la capacité d'accueil et/ou les horaires sur cette période peuvent être différentes</t>
        </r>
      </text>
    </comment>
    <comment ref="C39" authorId="1" shapeId="0" xr:uid="{A3811012-DE37-4111-87BE-C73C64F6DA79}">
      <text>
        <r>
          <rPr>
            <b/>
            <sz val="14"/>
            <color indexed="81"/>
            <rFont val="Tahoma"/>
            <family val="2"/>
          </rPr>
          <t>Distinguer 2 périodes si et seulement si la capacité d'accueil et/ou les horaires sur cette période peuvent être différentes</t>
        </r>
      </text>
    </comment>
    <comment ref="O83" authorId="0" shapeId="0" xr:uid="{00000000-0006-0000-1300-000003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pt.lefumat</author>
    <author>David POMAREDE</author>
  </authors>
  <commentList>
    <comment ref="B2" authorId="0" shapeId="0" xr:uid="{1256AD38-CD31-4A55-AD34-92E636935AAC}">
      <text>
        <r>
          <rPr>
            <b/>
            <i/>
            <u/>
            <sz val="14"/>
            <color indexed="81"/>
            <rFont val="Tahoma"/>
            <family val="2"/>
          </rPr>
          <t>Nom de l'association à préciser</t>
        </r>
      </text>
    </comment>
    <comment ref="C9" authorId="1" shapeId="0" xr:uid="{0912EDD5-354D-4A95-A5CA-6FF3E4752FBF}">
      <text>
        <r>
          <rPr>
            <b/>
            <sz val="14"/>
            <color indexed="81"/>
            <rFont val="Tahoma"/>
            <family val="2"/>
          </rPr>
          <t>Distinguer 2 périodes si et seulement si la capacité d'accueil et/ou les horaires sur cette période peuvent être différentes</t>
        </r>
      </text>
    </comment>
    <comment ref="C10" authorId="1" shapeId="0" xr:uid="{8E4643E1-1ACA-4758-BF5D-91E36C15CB3C}">
      <text>
        <r>
          <rPr>
            <b/>
            <sz val="14"/>
            <color indexed="81"/>
            <rFont val="Tahoma"/>
            <family val="2"/>
          </rPr>
          <t>Distinguer 2 périodes si et seulement si la capacité d'accueil et/ou les horaires sur cette période peuvent être différentes</t>
        </r>
      </text>
    </comment>
    <comment ref="C11" authorId="1" shapeId="0" xr:uid="{2E770E50-A2F0-4844-976B-9280A42D5876}">
      <text>
        <r>
          <rPr>
            <b/>
            <sz val="14"/>
            <color indexed="81"/>
            <rFont val="Tahoma"/>
            <family val="2"/>
          </rPr>
          <t>Distinguer 2 périodes si et seulement si la capacité d'accueil et/ou les horaires sur cette période peuvent être différentes</t>
        </r>
      </text>
    </comment>
    <comment ref="C12" authorId="1" shapeId="0" xr:uid="{BD629C57-10D8-4528-AA66-07A41D9C57C6}">
      <text>
        <r>
          <rPr>
            <b/>
            <sz val="14"/>
            <color indexed="81"/>
            <rFont val="Tahoma"/>
            <family val="2"/>
          </rPr>
          <t>Distinguer 2 périodes si et seulement si la capacité d'accueil et/ou les horaires sur cette période peuvent être différentes</t>
        </r>
      </text>
    </comment>
    <comment ref="C13" authorId="1" shapeId="0" xr:uid="{B449E32C-CC80-45BF-BC04-B4CF3574C283}">
      <text>
        <r>
          <rPr>
            <b/>
            <sz val="14"/>
            <color indexed="81"/>
            <rFont val="Tahoma"/>
            <family val="2"/>
          </rPr>
          <t>Distinguer 2 périodes si et seulement si la capacité d'accueil et/ou les horaires sur cette période peuvent être différentes</t>
        </r>
      </text>
    </comment>
    <comment ref="C14" authorId="1" shapeId="0" xr:uid="{6279B957-F59F-4B59-9647-ABCE91C79F8C}">
      <text>
        <r>
          <rPr>
            <b/>
            <sz val="14"/>
            <color indexed="81"/>
            <rFont val="Tahoma"/>
            <family val="2"/>
          </rPr>
          <t>Distinguer 2 périodes si et seulement si la capacité d'accueil et/ou les horaires sur cette période peuvent être différentes</t>
        </r>
      </text>
    </comment>
    <comment ref="C15" authorId="1" shapeId="0" xr:uid="{CAC431F6-9FEE-452E-839B-5511BEF7E7CD}">
      <text>
        <r>
          <rPr>
            <b/>
            <sz val="14"/>
            <color indexed="81"/>
            <rFont val="Tahoma"/>
            <family val="2"/>
          </rPr>
          <t>Distinguer 2 périodes si et seulement si la capacité d'accueil et/ou les horaires sur cette période peuvent être différentes</t>
        </r>
      </text>
    </comment>
    <comment ref="C16" authorId="1" shapeId="0" xr:uid="{96644C52-C904-403D-A5D0-7F90B8204326}">
      <text>
        <r>
          <rPr>
            <b/>
            <sz val="14"/>
            <color indexed="81"/>
            <rFont val="Tahoma"/>
            <family val="2"/>
          </rPr>
          <t>Distinguer 2 périodes si et seulement si la capacité d'accueil et/ou les horaires sur cette période peuvent être différentes</t>
        </r>
      </text>
    </comment>
    <comment ref="C17" authorId="1" shapeId="0" xr:uid="{D0CC50B1-70AA-4E97-9F4D-15D2F31958BC}">
      <text>
        <r>
          <rPr>
            <b/>
            <sz val="14"/>
            <color indexed="81"/>
            <rFont val="Tahoma"/>
            <family val="2"/>
          </rPr>
          <t>Distinguer 2 périodes si et seulement si la capacité d'accueil et/ou les horaires sur cette période peuvent être différentes</t>
        </r>
      </text>
    </comment>
    <comment ref="C18" authorId="1" shapeId="0" xr:uid="{4C7B130F-6214-4598-8B5D-DDACB852FD3C}">
      <text>
        <r>
          <rPr>
            <b/>
            <sz val="14"/>
            <color indexed="81"/>
            <rFont val="Tahoma"/>
            <family val="2"/>
          </rPr>
          <t>Distinguer 2 périodes si et seulement si la capacité d'accueil et/ou les horaires sur cette période peuvent être différentes</t>
        </r>
      </text>
    </comment>
    <comment ref="C19" authorId="1" shapeId="0" xr:uid="{77738C5C-7FC6-47F5-81BE-AF02CAF29517}">
      <text>
        <r>
          <rPr>
            <b/>
            <sz val="14"/>
            <color indexed="81"/>
            <rFont val="Tahoma"/>
            <family val="2"/>
          </rPr>
          <t>Distinguer 2 périodes si et seulement si la capacité d'accueil et/ou les horaires sur cette période peuvent être différentes</t>
        </r>
      </text>
    </comment>
    <comment ref="C20" authorId="1" shapeId="0" xr:uid="{D555D5FA-03A7-4D69-A466-C2C27319D615}">
      <text>
        <r>
          <rPr>
            <b/>
            <sz val="14"/>
            <color indexed="81"/>
            <rFont val="Tahoma"/>
            <family val="2"/>
          </rPr>
          <t>Distinguer 2 périodes si et seulement si la capacité d'accueil et/ou les horaires sur cette période peuvent être différentes</t>
        </r>
      </text>
    </comment>
    <comment ref="O67" authorId="0" shapeId="0" xr:uid="{283E5A98-0818-480A-9D3F-3661125BD5DB}">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32" authorId="0" shapeId="0" xr:uid="{3D0D42DD-972B-4845-950F-6BE93158B346}">
      <text>
        <r>
          <rPr>
            <b/>
            <i/>
            <u/>
            <sz val="14"/>
            <color indexed="81"/>
            <rFont val="Tahoma"/>
            <family val="2"/>
          </rPr>
          <t>Nom de l'association à préciser en haut de page.</t>
        </r>
      </text>
    </comment>
    <comment ref="H134" authorId="0" shapeId="0" xr:uid="{E2A1911A-F38B-49FC-9BBB-A8DBD4E493AF}">
      <text>
        <r>
          <rPr>
            <b/>
            <i/>
            <u/>
            <sz val="16"/>
            <color indexed="81"/>
            <rFont val="Tahoma"/>
            <family val="2"/>
          </rPr>
          <t>Intitulé de l'action  à préciser</t>
        </r>
        <r>
          <rPr>
            <sz val="8"/>
            <color indexed="81"/>
            <rFont val="Tahoma"/>
            <family val="2"/>
          </rPr>
          <t xml:space="preserve">
</t>
        </r>
      </text>
    </comment>
    <comment ref="C138" authorId="1" shapeId="0" xr:uid="{49F98868-CC47-47BB-8F60-C4DC5C97EDD0}">
      <text>
        <r>
          <rPr>
            <b/>
            <sz val="14"/>
            <color indexed="81"/>
            <rFont val="Tahoma"/>
            <family val="2"/>
          </rPr>
          <t>Distinguer 2 périodes si et seulement si la capacité d'accueil et/ou les horaires sur cette période peuvent être différentes</t>
        </r>
      </text>
    </comment>
    <comment ref="C139" authorId="1" shapeId="0" xr:uid="{F899A57A-CA09-4F07-873D-9B517000A8E9}">
      <text>
        <r>
          <rPr>
            <b/>
            <sz val="14"/>
            <color indexed="81"/>
            <rFont val="Tahoma"/>
            <family val="2"/>
          </rPr>
          <t>Distinguer 2 périodes si et seulement si la capacité d'accueil et/ou les horaires sur cette période peuvent être différentes</t>
        </r>
      </text>
    </comment>
    <comment ref="C140" authorId="1" shapeId="0" xr:uid="{621C5D2E-79CD-4F2B-8E46-025B3BBFDD75}">
      <text>
        <r>
          <rPr>
            <b/>
            <sz val="14"/>
            <color indexed="81"/>
            <rFont val="Tahoma"/>
            <family val="2"/>
          </rPr>
          <t>Distinguer 2 périodes si et seulement si la capacité d'accueil et/ou les horaires sur cette période peuvent être différentes</t>
        </r>
      </text>
    </comment>
    <comment ref="C141" authorId="1" shapeId="0" xr:uid="{6B1E6B3B-6FBD-4FB3-AB01-AD5BAFE7AFAC}">
      <text>
        <r>
          <rPr>
            <b/>
            <sz val="14"/>
            <color indexed="81"/>
            <rFont val="Tahoma"/>
            <family val="2"/>
          </rPr>
          <t>Distinguer 2 périodes si et seulement si la capacité d'accueil et/ou les horaires sur cette période peuvent être différentes</t>
        </r>
      </text>
    </comment>
    <comment ref="C142" authorId="1" shapeId="0" xr:uid="{A5FBBD22-47AC-4357-B291-78D96889AAA2}">
      <text>
        <r>
          <rPr>
            <b/>
            <sz val="14"/>
            <color indexed="81"/>
            <rFont val="Tahoma"/>
            <family val="2"/>
          </rPr>
          <t>Distinguer 2 périodes si et seulement si la capacité d'accueil et/ou les horaires sur cette période peuvent être différentes</t>
        </r>
      </text>
    </comment>
    <comment ref="C143" authorId="1" shapeId="0" xr:uid="{593365D7-8A8B-4274-BA1C-A8AEE0A0AB69}">
      <text>
        <r>
          <rPr>
            <b/>
            <sz val="14"/>
            <color indexed="81"/>
            <rFont val="Tahoma"/>
            <family val="2"/>
          </rPr>
          <t>Distinguer 2 périodes si et seulement si la capacité d'accueil et/ou les horaires sur cette période peuvent être différentes</t>
        </r>
      </text>
    </comment>
    <comment ref="C144" authorId="1" shapeId="0" xr:uid="{E3F24EE6-C120-4E7D-868F-70DDECE3F126}">
      <text>
        <r>
          <rPr>
            <b/>
            <sz val="14"/>
            <color indexed="81"/>
            <rFont val="Tahoma"/>
            <family val="2"/>
          </rPr>
          <t>Distinguer 2 périodes si et seulement si la capacité d'accueil et/ou les horaires sur cette période peuvent être différentes</t>
        </r>
      </text>
    </comment>
    <comment ref="C145" authorId="1" shapeId="0" xr:uid="{1AC468CC-D311-4376-BA18-176A98722964}">
      <text>
        <r>
          <rPr>
            <b/>
            <sz val="14"/>
            <color indexed="81"/>
            <rFont val="Tahoma"/>
            <family val="2"/>
          </rPr>
          <t>Distinguer 2 périodes si et seulement si la capacité d'accueil et/ou les horaires sur cette période peuvent être différentes</t>
        </r>
      </text>
    </comment>
    <comment ref="C146" authorId="1" shapeId="0" xr:uid="{9201972A-10E4-406C-943D-A579B1A1257F}">
      <text>
        <r>
          <rPr>
            <b/>
            <sz val="14"/>
            <color indexed="81"/>
            <rFont val="Tahoma"/>
            <family val="2"/>
          </rPr>
          <t>Distinguer 2 périodes si et seulement si la capacité d'accueil et/ou les horaires sur cette période peuvent être différentes</t>
        </r>
      </text>
    </comment>
    <comment ref="C147" authorId="1" shapeId="0" xr:uid="{D88C78DC-EEC7-4D7C-8A71-A4DF75ED65E0}">
      <text>
        <r>
          <rPr>
            <b/>
            <sz val="14"/>
            <color indexed="81"/>
            <rFont val="Tahoma"/>
            <family val="2"/>
          </rPr>
          <t>Distinguer 2 périodes si et seulement si la capacité d'accueil et/ou les horaires sur cette période peuvent être différentes</t>
        </r>
      </text>
    </comment>
    <comment ref="C148" authorId="1" shapeId="0" xr:uid="{3004E54F-3108-4B7D-832C-DB597CA77E15}">
      <text>
        <r>
          <rPr>
            <b/>
            <sz val="14"/>
            <color indexed="81"/>
            <rFont val="Tahoma"/>
            <family val="2"/>
          </rPr>
          <t>Distinguer 2 périodes si et seulement si la capacité d'accueil et/ou les horaires sur cette période peuvent être différentes</t>
        </r>
      </text>
    </comment>
    <comment ref="C149" authorId="1" shapeId="0" xr:uid="{F497743D-7BA1-46B2-8BC7-5FC3847B399F}">
      <text>
        <r>
          <rPr>
            <b/>
            <sz val="14"/>
            <color indexed="81"/>
            <rFont val="Tahoma"/>
            <family val="2"/>
          </rPr>
          <t>Distinguer 2 périodes si et seulement si la capacité d'accueil et/ou les horaires sur cette période peuvent être différentes</t>
        </r>
      </text>
    </comment>
    <comment ref="O194" authorId="0" shapeId="0" xr:uid="{B612BACC-C2C3-4603-A723-95FC031CE69A}">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58" authorId="0" shapeId="0" xr:uid="{751FBDE3-E14D-473E-BF17-92FFD7852652}">
      <text>
        <r>
          <rPr>
            <b/>
            <i/>
            <u/>
            <sz val="14"/>
            <color indexed="81"/>
            <rFont val="Tahoma"/>
            <family val="2"/>
          </rPr>
          <t>Nom de l'association à préciser en haut de page.</t>
        </r>
      </text>
    </comment>
    <comment ref="H260" authorId="0" shapeId="0" xr:uid="{9BC89976-BF2C-4269-9404-BCC0E8355B49}">
      <text>
        <r>
          <rPr>
            <b/>
            <i/>
            <u/>
            <sz val="16"/>
            <color indexed="81"/>
            <rFont val="Tahoma"/>
            <family val="2"/>
          </rPr>
          <t>Intitulé de l'action  à préciser</t>
        </r>
        <r>
          <rPr>
            <sz val="8"/>
            <color indexed="81"/>
            <rFont val="Tahoma"/>
            <family val="2"/>
          </rPr>
          <t xml:space="preserve">
</t>
        </r>
      </text>
    </comment>
    <comment ref="O304" authorId="0" shapeId="0" xr:uid="{17E007AB-1A06-497C-BA0B-6EAA2E61E465}">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68" authorId="0" shapeId="0" xr:uid="{C1449381-60D3-4F40-8C1B-30DB4C5A1B54}">
      <text>
        <r>
          <rPr>
            <b/>
            <i/>
            <u/>
            <sz val="14"/>
            <color indexed="81"/>
            <rFont val="Tahoma"/>
            <family val="2"/>
          </rPr>
          <t>Nom de l'association à préciser en haut de page.</t>
        </r>
      </text>
    </comment>
    <comment ref="H370" authorId="0" shapeId="0" xr:uid="{CBE53771-B4F1-4D5E-9E99-68548AF7C355}">
      <text>
        <r>
          <rPr>
            <b/>
            <i/>
            <u/>
            <sz val="16"/>
            <color indexed="81"/>
            <rFont val="Tahoma"/>
            <family val="2"/>
          </rPr>
          <t>Intitulé de l'action  à préciser</t>
        </r>
        <r>
          <rPr>
            <sz val="8"/>
            <color indexed="81"/>
            <rFont val="Tahoma"/>
            <family val="2"/>
          </rPr>
          <t xml:space="preserve">
</t>
        </r>
      </text>
    </comment>
    <comment ref="O414" authorId="0" shapeId="0" xr:uid="{6395411E-5DAD-4ACE-A086-2CC2E7BC724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78" authorId="0" shapeId="0" xr:uid="{3787D681-2352-4775-BD3C-34BB4EE04FF4}">
      <text>
        <r>
          <rPr>
            <b/>
            <i/>
            <u/>
            <sz val="14"/>
            <color indexed="81"/>
            <rFont val="Tahoma"/>
            <family val="2"/>
          </rPr>
          <t>Nom de l'association à préciser en haut de page.</t>
        </r>
      </text>
    </comment>
    <comment ref="H480" authorId="0" shapeId="0" xr:uid="{767CD00F-FF9A-4DF7-8920-48EBA7FE4805}">
      <text>
        <r>
          <rPr>
            <b/>
            <i/>
            <u/>
            <sz val="16"/>
            <color indexed="81"/>
            <rFont val="Tahoma"/>
            <family val="2"/>
          </rPr>
          <t>Intitulé de l'action  à préciser</t>
        </r>
        <r>
          <rPr>
            <sz val="8"/>
            <color indexed="81"/>
            <rFont val="Tahoma"/>
            <family val="2"/>
          </rPr>
          <t xml:space="preserve">
</t>
        </r>
      </text>
    </comment>
    <comment ref="O524" authorId="0" shapeId="0" xr:uid="{46D9F266-861D-4989-8782-856452C1D7AF}">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588" authorId="0" shapeId="0" xr:uid="{989B4577-CAD6-44E6-B462-8B824636D8E1}">
      <text>
        <r>
          <rPr>
            <b/>
            <i/>
            <u/>
            <sz val="14"/>
            <color indexed="81"/>
            <rFont val="Tahoma"/>
            <family val="2"/>
          </rPr>
          <t>Nom de l'association à préciser en haut de page.</t>
        </r>
      </text>
    </comment>
    <comment ref="H590" authorId="0" shapeId="0" xr:uid="{11666EED-8C84-4EE4-9C9F-8B53F1AB18C3}">
      <text>
        <r>
          <rPr>
            <b/>
            <i/>
            <u/>
            <sz val="14"/>
            <color indexed="81"/>
            <rFont val="Tahoma"/>
            <family val="2"/>
          </rPr>
          <t>Nom du site à préciser page 1 (haut de page)</t>
        </r>
        <r>
          <rPr>
            <sz val="8"/>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pt.lefumat</author>
  </authors>
  <commentList>
    <comment ref="B2" authorId="0" shapeId="0" xr:uid="{594ED4FD-3062-46D8-A8C5-983FC3118792}">
      <text>
        <r>
          <rPr>
            <b/>
            <i/>
            <u/>
            <sz val="14"/>
            <color indexed="81"/>
            <rFont val="Tahoma"/>
            <family val="2"/>
          </rPr>
          <t>Nom de l'association à préciser</t>
        </r>
      </text>
    </comment>
    <comment ref="H4" authorId="0" shapeId="0" xr:uid="{96966CE5-4024-4296-A7BF-3D9352153EC1}">
      <text>
        <r>
          <rPr>
            <b/>
            <i/>
            <u/>
            <sz val="16"/>
            <color indexed="81"/>
            <rFont val="Tahoma"/>
            <family val="2"/>
          </rPr>
          <t>Intitulé de l'action  à préciser</t>
        </r>
        <r>
          <rPr>
            <sz val="8"/>
            <color indexed="81"/>
            <rFont val="Tahoma"/>
            <family val="2"/>
          </rPr>
          <t xml:space="preserve">
</t>
        </r>
      </text>
    </comment>
    <comment ref="O50" authorId="0" shapeId="0" xr:uid="{2B3F7214-208E-407A-8A26-6E8391247167}">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5" authorId="0" shapeId="0" xr:uid="{A20DE294-BA62-4631-B5A8-1C1B56C8D128}">
      <text>
        <r>
          <rPr>
            <b/>
            <i/>
            <u/>
            <sz val="14"/>
            <color indexed="81"/>
            <rFont val="Tahoma"/>
            <family val="2"/>
          </rPr>
          <t>Nom de l'association à préciser en haut de page.</t>
        </r>
      </text>
    </comment>
    <comment ref="H117" authorId="0" shapeId="0" xr:uid="{B2E47C59-8462-4495-984E-C6324B68931C}">
      <text>
        <r>
          <rPr>
            <b/>
            <i/>
            <u/>
            <sz val="16"/>
            <color indexed="81"/>
            <rFont val="Tahoma"/>
            <family val="2"/>
          </rPr>
          <t>Intitulé de l'action  à préciser</t>
        </r>
        <r>
          <rPr>
            <sz val="8"/>
            <color indexed="81"/>
            <rFont val="Tahoma"/>
            <family val="2"/>
          </rPr>
          <t xml:space="preserve">
</t>
        </r>
      </text>
    </comment>
    <comment ref="O163" authorId="0" shapeId="0" xr:uid="{D606B864-B440-4B25-8494-23A517B4E817}">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28" authorId="0" shapeId="0" xr:uid="{F6FCE864-4FBE-4F92-AC97-6A49BF716B72}">
      <text>
        <r>
          <rPr>
            <b/>
            <i/>
            <u/>
            <sz val="14"/>
            <color indexed="81"/>
            <rFont val="Tahoma"/>
            <family val="2"/>
          </rPr>
          <t>Nom de l'association à préciser en haut de page.</t>
        </r>
      </text>
    </comment>
    <comment ref="H230" authorId="0" shapeId="0" xr:uid="{9C9851D3-593F-4556-984B-6E80FED521A1}">
      <text>
        <r>
          <rPr>
            <b/>
            <i/>
            <u/>
            <sz val="16"/>
            <color indexed="81"/>
            <rFont val="Tahoma"/>
            <family val="2"/>
          </rPr>
          <t>Intitulé de l'action  à préciser</t>
        </r>
        <r>
          <rPr>
            <sz val="8"/>
            <color indexed="81"/>
            <rFont val="Tahoma"/>
            <family val="2"/>
          </rPr>
          <t xml:space="preserve">
</t>
        </r>
      </text>
    </comment>
    <comment ref="O276" authorId="0" shapeId="0" xr:uid="{10FB48AF-5F72-4BEA-AE70-4423726B35E8}">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1" authorId="0" shapeId="0" xr:uid="{774410E2-5733-481F-AC31-53C37C071328}">
      <text>
        <r>
          <rPr>
            <b/>
            <i/>
            <u/>
            <sz val="14"/>
            <color indexed="81"/>
            <rFont val="Tahoma"/>
            <family val="2"/>
          </rPr>
          <t>Nom de l'association à préciser en haut de page.</t>
        </r>
      </text>
    </comment>
    <comment ref="H343" authorId="0" shapeId="0" xr:uid="{F6AA7913-5E64-48BF-9CC3-3080D275DD1D}">
      <text>
        <r>
          <rPr>
            <b/>
            <i/>
            <u/>
            <sz val="16"/>
            <color indexed="81"/>
            <rFont val="Tahoma"/>
            <family val="2"/>
          </rPr>
          <t>Intitulé de l'action  à préciser</t>
        </r>
        <r>
          <rPr>
            <sz val="8"/>
            <color indexed="81"/>
            <rFont val="Tahoma"/>
            <family val="2"/>
          </rPr>
          <t xml:space="preserve">
</t>
        </r>
      </text>
    </comment>
    <comment ref="O389" authorId="0" shapeId="0" xr:uid="{353129AB-F870-415D-88D8-45A70B26C728}">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54" authorId="0" shapeId="0" xr:uid="{98179D83-FA22-4FCA-A621-439BBD7E558A}">
      <text>
        <r>
          <rPr>
            <b/>
            <i/>
            <u/>
            <sz val="14"/>
            <color indexed="81"/>
            <rFont val="Tahoma"/>
            <family val="2"/>
          </rPr>
          <t>Nom de l'association à préciser en haut de page.</t>
        </r>
      </text>
    </comment>
    <comment ref="H456" authorId="0" shapeId="0" xr:uid="{B0A14DE2-40ED-49DC-860B-5BA99F84613B}">
      <text>
        <r>
          <rPr>
            <b/>
            <i/>
            <u/>
            <sz val="16"/>
            <color indexed="81"/>
            <rFont val="Tahoma"/>
            <family val="2"/>
          </rPr>
          <t>Intitulé de l'action  à préciser</t>
        </r>
        <r>
          <rPr>
            <sz val="8"/>
            <color indexed="81"/>
            <rFont val="Tahoma"/>
            <family val="2"/>
          </rPr>
          <t xml:space="preserve">
</t>
        </r>
      </text>
    </comment>
    <comment ref="O502" authorId="0" shapeId="0" xr:uid="{4BD7767C-68E3-476B-9AD7-29E32DD70627}">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567" authorId="0" shapeId="0" xr:uid="{15BDF079-9403-4ACD-BEF9-61BC52E6BBA6}">
      <text>
        <r>
          <rPr>
            <b/>
            <i/>
            <u/>
            <sz val="14"/>
            <color indexed="81"/>
            <rFont val="Tahoma"/>
            <family val="2"/>
          </rPr>
          <t>Nom de l'association à préciser en haut de page.</t>
        </r>
      </text>
    </comment>
    <comment ref="H569" authorId="0" shapeId="0" xr:uid="{5550AE1D-7F11-400C-831D-1AEE7FC67D60}">
      <text>
        <r>
          <rPr>
            <b/>
            <i/>
            <u/>
            <sz val="14"/>
            <color indexed="81"/>
            <rFont val="Tahoma"/>
            <family val="2"/>
          </rPr>
          <t>Nom du site à préciser page 1 (haut de page)</t>
        </r>
        <r>
          <rPr>
            <sz val="8"/>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POMAREDE David</author>
  </authors>
  <commentList>
    <comment ref="D2" authorId="0" shapeId="0" xr:uid="{BFC0D3D1-B9DA-4B89-B2DF-89E39DFB34F4}">
      <text>
        <r>
          <rPr>
            <b/>
            <sz val="9"/>
            <color indexed="81"/>
            <rFont val="Tahoma"/>
            <family val="2"/>
          </rPr>
          <t>Renseigner la somme réelle de la CAF de la gironde doc commun BT CAF 2024</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David POMAREDE</author>
    <author>POMAREDE David</author>
  </authors>
  <commentList>
    <comment ref="I493" authorId="0" shapeId="0" xr:uid="{00000000-0006-0000-1600-000001000000}">
      <text>
        <r>
          <rPr>
            <b/>
            <sz val="14"/>
            <color indexed="81"/>
            <rFont val="Tahoma"/>
            <family val="2"/>
          </rPr>
          <t>Distinguer 2 périodes sur le mois de juillet si et seulement si la capacité d'accueil  au cours de ce mois est différente.</t>
        </r>
      </text>
    </comment>
    <comment ref="I494" authorId="0" shapeId="0" xr:uid="{00000000-0006-0000-1600-000002000000}">
      <text>
        <r>
          <rPr>
            <b/>
            <sz val="14"/>
            <color indexed="81"/>
            <rFont val="Tahoma"/>
            <family val="2"/>
          </rPr>
          <t>Distinguer 2 périodes sur le mois de juillet si et seulement si la capacité d'accueil  au cours de ce mois est différente.</t>
        </r>
      </text>
    </comment>
    <comment ref="I495" authorId="0" shapeId="0" xr:uid="{00000000-0006-0000-1600-000003000000}">
      <text>
        <r>
          <rPr>
            <b/>
            <sz val="14"/>
            <color indexed="81"/>
            <rFont val="Tahoma"/>
            <family val="2"/>
          </rPr>
          <t>Distinguer 2 périodes sur le mois d'août si et seulement si la capacité d'accueil au cours de ce mois est différente.</t>
        </r>
      </text>
    </comment>
    <comment ref="I496" authorId="0" shapeId="0" xr:uid="{00000000-0006-0000-1600-000004000000}">
      <text>
        <r>
          <rPr>
            <b/>
            <sz val="14"/>
            <color indexed="81"/>
            <rFont val="Tahoma"/>
            <family val="2"/>
          </rPr>
          <t>Distinguer 2 périodes sur le mois d'août si et seulement si la capacité d'accueil au cours de ce mois est différente.</t>
        </r>
      </text>
    </comment>
    <comment ref="I510" authorId="0" shapeId="0" xr:uid="{00000000-0006-0000-1600-000005000000}">
      <text>
        <r>
          <rPr>
            <b/>
            <sz val="14"/>
            <color indexed="81"/>
            <rFont val="Tahoma"/>
            <family val="2"/>
          </rPr>
          <t>Distinguer 2 périodes sur le mois de juillet si et seulement si la capacité d'accueil  au cours de ce mois est différente.</t>
        </r>
      </text>
    </comment>
    <comment ref="I511" authorId="0" shapeId="0" xr:uid="{00000000-0006-0000-1600-000006000000}">
      <text>
        <r>
          <rPr>
            <b/>
            <sz val="14"/>
            <color indexed="81"/>
            <rFont val="Tahoma"/>
            <family val="2"/>
          </rPr>
          <t>Distinguer 2 périodes sur le mois de juillet si et seulement si la capacité d'accueil  au cours de ce mois est différente.</t>
        </r>
      </text>
    </comment>
    <comment ref="I512" authorId="0" shapeId="0" xr:uid="{00000000-0006-0000-1600-000007000000}">
      <text>
        <r>
          <rPr>
            <b/>
            <sz val="14"/>
            <color indexed="81"/>
            <rFont val="Tahoma"/>
            <family val="2"/>
          </rPr>
          <t>Distinguer 2 périodes sur le mois d'août si et seulement si la capacité d'accueil au cours de ce mois est différente.</t>
        </r>
      </text>
    </comment>
    <comment ref="I513" authorId="0" shapeId="0" xr:uid="{00000000-0006-0000-1600-000008000000}">
      <text>
        <r>
          <rPr>
            <b/>
            <sz val="14"/>
            <color indexed="81"/>
            <rFont val="Tahoma"/>
            <family val="2"/>
          </rPr>
          <t>Distinguer 2 périodes sur le mois d'août si et seulement si la capacité d'accueil au cours de ce mois est différente.</t>
        </r>
      </text>
    </comment>
    <comment ref="I527" authorId="0" shapeId="0" xr:uid="{00000000-0006-0000-1600-000009000000}">
      <text>
        <r>
          <rPr>
            <b/>
            <sz val="14"/>
            <color indexed="81"/>
            <rFont val="Tahoma"/>
            <family val="2"/>
          </rPr>
          <t>Distinguer 2 périodes sur le mois de juillet si et seulement si la capacité d'accueil  au cours de ce mois est différente.</t>
        </r>
      </text>
    </comment>
    <comment ref="I528" authorId="0" shapeId="0" xr:uid="{00000000-0006-0000-1600-00000A000000}">
      <text>
        <r>
          <rPr>
            <b/>
            <sz val="14"/>
            <color indexed="81"/>
            <rFont val="Tahoma"/>
            <family val="2"/>
          </rPr>
          <t>Distinguer 2 périodes sur le mois de juillet si et seulement si la capacité d'accueil  au cours de ce mois est différente.</t>
        </r>
      </text>
    </comment>
    <comment ref="I529" authorId="0" shapeId="0" xr:uid="{00000000-0006-0000-1600-00000B000000}">
      <text>
        <r>
          <rPr>
            <b/>
            <sz val="14"/>
            <color indexed="81"/>
            <rFont val="Tahoma"/>
            <family val="2"/>
          </rPr>
          <t>Distinguer 2 périodes sur le mois d'août si et seulement si la capacité d'accueil au cours de ce mois est différente.</t>
        </r>
      </text>
    </comment>
    <comment ref="I530" authorId="0" shapeId="0" xr:uid="{00000000-0006-0000-1600-00000C000000}">
      <text>
        <r>
          <rPr>
            <b/>
            <sz val="14"/>
            <color indexed="81"/>
            <rFont val="Tahoma"/>
            <family val="2"/>
          </rPr>
          <t>Distinguer 2 périodes sur le mois d'août si et seulement si la capacité d'accueil au cours de ce mois est différente.</t>
        </r>
      </text>
    </comment>
    <comment ref="I544" authorId="0" shapeId="0" xr:uid="{00000000-0006-0000-1600-00000D000000}">
      <text>
        <r>
          <rPr>
            <b/>
            <sz val="14"/>
            <color indexed="81"/>
            <rFont val="Tahoma"/>
            <family val="2"/>
          </rPr>
          <t>Distinguer 2 périodes sur le mois de juillet si et seulement si la capacité d'accueil  au cours de ce mois est différente.</t>
        </r>
      </text>
    </comment>
    <comment ref="I545" authorId="0" shapeId="0" xr:uid="{00000000-0006-0000-1600-00000E000000}">
      <text>
        <r>
          <rPr>
            <b/>
            <sz val="14"/>
            <color indexed="81"/>
            <rFont val="Tahoma"/>
            <family val="2"/>
          </rPr>
          <t>Distinguer 2 périodes sur le mois de juillet si et seulement si la capacité d'accueil  au cours de ce mois est différente.</t>
        </r>
      </text>
    </comment>
    <comment ref="I546" authorId="0" shapeId="0" xr:uid="{00000000-0006-0000-1600-00000F000000}">
      <text>
        <r>
          <rPr>
            <b/>
            <sz val="14"/>
            <color indexed="81"/>
            <rFont val="Tahoma"/>
            <family val="2"/>
          </rPr>
          <t>Distinguer 2 périodes sur le mois d'août si et seulement si la capacité d'accueil au cours de ce mois est différente.</t>
        </r>
      </text>
    </comment>
    <comment ref="I547" authorId="0" shapeId="0" xr:uid="{00000000-0006-0000-1600-000010000000}">
      <text>
        <r>
          <rPr>
            <b/>
            <sz val="14"/>
            <color indexed="81"/>
            <rFont val="Tahoma"/>
            <family val="2"/>
          </rPr>
          <t>Distinguer 2 périodes sur le mois d'août si et seulement si la capacité d'accueil au cours de ce mois est différente.</t>
        </r>
      </text>
    </comment>
    <comment ref="I561" authorId="0" shapeId="0" xr:uid="{00000000-0006-0000-1600-000011000000}">
      <text>
        <r>
          <rPr>
            <b/>
            <sz val="14"/>
            <color indexed="81"/>
            <rFont val="Tahoma"/>
            <family val="2"/>
          </rPr>
          <t>Distinguer 2 périodes sur le mois de juillet si et seulement si la capacité d'accueil  au cours de ce mois est différente.</t>
        </r>
      </text>
    </comment>
    <comment ref="I562" authorId="0" shapeId="0" xr:uid="{00000000-0006-0000-1600-000012000000}">
      <text>
        <r>
          <rPr>
            <b/>
            <sz val="14"/>
            <color indexed="81"/>
            <rFont val="Tahoma"/>
            <family val="2"/>
          </rPr>
          <t>Distinguer 2 périodes sur le mois de juillet si et seulement si la capacité d'accueil  au cours de ce mois est différente.</t>
        </r>
      </text>
    </comment>
    <comment ref="I563" authorId="0" shapeId="0" xr:uid="{00000000-0006-0000-1600-000013000000}">
      <text>
        <r>
          <rPr>
            <b/>
            <sz val="14"/>
            <color indexed="81"/>
            <rFont val="Tahoma"/>
            <family val="2"/>
          </rPr>
          <t>Distinguer 2 périodes sur le mois d'août si et seulement si la capacité d'accueil au cours de ce mois est différente.</t>
        </r>
      </text>
    </comment>
    <comment ref="I564" authorId="0" shapeId="0" xr:uid="{00000000-0006-0000-1600-000014000000}">
      <text>
        <r>
          <rPr>
            <b/>
            <sz val="14"/>
            <color indexed="81"/>
            <rFont val="Tahoma"/>
            <family val="2"/>
          </rPr>
          <t>Distinguer 2 périodes sur le mois d'août si et seulement si la capacité d'accueil au cours de ce mois est différente.</t>
        </r>
      </text>
    </comment>
    <comment ref="I578" authorId="0" shapeId="0" xr:uid="{00000000-0006-0000-1600-000015000000}">
      <text>
        <r>
          <rPr>
            <b/>
            <sz val="14"/>
            <color indexed="81"/>
            <rFont val="Tahoma"/>
            <family val="2"/>
          </rPr>
          <t>Distinguer 2 périodes sur le mois de juillet si et seulement si la capacité d'accueil  au cours de ce mois est différente.</t>
        </r>
      </text>
    </comment>
    <comment ref="I579" authorId="0" shapeId="0" xr:uid="{00000000-0006-0000-1600-000016000000}">
      <text>
        <r>
          <rPr>
            <b/>
            <sz val="14"/>
            <color indexed="81"/>
            <rFont val="Tahoma"/>
            <family val="2"/>
          </rPr>
          <t>Distinguer 2 périodes sur le mois de juillet si et seulement si la capacité d'accueil  au cours de ce mois est différente.</t>
        </r>
      </text>
    </comment>
    <comment ref="I580" authorId="0" shapeId="0" xr:uid="{00000000-0006-0000-1600-000017000000}">
      <text>
        <r>
          <rPr>
            <b/>
            <sz val="14"/>
            <color indexed="81"/>
            <rFont val="Tahoma"/>
            <family val="2"/>
          </rPr>
          <t>Distinguer 2 périodes sur le mois d'août si et seulement si la capacité d'accueil au cours de ce mois est différente.</t>
        </r>
      </text>
    </comment>
    <comment ref="I581" authorId="0" shapeId="0" xr:uid="{00000000-0006-0000-1600-000018000000}">
      <text>
        <r>
          <rPr>
            <b/>
            <sz val="14"/>
            <color indexed="81"/>
            <rFont val="Tahoma"/>
            <family val="2"/>
          </rPr>
          <t>Distinguer 2 périodes sur le mois d'août si et seulement si la capacité d'accueil au cours de ce mois est différente.</t>
        </r>
      </text>
    </comment>
    <comment ref="I595" authorId="0" shapeId="0" xr:uid="{00000000-0006-0000-1600-000019000000}">
      <text>
        <r>
          <rPr>
            <b/>
            <sz val="14"/>
            <color indexed="81"/>
            <rFont val="Tahoma"/>
            <family val="2"/>
          </rPr>
          <t>Distinguer 2 périodes sur le mois de juillet si et seulement si la capacité d'accueil  au cours de ce mois est différente.</t>
        </r>
      </text>
    </comment>
    <comment ref="I596" authorId="0" shapeId="0" xr:uid="{00000000-0006-0000-1600-00001A000000}">
      <text>
        <r>
          <rPr>
            <b/>
            <sz val="14"/>
            <color indexed="81"/>
            <rFont val="Tahoma"/>
            <family val="2"/>
          </rPr>
          <t>Distinguer 2 périodes sur le mois de juillet si et seulement si la capacité d'accueil  au cours de ce mois est différente.</t>
        </r>
      </text>
    </comment>
    <comment ref="I597" authorId="0" shapeId="0" xr:uid="{00000000-0006-0000-1600-00001B000000}">
      <text>
        <r>
          <rPr>
            <b/>
            <sz val="14"/>
            <color indexed="81"/>
            <rFont val="Tahoma"/>
            <family val="2"/>
          </rPr>
          <t>Distinguer 2 périodes sur le mois d'août si et seulement si la capacité d'accueil au cours de ce mois est différente.</t>
        </r>
      </text>
    </comment>
    <comment ref="I598" authorId="0" shapeId="0" xr:uid="{00000000-0006-0000-1600-00001C000000}">
      <text>
        <r>
          <rPr>
            <b/>
            <sz val="14"/>
            <color indexed="81"/>
            <rFont val="Tahoma"/>
            <family val="2"/>
          </rPr>
          <t>Distinguer 2 périodes sur le mois d'août si et seulement si la capacité d'accueil au cours de ce mois est différente.</t>
        </r>
      </text>
    </comment>
    <comment ref="I612" authorId="0" shapeId="0" xr:uid="{00000000-0006-0000-1600-00001D000000}">
      <text>
        <r>
          <rPr>
            <b/>
            <sz val="14"/>
            <color indexed="81"/>
            <rFont val="Tahoma"/>
            <family val="2"/>
          </rPr>
          <t>Distinguer 2 périodes sur le mois de juillet si et seulement si la capacité d'accueil  au cours de ce mois est différente.</t>
        </r>
      </text>
    </comment>
    <comment ref="I613" authorId="0" shapeId="0" xr:uid="{00000000-0006-0000-1600-00001E000000}">
      <text>
        <r>
          <rPr>
            <b/>
            <sz val="14"/>
            <color indexed="81"/>
            <rFont val="Tahoma"/>
            <family val="2"/>
          </rPr>
          <t>Distinguer 2 périodes sur le mois de juillet si et seulement si la capacité d'accueil  au cours de ce mois est différente.</t>
        </r>
      </text>
    </comment>
    <comment ref="I614" authorId="0" shapeId="0" xr:uid="{00000000-0006-0000-1600-00001F000000}">
      <text>
        <r>
          <rPr>
            <b/>
            <sz val="14"/>
            <color indexed="81"/>
            <rFont val="Tahoma"/>
            <family val="2"/>
          </rPr>
          <t>Distinguer 2 périodes sur le mois d'août si et seulement si la capacité d'accueil au cours de ce mois est différente.</t>
        </r>
      </text>
    </comment>
    <comment ref="I615" authorId="0" shapeId="0" xr:uid="{00000000-0006-0000-1600-000020000000}">
      <text>
        <r>
          <rPr>
            <b/>
            <sz val="14"/>
            <color indexed="81"/>
            <rFont val="Tahoma"/>
            <family val="2"/>
          </rPr>
          <t>Distinguer 2 périodes sur le mois d'août si et seulement si la capacité d'accueil au cours de ce mois est différente.</t>
        </r>
      </text>
    </comment>
    <comment ref="I629" authorId="0" shapeId="0" xr:uid="{00000000-0006-0000-1600-000021000000}">
      <text>
        <r>
          <rPr>
            <b/>
            <sz val="14"/>
            <color indexed="81"/>
            <rFont val="Tahoma"/>
            <family val="2"/>
          </rPr>
          <t>Distinguer 2 périodes sur le mois de juillet si et seulement si la capacité d'accueil  au cours de ce mois est différente.</t>
        </r>
      </text>
    </comment>
    <comment ref="I630" authorId="0" shapeId="0" xr:uid="{00000000-0006-0000-1600-000022000000}">
      <text>
        <r>
          <rPr>
            <b/>
            <sz val="14"/>
            <color indexed="81"/>
            <rFont val="Tahoma"/>
            <family val="2"/>
          </rPr>
          <t>Distinguer 2 périodes sur le mois de juillet si et seulement si la capacité d'accueil  au cours de ce mois est différente.</t>
        </r>
      </text>
    </comment>
    <comment ref="I631" authorId="0" shapeId="0" xr:uid="{00000000-0006-0000-1600-000023000000}">
      <text>
        <r>
          <rPr>
            <b/>
            <sz val="14"/>
            <color indexed="81"/>
            <rFont val="Tahoma"/>
            <family val="2"/>
          </rPr>
          <t>Distinguer 2 périodes sur le mois d'août si et seulement si la capacité d'accueil au cours de ce mois est différente.</t>
        </r>
      </text>
    </comment>
    <comment ref="I632" authorId="0" shapeId="0" xr:uid="{00000000-0006-0000-1600-000024000000}">
      <text>
        <r>
          <rPr>
            <b/>
            <sz val="14"/>
            <color indexed="81"/>
            <rFont val="Tahoma"/>
            <family val="2"/>
          </rPr>
          <t>Distinguer 2 périodes sur le mois d'août si et seulement si la capacité d'accueil au cours de ce mois est différente.</t>
        </r>
      </text>
    </comment>
    <comment ref="I646" authorId="0" shapeId="0" xr:uid="{00000000-0006-0000-1600-000025000000}">
      <text>
        <r>
          <rPr>
            <b/>
            <sz val="14"/>
            <color indexed="81"/>
            <rFont val="Tahoma"/>
            <family val="2"/>
          </rPr>
          <t>Distinguer 2 périodes sur le mois de juillet si et seulement si la capacité d'accueil  au cours de ce mois est différente.</t>
        </r>
      </text>
    </comment>
    <comment ref="I647" authorId="0" shapeId="0" xr:uid="{00000000-0006-0000-1600-000026000000}">
      <text>
        <r>
          <rPr>
            <b/>
            <sz val="14"/>
            <color indexed="81"/>
            <rFont val="Tahoma"/>
            <family val="2"/>
          </rPr>
          <t>Distinguer 2 périodes sur le mois de juillet si et seulement si la capacité d'accueil  au cours de ce mois est différente.</t>
        </r>
      </text>
    </comment>
    <comment ref="I648" authorId="0" shapeId="0" xr:uid="{00000000-0006-0000-1600-000027000000}">
      <text>
        <r>
          <rPr>
            <b/>
            <sz val="14"/>
            <color indexed="81"/>
            <rFont val="Tahoma"/>
            <family val="2"/>
          </rPr>
          <t>Distinguer 2 périodes sur le mois d'août si et seulement si la capacité d'accueil au cours de ce mois est différente.</t>
        </r>
      </text>
    </comment>
    <comment ref="I649" authorId="0" shapeId="0" xr:uid="{00000000-0006-0000-1600-000028000000}">
      <text>
        <r>
          <rPr>
            <b/>
            <sz val="14"/>
            <color indexed="81"/>
            <rFont val="Tahoma"/>
            <family val="2"/>
          </rPr>
          <t>Distinguer 2 périodes sur le mois d'août si et seulement si la capacité d'accueil au cours de ce mois est différente.</t>
        </r>
      </text>
    </comment>
    <comment ref="I663" authorId="0" shapeId="0" xr:uid="{00000000-0006-0000-1600-000029000000}">
      <text>
        <r>
          <rPr>
            <b/>
            <sz val="14"/>
            <color indexed="81"/>
            <rFont val="Tahoma"/>
            <family val="2"/>
          </rPr>
          <t>Distinguer 2 périodes sur le mois de juillet si et seulement si la capacité d'accueil  au cours de ce mois est différente.</t>
        </r>
      </text>
    </comment>
    <comment ref="I664" authorId="0" shapeId="0" xr:uid="{00000000-0006-0000-1600-00002A000000}">
      <text>
        <r>
          <rPr>
            <b/>
            <sz val="14"/>
            <color indexed="81"/>
            <rFont val="Tahoma"/>
            <family val="2"/>
          </rPr>
          <t>Distinguer 2 périodes sur le mois de juillet si et seulement si la capacité d'accueil  au cours de ce mois est différente.</t>
        </r>
      </text>
    </comment>
    <comment ref="I665" authorId="0" shapeId="0" xr:uid="{00000000-0006-0000-1600-00002B000000}">
      <text>
        <r>
          <rPr>
            <b/>
            <sz val="14"/>
            <color indexed="81"/>
            <rFont val="Tahoma"/>
            <family val="2"/>
          </rPr>
          <t>Distinguer 2 périodes sur le mois d'août si et seulement si la capacité d'accueil au cours de ce mois est différente.</t>
        </r>
      </text>
    </comment>
    <comment ref="I666" authorId="0" shapeId="0" xr:uid="{00000000-0006-0000-1600-00002C000000}">
      <text>
        <r>
          <rPr>
            <b/>
            <sz val="14"/>
            <color indexed="81"/>
            <rFont val="Tahoma"/>
            <family val="2"/>
          </rPr>
          <t>Distinguer 2 périodes sur le mois d'août si et seulement si la capacité d'accueil au cours de ce mois est différente.</t>
        </r>
      </text>
    </comment>
    <comment ref="I680" authorId="0" shapeId="0" xr:uid="{00000000-0006-0000-1600-00002D000000}">
      <text>
        <r>
          <rPr>
            <b/>
            <sz val="14"/>
            <color indexed="81"/>
            <rFont val="Tahoma"/>
            <family val="2"/>
          </rPr>
          <t>Distinguer 2 périodes sur le mois de juillet si et seulement si la capacité d'accueil  au cours de ce mois est différente.</t>
        </r>
      </text>
    </comment>
    <comment ref="I681" authorId="0" shapeId="0" xr:uid="{00000000-0006-0000-1600-00002E000000}">
      <text>
        <r>
          <rPr>
            <b/>
            <sz val="14"/>
            <color indexed="81"/>
            <rFont val="Tahoma"/>
            <family val="2"/>
          </rPr>
          <t>Distinguer 2 périodes sur le mois de juillet si et seulement si la capacité d'accueil  au cours de ce mois est différente.</t>
        </r>
      </text>
    </comment>
    <comment ref="I682" authorId="0" shapeId="0" xr:uid="{00000000-0006-0000-1600-00002F000000}">
      <text>
        <r>
          <rPr>
            <b/>
            <sz val="14"/>
            <color indexed="81"/>
            <rFont val="Tahoma"/>
            <family val="2"/>
          </rPr>
          <t>Distinguer 2 périodes sur le mois d'août si et seulement si la capacité d'accueil au cours de ce mois est différente.</t>
        </r>
      </text>
    </comment>
    <comment ref="I683" authorId="0" shapeId="0" xr:uid="{00000000-0006-0000-1600-000030000000}">
      <text>
        <r>
          <rPr>
            <b/>
            <sz val="14"/>
            <color indexed="81"/>
            <rFont val="Tahoma"/>
            <family val="2"/>
          </rPr>
          <t>Distinguer 2 périodes sur le mois d'août si et seulement si la capacité d'accueil au cours de ce mois est différente.</t>
        </r>
      </text>
    </comment>
    <comment ref="I697" authorId="0" shapeId="0" xr:uid="{00000000-0006-0000-1600-000031000000}">
      <text>
        <r>
          <rPr>
            <b/>
            <sz val="14"/>
            <color indexed="81"/>
            <rFont val="Tahoma"/>
            <family val="2"/>
          </rPr>
          <t>Distinguer 2 périodes sur le mois de juillet si et seulement si la capacité d'accueil  au cours de ce mois est différente.</t>
        </r>
      </text>
    </comment>
    <comment ref="I698" authorId="0" shapeId="0" xr:uid="{00000000-0006-0000-1600-000032000000}">
      <text>
        <r>
          <rPr>
            <b/>
            <sz val="14"/>
            <color indexed="81"/>
            <rFont val="Tahoma"/>
            <family val="2"/>
          </rPr>
          <t>Distinguer 2 périodes sur le mois de juillet si et seulement si la capacité d'accueil  au cours de ce mois est différente.</t>
        </r>
      </text>
    </comment>
    <comment ref="I699" authorId="0" shapeId="0" xr:uid="{00000000-0006-0000-1600-000033000000}">
      <text>
        <r>
          <rPr>
            <b/>
            <sz val="14"/>
            <color indexed="81"/>
            <rFont val="Tahoma"/>
            <family val="2"/>
          </rPr>
          <t>Distinguer 2 périodes sur le mois d'août si et seulement si la capacité d'accueil au cours de ce mois est différente.</t>
        </r>
      </text>
    </comment>
    <comment ref="I700" authorId="0" shapeId="0" xr:uid="{00000000-0006-0000-1600-000034000000}">
      <text>
        <r>
          <rPr>
            <b/>
            <sz val="14"/>
            <color indexed="81"/>
            <rFont val="Tahoma"/>
            <family val="2"/>
          </rPr>
          <t>Distinguer 2 périodes sur le mois d'août si et seulement si la capacité d'accueil au cours de ce mois est différente.</t>
        </r>
      </text>
    </comment>
    <comment ref="I714" authorId="0" shapeId="0" xr:uid="{00000000-0006-0000-1600-000035000000}">
      <text>
        <r>
          <rPr>
            <b/>
            <sz val="14"/>
            <color indexed="81"/>
            <rFont val="Tahoma"/>
            <family val="2"/>
          </rPr>
          <t>Distinguer 2 périodes sur le mois de juillet si et seulement si la capacité d'accueil  au cours de ce mois est différente.</t>
        </r>
      </text>
    </comment>
    <comment ref="I715" authorId="0" shapeId="0" xr:uid="{00000000-0006-0000-1600-000036000000}">
      <text>
        <r>
          <rPr>
            <b/>
            <sz val="14"/>
            <color indexed="81"/>
            <rFont val="Tahoma"/>
            <family val="2"/>
          </rPr>
          <t>Distinguer 2 périodes sur le mois de juillet si et seulement si la capacité d'accueil  au cours de ce mois est différente.</t>
        </r>
      </text>
    </comment>
    <comment ref="I716" authorId="0" shapeId="0" xr:uid="{00000000-0006-0000-1600-000037000000}">
      <text>
        <r>
          <rPr>
            <b/>
            <sz val="14"/>
            <color indexed="81"/>
            <rFont val="Tahoma"/>
            <family val="2"/>
          </rPr>
          <t>Distinguer 2 périodes sur le mois d'août si et seulement si la capacité d'accueil au cours de ce mois est différente.</t>
        </r>
      </text>
    </comment>
    <comment ref="I717" authorId="0" shapeId="0" xr:uid="{00000000-0006-0000-1600-000038000000}">
      <text>
        <r>
          <rPr>
            <b/>
            <sz val="14"/>
            <color indexed="81"/>
            <rFont val="Tahoma"/>
            <family val="2"/>
          </rPr>
          <t>Distinguer 2 périodes sur le mois d'août si et seulement si la capacité d'accueil au cours de ce mois est différente.</t>
        </r>
      </text>
    </comment>
    <comment ref="I731" authorId="0" shapeId="0" xr:uid="{00000000-0006-0000-1600-000039000000}">
      <text>
        <r>
          <rPr>
            <b/>
            <sz val="14"/>
            <color indexed="81"/>
            <rFont val="Tahoma"/>
            <family val="2"/>
          </rPr>
          <t>Distinguer 2 périodes sur le mois de juillet si et seulement si la capacité d'accueil  au cours de ce mois est différente.</t>
        </r>
      </text>
    </comment>
    <comment ref="I732" authorId="0" shapeId="0" xr:uid="{00000000-0006-0000-1600-00003A000000}">
      <text>
        <r>
          <rPr>
            <b/>
            <sz val="14"/>
            <color indexed="81"/>
            <rFont val="Tahoma"/>
            <family val="2"/>
          </rPr>
          <t>Distinguer 2 périodes sur le mois de juillet si et seulement si la capacité d'accueil  au cours de ce mois est différente.</t>
        </r>
      </text>
    </comment>
    <comment ref="I733" authorId="0" shapeId="0" xr:uid="{00000000-0006-0000-1600-00003B000000}">
      <text>
        <r>
          <rPr>
            <b/>
            <sz val="14"/>
            <color indexed="81"/>
            <rFont val="Tahoma"/>
            <family val="2"/>
          </rPr>
          <t>Distinguer 2 périodes sur le mois d'août si et seulement si la capacité d'accueil au cours de ce mois est différente.</t>
        </r>
      </text>
    </comment>
    <comment ref="I734" authorId="0" shapeId="0" xr:uid="{00000000-0006-0000-1600-00003C000000}">
      <text>
        <r>
          <rPr>
            <b/>
            <sz val="14"/>
            <color indexed="81"/>
            <rFont val="Tahoma"/>
            <family val="2"/>
          </rPr>
          <t>Distinguer 2 périodes sur le mois d'août si et seulement si la capacité d'accueil au cours de ce mois est différente.</t>
        </r>
      </text>
    </comment>
    <comment ref="I1073" authorId="0" shapeId="0" xr:uid="{00000000-0006-0000-1600-00003D000000}">
      <text>
        <r>
          <rPr>
            <b/>
            <sz val="14"/>
            <color indexed="81"/>
            <rFont val="Tahoma"/>
            <family val="2"/>
          </rPr>
          <t>Distinguer 2 périodes sur le mois de juillet si et seulement si la capacité d'accueil  au cours de ce mois est différente.</t>
        </r>
      </text>
    </comment>
    <comment ref="I1074" authorId="0" shapeId="0" xr:uid="{00000000-0006-0000-1600-00003E000000}">
      <text>
        <r>
          <rPr>
            <b/>
            <sz val="14"/>
            <color indexed="81"/>
            <rFont val="Tahoma"/>
            <family val="2"/>
          </rPr>
          <t>Distinguer 2 périodes sur le mois de juillet si et seulement si la capacité d'accueil  au cours de ce mois est différente.</t>
        </r>
      </text>
    </comment>
    <comment ref="I1075" authorId="0" shapeId="0" xr:uid="{00000000-0006-0000-1600-00003F000000}">
      <text>
        <r>
          <rPr>
            <b/>
            <sz val="14"/>
            <color indexed="81"/>
            <rFont val="Tahoma"/>
            <family val="2"/>
          </rPr>
          <t>Distinguer 2 périodes sur le mois d'août si et seulement si la capacité d'accueil au cours de ce mois est différente.</t>
        </r>
      </text>
    </comment>
    <comment ref="I1076" authorId="0" shapeId="0" xr:uid="{00000000-0006-0000-1600-000040000000}">
      <text>
        <r>
          <rPr>
            <b/>
            <sz val="14"/>
            <color indexed="81"/>
            <rFont val="Tahoma"/>
            <family val="2"/>
          </rPr>
          <t>Distinguer 2 périodes sur le mois d'août si et seulement si la capacité d'accueil au cours de ce mois est différente.</t>
        </r>
      </text>
    </comment>
    <comment ref="Q1712" authorId="1" shapeId="0" xr:uid="{6FF25B6E-084F-4AC7-8491-C1EB324F10A9}">
      <text>
        <r>
          <rPr>
            <b/>
            <sz val="11"/>
            <color indexed="81"/>
            <rFont val="Tahoma"/>
            <family val="2"/>
          </rPr>
          <t>A valider ultérieurement</t>
        </r>
      </text>
    </comment>
    <comment ref="R1804" authorId="1" shapeId="0" xr:uid="{DB45861C-F812-4B64-B72D-43047D0D02FF}">
      <text>
        <r>
          <rPr>
            <b/>
            <sz val="11"/>
            <color indexed="81"/>
            <rFont val="Tahoma"/>
            <family val="2"/>
          </rPr>
          <t>A valider ultérieurement</t>
        </r>
      </text>
    </comment>
    <comment ref="I1809" authorId="0" shapeId="0" xr:uid="{FDCB8763-01F8-40A2-BB84-0F02F6CDF019}">
      <text>
        <r>
          <rPr>
            <b/>
            <sz val="14"/>
            <color indexed="81"/>
            <rFont val="Tahoma"/>
            <family val="2"/>
          </rPr>
          <t>Distinguer 2 périodes si et seulement si la capacité d'accueil et/ou les horaires sur cette période peuvent être différentes</t>
        </r>
      </text>
    </comment>
    <comment ref="I1810" authorId="0" shapeId="0" xr:uid="{0591C71B-EF7C-471F-9B8B-2DD54BB6EA8E}">
      <text>
        <r>
          <rPr>
            <b/>
            <sz val="14"/>
            <color indexed="81"/>
            <rFont val="Tahoma"/>
            <family val="2"/>
          </rPr>
          <t>Distinguer 2 périodes si et seulement si la capacité d'accueil et/ou les horaires sur cette période peuvent être différentes</t>
        </r>
      </text>
    </comment>
    <comment ref="I1811" authorId="0" shapeId="0" xr:uid="{AD2DF281-9A0B-4373-8B06-371E425659C3}">
      <text>
        <r>
          <rPr>
            <b/>
            <sz val="14"/>
            <color indexed="81"/>
            <rFont val="Tahoma"/>
            <family val="2"/>
          </rPr>
          <t>Distinguer 2 périodes si et seulement si la capacité d'accueil et/ou les horaires sur cette période peuvent être différentes</t>
        </r>
      </text>
    </comment>
    <comment ref="I1812" authorId="0" shapeId="0" xr:uid="{E18C9F3B-B7A3-4AE4-BAF1-F43C4CBC0EA0}">
      <text>
        <r>
          <rPr>
            <b/>
            <sz val="14"/>
            <color indexed="81"/>
            <rFont val="Tahoma"/>
            <family val="2"/>
          </rPr>
          <t>Distinguer 2 périodes si et seulement si la capacité d'accueil et/ou les horaires sur cette période peuvent être différentes</t>
        </r>
      </text>
    </comment>
    <comment ref="I1813" authorId="0" shapeId="0" xr:uid="{396A1D3F-1356-481B-96EF-7F628D3B1C19}">
      <text>
        <r>
          <rPr>
            <b/>
            <sz val="14"/>
            <color indexed="81"/>
            <rFont val="Tahoma"/>
            <family val="2"/>
          </rPr>
          <t>Distinguer 2 périodes si et seulement si la capacité d'accueil et/ou les horaires sur cette période peuvent être différentes</t>
        </r>
      </text>
    </comment>
    <comment ref="I1814" authorId="0" shapeId="0" xr:uid="{A012DF4B-DF85-4AFC-A70C-66CFED5B7F92}">
      <text>
        <r>
          <rPr>
            <b/>
            <sz val="14"/>
            <color indexed="81"/>
            <rFont val="Tahoma"/>
            <family val="2"/>
          </rPr>
          <t>Distinguer 2 périodes si et seulement si la capacité d'accueil et/ou les horaires sur cette période peuvent être différentes</t>
        </r>
      </text>
    </comment>
    <comment ref="I1815" authorId="0" shapeId="0" xr:uid="{F3BF30FF-C891-4489-87CF-5040CF19B442}">
      <text>
        <r>
          <rPr>
            <b/>
            <sz val="14"/>
            <color indexed="81"/>
            <rFont val="Tahoma"/>
            <family val="2"/>
          </rPr>
          <t>Distinguer 2 périodes si et seulement si la capacité d'accueil et/ou les horaires sur cette période peuvent être différentes</t>
        </r>
      </text>
    </comment>
    <comment ref="I1816" authorId="0" shapeId="0" xr:uid="{45EA0EE9-B31E-4264-8E81-FE33E802F391}">
      <text>
        <r>
          <rPr>
            <b/>
            <sz val="14"/>
            <color indexed="81"/>
            <rFont val="Tahoma"/>
            <family val="2"/>
          </rPr>
          <t>Distinguer 2 périodes si et seulement si la capacité d'accueil et/ou les horaires sur cette période peuvent être différentes</t>
        </r>
      </text>
    </comment>
    <comment ref="I1817" authorId="0" shapeId="0" xr:uid="{35249817-797B-4988-A6D8-4D9A6FC67CCC}">
      <text>
        <r>
          <rPr>
            <b/>
            <sz val="14"/>
            <color indexed="81"/>
            <rFont val="Tahoma"/>
            <family val="2"/>
          </rPr>
          <t>Distinguer 2 périodes si et seulement si la capacité d'accueil et/ou les horaires sur cette période peuvent être différentes</t>
        </r>
      </text>
    </comment>
    <comment ref="I1818" authorId="0" shapeId="0" xr:uid="{149E4D62-2244-402C-8A6E-059A6A9E667C}">
      <text>
        <r>
          <rPr>
            <b/>
            <sz val="14"/>
            <color indexed="81"/>
            <rFont val="Tahoma"/>
            <family val="2"/>
          </rPr>
          <t>Distinguer 2 périodes si et seulement si la capacité d'accueil et/ou les horaires sur cette période peuvent être différentes</t>
        </r>
      </text>
    </comment>
    <comment ref="I1819" authorId="0" shapeId="0" xr:uid="{5783A1D8-0F7F-4C92-8F0E-AE8013D3AE0F}">
      <text>
        <r>
          <rPr>
            <b/>
            <sz val="14"/>
            <color indexed="81"/>
            <rFont val="Tahoma"/>
            <family val="2"/>
          </rPr>
          <t>Distinguer 2 périodes si et seulement si la capacité d'accueil et/ou les horaires sur cette période peuvent être différentes</t>
        </r>
      </text>
    </comment>
    <comment ref="I1820" authorId="0" shapeId="0" xr:uid="{FAE34107-AE94-4C56-A4BB-471BDEDCB0B0}">
      <text>
        <r>
          <rPr>
            <b/>
            <sz val="14"/>
            <color indexed="81"/>
            <rFont val="Tahoma"/>
            <family val="2"/>
          </rPr>
          <t>Distinguer 2 périodes si et seulement si la capacité d'accueil et/ou les horaires sur cette période peuvent être différentes</t>
        </r>
      </text>
    </comment>
    <comment ref="S1859" authorId="1" shapeId="0" xr:uid="{56A3DB36-2F43-4EAB-9F3B-59806C86DBA4}">
      <text>
        <r>
          <rPr>
            <b/>
            <sz val="11"/>
            <color indexed="81"/>
            <rFont val="Tahoma"/>
            <family val="2"/>
          </rPr>
          <t>A valider ultérieurement</t>
        </r>
      </text>
    </comment>
    <comment ref="W1866" authorId="1" shapeId="0" xr:uid="{C618282F-9FDE-43C2-A47E-DCF3AD7D0DD5}">
      <text>
        <r>
          <rPr>
            <b/>
            <sz val="14"/>
            <color indexed="81"/>
            <rFont val="Tahoma"/>
            <family val="2"/>
          </rPr>
          <t>A déterminer avec le service</t>
        </r>
      </text>
    </comment>
    <comment ref="P1923" authorId="1" shapeId="0" xr:uid="{21A534F3-A468-4701-99EE-3FB5B5A00228}">
      <text>
        <r>
          <rPr>
            <b/>
            <sz val="14"/>
            <color indexed="81"/>
            <rFont val="Tahoma"/>
            <family val="2"/>
          </rPr>
          <t>non déterminé</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POMAREDE David</author>
  </authors>
  <commentList>
    <comment ref="K17" authorId="0" shapeId="0" xr:uid="{2960EF2E-A20C-45E9-B17E-D3FD5E6126B8}">
      <text>
        <r>
          <rPr>
            <b/>
            <sz val="12"/>
            <color indexed="81"/>
            <rFont val="Tahoma"/>
            <family val="2"/>
          </rPr>
          <t>A RENSEIGNER</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POMAREDE David</author>
  </authors>
  <commentList>
    <comment ref="I15" authorId="0" shapeId="0" xr:uid="{F4282F7D-6872-4629-AB52-647A7746E9CF}">
      <text>
        <r>
          <rPr>
            <sz val="9"/>
            <color indexed="81"/>
            <rFont val="Tahoma"/>
            <family val="2"/>
          </rPr>
          <t>jours jeunes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POMAREDE David</author>
  </authors>
  <commentList>
    <comment ref="AJ36" authorId="0" shapeId="0" xr:uid="{D29CEA13-F54C-4D63-B45F-1D3B43D0AEB3}">
      <text>
        <r>
          <rPr>
            <b/>
            <sz val="11"/>
            <color indexed="81"/>
            <rFont val="Tahoma"/>
            <family val="2"/>
          </rPr>
          <t>uniquement CAL, APS, PAM</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POMAREDE David</author>
  </authors>
  <commentList>
    <comment ref="C8" authorId="0" shapeId="0" xr:uid="{AEE9CBB2-59E9-40C0-82F1-D22F0C111AA9}">
      <text>
        <r>
          <rPr>
            <sz val="16"/>
            <color indexed="81"/>
            <rFont val="Tahoma"/>
            <family val="2"/>
          </rPr>
          <t>somme proposée qui correspond aux 3 sommes proposées par activité (Actions 12 -17ans + Autres actions Jeunes + Séjours)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pt.lefumat</author>
  </authors>
  <commentList>
    <comment ref="B2" authorId="0" shapeId="0" xr:uid="{00000000-0006-0000-0200-000001000000}">
      <text>
        <r>
          <rPr>
            <b/>
            <i/>
            <u/>
            <sz val="13"/>
            <color indexed="81"/>
            <rFont val="Tahoma"/>
            <family val="2"/>
          </rPr>
          <t>Nom de l'association à préciser</t>
        </r>
      </text>
    </comment>
    <comment ref="B4" authorId="0" shapeId="0" xr:uid="{00000000-0006-0000-0200-000002000000}">
      <text>
        <r>
          <rPr>
            <sz val="12"/>
            <color indexed="81"/>
            <rFont val="Tahoma"/>
            <family val="2"/>
          </rPr>
          <t>Pour les associations qui font une demande de subvention de "fonctionnement" auprès de la Direction Vie Associative et Enfance</t>
        </r>
      </text>
    </comment>
    <comment ref="H8" authorId="0" shapeId="0" xr:uid="{00000000-0006-0000-0200-000003000000}">
      <text>
        <r>
          <rPr>
            <sz val="12"/>
            <color indexed="81"/>
            <rFont val="Tahoma"/>
            <family val="2"/>
          </rPr>
          <t xml:space="preserve">
Global association = somme des budgets prévisionnels réalisés auprès des différents services (sports, culture, jeunesse et vie associative...etc)</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300-000001000000}">
      <text>
        <r>
          <rPr>
            <b/>
            <i/>
            <u/>
            <sz val="14"/>
            <color indexed="81"/>
            <rFont val="Tahoma"/>
            <family val="2"/>
          </rPr>
          <t>Nom de l'association à préciser</t>
        </r>
      </text>
    </comment>
    <comment ref="H6" authorId="0" shapeId="0" xr:uid="{00000000-0006-0000-0300-000002000000}">
      <text>
        <r>
          <rPr>
            <b/>
            <i/>
            <u/>
            <sz val="14"/>
            <color indexed="81"/>
            <rFont val="Tahoma"/>
            <family val="2"/>
          </rPr>
          <t>Nom du site à préciser</t>
        </r>
        <r>
          <rPr>
            <sz val="8"/>
            <color indexed="81"/>
            <rFont val="Tahoma"/>
            <family val="2"/>
          </rPr>
          <t xml:space="preserve">
</t>
        </r>
      </text>
    </comment>
    <comment ref="C10" authorId="1" shapeId="0" xr:uid="{00000000-0006-0000-0300-000003000000}">
      <text>
        <r>
          <rPr>
            <b/>
            <sz val="11"/>
            <color indexed="81"/>
            <rFont val="Tahoma"/>
            <family val="2"/>
          </rPr>
          <t>Nombre d'heures d'animation.
Ex : 2 animateurs de 11h30 à 13h30 = 4 heures d'animation</t>
        </r>
      </text>
    </comment>
    <comment ref="O54" authorId="0" shapeId="0" xr:uid="{00000000-0006-0000-03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300-000005000000}">
      <text>
        <r>
          <rPr>
            <b/>
            <i/>
            <u/>
            <sz val="14"/>
            <color indexed="81"/>
            <rFont val="Tahoma"/>
            <family val="2"/>
          </rPr>
          <t>Nom de l'association à préciser en haut de page.</t>
        </r>
      </text>
    </comment>
    <comment ref="H121" authorId="0" shapeId="0" xr:uid="{00000000-0006-0000-0300-000006000000}">
      <text>
        <r>
          <rPr>
            <b/>
            <i/>
            <u/>
            <sz val="14"/>
            <color indexed="81"/>
            <rFont val="Tahoma"/>
            <family val="2"/>
          </rPr>
          <t>Nom du site à préciser en haut de page</t>
        </r>
      </text>
    </comment>
    <comment ref="O169" authorId="0" shapeId="0" xr:uid="{00000000-0006-0000-03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300-000008000000}">
      <text>
        <r>
          <rPr>
            <b/>
            <i/>
            <u/>
            <sz val="14"/>
            <color indexed="81"/>
            <rFont val="Tahoma"/>
            <family val="2"/>
          </rPr>
          <t>Nom de l'association à préciser en haut de page.</t>
        </r>
      </text>
    </comment>
    <comment ref="H235" authorId="0" shapeId="0" xr:uid="{00000000-0006-0000-0300-000009000000}">
      <text>
        <r>
          <rPr>
            <b/>
            <i/>
            <u/>
            <sz val="14"/>
            <color indexed="81"/>
            <rFont val="Tahoma"/>
            <family val="2"/>
          </rPr>
          <t>Nom du site à préciser en haut de page</t>
        </r>
      </text>
    </comment>
    <comment ref="O283" authorId="0" shapeId="0" xr:uid="{00000000-0006-0000-03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300-00000B000000}">
      <text>
        <r>
          <rPr>
            <b/>
            <i/>
            <u/>
            <sz val="14"/>
            <color indexed="81"/>
            <rFont val="Tahoma"/>
            <family val="2"/>
          </rPr>
          <t>Nom de l'association à préciser en haut de page.</t>
        </r>
      </text>
    </comment>
    <comment ref="H351" authorId="0" shapeId="0" xr:uid="{00000000-0006-0000-03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300-00000D000000}">
      <text>
        <r>
          <rPr>
            <b/>
            <sz val="12"/>
            <color indexed="81"/>
            <rFont val="Tahoma"/>
            <family val="2"/>
          </rPr>
          <t>Coût du goûter par enfant uniquement</t>
        </r>
      </text>
    </comment>
    <comment ref="L357" authorId="0" shapeId="0" xr:uid="{00000000-0006-0000-0300-00000E000000}">
      <text>
        <r>
          <rPr>
            <b/>
            <sz val="12"/>
            <color indexed="81"/>
            <rFont val="Tahoma"/>
            <family val="2"/>
          </rPr>
          <t>Coût du repas + goûter par enfant</t>
        </r>
      </text>
    </comment>
    <comment ref="C360" authorId="2" shapeId="0" xr:uid="{00000000-0006-0000-03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3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300-000011000000}">
      <text>
        <r>
          <rPr>
            <b/>
            <sz val="14"/>
            <color indexed="81"/>
            <rFont val="Tahoma"/>
            <family val="2"/>
          </rPr>
          <t>Distinguer 2 périodes sur le mois d'août si et seulement si la capacité d'accueil au cours de ce mois est différente.</t>
        </r>
      </text>
    </comment>
    <comment ref="C363" authorId="2" shapeId="0" xr:uid="{00000000-0006-0000-0300-000012000000}">
      <text>
        <r>
          <rPr>
            <b/>
            <sz val="14"/>
            <color indexed="81"/>
            <rFont val="Tahoma"/>
            <family val="2"/>
          </rPr>
          <t>Distinguer 2 périodes sur le mois d'août si et seulement si la capacité d'accueil au cours de ce mois est différente.</t>
        </r>
      </text>
    </comment>
    <comment ref="L364" authorId="0" shapeId="0" xr:uid="{00000000-0006-0000-0300-000013000000}">
      <text>
        <r>
          <rPr>
            <b/>
            <sz val="12"/>
            <color indexed="81"/>
            <rFont val="Tahoma"/>
            <family val="2"/>
          </rPr>
          <t>Coût du goûter par enfant uniquement</t>
        </r>
      </text>
    </comment>
    <comment ref="L365" authorId="0" shapeId="0" xr:uid="{00000000-0006-0000-0300-000014000000}">
      <text>
        <r>
          <rPr>
            <b/>
            <sz val="12"/>
            <color indexed="81"/>
            <rFont val="Tahoma"/>
            <family val="2"/>
          </rPr>
          <t>Coût du repas + goûter par enfant</t>
        </r>
      </text>
    </comment>
    <comment ref="O384" authorId="0" shapeId="0" xr:uid="{00000000-0006-0000-03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3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300-000017000000}">
      <text>
        <r>
          <rPr>
            <b/>
            <i/>
            <u/>
            <sz val="14"/>
            <color indexed="81"/>
            <rFont val="Tahoma"/>
            <family val="2"/>
          </rPr>
          <t>Nom de l'association à préciser en haut de page.</t>
        </r>
      </text>
    </comment>
    <comment ref="H482" authorId="0" shapeId="0" xr:uid="{00000000-0006-0000-0300-000018000000}">
      <text>
        <r>
          <rPr>
            <b/>
            <i/>
            <u/>
            <sz val="14"/>
            <color indexed="81"/>
            <rFont val="Tahoma"/>
            <family val="2"/>
          </rPr>
          <t>Nom du site à préciser en haut de page</t>
        </r>
      </text>
    </comment>
    <comment ref="L487" authorId="0" shapeId="0" xr:uid="{00000000-0006-0000-0300-000019000000}">
      <text>
        <r>
          <rPr>
            <b/>
            <sz val="12"/>
            <color indexed="81"/>
            <rFont val="Tahoma"/>
            <family val="2"/>
          </rPr>
          <t>Coût du goûter par enfant uniquement</t>
        </r>
      </text>
    </comment>
    <comment ref="L488" authorId="0" shapeId="0" xr:uid="{00000000-0006-0000-0300-00001A000000}">
      <text>
        <r>
          <rPr>
            <b/>
            <sz val="12"/>
            <color indexed="81"/>
            <rFont val="Tahoma"/>
            <family val="2"/>
          </rPr>
          <t>Coût du repas + goûter par enfant</t>
        </r>
      </text>
    </comment>
    <comment ref="C491" authorId="2" shapeId="0" xr:uid="{00000000-0006-0000-03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3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300-00001D000000}">
      <text>
        <r>
          <rPr>
            <b/>
            <sz val="14"/>
            <color indexed="81"/>
            <rFont val="Tahoma"/>
            <family val="2"/>
          </rPr>
          <t>Distinguer 2 périodes sur le mois d'août si et seulement si la capacité d'accueil au cours de ce mois est différente.</t>
        </r>
      </text>
    </comment>
    <comment ref="C494" authorId="2" shapeId="0" xr:uid="{00000000-0006-0000-0300-00001E000000}">
      <text>
        <r>
          <rPr>
            <b/>
            <sz val="14"/>
            <color indexed="81"/>
            <rFont val="Tahoma"/>
            <family val="2"/>
          </rPr>
          <t>Distinguer 2 périodes sur le mois d'août si et seulement si la capacité d'accueil au cours de ce mois est différente.</t>
        </r>
      </text>
    </comment>
    <comment ref="L495" authorId="0" shapeId="0" xr:uid="{00000000-0006-0000-0300-00001F000000}">
      <text>
        <r>
          <rPr>
            <b/>
            <sz val="12"/>
            <color indexed="81"/>
            <rFont val="Tahoma"/>
            <family val="2"/>
          </rPr>
          <t>Coût du goûter par enfant uniquement</t>
        </r>
      </text>
    </comment>
    <comment ref="L496" authorId="0" shapeId="0" xr:uid="{00000000-0006-0000-0300-000020000000}">
      <text>
        <r>
          <rPr>
            <b/>
            <sz val="12"/>
            <color indexed="81"/>
            <rFont val="Tahoma"/>
            <family val="2"/>
          </rPr>
          <t>Coût du repas + goûter par enfant</t>
        </r>
      </text>
    </comment>
    <comment ref="O515" authorId="0" shapeId="0" xr:uid="{00000000-0006-0000-03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3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300-000023000000}">
      <text>
        <r>
          <rPr>
            <b/>
            <i/>
            <u/>
            <sz val="14"/>
            <color indexed="81"/>
            <rFont val="Tahoma"/>
            <family val="2"/>
          </rPr>
          <t>Nom de l'association à préciser en haut de page.</t>
        </r>
      </text>
    </comment>
    <comment ref="H614" authorId="0" shapeId="0" xr:uid="{00000000-0006-0000-03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3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300-000026000000}">
      <text>
        <r>
          <rPr>
            <b/>
            <i/>
            <u/>
            <sz val="14"/>
            <color indexed="81"/>
            <rFont val="Tahoma"/>
            <family val="2"/>
          </rPr>
          <t>Nom de l'association à préciser en haut de page.</t>
        </r>
      </text>
    </comment>
    <comment ref="H733" authorId="0" shapeId="0" xr:uid="{00000000-0006-0000-03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3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300-000029000000}">
      <text>
        <r>
          <rPr>
            <b/>
            <i/>
            <u/>
            <sz val="14"/>
            <color indexed="81"/>
            <rFont val="Tahoma"/>
            <family val="2"/>
          </rPr>
          <t>Nom de l'association à préciser en haut de page.</t>
        </r>
      </text>
    </comment>
    <comment ref="H855" authorId="0" shapeId="0" xr:uid="{00000000-0006-0000-03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300-00002B000000}">
      <text>
        <r>
          <rPr>
            <b/>
            <sz val="13"/>
            <color indexed="81"/>
            <rFont val="Tahoma"/>
            <family val="2"/>
          </rPr>
          <t>Ce calcul est effectué sans déduction des jours fériés</t>
        </r>
      </text>
    </comment>
    <comment ref="C860" authorId="0" shapeId="0" xr:uid="{00000000-0006-0000-0300-00002C000000}">
      <text>
        <r>
          <rPr>
            <b/>
            <sz val="12"/>
            <color indexed="10"/>
            <rFont val="Tahoma"/>
            <family val="2"/>
          </rPr>
          <t>Nombre d'heures d'animation.
Ex : 2 animateurs de 11h30 à 13h30 = 4 heures d'animation</t>
        </r>
      </text>
    </comment>
    <comment ref="O908" authorId="0" shapeId="0" xr:uid="{00000000-0006-0000-03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300-00002E000000}">
      <text>
        <r>
          <rPr>
            <b/>
            <i/>
            <u/>
            <sz val="14"/>
            <color indexed="81"/>
            <rFont val="Tahoma"/>
            <family val="2"/>
          </rPr>
          <t>Nom de l'association à préciser en haut de page.</t>
        </r>
      </text>
    </comment>
    <comment ref="H977" authorId="0" shapeId="0" xr:uid="{00000000-0006-0000-03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400-000001000000}">
      <text>
        <r>
          <rPr>
            <b/>
            <i/>
            <u/>
            <sz val="14"/>
            <color indexed="81"/>
            <rFont val="Tahoma"/>
            <family val="2"/>
          </rPr>
          <t>Nom de l'association à préciser</t>
        </r>
      </text>
    </comment>
    <comment ref="H6" authorId="0" shapeId="0" xr:uid="{00000000-0006-0000-0400-000002000000}">
      <text>
        <r>
          <rPr>
            <b/>
            <i/>
            <u/>
            <sz val="14"/>
            <color indexed="81"/>
            <rFont val="Tahoma"/>
            <family val="2"/>
          </rPr>
          <t>Nom du site à préciser</t>
        </r>
        <r>
          <rPr>
            <sz val="8"/>
            <color indexed="81"/>
            <rFont val="Tahoma"/>
            <family val="2"/>
          </rPr>
          <t xml:space="preserve">
</t>
        </r>
      </text>
    </comment>
    <comment ref="C10" authorId="1" shapeId="0" xr:uid="{00000000-0006-0000-0400-000003000000}">
      <text>
        <r>
          <rPr>
            <b/>
            <sz val="11"/>
            <color indexed="81"/>
            <rFont val="Tahoma"/>
            <family val="2"/>
          </rPr>
          <t>Nombre d'heures d'animation.
Ex : 2 animateurs de 11h30 à 13h30 = 4 heures d'animation</t>
        </r>
      </text>
    </comment>
    <comment ref="O54" authorId="0" shapeId="0" xr:uid="{00000000-0006-0000-04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400-000005000000}">
      <text>
        <r>
          <rPr>
            <b/>
            <i/>
            <u/>
            <sz val="14"/>
            <color indexed="81"/>
            <rFont val="Tahoma"/>
            <family val="2"/>
          </rPr>
          <t>Nom de l'association à préciser en haut de page.</t>
        </r>
      </text>
    </comment>
    <comment ref="H121" authorId="0" shapeId="0" xr:uid="{00000000-0006-0000-0400-000006000000}">
      <text>
        <r>
          <rPr>
            <b/>
            <i/>
            <u/>
            <sz val="14"/>
            <color indexed="81"/>
            <rFont val="Tahoma"/>
            <family val="2"/>
          </rPr>
          <t>Nom du site à préciser en haut de page</t>
        </r>
      </text>
    </comment>
    <comment ref="O169" authorId="0" shapeId="0" xr:uid="{00000000-0006-0000-04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400-000008000000}">
      <text>
        <r>
          <rPr>
            <b/>
            <i/>
            <u/>
            <sz val="14"/>
            <color indexed="81"/>
            <rFont val="Tahoma"/>
            <family val="2"/>
          </rPr>
          <t>Nom de l'association à préciser en haut de page.</t>
        </r>
      </text>
    </comment>
    <comment ref="H235" authorId="0" shapeId="0" xr:uid="{00000000-0006-0000-0400-000009000000}">
      <text>
        <r>
          <rPr>
            <b/>
            <i/>
            <u/>
            <sz val="14"/>
            <color indexed="81"/>
            <rFont val="Tahoma"/>
            <family val="2"/>
          </rPr>
          <t>Nom du site à préciser en haut de page</t>
        </r>
      </text>
    </comment>
    <comment ref="O283" authorId="0" shapeId="0" xr:uid="{00000000-0006-0000-04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400-00000B000000}">
      <text>
        <r>
          <rPr>
            <b/>
            <i/>
            <u/>
            <sz val="14"/>
            <color indexed="81"/>
            <rFont val="Tahoma"/>
            <family val="2"/>
          </rPr>
          <t>Nom de l'association à préciser en haut de page.</t>
        </r>
      </text>
    </comment>
    <comment ref="H351" authorId="0" shapeId="0" xr:uid="{00000000-0006-0000-04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400-00000D000000}">
      <text>
        <r>
          <rPr>
            <b/>
            <sz val="12"/>
            <color indexed="81"/>
            <rFont val="Tahoma"/>
            <family val="2"/>
          </rPr>
          <t>Coût du goûter par enfant uniquement</t>
        </r>
      </text>
    </comment>
    <comment ref="L357" authorId="0" shapeId="0" xr:uid="{00000000-0006-0000-0400-00000E000000}">
      <text>
        <r>
          <rPr>
            <b/>
            <sz val="12"/>
            <color indexed="81"/>
            <rFont val="Tahoma"/>
            <family val="2"/>
          </rPr>
          <t>Coût du repas + goûter par enfant</t>
        </r>
      </text>
    </comment>
    <comment ref="C360" authorId="2" shapeId="0" xr:uid="{00000000-0006-0000-04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4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400-000011000000}">
      <text>
        <r>
          <rPr>
            <b/>
            <sz val="14"/>
            <color indexed="81"/>
            <rFont val="Tahoma"/>
            <family val="2"/>
          </rPr>
          <t>Distinguer 2 périodes sur le mois d'août si et seulement si la capacité d'accueil au cours de ce mois est différente.</t>
        </r>
      </text>
    </comment>
    <comment ref="C363" authorId="2" shapeId="0" xr:uid="{00000000-0006-0000-0400-000012000000}">
      <text>
        <r>
          <rPr>
            <b/>
            <sz val="14"/>
            <color indexed="81"/>
            <rFont val="Tahoma"/>
            <family val="2"/>
          </rPr>
          <t>Distinguer 2 périodes sur le mois d'août si et seulement si la capacité d'accueil au cours de ce mois est différente.</t>
        </r>
      </text>
    </comment>
    <comment ref="L364" authorId="0" shapeId="0" xr:uid="{00000000-0006-0000-0400-000013000000}">
      <text>
        <r>
          <rPr>
            <b/>
            <sz val="12"/>
            <color indexed="81"/>
            <rFont val="Tahoma"/>
            <family val="2"/>
          </rPr>
          <t>Coût du goûter par enfant uniquement</t>
        </r>
      </text>
    </comment>
    <comment ref="L365" authorId="0" shapeId="0" xr:uid="{00000000-0006-0000-0400-000014000000}">
      <text>
        <r>
          <rPr>
            <b/>
            <sz val="12"/>
            <color indexed="81"/>
            <rFont val="Tahoma"/>
            <family val="2"/>
          </rPr>
          <t>Coût du repas + goûter par enfant</t>
        </r>
      </text>
    </comment>
    <comment ref="O384" authorId="0" shapeId="0" xr:uid="{00000000-0006-0000-04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4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400-000017000000}">
      <text>
        <r>
          <rPr>
            <b/>
            <i/>
            <u/>
            <sz val="14"/>
            <color indexed="81"/>
            <rFont val="Tahoma"/>
            <family val="2"/>
          </rPr>
          <t>Nom de l'association à préciser en haut de page.</t>
        </r>
      </text>
    </comment>
    <comment ref="H482" authorId="0" shapeId="0" xr:uid="{00000000-0006-0000-0400-000018000000}">
      <text>
        <r>
          <rPr>
            <b/>
            <i/>
            <u/>
            <sz val="14"/>
            <color indexed="81"/>
            <rFont val="Tahoma"/>
            <family val="2"/>
          </rPr>
          <t>Nom du site à préciser en haut de page</t>
        </r>
      </text>
    </comment>
    <comment ref="L487" authorId="0" shapeId="0" xr:uid="{00000000-0006-0000-0400-000019000000}">
      <text>
        <r>
          <rPr>
            <b/>
            <sz val="12"/>
            <color indexed="81"/>
            <rFont val="Tahoma"/>
            <family val="2"/>
          </rPr>
          <t>Coût du goûter par enfant uniquement</t>
        </r>
      </text>
    </comment>
    <comment ref="L488" authorId="0" shapeId="0" xr:uid="{00000000-0006-0000-0400-00001A000000}">
      <text>
        <r>
          <rPr>
            <b/>
            <sz val="12"/>
            <color indexed="81"/>
            <rFont val="Tahoma"/>
            <family val="2"/>
          </rPr>
          <t>Coût du repas + goûter par enfant</t>
        </r>
      </text>
    </comment>
    <comment ref="C491" authorId="2" shapeId="0" xr:uid="{00000000-0006-0000-04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4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400-00001D000000}">
      <text>
        <r>
          <rPr>
            <b/>
            <sz val="14"/>
            <color indexed="81"/>
            <rFont val="Tahoma"/>
            <family val="2"/>
          </rPr>
          <t>Distinguer 2 périodes sur le mois d'août si et seulement si la capacité d'accueil au cours de ce mois est différente.</t>
        </r>
      </text>
    </comment>
    <comment ref="C494" authorId="2" shapeId="0" xr:uid="{00000000-0006-0000-0400-00001E000000}">
      <text>
        <r>
          <rPr>
            <b/>
            <sz val="14"/>
            <color indexed="81"/>
            <rFont val="Tahoma"/>
            <family val="2"/>
          </rPr>
          <t>Distinguer 2 périodes sur le mois d'août si et seulement si la capacité d'accueil au cours de ce mois est différente.</t>
        </r>
      </text>
    </comment>
    <comment ref="L495" authorId="0" shapeId="0" xr:uid="{00000000-0006-0000-0400-00001F000000}">
      <text>
        <r>
          <rPr>
            <b/>
            <sz val="12"/>
            <color indexed="81"/>
            <rFont val="Tahoma"/>
            <family val="2"/>
          </rPr>
          <t>Coût du goûter par enfant uniquement</t>
        </r>
      </text>
    </comment>
    <comment ref="L496" authorId="0" shapeId="0" xr:uid="{00000000-0006-0000-0400-000020000000}">
      <text>
        <r>
          <rPr>
            <b/>
            <sz val="12"/>
            <color indexed="81"/>
            <rFont val="Tahoma"/>
            <family val="2"/>
          </rPr>
          <t>Coût du repas + goûter par enfant</t>
        </r>
      </text>
    </comment>
    <comment ref="O515" authorId="0" shapeId="0" xr:uid="{00000000-0006-0000-04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4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400-000023000000}">
      <text>
        <r>
          <rPr>
            <b/>
            <i/>
            <u/>
            <sz val="14"/>
            <color indexed="81"/>
            <rFont val="Tahoma"/>
            <family val="2"/>
          </rPr>
          <t>Nom de l'association à préciser en haut de page.</t>
        </r>
      </text>
    </comment>
    <comment ref="H614" authorId="0" shapeId="0" xr:uid="{00000000-0006-0000-04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4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400-000026000000}">
      <text>
        <r>
          <rPr>
            <b/>
            <i/>
            <u/>
            <sz val="14"/>
            <color indexed="81"/>
            <rFont val="Tahoma"/>
            <family val="2"/>
          </rPr>
          <t>Nom de l'association à préciser en haut de page.</t>
        </r>
      </text>
    </comment>
    <comment ref="H733" authorId="0" shapeId="0" xr:uid="{00000000-0006-0000-04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4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400-000029000000}">
      <text>
        <r>
          <rPr>
            <b/>
            <i/>
            <u/>
            <sz val="14"/>
            <color indexed="81"/>
            <rFont val="Tahoma"/>
            <family val="2"/>
          </rPr>
          <t>Nom de l'association à préciser en haut de page.</t>
        </r>
      </text>
    </comment>
    <comment ref="H855" authorId="0" shapeId="0" xr:uid="{00000000-0006-0000-04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400-00002B000000}">
      <text>
        <r>
          <rPr>
            <b/>
            <sz val="13"/>
            <color indexed="81"/>
            <rFont val="Tahoma"/>
            <family val="2"/>
          </rPr>
          <t>Ce calcul est effectué sans déduction des jours fériés</t>
        </r>
      </text>
    </comment>
    <comment ref="C860" authorId="0" shapeId="0" xr:uid="{00000000-0006-0000-0400-00002C000000}">
      <text>
        <r>
          <rPr>
            <b/>
            <sz val="12"/>
            <color indexed="10"/>
            <rFont val="Tahoma"/>
            <family val="2"/>
          </rPr>
          <t>Nombre d'heures d'animation.
Ex : 2 animateurs de 11h30 à 13h30 = 4 heures d'animation</t>
        </r>
      </text>
    </comment>
    <comment ref="O908" authorId="0" shapeId="0" xr:uid="{00000000-0006-0000-04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400-00002E000000}">
      <text>
        <r>
          <rPr>
            <b/>
            <i/>
            <u/>
            <sz val="14"/>
            <color indexed="81"/>
            <rFont val="Tahoma"/>
            <family val="2"/>
          </rPr>
          <t>Nom de l'association à préciser en haut de page.</t>
        </r>
      </text>
    </comment>
    <comment ref="H977" authorId="0" shapeId="0" xr:uid="{00000000-0006-0000-04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500-000001000000}">
      <text>
        <r>
          <rPr>
            <b/>
            <i/>
            <u/>
            <sz val="14"/>
            <color indexed="81"/>
            <rFont val="Tahoma"/>
            <family val="2"/>
          </rPr>
          <t>Nom de l'association à préciser</t>
        </r>
      </text>
    </comment>
    <comment ref="H6" authorId="0" shapeId="0" xr:uid="{00000000-0006-0000-0500-000002000000}">
      <text>
        <r>
          <rPr>
            <b/>
            <i/>
            <u/>
            <sz val="14"/>
            <color indexed="81"/>
            <rFont val="Tahoma"/>
            <family val="2"/>
          </rPr>
          <t>Nom du site à préciser</t>
        </r>
        <r>
          <rPr>
            <sz val="8"/>
            <color indexed="81"/>
            <rFont val="Tahoma"/>
            <family val="2"/>
          </rPr>
          <t xml:space="preserve">
</t>
        </r>
      </text>
    </comment>
    <comment ref="C10" authorId="1" shapeId="0" xr:uid="{00000000-0006-0000-0500-000003000000}">
      <text>
        <r>
          <rPr>
            <b/>
            <sz val="11"/>
            <color indexed="81"/>
            <rFont val="Tahoma"/>
            <family val="2"/>
          </rPr>
          <t>Nombre d'heures d'animation.
Ex : 2 animateurs de 11h30 à 13h30 = 4 heures d'animation</t>
        </r>
      </text>
    </comment>
    <comment ref="O54" authorId="0" shapeId="0" xr:uid="{00000000-0006-0000-05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500-000005000000}">
      <text>
        <r>
          <rPr>
            <b/>
            <i/>
            <u/>
            <sz val="14"/>
            <color indexed="81"/>
            <rFont val="Tahoma"/>
            <family val="2"/>
          </rPr>
          <t>Nom de l'association à préciser en haut de page.</t>
        </r>
      </text>
    </comment>
    <comment ref="H121" authorId="0" shapeId="0" xr:uid="{00000000-0006-0000-0500-000006000000}">
      <text>
        <r>
          <rPr>
            <b/>
            <i/>
            <u/>
            <sz val="14"/>
            <color indexed="81"/>
            <rFont val="Tahoma"/>
            <family val="2"/>
          </rPr>
          <t>Nom du site à préciser en haut de page</t>
        </r>
      </text>
    </comment>
    <comment ref="O169" authorId="0" shapeId="0" xr:uid="{00000000-0006-0000-05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500-000008000000}">
      <text>
        <r>
          <rPr>
            <b/>
            <i/>
            <u/>
            <sz val="14"/>
            <color indexed="81"/>
            <rFont val="Tahoma"/>
            <family val="2"/>
          </rPr>
          <t>Nom de l'association à préciser en haut de page.</t>
        </r>
      </text>
    </comment>
    <comment ref="H235" authorId="0" shapeId="0" xr:uid="{00000000-0006-0000-0500-000009000000}">
      <text>
        <r>
          <rPr>
            <b/>
            <i/>
            <u/>
            <sz val="14"/>
            <color indexed="81"/>
            <rFont val="Tahoma"/>
            <family val="2"/>
          </rPr>
          <t>Nom du site à préciser en haut de page</t>
        </r>
      </text>
    </comment>
    <comment ref="O283" authorId="0" shapeId="0" xr:uid="{00000000-0006-0000-05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500-00000B000000}">
      <text>
        <r>
          <rPr>
            <b/>
            <i/>
            <u/>
            <sz val="14"/>
            <color indexed="81"/>
            <rFont val="Tahoma"/>
            <family val="2"/>
          </rPr>
          <t>Nom de l'association à préciser en haut de page.</t>
        </r>
      </text>
    </comment>
    <comment ref="H351" authorId="0" shapeId="0" xr:uid="{00000000-0006-0000-05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500-00000D000000}">
      <text>
        <r>
          <rPr>
            <b/>
            <sz val="12"/>
            <color indexed="81"/>
            <rFont val="Tahoma"/>
            <family val="2"/>
          </rPr>
          <t>Coût du goûter par enfant uniquement</t>
        </r>
      </text>
    </comment>
    <comment ref="L357" authorId="0" shapeId="0" xr:uid="{00000000-0006-0000-0500-00000E000000}">
      <text>
        <r>
          <rPr>
            <b/>
            <sz val="12"/>
            <color indexed="81"/>
            <rFont val="Tahoma"/>
            <family val="2"/>
          </rPr>
          <t>Coût du repas + goûter par enfant</t>
        </r>
      </text>
    </comment>
    <comment ref="C360" authorId="2" shapeId="0" xr:uid="{00000000-0006-0000-05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5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500-000011000000}">
      <text>
        <r>
          <rPr>
            <b/>
            <sz val="14"/>
            <color indexed="81"/>
            <rFont val="Tahoma"/>
            <family val="2"/>
          </rPr>
          <t>Distinguer 2 périodes sur le mois d'août si et seulement si la capacité d'accueil au cours de ce mois est différente.</t>
        </r>
      </text>
    </comment>
    <comment ref="C363" authorId="2" shapeId="0" xr:uid="{00000000-0006-0000-0500-000012000000}">
      <text>
        <r>
          <rPr>
            <b/>
            <sz val="14"/>
            <color indexed="81"/>
            <rFont val="Tahoma"/>
            <family val="2"/>
          </rPr>
          <t>Distinguer 2 périodes sur le mois d'août si et seulement si la capacité d'accueil au cours de ce mois est différente.</t>
        </r>
      </text>
    </comment>
    <comment ref="L364" authorId="0" shapeId="0" xr:uid="{00000000-0006-0000-0500-000013000000}">
      <text>
        <r>
          <rPr>
            <b/>
            <sz val="12"/>
            <color indexed="81"/>
            <rFont val="Tahoma"/>
            <family val="2"/>
          </rPr>
          <t>Coût du goûter par enfant uniquement</t>
        </r>
      </text>
    </comment>
    <comment ref="L365" authorId="0" shapeId="0" xr:uid="{00000000-0006-0000-0500-000014000000}">
      <text>
        <r>
          <rPr>
            <b/>
            <sz val="12"/>
            <color indexed="81"/>
            <rFont val="Tahoma"/>
            <family val="2"/>
          </rPr>
          <t>Coût du repas + goûter par enfant</t>
        </r>
      </text>
    </comment>
    <comment ref="O384" authorId="0" shapeId="0" xr:uid="{00000000-0006-0000-05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5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500-000017000000}">
      <text>
        <r>
          <rPr>
            <b/>
            <i/>
            <u/>
            <sz val="14"/>
            <color indexed="81"/>
            <rFont val="Tahoma"/>
            <family val="2"/>
          </rPr>
          <t>Nom de l'association à préciser en haut de page.</t>
        </r>
      </text>
    </comment>
    <comment ref="H482" authorId="0" shapeId="0" xr:uid="{00000000-0006-0000-0500-000018000000}">
      <text>
        <r>
          <rPr>
            <b/>
            <i/>
            <u/>
            <sz val="14"/>
            <color indexed="81"/>
            <rFont val="Tahoma"/>
            <family val="2"/>
          </rPr>
          <t>Nom du site à préciser en haut de page</t>
        </r>
      </text>
    </comment>
    <comment ref="L487" authorId="0" shapeId="0" xr:uid="{00000000-0006-0000-0500-000019000000}">
      <text>
        <r>
          <rPr>
            <b/>
            <sz val="12"/>
            <color indexed="81"/>
            <rFont val="Tahoma"/>
            <family val="2"/>
          </rPr>
          <t>Coût du goûter par enfant uniquement</t>
        </r>
      </text>
    </comment>
    <comment ref="L488" authorId="0" shapeId="0" xr:uid="{00000000-0006-0000-0500-00001A000000}">
      <text>
        <r>
          <rPr>
            <b/>
            <sz val="12"/>
            <color indexed="81"/>
            <rFont val="Tahoma"/>
            <family val="2"/>
          </rPr>
          <t>Coût du repas + goûter par enfant</t>
        </r>
      </text>
    </comment>
    <comment ref="C491" authorId="2" shapeId="0" xr:uid="{00000000-0006-0000-05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5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500-00001D000000}">
      <text>
        <r>
          <rPr>
            <b/>
            <sz val="14"/>
            <color indexed="81"/>
            <rFont val="Tahoma"/>
            <family val="2"/>
          </rPr>
          <t>Distinguer 2 périodes sur le mois d'août si et seulement si la capacité d'accueil au cours de ce mois est différente.</t>
        </r>
      </text>
    </comment>
    <comment ref="C494" authorId="2" shapeId="0" xr:uid="{00000000-0006-0000-0500-00001E000000}">
      <text>
        <r>
          <rPr>
            <b/>
            <sz val="14"/>
            <color indexed="81"/>
            <rFont val="Tahoma"/>
            <family val="2"/>
          </rPr>
          <t>Distinguer 2 périodes sur le mois d'août si et seulement si la capacité d'accueil au cours de ce mois est différente.</t>
        </r>
      </text>
    </comment>
    <comment ref="L495" authorId="0" shapeId="0" xr:uid="{00000000-0006-0000-0500-00001F000000}">
      <text>
        <r>
          <rPr>
            <b/>
            <sz val="12"/>
            <color indexed="81"/>
            <rFont val="Tahoma"/>
            <family val="2"/>
          </rPr>
          <t>Coût du goûter par enfant uniquement</t>
        </r>
      </text>
    </comment>
    <comment ref="L496" authorId="0" shapeId="0" xr:uid="{00000000-0006-0000-0500-000020000000}">
      <text>
        <r>
          <rPr>
            <b/>
            <sz val="12"/>
            <color indexed="81"/>
            <rFont val="Tahoma"/>
            <family val="2"/>
          </rPr>
          <t>Coût du repas + goûter par enfant</t>
        </r>
      </text>
    </comment>
    <comment ref="O515" authorId="0" shapeId="0" xr:uid="{00000000-0006-0000-05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5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500-000023000000}">
      <text>
        <r>
          <rPr>
            <b/>
            <i/>
            <u/>
            <sz val="14"/>
            <color indexed="81"/>
            <rFont val="Tahoma"/>
            <family val="2"/>
          </rPr>
          <t>Nom de l'association à préciser en haut de page.</t>
        </r>
      </text>
    </comment>
    <comment ref="H614" authorId="0" shapeId="0" xr:uid="{00000000-0006-0000-05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5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500-000026000000}">
      <text>
        <r>
          <rPr>
            <b/>
            <i/>
            <u/>
            <sz val="14"/>
            <color indexed="81"/>
            <rFont val="Tahoma"/>
            <family val="2"/>
          </rPr>
          <t>Nom de l'association à préciser en haut de page.</t>
        </r>
      </text>
    </comment>
    <comment ref="H733" authorId="0" shapeId="0" xr:uid="{00000000-0006-0000-05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5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500-000029000000}">
      <text>
        <r>
          <rPr>
            <b/>
            <i/>
            <u/>
            <sz val="14"/>
            <color indexed="81"/>
            <rFont val="Tahoma"/>
            <family val="2"/>
          </rPr>
          <t>Nom de l'association à préciser en haut de page.</t>
        </r>
      </text>
    </comment>
    <comment ref="H855" authorId="0" shapeId="0" xr:uid="{00000000-0006-0000-05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500-00002B000000}">
      <text>
        <r>
          <rPr>
            <b/>
            <sz val="13"/>
            <color indexed="81"/>
            <rFont val="Tahoma"/>
            <family val="2"/>
          </rPr>
          <t>Ce calcul est effectué sans déduction des jours fériés</t>
        </r>
      </text>
    </comment>
    <comment ref="C860" authorId="0" shapeId="0" xr:uid="{00000000-0006-0000-0500-00002C000000}">
      <text>
        <r>
          <rPr>
            <b/>
            <sz val="12"/>
            <color indexed="10"/>
            <rFont val="Tahoma"/>
            <family val="2"/>
          </rPr>
          <t>Nombre d'heures d'animation.
Ex : 2 animateurs de 11h30 à 13h30 = 4 heures d'animation</t>
        </r>
      </text>
    </comment>
    <comment ref="O908" authorId="0" shapeId="0" xr:uid="{00000000-0006-0000-05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500-00002E000000}">
      <text>
        <r>
          <rPr>
            <b/>
            <i/>
            <u/>
            <sz val="14"/>
            <color indexed="81"/>
            <rFont val="Tahoma"/>
            <family val="2"/>
          </rPr>
          <t>Nom de l'association à préciser en haut de page.</t>
        </r>
      </text>
    </comment>
    <comment ref="H977" authorId="0" shapeId="0" xr:uid="{00000000-0006-0000-05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600-000001000000}">
      <text>
        <r>
          <rPr>
            <b/>
            <i/>
            <u/>
            <sz val="14"/>
            <color indexed="81"/>
            <rFont val="Tahoma"/>
            <family val="2"/>
          </rPr>
          <t>Nom de l'association à préciser</t>
        </r>
      </text>
    </comment>
    <comment ref="H6" authorId="0" shapeId="0" xr:uid="{00000000-0006-0000-0600-000002000000}">
      <text>
        <r>
          <rPr>
            <b/>
            <i/>
            <u/>
            <sz val="14"/>
            <color indexed="81"/>
            <rFont val="Tahoma"/>
            <family val="2"/>
          </rPr>
          <t>Nom du site à préciser</t>
        </r>
        <r>
          <rPr>
            <sz val="8"/>
            <color indexed="81"/>
            <rFont val="Tahoma"/>
            <family val="2"/>
          </rPr>
          <t xml:space="preserve">
</t>
        </r>
      </text>
    </comment>
    <comment ref="C10" authorId="1" shapeId="0" xr:uid="{00000000-0006-0000-0600-000003000000}">
      <text>
        <r>
          <rPr>
            <b/>
            <sz val="11"/>
            <color indexed="81"/>
            <rFont val="Tahoma"/>
            <family val="2"/>
          </rPr>
          <t>Nombre d'heures d'animation.
Ex : 2 animateurs de 11h30 à 13h30 = 4 heures d'animation</t>
        </r>
      </text>
    </comment>
    <comment ref="O54" authorId="0" shapeId="0" xr:uid="{00000000-0006-0000-06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600-000005000000}">
      <text>
        <r>
          <rPr>
            <b/>
            <i/>
            <u/>
            <sz val="14"/>
            <color indexed="81"/>
            <rFont val="Tahoma"/>
            <family val="2"/>
          </rPr>
          <t>Nom de l'association à préciser en haut de page.</t>
        </r>
      </text>
    </comment>
    <comment ref="H121" authorId="0" shapeId="0" xr:uid="{00000000-0006-0000-0600-000006000000}">
      <text>
        <r>
          <rPr>
            <b/>
            <i/>
            <u/>
            <sz val="14"/>
            <color indexed="81"/>
            <rFont val="Tahoma"/>
            <family val="2"/>
          </rPr>
          <t>Nom du site à préciser en haut de page</t>
        </r>
      </text>
    </comment>
    <comment ref="O169" authorId="0" shapeId="0" xr:uid="{00000000-0006-0000-06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600-000008000000}">
      <text>
        <r>
          <rPr>
            <b/>
            <i/>
            <u/>
            <sz val="14"/>
            <color indexed="81"/>
            <rFont val="Tahoma"/>
            <family val="2"/>
          </rPr>
          <t>Nom de l'association à préciser en haut de page.</t>
        </r>
      </text>
    </comment>
    <comment ref="H235" authorId="0" shapeId="0" xr:uid="{00000000-0006-0000-0600-000009000000}">
      <text>
        <r>
          <rPr>
            <b/>
            <i/>
            <u/>
            <sz val="14"/>
            <color indexed="81"/>
            <rFont val="Tahoma"/>
            <family val="2"/>
          </rPr>
          <t>Nom du site à préciser en haut de page</t>
        </r>
      </text>
    </comment>
    <comment ref="O283" authorId="0" shapeId="0" xr:uid="{00000000-0006-0000-06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600-00000B000000}">
      <text>
        <r>
          <rPr>
            <b/>
            <i/>
            <u/>
            <sz val="14"/>
            <color indexed="81"/>
            <rFont val="Tahoma"/>
            <family val="2"/>
          </rPr>
          <t>Nom de l'association à préciser en haut de page.</t>
        </r>
      </text>
    </comment>
    <comment ref="H351" authorId="0" shapeId="0" xr:uid="{00000000-0006-0000-06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600-00000D000000}">
      <text>
        <r>
          <rPr>
            <b/>
            <sz val="12"/>
            <color indexed="81"/>
            <rFont val="Tahoma"/>
            <family val="2"/>
          </rPr>
          <t>Coût du goûter par enfant uniquement</t>
        </r>
      </text>
    </comment>
    <comment ref="L357" authorId="0" shapeId="0" xr:uid="{00000000-0006-0000-0600-00000E000000}">
      <text>
        <r>
          <rPr>
            <b/>
            <sz val="12"/>
            <color indexed="81"/>
            <rFont val="Tahoma"/>
            <family val="2"/>
          </rPr>
          <t>Coût du repas + goûter par enfant</t>
        </r>
      </text>
    </comment>
    <comment ref="C360" authorId="2" shapeId="0" xr:uid="{00000000-0006-0000-06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6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600-000011000000}">
      <text>
        <r>
          <rPr>
            <b/>
            <sz val="14"/>
            <color indexed="81"/>
            <rFont val="Tahoma"/>
            <family val="2"/>
          </rPr>
          <t>Distinguer 2 périodes sur le mois d'août si et seulement si la capacité d'accueil au cours de ce mois est différente.</t>
        </r>
      </text>
    </comment>
    <comment ref="C363" authorId="2" shapeId="0" xr:uid="{00000000-0006-0000-0600-000012000000}">
      <text>
        <r>
          <rPr>
            <b/>
            <sz val="14"/>
            <color indexed="81"/>
            <rFont val="Tahoma"/>
            <family val="2"/>
          </rPr>
          <t>Distinguer 2 périodes sur le mois d'août si et seulement si la capacité d'accueil au cours de ce mois est différente.</t>
        </r>
      </text>
    </comment>
    <comment ref="L364" authorId="0" shapeId="0" xr:uid="{00000000-0006-0000-0600-000013000000}">
      <text>
        <r>
          <rPr>
            <b/>
            <sz val="12"/>
            <color indexed="81"/>
            <rFont val="Tahoma"/>
            <family val="2"/>
          </rPr>
          <t>Coût du goûter par enfant uniquement</t>
        </r>
      </text>
    </comment>
    <comment ref="L365" authorId="0" shapeId="0" xr:uid="{00000000-0006-0000-0600-000014000000}">
      <text>
        <r>
          <rPr>
            <b/>
            <sz val="12"/>
            <color indexed="81"/>
            <rFont val="Tahoma"/>
            <family val="2"/>
          </rPr>
          <t>Coût du repas + goûter par enfant</t>
        </r>
      </text>
    </comment>
    <comment ref="O384" authorId="0" shapeId="0" xr:uid="{00000000-0006-0000-06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6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600-000017000000}">
      <text>
        <r>
          <rPr>
            <b/>
            <i/>
            <u/>
            <sz val="14"/>
            <color indexed="81"/>
            <rFont val="Tahoma"/>
            <family val="2"/>
          </rPr>
          <t>Nom de l'association à préciser en haut de page.</t>
        </r>
      </text>
    </comment>
    <comment ref="H482" authorId="0" shapeId="0" xr:uid="{00000000-0006-0000-0600-000018000000}">
      <text>
        <r>
          <rPr>
            <b/>
            <i/>
            <u/>
            <sz val="14"/>
            <color indexed="81"/>
            <rFont val="Tahoma"/>
            <family val="2"/>
          </rPr>
          <t>Nom du site à préciser en haut de page</t>
        </r>
      </text>
    </comment>
    <comment ref="L487" authorId="0" shapeId="0" xr:uid="{00000000-0006-0000-0600-000019000000}">
      <text>
        <r>
          <rPr>
            <b/>
            <sz val="12"/>
            <color indexed="81"/>
            <rFont val="Tahoma"/>
            <family val="2"/>
          </rPr>
          <t>Coût du goûter par enfant uniquement</t>
        </r>
      </text>
    </comment>
    <comment ref="L488" authorId="0" shapeId="0" xr:uid="{00000000-0006-0000-0600-00001A000000}">
      <text>
        <r>
          <rPr>
            <b/>
            <sz val="12"/>
            <color indexed="81"/>
            <rFont val="Tahoma"/>
            <family val="2"/>
          </rPr>
          <t>Coût du repas + goûter par enfant</t>
        </r>
      </text>
    </comment>
    <comment ref="C491" authorId="2" shapeId="0" xr:uid="{00000000-0006-0000-06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6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600-00001D000000}">
      <text>
        <r>
          <rPr>
            <b/>
            <sz val="14"/>
            <color indexed="81"/>
            <rFont val="Tahoma"/>
            <family val="2"/>
          </rPr>
          <t>Distinguer 2 périodes sur le mois d'août si et seulement si la capacité d'accueil au cours de ce mois est différente.</t>
        </r>
      </text>
    </comment>
    <comment ref="C494" authorId="2" shapeId="0" xr:uid="{00000000-0006-0000-0600-00001E000000}">
      <text>
        <r>
          <rPr>
            <b/>
            <sz val="14"/>
            <color indexed="81"/>
            <rFont val="Tahoma"/>
            <family val="2"/>
          </rPr>
          <t>Distinguer 2 périodes sur le mois d'août si et seulement si la capacité d'accueil au cours de ce mois est différente.</t>
        </r>
      </text>
    </comment>
    <comment ref="L495" authorId="0" shapeId="0" xr:uid="{00000000-0006-0000-0600-00001F000000}">
      <text>
        <r>
          <rPr>
            <b/>
            <sz val="12"/>
            <color indexed="81"/>
            <rFont val="Tahoma"/>
            <family val="2"/>
          </rPr>
          <t>Coût du goûter par enfant uniquement</t>
        </r>
      </text>
    </comment>
    <comment ref="L496" authorId="0" shapeId="0" xr:uid="{00000000-0006-0000-0600-000020000000}">
      <text>
        <r>
          <rPr>
            <b/>
            <sz val="12"/>
            <color indexed="81"/>
            <rFont val="Tahoma"/>
            <family val="2"/>
          </rPr>
          <t>Coût du repas + goûter par enfant</t>
        </r>
      </text>
    </comment>
    <comment ref="O515" authorId="0" shapeId="0" xr:uid="{00000000-0006-0000-06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6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600-000023000000}">
      <text>
        <r>
          <rPr>
            <b/>
            <i/>
            <u/>
            <sz val="14"/>
            <color indexed="81"/>
            <rFont val="Tahoma"/>
            <family val="2"/>
          </rPr>
          <t>Nom de l'association à préciser en haut de page.</t>
        </r>
      </text>
    </comment>
    <comment ref="H614" authorId="0" shapeId="0" xr:uid="{00000000-0006-0000-06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6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600-000026000000}">
      <text>
        <r>
          <rPr>
            <b/>
            <i/>
            <u/>
            <sz val="14"/>
            <color indexed="81"/>
            <rFont val="Tahoma"/>
            <family val="2"/>
          </rPr>
          <t>Nom de l'association à préciser en haut de page.</t>
        </r>
      </text>
    </comment>
    <comment ref="H733" authorId="0" shapeId="0" xr:uid="{00000000-0006-0000-06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6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600-000029000000}">
      <text>
        <r>
          <rPr>
            <b/>
            <i/>
            <u/>
            <sz val="14"/>
            <color indexed="81"/>
            <rFont val="Tahoma"/>
            <family val="2"/>
          </rPr>
          <t>Nom de l'association à préciser en haut de page.</t>
        </r>
      </text>
    </comment>
    <comment ref="H855" authorId="0" shapeId="0" xr:uid="{00000000-0006-0000-06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600-00002B000000}">
      <text>
        <r>
          <rPr>
            <b/>
            <sz val="13"/>
            <color indexed="81"/>
            <rFont val="Tahoma"/>
            <family val="2"/>
          </rPr>
          <t>Ce calcul est effectué sans déduction des jours fériés</t>
        </r>
      </text>
    </comment>
    <comment ref="C860" authorId="0" shapeId="0" xr:uid="{00000000-0006-0000-0600-00002C000000}">
      <text>
        <r>
          <rPr>
            <b/>
            <sz val="12"/>
            <color indexed="10"/>
            <rFont val="Tahoma"/>
            <family val="2"/>
          </rPr>
          <t>Nombre d'heures d'animation.
Ex : 2 animateurs de 11h30 à 13h30 = 4 heures d'animation</t>
        </r>
      </text>
    </comment>
    <comment ref="O908" authorId="0" shapeId="0" xr:uid="{00000000-0006-0000-06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600-00002E000000}">
      <text>
        <r>
          <rPr>
            <b/>
            <i/>
            <u/>
            <sz val="14"/>
            <color indexed="81"/>
            <rFont val="Tahoma"/>
            <family val="2"/>
          </rPr>
          <t>Nom de l'association à préciser en haut de page.</t>
        </r>
      </text>
    </comment>
    <comment ref="H977" authorId="0" shapeId="0" xr:uid="{00000000-0006-0000-06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700-000001000000}">
      <text>
        <r>
          <rPr>
            <b/>
            <i/>
            <u/>
            <sz val="14"/>
            <color indexed="81"/>
            <rFont val="Tahoma"/>
            <family val="2"/>
          </rPr>
          <t>Nom de l'association à préciser</t>
        </r>
      </text>
    </comment>
    <comment ref="H6" authorId="0" shapeId="0" xr:uid="{00000000-0006-0000-0700-000002000000}">
      <text>
        <r>
          <rPr>
            <b/>
            <i/>
            <u/>
            <sz val="14"/>
            <color indexed="81"/>
            <rFont val="Tahoma"/>
            <family val="2"/>
          </rPr>
          <t>Nom du site à préciser</t>
        </r>
        <r>
          <rPr>
            <sz val="8"/>
            <color indexed="81"/>
            <rFont val="Tahoma"/>
            <family val="2"/>
          </rPr>
          <t xml:space="preserve">
</t>
        </r>
      </text>
    </comment>
    <comment ref="C10" authorId="1" shapeId="0" xr:uid="{00000000-0006-0000-0700-000003000000}">
      <text>
        <r>
          <rPr>
            <b/>
            <sz val="11"/>
            <color indexed="81"/>
            <rFont val="Tahoma"/>
            <family val="2"/>
          </rPr>
          <t>Nombre d'heures d'animation.
Ex : 2 animateurs de 11h30 à 13h30 = 4 heures d'animation</t>
        </r>
      </text>
    </comment>
    <comment ref="O54" authorId="0" shapeId="0" xr:uid="{00000000-0006-0000-07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700-000005000000}">
      <text>
        <r>
          <rPr>
            <b/>
            <i/>
            <u/>
            <sz val="14"/>
            <color indexed="81"/>
            <rFont val="Tahoma"/>
            <family val="2"/>
          </rPr>
          <t>Nom de l'association à préciser en haut de page.</t>
        </r>
      </text>
    </comment>
    <comment ref="H121" authorId="0" shapeId="0" xr:uid="{00000000-0006-0000-0700-000006000000}">
      <text>
        <r>
          <rPr>
            <b/>
            <i/>
            <u/>
            <sz val="14"/>
            <color indexed="81"/>
            <rFont val="Tahoma"/>
            <family val="2"/>
          </rPr>
          <t>Nom du site à préciser en haut de page</t>
        </r>
      </text>
    </comment>
    <comment ref="O169" authorId="0" shapeId="0" xr:uid="{00000000-0006-0000-07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700-000008000000}">
      <text>
        <r>
          <rPr>
            <b/>
            <i/>
            <u/>
            <sz val="14"/>
            <color indexed="81"/>
            <rFont val="Tahoma"/>
            <family val="2"/>
          </rPr>
          <t>Nom de l'association à préciser en haut de page.</t>
        </r>
      </text>
    </comment>
    <comment ref="H235" authorId="0" shapeId="0" xr:uid="{00000000-0006-0000-0700-000009000000}">
      <text>
        <r>
          <rPr>
            <b/>
            <i/>
            <u/>
            <sz val="14"/>
            <color indexed="81"/>
            <rFont val="Tahoma"/>
            <family val="2"/>
          </rPr>
          <t>Nom du site à préciser en haut de page</t>
        </r>
      </text>
    </comment>
    <comment ref="O283" authorId="0" shapeId="0" xr:uid="{00000000-0006-0000-07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700-00000B000000}">
      <text>
        <r>
          <rPr>
            <b/>
            <i/>
            <u/>
            <sz val="14"/>
            <color indexed="81"/>
            <rFont val="Tahoma"/>
            <family val="2"/>
          </rPr>
          <t>Nom de l'association à préciser en haut de page.</t>
        </r>
      </text>
    </comment>
    <comment ref="H351" authorId="0" shapeId="0" xr:uid="{00000000-0006-0000-07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700-00000D000000}">
      <text>
        <r>
          <rPr>
            <b/>
            <sz val="12"/>
            <color indexed="81"/>
            <rFont val="Tahoma"/>
            <family val="2"/>
          </rPr>
          <t>Coût du goûter par enfant uniquement</t>
        </r>
      </text>
    </comment>
    <comment ref="L357" authorId="0" shapeId="0" xr:uid="{00000000-0006-0000-0700-00000E000000}">
      <text>
        <r>
          <rPr>
            <b/>
            <sz val="12"/>
            <color indexed="81"/>
            <rFont val="Tahoma"/>
            <family val="2"/>
          </rPr>
          <t>Coût du repas + goûter par enfant</t>
        </r>
      </text>
    </comment>
    <comment ref="C360" authorId="2" shapeId="0" xr:uid="{00000000-0006-0000-07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7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700-000011000000}">
      <text>
        <r>
          <rPr>
            <b/>
            <sz val="14"/>
            <color indexed="81"/>
            <rFont val="Tahoma"/>
            <family val="2"/>
          </rPr>
          <t>Distinguer 2 périodes sur le mois d'août si et seulement si la capacité d'accueil au cours de ce mois est différente.</t>
        </r>
      </text>
    </comment>
    <comment ref="C363" authorId="2" shapeId="0" xr:uid="{00000000-0006-0000-0700-000012000000}">
      <text>
        <r>
          <rPr>
            <b/>
            <sz val="14"/>
            <color indexed="81"/>
            <rFont val="Tahoma"/>
            <family val="2"/>
          </rPr>
          <t>Distinguer 2 périodes sur le mois d'août si et seulement si la capacité d'accueil au cours de ce mois est différente.</t>
        </r>
      </text>
    </comment>
    <comment ref="L364" authorId="0" shapeId="0" xr:uid="{00000000-0006-0000-0700-000013000000}">
      <text>
        <r>
          <rPr>
            <b/>
            <sz val="12"/>
            <color indexed="81"/>
            <rFont val="Tahoma"/>
            <family val="2"/>
          </rPr>
          <t>Coût du goûter par enfant uniquement</t>
        </r>
      </text>
    </comment>
    <comment ref="L365" authorId="0" shapeId="0" xr:uid="{00000000-0006-0000-0700-000014000000}">
      <text>
        <r>
          <rPr>
            <b/>
            <sz val="12"/>
            <color indexed="81"/>
            <rFont val="Tahoma"/>
            <family val="2"/>
          </rPr>
          <t>Coût du repas + goûter par enfant</t>
        </r>
      </text>
    </comment>
    <comment ref="O384" authorId="0" shapeId="0" xr:uid="{00000000-0006-0000-07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7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700-000017000000}">
      <text>
        <r>
          <rPr>
            <b/>
            <i/>
            <u/>
            <sz val="14"/>
            <color indexed="81"/>
            <rFont val="Tahoma"/>
            <family val="2"/>
          </rPr>
          <t>Nom de l'association à préciser en haut de page.</t>
        </r>
      </text>
    </comment>
    <comment ref="H482" authorId="0" shapeId="0" xr:uid="{00000000-0006-0000-0700-000018000000}">
      <text>
        <r>
          <rPr>
            <b/>
            <i/>
            <u/>
            <sz val="14"/>
            <color indexed="81"/>
            <rFont val="Tahoma"/>
            <family val="2"/>
          </rPr>
          <t>Nom du site à préciser en haut de page</t>
        </r>
      </text>
    </comment>
    <comment ref="L487" authorId="0" shapeId="0" xr:uid="{00000000-0006-0000-0700-000019000000}">
      <text>
        <r>
          <rPr>
            <b/>
            <sz val="12"/>
            <color indexed="81"/>
            <rFont val="Tahoma"/>
            <family val="2"/>
          </rPr>
          <t>Coût du goûter par enfant uniquement</t>
        </r>
      </text>
    </comment>
    <comment ref="L488" authorId="0" shapeId="0" xr:uid="{00000000-0006-0000-0700-00001A000000}">
      <text>
        <r>
          <rPr>
            <b/>
            <sz val="12"/>
            <color indexed="81"/>
            <rFont val="Tahoma"/>
            <family val="2"/>
          </rPr>
          <t>Coût du repas + goûter par enfant</t>
        </r>
      </text>
    </comment>
    <comment ref="C491" authorId="2" shapeId="0" xr:uid="{00000000-0006-0000-07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7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700-00001D000000}">
      <text>
        <r>
          <rPr>
            <b/>
            <sz val="14"/>
            <color indexed="81"/>
            <rFont val="Tahoma"/>
            <family val="2"/>
          </rPr>
          <t>Distinguer 2 périodes sur le mois d'août si et seulement si la capacité d'accueil au cours de ce mois est différente.</t>
        </r>
      </text>
    </comment>
    <comment ref="C494" authorId="2" shapeId="0" xr:uid="{00000000-0006-0000-0700-00001E000000}">
      <text>
        <r>
          <rPr>
            <b/>
            <sz val="14"/>
            <color indexed="81"/>
            <rFont val="Tahoma"/>
            <family val="2"/>
          </rPr>
          <t>Distinguer 2 périodes sur le mois d'août si et seulement si la capacité d'accueil au cours de ce mois est différente.</t>
        </r>
      </text>
    </comment>
    <comment ref="L495" authorId="0" shapeId="0" xr:uid="{00000000-0006-0000-0700-00001F000000}">
      <text>
        <r>
          <rPr>
            <b/>
            <sz val="12"/>
            <color indexed="81"/>
            <rFont val="Tahoma"/>
            <family val="2"/>
          </rPr>
          <t>Coût du goûter par enfant uniquement</t>
        </r>
      </text>
    </comment>
    <comment ref="L496" authorId="0" shapeId="0" xr:uid="{00000000-0006-0000-0700-000020000000}">
      <text>
        <r>
          <rPr>
            <b/>
            <sz val="12"/>
            <color indexed="81"/>
            <rFont val="Tahoma"/>
            <family val="2"/>
          </rPr>
          <t>Coût du repas + goûter par enfant</t>
        </r>
      </text>
    </comment>
    <comment ref="O515" authorId="0" shapeId="0" xr:uid="{00000000-0006-0000-07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7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700-000023000000}">
      <text>
        <r>
          <rPr>
            <b/>
            <i/>
            <u/>
            <sz val="14"/>
            <color indexed="81"/>
            <rFont val="Tahoma"/>
            <family val="2"/>
          </rPr>
          <t>Nom de l'association à préciser en haut de page.</t>
        </r>
      </text>
    </comment>
    <comment ref="H614" authorId="0" shapeId="0" xr:uid="{00000000-0006-0000-07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7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700-000026000000}">
      <text>
        <r>
          <rPr>
            <b/>
            <i/>
            <u/>
            <sz val="14"/>
            <color indexed="81"/>
            <rFont val="Tahoma"/>
            <family val="2"/>
          </rPr>
          <t>Nom de l'association à préciser en haut de page.</t>
        </r>
      </text>
    </comment>
    <comment ref="H733" authorId="0" shapeId="0" xr:uid="{00000000-0006-0000-07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7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700-000029000000}">
      <text>
        <r>
          <rPr>
            <b/>
            <i/>
            <u/>
            <sz val="14"/>
            <color indexed="81"/>
            <rFont val="Tahoma"/>
            <family val="2"/>
          </rPr>
          <t>Nom de l'association à préciser en haut de page.</t>
        </r>
      </text>
    </comment>
    <comment ref="H855" authorId="0" shapeId="0" xr:uid="{00000000-0006-0000-07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700-00002B000000}">
      <text>
        <r>
          <rPr>
            <b/>
            <sz val="13"/>
            <color indexed="81"/>
            <rFont val="Tahoma"/>
            <family val="2"/>
          </rPr>
          <t>Ce calcul est effectué sans déduction des jours fériés</t>
        </r>
      </text>
    </comment>
    <comment ref="C860" authorId="0" shapeId="0" xr:uid="{00000000-0006-0000-0700-00002C000000}">
      <text>
        <r>
          <rPr>
            <b/>
            <sz val="12"/>
            <color indexed="10"/>
            <rFont val="Tahoma"/>
            <family val="2"/>
          </rPr>
          <t>Nombre d'heures d'animation.
Ex : 2 animateurs de 11h30 à 13h30 = 4 heures d'animation</t>
        </r>
      </text>
    </comment>
    <comment ref="O908" authorId="0" shapeId="0" xr:uid="{00000000-0006-0000-07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700-00002E000000}">
      <text>
        <r>
          <rPr>
            <b/>
            <i/>
            <u/>
            <sz val="14"/>
            <color indexed="81"/>
            <rFont val="Tahoma"/>
            <family val="2"/>
          </rPr>
          <t>Nom de l'association à préciser en haut de page.</t>
        </r>
      </text>
    </comment>
    <comment ref="H977" authorId="0" shapeId="0" xr:uid="{00000000-0006-0000-0700-00002F000000}">
      <text>
        <r>
          <rPr>
            <b/>
            <i/>
            <u/>
            <sz val="14"/>
            <color indexed="81"/>
            <rFont val="Tahoma"/>
            <family val="2"/>
          </rPr>
          <t>Nom du site à préciser page 1 (haut de page)</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pt.lefumat</author>
    <author>POMAREDE David</author>
    <author>David POMAREDE</author>
  </authors>
  <commentList>
    <comment ref="B4" authorId="0" shapeId="0" xr:uid="{00000000-0006-0000-0800-000001000000}">
      <text>
        <r>
          <rPr>
            <b/>
            <i/>
            <u/>
            <sz val="14"/>
            <color indexed="81"/>
            <rFont val="Tahoma"/>
            <family val="2"/>
          </rPr>
          <t>Nom de l'association à préciser</t>
        </r>
      </text>
    </comment>
    <comment ref="H6" authorId="0" shapeId="0" xr:uid="{00000000-0006-0000-0800-000002000000}">
      <text>
        <r>
          <rPr>
            <b/>
            <i/>
            <u/>
            <sz val="14"/>
            <color indexed="81"/>
            <rFont val="Tahoma"/>
            <family val="2"/>
          </rPr>
          <t>Nom du site à préciser</t>
        </r>
        <r>
          <rPr>
            <sz val="8"/>
            <color indexed="81"/>
            <rFont val="Tahoma"/>
            <family val="2"/>
          </rPr>
          <t xml:space="preserve">
</t>
        </r>
      </text>
    </comment>
    <comment ref="C10" authorId="1" shapeId="0" xr:uid="{00000000-0006-0000-0800-000003000000}">
      <text>
        <r>
          <rPr>
            <b/>
            <sz val="11"/>
            <color indexed="81"/>
            <rFont val="Tahoma"/>
            <family val="2"/>
          </rPr>
          <t>Nombre d'heures d'animation.
Ex : 2 animateurs de 11h30 à 13h30 = 4 heures d'animation</t>
        </r>
      </text>
    </comment>
    <comment ref="O54" authorId="0" shapeId="0" xr:uid="{00000000-0006-0000-0800-000004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119" authorId="0" shapeId="0" xr:uid="{00000000-0006-0000-0800-000005000000}">
      <text>
        <r>
          <rPr>
            <b/>
            <i/>
            <u/>
            <sz val="14"/>
            <color indexed="81"/>
            <rFont val="Tahoma"/>
            <family val="2"/>
          </rPr>
          <t>Nom de l'association à préciser en haut de page.</t>
        </r>
      </text>
    </comment>
    <comment ref="H121" authorId="0" shapeId="0" xr:uid="{00000000-0006-0000-0800-000006000000}">
      <text>
        <r>
          <rPr>
            <b/>
            <i/>
            <u/>
            <sz val="14"/>
            <color indexed="81"/>
            <rFont val="Tahoma"/>
            <family val="2"/>
          </rPr>
          <t>Nom du site à préciser en haut de page</t>
        </r>
      </text>
    </comment>
    <comment ref="O169" authorId="0" shapeId="0" xr:uid="{00000000-0006-0000-0800-000007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233" authorId="0" shapeId="0" xr:uid="{00000000-0006-0000-0800-000008000000}">
      <text>
        <r>
          <rPr>
            <b/>
            <i/>
            <u/>
            <sz val="14"/>
            <color indexed="81"/>
            <rFont val="Tahoma"/>
            <family val="2"/>
          </rPr>
          <t>Nom de l'association à préciser en haut de page.</t>
        </r>
      </text>
    </comment>
    <comment ref="H235" authorId="0" shapeId="0" xr:uid="{00000000-0006-0000-0800-000009000000}">
      <text>
        <r>
          <rPr>
            <b/>
            <i/>
            <u/>
            <sz val="14"/>
            <color indexed="81"/>
            <rFont val="Tahoma"/>
            <family val="2"/>
          </rPr>
          <t>Nom du site à préciser en haut de page</t>
        </r>
      </text>
    </comment>
    <comment ref="O283" authorId="0" shapeId="0" xr:uid="{00000000-0006-0000-0800-00000A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349" authorId="0" shapeId="0" xr:uid="{00000000-0006-0000-0800-00000B000000}">
      <text>
        <r>
          <rPr>
            <b/>
            <i/>
            <u/>
            <sz val="14"/>
            <color indexed="81"/>
            <rFont val="Tahoma"/>
            <family val="2"/>
          </rPr>
          <t>Nom de l'association à préciser en haut de page.</t>
        </r>
      </text>
    </comment>
    <comment ref="H351" authorId="0" shapeId="0" xr:uid="{00000000-0006-0000-0800-00000C000000}">
      <text>
        <r>
          <rPr>
            <b/>
            <i/>
            <u/>
            <sz val="14"/>
            <color indexed="81"/>
            <rFont val="Tahoma"/>
            <family val="2"/>
          </rPr>
          <t>Nom du site à préciser</t>
        </r>
        <r>
          <rPr>
            <sz val="8"/>
            <color indexed="81"/>
            <rFont val="Tahoma"/>
            <family val="2"/>
          </rPr>
          <t xml:space="preserve">
</t>
        </r>
        <r>
          <rPr>
            <b/>
            <i/>
            <u/>
            <sz val="14"/>
            <color indexed="81"/>
            <rFont val="Tahoma"/>
            <family val="2"/>
          </rPr>
          <t>en haut de page</t>
        </r>
      </text>
    </comment>
    <comment ref="L356" authorId="0" shapeId="0" xr:uid="{00000000-0006-0000-0800-00000D000000}">
      <text>
        <r>
          <rPr>
            <b/>
            <sz val="12"/>
            <color indexed="81"/>
            <rFont val="Tahoma"/>
            <family val="2"/>
          </rPr>
          <t>Coût du goûter par enfant uniquement</t>
        </r>
      </text>
    </comment>
    <comment ref="L357" authorId="0" shapeId="0" xr:uid="{00000000-0006-0000-0800-00000E000000}">
      <text>
        <r>
          <rPr>
            <b/>
            <sz val="12"/>
            <color indexed="81"/>
            <rFont val="Tahoma"/>
            <family val="2"/>
          </rPr>
          <t>Coût du repas + goûter par enfant</t>
        </r>
      </text>
    </comment>
    <comment ref="C360" authorId="2" shapeId="0" xr:uid="{00000000-0006-0000-0800-00000F000000}">
      <text>
        <r>
          <rPr>
            <b/>
            <sz val="14"/>
            <color indexed="81"/>
            <rFont val="Tahoma"/>
            <family val="2"/>
          </rPr>
          <t>Distinguer 2 périodes sur le mois de juillet si et seulement si la capacité d'accueil  au cours de ce mois est différente.</t>
        </r>
      </text>
    </comment>
    <comment ref="C361" authorId="2" shapeId="0" xr:uid="{00000000-0006-0000-0800-000010000000}">
      <text>
        <r>
          <rPr>
            <b/>
            <sz val="14"/>
            <color indexed="81"/>
            <rFont val="Tahoma"/>
            <family val="2"/>
          </rPr>
          <t>Distinguer 2 périodes sur le mois de juillet si et seulement si la capacité d'accueil  au cours de ce mois est différente.</t>
        </r>
      </text>
    </comment>
    <comment ref="C362" authorId="2" shapeId="0" xr:uid="{00000000-0006-0000-0800-000011000000}">
      <text>
        <r>
          <rPr>
            <b/>
            <sz val="14"/>
            <color indexed="81"/>
            <rFont val="Tahoma"/>
            <family val="2"/>
          </rPr>
          <t>Distinguer 2 périodes sur le mois d'août si et seulement si la capacité d'accueil au cours de ce mois est différente.</t>
        </r>
      </text>
    </comment>
    <comment ref="C363" authorId="2" shapeId="0" xr:uid="{00000000-0006-0000-0800-000012000000}">
      <text>
        <r>
          <rPr>
            <b/>
            <sz val="14"/>
            <color indexed="81"/>
            <rFont val="Tahoma"/>
            <family val="2"/>
          </rPr>
          <t>Distinguer 2 périodes sur le mois d'août si et seulement si la capacité d'accueil au cours de ce mois est différente.</t>
        </r>
      </text>
    </comment>
    <comment ref="L364" authorId="0" shapeId="0" xr:uid="{00000000-0006-0000-0800-000013000000}">
      <text>
        <r>
          <rPr>
            <b/>
            <sz val="12"/>
            <color indexed="81"/>
            <rFont val="Tahoma"/>
            <family val="2"/>
          </rPr>
          <t>Coût du goûter par enfant uniquement</t>
        </r>
      </text>
    </comment>
    <comment ref="L365" authorId="0" shapeId="0" xr:uid="{00000000-0006-0000-0800-000014000000}">
      <text>
        <r>
          <rPr>
            <b/>
            <sz val="12"/>
            <color indexed="81"/>
            <rFont val="Tahoma"/>
            <family val="2"/>
          </rPr>
          <t>Coût du repas + goûter par enfant</t>
        </r>
      </text>
    </comment>
    <comment ref="O384" authorId="0" shapeId="0" xr:uid="{00000000-0006-0000-0800-000015000000}">
      <text>
        <r>
          <rPr>
            <b/>
            <sz val="14"/>
            <color indexed="81"/>
            <rFont val="Tahoma"/>
            <family val="2"/>
          </rPr>
          <t>Hors pique nique : à calculer et à insérer ligne 6068-1 ("Alimentation et boisson").</t>
        </r>
        <r>
          <rPr>
            <sz val="8"/>
            <color indexed="81"/>
            <rFont val="Tahoma"/>
            <family val="2"/>
          </rPr>
          <t xml:space="preserve">
</t>
        </r>
      </text>
    </comment>
    <comment ref="O415" authorId="0" shapeId="0" xr:uid="{00000000-0006-0000-0800-000016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480" authorId="0" shapeId="0" xr:uid="{00000000-0006-0000-0800-000017000000}">
      <text>
        <r>
          <rPr>
            <b/>
            <i/>
            <u/>
            <sz val="14"/>
            <color indexed="81"/>
            <rFont val="Tahoma"/>
            <family val="2"/>
          </rPr>
          <t>Nom de l'association à préciser en haut de page.</t>
        </r>
      </text>
    </comment>
    <comment ref="H482" authorId="0" shapeId="0" xr:uid="{00000000-0006-0000-0800-000018000000}">
      <text>
        <r>
          <rPr>
            <b/>
            <i/>
            <u/>
            <sz val="14"/>
            <color indexed="81"/>
            <rFont val="Tahoma"/>
            <family val="2"/>
          </rPr>
          <t>Nom du site à préciser en haut de page</t>
        </r>
      </text>
    </comment>
    <comment ref="L487" authorId="0" shapeId="0" xr:uid="{00000000-0006-0000-0800-000019000000}">
      <text>
        <r>
          <rPr>
            <b/>
            <sz val="12"/>
            <color indexed="81"/>
            <rFont val="Tahoma"/>
            <family val="2"/>
          </rPr>
          <t>Coût du goûter par enfant uniquement</t>
        </r>
      </text>
    </comment>
    <comment ref="L488" authorId="0" shapeId="0" xr:uid="{00000000-0006-0000-0800-00001A000000}">
      <text>
        <r>
          <rPr>
            <b/>
            <sz val="12"/>
            <color indexed="81"/>
            <rFont val="Tahoma"/>
            <family val="2"/>
          </rPr>
          <t>Coût du repas + goûter par enfant</t>
        </r>
      </text>
    </comment>
    <comment ref="C491" authorId="2" shapeId="0" xr:uid="{00000000-0006-0000-0800-00001B000000}">
      <text>
        <r>
          <rPr>
            <b/>
            <sz val="14"/>
            <color indexed="81"/>
            <rFont val="Tahoma"/>
            <family val="2"/>
          </rPr>
          <t>Distinguer 2 périodes sur le mois de juillet si et seulement si la capacité d'accueil  au cours de ce mois est différente.</t>
        </r>
      </text>
    </comment>
    <comment ref="C492" authorId="2" shapeId="0" xr:uid="{00000000-0006-0000-0800-00001C000000}">
      <text>
        <r>
          <rPr>
            <b/>
            <sz val="14"/>
            <color indexed="81"/>
            <rFont val="Tahoma"/>
            <family val="2"/>
          </rPr>
          <t>Distinguer 2 périodes sur le mois de juillet si et seulement si la capacité d'accueil  au cours de ce mois est différente.</t>
        </r>
      </text>
    </comment>
    <comment ref="C493" authorId="2" shapeId="0" xr:uid="{00000000-0006-0000-0800-00001D000000}">
      <text>
        <r>
          <rPr>
            <b/>
            <sz val="14"/>
            <color indexed="81"/>
            <rFont val="Tahoma"/>
            <family val="2"/>
          </rPr>
          <t>Distinguer 2 périodes sur le mois d'août si et seulement si la capacité d'accueil au cours de ce mois est différente.</t>
        </r>
      </text>
    </comment>
    <comment ref="C494" authorId="2" shapeId="0" xr:uid="{00000000-0006-0000-0800-00001E000000}">
      <text>
        <r>
          <rPr>
            <b/>
            <sz val="14"/>
            <color indexed="81"/>
            <rFont val="Tahoma"/>
            <family val="2"/>
          </rPr>
          <t>Distinguer 2 périodes sur le mois d'août si et seulement si la capacité d'accueil au cours de ce mois est différente.</t>
        </r>
      </text>
    </comment>
    <comment ref="L495" authorId="0" shapeId="0" xr:uid="{00000000-0006-0000-0800-00001F000000}">
      <text>
        <r>
          <rPr>
            <b/>
            <sz val="12"/>
            <color indexed="81"/>
            <rFont val="Tahoma"/>
            <family val="2"/>
          </rPr>
          <t>Coût du goûter par enfant uniquement</t>
        </r>
      </text>
    </comment>
    <comment ref="L496" authorId="0" shapeId="0" xr:uid="{00000000-0006-0000-0800-000020000000}">
      <text>
        <r>
          <rPr>
            <b/>
            <sz val="12"/>
            <color indexed="81"/>
            <rFont val="Tahoma"/>
            <family val="2"/>
          </rPr>
          <t>Coût du repas + goûter par enfant</t>
        </r>
      </text>
    </comment>
    <comment ref="O515" authorId="0" shapeId="0" xr:uid="{00000000-0006-0000-0800-000021000000}">
      <text>
        <r>
          <rPr>
            <b/>
            <sz val="14"/>
            <color indexed="81"/>
            <rFont val="Tahoma"/>
            <family val="2"/>
          </rPr>
          <t>Hors pique nique : à calculer et à insérer ligne 6068-1 ("Alimentation et boisson").</t>
        </r>
        <r>
          <rPr>
            <sz val="8"/>
            <color indexed="81"/>
            <rFont val="Tahoma"/>
            <family val="2"/>
          </rPr>
          <t xml:space="preserve">
</t>
        </r>
      </text>
    </comment>
    <comment ref="O546" authorId="0" shapeId="0" xr:uid="{00000000-0006-0000-0800-000022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612" authorId="0" shapeId="0" xr:uid="{00000000-0006-0000-0800-000023000000}">
      <text>
        <r>
          <rPr>
            <b/>
            <i/>
            <u/>
            <sz val="14"/>
            <color indexed="81"/>
            <rFont val="Tahoma"/>
            <family val="2"/>
          </rPr>
          <t>Nom de l'association à préciser en haut de page.</t>
        </r>
      </text>
    </comment>
    <comment ref="H614" authorId="0" shapeId="0" xr:uid="{00000000-0006-0000-0800-000024000000}">
      <text>
        <r>
          <rPr>
            <b/>
            <i/>
            <u/>
            <sz val="14"/>
            <color indexed="81"/>
            <rFont val="Tahoma"/>
            <family val="2"/>
          </rPr>
          <t>Nom du site à préciser page 1 (haut de page)</t>
        </r>
        <r>
          <rPr>
            <sz val="8"/>
            <color indexed="81"/>
            <rFont val="Tahoma"/>
            <family val="2"/>
          </rPr>
          <t xml:space="preserve">
</t>
        </r>
      </text>
    </comment>
    <comment ref="O665" authorId="0" shapeId="0" xr:uid="{00000000-0006-0000-0800-000025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731" authorId="0" shapeId="0" xr:uid="{00000000-0006-0000-0800-000026000000}">
      <text>
        <r>
          <rPr>
            <b/>
            <i/>
            <u/>
            <sz val="14"/>
            <color indexed="81"/>
            <rFont val="Tahoma"/>
            <family val="2"/>
          </rPr>
          <t>Nom de l'association à préciser en haut de page.</t>
        </r>
      </text>
    </comment>
    <comment ref="H733" authorId="0" shapeId="0" xr:uid="{00000000-0006-0000-0800-000027000000}">
      <text>
        <r>
          <rPr>
            <b/>
            <i/>
            <u/>
            <sz val="14"/>
            <color indexed="81"/>
            <rFont val="Tahoma"/>
            <family val="2"/>
          </rPr>
          <t>Nom du site à préciser page 1 (haut de page)</t>
        </r>
        <r>
          <rPr>
            <sz val="8"/>
            <color indexed="81"/>
            <rFont val="Tahoma"/>
            <family val="2"/>
          </rPr>
          <t xml:space="preserve">
</t>
        </r>
      </text>
    </comment>
    <comment ref="O786" authorId="0" shapeId="0" xr:uid="{00000000-0006-0000-0800-000028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853" authorId="0" shapeId="0" xr:uid="{00000000-0006-0000-0800-000029000000}">
      <text>
        <r>
          <rPr>
            <b/>
            <i/>
            <u/>
            <sz val="14"/>
            <color indexed="81"/>
            <rFont val="Tahoma"/>
            <family val="2"/>
          </rPr>
          <t>Nom de l'association à préciser en haut de page.</t>
        </r>
      </text>
    </comment>
    <comment ref="H855" authorId="0" shapeId="0" xr:uid="{00000000-0006-0000-0800-00002A000000}">
      <text>
        <r>
          <rPr>
            <b/>
            <i/>
            <u/>
            <sz val="14"/>
            <color indexed="81"/>
            <rFont val="Tahoma"/>
            <family val="2"/>
          </rPr>
          <t>Nom du site à préciser page 1 (haut de page)</t>
        </r>
        <r>
          <rPr>
            <sz val="8"/>
            <color indexed="81"/>
            <rFont val="Tahoma"/>
            <family val="2"/>
          </rPr>
          <t xml:space="preserve">
</t>
        </r>
      </text>
    </comment>
    <comment ref="J859" authorId="0" shapeId="0" xr:uid="{00000000-0006-0000-0800-00002B000000}">
      <text>
        <r>
          <rPr>
            <b/>
            <sz val="13"/>
            <color indexed="81"/>
            <rFont val="Tahoma"/>
            <family val="2"/>
          </rPr>
          <t>Ce calcul est effectué sans déduction des jours fériés</t>
        </r>
      </text>
    </comment>
    <comment ref="C860" authorId="0" shapeId="0" xr:uid="{00000000-0006-0000-0800-00002C000000}">
      <text>
        <r>
          <rPr>
            <b/>
            <sz val="12"/>
            <color indexed="10"/>
            <rFont val="Tahoma"/>
            <family val="2"/>
          </rPr>
          <t>Nombre d'heures d'animation.
Ex : 2 animateurs de 11h30 à 13h30 = 4 heures d'animation</t>
        </r>
      </text>
    </comment>
    <comment ref="O908" authorId="0" shapeId="0" xr:uid="{00000000-0006-0000-0800-00002D000000}">
      <text>
        <r>
          <rPr>
            <b/>
            <u/>
            <sz val="13"/>
            <color indexed="10"/>
            <rFont val="Tahoma"/>
            <family val="2"/>
          </rPr>
          <t>Attention :</t>
        </r>
        <r>
          <rPr>
            <b/>
            <u/>
            <sz val="13"/>
            <color indexed="81"/>
            <rFont val="Tahoma"/>
            <family val="2"/>
          </rPr>
          <t xml:space="preserve">
</t>
        </r>
        <r>
          <rPr>
            <sz val="13"/>
            <color indexed="81"/>
            <rFont val="Tahoma"/>
            <family val="2"/>
          </rPr>
          <t>Cette cellule est dépendante du tableau de "calcul prévisionnel des charges de personnel".
La somme peut apparaitre en rouge et cette mise en forme alerte que la répartition de la rémunération brute (64111 ou 64115) et des charges patronales (645) (calculée et renseignée par vos soins) ne correspond pas au "calcul prévisonnel des charges de personnel".
Réajustez ces 3 lignes à 0,01 près</t>
        </r>
      </text>
    </comment>
    <comment ref="B975" authorId="0" shapeId="0" xr:uid="{00000000-0006-0000-0800-00002E000000}">
      <text>
        <r>
          <rPr>
            <b/>
            <i/>
            <u/>
            <sz val="14"/>
            <color indexed="81"/>
            <rFont val="Tahoma"/>
            <family val="2"/>
          </rPr>
          <t>Nom de l'association à préciser en haut de page.</t>
        </r>
      </text>
    </comment>
    <comment ref="H977" authorId="0" shapeId="0" xr:uid="{00000000-0006-0000-0800-00002F000000}">
      <text>
        <r>
          <rPr>
            <b/>
            <i/>
            <u/>
            <sz val="14"/>
            <color indexed="81"/>
            <rFont val="Tahoma"/>
            <family val="2"/>
          </rPr>
          <t>Nom du site à préciser page 1 (haut de page)</t>
        </r>
        <r>
          <rPr>
            <sz val="8"/>
            <color indexed="81"/>
            <rFont val="Tahoma"/>
            <family val="2"/>
          </rPr>
          <t xml:space="preserve">
</t>
        </r>
      </text>
    </comment>
  </commentList>
</comments>
</file>

<file path=xl/sharedStrings.xml><?xml version="1.0" encoding="utf-8"?>
<sst xmlns="http://schemas.openxmlformats.org/spreadsheetml/2006/main" count="42277" uniqueCount="1059">
  <si>
    <t>CAL 3/5 ANS</t>
  </si>
  <si>
    <t>PLACES PAR PERIODE</t>
  </si>
  <si>
    <t>Fréquentation estimée (%)</t>
  </si>
  <si>
    <t>PSO par période</t>
  </si>
  <si>
    <t>Nombre d'adultes (animateurs + agents d'entretien)</t>
  </si>
  <si>
    <t>Frais SIVU par période</t>
  </si>
  <si>
    <t>Coût par adulte</t>
  </si>
  <si>
    <t>Frais autre restauration par période</t>
  </si>
  <si>
    <t>Février</t>
  </si>
  <si>
    <t>Printemps</t>
  </si>
  <si>
    <t>Juillet periode 1</t>
  </si>
  <si>
    <t>Juillet periode 2</t>
  </si>
  <si>
    <t>Août periode 1</t>
  </si>
  <si>
    <t>Août periode 2</t>
  </si>
  <si>
    <t>Total</t>
  </si>
  <si>
    <t>Nom / prénom</t>
  </si>
  <si>
    <t>Nombre d'heures annuelles</t>
  </si>
  <si>
    <t>CHARGES</t>
  </si>
  <si>
    <t>Global CAL 3/5 ans</t>
  </si>
  <si>
    <t>Activité</t>
  </si>
  <si>
    <t>Fourniture non stockable (électricité, gaz, carburants, chauffage...)</t>
  </si>
  <si>
    <t>Coordination</t>
  </si>
  <si>
    <t>Fourniture d'entretien et petit équipement (produits d'entretien, petit matériel)</t>
  </si>
  <si>
    <t>Coordinateur 1</t>
  </si>
  <si>
    <t>Fournitures administratives (papier, imprimés, fournitures informatiques)</t>
  </si>
  <si>
    <t>Coordinateur 2</t>
  </si>
  <si>
    <t>Fournitures pour la sécurité des locaux (extincteurs, recharges...)</t>
  </si>
  <si>
    <t>Coordinateur 3</t>
  </si>
  <si>
    <t>6068-1</t>
  </si>
  <si>
    <t>Alimentation et boissons</t>
  </si>
  <si>
    <t>Total coordination</t>
  </si>
  <si>
    <t>6068-11</t>
  </si>
  <si>
    <r>
      <t xml:space="preserve">SIVU ou </t>
    </r>
    <r>
      <rPr>
        <sz val="11"/>
        <color indexed="10"/>
        <rFont val="Arial"/>
        <family val="2"/>
      </rPr>
      <t>autre restauration</t>
    </r>
  </si>
  <si>
    <t>6068-2</t>
  </si>
  <si>
    <t>Fournitures d'activités</t>
  </si>
  <si>
    <t>Responsable de site</t>
  </si>
  <si>
    <t>6068-3</t>
  </si>
  <si>
    <t>Produits pharmaceutiques</t>
  </si>
  <si>
    <t>Responsable 1</t>
  </si>
  <si>
    <r>
      <t>ACHATS</t>
    </r>
    <r>
      <rPr>
        <sz val="11"/>
        <rFont val="Arial"/>
        <family val="2"/>
      </rPr>
      <t xml:space="preserve"> - sous total</t>
    </r>
  </si>
  <si>
    <t>Responsable 2</t>
  </si>
  <si>
    <t>Responsable 3</t>
  </si>
  <si>
    <t>Locations (immobilières et mobilières)</t>
  </si>
  <si>
    <t>Total responsable</t>
  </si>
  <si>
    <t>Charges locatives et de copropriété</t>
  </si>
  <si>
    <t>Entretien et réparation (s/biens immobiliers et mobiliers, maintenance)</t>
  </si>
  <si>
    <t>Animation</t>
  </si>
  <si>
    <t>Prime d'assurance</t>
  </si>
  <si>
    <t>Animateur 1</t>
  </si>
  <si>
    <t>Divers (documentation, frais de conférences ...)</t>
  </si>
  <si>
    <t>Animateur 2</t>
  </si>
  <si>
    <t>SERVICES EXTERIEURS - sous total</t>
  </si>
  <si>
    <t>Animateur 3</t>
  </si>
  <si>
    <t>Animateur 4</t>
  </si>
  <si>
    <t>Personnel extérieur (mise à disposition ou intervenants)</t>
  </si>
  <si>
    <t>Animateur 5</t>
  </si>
  <si>
    <t>Rémunération d'intermédiaires et honoraires</t>
  </si>
  <si>
    <t>Animateur 6</t>
  </si>
  <si>
    <t>622-8</t>
  </si>
  <si>
    <t>Autres services rendus par des tiers</t>
  </si>
  <si>
    <t>Animateur 7</t>
  </si>
  <si>
    <t>Publicité, publications et relations publiques</t>
  </si>
  <si>
    <t>Animateur 8</t>
  </si>
  <si>
    <t>Transports pour les activités</t>
  </si>
  <si>
    <t>Animateur 9</t>
  </si>
  <si>
    <t>625-1</t>
  </si>
  <si>
    <t>Déplacements des personnels et bénévoles</t>
  </si>
  <si>
    <t>Animateur 10</t>
  </si>
  <si>
    <t>625-7</t>
  </si>
  <si>
    <t>Missions et réceptions</t>
  </si>
  <si>
    <t>Animateur 11</t>
  </si>
  <si>
    <t>Frais postaux et frais de télécommunications</t>
  </si>
  <si>
    <t>Animateur 12</t>
  </si>
  <si>
    <t>628-1</t>
  </si>
  <si>
    <t>Cotisation fédération</t>
  </si>
  <si>
    <t>Animateur 13</t>
  </si>
  <si>
    <t>628-2</t>
  </si>
  <si>
    <t>Frais d'activité pédagogiques (entrées piscines, musées …)</t>
  </si>
  <si>
    <t>Animateur 14</t>
  </si>
  <si>
    <t>628-6</t>
  </si>
  <si>
    <t>Frais de formation</t>
  </si>
  <si>
    <t>Animateur 15</t>
  </si>
  <si>
    <r>
      <t>AUTRES SERVICES EXTERIEURS</t>
    </r>
    <r>
      <rPr>
        <sz val="11"/>
        <rFont val="Arial"/>
        <family val="2"/>
      </rPr>
      <t xml:space="preserve"> - sous total</t>
    </r>
  </si>
  <si>
    <t>Total animation</t>
  </si>
  <si>
    <t xml:space="preserve"> IMPOTS, TAXES &amp; VERSEMENTS ASSIMILES </t>
  </si>
  <si>
    <t>Entretien des locaux</t>
  </si>
  <si>
    <t>Agents d'entretien 1</t>
  </si>
  <si>
    <t>Rémunération brute du personnel permanent</t>
  </si>
  <si>
    <t>Agents d'entretien 2</t>
  </si>
  <si>
    <t>Rémunération brute du personnel vacataire</t>
  </si>
  <si>
    <t>Agents d'entretien 3</t>
  </si>
  <si>
    <t>Charges patronales de sécurité sociale et prévoyance</t>
  </si>
  <si>
    <t>Total entretien</t>
  </si>
  <si>
    <t>Autres charges sociales (Comités d'Entreprises, Médecine du Travail)</t>
  </si>
  <si>
    <r>
      <t xml:space="preserve">CHARGES DE PERSONNEL </t>
    </r>
    <r>
      <rPr>
        <sz val="11"/>
        <rFont val="Arial"/>
        <family val="2"/>
      </rPr>
      <t>- sous total</t>
    </r>
  </si>
  <si>
    <t>Gestion secrétariat</t>
  </si>
  <si>
    <t>Secrétaire 1</t>
  </si>
  <si>
    <t>Pertes sur créances irrécouvrables</t>
  </si>
  <si>
    <t>Secrétaire 2</t>
  </si>
  <si>
    <t>Quotes-parts de résultat sur opérations faites en commun</t>
  </si>
  <si>
    <t>Secrétaire 3</t>
  </si>
  <si>
    <t>Charges diverses de gestion courante</t>
  </si>
  <si>
    <t>Secrétaire 4</t>
  </si>
  <si>
    <r>
      <t xml:space="preserve">AUTRES CHARGES DE GESTION </t>
    </r>
    <r>
      <rPr>
        <sz val="11"/>
        <rFont val="Arial"/>
        <family val="2"/>
      </rPr>
      <t>– sous total</t>
    </r>
  </si>
  <si>
    <t>Secrétaire 5</t>
  </si>
  <si>
    <t>Total gestion secrétariat</t>
  </si>
  <si>
    <r>
      <t>CHARGES FINANCIERES</t>
    </r>
    <r>
      <rPr>
        <sz val="11"/>
        <rFont val="Arial"/>
        <family val="2"/>
      </rPr>
      <t xml:space="preserve"> (intérêts des emprunts, agios bancaires)</t>
    </r>
  </si>
  <si>
    <r>
      <t>CHARGES EXCEPTIONNELLES</t>
    </r>
    <r>
      <rPr>
        <sz val="11"/>
        <rFont val="Arial"/>
        <family val="2"/>
      </rPr>
      <t xml:space="preserve"> (pénalités, amendes fiscales)</t>
    </r>
  </si>
  <si>
    <t>Total des charges salariales (lignes 64111, 64115 et 645), hors "autre charges de personnel" (ligne 647 : medecine du travail etc…)</t>
  </si>
  <si>
    <t>6811-1</t>
  </si>
  <si>
    <t>Dotations aux amortissements des immobilisations incorporelles</t>
  </si>
  <si>
    <t>6811-2</t>
  </si>
  <si>
    <t>Dotations aux amortissements des immobilisations corporelles (mobilier)</t>
  </si>
  <si>
    <t>Dotations aux provisions pour risques et charges de fonctionnement</t>
  </si>
  <si>
    <r>
      <t>DOTATIONS AUX AMORTISSEMENTS, AUX PROVISIONS</t>
    </r>
    <r>
      <rPr>
        <sz val="11"/>
        <rFont val="Arial"/>
        <family val="2"/>
      </rPr>
      <t xml:space="preserve"> - sous total</t>
    </r>
  </si>
  <si>
    <t>Mise à disposition locaux ou personnel</t>
  </si>
  <si>
    <t>TOTAL DES CHARGES</t>
  </si>
  <si>
    <t>EXCEDENT</t>
  </si>
  <si>
    <t>TOTAL POUR EQUILIBRE</t>
  </si>
  <si>
    <t>PRODUITS</t>
  </si>
  <si>
    <t>PS reçue de la CAF</t>
  </si>
  <si>
    <t>PS MSA</t>
  </si>
  <si>
    <t>Autres PS</t>
  </si>
  <si>
    <t>Participation des usagers</t>
  </si>
  <si>
    <t>Participations des tiers</t>
  </si>
  <si>
    <t>Produits des activités annexes</t>
  </si>
  <si>
    <r>
      <t>PRODUITS DE FONCTIONNEMENT</t>
    </r>
    <r>
      <rPr>
        <sz val="11"/>
        <rFont val="Arial"/>
        <family val="2"/>
      </rPr>
      <t xml:space="preserve"> - sous total</t>
    </r>
  </si>
  <si>
    <t>Subvention de fonctionnement de l'état</t>
  </si>
  <si>
    <t>Subvention de fonctionnement de la région</t>
  </si>
  <si>
    <t>Subvention de fonctionnement du département</t>
  </si>
  <si>
    <t>Subvention de la commune affectée à l'action CEJ (perçue)</t>
  </si>
  <si>
    <t>Subvention de la commune affectée à l'action CEJ (à percevoir)</t>
  </si>
  <si>
    <t xml:space="preserve">Autres subventions de la commune </t>
  </si>
  <si>
    <t>Subvention d'organisme national</t>
  </si>
  <si>
    <t>Subvention d'exploitation EPCI</t>
  </si>
  <si>
    <t>Subvention exploitation entreprise</t>
  </si>
  <si>
    <r>
      <t xml:space="preserve">SUBVENTIONS </t>
    </r>
    <r>
      <rPr>
        <sz val="11"/>
        <rFont val="Arial"/>
        <family val="2"/>
      </rPr>
      <t xml:space="preserve"> - sous total</t>
    </r>
  </si>
  <si>
    <t>Remboursement effectué par le CNASEA ou autres</t>
  </si>
  <si>
    <t>Remboursement des frais de formation par organisme mutualisateur</t>
  </si>
  <si>
    <t>Cotisations des adhérents</t>
  </si>
  <si>
    <r>
      <t>AUTRES PRODUITS DE GESTION COURANTE</t>
    </r>
    <r>
      <rPr>
        <sz val="11"/>
        <rFont val="Arial"/>
        <family val="2"/>
      </rPr>
      <t xml:space="preserve"> – sous total</t>
    </r>
  </si>
  <si>
    <t>PRODUITS FINANCIERS</t>
  </si>
  <si>
    <r>
      <t>PRODUITS EXCEPTIONNELS</t>
    </r>
    <r>
      <rPr>
        <sz val="11"/>
        <rFont val="Arial"/>
        <family val="2"/>
      </rPr>
      <t xml:space="preserve"> </t>
    </r>
    <r>
      <rPr>
        <sz val="9"/>
        <rFont val="Arial"/>
        <family val="2"/>
      </rPr>
      <t>(Dons, opérations de gestion exercices antérieurs)</t>
    </r>
  </si>
  <si>
    <t>REPRISE SUR AMORTISSEMENT &amp; PROVISIONS</t>
  </si>
  <si>
    <r>
      <t xml:space="preserve">TRANSFERT DE CHARGES </t>
    </r>
    <r>
      <rPr>
        <sz val="9"/>
        <rFont val="Arial"/>
        <family val="2"/>
      </rPr>
      <t>dont indemnités journalières sécurité sociale</t>
    </r>
  </si>
  <si>
    <t>Contre partie des mises à disposition (locaux, personnel …)</t>
  </si>
  <si>
    <t>TOTAL DES PRODUITS</t>
  </si>
  <si>
    <t>DEFICIT</t>
  </si>
  <si>
    <t>CAL 6/11 ANS</t>
  </si>
  <si>
    <t>Global CAL 6/11 ans</t>
  </si>
  <si>
    <t xml:space="preserve">APS 3/5 ANS </t>
  </si>
  <si>
    <t>PLACES PAR TRANCHE HORAIRE</t>
  </si>
  <si>
    <t>Nombre d'heures d'accueil</t>
  </si>
  <si>
    <t>Matin</t>
  </si>
  <si>
    <t>Soir</t>
  </si>
  <si>
    <t>Global APS 3/5 ans</t>
  </si>
  <si>
    <t xml:space="preserve">APS 6/11 ANS </t>
  </si>
  <si>
    <t>Global APS 6/11 ans</t>
  </si>
  <si>
    <t>LUNDI</t>
  </si>
  <si>
    <t>MARDI</t>
  </si>
  <si>
    <t>JEUDI</t>
  </si>
  <si>
    <t>VENDREDI</t>
  </si>
  <si>
    <t>GLOBAL</t>
  </si>
  <si>
    <t>APS 3/5 ANS</t>
  </si>
  <si>
    <t>APS 6/11 ANS</t>
  </si>
  <si>
    <t>TOTAL</t>
  </si>
  <si>
    <t>Global</t>
  </si>
  <si>
    <t xml:space="preserve">Noël (janvier) </t>
  </si>
  <si>
    <t xml:space="preserve">Autres subventions </t>
  </si>
  <si>
    <t>APS 6/11ANS</t>
  </si>
  <si>
    <t>Généralités</t>
  </si>
  <si>
    <t>Toussaint</t>
  </si>
  <si>
    <t>Noël (décembre)</t>
  </si>
  <si>
    <t>CALCUL PREVISONNEL DES CHARGES DE PERSONNEL</t>
  </si>
  <si>
    <t>BUDGET PREVISIONNEL</t>
  </si>
  <si>
    <t>RAPPEL DU CALCUL DES CHARGES DE PERSONNEL</t>
  </si>
  <si>
    <t>CALCUL PREVISIONNEL DES COÛTS DE RESTAURATION    HORS SIVU</t>
  </si>
  <si>
    <t>Nombre de semaines de fonctionnement</t>
  </si>
  <si>
    <t xml:space="preserve">Nombre d'heures enfant maximum </t>
  </si>
  <si>
    <t>Informations prioritaires :</t>
  </si>
  <si>
    <t>INTITULE DE L'ACTION 1</t>
  </si>
  <si>
    <t xml:space="preserve">NOMBRE D'HEURES ENFANT </t>
  </si>
  <si>
    <t>ASSOCIATION</t>
  </si>
  <si>
    <t>SITE 1</t>
  </si>
  <si>
    <t>CALCUL PREVISIONNEL DES COÛTS DE RESTAURATION SIVU</t>
  </si>
  <si>
    <t>Global association</t>
  </si>
  <si>
    <t xml:space="preserve">POLE SPECIFIQUE 6-11 ANS </t>
  </si>
  <si>
    <t>Pôle(s) spécifiques</t>
  </si>
  <si>
    <t>INTITULE DE L'ACTION 2</t>
  </si>
  <si>
    <t>Nom / prénom                       (à préciser)</t>
  </si>
  <si>
    <t>Postes par actions</t>
  </si>
  <si>
    <t>Coût horaire chargé</t>
  </si>
  <si>
    <t>Coût annuel chargé</t>
  </si>
  <si>
    <t>o Maternel : 1 encadrant pour 8 enfants</t>
  </si>
  <si>
    <t>o Elémentaire : 1 encadrant pour 12 enfants</t>
  </si>
  <si>
    <t>ACTION 1</t>
  </si>
  <si>
    <t>ACTION 2</t>
  </si>
  <si>
    <t>ACTION 3</t>
  </si>
  <si>
    <t>ACTION 4</t>
  </si>
  <si>
    <t>ACTION 5</t>
  </si>
  <si>
    <t>INTITULE DE L'ACTION 3</t>
  </si>
  <si>
    <t>INTITULE DE L'ACTION 4</t>
  </si>
  <si>
    <t>INTITULE DE L'ACTION 5</t>
  </si>
  <si>
    <t>o Les tableaux ci-joints constituent des rappels des données saisies action par action. L'ensemble des calculs se réalise automatiquement.</t>
  </si>
  <si>
    <t>ACTION EN FAVEUR DES ADOLESCENTS</t>
  </si>
  <si>
    <t>o Les tableaux ci-joints constituent des rappels des données saisies par action et par age. L'ensemble des calculs se réalise automatiquement.</t>
  </si>
  <si>
    <t>o Les calculs prévisionnels des charges de personnel, de la PSO ainsi que la subvention de la commune affectée à l'action se calculent automatiquement à partir des informations relatives à chacune d'elles : nombre de places par periode, nombre de jours ouvrés, fréquentation estimée, salaires animateurs, responsables...etc</t>
  </si>
  <si>
    <t>o Les calculs prévisionnels des coûts de restauration, des charges de personnel, de la PSO ainsi que la subvention de la commune affectée à l'action se calculent automatiquement à partir des informations relatives à chacune d'elles : nombre de places par periode, nombre de jours ouvrés, fréquentation estimée, salaires animateurs, responsables...etc</t>
  </si>
  <si>
    <t>o Merci de préciser, si possible, le nom et le prénom de chaque salarié dans le tableau de calcul prévisionnel des charges salariales.</t>
  </si>
  <si>
    <t>Onglet "pôles spé 6-11ans" :</t>
  </si>
  <si>
    <t xml:space="preserve">o Pôles spécifiques 6/11 ans. </t>
  </si>
  <si>
    <t>SITE 3</t>
  </si>
  <si>
    <t xml:space="preserve">Nombre de journées  ou demi-journées enfants </t>
  </si>
  <si>
    <t>S/s total vacances scolaires</t>
  </si>
  <si>
    <t>S/s total mercredi</t>
  </si>
  <si>
    <t>Nombre de jours d'ouverture selon la période</t>
  </si>
  <si>
    <t>o Un directeur en plus de l'effectif d'encadrement au-delà de 49 enfants.</t>
  </si>
  <si>
    <t>o Le tableau de calcul prévisionnel des charges de personnel renseigne du coût prévisionnel chargé par salarié. Attention : la répartition dans le budget prévisionnel, de la rémunération brute (64111 ou 64115) et des charges patronales (645) doit être calculée et renseignée par vos soins.</t>
  </si>
  <si>
    <r>
      <t xml:space="preserve">o Le tableau de calcul prévisionnel des charges de personnel renseigne du coût prévisionnel </t>
    </r>
    <r>
      <rPr>
        <b/>
        <u/>
        <sz val="13"/>
        <rFont val="Arial"/>
        <family val="2"/>
      </rPr>
      <t>chargé</t>
    </r>
    <r>
      <rPr>
        <sz val="13"/>
        <rFont val="Arial"/>
        <family val="2"/>
      </rPr>
      <t xml:space="preserve"> par salarié. Attention : la répartition dans le budget prévisionnel, de la rémunération brute (64111 ou 64115) et des charges patronales (645) doit être calculée et renseignée par vos soins.</t>
    </r>
  </si>
  <si>
    <t xml:space="preserve">o Action APS (3/5ans et 6/11ans) </t>
  </si>
  <si>
    <t>Nb de places</t>
  </si>
  <si>
    <t xml:space="preserve">Janv / juillet </t>
  </si>
  <si>
    <t xml:space="preserve">Sept / déc </t>
  </si>
  <si>
    <t xml:space="preserve">Nb de places          </t>
  </si>
  <si>
    <t>Périodes</t>
  </si>
  <si>
    <t xml:space="preserve">Nb de places         </t>
  </si>
  <si>
    <t>Nombre d'heures d'animation par semaine  janv /  juillet</t>
  </si>
  <si>
    <t xml:space="preserve">Nombre d'heures d'animation      par semaine sept / déc </t>
  </si>
  <si>
    <t>Nombre de jours d'ouverture</t>
  </si>
  <si>
    <t>Coût par enfant (repas et/ou goûter)</t>
  </si>
  <si>
    <t>SITE 2</t>
  </si>
  <si>
    <t>Soir sans TAP</t>
  </si>
  <si>
    <t>CALCUL de la capacité théorique Ville</t>
  </si>
  <si>
    <t>Période</t>
  </si>
  <si>
    <t>Nombre d'enfants max par animateur</t>
  </si>
  <si>
    <t>Amplitude horaire de la pause méridienne</t>
  </si>
  <si>
    <t xml:space="preserve">Nombre de jours d'ouverture </t>
  </si>
  <si>
    <t>Total des heures animation</t>
  </si>
  <si>
    <t>Total des heures enfant CAPACITE</t>
  </si>
  <si>
    <t xml:space="preserve">Janv / Juill </t>
  </si>
  <si>
    <t>Global APE 6/11 ans</t>
  </si>
  <si>
    <t>o Maternel : 1 encadrant pour 14 enfants</t>
  </si>
  <si>
    <t xml:space="preserve">Amplitude horaire </t>
  </si>
  <si>
    <t xml:space="preserve">Total des heures </t>
  </si>
  <si>
    <t>CALCUL PREVISIONNEL ASRE</t>
  </si>
  <si>
    <t>ASRE par période</t>
  </si>
  <si>
    <t xml:space="preserve">Nombre d'animateurs </t>
  </si>
  <si>
    <t xml:space="preserve"> </t>
  </si>
  <si>
    <t>Déduction</t>
  </si>
  <si>
    <t>Nombre d'heures enfant</t>
  </si>
  <si>
    <t>Pâques</t>
  </si>
  <si>
    <t>Modes de calcul des cellules protégés ASRE (Aide Spécifiques Rythmes Educatifs)</t>
  </si>
  <si>
    <t>REFERENT</t>
  </si>
  <si>
    <t>Total Référent</t>
  </si>
  <si>
    <t>CAL</t>
  </si>
  <si>
    <t>J</t>
  </si>
  <si>
    <t>Juillet</t>
  </si>
  <si>
    <t>Août</t>
  </si>
  <si>
    <t>Noël</t>
  </si>
  <si>
    <t>Lundi</t>
  </si>
  <si>
    <t>Mardi</t>
  </si>
  <si>
    <t>Jeudi</t>
  </si>
  <si>
    <t>Vendredi</t>
  </si>
  <si>
    <t>Référent 1</t>
  </si>
  <si>
    <t>Référent 2</t>
  </si>
  <si>
    <t>Référent 3</t>
  </si>
  <si>
    <t>o L'ensemble des cellules comptables présentant une trame de couleur (grisée ou autre) sont protégées. Veuillez renseigner toutes les autres cellules.</t>
  </si>
  <si>
    <t>Fonctionnement Général</t>
  </si>
  <si>
    <t>FONCTIONNEMENT GENERAL</t>
  </si>
  <si>
    <t>o Elémentaire : 1 encadrant pour 18 enfants</t>
  </si>
  <si>
    <t>Cadre normé</t>
  </si>
  <si>
    <t>Mercredi (sept à déc )*</t>
  </si>
  <si>
    <t>DJ</t>
  </si>
  <si>
    <t>Colonne1</t>
  </si>
  <si>
    <t>Onglet "Fonctionnement Général" :</t>
  </si>
  <si>
    <t>SIVU ou autre restauration</t>
  </si>
  <si>
    <t>TAP 6/11 ANS</t>
  </si>
  <si>
    <t>Cadre normé TAP:</t>
  </si>
  <si>
    <t>Mercredi (janvier à juillet)*</t>
  </si>
  <si>
    <t>TAP Référent ( 6/11 ANS )</t>
  </si>
  <si>
    <t>3,5 heures par jour de fonctionnement accordées pour les missions du référent école</t>
  </si>
  <si>
    <r>
      <t>o Toute insertion d'onglets ou de feuilles supplémentaires ne pourra être en lien avec les autres et peuvent entraîner des perturbations sur les liaisons initiales. Nous vous conseillons vivement de</t>
    </r>
    <r>
      <rPr>
        <sz val="13"/>
        <color indexed="8"/>
        <rFont val="Arial"/>
        <family val="2"/>
      </rPr>
      <t xml:space="preserve"> </t>
    </r>
    <r>
      <rPr>
        <b/>
        <sz val="13"/>
        <color indexed="8"/>
        <rFont val="Arial"/>
        <family val="2"/>
      </rPr>
      <t>ne pas procéder à une insertion de feuille supplémentaire</t>
    </r>
    <r>
      <rPr>
        <sz val="13"/>
        <color indexed="8"/>
        <rFont val="Arial"/>
        <family val="2"/>
      </rPr>
      <t>.</t>
    </r>
    <r>
      <rPr>
        <sz val="13"/>
        <rFont val="Arial"/>
        <family val="2"/>
      </rPr>
      <t xml:space="preserve"> Pour toute information complémentaire, merci de contacter le service ENFANCE. </t>
    </r>
  </si>
  <si>
    <t>Global 
Pôle spé</t>
  </si>
  <si>
    <t>Global 
Actions ado</t>
  </si>
  <si>
    <t>Charges</t>
  </si>
  <si>
    <t>Produits</t>
  </si>
  <si>
    <t>Demande</t>
  </si>
  <si>
    <t>Charges hors RH</t>
  </si>
  <si>
    <t>Coût horaire animation</t>
  </si>
  <si>
    <t xml:space="preserve">Coût horaire par enfant </t>
  </si>
  <si>
    <t>Conventionnement N-1</t>
  </si>
  <si>
    <t>Directeur Nbr heures ville</t>
  </si>
  <si>
    <t>Animateur Nbr heures ville</t>
  </si>
  <si>
    <t>Directeur Nbr heures asso</t>
  </si>
  <si>
    <t>Animateur Nbr heures asso</t>
  </si>
  <si>
    <t>Secrétariat Nbr heures asso</t>
  </si>
  <si>
    <t>Coordinateur Nbr heures asso</t>
  </si>
  <si>
    <t>Entretien Nbr heures asso</t>
  </si>
  <si>
    <t>Charges hors RH (A+D+C+E)</t>
  </si>
  <si>
    <t>Directeur coût horaire</t>
  </si>
  <si>
    <t>Directeur Coût total</t>
  </si>
  <si>
    <t>Animateur coût horaire</t>
  </si>
  <si>
    <t>Animateur Coût total</t>
  </si>
  <si>
    <t>Coordinateur coût horaire</t>
  </si>
  <si>
    <t>Coordinateur Coût total</t>
  </si>
  <si>
    <t>Entretien coût horaire</t>
  </si>
  <si>
    <t>Entretien Coût total</t>
  </si>
  <si>
    <t>Secrétariat coût horaire</t>
  </si>
  <si>
    <t>Secrétariat Coût total</t>
  </si>
  <si>
    <t xml:space="preserve">Coût horaire par tranche enfant </t>
  </si>
  <si>
    <t>Animateur + Directeur</t>
  </si>
  <si>
    <t>Nbr heures</t>
  </si>
  <si>
    <t>Coût moyen</t>
  </si>
  <si>
    <t>Montant</t>
  </si>
  <si>
    <t>Coordinateur</t>
  </si>
  <si>
    <t>Entretien</t>
  </si>
  <si>
    <t>Secrétariat</t>
  </si>
  <si>
    <t>PSO</t>
  </si>
  <si>
    <t>Autre 1</t>
  </si>
  <si>
    <t>Autre 2</t>
  </si>
  <si>
    <t>Autre 3</t>
  </si>
  <si>
    <t>Autre 4</t>
  </si>
  <si>
    <t>Rapports</t>
  </si>
  <si>
    <t>subvention</t>
  </si>
  <si>
    <t>proposée</t>
  </si>
  <si>
    <t>demandée</t>
  </si>
  <si>
    <t>heures enfants (subvention/nbr heures enfants)</t>
  </si>
  <si>
    <t>tranches enfants (subvention / nbr tranches)</t>
  </si>
  <si>
    <t>Entretien (Nbre heures / nbr jours)</t>
  </si>
  <si>
    <t xml:space="preserve">Réajustements </t>
  </si>
  <si>
    <t>Subvention n-1</t>
  </si>
  <si>
    <t>nbr heures enfants</t>
  </si>
  <si>
    <t>Coût normé gestion + matériel</t>
  </si>
  <si>
    <t>Charges gestion + matériel</t>
  </si>
  <si>
    <t>coordination (Nbre heures / nbre de jours /nbr tranches)</t>
  </si>
  <si>
    <t>Secrétariat (Nbre heures / nbr de places)</t>
  </si>
  <si>
    <t>Augmentation</t>
  </si>
  <si>
    <t>Charges hors RH (%)</t>
  </si>
  <si>
    <t>Autres charges</t>
  </si>
  <si>
    <t>heures enfants</t>
  </si>
  <si>
    <t>APS 3/5 ans</t>
  </si>
  <si>
    <t>APS 6/11 ans</t>
  </si>
  <si>
    <t>Nb de places soir</t>
  </si>
  <si>
    <t>Nb de places matin</t>
  </si>
  <si>
    <t xml:space="preserve">Mercr </t>
  </si>
  <si>
    <t>Fév</t>
  </si>
  <si>
    <t>Touss</t>
  </si>
  <si>
    <t>Ampl.  soir</t>
  </si>
  <si>
    <t xml:space="preserve">Nb de sem </t>
  </si>
  <si>
    <t>Ampl.  matin</t>
  </si>
  <si>
    <t>Secrétariat (Nbre heures / nbr de places max instantané)</t>
  </si>
  <si>
    <t>Charges hors  RH à l'heure pour une tranche enfant</t>
  </si>
  <si>
    <t>coordination (Nbre heures / nbre heures efts / 14)</t>
  </si>
  <si>
    <t>Charges hors  RH (coût d'une tranche eft par heure hors RH)</t>
  </si>
  <si>
    <t>ACTIONS</t>
  </si>
  <si>
    <t>Commentaires</t>
  </si>
  <si>
    <t>Fonctionnement</t>
  </si>
  <si>
    <t>C.A.L. 3-5 ANS</t>
  </si>
  <si>
    <t>TOTAL CAL</t>
  </si>
  <si>
    <t>APS 3-5 ANS</t>
  </si>
  <si>
    <t>APS 6-11 ANS</t>
  </si>
  <si>
    <t>TOTAL APS</t>
  </si>
  <si>
    <t>TOTAL POLE SPE</t>
  </si>
  <si>
    <t>TOTAL ADO</t>
  </si>
  <si>
    <t>TOTAL GENERAL</t>
  </si>
  <si>
    <t>Pôles spécifiques 1 : à préciser</t>
  </si>
  <si>
    <t>Pôles spécifiques 2 : à préciser</t>
  </si>
  <si>
    <t>Action ADO 1 : à préciser</t>
  </si>
  <si>
    <t>Total heures enfant janvier-décembre</t>
  </si>
  <si>
    <t xml:space="preserve">Délibération du </t>
  </si>
  <si>
    <t>S/s Total des heures enfant sept-déc</t>
  </si>
  <si>
    <t>S/s Total des heures enfant janv-juillet</t>
  </si>
  <si>
    <t>S/s Totaux des heures enfant par période</t>
  </si>
  <si>
    <t>coordination (Nbre heures / nbre heures efts / 8)</t>
  </si>
  <si>
    <t>coordination (Nbre heures / nbre heures efts / 12</t>
  </si>
  <si>
    <t>CENTRES D'ACCUEIL ET DE LOISIRS</t>
  </si>
  <si>
    <t>CENTRES D'ACCUEIL ET DE LOISIRS   3/5 ans</t>
  </si>
  <si>
    <t>CENTRES D'ACCUEIL ET DE LOISIRS   6/11 ans</t>
  </si>
  <si>
    <t>CERTIFIE EXACT
Signature du Président</t>
  </si>
  <si>
    <t>Total nbre de places</t>
  </si>
  <si>
    <t>Total nbre de places ou animateurs</t>
  </si>
  <si>
    <r>
      <t xml:space="preserve">o L'ensemble des cellules comptables présentant une </t>
    </r>
    <r>
      <rPr>
        <b/>
        <u/>
        <sz val="13"/>
        <color indexed="10"/>
        <rFont val="Arial"/>
        <family val="2"/>
      </rPr>
      <t xml:space="preserve">trame </t>
    </r>
    <r>
      <rPr>
        <sz val="13"/>
        <rFont val="Arial"/>
        <family val="2"/>
      </rPr>
      <t xml:space="preserve">de couleur (grisée ou autre) </t>
    </r>
    <r>
      <rPr>
        <b/>
        <u/>
        <sz val="13"/>
        <color indexed="10"/>
        <rFont val="Arial"/>
        <family val="2"/>
      </rPr>
      <t xml:space="preserve">sont protégées. </t>
    </r>
  </si>
  <si>
    <r>
      <t xml:space="preserve">o Le tableau de calcul prévisionnel des charges de personnel (ci-dessus) renseigne du coût prévisionnel chargé par salarié. </t>
    </r>
    <r>
      <rPr>
        <b/>
        <u/>
        <sz val="13"/>
        <color indexed="10"/>
        <rFont val="Arial"/>
        <family val="2"/>
      </rPr>
      <t>Attention :</t>
    </r>
    <r>
      <rPr>
        <sz val="13"/>
        <rFont val="Arial"/>
        <family val="2"/>
      </rPr>
      <t xml:space="preserve"> la répartition dans le budget prévisionnel, de la rémunération brute (64111 ou 64115) et des charges patronales (645) doit être calculée et renseignée par vos soins.</t>
    </r>
  </si>
  <si>
    <r>
      <t>PRODUITS EXCEPTIONNELS</t>
    </r>
    <r>
      <rPr>
        <sz val="11"/>
        <rFont val="Arial"/>
        <family val="2"/>
      </rPr>
      <t xml:space="preserve"> </t>
    </r>
    <r>
      <rPr>
        <sz val="9"/>
        <rFont val="Arial"/>
        <family val="2"/>
      </rPr>
      <t>(Dons, opérations de gestion exercices antérieurs)</t>
    </r>
  </si>
  <si>
    <r>
      <t xml:space="preserve">TRANSFERT DE CHARGES </t>
    </r>
    <r>
      <rPr>
        <sz val="9"/>
        <rFont val="Arial"/>
        <family val="2"/>
      </rPr>
      <t>dont indemnités journalières sécurité sociale</t>
    </r>
  </si>
  <si>
    <r>
      <t xml:space="preserve">o Le tableau de calcul prévisionnel des charges de personnel (ci-dessus) renseigne du coût prévisionnel chargé par salarié. </t>
    </r>
    <r>
      <rPr>
        <b/>
        <u/>
        <sz val="13"/>
        <color indexed="10"/>
        <rFont val="Arial"/>
        <family val="2"/>
      </rPr>
      <t>Attention :</t>
    </r>
    <r>
      <rPr>
        <sz val="13"/>
        <rFont val="Arial"/>
        <family val="2"/>
      </rPr>
      <t xml:space="preserve"> la répartition dans le budget prévisionnel, de la rémunération brute (64111 ou 64115) et des charges patronales (645) doit être</t>
    </r>
    <r>
      <rPr>
        <b/>
        <u/>
        <sz val="13"/>
        <color indexed="10"/>
        <rFont val="Arial"/>
        <family val="2"/>
      </rPr>
      <t xml:space="preserve"> calculée et renseignée par vos soins.</t>
    </r>
  </si>
  <si>
    <t>Global 
Référent 6/11 ans</t>
  </si>
  <si>
    <t>Age</t>
  </si>
  <si>
    <t>Vote BP</t>
  </si>
  <si>
    <t>3-5 ans</t>
  </si>
  <si>
    <t>6-11 ans</t>
  </si>
  <si>
    <t>3-11 ans</t>
  </si>
  <si>
    <t>APS</t>
  </si>
  <si>
    <t>SITE 4</t>
  </si>
  <si>
    <t>SITE 5</t>
  </si>
  <si>
    <t>SITE 6</t>
  </si>
  <si>
    <t>SITE 7</t>
  </si>
  <si>
    <t>SITE 8</t>
  </si>
  <si>
    <t>SITE 9</t>
  </si>
  <si>
    <t>SITE 10</t>
  </si>
  <si>
    <t>Pour toute première demande ou demande supplémentaire:</t>
  </si>
  <si>
    <t>Cadre normé TAP 6/11</t>
  </si>
  <si>
    <t>Cadre normé APS  3/5:</t>
  </si>
  <si>
    <t>o Coût matériel : 125 euros maximum par tranche de 14 enfants</t>
  </si>
  <si>
    <t>o Coût de gestion : 345 euros maximum par tranche de 14 enfants</t>
  </si>
  <si>
    <t>o Coût matériel : 125 euros maximum par tranche de 18 enfants</t>
  </si>
  <si>
    <t>o Coût de gestion : 345 euros maximum par tranche de 18 enfants</t>
  </si>
  <si>
    <t>Cadre normé APS  6/11:</t>
  </si>
  <si>
    <t>%</t>
  </si>
  <si>
    <r>
      <rPr>
        <sz val="16"/>
        <color indexed="10"/>
        <rFont val="Calibri"/>
        <family val="2"/>
      </rPr>
      <t xml:space="preserve">ALTERNATIVE 2: </t>
    </r>
    <r>
      <rPr>
        <sz val="12"/>
        <rFont val="Calibri"/>
        <family val="2"/>
      </rPr>
      <t xml:space="preserve">
</t>
    </r>
    <r>
      <rPr>
        <sz val="14"/>
        <rFont val="Calibri"/>
        <family val="2"/>
      </rPr>
      <t>indiquer dans la case bleue
le</t>
    </r>
    <r>
      <rPr>
        <u/>
        <sz val="14"/>
        <rFont val="Calibri"/>
        <family val="2"/>
      </rPr>
      <t xml:space="preserve"> % d'évolution de l'H/enf par rapport à l'année N-1</t>
    </r>
  </si>
  <si>
    <t>ALTERNATIVE 1</t>
  </si>
  <si>
    <t>ANALYSE</t>
  </si>
  <si>
    <t xml:space="preserve">o Elémentaire : 
2 animateurs par classe (moyenne de 14 enfants par animateur)
2 heures de séance + 30 minutes de préparation par séance et par site
2 heures par an de réunion préparatoire par animateur et par site
</t>
  </si>
  <si>
    <t xml:space="preserve">cadre animateur= 30 min de prépa par séance de 2H + 2H/an et par site réunion animateur  </t>
  </si>
  <si>
    <t>TOTAL CAL 3 / 11 ans</t>
  </si>
  <si>
    <t>Conventionnement N-1 CAL 3/5 ans</t>
  </si>
  <si>
    <t>Conventionnement N-1 CAL 6/11 ans</t>
  </si>
  <si>
    <t>TOTAL APS 3 / 11 ans</t>
  </si>
  <si>
    <t xml:space="preserve">Conventionnement N-1 APS 6/11 ans </t>
  </si>
  <si>
    <t>Conventionnement N-1 APS 3/5 ans</t>
  </si>
  <si>
    <t>o Demande de subvention de "fonctionnement général"</t>
  </si>
  <si>
    <t>SITE 11</t>
  </si>
  <si>
    <t>SITE 12</t>
  </si>
  <si>
    <t>SITE 13</t>
  </si>
  <si>
    <t>SITE 14</t>
  </si>
  <si>
    <t>SITE 15</t>
  </si>
  <si>
    <t xml:space="preserve">  </t>
  </si>
  <si>
    <t xml:space="preserve">Nombre de journées  enfants </t>
  </si>
  <si>
    <t xml:space="preserve">Nombre de journées enfants </t>
  </si>
  <si>
    <t>CAF</t>
  </si>
  <si>
    <t>SIVU</t>
  </si>
  <si>
    <t>goûter</t>
  </si>
  <si>
    <t>repas 3-5 ans</t>
  </si>
  <si>
    <t>repas 6-11 ans</t>
  </si>
  <si>
    <t>repas adulte</t>
  </si>
  <si>
    <t>o Calcul ASRE fait sur la base du tarif ASRE 2017. Soit W2 euros</t>
  </si>
  <si>
    <t>o ASRE : W2 euros x (nombre de jours x nombre d'enfants x amplitude de l'accueil  x fréquentation estimée)</t>
  </si>
  <si>
    <t>base Forfait en H</t>
  </si>
  <si>
    <t xml:space="preserve">Soir </t>
  </si>
  <si>
    <t>o Action Pause Méridienne (3/5ans)</t>
  </si>
  <si>
    <t>Onglets "sites "de 1 à 15:</t>
  </si>
  <si>
    <t>PAuse Méridienne 3/5 ans</t>
  </si>
  <si>
    <t>PAuse Méridienne 6/11 ans</t>
  </si>
  <si>
    <t>Pause Méridienne 6/11 ans</t>
  </si>
  <si>
    <t>PAM 6/11 ans</t>
  </si>
  <si>
    <t>CAL 6- 11 ANS</t>
  </si>
  <si>
    <t>PAM 6/11</t>
  </si>
  <si>
    <t>PAM 3/5</t>
  </si>
  <si>
    <t xml:space="preserve"> CAL 3/5: Mercredi et Vacances</t>
  </si>
  <si>
    <t xml:space="preserve"> CAL 6/11: Mercredi et Vacances</t>
  </si>
  <si>
    <t>Tarification</t>
  </si>
  <si>
    <t>Forfait gestion</t>
  </si>
  <si>
    <t>Impôts et taxes</t>
  </si>
  <si>
    <t>PAM 3/5 ans</t>
  </si>
  <si>
    <t>PAM</t>
  </si>
  <si>
    <t>Nombre d'heures enfant maximum par semaine</t>
  </si>
  <si>
    <t>Autre 5</t>
  </si>
  <si>
    <t>Autre 6</t>
  </si>
  <si>
    <t>Autre 7</t>
  </si>
  <si>
    <t>N-2</t>
  </si>
  <si>
    <t>autre 2</t>
  </si>
  <si>
    <t>rapport 2019</t>
  </si>
  <si>
    <t>rapport 2018</t>
  </si>
  <si>
    <t>Pôle spé 6-11 ans</t>
  </si>
  <si>
    <t>Intitulé de l'action</t>
  </si>
  <si>
    <t>Mercredis</t>
  </si>
  <si>
    <t>Vacances</t>
  </si>
  <si>
    <t>Coût par enfant (repas + goûter)</t>
  </si>
  <si>
    <t>Ratio charges hors restau et RH</t>
  </si>
  <si>
    <t>Directeur</t>
  </si>
  <si>
    <t>PAM 3-5 ans</t>
  </si>
  <si>
    <t>PAM 6-11 ans</t>
  </si>
  <si>
    <t>o Animateur :  2 heures maximum le soir</t>
  </si>
  <si>
    <t>o Responsable : 2,5 heures maximum le soir</t>
  </si>
  <si>
    <t>o Animateur : 1 heure maximum le matin et 2 heures maximum le soir</t>
  </si>
  <si>
    <t>o Responsable : 1 heure maximum le matin et 2,5 heures maximum le soir</t>
  </si>
  <si>
    <t>o Volume de 8h maximum  / semaine dans chaque école</t>
  </si>
  <si>
    <t xml:space="preserve">o Animateur: 11h30 maximum par journée </t>
  </si>
  <si>
    <t xml:space="preserve">o Directeur : 12h30 maximum par journée </t>
  </si>
  <si>
    <t>o Participation forfaitaire  de gestion et de matériel de 1,70€  par heure d'intervention</t>
  </si>
  <si>
    <t>Animateur</t>
  </si>
  <si>
    <t>Gestion et matériel</t>
  </si>
  <si>
    <t>Trop perçu N-2</t>
  </si>
  <si>
    <t xml:space="preserve">o Action CAL (3/5ans et 6/11ans) </t>
  </si>
  <si>
    <t>o Action Pause Méridienne 6/11 ans</t>
  </si>
  <si>
    <t>Action</t>
  </si>
  <si>
    <t>Fonction</t>
  </si>
  <si>
    <t xml:space="preserve">Nombre d'heures enfants (coordo/secrét)
Cumul de nbre de jours d'ouverture (entretien)
</t>
  </si>
  <si>
    <t>Demandé nombre d'heure</t>
  </si>
  <si>
    <t>Demandé coût total</t>
  </si>
  <si>
    <t>Accordé nombre d'heure</t>
  </si>
  <si>
    <t>Accordé coût total</t>
  </si>
  <si>
    <t>Encadrement efts</t>
  </si>
  <si>
    <t>Coût hors RH et SIVUU</t>
  </si>
  <si>
    <t>Vote BP N-1</t>
  </si>
  <si>
    <t>Heures efts N-1</t>
  </si>
  <si>
    <t>Demande N</t>
  </si>
  <si>
    <t>Mercredi</t>
  </si>
  <si>
    <t xml:space="preserve">Fonctionnement CAL des mercredis : J (journée) </t>
  </si>
  <si>
    <t>Extraction ACTION / FONCTION</t>
  </si>
  <si>
    <t>o Les calculs prévisionnels des coûts de restauration, des charges de personnels, des recettes de la Caisse d'Allocation Familiale ainsi que la subvention de la commune affectée à l'action se calculent automatiquement à partir des informations relatives à chacune d'elles : nombre de places par periode, nombre de jours ouvrés, fréquentation estimée, salaires animateurs, responsables...etc</t>
  </si>
  <si>
    <t>Calcul prévisionnel recettes CAF</t>
  </si>
  <si>
    <t>Recettes par période</t>
  </si>
  <si>
    <t>Recettes  par période</t>
  </si>
  <si>
    <t>RAPPEL DU CALCUL PREVISIONNEL RECETTES CAF</t>
  </si>
  <si>
    <t>PS</t>
  </si>
  <si>
    <t>Modes de calcul des cellules protégées recettes CAF et heures enfants</t>
  </si>
  <si>
    <t>o 25 % de temps de préparation / coordination par jour de fonctionnement effectif.</t>
  </si>
  <si>
    <t>o 2 h / jour de fonctionnement</t>
  </si>
  <si>
    <t>Cadre normé Pause méridienne 3/5 : 36 semaines</t>
  </si>
  <si>
    <t>Cadre normé Pause méridienne 6/11 ans : 33 semaines</t>
  </si>
  <si>
    <t>o Maternel : 1 encadrant pour 18 enfants</t>
  </si>
  <si>
    <t>Modes de calcul des cellules protégés recettes CAF et restauration :</t>
  </si>
  <si>
    <t>contrôle</t>
  </si>
  <si>
    <t>Proportion versement</t>
  </si>
  <si>
    <t>nbre sem</t>
  </si>
  <si>
    <t>Congés payés</t>
  </si>
  <si>
    <t>N-1</t>
  </si>
  <si>
    <t>Evolution de N-1 à N</t>
  </si>
  <si>
    <t>N</t>
  </si>
  <si>
    <t>Cadre suprise 2</t>
  </si>
  <si>
    <t>Cadre surprise 1</t>
  </si>
  <si>
    <t>CAF déclarée</t>
  </si>
  <si>
    <t>CAF ajustée</t>
  </si>
  <si>
    <t>Recettes CAF par période</t>
  </si>
  <si>
    <t>Recettes CAF</t>
  </si>
  <si>
    <t>Ex PSCEJ</t>
  </si>
  <si>
    <t>Rajout ex PS CEJ</t>
  </si>
  <si>
    <t>Déduction ex PSCEJ</t>
  </si>
  <si>
    <t>Rajout ex PSCEJ</t>
  </si>
  <si>
    <t>Rajout PSCEJ</t>
  </si>
  <si>
    <t>Diff</t>
  </si>
  <si>
    <t>diff</t>
  </si>
  <si>
    <t>ADO</t>
  </si>
  <si>
    <t>FCT</t>
  </si>
  <si>
    <t>Nbre heures enfants</t>
  </si>
  <si>
    <t>à faire</t>
  </si>
  <si>
    <t xml:space="preserve">Coût horaire </t>
  </si>
  <si>
    <t>Global PAM 6-11 ANS</t>
  </si>
  <si>
    <t>nouvelles recettes CAF
Potentielles</t>
  </si>
  <si>
    <t>Rappel recettes ex PSCEJ</t>
  </si>
  <si>
    <t>nouvelles subventions</t>
  </si>
  <si>
    <t>Nouvelles subventions</t>
  </si>
  <si>
    <t xml:space="preserve">Vote BP </t>
  </si>
  <si>
    <t>Vote BPavec ex PSCEJ</t>
  </si>
  <si>
    <t>Noël 1</t>
  </si>
  <si>
    <t>Noël 2</t>
  </si>
  <si>
    <r>
      <t xml:space="preserve">Proposition 
</t>
    </r>
    <r>
      <rPr>
        <b/>
        <sz val="10"/>
        <color indexed="10"/>
        <rFont val="Calibri"/>
        <family val="2"/>
        <scheme val="minor"/>
      </rPr>
      <t xml:space="preserve">ALTERNATIVE 2
</t>
    </r>
    <r>
      <rPr>
        <b/>
        <sz val="10"/>
        <color indexed="8"/>
        <rFont val="Calibri"/>
        <family val="2"/>
        <scheme val="minor"/>
      </rPr>
      <t xml:space="preserve"> (% d'évolution de l'H/enf par rapport à l'année N-1)</t>
    </r>
  </si>
  <si>
    <t>Prestatoin par acte</t>
  </si>
  <si>
    <t>PSO déclarée</t>
  </si>
  <si>
    <t>PSO ajustée</t>
  </si>
  <si>
    <t>Bonif déclarée</t>
  </si>
  <si>
    <t>Bonif précédente 2019</t>
  </si>
  <si>
    <t>Bonif 2021 déclarée</t>
  </si>
  <si>
    <t>Différence</t>
  </si>
  <si>
    <t>Tarif fam bilans 2019</t>
  </si>
  <si>
    <t>Bonification ajustement conseiller</t>
  </si>
  <si>
    <t>Tarif famille bilans 2019</t>
  </si>
  <si>
    <t>o Calcul recettes CAF  fait sur la base du tarif PSO 2020. Soit 0,55 euros</t>
  </si>
  <si>
    <t>o (0,55 €)  x (nombre d'heures enfants prévisonel à l'année). Attention ce calcul ne prend pas en compte la déduction des jours fériés (3 lundis, 2 jeudi et 1 vendredi) pendant la période scolaire.</t>
  </si>
  <si>
    <r>
      <t xml:space="preserve">o Mercredis :  forfait horaire CAF (0,55 €) x </t>
    </r>
    <r>
      <rPr>
        <b/>
        <u/>
        <sz val="13"/>
        <rFont val="Arial"/>
        <family val="2"/>
      </rPr>
      <t>9 heures</t>
    </r>
    <r>
      <rPr>
        <sz val="13"/>
        <rFont val="Arial"/>
        <family val="2"/>
      </rPr>
      <t xml:space="preserve"> x  nombre de places x nombre de jours x fréquentations estimées</t>
    </r>
  </si>
  <si>
    <r>
      <t xml:space="preserve">o Vacances :  forfait horaire CAF (0,55 €) x </t>
    </r>
    <r>
      <rPr>
        <b/>
        <u/>
        <sz val="13"/>
        <rFont val="Arial"/>
        <family val="2"/>
      </rPr>
      <t>8 heures</t>
    </r>
    <r>
      <rPr>
        <sz val="13"/>
        <rFont val="Arial"/>
        <family val="2"/>
      </rPr>
      <t xml:space="preserve"> x  nombre de places x nombre de jours x fréquentations estimées</t>
    </r>
  </si>
  <si>
    <t>o forfait horaire CAF (0,55 €) x nombre d'heures enfant maximum x fréquentation estimée</t>
  </si>
  <si>
    <t>o Calcul restauration SIVU fait sur la base des tarifs 2019. Soit goûter : 0,74 euros / repas 3-5ans : 4,40 euros /  repas 6-11ans : 4,72 euros / repas adulte : 5,23 euros.</t>
  </si>
  <si>
    <t xml:space="preserve">Nombre de d'heures jeunes effectives </t>
  </si>
  <si>
    <t>horaire du début de l'accueil</t>
  </si>
  <si>
    <t>horaire de fin de l'accueil</t>
  </si>
  <si>
    <t>Amplitude</t>
  </si>
  <si>
    <t>Lundi 1</t>
  </si>
  <si>
    <t>Lundi 2</t>
  </si>
  <si>
    <t>Mardi 1</t>
  </si>
  <si>
    <t>Mardi 2</t>
  </si>
  <si>
    <t>Mercredi 1</t>
  </si>
  <si>
    <t>Mercredi 2</t>
  </si>
  <si>
    <t>Jeudi 1</t>
  </si>
  <si>
    <t>Vendredi 1</t>
  </si>
  <si>
    <t>Jeudi 2</t>
  </si>
  <si>
    <t>Vendredi 2</t>
  </si>
  <si>
    <t>Samedi 1</t>
  </si>
  <si>
    <t>Dimanche 1</t>
  </si>
  <si>
    <t>Samedi 2</t>
  </si>
  <si>
    <t>Dimanche 2</t>
  </si>
  <si>
    <t>S/s total périscolaire</t>
  </si>
  <si>
    <t>S/s total extrascolaire</t>
  </si>
  <si>
    <t>Hiver 1</t>
  </si>
  <si>
    <t>Hiver 2</t>
  </si>
  <si>
    <t>Printemps 1</t>
  </si>
  <si>
    <t>Printemps 2</t>
  </si>
  <si>
    <t>Eté juillet 1</t>
  </si>
  <si>
    <t>Eté juillet 2</t>
  </si>
  <si>
    <t>Eté août 1</t>
  </si>
  <si>
    <t>Eté août 2</t>
  </si>
  <si>
    <t>Automne 1</t>
  </si>
  <si>
    <t>Automne 2</t>
  </si>
  <si>
    <t>Fin d'année 1</t>
  </si>
  <si>
    <t>Fin d'année 2</t>
  </si>
  <si>
    <t>Soit nombre d'animateurs jeunes</t>
  </si>
  <si>
    <t>FONCTIONNEMENT PREVISIONNEL PAR PERIODE</t>
  </si>
  <si>
    <t>SEJOURS JEUNES</t>
  </si>
  <si>
    <t>NOM DU SITE</t>
  </si>
  <si>
    <t>Délibération BP</t>
  </si>
  <si>
    <t>à masquer</t>
  </si>
  <si>
    <t xml:space="preserve">Pour le Maire
Sylvie SCHMITT
Adjointe au Maire
</t>
  </si>
  <si>
    <t>SITE</t>
  </si>
  <si>
    <t>ACTIVITE</t>
  </si>
  <si>
    <t>responsable de site</t>
  </si>
  <si>
    <t>CAL 3-5 ans</t>
  </si>
  <si>
    <t>CAL 6-11 ans</t>
  </si>
  <si>
    <t>APS 6-11 ans</t>
  </si>
  <si>
    <t>APS 3-5 ans</t>
  </si>
  <si>
    <t>Demande par fonction / Site</t>
  </si>
  <si>
    <t xml:space="preserve">Union européenne </t>
  </si>
  <si>
    <t>Hors Union européenne</t>
  </si>
  <si>
    <t>Nombre de jours Jeunes effectifs</t>
  </si>
  <si>
    <t>Lieu 
du séjour</t>
  </si>
  <si>
    <t xml:space="preserve">Nombre de jours </t>
  </si>
  <si>
    <t>Soit nombre d'animateurs théorique jeunes</t>
  </si>
  <si>
    <t>Nombre d'animateurs effectifs par jour</t>
  </si>
  <si>
    <t>Gironde</t>
  </si>
  <si>
    <t xml:space="preserve">Nouvelle Aquitaine </t>
  </si>
  <si>
    <t>France</t>
  </si>
  <si>
    <t>Global 
séjours jeunes</t>
  </si>
  <si>
    <t>Global 
Autre action jeunes</t>
  </si>
  <si>
    <t xml:space="preserve">o Actions de séjours Jeunes </t>
  </si>
  <si>
    <t>o Autre action Jeunes</t>
  </si>
  <si>
    <t>NOM du ou des sites à renseigner</t>
  </si>
  <si>
    <t>Onglet "Accueils 12/17 ans" :</t>
  </si>
  <si>
    <t>Onglet "Autre action Jeunes" :</t>
  </si>
  <si>
    <t>Onglet "Séjour(s)" :</t>
  </si>
  <si>
    <t>Onglets spécifiques Adolescents:</t>
  </si>
  <si>
    <t>o Accueils 12/17 ans: période de semaines scolaires / période de vacances scolaires</t>
  </si>
  <si>
    <t>Accueils 12-17 ans</t>
  </si>
  <si>
    <t>Semaine scolaire</t>
  </si>
  <si>
    <t>Vacances scolaires</t>
  </si>
  <si>
    <t>SEJOURS</t>
  </si>
  <si>
    <t>Action 1</t>
  </si>
  <si>
    <t>Action 2</t>
  </si>
  <si>
    <t>Action 3</t>
  </si>
  <si>
    <t>Action 4</t>
  </si>
  <si>
    <t>Autre action jeunes</t>
  </si>
  <si>
    <t>Action 5</t>
  </si>
  <si>
    <t>Autres actions Jeunes</t>
  </si>
  <si>
    <t>Séjours</t>
  </si>
  <si>
    <t>ACTIVITES ADOLESCENTS</t>
  </si>
  <si>
    <t>Autre actions jeunes</t>
  </si>
  <si>
    <t>12 - 17 ans</t>
  </si>
  <si>
    <r>
      <rPr>
        <b/>
        <sz val="14"/>
        <rFont val="Arial"/>
        <family val="2"/>
      </rPr>
      <t>Accueils 12-17 ans</t>
    </r>
    <r>
      <rPr>
        <sz val="14"/>
        <rFont val="Arial"/>
        <family val="2"/>
      </rPr>
      <t xml:space="preserve">
Vacances scolaires</t>
    </r>
  </si>
  <si>
    <r>
      <rPr>
        <b/>
        <sz val="14"/>
        <rFont val="Arial"/>
        <family val="2"/>
      </rPr>
      <t>Accueils 12-17 ans</t>
    </r>
    <r>
      <rPr>
        <sz val="14"/>
        <rFont val="Arial"/>
        <family val="2"/>
      </rPr>
      <t xml:space="preserve">
semaine scolaire</t>
    </r>
  </si>
  <si>
    <t>total extrascolaire</t>
  </si>
  <si>
    <t>SEMAINE</t>
  </si>
  <si>
    <t>VACANCES</t>
  </si>
  <si>
    <t>ratio prépa directeur</t>
  </si>
  <si>
    <t>ratio prépa animateur</t>
  </si>
  <si>
    <t>Autre actiuon  Jeunes</t>
  </si>
  <si>
    <t>ADO TOUTES ACTIONS</t>
  </si>
  <si>
    <t xml:space="preserve">Accueils 12 - 17 </t>
  </si>
  <si>
    <t>Autres actions</t>
  </si>
  <si>
    <r>
      <t xml:space="preserve">ADO </t>
    </r>
    <r>
      <rPr>
        <b/>
        <sz val="22"/>
        <color theme="1"/>
        <rFont val="Arial"/>
        <family val="2"/>
      </rPr>
      <t>TOUTES ACTIONS</t>
    </r>
  </si>
  <si>
    <t>ASSOCIATION à renseigner</t>
  </si>
  <si>
    <t>Nombre de d'heures jeunes maximum</t>
  </si>
  <si>
    <t>Détail calcul nombre d'heuresJeunes:</t>
  </si>
  <si>
    <t>Détail calcul recettes CAF:</t>
  </si>
  <si>
    <t>Type de déclaration</t>
  </si>
  <si>
    <t>"ALSH"</t>
  </si>
  <si>
    <t>autre (précisez)</t>
  </si>
  <si>
    <t>Précision et Commentaire</t>
  </si>
  <si>
    <t>Nombre d'animateurs rééls par jour</t>
  </si>
  <si>
    <t>CADRE Séjours pour saisie:</t>
  </si>
  <si>
    <t>Réglementairement, le besoin minimum d'encadrement est de un animateur pour 12 jeunes.</t>
  </si>
  <si>
    <t>Détail calcul des jours Jeunes:</t>
  </si>
  <si>
    <t>nombre de places x nombre de jours = nombre jours Jeunes</t>
  </si>
  <si>
    <t xml:space="preserve">Autre action jeunes </t>
  </si>
  <si>
    <t>Nombre de jeunes envisagé et directement impliqué dans la réalisation du projet</t>
  </si>
  <si>
    <t>dont Total de jeunes bénéficiaires</t>
  </si>
  <si>
    <t>Nom / prénom                      
 (à préciser)</t>
  </si>
  <si>
    <t>Nombre d'heures moyenne de face à face par animateur</t>
  </si>
  <si>
    <t>Nombre d'heures animation total</t>
  </si>
  <si>
    <t>Total de bénéficiaires tout public</t>
  </si>
  <si>
    <r>
      <rPr>
        <b/>
        <sz val="14"/>
        <rFont val="Arial"/>
        <family val="2"/>
      </rPr>
      <t>Définition:</t>
    </r>
    <r>
      <rPr>
        <sz val="14"/>
        <rFont val="Arial"/>
        <family val="2"/>
      </rPr>
      <t xml:space="preserve">
nombre de jeunes directement impliqué: correspond au nombre de jeunes qui participent à la conception, mise en œuvre et évaluation du projet.
Tous les détails correspondant à ce projet feront l'objet de précision dans le dossier spécifique word.</t>
    </r>
  </si>
  <si>
    <t>cadre interne</t>
  </si>
  <si>
    <t>nbre d'heures par jeunes</t>
  </si>
  <si>
    <t>"accueil 12-17"</t>
  </si>
  <si>
    <t>Nombre d'animateurs réel par jour</t>
  </si>
  <si>
    <t xml:space="preserve">Cependant, le nombre d'animateurs réels peut dépendre du projet du séjour. Merci de nous indiquer le nombre d'encadrants concernés.
</t>
  </si>
  <si>
    <t>Nombre d'animateurs impliqués dans le projet</t>
  </si>
  <si>
    <t>Nombre d'heures moyen de face à face par animateur pour le projet</t>
  </si>
  <si>
    <t>Subvention de la commune service Enfance (perçue)</t>
  </si>
  <si>
    <t>Subvention de la commune service Enfance (à percevoir)</t>
  </si>
  <si>
    <t>Global Ado</t>
  </si>
  <si>
    <t>CAF déclaré</t>
  </si>
  <si>
    <t>Accueils 12-17 ans semaine scolaire</t>
  </si>
  <si>
    <t>Accueils 12-17 ans vacances</t>
  </si>
  <si>
    <t>Autres action jeunes</t>
  </si>
  <si>
    <t xml:space="preserve">Accueils 12-17 </t>
  </si>
  <si>
    <t>nbre heures enfants n-1</t>
  </si>
  <si>
    <t>coûts heures enfants n-1</t>
  </si>
  <si>
    <t>nbre heures enfants année N</t>
  </si>
  <si>
    <t>coûts heures enfants année N</t>
  </si>
  <si>
    <t>Evoltion sub N et N-1 en %</t>
  </si>
  <si>
    <t>ANNEE N-1</t>
  </si>
  <si>
    <t>ANNEE N</t>
  </si>
  <si>
    <t>Leviers d'évolution à la baisse</t>
  </si>
  <si>
    <t>Commentaires analytiques</t>
  </si>
  <si>
    <r>
      <t xml:space="preserve">TOTAL ADO
</t>
    </r>
    <r>
      <rPr>
        <sz val="11"/>
        <color rgb="FFFF0000"/>
        <rFont val="Calibri"/>
        <family val="2"/>
        <scheme val="minor"/>
      </rPr>
      <t>cumul de l'analyse par activité</t>
    </r>
  </si>
  <si>
    <t>Vote BP  n-1</t>
  </si>
  <si>
    <t>Nbre heures enfants n-1</t>
  </si>
  <si>
    <t>Coût horaire n-1</t>
  </si>
  <si>
    <t>évolution des coûts %</t>
  </si>
  <si>
    <t>évolution des coûts totaux €</t>
  </si>
  <si>
    <t xml:space="preserve">évolution % de la subvention </t>
  </si>
  <si>
    <t>évolution N-1 et N</t>
  </si>
  <si>
    <t>Association</t>
  </si>
  <si>
    <t>évolution des coûts en euros (année n) - Périmètre constant</t>
  </si>
  <si>
    <t>Montants prévisionnels de baisse</t>
  </si>
  <si>
    <t xml:space="preserve">Accordé N-1
</t>
  </si>
  <si>
    <t>Ecarts €</t>
  </si>
  <si>
    <t>Evolution cout heure/enfant  N et N-1 en %</t>
  </si>
  <si>
    <t>Asso</t>
  </si>
  <si>
    <t>BP année</t>
  </si>
  <si>
    <t>Année N-1</t>
  </si>
  <si>
    <t>Année N</t>
  </si>
  <si>
    <t>nbr heures enfants N-1</t>
  </si>
  <si>
    <t>nbr heures enfants année N</t>
  </si>
  <si>
    <t>Subvention année N</t>
  </si>
  <si>
    <t>heures enfants (subvention/nbr heures enfants) année N</t>
  </si>
  <si>
    <t>heures enfants (subvention/nbr heures enfants) N-1</t>
  </si>
  <si>
    <t>détail vacances</t>
  </si>
  <si>
    <t>détail mercredi</t>
  </si>
  <si>
    <t>PS Adolescents</t>
  </si>
  <si>
    <t>PS périscolaire</t>
  </si>
  <si>
    <t>PS Extracolaire</t>
  </si>
  <si>
    <t>CALENDRIER</t>
  </si>
  <si>
    <t>PAM 3-5</t>
  </si>
  <si>
    <t>PAM 6-11</t>
  </si>
  <si>
    <t>APS 3-5</t>
  </si>
  <si>
    <t>APS 6-11</t>
  </si>
  <si>
    <t>Global Site</t>
  </si>
  <si>
    <t>CAL 3-5</t>
  </si>
  <si>
    <t>CAL 6-11</t>
  </si>
  <si>
    <t>SITE 4'!A1</t>
  </si>
  <si>
    <t>SITE 5'!A1</t>
  </si>
  <si>
    <t>Total ADO</t>
  </si>
  <si>
    <t>Autre action Jeunes</t>
  </si>
  <si>
    <t>Proposé N</t>
  </si>
  <si>
    <t>Voté N</t>
  </si>
  <si>
    <t>CAL 3-11 ans</t>
  </si>
  <si>
    <t>APS 3-11 ans</t>
  </si>
  <si>
    <t>PAM 3-11 ans</t>
  </si>
  <si>
    <t>Total subvention hors fonctionnement</t>
  </si>
  <si>
    <t>Evolution nbre Heures enfant N et N-1</t>
  </si>
  <si>
    <t>Evolution suvention N et N-1</t>
  </si>
  <si>
    <r>
      <rPr>
        <b/>
        <sz val="18"/>
        <color theme="0"/>
        <rFont val="Arial"/>
        <family val="2"/>
      </rPr>
      <t>VACANCES SCOLAIRES</t>
    </r>
    <r>
      <rPr>
        <b/>
        <sz val="13"/>
        <rFont val="Arial"/>
        <family val="2"/>
      </rPr>
      <t xml:space="preserve"> / FONCTIONNEMENT PREVISIONNEL PAR PERIODE</t>
    </r>
  </si>
  <si>
    <r>
      <rPr>
        <b/>
        <sz val="18"/>
        <color rgb="FFFFFFFF"/>
        <rFont val="Arial"/>
        <family val="2"/>
      </rPr>
      <t>SEMAINE SCOLAIRE</t>
    </r>
    <r>
      <rPr>
        <b/>
        <sz val="13"/>
        <rFont val="Arial"/>
        <family val="2"/>
      </rPr>
      <t xml:space="preserve"> / FONCTIONNEMENT PREVISIONNEL PAR PERIODE</t>
    </r>
  </si>
  <si>
    <t>S/s total</t>
  </si>
  <si>
    <r>
      <t>BUDGET PREVISIONNEL</t>
    </r>
    <r>
      <rPr>
        <b/>
        <sz val="15"/>
        <color theme="0"/>
        <rFont val="Arial"/>
        <family val="2"/>
      </rPr>
      <t xml:space="preserve"> Accueils 12-17 ans (semaine scolaire et Vacances)</t>
    </r>
  </si>
  <si>
    <t>BONUS HANDICAP</t>
  </si>
  <si>
    <r>
      <t>Renseigner dans la CASE JAUNE</t>
    </r>
    <r>
      <rPr>
        <b/>
        <sz val="10"/>
        <color rgb="FFFF0000"/>
        <rFont val="Arial"/>
        <family val="2"/>
      </rPr>
      <t xml:space="preserve"> OUI</t>
    </r>
    <r>
      <rPr>
        <b/>
        <sz val="10"/>
        <rFont val="Arial"/>
        <family val="2"/>
      </rPr>
      <t xml:space="preserve"> ou </t>
    </r>
    <r>
      <rPr>
        <b/>
        <sz val="10"/>
        <color rgb="FFFF0000"/>
        <rFont val="Arial"/>
        <family val="2"/>
      </rPr>
      <t>NON</t>
    </r>
    <r>
      <rPr>
        <b/>
        <sz val="10"/>
        <rFont val="Arial"/>
        <family val="2"/>
      </rPr>
      <t xml:space="preserve"> pour permettre aux formules CAF d'intégrer le </t>
    </r>
    <r>
      <rPr>
        <b/>
        <sz val="16"/>
        <color theme="4" tint="-0.249977111117893"/>
        <rFont val="Arial"/>
        <family val="2"/>
      </rPr>
      <t>Bonus Handicap</t>
    </r>
  </si>
  <si>
    <t>Nombre d'heures jeunes maximum</t>
  </si>
  <si>
    <t>nombre d'animateurs minimum selon règlementation</t>
  </si>
  <si>
    <t xml:space="preserve">Nombre d'heures jeunes effectives </t>
  </si>
  <si>
    <t xml:space="preserve">Nombre de jeunes directement impliqué </t>
  </si>
  <si>
    <t xml:space="preserve">Nombre d'heures moyen de face à face par animateur </t>
  </si>
  <si>
    <t>Vérification 1</t>
  </si>
  <si>
    <t>Nombre de jours d’école</t>
  </si>
  <si>
    <t>janv- juill</t>
  </si>
  <si>
    <t>sept-déc</t>
  </si>
  <si>
    <t>Année</t>
  </si>
  <si>
    <t>Mois</t>
  </si>
  <si>
    <t>L</t>
  </si>
  <si>
    <t>Ma</t>
  </si>
  <si>
    <t>Me</t>
  </si>
  <si>
    <t>V</t>
  </si>
  <si>
    <t>S</t>
  </si>
  <si>
    <t>D</t>
  </si>
  <si>
    <t>Sem</t>
  </si>
  <si>
    <t>jours</t>
  </si>
  <si>
    <t>Nb jours fonctiont</t>
  </si>
  <si>
    <t>Catégorie d'âges</t>
  </si>
  <si>
    <t>nbre jours scolaires</t>
  </si>
  <si>
    <t>CAL Vacances</t>
  </si>
  <si>
    <t>CAL Mercredi</t>
  </si>
  <si>
    <t>Jours fériés (S+D)</t>
  </si>
  <si>
    <t>Jours vaqués EN</t>
  </si>
  <si>
    <t>lundi</t>
  </si>
  <si>
    <t>mardi</t>
  </si>
  <si>
    <t>jeudi</t>
  </si>
  <si>
    <t>PAM semaine</t>
  </si>
  <si>
    <t>JANVIER</t>
  </si>
  <si>
    <t>P2</t>
  </si>
  <si>
    <t>Total année</t>
  </si>
  <si>
    <t>CAL mercredi</t>
  </si>
  <si>
    <t>Noël / Hiver</t>
  </si>
  <si>
    <t>3/5 ans</t>
  </si>
  <si>
    <t>Janvier</t>
  </si>
  <si>
    <t>Hiver / Printemps</t>
  </si>
  <si>
    <r>
      <t xml:space="preserve">CAL </t>
    </r>
    <r>
      <rPr>
        <b/>
        <i/>
        <sz val="12"/>
        <color indexed="8"/>
        <rFont val="Calibri"/>
        <family val="2"/>
      </rPr>
      <t>Mercredi</t>
    </r>
  </si>
  <si>
    <t>S 1</t>
  </si>
  <si>
    <t>Printemps / Eté</t>
  </si>
  <si>
    <t>S 2</t>
  </si>
  <si>
    <t>Eté / Toussaint</t>
  </si>
  <si>
    <r>
      <t xml:space="preserve">CAL </t>
    </r>
    <r>
      <rPr>
        <b/>
        <i/>
        <sz val="12"/>
        <color indexed="8"/>
        <rFont val="Calibri"/>
        <family val="2"/>
      </rPr>
      <t>Vacances</t>
    </r>
  </si>
  <si>
    <t>S 3</t>
  </si>
  <si>
    <t>Toussaint / Noël</t>
  </si>
  <si>
    <t>Hiver</t>
  </si>
  <si>
    <t>S 4</t>
  </si>
  <si>
    <t>CAL vacances</t>
  </si>
  <si>
    <t>FEVRIER</t>
  </si>
  <si>
    <t>S 5</t>
  </si>
  <si>
    <t>S 6</t>
  </si>
  <si>
    <t>P3</t>
  </si>
  <si>
    <t>Eté 1</t>
  </si>
  <si>
    <t>S 7</t>
  </si>
  <si>
    <t>Eté 2</t>
  </si>
  <si>
    <t>Total CAL (avec mercredi)</t>
  </si>
  <si>
    <t>S 8</t>
  </si>
  <si>
    <t>Eté 3</t>
  </si>
  <si>
    <t>Eté 4</t>
  </si>
  <si>
    <t>MARS</t>
  </si>
  <si>
    <t>Mars</t>
  </si>
  <si>
    <t>S 9</t>
  </si>
  <si>
    <t>S 10</t>
  </si>
  <si>
    <t>6/11 ans</t>
  </si>
  <si>
    <t>APS /Pause méridienne</t>
  </si>
  <si>
    <t>S 11</t>
  </si>
  <si>
    <t>S 12</t>
  </si>
  <si>
    <r>
      <t xml:space="preserve">APS soir </t>
    </r>
    <r>
      <rPr>
        <i/>
        <sz val="12"/>
        <color indexed="8"/>
        <rFont val="Calibri"/>
        <family val="2"/>
      </rPr>
      <t>Maternelle</t>
    </r>
    <r>
      <rPr>
        <sz val="12"/>
        <color indexed="8"/>
        <rFont val="Calibri"/>
        <family val="2"/>
      </rPr>
      <t xml:space="preserve"> / Elémentaire</t>
    </r>
  </si>
  <si>
    <t>S 13</t>
  </si>
  <si>
    <t>APS matin</t>
  </si>
  <si>
    <t>AVRIL</t>
  </si>
  <si>
    <t>Avril</t>
  </si>
  <si>
    <t>PAuse Méridienne Maternelle</t>
  </si>
  <si>
    <t>semaines</t>
  </si>
  <si>
    <t>S 14</t>
  </si>
  <si>
    <t>S 15</t>
  </si>
  <si>
    <t>PAuse Méridienne Elémentaire</t>
  </si>
  <si>
    <t>S 16</t>
  </si>
  <si>
    <t>S 17</t>
  </si>
  <si>
    <t>MAI</t>
  </si>
  <si>
    <t>Mai</t>
  </si>
  <si>
    <t>Informations complémentaires</t>
  </si>
  <si>
    <t>S 18</t>
  </si>
  <si>
    <t>Jours scolaires travaillés:</t>
  </si>
  <si>
    <t>S 19</t>
  </si>
  <si>
    <t>S 20</t>
  </si>
  <si>
    <t>S 21</t>
  </si>
  <si>
    <t>S 22</t>
  </si>
  <si>
    <t>JUIN</t>
  </si>
  <si>
    <t>Juin</t>
  </si>
  <si>
    <t>S 23</t>
  </si>
  <si>
    <t>S 24</t>
  </si>
  <si>
    <t>S 25</t>
  </si>
  <si>
    <t>S 26</t>
  </si>
  <si>
    <t>JUILLET</t>
  </si>
  <si>
    <t>APS soir</t>
  </si>
  <si>
    <t>S 27</t>
  </si>
  <si>
    <t>S 28</t>
  </si>
  <si>
    <t>S 29</t>
  </si>
  <si>
    <t>S 30</t>
  </si>
  <si>
    <t>AOUT</t>
  </si>
  <si>
    <t>Aout</t>
  </si>
  <si>
    <t>S 31</t>
  </si>
  <si>
    <t>S 32</t>
  </si>
  <si>
    <t>S 33</t>
  </si>
  <si>
    <t>S 34</t>
  </si>
  <si>
    <t>S 35</t>
  </si>
  <si>
    <t>SEPTEMBRE</t>
  </si>
  <si>
    <t>Septembre</t>
  </si>
  <si>
    <t>S 36</t>
  </si>
  <si>
    <t>S 37</t>
  </si>
  <si>
    <t>S 38</t>
  </si>
  <si>
    <t>S 39</t>
  </si>
  <si>
    <t>OCTOBRE</t>
  </si>
  <si>
    <t>Octobre</t>
  </si>
  <si>
    <t>S 40</t>
  </si>
  <si>
    <t>S 41</t>
  </si>
  <si>
    <t>S 42</t>
  </si>
  <si>
    <t>S 43</t>
  </si>
  <si>
    <t>S 44</t>
  </si>
  <si>
    <t>NOVEMBRE</t>
  </si>
  <si>
    <t>Novembre</t>
  </si>
  <si>
    <t>S 45</t>
  </si>
  <si>
    <t>S 46</t>
  </si>
  <si>
    <t>S 47</t>
  </si>
  <si>
    <t>S 48</t>
  </si>
  <si>
    <t xml:space="preserve">Légende :  </t>
  </si>
  <si>
    <t>DECEMBRE</t>
  </si>
  <si>
    <t>Decembre</t>
  </si>
  <si>
    <t>S 49</t>
  </si>
  <si>
    <t>S 50</t>
  </si>
  <si>
    <t>Jours fériés</t>
  </si>
  <si>
    <t>S 51</t>
  </si>
  <si>
    <t>Jours vaqués</t>
  </si>
  <si>
    <t>S 52</t>
  </si>
  <si>
    <t>VERIFICATION 2</t>
  </si>
  <si>
    <t>M</t>
  </si>
  <si>
    <t>semaine</t>
  </si>
  <si>
    <t>total scolaires</t>
  </si>
  <si>
    <t>total scolaires Janv-Juill</t>
  </si>
  <si>
    <t>total scolaires sept-déc</t>
  </si>
  <si>
    <t>total CAL Vacances</t>
  </si>
  <si>
    <t>nbre jours fériés</t>
  </si>
  <si>
    <t>nbre jours vaqués</t>
  </si>
  <si>
    <t>total non scolaires</t>
  </si>
  <si>
    <t>(fériés + vaqués)</t>
  </si>
  <si>
    <t>extrapolation des jours en moins sur 33 semaines janv juill</t>
  </si>
  <si>
    <t>* Remplir zone en jaune</t>
  </si>
  <si>
    <t>extrapolation des jours en moins sur 33 semaines
sept-déc</t>
  </si>
  <si>
    <t>Autres actions jeunes</t>
  </si>
  <si>
    <t>Détails par action:</t>
  </si>
  <si>
    <t xml:space="preserve">INTITULE </t>
  </si>
  <si>
    <t xml:space="preserve">Global CAL </t>
  </si>
  <si>
    <t>Global APS</t>
  </si>
  <si>
    <t>Global Pôle spécifique</t>
  </si>
  <si>
    <t>Global action ado</t>
  </si>
  <si>
    <t>Global PAM 3-5 ans</t>
  </si>
  <si>
    <t>Global PAM 6-11 ans</t>
  </si>
  <si>
    <t>ACHATS - sous total</t>
  </si>
  <si>
    <t>AUTRES SERVICES EXTERIEURS - sous total</t>
  </si>
  <si>
    <t>CHARGES DE PERSONNEL - sous total</t>
  </si>
  <si>
    <t>AUTRES CHARGES DE GESTION – sous total</t>
  </si>
  <si>
    <t>CHARGES FINANCIERES (intérêts des emprunts, agios bancaires)</t>
  </si>
  <si>
    <t>CHARGES EXCEPTIONNELLES (pénalités, amendes fiscales)</t>
  </si>
  <si>
    <t>DOTATIONS AUX AMORTISSEMENTS, AUX PROVISIONS - sous total</t>
  </si>
  <si>
    <t>PRODUITS DE FONCTIONNEMENT - sous total</t>
  </si>
  <si>
    <t>SUBVENTIONS  - sous total</t>
  </si>
  <si>
    <t>AUTRES PRODUITS DE GESTION COURANTE – sous total</t>
  </si>
  <si>
    <t>PRODUITS EXCEPTIONNELS (Dons, opérations de gestion exercices antérieurs)</t>
  </si>
  <si>
    <t>TRANSFERT DE CHARGES dont indemnités journalières sécurité sociale</t>
  </si>
  <si>
    <t>Global APS 3-5 ans</t>
  </si>
  <si>
    <t xml:space="preserve">Global CAL 3-5 ans </t>
  </si>
  <si>
    <t>Global CAL  6-11 ans</t>
  </si>
  <si>
    <t>Global APS 6-11 ans</t>
  </si>
  <si>
    <t>Global accueil 12-17 ans</t>
  </si>
  <si>
    <t>Global séjours</t>
  </si>
  <si>
    <t>Global autre action jeunes</t>
  </si>
  <si>
    <r>
      <rPr>
        <b/>
        <sz val="14"/>
        <rFont val="Arial"/>
        <family val="2"/>
      </rPr>
      <t>COMPTE DE RESULTAT</t>
    </r>
    <r>
      <rPr>
        <b/>
        <sz val="18"/>
        <rFont val="Arial"/>
        <family val="2"/>
      </rPr>
      <t xml:space="preserve"> </t>
    </r>
    <r>
      <rPr>
        <b/>
        <sz val="18"/>
        <color theme="0"/>
        <rFont val="Arial"/>
        <family val="2"/>
      </rPr>
      <t>DEMANDE 2023</t>
    </r>
  </si>
  <si>
    <t>Détails charges</t>
  </si>
  <si>
    <t>Détails Produits</t>
  </si>
  <si>
    <t xml:space="preserve">Subvention de fonctionnement de l'état </t>
  </si>
  <si>
    <r>
      <t xml:space="preserve">nombre d'heures Jeunes X Fréquentation X 0,858€ = montant recettes CAF
</t>
    </r>
    <r>
      <rPr>
        <b/>
        <sz val="13"/>
        <color rgb="FFFF0000"/>
        <rFont val="Arial"/>
        <family val="2"/>
      </rPr>
      <t>Attention: ce mode de calcul est identitique quelque soit le mode d'accueil. Il incombe à l'organisateur de réguler les recettes CAF en fonction de la fréquentation.</t>
    </r>
  </si>
  <si>
    <t>Capacité d'accueil agréée x nombre de jours x amplitude horaire = nombre heures Jeunes</t>
  </si>
  <si>
    <t>capacité accueil agréée</t>
  </si>
  <si>
    <t>capacité d'accueil</t>
  </si>
  <si>
    <t>places conventionnées</t>
  </si>
  <si>
    <r>
      <t xml:space="preserve">nombre de jours Jeunes x 10 heures X 0,858€ = montant recettes CAF
</t>
    </r>
    <r>
      <rPr>
        <b/>
        <sz val="13"/>
        <color rgb="FFFF0000"/>
        <rFont val="Arial"/>
        <family val="2"/>
      </rPr>
      <t>Attention: ce mode de calcul est identitique quelque soit le séjour. Il incombe à l'organisateur de réguler les recttes CAF en fonction de la fréquentation.</t>
    </r>
  </si>
  <si>
    <t>SEJOUR(S) + de 4 nuits</t>
  </si>
  <si>
    <t>Accueils 12-17 ans (semaine scolaire - Vacances)</t>
  </si>
  <si>
    <t>SEPT DEC</t>
  </si>
  <si>
    <t xml:space="preserve">JANV - JUILL </t>
  </si>
  <si>
    <r>
      <t>C</t>
    </r>
    <r>
      <rPr>
        <b/>
        <sz val="12"/>
        <color indexed="8"/>
        <rFont val="Calibri"/>
        <family val="2"/>
      </rPr>
      <t>e calendrier a été établi à partir des dates communiquées par le site du gouvernement</t>
    </r>
    <r>
      <rPr>
        <b/>
        <sz val="12"/>
        <color theme="1"/>
        <rFont val="Calibri"/>
        <family val="2"/>
      </rPr>
      <t xml:space="preserve"> - </t>
    </r>
    <r>
      <rPr>
        <b/>
        <sz val="12"/>
        <color rgb="FFFF0000"/>
        <rFont val="Calibri"/>
        <family val="2"/>
      </rPr>
      <t>Arrêté du 8 décembre 2022</t>
    </r>
  </si>
  <si>
    <t>Calendrier - ENFANCE - 2024</t>
  </si>
  <si>
    <t>Prévisions de fonctionnement 2024</t>
  </si>
  <si>
    <t>Global PAM 3/5 ans</t>
  </si>
  <si>
    <t>Information - détails calculs</t>
  </si>
  <si>
    <t>APS soir et matin tarif 30 minutes</t>
  </si>
  <si>
    <t>CAL mercredis et vacances journée</t>
  </si>
  <si>
    <t>"a" : coefficient d'application 1
"b" : coeeficient d'application 2
"c" : tarif minimum
"x" : QF correspondant au revenu fiscal de référence, divisé par 12 mois, divisé par le nombre de parts fiscales</t>
  </si>
  <si>
    <t>"a"</t>
  </si>
  <si>
    <t>"b"</t>
  </si>
  <si>
    <t>"c"</t>
  </si>
  <si>
    <t>"x"</t>
  </si>
  <si>
    <t>A compléter par vos soins</t>
  </si>
  <si>
    <t>*APS : pour 30 min / CAL : pour une journée</t>
  </si>
  <si>
    <t>Estimation QF moyen</t>
  </si>
  <si>
    <t>Tarif unitaire* moyen selon QF</t>
  </si>
  <si>
    <t>Nombre d'heures prévisonnelles ville</t>
  </si>
  <si>
    <t>Accueils 12-17 ANS</t>
  </si>
  <si>
    <t>Indifférent</t>
  </si>
  <si>
    <t>NC</t>
  </si>
  <si>
    <t>Séjours 12-17 ANS</t>
  </si>
  <si>
    <r>
      <t>PAM</t>
    </r>
    <r>
      <rPr>
        <b/>
        <sz val="10"/>
        <color rgb="FFFF0000"/>
        <rFont val="Arial"/>
        <family val="2"/>
      </rPr>
      <t>*</t>
    </r>
    <r>
      <rPr>
        <b/>
        <sz val="10"/>
        <rFont val="Arial"/>
        <family val="2"/>
      </rPr>
      <t xml:space="preserve"> 
3-5 ans</t>
    </r>
  </si>
  <si>
    <r>
      <t>PAM</t>
    </r>
    <r>
      <rPr>
        <b/>
        <sz val="10"/>
        <color rgb="FFFF0000"/>
        <rFont val="Arial"/>
        <family val="2"/>
      </rPr>
      <t xml:space="preserve">* </t>
    </r>
    <r>
      <rPr>
        <b/>
        <sz val="10"/>
        <rFont val="Arial"/>
        <family val="2"/>
      </rPr>
      <t xml:space="preserve">
6-11 ans</t>
    </r>
  </si>
  <si>
    <t>CAL merc.
3-5 ans</t>
  </si>
  <si>
    <t>CAL vacan.
3-5 ans</t>
  </si>
  <si>
    <r>
      <t>CAL merc.</t>
    </r>
    <r>
      <rPr>
        <b/>
        <sz val="10"/>
        <color rgb="FFFF0000"/>
        <rFont val="Arial"/>
        <family val="2"/>
      </rPr>
      <t xml:space="preserve"> </t>
    </r>
    <r>
      <rPr>
        <b/>
        <sz val="10"/>
        <rFont val="Arial"/>
        <family val="2"/>
      </rPr>
      <t xml:space="preserve">
6-11 ans</t>
    </r>
  </si>
  <si>
    <r>
      <t>CAL vacan.</t>
    </r>
    <r>
      <rPr>
        <b/>
        <sz val="10"/>
        <color rgb="FFFF0000"/>
        <rFont val="Arial"/>
        <family val="2"/>
      </rPr>
      <t xml:space="preserve"> </t>
    </r>
    <r>
      <rPr>
        <b/>
        <sz val="10"/>
        <rFont val="Arial"/>
        <family val="2"/>
      </rPr>
      <t xml:space="preserve">
6-11 ans</t>
    </r>
  </si>
  <si>
    <r>
      <t>APS</t>
    </r>
    <r>
      <rPr>
        <b/>
        <sz val="10"/>
        <color rgb="FFFF0000"/>
        <rFont val="Arial"/>
        <family val="2"/>
      </rPr>
      <t>*</t>
    </r>
    <r>
      <rPr>
        <b/>
        <sz val="10"/>
        <rFont val="Arial"/>
        <family val="2"/>
      </rPr>
      <t xml:space="preserve"> 
3-5 ans</t>
    </r>
  </si>
  <si>
    <r>
      <t>APS</t>
    </r>
    <r>
      <rPr>
        <b/>
        <sz val="10"/>
        <color rgb="FFFF0000"/>
        <rFont val="Arial"/>
        <family val="2"/>
      </rPr>
      <t xml:space="preserve">* </t>
    </r>
    <r>
      <rPr>
        <b/>
        <sz val="10"/>
        <rFont val="Arial"/>
        <family val="2"/>
      </rPr>
      <t xml:space="preserve">
6-11 ans</t>
    </r>
  </si>
  <si>
    <r>
      <t>CAL</t>
    </r>
    <r>
      <rPr>
        <b/>
        <sz val="10"/>
        <color rgb="FFFF0000"/>
        <rFont val="Arial"/>
        <family val="2"/>
      </rPr>
      <t>*</t>
    </r>
    <r>
      <rPr>
        <b/>
        <sz val="10"/>
        <rFont val="Arial"/>
        <family val="2"/>
      </rPr>
      <t xml:space="preserve"> 
3-5 ans</t>
    </r>
  </si>
  <si>
    <r>
      <t>CAL</t>
    </r>
    <r>
      <rPr>
        <b/>
        <sz val="10"/>
        <color rgb="FFFF0000"/>
        <rFont val="Arial"/>
        <family val="2"/>
      </rPr>
      <t xml:space="preserve">* </t>
    </r>
    <r>
      <rPr>
        <b/>
        <sz val="10"/>
        <rFont val="Arial"/>
        <family val="2"/>
      </rPr>
      <t xml:space="preserve">
6-11 ans</t>
    </r>
  </si>
  <si>
    <t>Nbre d'heures CAF réelles 2017</t>
  </si>
  <si>
    <t>Nbre d'heures CAF prévisionnelles N</t>
  </si>
  <si>
    <t>Montant PSO par acte</t>
  </si>
  <si>
    <t>PS bonification totale estimée</t>
  </si>
  <si>
    <t>CAL mercredis
3-5 ans</t>
  </si>
  <si>
    <t>CAL mercredis
6-11 ans</t>
  </si>
  <si>
    <t>Renseigner Montant total Bonus territorial (source CTG 2023/2025)</t>
  </si>
  <si>
    <t>APS
6-11 ans</t>
  </si>
  <si>
    <t>APS
3-5 ans</t>
  </si>
  <si>
    <t>Outil d'estimation
Recettes CAF Bonification plan mercredis - Ligne 70625</t>
  </si>
  <si>
    <t>Outil d'estimation
CAF : Bonus Territorial 2023/2024 - Ligne 70626</t>
  </si>
  <si>
    <t>A renseigner dans le tableau ci-dessous</t>
  </si>
  <si>
    <t>A FAIRE</t>
  </si>
  <si>
    <t>Nombre d'actes PSO CAF</t>
  </si>
  <si>
    <r>
      <rPr>
        <sz val="10"/>
        <color theme="1"/>
        <rFont val="Arial"/>
        <family val="2"/>
      </rPr>
      <t xml:space="preserve">Pour obtenir une estimation de vos recettes liées à la bonification plan mercredis:
- merci de renseigner le nombre d'heures CAF réelles 2017 pour les activités du mercredi en CAL 3-5 ans et CAL 6-11 ans.
</t>
    </r>
    <r>
      <rPr>
        <sz val="10"/>
        <color theme="4" tint="-0.249977111117893"/>
        <rFont val="Arial"/>
        <family val="2"/>
      </rPr>
      <t xml:space="preserve">
Le nombre d'heures CAF prévisionnel est indiqué automatiquement, et est dépendant des saisies dans les onglets "Site" (activités CAL 3-5 et 6-11 ans).
La modalité de calcul de la prestation Bonification plan mercredis est la suivante : 
</t>
    </r>
    <r>
      <rPr>
        <b/>
        <sz val="10"/>
        <color theme="4" tint="-0.249977111117893"/>
        <rFont val="Arial"/>
        <family val="2"/>
      </rPr>
      <t>(nombre d'heures CAF prévisonnelles mercredi année N - Nombre d'heures CAF réelles 2017 mercredi) X  montant Bonification Plan Mercredis par acte (0,46€)</t>
    </r>
    <r>
      <rPr>
        <sz val="10"/>
        <color theme="4" tint="-0.249977111117893"/>
        <rFont val="Arial"/>
        <family val="2"/>
      </rPr>
      <t xml:space="preserve">
</t>
    </r>
    <r>
      <rPr>
        <sz val="10"/>
        <rFont val="Arial"/>
        <family val="2"/>
      </rPr>
      <t xml:space="preserve">
Nb: afin de percevoir les prestations de la CAF,</t>
    </r>
    <r>
      <rPr>
        <b/>
        <sz val="10"/>
        <rFont val="Arial"/>
        <family val="2"/>
      </rPr>
      <t xml:space="preserve"> il incombe à l'association de remplir toutes les démarches nécessaires au cours de l'année.</t>
    </r>
    <r>
      <rPr>
        <sz val="10"/>
        <rFont val="Arial"/>
        <family val="2"/>
      </rPr>
      <t xml:space="preserve"> La ville de Bordeaux ne saurait se substituer à cette responsabilité.</t>
    </r>
  </si>
  <si>
    <t xml:space="preserve">Outil d'estimation
 des Recettes participation familles (CAL et APS) </t>
  </si>
  <si>
    <r>
      <t xml:space="preserve">De nombreuses associations ont harmonisé les tarifs Accueils Périscolaires matin/soir et Centres d'Accueil de Loisirs mercredis et vacances. 
</t>
    </r>
    <r>
      <rPr>
        <b/>
        <sz val="10"/>
        <rFont val="Arial"/>
        <family val="2"/>
      </rPr>
      <t>En fonction des indicateurs de volume d'activité que vous aurez saisis dans chaque onglet</t>
    </r>
    <r>
      <rPr>
        <sz val="10"/>
        <rFont val="Arial"/>
        <family val="2"/>
      </rPr>
      <t xml:space="preserve">, vous trouverez ci-dessous une proposition d'estimation des recettes familles établie sur ces tarifs. 
Cette estimation est basée à partir d'un QF moyen par activité que vous aurez observé et au préalable renseigné par vos soins ci-dessous. 
</t>
    </r>
  </si>
  <si>
    <r>
      <t xml:space="preserve">APS soir et matin : Nombre d'heures enfants prévisionnelles ville / 2 (soit 30 min) X fréquentation estimée X Tarif unitaire au QF précisé
CAL mercredis et vacances : Nombre d'heures enfants prévisionnelles ville X 10 (soit une journée) X fréquentation estimée X Tarif unitaire journée au QF précisé.
</t>
    </r>
    <r>
      <rPr>
        <sz val="10"/>
        <color theme="1"/>
        <rFont val="Arial"/>
        <family val="2"/>
      </rPr>
      <t xml:space="preserve">
</t>
    </r>
    <r>
      <rPr>
        <sz val="10"/>
        <color theme="4" tint="-0.249977111117893"/>
        <rFont val="Arial"/>
        <family val="2"/>
      </rPr>
      <t xml:space="preserve">
Les tarifs unitaires seraient réalisés selon la formule suivante : </t>
    </r>
    <r>
      <rPr>
        <b/>
        <u/>
        <sz val="10"/>
        <color theme="4" tint="-0.249977111117893"/>
        <rFont val="Arial"/>
        <family val="2"/>
      </rPr>
      <t>ax2 X bx + c</t>
    </r>
  </si>
  <si>
    <t xml:space="preserve">Estimation </t>
  </si>
  <si>
    <t>Nombre d'actes prévisionnels*</t>
  </si>
  <si>
    <t>*Nombre d'actes prévisionnels = nombre d'heures CAF prévisionnelles des mercredis année en cours - nombre d'heures CAF réelles des mercredis 2017</t>
  </si>
  <si>
    <t>Bonification prévisionnelle 2024</t>
  </si>
  <si>
    <t>Répartition inscrites dans votre demande : cumul ligne 70626 sur chaque site</t>
  </si>
  <si>
    <t>Répartition proportionnelle à titre indicatif en €</t>
  </si>
  <si>
    <r>
      <t xml:space="preserve">Dans le cadre de la Convention Territoriale Globale (CTG), signée entre la CAF de la Gironde et la ville de Bordeaux, certaines associations bordelaises bénéficient d'un bonus territorial calculé sur le volume d'activité 3-11 ans réalisé en 2022.
Pour toute association inscrite dans cette CTG, vous pouvez renseigner le montant théorique prévu par la CAF de la Gironde au titre de cette convention ci-dessous. 
</t>
    </r>
    <r>
      <rPr>
        <sz val="10"/>
        <color theme="4" tint="-0.249977111117893"/>
        <rFont val="Arial"/>
        <family val="2"/>
      </rPr>
      <t xml:space="preserve">Une répatition proportionnelle au nombre d'actes prévus par action est proposée à titre indicatif. Il vous appartient de renseigner ou d'ajuster ces montants </t>
    </r>
    <r>
      <rPr>
        <sz val="10"/>
        <color rgb="FFFF0000"/>
        <rFont val="Arial"/>
        <family val="2"/>
      </rPr>
      <t xml:space="preserve">dans les budgets prévisionnels.
</t>
    </r>
    <r>
      <rPr>
        <sz val="10"/>
        <rFont val="Arial"/>
        <family val="2"/>
      </rPr>
      <t xml:space="preserve">
</t>
    </r>
  </si>
  <si>
    <t>Autres PS (Bonus Territorial)</t>
  </si>
  <si>
    <t>Evolution bilan année N et N-1</t>
  </si>
  <si>
    <t>Heures enfants</t>
  </si>
  <si>
    <t>BP année 2024</t>
  </si>
  <si>
    <t>COMPTE DE RESULTAT 2024</t>
  </si>
  <si>
    <t>ANNEXE CONVENTION FINANCIERE DE PARTENARIAT 2024</t>
  </si>
  <si>
    <t>Total de places accueil inclusif</t>
  </si>
  <si>
    <t>S/s Totaux des heures enfant accueil inclusif</t>
  </si>
  <si>
    <t>Total nbre de places accueil inclusif</t>
  </si>
  <si>
    <t>S/s Total des heures enfant accueil inclusif</t>
  </si>
  <si>
    <t>ANNEXE 2 CONVENTION FINANCIERE DE PARTENARIAT 2024</t>
  </si>
  <si>
    <t>BUDGET PREVISIONNEL ENFANCE 2024</t>
  </si>
  <si>
    <t>Onglet "Bonus Territorial CAF" :</t>
  </si>
  <si>
    <r>
      <t xml:space="preserve">Dans le cadre de la Convention Territoriale Globale (CTG), signée entre la CAF de la Gironde et la ville de Bordeaux, certaines associations bordelaises bénéficient d'un bonus territorial calculé sur le volume d'activité 3-17 ans réalisé en 2022. 
Pour toute association inscrite dans cette CTG, nous proposons </t>
    </r>
    <r>
      <rPr>
        <b/>
        <sz val="13"/>
        <rFont val="Arial"/>
        <family val="2"/>
      </rPr>
      <t xml:space="preserve">une répartition théorique par activité </t>
    </r>
    <r>
      <rPr>
        <sz val="13"/>
        <rFont val="Arial"/>
        <family val="2"/>
      </rPr>
      <t>de votre Bonus Territorial de la Caisse d'Allocation Familiale en fonction du nombre d'actes prévus. Cet onglet vous rappelle également le montant réel que vous inscrivez sur chaque action demandée.</t>
    </r>
  </si>
  <si>
    <t>PS adolescents</t>
  </si>
  <si>
    <t>Bonification plan mercredis CAF</t>
  </si>
  <si>
    <t>Bonus territorial CAF</t>
  </si>
  <si>
    <t>PSO  reçue de la CAF</t>
  </si>
  <si>
    <t>PSO reçu de la CAF</t>
  </si>
  <si>
    <t>o Cette année vous n'avez pas été subventionné par la ville dans le cadre des activités spécifiques du secteur ENFANCE et vous souhaitez proposer votre projet.
o Cette année vous avez été subventionnés dans le cadre des activités spécifiques du secteur ENFANCE et vous souhaitez l'année prochaine proposer une nouvelle activité en sus de celle déjà conventionnée.
1- Il vous appartient de connaître les modalités d'organisation (Horaires, jours, moyens RH nécessaires, réglementation,..)  des activités pour lesquelles vous avez un projet à proposer.
2- Renseigner à minima les ressources RH en lien avec l'activité que vous pouvez développer à court terme. La précision géographique est obligatoire: merci de la renseigner (exemple: "école X et Y" ou "structure associative" ou "Quartier Bastide" ou "Tout Bordeaux"...)
3- Cette demande est renseignée sur une année civile. La Ville de Bordeaux est susceptible de vous contacter de janvier à juillet pour tout changement d'opérateurs, ou à compter du mois de septembre pour tout changement d'opérateurs ou ouvertures de classes. Il conviendra alors d'établir un nouveau budget prévisionnel en fonction du nombre réel de jour d'intervention.</t>
  </si>
  <si>
    <t>Bonus territorial déclaré</t>
  </si>
  <si>
    <r>
      <rPr>
        <b/>
        <sz val="12"/>
        <color rgb="FFFF0000"/>
        <rFont val="Arial"/>
        <family val="2"/>
      </rPr>
      <t xml:space="preserve">Cet outil </t>
    </r>
    <r>
      <rPr>
        <b/>
        <sz val="12"/>
        <rFont val="Arial"/>
        <family val="2"/>
      </rPr>
      <t xml:space="preserve">à votre disposition </t>
    </r>
    <r>
      <rPr>
        <b/>
        <u/>
        <sz val="12"/>
        <rFont val="Arial"/>
        <family val="2"/>
      </rPr>
      <t>à titre indicatif</t>
    </r>
    <r>
      <rPr>
        <b/>
        <sz val="12"/>
        <rFont val="Arial"/>
        <family val="2"/>
      </rPr>
      <t>.</t>
    </r>
    <r>
      <rPr>
        <sz val="11"/>
        <rFont val="Arial"/>
        <family val="2"/>
      </rPr>
      <t xml:space="preserve">
Il permet d'obtenir une répartition théorique de votre Bonus Territorial de la Caisse d'Allocation Familiale par activité (si vous le percevez) en fonction du nombre d'actes prévus.
Après la saisie de vos volumes d'activités dans les onglets "site", </t>
    </r>
    <r>
      <rPr>
        <sz val="11"/>
        <color rgb="FFFF0000"/>
        <rFont val="Arial"/>
        <family val="2"/>
      </rPr>
      <t>il vous appartiendra de renseigner, proratiser ou d'ajuster ces sommes dans les comptes de résultats.</t>
    </r>
  </si>
  <si>
    <t>Demande officielle N</t>
  </si>
  <si>
    <r>
      <t xml:space="preserve">Proposition 
</t>
    </r>
    <r>
      <rPr>
        <sz val="11"/>
        <color indexed="10"/>
        <rFont val="Calibri"/>
        <family val="2"/>
        <scheme val="minor"/>
      </rPr>
      <t>Avec BT</t>
    </r>
  </si>
  <si>
    <r>
      <t xml:space="preserve">Demande N
</t>
    </r>
    <r>
      <rPr>
        <sz val="11"/>
        <color rgb="FFFF0000"/>
        <rFont val="Calibri"/>
        <family val="2"/>
        <scheme val="minor"/>
      </rPr>
      <t>+
BT</t>
    </r>
  </si>
  <si>
    <t>Proposition 
officielle au vote</t>
  </si>
  <si>
    <t>Vote BP + BT</t>
  </si>
  <si>
    <t xml:space="preserve">Ancien Coût horaire </t>
  </si>
  <si>
    <t>Nv Coût horaire</t>
  </si>
  <si>
    <r>
      <t xml:space="preserve">subvention
</t>
    </r>
    <r>
      <rPr>
        <sz val="10"/>
        <color rgb="FFFF0000"/>
        <rFont val="Arial"/>
        <family val="2"/>
      </rPr>
      <t>+
BT</t>
    </r>
  </si>
  <si>
    <r>
      <t>demandée</t>
    </r>
    <r>
      <rPr>
        <sz val="10"/>
        <color rgb="FFFF0000"/>
        <rFont val="Arial"/>
        <family val="2"/>
      </rPr>
      <t xml:space="preserve"> + BT</t>
    </r>
  </si>
  <si>
    <r>
      <t>proposée</t>
    </r>
    <r>
      <rPr>
        <sz val="10"/>
        <color rgb="FFFF0000"/>
        <rFont val="Arial"/>
        <family val="2"/>
      </rPr>
      <t xml:space="preserve"> + BT</t>
    </r>
  </si>
  <si>
    <t>Subv demande et propo officielle</t>
  </si>
  <si>
    <t>DIFFERENCE
(théorique à traiter)</t>
  </si>
  <si>
    <t>RATIO sur demande</t>
  </si>
  <si>
    <t>Traitement réel sur analyse</t>
  </si>
  <si>
    <t>BT finalisé après analyse</t>
  </si>
  <si>
    <t>Nouvelle différence</t>
  </si>
  <si>
    <t>RATIO réel après analyse</t>
  </si>
  <si>
    <t>BT CAF</t>
  </si>
  <si>
    <t>BT à l'acte</t>
  </si>
  <si>
    <t>Attention :</t>
  </si>
  <si>
    <t>si BT à l'acte &gt; 0,72 alors l'association prévoit une fréquentation inférieure à la déclaration initiale CAF 2022 = perte de recettes pour la l'asso et la ville</t>
  </si>
  <si>
    <t>si BT à l'acte &lt; 0,72 alors l'association prévoit une fréquentation supérieure à la déclaration initiale CAF 2022= aucune perte de recettes pour l'asso et la ville</t>
  </si>
  <si>
    <t>PAM* 
3-5 ans</t>
  </si>
  <si>
    <t>PAM* 
6-11 ans</t>
  </si>
  <si>
    <t>APS* 
3-5 ans</t>
  </si>
  <si>
    <t>APS* 
6-11 ans</t>
  </si>
  <si>
    <t>CAL* 
3-5 ans</t>
  </si>
  <si>
    <t>CAL* 
6-11 ans</t>
  </si>
  <si>
    <r>
      <t>proposée</t>
    </r>
    <r>
      <rPr>
        <sz val="10"/>
        <color rgb="FFFF0000"/>
        <rFont val="Arial"/>
        <family val="2"/>
      </rPr>
      <t xml:space="preserve"> + BT</t>
    </r>
    <r>
      <rPr>
        <sz val="10"/>
        <rFont val="Arial"/>
        <family val="2"/>
      </rPr>
      <t xml:space="preserve">
</t>
    </r>
    <r>
      <rPr>
        <sz val="10"/>
        <color rgb="FFFF0000"/>
        <rFont val="Arial"/>
        <family val="2"/>
      </rPr>
      <t>final</t>
    </r>
  </si>
  <si>
    <r>
      <t>demandée</t>
    </r>
    <r>
      <rPr>
        <sz val="10"/>
        <color rgb="FFFF0000"/>
        <rFont val="Arial"/>
        <family val="2"/>
      </rPr>
      <t xml:space="preserve"> + BT</t>
    </r>
    <r>
      <rPr>
        <sz val="10"/>
        <rFont val="Arial"/>
        <family val="2"/>
      </rPr>
      <t xml:space="preserve">
</t>
    </r>
    <r>
      <rPr>
        <sz val="10"/>
        <color rgb="FFFF0000"/>
        <rFont val="Arial"/>
        <family val="2"/>
      </rPr>
      <t>déclaré</t>
    </r>
  </si>
  <si>
    <t>Bonus territorial final</t>
  </si>
  <si>
    <t>Acte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</si>
</sst>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0.00\ &quot;€&quot;;\-#,##0.00\ &quot;€&quot;"/>
    <numFmt numFmtId="44" formatCode="_-* #,##0.00\ &quot;€&quot;_-;\-* #,##0.00\ &quot;€&quot;_-;_-* &quot;-&quot;??\ &quot;€&quot;_-;_-@_-"/>
    <numFmt numFmtId="43" formatCode="_-* #,##0.00_-;\-* #,##0.00_-;_-* &quot;-&quot;??_-;_-@_-"/>
    <numFmt numFmtId="164" formatCode="#,##0.00\ &quot;€&quot;"/>
    <numFmt numFmtId="165" formatCode="#,##0.00\ [$€-1]"/>
    <numFmt numFmtId="166" formatCode="#,##0.00_ ;\-#,##0.00\ "/>
    <numFmt numFmtId="167" formatCode="#,##0.00\ _F"/>
    <numFmt numFmtId="168" formatCode="0.0%"/>
    <numFmt numFmtId="169" formatCode="\ #,##0.00\ [$€]\ ;\-#,##0.00\ [$€]\ ;&quot; -&quot;00\ [$€]\ ;@\ "/>
    <numFmt numFmtId="170" formatCode="\ #,##0.00\ [$€-40C]\ ;\-#,##0.00\ [$€-40C]\ ;&quot; -&quot;00\ [$€-40C]\ ;@\ "/>
    <numFmt numFmtId="171" formatCode="#,##0.00\ _€"/>
    <numFmt numFmtId="172" formatCode="#,##0.00000\ _€"/>
    <numFmt numFmtId="173" formatCode="#,##0.0000\ _€"/>
    <numFmt numFmtId="174" formatCode="#,##0\ &quot;€&quot;"/>
    <numFmt numFmtId="175" formatCode="#,##0\ _€"/>
    <numFmt numFmtId="176" formatCode="#,##0.00_ ;[Red]\-#,##0.00\ "/>
    <numFmt numFmtId="177" formatCode="h:mm;@"/>
    <numFmt numFmtId="178" formatCode="0.0"/>
    <numFmt numFmtId="179" formatCode="0.000"/>
    <numFmt numFmtId="180" formatCode="[$-40C]d\-mmm;@"/>
    <numFmt numFmtId="181" formatCode="[$-F800]dddd\,\ mmmm\ dd\,\ yyyy"/>
    <numFmt numFmtId="182" formatCode="_-* #,##0\ &quot;€&quot;_-;\-* #,##0\ &quot;€&quot;_-;_-* &quot;-&quot;??\ &quot;€&quot;_-;_-@_-"/>
    <numFmt numFmtId="183" formatCode="_-* #,##0.000\ &quot;€&quot;_-;\-* #,##0.000\ &quot;€&quot;_-;_-* &quot;-&quot;??\ &quot;€&quot;_-;_-@_-"/>
    <numFmt numFmtId="184" formatCode="#,##0.0"/>
    <numFmt numFmtId="185" formatCode="_-* #,##0.00000000\ &quot;€&quot;_-;\-* #,##0.00000000\ &quot;€&quot;_-;_-* &quot;-&quot;??\ &quot;€&quot;_-;_-@_-"/>
  </numFmts>
  <fonts count="22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0"/>
      <name val="Arial"/>
      <family val="2"/>
    </font>
    <font>
      <b/>
      <sz val="18"/>
      <name val="Arial"/>
      <family val="2"/>
    </font>
    <font>
      <sz val="12"/>
      <name val="Arial"/>
      <family val="2"/>
    </font>
    <font>
      <b/>
      <sz val="13"/>
      <name val="Arial"/>
      <family val="2"/>
    </font>
    <font>
      <b/>
      <sz val="11"/>
      <name val="Arial"/>
      <family val="2"/>
    </font>
    <font>
      <sz val="9"/>
      <name val="Arial"/>
      <family val="2"/>
    </font>
    <font>
      <sz val="11"/>
      <name val="Arial"/>
      <family val="2"/>
    </font>
    <font>
      <sz val="14"/>
      <name val="Arial"/>
      <family val="2"/>
    </font>
    <font>
      <b/>
      <sz val="10"/>
      <name val="Arial"/>
      <family val="2"/>
    </font>
    <font>
      <b/>
      <sz val="12"/>
      <name val="Arial"/>
      <family val="2"/>
    </font>
    <font>
      <sz val="10"/>
      <name val="Arial"/>
      <family val="2"/>
    </font>
    <font>
      <sz val="11"/>
      <color indexed="10"/>
      <name val="Arial"/>
      <family val="2"/>
    </font>
    <font>
      <sz val="8"/>
      <color indexed="81"/>
      <name val="Tahoma"/>
      <family val="2"/>
    </font>
    <font>
      <b/>
      <u/>
      <sz val="13"/>
      <color indexed="81"/>
      <name val="Tahoma"/>
      <family val="2"/>
    </font>
    <font>
      <sz val="13"/>
      <color indexed="81"/>
      <name val="Tahoma"/>
      <family val="2"/>
    </font>
    <font>
      <b/>
      <i/>
      <u/>
      <sz val="14"/>
      <color indexed="81"/>
      <name val="Tahoma"/>
      <family val="2"/>
    </font>
    <font>
      <b/>
      <u/>
      <sz val="13"/>
      <color indexed="10"/>
      <name val="Tahoma"/>
      <family val="2"/>
    </font>
    <font>
      <sz val="11"/>
      <name val="Arial"/>
      <family val="2"/>
    </font>
    <font>
      <sz val="13"/>
      <name val="Arial"/>
      <family val="2"/>
    </font>
    <font>
      <b/>
      <i/>
      <u/>
      <sz val="14"/>
      <name val="Arial"/>
      <family val="2"/>
    </font>
    <font>
      <b/>
      <sz val="24"/>
      <name val="Arial"/>
      <family val="2"/>
    </font>
    <font>
      <b/>
      <sz val="15"/>
      <name val="Arial"/>
      <family val="2"/>
    </font>
    <font>
      <sz val="15"/>
      <name val="Arial"/>
      <family val="2"/>
    </font>
    <font>
      <b/>
      <u/>
      <sz val="13"/>
      <color indexed="10"/>
      <name val="Arial"/>
      <family val="2"/>
    </font>
    <font>
      <sz val="8"/>
      <name val="Arial"/>
      <family val="2"/>
    </font>
    <font>
      <b/>
      <sz val="12"/>
      <color indexed="81"/>
      <name val="Tahoma"/>
      <family val="2"/>
    </font>
    <font>
      <b/>
      <sz val="14"/>
      <name val="Arial"/>
      <family val="2"/>
    </font>
    <font>
      <b/>
      <sz val="15"/>
      <name val="Arial"/>
      <family val="2"/>
    </font>
    <font>
      <sz val="13"/>
      <name val="Arial"/>
      <family val="2"/>
    </font>
    <font>
      <b/>
      <i/>
      <u/>
      <sz val="16"/>
      <color indexed="81"/>
      <name val="Tahoma"/>
      <family val="2"/>
    </font>
    <font>
      <b/>
      <i/>
      <u/>
      <sz val="13"/>
      <color indexed="81"/>
      <name val="Tahoma"/>
      <family val="2"/>
    </font>
    <font>
      <sz val="12"/>
      <color indexed="81"/>
      <name val="Tahoma"/>
      <family val="2"/>
    </font>
    <font>
      <b/>
      <sz val="14"/>
      <color indexed="81"/>
      <name val="Tahoma"/>
      <family val="2"/>
    </font>
    <font>
      <u/>
      <sz val="10"/>
      <color indexed="12"/>
      <name val="Arial"/>
      <family val="2"/>
    </font>
    <font>
      <b/>
      <u/>
      <sz val="14"/>
      <name val="Arial"/>
      <family val="2"/>
    </font>
    <font>
      <b/>
      <u/>
      <sz val="13"/>
      <name val="Arial"/>
      <family val="2"/>
    </font>
    <font>
      <b/>
      <sz val="13"/>
      <color indexed="81"/>
      <name val="Tahoma"/>
      <family val="2"/>
    </font>
    <font>
      <b/>
      <sz val="16"/>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20"/>
      <color indexed="10"/>
      <name val="Arial"/>
      <family val="2"/>
    </font>
    <font>
      <sz val="10"/>
      <color indexed="8"/>
      <name val="Arial"/>
      <family val="2"/>
    </font>
    <font>
      <sz val="10"/>
      <color indexed="9"/>
      <name val="Arial"/>
      <family val="2"/>
    </font>
    <font>
      <sz val="10"/>
      <color indexed="10"/>
      <name val="Arial"/>
      <family val="2"/>
    </font>
    <font>
      <b/>
      <sz val="15"/>
      <color indexed="62"/>
      <name val="Calibri"/>
      <family val="2"/>
    </font>
    <font>
      <b/>
      <sz val="13"/>
      <color indexed="62"/>
      <name val="Calibri"/>
      <family val="2"/>
    </font>
    <font>
      <b/>
      <sz val="11"/>
      <color indexed="62"/>
      <name val="Calibri"/>
      <family val="2"/>
    </font>
    <font>
      <u/>
      <sz val="12"/>
      <color indexed="12"/>
      <name val="Calibri"/>
      <family val="2"/>
    </font>
    <font>
      <u/>
      <sz val="10"/>
      <color indexed="12"/>
      <name val="Arial"/>
      <family val="2"/>
    </font>
    <font>
      <u/>
      <sz val="12"/>
      <color indexed="20"/>
      <name val="Calibri"/>
      <family val="2"/>
    </font>
    <font>
      <sz val="12"/>
      <color indexed="8"/>
      <name val="Calibri"/>
      <family val="2"/>
    </font>
    <font>
      <b/>
      <sz val="18"/>
      <color indexed="62"/>
      <name val="Cambria"/>
      <family val="2"/>
    </font>
    <font>
      <b/>
      <sz val="18"/>
      <color indexed="56"/>
      <name val="Cambria"/>
      <family val="1"/>
    </font>
    <font>
      <sz val="8"/>
      <name val="Calibri"/>
      <family val="2"/>
    </font>
    <font>
      <b/>
      <sz val="12"/>
      <color indexed="10"/>
      <name val="Arial"/>
      <family val="2"/>
    </font>
    <font>
      <b/>
      <sz val="12"/>
      <color indexed="10"/>
      <name val="Tahoma"/>
      <family val="2"/>
    </font>
    <font>
      <sz val="14"/>
      <name val="Arial"/>
      <family val="2"/>
    </font>
    <font>
      <sz val="14"/>
      <color indexed="8"/>
      <name val="Arial"/>
      <family val="2"/>
    </font>
    <font>
      <b/>
      <sz val="14"/>
      <color indexed="8"/>
      <name val="Arial"/>
      <family val="2"/>
    </font>
    <font>
      <sz val="11"/>
      <color indexed="8"/>
      <name val="Arial"/>
      <family val="2"/>
    </font>
    <font>
      <sz val="13"/>
      <color indexed="8"/>
      <name val="Arial"/>
      <family val="2"/>
    </font>
    <font>
      <b/>
      <sz val="13"/>
      <color indexed="8"/>
      <name val="Arial"/>
      <family val="2"/>
    </font>
    <font>
      <sz val="10"/>
      <name val="Arial"/>
      <family val="2"/>
    </font>
    <font>
      <b/>
      <sz val="9"/>
      <name val="Arial"/>
      <family val="2"/>
    </font>
    <font>
      <sz val="9"/>
      <name val="Calibri"/>
      <family val="2"/>
    </font>
    <font>
      <sz val="10"/>
      <name val="Calibri"/>
      <family val="2"/>
    </font>
    <font>
      <sz val="14"/>
      <name val="Arial"/>
      <family val="2"/>
    </font>
    <font>
      <sz val="12"/>
      <name val="Arial"/>
      <family val="2"/>
    </font>
    <font>
      <b/>
      <sz val="15"/>
      <name val="Arial"/>
      <family val="2"/>
    </font>
    <font>
      <sz val="15"/>
      <name val="Arial"/>
      <family val="2"/>
    </font>
    <font>
      <sz val="11"/>
      <name val="Arial"/>
      <family val="2"/>
    </font>
    <font>
      <sz val="13"/>
      <name val="Arial"/>
      <family val="2"/>
    </font>
    <font>
      <sz val="9"/>
      <name val="Arial"/>
      <family val="2"/>
    </font>
    <font>
      <sz val="12"/>
      <color indexed="10"/>
      <name val="Arial"/>
      <family val="2"/>
    </font>
    <font>
      <b/>
      <sz val="11"/>
      <name val="Arial"/>
      <family val="2"/>
    </font>
    <font>
      <sz val="10"/>
      <name val="Arial"/>
      <family val="2"/>
    </font>
    <font>
      <b/>
      <sz val="10"/>
      <name val="Arial"/>
      <family val="2"/>
    </font>
    <font>
      <sz val="12"/>
      <name val="Calibri"/>
      <family val="2"/>
    </font>
    <font>
      <sz val="16"/>
      <color indexed="10"/>
      <name val="Calibri"/>
      <family val="2"/>
    </font>
    <font>
      <sz val="14"/>
      <name val="Calibri"/>
      <family val="2"/>
    </font>
    <font>
      <u/>
      <sz val="14"/>
      <name val="Calibri"/>
      <family val="2"/>
    </font>
    <font>
      <i/>
      <sz val="9"/>
      <name val="Arial"/>
      <family val="2"/>
    </font>
    <font>
      <b/>
      <i/>
      <sz val="9"/>
      <name val="Arial"/>
      <family val="2"/>
    </font>
    <font>
      <i/>
      <sz val="9"/>
      <name val="Calibri"/>
      <family val="2"/>
    </font>
    <font>
      <sz val="16"/>
      <name val="Arial"/>
      <family val="2"/>
    </font>
    <font>
      <b/>
      <sz val="11"/>
      <color indexed="81"/>
      <name val="Tahoma"/>
      <family val="2"/>
    </font>
    <font>
      <sz val="10"/>
      <color rgb="FFFF0000"/>
      <name val="Arial"/>
      <family val="2"/>
    </font>
    <font>
      <sz val="10"/>
      <name val="Calibri"/>
      <family val="2"/>
      <scheme val="minor"/>
    </font>
    <font>
      <sz val="8"/>
      <name val="Calibri"/>
      <family val="2"/>
      <scheme val="minor"/>
    </font>
    <font>
      <b/>
      <u/>
      <sz val="14"/>
      <color rgb="FFFF0000"/>
      <name val="Arial"/>
      <family val="2"/>
    </font>
    <font>
      <b/>
      <sz val="14"/>
      <color rgb="FFFF0000"/>
      <name val="Arial"/>
      <family val="2"/>
    </font>
    <font>
      <b/>
      <sz val="26"/>
      <color theme="1"/>
      <name val="Arial"/>
      <family val="2"/>
    </font>
    <font>
      <b/>
      <sz val="18"/>
      <color theme="1"/>
      <name val="Arial"/>
      <family val="2"/>
    </font>
    <font>
      <b/>
      <u/>
      <sz val="26"/>
      <color theme="8" tint="-0.249977111117893"/>
      <name val="Arial"/>
      <family val="2"/>
    </font>
    <font>
      <sz val="14"/>
      <color rgb="FFFF0000"/>
      <name val="Arial"/>
      <family val="2"/>
    </font>
    <font>
      <b/>
      <sz val="20"/>
      <color rgb="FFFF0000"/>
      <name val="Calibri"/>
      <family val="2"/>
      <scheme val="minor"/>
    </font>
    <font>
      <sz val="13"/>
      <color theme="1"/>
      <name val="Arial"/>
      <family val="2"/>
    </font>
    <font>
      <sz val="10"/>
      <color theme="1"/>
      <name val="Arial"/>
      <family val="2"/>
    </font>
    <font>
      <sz val="13"/>
      <color rgb="FFFF0000"/>
      <name val="Arial"/>
      <family val="2"/>
    </font>
    <font>
      <sz val="12"/>
      <name val="Calibri"/>
      <family val="2"/>
      <scheme val="minor"/>
    </font>
    <font>
      <b/>
      <sz val="20"/>
      <color theme="1"/>
      <name val="Arial"/>
      <family val="2"/>
    </font>
    <font>
      <b/>
      <sz val="20"/>
      <color rgb="FFFF0000"/>
      <name val="Arial"/>
      <family val="2"/>
    </font>
    <font>
      <b/>
      <sz val="14"/>
      <color theme="1"/>
      <name val="Arial"/>
      <family val="2"/>
    </font>
    <font>
      <b/>
      <sz val="12"/>
      <name val="Calibri"/>
      <family val="2"/>
    </font>
    <font>
      <sz val="16"/>
      <name val="Calibri"/>
      <family val="2"/>
    </font>
    <font>
      <b/>
      <sz val="18"/>
      <color theme="8" tint="-0.249977111117893"/>
      <name val="Calibri"/>
      <family val="2"/>
      <scheme val="minor"/>
    </font>
    <font>
      <b/>
      <sz val="22"/>
      <color theme="1"/>
      <name val="Calibri"/>
      <family val="2"/>
      <scheme val="minor"/>
    </font>
    <font>
      <b/>
      <sz val="18"/>
      <name val="Calibri"/>
      <family val="2"/>
      <scheme val="minor"/>
    </font>
    <font>
      <b/>
      <sz val="10"/>
      <name val="Calibri"/>
      <family val="2"/>
      <scheme val="minor"/>
    </font>
    <font>
      <b/>
      <sz val="10"/>
      <color indexed="10"/>
      <name val="Calibri"/>
      <family val="2"/>
      <scheme val="minor"/>
    </font>
    <font>
      <b/>
      <sz val="10"/>
      <color indexed="8"/>
      <name val="Calibri"/>
      <family val="2"/>
      <scheme val="minor"/>
    </font>
    <font>
      <sz val="12"/>
      <color rgb="FFFF0000"/>
      <name val="Arial"/>
      <family val="2"/>
    </font>
    <font>
      <b/>
      <sz val="8"/>
      <name val="Arial"/>
      <family val="2"/>
    </font>
    <font>
      <sz val="10"/>
      <color indexed="81"/>
      <name val="Tahoma"/>
      <family val="2"/>
    </font>
    <font>
      <b/>
      <sz val="12"/>
      <color rgb="FFFF0000"/>
      <name val="Arial"/>
      <family val="2"/>
    </font>
    <font>
      <b/>
      <i/>
      <u/>
      <sz val="14"/>
      <color theme="4" tint="-0.249977111117893"/>
      <name val="Arial"/>
      <family val="2"/>
    </font>
    <font>
      <b/>
      <u/>
      <sz val="14"/>
      <color theme="1"/>
      <name val="Arial"/>
      <family val="2"/>
    </font>
    <font>
      <b/>
      <sz val="22"/>
      <color rgb="FFFF0000"/>
      <name val="Arial"/>
      <family val="2"/>
    </font>
    <font>
      <b/>
      <sz val="22"/>
      <color theme="1"/>
      <name val="Arial"/>
      <family val="2"/>
    </font>
    <font>
      <b/>
      <sz val="16"/>
      <color theme="1"/>
      <name val="Arial"/>
      <family val="2"/>
    </font>
    <font>
      <sz val="12"/>
      <color theme="1"/>
      <name val="Arial"/>
      <family val="2"/>
    </font>
    <font>
      <b/>
      <sz val="12"/>
      <color theme="1"/>
      <name val="Arial"/>
      <family val="2"/>
    </font>
    <font>
      <b/>
      <sz val="11"/>
      <color theme="1"/>
      <name val="Arial"/>
      <family val="2"/>
    </font>
    <font>
      <b/>
      <sz val="13"/>
      <color rgb="FFFF0000"/>
      <name val="Arial"/>
      <family val="2"/>
    </font>
    <font>
      <i/>
      <sz val="14"/>
      <name val="Arial"/>
      <family val="2"/>
    </font>
    <font>
      <sz val="11"/>
      <color theme="1"/>
      <name val="Arial"/>
      <family val="2"/>
    </font>
    <font>
      <sz val="8"/>
      <name val="Arial"/>
      <family val="2"/>
    </font>
    <font>
      <sz val="16"/>
      <color theme="1"/>
      <name val="Arial"/>
      <family val="2"/>
    </font>
    <font>
      <sz val="10"/>
      <color theme="0" tint="-0.249977111117893"/>
      <name val="Arial"/>
      <family val="2"/>
    </font>
    <font>
      <sz val="11"/>
      <color theme="0" tint="-0.249977111117893"/>
      <name val="Arial"/>
      <family val="2"/>
    </font>
    <font>
      <b/>
      <sz val="12"/>
      <name val="Calibri"/>
      <family val="2"/>
      <scheme val="minor"/>
    </font>
    <font>
      <sz val="16"/>
      <color indexed="81"/>
      <name val="Tahoma"/>
      <family val="2"/>
    </font>
    <font>
      <b/>
      <sz val="11"/>
      <name val="Calibri"/>
      <family val="2"/>
    </font>
    <font>
      <sz val="10"/>
      <color rgb="FFFF0000"/>
      <name val="Calibri"/>
      <family val="2"/>
    </font>
    <font>
      <b/>
      <sz val="12"/>
      <color rgb="FFFF0000"/>
      <name val="Calibri"/>
      <family val="2"/>
      <scheme val="minor"/>
    </font>
    <font>
      <b/>
      <sz val="16"/>
      <name val="Calibri"/>
      <family val="2"/>
      <scheme val="minor"/>
    </font>
    <font>
      <sz val="11"/>
      <name val="Calibri"/>
      <family val="2"/>
      <scheme val="minor"/>
    </font>
    <font>
      <b/>
      <sz val="11"/>
      <name val="Calibri"/>
      <family val="2"/>
      <scheme val="minor"/>
    </font>
    <font>
      <sz val="11"/>
      <color rgb="FFFF0000"/>
      <name val="Calibri"/>
      <family val="2"/>
      <scheme val="minor"/>
    </font>
    <font>
      <sz val="11"/>
      <name val="Calibri"/>
      <family val="2"/>
    </font>
    <font>
      <sz val="10"/>
      <color theme="1"/>
      <name val="Calibri"/>
      <family val="2"/>
    </font>
    <font>
      <b/>
      <sz val="10"/>
      <color theme="1"/>
      <name val="Calibri"/>
      <family val="2"/>
    </font>
    <font>
      <b/>
      <sz val="9"/>
      <name val="Calibri"/>
      <family val="2"/>
    </font>
    <font>
      <b/>
      <sz val="10"/>
      <name val="Calibri"/>
      <family val="2"/>
    </font>
    <font>
      <sz val="9"/>
      <name val="Calibri"/>
      <family val="2"/>
      <scheme val="minor"/>
    </font>
    <font>
      <sz val="11"/>
      <color indexed="10"/>
      <name val="Calibri"/>
      <family val="2"/>
      <scheme val="minor"/>
    </font>
    <font>
      <u/>
      <sz val="12"/>
      <color indexed="12"/>
      <name val="Arial"/>
      <family val="2"/>
    </font>
    <font>
      <u/>
      <sz val="12"/>
      <color theme="4" tint="-0.249977111117893"/>
      <name val="Arial"/>
      <family val="2"/>
    </font>
    <font>
      <u/>
      <sz val="10"/>
      <color theme="0"/>
      <name val="Arial"/>
      <family val="2"/>
    </font>
    <font>
      <u/>
      <sz val="10"/>
      <color theme="0" tint="-0.249977111117893"/>
      <name val="Arial"/>
      <family val="2"/>
    </font>
    <font>
      <sz val="9"/>
      <color indexed="81"/>
      <name val="Tahoma"/>
      <family val="2"/>
    </font>
    <font>
      <b/>
      <sz val="18"/>
      <color theme="0"/>
      <name val="Arial"/>
      <family val="2"/>
    </font>
    <font>
      <b/>
      <sz val="18"/>
      <color rgb="FFFFFFFF"/>
      <name val="Arial"/>
      <family val="2"/>
    </font>
    <font>
      <b/>
      <sz val="15"/>
      <color theme="0"/>
      <name val="Arial"/>
      <family val="2"/>
    </font>
    <font>
      <b/>
      <sz val="10"/>
      <color rgb="FFFF0000"/>
      <name val="Arial"/>
      <family val="2"/>
    </font>
    <font>
      <b/>
      <sz val="16"/>
      <color theme="4" tint="-0.249977111117893"/>
      <name val="Arial"/>
      <family val="2"/>
    </font>
    <font>
      <b/>
      <sz val="22"/>
      <color theme="0"/>
      <name val="Calibri"/>
      <family val="2"/>
    </font>
    <font>
      <b/>
      <sz val="20"/>
      <color theme="0"/>
      <name val="Calibri"/>
      <family val="2"/>
    </font>
    <font>
      <sz val="28"/>
      <color theme="1"/>
      <name val="Calibri"/>
      <family val="2"/>
    </font>
    <font>
      <b/>
      <sz val="18"/>
      <name val="Calibri"/>
      <family val="2"/>
    </font>
    <font>
      <b/>
      <sz val="12"/>
      <color theme="1"/>
      <name val="Calibri"/>
      <family val="2"/>
    </font>
    <font>
      <b/>
      <sz val="12"/>
      <color indexed="8"/>
      <name val="Calibri"/>
      <family val="2"/>
    </font>
    <font>
      <b/>
      <sz val="12"/>
      <color indexed="10"/>
      <name val="Calibri"/>
      <family val="2"/>
    </font>
    <font>
      <b/>
      <sz val="20"/>
      <name val="Calibri"/>
      <family val="2"/>
    </font>
    <font>
      <b/>
      <sz val="14"/>
      <color indexed="9"/>
      <name val="Calibri"/>
      <family val="2"/>
    </font>
    <font>
      <b/>
      <sz val="12"/>
      <color theme="0"/>
      <name val="Calibri"/>
      <family val="2"/>
    </font>
    <font>
      <sz val="14"/>
      <color indexed="8"/>
      <name val="Calibri"/>
      <family val="2"/>
    </font>
    <font>
      <sz val="24"/>
      <color theme="4" tint="-0.249977111117893"/>
      <name val="Calibri"/>
      <family val="2"/>
    </font>
    <font>
      <sz val="18"/>
      <color indexed="10"/>
      <name val="Calibri"/>
      <family val="2"/>
    </font>
    <font>
      <b/>
      <sz val="14"/>
      <color indexed="8"/>
      <name val="Calibri"/>
      <family val="2"/>
    </font>
    <font>
      <b/>
      <sz val="14"/>
      <color theme="0"/>
      <name val="Calibri"/>
      <family val="2"/>
    </font>
    <font>
      <sz val="10"/>
      <color indexed="9"/>
      <name val="Calibri"/>
      <family val="2"/>
    </font>
    <font>
      <sz val="11"/>
      <color theme="0"/>
      <name val="Calibri"/>
      <family val="2"/>
    </font>
    <font>
      <b/>
      <i/>
      <sz val="12"/>
      <color indexed="8"/>
      <name val="Calibri"/>
      <family val="2"/>
    </font>
    <font>
      <sz val="16"/>
      <color indexed="9"/>
      <name val="Calibri"/>
      <family val="2"/>
    </font>
    <font>
      <sz val="11"/>
      <color rgb="FFFF0000"/>
      <name val="Calibri"/>
      <family val="2"/>
    </font>
    <font>
      <i/>
      <sz val="12"/>
      <color indexed="8"/>
      <name val="Calibri"/>
      <family val="2"/>
    </font>
    <font>
      <sz val="10"/>
      <color indexed="8"/>
      <name val="Arial Unicode MS"/>
      <family val="2"/>
    </font>
    <font>
      <i/>
      <sz val="10"/>
      <name val="Calibri"/>
      <family val="2"/>
    </font>
    <font>
      <b/>
      <sz val="12"/>
      <color rgb="FFFF0000"/>
      <name val="Calibri"/>
      <family val="2"/>
    </font>
    <font>
      <sz val="11"/>
      <color theme="1"/>
      <name val="Calibri"/>
      <family val="2"/>
    </font>
    <font>
      <sz val="10"/>
      <color theme="0"/>
      <name val="Arial"/>
      <family val="2"/>
    </font>
    <font>
      <b/>
      <sz val="14"/>
      <name val="Calibri"/>
      <family val="2"/>
    </font>
    <font>
      <sz val="11"/>
      <color indexed="12"/>
      <name val="Calibri"/>
      <family val="2"/>
    </font>
    <font>
      <sz val="18"/>
      <color rgb="FFFF0000"/>
      <name val="Calibri"/>
      <family val="2"/>
    </font>
    <font>
      <b/>
      <sz val="18"/>
      <color indexed="8"/>
      <name val="Calibri"/>
      <family val="2"/>
    </font>
    <font>
      <b/>
      <sz val="11"/>
      <color indexed="12"/>
      <name val="Calibri"/>
      <family val="2"/>
    </font>
    <font>
      <u/>
      <sz val="11"/>
      <name val="Arial"/>
      <family val="2"/>
    </font>
    <font>
      <sz val="20"/>
      <name val="Arial"/>
      <family val="2"/>
    </font>
    <font>
      <sz val="10"/>
      <name val="Arial"/>
      <family val="2"/>
    </font>
    <font>
      <sz val="10"/>
      <color theme="4" tint="-0.249977111117893"/>
      <name val="Arial"/>
      <family val="2"/>
    </font>
    <font>
      <b/>
      <u/>
      <sz val="10"/>
      <color theme="4" tint="-0.249977111117893"/>
      <name val="Arial"/>
      <family val="2"/>
    </font>
    <font>
      <sz val="8"/>
      <color rgb="FF0070C0"/>
      <name val="Arial"/>
      <family val="2"/>
    </font>
    <font>
      <sz val="10"/>
      <color rgb="FF0070C0"/>
      <name val="Arial"/>
      <family val="2"/>
    </font>
    <font>
      <sz val="14"/>
      <color rgb="FF0070C0"/>
      <name val="Arial"/>
      <family val="2"/>
    </font>
    <font>
      <sz val="9"/>
      <color rgb="FF0070C0"/>
      <name val="Arial"/>
      <family val="2"/>
    </font>
    <font>
      <i/>
      <u/>
      <sz val="10"/>
      <color indexed="12"/>
      <name val="Arial"/>
      <family val="2"/>
    </font>
    <font>
      <b/>
      <sz val="10"/>
      <color theme="4" tint="-0.249977111117893"/>
      <name val="Arial"/>
      <family val="2"/>
    </font>
    <font>
      <b/>
      <sz val="9"/>
      <color indexed="81"/>
      <name val="Tahoma"/>
      <family val="2"/>
    </font>
    <font>
      <sz val="11"/>
      <color rgb="FFFF0000"/>
      <name val="Arial"/>
      <family val="2"/>
    </font>
    <font>
      <b/>
      <sz val="18"/>
      <color theme="3" tint="-0.249977111117893"/>
      <name val="Arial"/>
      <family val="2"/>
    </font>
    <font>
      <b/>
      <u/>
      <sz val="12"/>
      <name val="Arial"/>
      <family val="2"/>
    </font>
    <font>
      <sz val="10"/>
      <name val="Arial"/>
      <family val="2"/>
    </font>
    <font>
      <b/>
      <sz val="10"/>
      <color theme="9" tint="-0.499984740745262"/>
      <name val="Arial"/>
      <family val="2"/>
    </font>
  </fonts>
  <fills count="129">
    <fill>
      <patternFill patternType="none"/>
    </fill>
    <fill>
      <patternFill patternType="gray125"/>
    </fill>
    <fill>
      <patternFill patternType="solid">
        <fgColor indexed="31"/>
      </patternFill>
    </fill>
    <fill>
      <patternFill patternType="solid">
        <fgColor indexed="31"/>
        <bgColor indexed="31"/>
      </patternFill>
    </fill>
    <fill>
      <patternFill patternType="solid">
        <fgColor indexed="31"/>
        <bgColor indexed="36"/>
      </patternFill>
    </fill>
    <fill>
      <patternFill patternType="solid">
        <fgColor indexed="45"/>
      </patternFill>
    </fill>
    <fill>
      <patternFill patternType="solid">
        <fgColor indexed="45"/>
        <bgColor indexed="45"/>
      </patternFill>
    </fill>
    <fill>
      <patternFill patternType="solid">
        <fgColor indexed="45"/>
        <bgColor indexed="29"/>
      </patternFill>
    </fill>
    <fill>
      <patternFill patternType="solid">
        <fgColor indexed="42"/>
      </patternFill>
    </fill>
    <fill>
      <patternFill patternType="solid">
        <fgColor indexed="42"/>
        <bgColor indexed="42"/>
      </patternFill>
    </fill>
    <fill>
      <patternFill patternType="solid">
        <fgColor indexed="42"/>
        <bgColor indexed="27"/>
      </patternFill>
    </fill>
    <fill>
      <patternFill patternType="solid">
        <fgColor indexed="46"/>
      </patternFill>
    </fill>
    <fill>
      <patternFill patternType="solid">
        <fgColor indexed="46"/>
        <bgColor indexed="46"/>
      </patternFill>
    </fill>
    <fill>
      <patternFill patternType="solid">
        <fgColor indexed="46"/>
        <bgColor indexed="45"/>
      </patternFill>
    </fill>
    <fill>
      <patternFill patternType="solid">
        <fgColor indexed="27"/>
      </patternFill>
    </fill>
    <fill>
      <patternFill patternType="solid">
        <fgColor indexed="27"/>
        <bgColor indexed="27"/>
      </patternFill>
    </fill>
    <fill>
      <patternFill patternType="solid">
        <fgColor indexed="27"/>
        <bgColor indexed="42"/>
      </patternFill>
    </fill>
    <fill>
      <patternFill patternType="solid">
        <fgColor indexed="47"/>
      </patternFill>
    </fill>
    <fill>
      <patternFill patternType="solid">
        <fgColor indexed="47"/>
        <bgColor indexed="47"/>
      </patternFill>
    </fill>
    <fill>
      <patternFill patternType="solid">
        <fgColor indexed="47"/>
        <bgColor indexed="33"/>
      </patternFill>
    </fill>
    <fill>
      <patternFill patternType="solid">
        <fgColor indexed="9"/>
      </patternFill>
    </fill>
    <fill>
      <patternFill patternType="solid">
        <fgColor indexed="26"/>
      </patternFill>
    </fill>
    <fill>
      <patternFill patternType="solid">
        <fgColor indexed="44"/>
      </patternFill>
    </fill>
    <fill>
      <patternFill patternType="solid">
        <fgColor indexed="44"/>
        <bgColor indexed="44"/>
      </patternFill>
    </fill>
    <fill>
      <patternFill patternType="solid">
        <fgColor indexed="44"/>
        <bgColor indexed="35"/>
      </patternFill>
    </fill>
    <fill>
      <patternFill patternType="solid">
        <fgColor indexed="29"/>
      </patternFill>
    </fill>
    <fill>
      <patternFill patternType="solid">
        <fgColor indexed="29"/>
        <bgColor indexed="29"/>
      </patternFill>
    </fill>
    <fill>
      <patternFill patternType="solid">
        <fgColor indexed="29"/>
        <bgColor indexed="45"/>
      </patternFill>
    </fill>
    <fill>
      <patternFill patternType="solid">
        <fgColor indexed="11"/>
      </patternFill>
    </fill>
    <fill>
      <patternFill patternType="solid">
        <fgColor indexed="11"/>
        <bgColor indexed="11"/>
      </patternFill>
    </fill>
    <fill>
      <patternFill patternType="solid">
        <fgColor indexed="11"/>
        <bgColor indexed="17"/>
      </patternFill>
    </fill>
    <fill>
      <patternFill patternType="solid">
        <fgColor indexed="51"/>
      </patternFill>
    </fill>
    <fill>
      <patternFill patternType="solid">
        <fgColor indexed="51"/>
        <bgColor indexed="51"/>
      </patternFill>
    </fill>
    <fill>
      <patternFill patternType="solid">
        <fgColor indexed="51"/>
        <bgColor indexed="34"/>
      </patternFill>
    </fill>
    <fill>
      <patternFill patternType="solid">
        <fgColor indexed="22"/>
      </patternFill>
    </fill>
    <fill>
      <patternFill patternType="solid">
        <fgColor indexed="43"/>
      </patternFill>
    </fill>
    <fill>
      <patternFill patternType="solid">
        <fgColor indexed="30"/>
      </patternFill>
    </fill>
    <fill>
      <patternFill patternType="solid">
        <fgColor indexed="30"/>
        <bgColor indexed="30"/>
      </patternFill>
    </fill>
    <fill>
      <patternFill patternType="solid">
        <fgColor indexed="30"/>
        <bgColor indexed="21"/>
      </patternFill>
    </fill>
    <fill>
      <patternFill patternType="solid">
        <fgColor indexed="36"/>
      </patternFill>
    </fill>
    <fill>
      <patternFill patternType="solid">
        <fgColor indexed="20"/>
        <bgColor indexed="20"/>
      </patternFill>
    </fill>
    <fill>
      <patternFill patternType="solid">
        <fgColor indexed="20"/>
        <bgColor indexed="59"/>
      </patternFill>
    </fill>
    <fill>
      <patternFill patternType="solid">
        <fgColor indexed="49"/>
      </patternFill>
    </fill>
    <fill>
      <patternFill patternType="solid">
        <fgColor indexed="49"/>
        <bgColor indexed="49"/>
      </patternFill>
    </fill>
    <fill>
      <patternFill patternType="solid">
        <fgColor indexed="49"/>
        <bgColor indexed="40"/>
      </patternFill>
    </fill>
    <fill>
      <patternFill patternType="solid">
        <fgColor indexed="52"/>
      </patternFill>
    </fill>
    <fill>
      <patternFill patternType="solid">
        <fgColor indexed="52"/>
        <bgColor indexed="52"/>
      </patternFill>
    </fill>
    <fill>
      <patternFill patternType="solid">
        <fgColor indexed="52"/>
        <bgColor indexed="34"/>
      </patternFill>
    </fill>
    <fill>
      <patternFill patternType="solid">
        <fgColor indexed="62"/>
      </patternFill>
    </fill>
    <fill>
      <patternFill patternType="solid">
        <fgColor indexed="62"/>
        <bgColor indexed="62"/>
      </patternFill>
    </fill>
    <fill>
      <patternFill patternType="solid">
        <fgColor indexed="62"/>
        <bgColor indexed="59"/>
      </patternFill>
    </fill>
    <fill>
      <patternFill patternType="solid">
        <fgColor indexed="10"/>
      </patternFill>
    </fill>
    <fill>
      <patternFill patternType="solid">
        <fgColor indexed="10"/>
        <bgColor indexed="10"/>
      </patternFill>
    </fill>
    <fill>
      <patternFill patternType="solid">
        <fgColor indexed="10"/>
        <bgColor indexed="16"/>
      </patternFill>
    </fill>
    <fill>
      <patternFill patternType="solid">
        <fgColor indexed="57"/>
      </patternFill>
    </fill>
    <fill>
      <patternFill patternType="solid">
        <fgColor indexed="57"/>
        <bgColor indexed="57"/>
      </patternFill>
    </fill>
    <fill>
      <patternFill patternType="solid">
        <fgColor indexed="57"/>
        <bgColor indexed="17"/>
      </patternFill>
    </fill>
    <fill>
      <patternFill patternType="solid">
        <fgColor indexed="53"/>
      </patternFill>
    </fill>
    <fill>
      <patternFill patternType="solid">
        <fgColor indexed="53"/>
        <bgColor indexed="53"/>
      </patternFill>
    </fill>
    <fill>
      <patternFill patternType="solid">
        <fgColor indexed="53"/>
        <bgColor indexed="25"/>
      </patternFill>
    </fill>
    <fill>
      <patternFill patternType="solid">
        <fgColor indexed="22"/>
        <bgColor indexed="22"/>
      </patternFill>
    </fill>
    <fill>
      <patternFill patternType="solid">
        <fgColor indexed="22"/>
        <bgColor indexed="38"/>
      </patternFill>
    </fill>
    <fill>
      <patternFill patternType="solid">
        <fgColor indexed="9"/>
        <bgColor indexed="32"/>
      </patternFill>
    </fill>
    <fill>
      <patternFill patternType="solid">
        <fgColor indexed="43"/>
        <bgColor indexed="43"/>
      </patternFill>
    </fill>
    <fill>
      <patternFill patternType="solid">
        <fgColor indexed="43"/>
        <bgColor indexed="26"/>
      </patternFill>
    </fill>
    <fill>
      <patternFill patternType="solid">
        <fgColor indexed="50"/>
        <bgColor indexed="50"/>
      </patternFill>
    </fill>
    <fill>
      <patternFill patternType="solid">
        <fgColor indexed="50"/>
        <bgColor indexed="51"/>
      </patternFill>
    </fill>
    <fill>
      <patternFill patternType="solid">
        <fgColor indexed="19"/>
        <bgColor indexed="23"/>
      </patternFill>
    </fill>
    <fill>
      <patternFill patternType="solid">
        <fgColor indexed="55"/>
      </patternFill>
    </fill>
    <fill>
      <patternFill patternType="solid">
        <fgColor indexed="26"/>
        <bgColor indexed="26"/>
      </patternFill>
    </fill>
    <fill>
      <patternFill patternType="solid">
        <fgColor indexed="26"/>
        <bgColor indexed="9"/>
      </patternFill>
    </fill>
    <fill>
      <patternFill patternType="solid">
        <fgColor indexed="22"/>
        <bgColor indexed="64"/>
      </patternFill>
    </fill>
    <fill>
      <patternFill patternType="solid">
        <fgColor indexed="55"/>
        <bgColor indexed="55"/>
      </patternFill>
    </fill>
    <fill>
      <patternFill patternType="solid">
        <fgColor indexed="55"/>
        <bgColor indexed="23"/>
      </patternFill>
    </fill>
    <fill>
      <patternFill patternType="solid">
        <fgColor indexed="42"/>
        <bgColor indexed="64"/>
      </patternFill>
    </fill>
    <fill>
      <patternFill patternType="solid">
        <fgColor indexed="47"/>
        <bgColor indexed="64"/>
      </patternFill>
    </fill>
    <fill>
      <patternFill patternType="solid">
        <fgColor indexed="55"/>
        <bgColor indexed="64"/>
      </patternFill>
    </fill>
    <fill>
      <patternFill patternType="solid">
        <fgColor indexed="45"/>
        <bgColor indexed="64"/>
      </patternFill>
    </fill>
    <fill>
      <patternFill patternType="solid">
        <fgColor indexed="9"/>
        <bgColor indexed="64"/>
      </patternFill>
    </fill>
    <fill>
      <patternFill patternType="solid">
        <fgColor indexed="23"/>
        <bgColor indexed="64"/>
      </patternFill>
    </fill>
    <fill>
      <patternFill patternType="solid">
        <fgColor indexed="52"/>
        <bgColor indexed="64"/>
      </patternFill>
    </fill>
    <fill>
      <patternFill patternType="solid">
        <fgColor indexed="43"/>
        <bgColor indexed="31"/>
      </patternFill>
    </fill>
    <fill>
      <patternFill patternType="solid">
        <fgColor indexed="41"/>
        <bgColor indexed="64"/>
      </patternFill>
    </fill>
    <fill>
      <patternFill patternType="solid">
        <fgColor indexed="44"/>
        <bgColor indexed="64"/>
      </patternFill>
    </fill>
    <fill>
      <patternFill patternType="solid">
        <fgColor indexed="46"/>
        <bgColor indexed="64"/>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15"/>
        <bgColor indexed="64"/>
      </patternFill>
    </fill>
    <fill>
      <patternFill patternType="solid">
        <fgColor indexed="61"/>
        <bgColor indexed="64"/>
      </patternFill>
    </fill>
    <fill>
      <patternFill patternType="solid">
        <fgColor theme="0" tint="-0.249977111117893"/>
        <bgColor indexed="64"/>
      </patternFill>
    </fill>
    <fill>
      <patternFill patternType="solid">
        <fgColor rgb="FFFFC000"/>
        <bgColor indexed="64"/>
      </patternFill>
    </fill>
    <fill>
      <patternFill patternType="solid">
        <fgColor rgb="FF92D050"/>
        <bgColor indexed="64"/>
      </patternFill>
    </fill>
    <fill>
      <patternFill patternType="solid">
        <fgColor rgb="FFFF99CC"/>
        <bgColor indexed="64"/>
      </patternFill>
    </fill>
    <fill>
      <patternFill patternType="solid">
        <fgColor rgb="FFFF0000"/>
        <bgColor indexed="64"/>
      </patternFill>
    </fill>
    <fill>
      <patternFill patternType="solid">
        <fgColor theme="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F8BAC9"/>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indexed="8"/>
        <bgColor indexed="64"/>
      </patternFill>
    </fill>
    <fill>
      <patternFill patternType="solid">
        <fgColor theme="8" tint="-0.499984740745262"/>
        <bgColor indexed="64"/>
      </patternFill>
    </fill>
    <fill>
      <patternFill patternType="solid">
        <fgColor rgb="FFFFCCFF"/>
        <bgColor indexed="64"/>
      </patternFill>
    </fill>
    <fill>
      <patternFill patternType="solid">
        <fgColor rgb="FFFF99FF"/>
        <bgColor indexed="64"/>
      </patternFill>
    </fill>
    <fill>
      <patternFill patternType="solid">
        <fgColor rgb="FFFF66CC"/>
        <bgColor indexed="64"/>
      </patternFill>
    </fill>
    <fill>
      <patternFill patternType="solid">
        <fgColor theme="5" tint="0.39997558519241921"/>
        <bgColor indexed="64"/>
      </patternFill>
    </fill>
    <fill>
      <patternFill patternType="solid">
        <fgColor rgb="FFFFCCCC"/>
        <bgColor indexed="64"/>
      </patternFill>
    </fill>
    <fill>
      <patternFill patternType="solid">
        <fgColor rgb="FFBBFDC6"/>
        <bgColor indexed="64"/>
      </patternFill>
    </fill>
  </fills>
  <borders count="175">
    <border>
      <left/>
      <right/>
      <top/>
      <bottom/>
      <diagonal/>
    </border>
    <border>
      <left style="thin">
        <color indexed="23"/>
      </left>
      <right style="thin">
        <color indexed="23"/>
      </right>
      <top style="thin">
        <color indexed="23"/>
      </top>
      <bottom style="thin">
        <color indexed="23"/>
      </bottom>
      <diagonal/>
    </border>
    <border>
      <left style="hair">
        <color indexed="23"/>
      </left>
      <right style="hair">
        <color indexed="23"/>
      </right>
      <top style="hair">
        <color indexed="23"/>
      </top>
      <bottom style="hair">
        <color indexed="23"/>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hair">
        <color indexed="22"/>
      </left>
      <right style="hair">
        <color indexed="22"/>
      </right>
      <top style="hair">
        <color indexed="22"/>
      </top>
      <bottom style="hair">
        <color indexed="22"/>
      </bottom>
      <diagonal/>
    </border>
    <border>
      <left/>
      <right/>
      <top style="medium">
        <color indexed="64"/>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style="hair">
        <color indexed="63"/>
      </left>
      <right style="hair">
        <color indexed="63"/>
      </right>
      <top style="hair">
        <color indexed="63"/>
      </top>
      <bottom style="hair">
        <color indexed="63"/>
      </bottom>
      <diagonal/>
    </border>
    <border>
      <left/>
      <right/>
      <top/>
      <bottom style="medium">
        <color indexed="22"/>
      </bottom>
      <diagonal/>
    </border>
    <border>
      <left/>
      <right/>
      <top/>
      <bottom style="thick">
        <color indexed="62"/>
      </bottom>
      <diagonal/>
    </border>
    <border>
      <left/>
      <right/>
      <top/>
      <bottom style="medium">
        <color indexed="62"/>
      </bottom>
      <diagonal/>
    </border>
    <border>
      <left/>
      <right/>
      <top/>
      <bottom style="medium">
        <color indexed="30"/>
      </bottom>
      <diagonal/>
    </border>
    <border>
      <left/>
      <right/>
      <top style="thin">
        <color indexed="62"/>
      </top>
      <bottom style="double">
        <color indexed="62"/>
      </bottom>
      <diagonal/>
    </border>
    <border>
      <left/>
      <right/>
      <top style="hair">
        <color indexed="62"/>
      </top>
      <bottom style="double">
        <color indexed="62"/>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dott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tted">
        <color indexed="64"/>
      </bottom>
      <diagonal/>
    </border>
    <border>
      <left/>
      <right style="medium">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8"/>
      </left>
      <right style="thin">
        <color indexed="8"/>
      </right>
      <top style="dotted">
        <color indexed="8"/>
      </top>
      <bottom style="dotted">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diagonal/>
    </border>
    <border>
      <left/>
      <right style="double">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style="thin">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medium">
        <color indexed="64"/>
      </left>
      <right style="thin">
        <color indexed="64"/>
      </right>
      <top/>
      <bottom/>
      <diagonal/>
    </border>
    <border>
      <left style="thin">
        <color indexed="64"/>
      </left>
      <right style="thin">
        <color indexed="64"/>
      </right>
      <top/>
      <bottom style="dotted">
        <color indexed="64"/>
      </bottom>
      <diagonal/>
    </border>
    <border>
      <left/>
      <right/>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top style="thin">
        <color indexed="64"/>
      </top>
      <bottom style="dotted">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bottom style="dotted">
        <color indexed="64"/>
      </bottom>
      <diagonal/>
    </border>
    <border>
      <left style="medium">
        <color indexed="64"/>
      </left>
      <right style="thin">
        <color indexed="64"/>
      </right>
      <top style="dashed">
        <color indexed="64"/>
      </top>
      <bottom style="dashed">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dotted">
        <color indexed="64"/>
      </bottom>
      <diagonal/>
    </border>
    <border>
      <left style="double">
        <color indexed="64"/>
      </left>
      <right/>
      <top/>
      <bottom style="medium">
        <color indexed="64"/>
      </bottom>
      <diagonal/>
    </border>
    <border>
      <left/>
      <right style="double">
        <color indexed="64"/>
      </right>
      <top/>
      <bottom style="medium">
        <color indexed="64"/>
      </bottom>
      <diagonal/>
    </border>
    <border>
      <left/>
      <right style="thin">
        <color indexed="64"/>
      </right>
      <top style="dotted">
        <color indexed="64"/>
      </top>
      <bottom style="dotted">
        <color indexed="64"/>
      </bottom>
      <diagonal/>
    </border>
    <border>
      <left style="thin">
        <color indexed="64"/>
      </left>
      <right style="double">
        <color indexed="64"/>
      </right>
      <top/>
      <bottom style="thin">
        <color indexed="64"/>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right style="medium">
        <color indexed="64"/>
      </right>
      <top style="medium">
        <color indexed="64"/>
      </top>
      <bottom/>
      <diagonal/>
    </border>
    <border>
      <left/>
      <right style="thin">
        <color indexed="64"/>
      </right>
      <top style="dotted">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tted">
        <color indexed="64"/>
      </bottom>
      <diagonal/>
    </border>
    <border>
      <left/>
      <right/>
      <top style="thick">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ashed">
        <color indexed="64"/>
      </top>
      <bottom/>
      <diagonal/>
    </border>
    <border>
      <left style="thin">
        <color indexed="64"/>
      </left>
      <right style="medium">
        <color indexed="64"/>
      </right>
      <top/>
      <bottom style="dashed">
        <color indexed="64"/>
      </bottom>
      <diagonal/>
    </border>
    <border>
      <left style="thin">
        <color indexed="64"/>
      </left>
      <right style="double">
        <color indexed="64"/>
      </right>
      <top style="thin">
        <color indexed="64"/>
      </top>
      <bottom/>
      <diagonal/>
    </border>
    <border>
      <left style="thin">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right style="thin">
        <color indexed="64"/>
      </right>
      <top style="medium">
        <color indexed="64"/>
      </top>
      <bottom style="medium">
        <color indexed="64"/>
      </bottom>
      <diagonal/>
    </border>
    <border>
      <left/>
      <right/>
      <top style="mediumDashDot">
        <color indexed="64"/>
      </top>
      <bottom/>
      <diagonal/>
    </border>
    <border>
      <left/>
      <right/>
      <top/>
      <bottom style="medium">
        <color theme="1"/>
      </bottom>
      <diagonal/>
    </border>
    <border>
      <left style="thin">
        <color theme="1"/>
      </left>
      <right style="thin">
        <color theme="1"/>
      </right>
      <top style="thin">
        <color theme="1"/>
      </top>
      <bottom style="thin">
        <color theme="1"/>
      </bottom>
      <diagonal/>
    </border>
    <border>
      <left/>
      <right/>
      <top/>
      <bottom style="mediumDashed">
        <color auto="1"/>
      </bottom>
      <diagonal/>
    </border>
    <border>
      <left/>
      <right style="thin">
        <color theme="1"/>
      </right>
      <top style="thin">
        <color theme="1"/>
      </top>
      <bottom style="thin">
        <color theme="1"/>
      </bottom>
      <diagonal/>
    </border>
    <border>
      <left style="thin">
        <color indexed="64"/>
      </left>
      <right/>
      <top style="medium">
        <color indexed="64"/>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style="thick">
        <color indexed="64"/>
      </left>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double">
        <color indexed="64"/>
      </left>
      <right style="medium">
        <color indexed="64"/>
      </right>
      <top/>
      <bottom/>
      <diagonal/>
    </border>
  </borders>
  <cellStyleXfs count="949">
    <xf numFmtId="0" fontId="0" fillId="0" borderId="0"/>
    <xf numFmtId="0" fontId="47" fillId="2" borderId="0" applyNumberFormat="0" applyBorder="0" applyAlignment="0" applyProtection="0"/>
    <xf numFmtId="0" fontId="47" fillId="3" borderId="0" applyNumberFormat="0" applyBorder="0" applyAlignment="0" applyProtection="0"/>
    <xf numFmtId="0" fontId="47" fillId="4" borderId="0" applyBorder="0" applyProtection="0"/>
    <xf numFmtId="0" fontId="47" fillId="3" borderId="0" applyNumberFormat="0" applyBorder="0" applyAlignment="0" applyProtection="0"/>
    <xf numFmtId="0" fontId="47" fillId="2" borderId="0" applyNumberFormat="0" applyBorder="0" applyAlignment="0" applyProtection="0"/>
    <xf numFmtId="0" fontId="47" fillId="4" borderId="0" applyBorder="0" applyProtection="0"/>
    <xf numFmtId="0" fontId="47" fillId="4" borderId="0" applyBorder="0" applyProtection="0"/>
    <xf numFmtId="0" fontId="47" fillId="5" borderId="0" applyNumberFormat="0" applyBorder="0" applyAlignment="0" applyProtection="0"/>
    <xf numFmtId="0" fontId="47" fillId="6" borderId="0" applyNumberFormat="0" applyBorder="0" applyAlignment="0" applyProtection="0"/>
    <xf numFmtId="0" fontId="47" fillId="7" borderId="0" applyBorder="0" applyProtection="0"/>
    <xf numFmtId="0" fontId="47" fillId="6" borderId="0" applyNumberFormat="0" applyBorder="0" applyAlignment="0" applyProtection="0"/>
    <xf numFmtId="0" fontId="47" fillId="5" borderId="0" applyNumberFormat="0" applyBorder="0" applyAlignment="0" applyProtection="0"/>
    <xf numFmtId="0" fontId="47" fillId="7" borderId="0" applyBorder="0" applyProtection="0"/>
    <xf numFmtId="0" fontId="47" fillId="7" borderId="0" applyBorder="0" applyProtection="0"/>
    <xf numFmtId="0" fontId="47" fillId="8" borderId="0" applyNumberFormat="0" applyBorder="0" applyAlignment="0" applyProtection="0"/>
    <xf numFmtId="0" fontId="47" fillId="9" borderId="0" applyNumberFormat="0" applyBorder="0" applyAlignment="0" applyProtection="0"/>
    <xf numFmtId="0" fontId="47" fillId="10" borderId="0" applyBorder="0" applyProtection="0"/>
    <xf numFmtId="0" fontId="47" fillId="9" borderId="0" applyNumberFormat="0" applyBorder="0" applyAlignment="0" applyProtection="0"/>
    <xf numFmtId="0" fontId="47" fillId="8" borderId="0" applyNumberFormat="0" applyBorder="0" applyAlignment="0" applyProtection="0"/>
    <xf numFmtId="0" fontId="47" fillId="10" borderId="0" applyBorder="0" applyProtection="0"/>
    <xf numFmtId="0" fontId="47" fillId="10" borderId="0" applyBorder="0" applyProtection="0"/>
    <xf numFmtId="0" fontId="47" fillId="11" borderId="0" applyNumberFormat="0" applyBorder="0" applyAlignment="0" applyProtection="0"/>
    <xf numFmtId="0" fontId="47" fillId="12" borderId="0" applyNumberFormat="0" applyBorder="0" applyAlignment="0" applyProtection="0"/>
    <xf numFmtId="0" fontId="47" fillId="13" borderId="0" applyBorder="0" applyProtection="0"/>
    <xf numFmtId="0" fontId="47" fillId="12" borderId="0" applyNumberFormat="0" applyBorder="0" applyAlignment="0" applyProtection="0"/>
    <xf numFmtId="0" fontId="47" fillId="11" borderId="0" applyNumberFormat="0" applyBorder="0" applyAlignment="0" applyProtection="0"/>
    <xf numFmtId="0" fontId="47" fillId="13" borderId="0" applyBorder="0" applyProtection="0"/>
    <xf numFmtId="0" fontId="47" fillId="13" borderId="0" applyBorder="0" applyProtection="0"/>
    <xf numFmtId="0" fontId="47" fillId="14" borderId="0" applyNumberFormat="0" applyBorder="0" applyAlignment="0" applyProtection="0"/>
    <xf numFmtId="0" fontId="47" fillId="15" borderId="0" applyNumberFormat="0" applyBorder="0" applyAlignment="0" applyProtection="0"/>
    <xf numFmtId="0" fontId="47" fillId="16" borderId="0" applyBorder="0" applyProtection="0"/>
    <xf numFmtId="0" fontId="47" fillId="15" borderId="0" applyNumberFormat="0" applyBorder="0" applyAlignment="0" applyProtection="0"/>
    <xf numFmtId="0" fontId="47" fillId="14" borderId="0" applyNumberFormat="0" applyBorder="0" applyAlignment="0" applyProtection="0"/>
    <xf numFmtId="0" fontId="47" fillId="16" borderId="0" applyBorder="0" applyProtection="0"/>
    <xf numFmtId="0" fontId="47" fillId="16" borderId="0" applyBorder="0" applyProtection="0"/>
    <xf numFmtId="0" fontId="47" fillId="17" borderId="0" applyNumberFormat="0" applyBorder="0" applyAlignment="0" applyProtection="0"/>
    <xf numFmtId="0" fontId="47" fillId="18" borderId="0" applyNumberFormat="0" applyBorder="0" applyAlignment="0" applyProtection="0"/>
    <xf numFmtId="0" fontId="47" fillId="19" borderId="0" applyBorder="0" applyProtection="0"/>
    <xf numFmtId="0" fontId="47" fillId="18" borderId="0" applyNumberFormat="0" applyBorder="0" applyAlignment="0" applyProtection="0"/>
    <xf numFmtId="0" fontId="47" fillId="17" borderId="0" applyNumberFormat="0" applyBorder="0" applyAlignment="0" applyProtection="0"/>
    <xf numFmtId="0" fontId="47" fillId="19" borderId="0" applyBorder="0" applyProtection="0"/>
    <xf numFmtId="0" fontId="47" fillId="19" borderId="0" applyBorder="0" applyProtection="0"/>
    <xf numFmtId="0" fontId="47" fillId="20" borderId="0" applyNumberFormat="0" applyBorder="0" applyAlignment="0" applyProtection="0"/>
    <xf numFmtId="0" fontId="47" fillId="17"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47" fillId="14" borderId="0" applyNumberFormat="0" applyBorder="0" applyAlignment="0" applyProtection="0"/>
    <xf numFmtId="0" fontId="47" fillId="17"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Border="0" applyProtection="0"/>
    <xf numFmtId="0" fontId="47" fillId="23" borderId="0" applyNumberFormat="0" applyBorder="0" applyAlignment="0" applyProtection="0"/>
    <xf numFmtId="0" fontId="47" fillId="22" borderId="0" applyNumberFormat="0" applyBorder="0" applyAlignment="0" applyProtection="0"/>
    <xf numFmtId="0" fontId="47" fillId="24" borderId="0" applyBorder="0" applyProtection="0"/>
    <xf numFmtId="0" fontId="47" fillId="24" borderId="0" applyBorder="0" applyProtection="0"/>
    <xf numFmtId="0" fontId="47" fillId="25" borderId="0" applyNumberFormat="0" applyBorder="0" applyAlignment="0" applyProtection="0"/>
    <xf numFmtId="0" fontId="47" fillId="26" borderId="0" applyNumberFormat="0" applyBorder="0" applyAlignment="0" applyProtection="0"/>
    <xf numFmtId="0" fontId="47" fillId="27" borderId="0" applyBorder="0" applyProtection="0"/>
    <xf numFmtId="0" fontId="47" fillId="26" borderId="0" applyNumberFormat="0" applyBorder="0" applyAlignment="0" applyProtection="0"/>
    <xf numFmtId="0" fontId="47" fillId="25" borderId="0" applyNumberFormat="0" applyBorder="0" applyAlignment="0" applyProtection="0"/>
    <xf numFmtId="0" fontId="47" fillId="27" borderId="0" applyBorder="0" applyProtection="0"/>
    <xf numFmtId="0" fontId="47" fillId="27" borderId="0" applyBorder="0" applyProtection="0"/>
    <xf numFmtId="0" fontId="47" fillId="28" borderId="0" applyNumberFormat="0" applyBorder="0" applyAlignment="0" applyProtection="0"/>
    <xf numFmtId="0" fontId="47" fillId="29" borderId="0" applyNumberFormat="0" applyBorder="0" applyAlignment="0" applyProtection="0"/>
    <xf numFmtId="0" fontId="47" fillId="30" borderId="0" applyBorder="0" applyProtection="0"/>
    <xf numFmtId="0" fontId="47" fillId="29" borderId="0" applyNumberFormat="0" applyBorder="0" applyAlignment="0" applyProtection="0"/>
    <xf numFmtId="0" fontId="47" fillId="28" borderId="0" applyNumberFormat="0" applyBorder="0" applyAlignment="0" applyProtection="0"/>
    <xf numFmtId="0" fontId="47" fillId="30" borderId="0" applyBorder="0" applyProtection="0"/>
    <xf numFmtId="0" fontId="47" fillId="30" borderId="0" applyBorder="0" applyProtection="0"/>
    <xf numFmtId="0" fontId="47" fillId="11" borderId="0" applyNumberFormat="0" applyBorder="0" applyAlignment="0" applyProtection="0"/>
    <xf numFmtId="0" fontId="47" fillId="12" borderId="0" applyNumberFormat="0" applyBorder="0" applyAlignment="0" applyProtection="0"/>
    <xf numFmtId="0" fontId="47" fillId="13" borderId="0" applyBorder="0" applyProtection="0"/>
    <xf numFmtId="0" fontId="47" fillId="12" borderId="0" applyNumberFormat="0" applyBorder="0" applyAlignment="0" applyProtection="0"/>
    <xf numFmtId="0" fontId="47" fillId="11" borderId="0" applyNumberFormat="0" applyBorder="0" applyAlignment="0" applyProtection="0"/>
    <xf numFmtId="0" fontId="47" fillId="13" borderId="0" applyBorder="0" applyProtection="0"/>
    <xf numFmtId="0" fontId="47" fillId="13" borderId="0" applyBorder="0" applyProtection="0"/>
    <xf numFmtId="0" fontId="47" fillId="22" borderId="0" applyNumberFormat="0" applyBorder="0" applyAlignment="0" applyProtection="0"/>
    <xf numFmtId="0" fontId="47" fillId="23" borderId="0" applyNumberFormat="0" applyBorder="0" applyAlignment="0" applyProtection="0"/>
    <xf numFmtId="0" fontId="47" fillId="24" borderId="0" applyBorder="0" applyProtection="0"/>
    <xf numFmtId="0" fontId="47" fillId="23" borderId="0" applyNumberFormat="0" applyBorder="0" applyAlignment="0" applyProtection="0"/>
    <xf numFmtId="0" fontId="47" fillId="22" borderId="0" applyNumberFormat="0" applyBorder="0" applyAlignment="0" applyProtection="0"/>
    <xf numFmtId="0" fontId="47" fillId="24" borderId="0" applyBorder="0" applyProtection="0"/>
    <xf numFmtId="0" fontId="47" fillId="24" borderId="0" applyBorder="0" applyProtection="0"/>
    <xf numFmtId="0" fontId="47" fillId="31" borderId="0" applyNumberFormat="0" applyBorder="0" applyAlignment="0" applyProtection="0"/>
    <xf numFmtId="0" fontId="47" fillId="32" borderId="0" applyNumberFormat="0" applyBorder="0" applyAlignment="0" applyProtection="0"/>
    <xf numFmtId="0" fontId="47" fillId="33" borderId="0" applyBorder="0" applyProtection="0"/>
    <xf numFmtId="0" fontId="47" fillId="32" borderId="0" applyNumberFormat="0" applyBorder="0" applyAlignment="0" applyProtection="0"/>
    <xf numFmtId="0" fontId="47" fillId="31" borderId="0" applyNumberFormat="0" applyBorder="0" applyAlignment="0" applyProtection="0"/>
    <xf numFmtId="0" fontId="47" fillId="33" borderId="0" applyBorder="0" applyProtection="0"/>
    <xf numFmtId="0" fontId="47" fillId="33" borderId="0" applyBorder="0" applyProtection="0"/>
    <xf numFmtId="0" fontId="47" fillId="34" borderId="0" applyNumberFormat="0" applyBorder="0" applyAlignment="0" applyProtection="0"/>
    <xf numFmtId="0" fontId="47" fillId="25" borderId="0" applyNumberFormat="0" applyBorder="0" applyAlignment="0" applyProtection="0"/>
    <xf numFmtId="0" fontId="47" fillId="35" borderId="0" applyNumberFormat="0" applyBorder="0" applyAlignment="0" applyProtection="0"/>
    <xf numFmtId="0" fontId="47" fillId="34" borderId="0" applyNumberFormat="0" applyBorder="0" applyAlignment="0" applyProtection="0"/>
    <xf numFmtId="0" fontId="47" fillId="22" borderId="0" applyNumberFormat="0" applyBorder="0" applyAlignment="0" applyProtection="0"/>
    <xf numFmtId="0" fontId="47" fillId="17"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48" fillId="38" borderId="0" applyBorder="0" applyProtection="0"/>
    <xf numFmtId="0" fontId="48" fillId="37" borderId="0" applyNumberFormat="0" applyBorder="0" applyAlignment="0" applyProtection="0"/>
    <xf numFmtId="0" fontId="48" fillId="36" borderId="0" applyNumberFormat="0" applyBorder="0" applyAlignment="0" applyProtection="0"/>
    <xf numFmtId="0" fontId="48" fillId="38" borderId="0" applyBorder="0" applyProtection="0"/>
    <xf numFmtId="0" fontId="48" fillId="25" borderId="0" applyNumberFormat="0" applyBorder="0" applyAlignment="0" applyProtection="0"/>
    <xf numFmtId="0" fontId="48" fillId="26" borderId="0" applyNumberFormat="0" applyBorder="0" applyAlignment="0" applyProtection="0"/>
    <xf numFmtId="0" fontId="48" fillId="27" borderId="0" applyBorder="0" applyProtection="0"/>
    <xf numFmtId="0" fontId="48" fillId="26" borderId="0" applyNumberFormat="0" applyBorder="0" applyAlignment="0" applyProtection="0"/>
    <xf numFmtId="0" fontId="48" fillId="25" borderId="0" applyNumberFormat="0" applyBorder="0" applyAlignment="0" applyProtection="0"/>
    <xf numFmtId="0" fontId="48" fillId="27" borderId="0" applyBorder="0" applyProtection="0"/>
    <xf numFmtId="0" fontId="48" fillId="28" borderId="0" applyNumberFormat="0" applyBorder="0" applyAlignment="0" applyProtection="0"/>
    <xf numFmtId="0" fontId="48" fillId="29" borderId="0" applyNumberFormat="0" applyBorder="0" applyAlignment="0" applyProtection="0"/>
    <xf numFmtId="0" fontId="48" fillId="30" borderId="0" applyBorder="0" applyProtection="0"/>
    <xf numFmtId="0" fontId="48" fillId="29" borderId="0" applyNumberFormat="0" applyBorder="0" applyAlignment="0" applyProtection="0"/>
    <xf numFmtId="0" fontId="48" fillId="28" borderId="0" applyNumberFormat="0" applyBorder="0" applyAlignment="0" applyProtection="0"/>
    <xf numFmtId="0" fontId="48" fillId="30" borderId="0" applyBorder="0" applyProtection="0"/>
    <xf numFmtId="0" fontId="48" fillId="39" borderId="0" applyNumberFormat="0" applyBorder="0" applyAlignment="0" applyProtection="0"/>
    <xf numFmtId="0" fontId="48" fillId="40" borderId="0" applyNumberFormat="0" applyBorder="0" applyAlignment="0" applyProtection="0"/>
    <xf numFmtId="0" fontId="48" fillId="41" borderId="0" applyBorder="0" applyProtection="0"/>
    <xf numFmtId="0" fontId="48" fillId="40" borderId="0" applyNumberFormat="0" applyBorder="0" applyAlignment="0" applyProtection="0"/>
    <xf numFmtId="0" fontId="48" fillId="39" borderId="0" applyNumberFormat="0" applyBorder="0" applyAlignment="0" applyProtection="0"/>
    <xf numFmtId="0" fontId="48" fillId="41" borderId="0" applyBorder="0" applyProtection="0"/>
    <xf numFmtId="0" fontId="48" fillId="42" borderId="0" applyNumberFormat="0" applyBorder="0" applyAlignment="0" applyProtection="0"/>
    <xf numFmtId="0" fontId="48" fillId="43" borderId="0" applyNumberFormat="0" applyBorder="0" applyAlignment="0" applyProtection="0"/>
    <xf numFmtId="0" fontId="48" fillId="44" borderId="0" applyBorder="0" applyProtection="0"/>
    <xf numFmtId="0" fontId="48" fillId="43" borderId="0" applyNumberFormat="0" applyBorder="0" applyAlignment="0" applyProtection="0"/>
    <xf numFmtId="0" fontId="48" fillId="42" borderId="0" applyNumberFormat="0" applyBorder="0" applyAlignment="0" applyProtection="0"/>
    <xf numFmtId="0" fontId="48" fillId="44" borderId="0" applyBorder="0" applyProtection="0"/>
    <xf numFmtId="0" fontId="48" fillId="45" borderId="0" applyNumberFormat="0" applyBorder="0" applyAlignment="0" applyProtection="0"/>
    <xf numFmtId="0" fontId="48" fillId="46" borderId="0" applyNumberFormat="0" applyBorder="0" applyAlignment="0" applyProtection="0"/>
    <xf numFmtId="0" fontId="48" fillId="47" borderId="0" applyBorder="0" applyProtection="0"/>
    <xf numFmtId="0" fontId="48" fillId="46" borderId="0" applyNumberFormat="0" applyBorder="0" applyAlignment="0" applyProtection="0"/>
    <xf numFmtId="0" fontId="48" fillId="45" borderId="0" applyNumberFormat="0" applyBorder="0" applyAlignment="0" applyProtection="0"/>
    <xf numFmtId="0" fontId="48" fillId="47" borderId="0" applyBorder="0" applyProtection="0"/>
    <xf numFmtId="0" fontId="48" fillId="42" borderId="0" applyNumberFormat="0" applyBorder="0" applyAlignment="0" applyProtection="0"/>
    <xf numFmtId="0" fontId="48" fillId="25" borderId="0" applyNumberFormat="0" applyBorder="0" applyAlignment="0" applyProtection="0"/>
    <xf numFmtId="0" fontId="48" fillId="35" borderId="0" applyNumberFormat="0" applyBorder="0" applyAlignment="0" applyProtection="0"/>
    <xf numFmtId="0" fontId="48" fillId="34" borderId="0" applyNumberFormat="0" applyBorder="0" applyAlignment="0" applyProtection="0"/>
    <xf numFmtId="0" fontId="48" fillId="42" borderId="0" applyNumberFormat="0" applyBorder="0" applyAlignment="0" applyProtection="0"/>
    <xf numFmtId="0" fontId="48" fillId="17" borderId="0" applyNumberFormat="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Border="0" applyProtection="0"/>
    <xf numFmtId="0" fontId="48" fillId="49" borderId="0" applyNumberFormat="0" applyBorder="0" applyAlignment="0" applyProtection="0"/>
    <xf numFmtId="0" fontId="48" fillId="48" borderId="0" applyNumberFormat="0" applyBorder="0" applyAlignment="0" applyProtection="0"/>
    <xf numFmtId="0" fontId="48" fillId="50" borderId="0" applyBorder="0" applyProtection="0"/>
    <xf numFmtId="0" fontId="48" fillId="51" borderId="0" applyNumberFormat="0" applyBorder="0" applyAlignment="0" applyProtection="0"/>
    <xf numFmtId="0" fontId="48" fillId="52" borderId="0" applyNumberFormat="0" applyBorder="0" applyAlignment="0" applyProtection="0"/>
    <xf numFmtId="0" fontId="48" fillId="53" borderId="0" applyBorder="0" applyProtection="0"/>
    <xf numFmtId="0" fontId="48" fillId="52" borderId="0" applyNumberFormat="0" applyBorder="0" applyAlignment="0" applyProtection="0"/>
    <xf numFmtId="0" fontId="48" fillId="51" borderId="0" applyNumberFormat="0" applyBorder="0" applyAlignment="0" applyProtection="0"/>
    <xf numFmtId="0" fontId="48" fillId="53" borderId="0" applyBorder="0" applyProtection="0"/>
    <xf numFmtId="0" fontId="48" fillId="54" borderId="0" applyNumberFormat="0" applyBorder="0" applyAlignment="0" applyProtection="0"/>
    <xf numFmtId="0" fontId="48" fillId="55" borderId="0" applyNumberFormat="0" applyBorder="0" applyAlignment="0" applyProtection="0"/>
    <xf numFmtId="0" fontId="48" fillId="56" borderId="0" applyBorder="0" applyProtection="0"/>
    <xf numFmtId="0" fontId="48" fillId="55" borderId="0" applyNumberFormat="0" applyBorder="0" applyAlignment="0" applyProtection="0"/>
    <xf numFmtId="0" fontId="48" fillId="54" borderId="0" applyNumberFormat="0" applyBorder="0" applyAlignment="0" applyProtection="0"/>
    <xf numFmtId="0" fontId="48" fillId="56" borderId="0" applyBorder="0" applyProtection="0"/>
    <xf numFmtId="0" fontId="48" fillId="39" borderId="0" applyNumberFormat="0" applyBorder="0" applyAlignment="0" applyProtection="0"/>
    <xf numFmtId="0" fontId="48" fillId="40" borderId="0" applyNumberFormat="0" applyBorder="0" applyAlignment="0" applyProtection="0"/>
    <xf numFmtId="0" fontId="48" fillId="41" borderId="0" applyBorder="0" applyProtection="0"/>
    <xf numFmtId="0" fontId="48" fillId="40" borderId="0" applyNumberFormat="0" applyBorder="0" applyAlignment="0" applyProtection="0"/>
    <xf numFmtId="0" fontId="48" fillId="39" borderId="0" applyNumberFormat="0" applyBorder="0" applyAlignment="0" applyProtection="0"/>
    <xf numFmtId="0" fontId="48" fillId="41" borderId="0" applyBorder="0" applyProtection="0"/>
    <xf numFmtId="0" fontId="48" fillId="42" borderId="0" applyNumberFormat="0" applyBorder="0" applyAlignment="0" applyProtection="0"/>
    <xf numFmtId="0" fontId="48" fillId="43" borderId="0" applyNumberFormat="0" applyBorder="0" applyAlignment="0" applyProtection="0"/>
    <xf numFmtId="0" fontId="48" fillId="44" borderId="0" applyBorder="0" applyProtection="0"/>
    <xf numFmtId="0" fontId="48" fillId="43" borderId="0" applyNumberFormat="0" applyBorder="0" applyAlignment="0" applyProtection="0"/>
    <xf numFmtId="0" fontId="48" fillId="42" borderId="0" applyNumberFormat="0" applyBorder="0" applyAlignment="0" applyProtection="0"/>
    <xf numFmtId="0" fontId="48" fillId="44" borderId="0" applyBorder="0" applyProtection="0"/>
    <xf numFmtId="0" fontId="48" fillId="57" borderId="0" applyNumberFormat="0" applyBorder="0" applyAlignment="0" applyProtection="0"/>
    <xf numFmtId="0" fontId="48" fillId="58" borderId="0" applyNumberFormat="0" applyBorder="0" applyAlignment="0" applyProtection="0"/>
    <xf numFmtId="0" fontId="48" fillId="59" borderId="0" applyBorder="0" applyProtection="0"/>
    <xf numFmtId="0" fontId="48" fillId="58" borderId="0" applyNumberFormat="0" applyBorder="0" applyAlignment="0" applyProtection="0"/>
    <xf numFmtId="0" fontId="48" fillId="57" borderId="0" applyNumberFormat="0" applyBorder="0" applyAlignment="0" applyProtection="0"/>
    <xf numFmtId="0" fontId="48" fillId="59" borderId="0" applyBorder="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Border="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Border="0" applyProtection="0"/>
    <xf numFmtId="0" fontId="53" fillId="5" borderId="0" applyNumberFormat="0" applyBorder="0" applyAlignment="0" applyProtection="0"/>
    <xf numFmtId="0" fontId="55" fillId="8" borderId="0" applyNumberFormat="0" applyBorder="0" applyAlignment="0" applyProtection="0"/>
    <xf numFmtId="0" fontId="55" fillId="10" borderId="0" applyBorder="0" applyProtection="0"/>
    <xf numFmtId="0" fontId="55" fillId="10" borderId="0" applyBorder="0" applyProtection="0"/>
    <xf numFmtId="0" fontId="50" fillId="34" borderId="1" applyNumberFormat="0" applyAlignment="0" applyProtection="0"/>
    <xf numFmtId="0" fontId="50" fillId="60" borderId="1" applyNumberFormat="0" applyAlignment="0" applyProtection="0"/>
    <xf numFmtId="0" fontId="50" fillId="61" borderId="2" applyProtection="0"/>
    <xf numFmtId="0" fontId="50" fillId="60" borderId="1" applyNumberFormat="0" applyAlignment="0" applyProtection="0"/>
    <xf numFmtId="0" fontId="50" fillId="34" borderId="1" applyNumberFormat="0" applyAlignment="0" applyProtection="0"/>
    <xf numFmtId="0" fontId="50" fillId="61" borderId="2" applyProtection="0"/>
    <xf numFmtId="0" fontId="50" fillId="20" borderId="1" applyNumberFormat="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Protection="0"/>
    <xf numFmtId="0" fontId="51" fillId="0" borderId="3" applyNumberFormat="0" applyFill="0" applyAlignment="0" applyProtection="0"/>
    <xf numFmtId="0" fontId="51" fillId="0" borderId="3" applyNumberFormat="0" applyFill="0" applyAlignment="0" applyProtection="0"/>
    <xf numFmtId="0" fontId="51" fillId="0" borderId="3" applyProtection="0"/>
    <xf numFmtId="0" fontId="65" fillId="60" borderId="0" applyNumberFormat="0" applyFont="0" applyBorder="0" applyAlignment="0" applyProtection="0"/>
    <xf numFmtId="0" fontId="65" fillId="61" borderId="0" applyBorder="0" applyProtection="0"/>
    <xf numFmtId="0" fontId="65" fillId="60" borderId="0" applyNumberFormat="0" applyFont="0" applyBorder="0" applyAlignment="0" applyProtection="0"/>
    <xf numFmtId="0" fontId="65" fillId="46" borderId="0" applyNumberFormat="0" applyFont="0" applyBorder="0" applyAlignment="0" applyProtection="0"/>
    <xf numFmtId="0" fontId="65" fillId="47" borderId="0" applyBorder="0" applyProtection="0"/>
    <xf numFmtId="0" fontId="65" fillId="46" borderId="0" applyNumberFormat="0" applyFont="0" applyBorder="0" applyAlignment="0" applyProtection="0"/>
    <xf numFmtId="0" fontId="66" fillId="53" borderId="0" applyBorder="0" applyProtection="0"/>
    <xf numFmtId="0" fontId="66" fillId="62" borderId="0" applyBorder="0" applyProtection="0"/>
    <xf numFmtId="0" fontId="66" fillId="56" borderId="0" applyBorder="0" applyProtection="0"/>
    <xf numFmtId="0" fontId="67" fillId="10" borderId="0" applyBorder="0" applyProtection="0"/>
    <xf numFmtId="0" fontId="65" fillId="7" borderId="0" applyBorder="0" applyProtection="0"/>
    <xf numFmtId="0" fontId="65" fillId="62" borderId="0" applyBorder="0" applyProtection="0"/>
    <xf numFmtId="0" fontId="65" fillId="53" borderId="0" applyBorder="0" applyProtection="0"/>
    <xf numFmtId="0" fontId="65" fillId="9" borderId="0" applyNumberFormat="0" applyFont="0" applyBorder="0" applyAlignment="0" applyProtection="0"/>
    <xf numFmtId="0" fontId="65" fillId="10" borderId="0" applyBorder="0" applyProtection="0"/>
    <xf numFmtId="0" fontId="65" fillId="9" borderId="0" applyNumberFormat="0" applyFont="0" applyBorder="0" applyAlignment="0" applyProtection="0"/>
    <xf numFmtId="0" fontId="65" fillId="63" borderId="0" applyNumberFormat="0" applyFont="0" applyBorder="0" applyAlignment="0" applyProtection="0"/>
    <xf numFmtId="0" fontId="65" fillId="64" borderId="0" applyBorder="0" applyProtection="0"/>
    <xf numFmtId="0" fontId="65" fillId="63" borderId="0" applyNumberFormat="0" applyFont="0" applyBorder="0" applyAlignment="0" applyProtection="0"/>
    <xf numFmtId="0" fontId="65" fillId="6" borderId="0" applyNumberFormat="0" applyFont="0" applyBorder="0" applyAlignment="0" applyProtection="0"/>
    <xf numFmtId="0" fontId="65" fillId="7" borderId="0" applyBorder="0" applyProtection="0"/>
    <xf numFmtId="0" fontId="65" fillId="6" borderId="0" applyNumberFormat="0" applyFont="0" applyBorder="0" applyAlignment="0" applyProtection="0"/>
    <xf numFmtId="0" fontId="65" fillId="52" borderId="0" applyNumberFormat="0" applyFont="0" applyBorder="0" applyAlignment="0" applyProtection="0"/>
    <xf numFmtId="0" fontId="65" fillId="53" borderId="0" applyBorder="0" applyProtection="0"/>
    <xf numFmtId="0" fontId="65" fillId="52" borderId="0" applyNumberFormat="0" applyFont="0" applyBorder="0" applyAlignment="0" applyProtection="0"/>
    <xf numFmtId="0" fontId="65" fillId="65" borderId="0" applyNumberFormat="0" applyFont="0" applyBorder="0" applyAlignment="0" applyProtection="0"/>
    <xf numFmtId="0" fontId="65" fillId="66" borderId="0" applyBorder="0" applyProtection="0"/>
    <xf numFmtId="0" fontId="65" fillId="65" borderId="0" applyNumberFormat="0" applyFont="0" applyBorder="0" applyAlignment="0" applyProtection="0"/>
    <xf numFmtId="0" fontId="65" fillId="65" borderId="4" applyNumberFormat="0" applyAlignment="0" applyProtection="0"/>
    <xf numFmtId="0" fontId="65" fillId="66" borderId="5" applyProtection="0"/>
    <xf numFmtId="0" fontId="65" fillId="65" borderId="4" applyNumberFormat="0" applyAlignment="0" applyProtection="0"/>
    <xf numFmtId="0" fontId="67" fillId="0" borderId="0" applyNumberFormat="0" applyFill="0" applyBorder="0" applyAlignment="0" applyProtection="0"/>
    <xf numFmtId="0" fontId="67" fillId="0" borderId="0" applyBorder="0" applyProtection="0"/>
    <xf numFmtId="0" fontId="67" fillId="0" borderId="0" applyNumberFormat="0" applyFill="0" applyBorder="0" applyAlignment="0" applyProtection="0"/>
    <xf numFmtId="0" fontId="65" fillId="52" borderId="0" applyNumberFormat="0" applyFont="0" applyBorder="0" applyAlignment="0" applyProtection="0"/>
    <xf numFmtId="0" fontId="65" fillId="67" borderId="0" applyBorder="0" applyProtection="0"/>
    <xf numFmtId="0" fontId="65" fillId="52" borderId="0" applyNumberFormat="0" applyFont="0" applyBorder="0" applyAlignment="0" applyProtection="0"/>
    <xf numFmtId="0" fontId="63" fillId="68" borderId="6" applyNumberFormat="0" applyAlignment="0" applyProtection="0"/>
    <xf numFmtId="0" fontId="65" fillId="69" borderId="7" applyNumberFormat="0" applyFont="0" applyAlignment="0" applyProtection="0"/>
    <xf numFmtId="0" fontId="65" fillId="70" borderId="8" applyProtection="0"/>
    <xf numFmtId="0" fontId="65" fillId="69" borderId="7" applyNumberFormat="0" applyFont="0" applyAlignment="0" applyProtection="0"/>
    <xf numFmtId="0" fontId="47" fillId="21" borderId="7" applyNumberFormat="0" applyFont="0" applyAlignment="0" applyProtection="0"/>
    <xf numFmtId="0" fontId="65" fillId="70" borderId="8" applyProtection="0"/>
    <xf numFmtId="0" fontId="47" fillId="21" borderId="7" applyNumberFormat="0" applyFont="0" applyAlignment="0" applyProtection="0"/>
    <xf numFmtId="0" fontId="52" fillId="17" borderId="1" applyNumberFormat="0" applyAlignment="0" applyProtection="0"/>
    <xf numFmtId="0" fontId="52" fillId="18" borderId="1" applyNumberFormat="0" applyAlignment="0" applyProtection="0"/>
    <xf numFmtId="0" fontId="52" fillId="19" borderId="2" applyProtection="0"/>
    <xf numFmtId="0" fontId="52" fillId="18" borderId="1" applyNumberFormat="0" applyAlignment="0" applyProtection="0"/>
    <xf numFmtId="0" fontId="52" fillId="17" borderId="1" applyNumberFormat="0" applyAlignment="0" applyProtection="0"/>
    <xf numFmtId="0" fontId="52" fillId="19" borderId="2" applyProtection="0"/>
    <xf numFmtId="44" fontId="19" fillId="0" borderId="0" applyFont="0" applyFill="0" applyBorder="0" applyAlignment="0" applyProtection="0"/>
    <xf numFmtId="169" fontId="65" fillId="0" borderId="0" applyBorder="0" applyProtection="0"/>
    <xf numFmtId="169" fontId="65" fillId="0" borderId="0" applyBorder="0" applyProtection="0"/>
    <xf numFmtId="169" fontId="65" fillId="0" borderId="0" applyBorder="0" applyProtection="0"/>
    <xf numFmtId="44" fontId="19" fillId="0" borderId="0" applyFont="0" applyFill="0" applyBorder="0" applyAlignment="0" applyProtection="0"/>
    <xf numFmtId="169" fontId="65" fillId="0" borderId="0" applyBorder="0" applyProtection="0"/>
    <xf numFmtId="44" fontId="19" fillId="0" borderId="0" applyFont="0" applyFill="0" applyBorder="0" applyAlignment="0" applyProtection="0"/>
    <xf numFmtId="169" fontId="65" fillId="0" borderId="0" applyBorder="0" applyProtection="0"/>
    <xf numFmtId="169" fontId="65" fillId="0" borderId="0" applyBorder="0" applyProtection="0"/>
    <xf numFmtId="169" fontId="65" fillId="0" borderId="0" applyBorder="0" applyProtection="0"/>
    <xf numFmtId="169" fontId="65" fillId="0" borderId="0" applyBorder="0" applyProtection="0"/>
    <xf numFmtId="44" fontId="19" fillId="0" borderId="0" applyFont="0" applyFill="0" applyBorder="0" applyAlignment="0" applyProtection="0"/>
    <xf numFmtId="169" fontId="65" fillId="0" borderId="0" applyBorder="0" applyProtection="0"/>
    <xf numFmtId="44" fontId="19" fillId="0" borderId="0" applyFont="0" applyFill="0" applyBorder="0" applyAlignment="0" applyProtection="0"/>
    <xf numFmtId="169" fontId="65" fillId="0" borderId="0" applyBorder="0" applyProtection="0"/>
    <xf numFmtId="169" fontId="65" fillId="0" borderId="0" applyBorder="0" applyProtection="0"/>
    <xf numFmtId="44" fontId="19" fillId="0" borderId="0" applyFont="0" applyFill="0" applyBorder="0" applyAlignment="0" applyProtection="0"/>
    <xf numFmtId="169" fontId="65" fillId="0" borderId="0" applyBorder="0" applyProtection="0"/>
    <xf numFmtId="169" fontId="65" fillId="0" borderId="0" applyBorder="0" applyProtection="0"/>
    <xf numFmtId="169" fontId="65" fillId="0" borderId="0" applyBorder="0" applyProtection="0"/>
    <xf numFmtId="44" fontId="19" fillId="0" borderId="0" applyFont="0" applyFill="0" applyBorder="0" applyAlignment="0" applyProtection="0"/>
    <xf numFmtId="169" fontId="65" fillId="0" borderId="0" applyBorder="0" applyProtection="0"/>
    <xf numFmtId="169" fontId="65" fillId="0" borderId="0" applyBorder="0" applyProtection="0"/>
    <xf numFmtId="169" fontId="65" fillId="0" borderId="0" applyBorder="0" applyProtection="0"/>
    <xf numFmtId="169" fontId="65" fillId="0" borderId="0" applyBorder="0" applyProtection="0"/>
    <xf numFmtId="169" fontId="65" fillId="0" borderId="0" applyBorder="0" applyProtection="0"/>
    <xf numFmtId="169" fontId="65" fillId="0" borderId="0" applyBorder="0" applyProtection="0"/>
    <xf numFmtId="169" fontId="65" fillId="0" borderId="0" applyBorder="0" applyProtection="0"/>
    <xf numFmtId="170" fontId="47" fillId="0" borderId="0" applyBorder="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9" fontId="65" fillId="0" borderId="0" applyBorder="0" applyProtection="0"/>
    <xf numFmtId="170" fontId="47" fillId="0" borderId="0" applyBorder="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9" fontId="65" fillId="0" borderId="0" applyBorder="0" applyProtection="0"/>
    <xf numFmtId="169" fontId="65" fillId="0" borderId="0" applyBorder="0" applyProtection="0"/>
    <xf numFmtId="169" fontId="65" fillId="0" borderId="0" applyBorder="0" applyProtection="0"/>
    <xf numFmtId="44" fontId="19" fillId="0" borderId="0" applyFont="0" applyFill="0" applyBorder="0" applyAlignment="0" applyProtection="0"/>
    <xf numFmtId="169" fontId="65" fillId="0" borderId="0" applyBorder="0" applyProtection="0"/>
    <xf numFmtId="169" fontId="65" fillId="0" borderId="0" applyBorder="0" applyProtection="0"/>
    <xf numFmtId="169" fontId="65" fillId="0" borderId="0" applyBorder="0" applyProtection="0"/>
    <xf numFmtId="169" fontId="65" fillId="0" borderId="0" applyBorder="0" applyProtection="0"/>
    <xf numFmtId="169" fontId="65" fillId="0" borderId="0" applyBorder="0" applyProtection="0"/>
    <xf numFmtId="169" fontId="65" fillId="0" borderId="0" applyBorder="0" applyProtection="0"/>
    <xf numFmtId="169" fontId="65" fillId="0" borderId="0" applyBorder="0" applyProtection="0"/>
    <xf numFmtId="170" fontId="47" fillId="0" borderId="0" applyBorder="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9" fontId="65" fillId="0" borderId="0" applyBorder="0" applyProtection="0"/>
    <xf numFmtId="170" fontId="47" fillId="0" borderId="0" applyBorder="0" applyProtection="0"/>
    <xf numFmtId="44" fontId="19" fillId="0" borderId="0" applyFont="0" applyFill="0" applyBorder="0" applyAlignment="0" applyProtection="0"/>
    <xf numFmtId="44" fontId="19" fillId="0" borderId="0" applyFont="0" applyFill="0" applyBorder="0" applyAlignment="0" applyProtection="0"/>
    <xf numFmtId="169" fontId="65" fillId="0" borderId="0" applyBorder="0" applyProtection="0"/>
    <xf numFmtId="0" fontId="57" fillId="0" borderId="0" applyNumberFormat="0" applyFill="0" applyBorder="0" applyAlignment="0" applyProtection="0"/>
    <xf numFmtId="0" fontId="64" fillId="71" borderId="9" applyBorder="0">
      <alignment horizontal="center" vertical="center" wrapText="1"/>
    </xf>
    <xf numFmtId="0" fontId="64" fillId="61" borderId="0" applyBorder="0" applyProtection="0">
      <alignment horizontal="center" vertical="center" wrapText="1"/>
    </xf>
    <xf numFmtId="0" fontId="64" fillId="61" borderId="0" applyBorder="0" applyProtection="0">
      <alignment horizontal="center" vertical="center" wrapText="1"/>
    </xf>
    <xf numFmtId="0" fontId="55" fillId="8" borderId="0" applyNumberFormat="0" applyBorder="0" applyAlignment="0" applyProtection="0"/>
    <xf numFmtId="0" fontId="68" fillId="0" borderId="10" applyNumberFormat="0" applyFill="0" applyAlignment="0" applyProtection="0"/>
    <xf numFmtId="0" fontId="69" fillId="0" borderId="11" applyNumberFormat="0" applyFill="0" applyAlignment="0" applyProtection="0"/>
    <xf numFmtId="0" fontId="70" fillId="0" borderId="12" applyNumberFormat="0" applyFill="0" applyAlignment="0" applyProtection="0"/>
    <xf numFmtId="0" fontId="70" fillId="0" borderId="0" applyNumberFormat="0" applyFill="0" applyBorder="0" applyAlignment="0" applyProtection="0"/>
    <xf numFmtId="0" fontId="52" fillId="17" borderId="1" applyNumberFormat="0" applyAlignment="0" applyProtection="0"/>
    <xf numFmtId="0" fontId="53" fillId="5" borderId="0" applyNumberFormat="0" applyBorder="0" applyAlignment="0" applyProtection="0"/>
    <xf numFmtId="0" fontId="53" fillId="6" borderId="0" applyNumberFormat="0" applyBorder="0" applyAlignment="0" applyProtection="0"/>
    <xf numFmtId="0" fontId="53" fillId="7" borderId="0" applyBorder="0" applyProtection="0"/>
    <xf numFmtId="0" fontId="53" fillId="6" borderId="0" applyNumberFormat="0" applyBorder="0" applyAlignment="0" applyProtection="0"/>
    <xf numFmtId="0" fontId="53" fillId="5" borderId="0" applyNumberFormat="0" applyBorder="0" applyAlignment="0" applyProtection="0"/>
    <xf numFmtId="0" fontId="53" fillId="7" borderId="0" applyBorder="0" applyProtection="0"/>
    <xf numFmtId="0" fontId="42" fillId="0" borderId="0" applyNumberFormat="0" applyFill="0" applyBorder="0" applyAlignment="0" applyProtection="0">
      <alignment vertical="top"/>
      <protection locked="0"/>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alignment vertical="top"/>
      <protection locked="0"/>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1" fillId="0" borderId="3" applyNumberFormat="0" applyFill="0" applyAlignment="0" applyProtection="0"/>
    <xf numFmtId="0" fontId="54" fillId="35" borderId="0" applyNumberFormat="0" applyBorder="0" applyAlignment="0" applyProtection="0"/>
    <xf numFmtId="0" fontId="54" fillId="35" borderId="0" applyNumberFormat="0" applyBorder="0" applyAlignment="0" applyProtection="0"/>
    <xf numFmtId="0" fontId="54" fillId="63" borderId="0" applyNumberFormat="0" applyBorder="0" applyAlignment="0" applyProtection="0"/>
    <xf numFmtId="0" fontId="54" fillId="64" borderId="0" applyBorder="0" applyProtection="0"/>
    <xf numFmtId="0" fontId="54" fillId="63" borderId="0" applyNumberFormat="0" applyBorder="0" applyAlignment="0" applyProtection="0"/>
    <xf numFmtId="0" fontId="54" fillId="35" borderId="0" applyNumberFormat="0" applyBorder="0" applyAlignment="0" applyProtection="0"/>
    <xf numFmtId="0" fontId="54" fillId="64" borderId="0" applyBorder="0" applyProtection="0"/>
    <xf numFmtId="0" fontId="47" fillId="0" borderId="0" applyBorder="0" applyProtection="0"/>
    <xf numFmtId="0" fontId="47" fillId="0" borderId="0" applyBorder="0" applyProtection="0"/>
    <xf numFmtId="0" fontId="47" fillId="0" borderId="0" applyBorder="0" applyProtection="0"/>
    <xf numFmtId="0" fontId="47"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47" fillId="0" borderId="0" applyBorder="0" applyProtection="0"/>
    <xf numFmtId="0" fontId="47" fillId="0" borderId="0" applyBorder="0" applyProtection="0"/>
    <xf numFmtId="0" fontId="47" fillId="0" borderId="0" applyBorder="0" applyProtection="0"/>
    <xf numFmtId="0" fontId="47" fillId="0" borderId="0"/>
    <xf numFmtId="0" fontId="65" fillId="0" borderId="0"/>
    <xf numFmtId="0" fontId="19" fillId="0" borderId="0"/>
    <xf numFmtId="0" fontId="47"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19" fillId="0" borderId="0"/>
    <xf numFmtId="0" fontId="47" fillId="0" borderId="0" applyNumberFormat="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47" fillId="0" borderId="0" applyNumberFormat="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19" fillId="0" borderId="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applyBorder="0" applyProtection="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65" fillId="0" borderId="0" applyBorder="0" applyProtection="0"/>
    <xf numFmtId="0" fontId="19" fillId="0" borderId="0"/>
    <xf numFmtId="0" fontId="19" fillId="0" borderId="0"/>
    <xf numFmtId="0" fontId="19" fillId="0" borderId="0"/>
    <xf numFmtId="0" fontId="65" fillId="0" borderId="0" applyBorder="0" applyProtection="0"/>
    <xf numFmtId="0" fontId="65" fillId="0" borderId="0" applyBorder="0" applyProtection="0"/>
    <xf numFmtId="0" fontId="19" fillId="0" borderId="0"/>
    <xf numFmtId="0" fontId="19" fillId="0" borderId="0"/>
    <xf numFmtId="0" fontId="65" fillId="0" borderId="0"/>
    <xf numFmtId="0" fontId="19" fillId="0" borderId="0"/>
    <xf numFmtId="0" fontId="65" fillId="0" borderId="0" applyBorder="0" applyProtection="0"/>
    <xf numFmtId="0" fontId="65" fillId="0" borderId="0" applyBorder="0" applyProtection="0"/>
    <xf numFmtId="0" fontId="19" fillId="0" borderId="0"/>
    <xf numFmtId="0" fontId="65" fillId="0" borderId="0" applyBorder="0" applyProtection="0"/>
    <xf numFmtId="0" fontId="65" fillId="0" borderId="0" applyBorder="0" applyProtection="0"/>
    <xf numFmtId="0" fontId="74" fillId="0" borderId="0"/>
    <xf numFmtId="0" fontId="47" fillId="0" borderId="0" applyBorder="0" applyProtection="0"/>
    <xf numFmtId="0" fontId="47" fillId="0" borderId="0" applyBorder="0" applyProtection="0"/>
    <xf numFmtId="0" fontId="74" fillId="0" borderId="0"/>
    <xf numFmtId="0" fontId="47" fillId="0" borderId="0" applyBorder="0" applyProtection="0"/>
    <xf numFmtId="0" fontId="47" fillId="0" borderId="0" applyBorder="0" applyProtection="0"/>
    <xf numFmtId="0" fontId="47" fillId="0" borderId="0" applyBorder="0" applyProtection="0"/>
    <xf numFmtId="0" fontId="47" fillId="0" borderId="0"/>
    <xf numFmtId="0" fontId="47" fillId="0" borderId="0" applyBorder="0" applyProtection="0"/>
    <xf numFmtId="0" fontId="47" fillId="0" borderId="0" applyBorder="0" applyProtection="0"/>
    <xf numFmtId="0" fontId="47" fillId="0" borderId="0" applyBorder="0" applyProtection="0"/>
    <xf numFmtId="0" fontId="47" fillId="0" borderId="0"/>
    <xf numFmtId="0" fontId="47" fillId="0" borderId="0" applyBorder="0" applyProtection="0"/>
    <xf numFmtId="0" fontId="47" fillId="0" borderId="0" applyBorder="0" applyProtection="0"/>
    <xf numFmtId="0" fontId="47" fillId="0" borderId="0" applyBorder="0" applyProtection="0"/>
    <xf numFmtId="0" fontId="47" fillId="0" borderId="0"/>
    <xf numFmtId="0" fontId="47" fillId="0" borderId="0" applyBorder="0" applyProtection="0"/>
    <xf numFmtId="0" fontId="47" fillId="0" borderId="0" applyBorder="0" applyProtection="0"/>
    <xf numFmtId="0" fontId="47" fillId="0" borderId="0" applyBorder="0" applyProtection="0"/>
    <xf numFmtId="0" fontId="47" fillId="0" borderId="0"/>
    <xf numFmtId="0" fontId="56" fillId="20" borderId="13" applyNumberFormat="0" applyAlignment="0" applyProtection="0"/>
    <xf numFmtId="0" fontId="47" fillId="21" borderId="7" applyNumberFormat="0" applyFont="0" applyAlignment="0" applyProtection="0"/>
    <xf numFmtId="0" fontId="65" fillId="70" borderId="8" applyProtection="0"/>
    <xf numFmtId="0" fontId="47" fillId="21" borderId="7" applyNumberFormat="0" applyFont="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Border="0" applyProtection="0"/>
    <xf numFmtId="0" fontId="55" fillId="9" borderId="0" applyNumberFormat="0" applyBorder="0" applyAlignment="0" applyProtection="0"/>
    <xf numFmtId="0" fontId="55" fillId="8" borderId="0" applyNumberFormat="0" applyBorder="0" applyAlignment="0" applyProtection="0"/>
    <xf numFmtId="0" fontId="55" fillId="10" borderId="0" applyBorder="0" applyProtection="0"/>
    <xf numFmtId="0" fontId="56" fillId="34" borderId="13" applyNumberFormat="0" applyAlignment="0" applyProtection="0"/>
    <xf numFmtId="0" fontId="56" fillId="60" borderId="13" applyNumberFormat="0" applyAlignment="0" applyProtection="0"/>
    <xf numFmtId="0" fontId="56" fillId="61" borderId="14" applyProtection="0"/>
    <xf numFmtId="0" fontId="56" fillId="60" borderId="13" applyNumberFormat="0" applyAlignment="0" applyProtection="0"/>
    <xf numFmtId="0" fontId="56" fillId="34" borderId="13" applyNumberFormat="0" applyAlignment="0" applyProtection="0"/>
    <xf numFmtId="0" fontId="56" fillId="61" borderId="14"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Border="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Border="0" applyProtection="0"/>
    <xf numFmtId="0" fontId="75" fillId="0" borderId="0" applyNumberFormat="0" applyFill="0" applyBorder="0" applyAlignment="0" applyProtection="0"/>
    <xf numFmtId="0" fontId="58" fillId="0" borderId="0" applyNumberFormat="0" applyFill="0" applyBorder="0" applyAlignment="0" applyProtection="0"/>
    <xf numFmtId="0" fontId="68" fillId="0" borderId="10" applyNumberFormat="0" applyFill="0" applyAlignment="0" applyProtection="0"/>
    <xf numFmtId="0" fontId="68" fillId="0" borderId="12" applyProtection="0"/>
    <xf numFmtId="0" fontId="68" fillId="0" borderId="12" applyProtection="0"/>
    <xf numFmtId="0" fontId="69" fillId="0" borderId="11" applyNumberFormat="0" applyFill="0" applyAlignment="0" applyProtection="0"/>
    <xf numFmtId="0" fontId="69" fillId="0" borderId="15" applyProtection="0"/>
    <xf numFmtId="0" fontId="69" fillId="0" borderId="15" applyProtection="0"/>
    <xf numFmtId="0" fontId="70" fillId="0" borderId="12" applyNumberFormat="0" applyFill="0" applyAlignment="0" applyProtection="0"/>
    <xf numFmtId="0" fontId="70" fillId="0" borderId="12" applyProtection="0"/>
    <xf numFmtId="0" fontId="70" fillId="0" borderId="12" applyProtection="0"/>
    <xf numFmtId="0" fontId="70" fillId="0" borderId="0" applyNumberFormat="0" applyFill="0" applyBorder="0" applyAlignment="0" applyProtection="0"/>
    <xf numFmtId="0" fontId="70" fillId="0" borderId="0" applyBorder="0" applyProtection="0"/>
    <xf numFmtId="0" fontId="70" fillId="0" borderId="0" applyBorder="0" applyProtection="0"/>
    <xf numFmtId="0" fontId="76" fillId="0" borderId="0" applyNumberFormat="0" applyFill="0" applyBorder="0" applyAlignment="0" applyProtection="0"/>
    <xf numFmtId="0" fontId="58" fillId="0" borderId="0" applyBorder="0" applyProtection="0"/>
    <xf numFmtId="0" fontId="76" fillId="0" borderId="0" applyNumberFormat="0" applyFill="0" applyBorder="0" applyAlignment="0" applyProtection="0"/>
    <xf numFmtId="0" fontId="58" fillId="0" borderId="0" applyNumberFormat="0" applyFill="0" applyBorder="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5" fillId="0" borderId="0" applyNumberFormat="0" applyFill="0" applyBorder="0" applyAlignment="0" applyProtection="0"/>
    <xf numFmtId="0" fontId="75" fillId="0" borderId="0" applyBorder="0" applyProtection="0"/>
    <xf numFmtId="0" fontId="75" fillId="0" borderId="0" applyBorder="0" applyProtection="0"/>
    <xf numFmtId="0" fontId="59" fillId="0" borderId="16" applyNumberFormat="0" applyFill="0" applyAlignment="0" applyProtection="0"/>
    <xf numFmtId="0" fontId="59" fillId="0" borderId="16" applyNumberFormat="0" applyFill="0" applyAlignment="0" applyProtection="0"/>
    <xf numFmtId="0" fontId="59" fillId="0" borderId="17" applyProtection="0"/>
    <xf numFmtId="0" fontId="59" fillId="0" borderId="16" applyNumberFormat="0" applyFill="0" applyAlignment="0" applyProtection="0"/>
    <xf numFmtId="0" fontId="59" fillId="0" borderId="16" applyNumberFormat="0" applyFill="0" applyAlignment="0" applyProtection="0"/>
    <xf numFmtId="0" fontId="59" fillId="0" borderId="17" applyProtection="0"/>
    <xf numFmtId="0" fontId="60" fillId="0" borderId="11" applyNumberFormat="0" applyFill="0" applyAlignment="0" applyProtection="0"/>
    <xf numFmtId="0" fontId="60" fillId="0" borderId="11" applyNumberFormat="0" applyFill="0" applyAlignment="0" applyProtection="0"/>
    <xf numFmtId="0" fontId="60" fillId="0" borderId="15" applyProtection="0"/>
    <xf numFmtId="0" fontId="60" fillId="0" borderId="11" applyNumberFormat="0" applyFill="0" applyAlignment="0" applyProtection="0"/>
    <xf numFmtId="0" fontId="60" fillId="0" borderId="11" applyNumberFormat="0" applyFill="0" applyAlignment="0" applyProtection="0"/>
    <xf numFmtId="0" fontId="60" fillId="0" borderId="15" applyProtection="0"/>
    <xf numFmtId="0" fontId="61" fillId="0" borderId="18" applyNumberFormat="0" applyFill="0" applyAlignment="0" applyProtection="0"/>
    <xf numFmtId="0" fontId="61" fillId="0" borderId="18" applyNumberFormat="0" applyFill="0" applyAlignment="0" applyProtection="0"/>
    <xf numFmtId="0" fontId="61" fillId="0" borderId="18" applyProtection="0"/>
    <xf numFmtId="0" fontId="61" fillId="0" borderId="18" applyNumberFormat="0" applyFill="0" applyAlignment="0" applyProtection="0"/>
    <xf numFmtId="0" fontId="61" fillId="0" borderId="18" applyNumberFormat="0" applyFill="0" applyAlignment="0" applyProtection="0"/>
    <xf numFmtId="0" fontId="61" fillId="0" borderId="18"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Border="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Border="0" applyProtection="0"/>
    <xf numFmtId="0" fontId="62" fillId="0" borderId="19" applyNumberFormat="0" applyFill="0" applyAlignment="0" applyProtection="0"/>
    <xf numFmtId="0" fontId="62" fillId="0" borderId="19" applyNumberFormat="0" applyFill="0" applyAlignment="0" applyProtection="0"/>
    <xf numFmtId="0" fontId="62" fillId="0" borderId="20" applyProtection="0"/>
    <xf numFmtId="0" fontId="62" fillId="0" borderId="19" applyNumberFormat="0" applyFill="0" applyAlignment="0" applyProtection="0"/>
    <xf numFmtId="0" fontId="62" fillId="0" borderId="19" applyNumberFormat="0" applyFill="0" applyAlignment="0" applyProtection="0"/>
    <xf numFmtId="0" fontId="62" fillId="0" borderId="20" applyProtection="0"/>
    <xf numFmtId="0" fontId="63" fillId="68" borderId="6" applyNumberFormat="0" applyAlignment="0" applyProtection="0"/>
    <xf numFmtId="0" fontId="63" fillId="72" borderId="6" applyNumberFormat="0" applyAlignment="0" applyProtection="0"/>
    <xf numFmtId="0" fontId="63" fillId="73" borderId="6" applyProtection="0"/>
    <xf numFmtId="0" fontId="63" fillId="72" borderId="6" applyNumberFormat="0" applyAlignment="0" applyProtection="0"/>
    <xf numFmtId="0" fontId="63" fillId="68" borderId="6" applyNumberFormat="0" applyAlignment="0" applyProtection="0"/>
    <xf numFmtId="0" fontId="63" fillId="73" borderId="6" applyProtection="0"/>
    <xf numFmtId="0" fontId="63" fillId="68" borderId="6" applyNumberFormat="0" applyAlignment="0" applyProtection="0"/>
    <xf numFmtId="0" fontId="63" fillId="73" borderId="6" applyProtection="0"/>
    <xf numFmtId="0" fontId="63" fillId="73" borderId="6" applyProtection="0"/>
    <xf numFmtId="0" fontId="49" fillId="0" borderId="0" applyNumberFormat="0" applyFill="0" applyBorder="0" applyAlignment="0" applyProtection="0"/>
    <xf numFmtId="0" fontId="8" fillId="0" borderId="0"/>
    <xf numFmtId="0" fontId="7" fillId="0" borderId="0"/>
    <xf numFmtId="0" fontId="6" fillId="0" borderId="0"/>
    <xf numFmtId="0" fontId="5" fillId="0" borderId="0"/>
    <xf numFmtId="0" fontId="4" fillId="0" borderId="0"/>
    <xf numFmtId="0" fontId="3" fillId="0" borderId="0"/>
    <xf numFmtId="0" fontId="47" fillId="0" borderId="0"/>
    <xf numFmtId="0" fontId="2" fillId="0" borderId="0"/>
    <xf numFmtId="0" fontId="19" fillId="0" borderId="0"/>
    <xf numFmtId="0" fontId="1" fillId="0" borderId="0"/>
    <xf numFmtId="44" fontId="213" fillId="0" borderId="0" applyFont="0" applyFill="0" applyBorder="0" applyAlignment="0" applyProtection="0"/>
    <xf numFmtId="43" fontId="19" fillId="0" borderId="0" applyFont="0" applyFill="0" applyBorder="0" applyAlignment="0" applyProtection="0"/>
    <xf numFmtId="43" fontId="213" fillId="0" borderId="0" applyFont="0" applyFill="0" applyBorder="0" applyAlignment="0" applyProtection="0"/>
    <xf numFmtId="9" fontId="226" fillId="0" borderId="0" applyFont="0" applyFill="0" applyBorder="0" applyAlignment="0" applyProtection="0"/>
  </cellStyleXfs>
  <cellXfs count="2805">
    <xf numFmtId="0" fontId="0" fillId="0" borderId="0" xfId="0"/>
    <xf numFmtId="165" fontId="15" fillId="0" borderId="22" xfId="0" applyNumberFormat="1" applyFont="1" applyFill="1" applyBorder="1" applyAlignment="1" applyProtection="1">
      <alignment vertical="top"/>
      <protection locked="0"/>
    </xf>
    <xf numFmtId="165" fontId="15" fillId="0" borderId="23" xfId="0" applyNumberFormat="1" applyFont="1" applyFill="1" applyBorder="1" applyAlignment="1" applyProtection="1">
      <alignment vertical="top"/>
      <protection locked="0"/>
    </xf>
    <xf numFmtId="165" fontId="15" fillId="0" borderId="24" xfId="0" applyNumberFormat="1" applyFont="1" applyFill="1" applyBorder="1" applyAlignment="1" applyProtection="1">
      <alignment vertical="top"/>
      <protection locked="0"/>
    </xf>
    <xf numFmtId="165" fontId="15" fillId="0" borderId="25" xfId="0" applyNumberFormat="1" applyFont="1" applyFill="1" applyBorder="1" applyAlignment="1" applyProtection="1">
      <alignment vertical="top"/>
      <protection locked="0"/>
    </xf>
    <xf numFmtId="165" fontId="15" fillId="0" borderId="26" xfId="0" applyNumberFormat="1" applyFont="1" applyFill="1" applyBorder="1" applyAlignment="1" applyProtection="1">
      <alignment vertical="top"/>
      <protection locked="0"/>
    </xf>
    <xf numFmtId="165" fontId="15" fillId="0" borderId="27" xfId="0" applyNumberFormat="1" applyFont="1" applyFill="1" applyBorder="1" applyAlignment="1" applyProtection="1">
      <alignment vertical="top"/>
      <protection locked="0"/>
    </xf>
    <xf numFmtId="165" fontId="15" fillId="0" borderId="28" xfId="0" applyNumberFormat="1" applyFont="1" applyFill="1" applyBorder="1" applyAlignment="1" applyProtection="1">
      <alignment vertical="top"/>
      <protection locked="0"/>
    </xf>
    <xf numFmtId="165" fontId="15" fillId="0" borderId="29" xfId="0" applyNumberFormat="1" applyFont="1" applyFill="1" applyBorder="1" applyAlignment="1" applyProtection="1">
      <alignment vertical="top"/>
      <protection locked="0"/>
    </xf>
    <xf numFmtId="165" fontId="15" fillId="0" borderId="30" xfId="0" applyNumberFormat="1" applyFont="1" applyFill="1" applyBorder="1" applyAlignment="1" applyProtection="1">
      <alignment vertical="top"/>
      <protection locked="0"/>
    </xf>
    <xf numFmtId="165" fontId="15" fillId="0" borderId="31" xfId="0" applyNumberFormat="1" applyFont="1" applyFill="1" applyBorder="1" applyAlignment="1" applyProtection="1">
      <alignment vertical="top"/>
      <protection locked="0"/>
    </xf>
    <xf numFmtId="165" fontId="15" fillId="0" borderId="32" xfId="0" applyNumberFormat="1" applyFont="1" applyFill="1" applyBorder="1" applyAlignment="1" applyProtection="1">
      <alignment vertical="top"/>
      <protection locked="0"/>
    </xf>
    <xf numFmtId="165" fontId="15" fillId="0" borderId="33" xfId="0" applyNumberFormat="1" applyFont="1" applyFill="1" applyBorder="1" applyAlignment="1" applyProtection="1">
      <alignment vertical="top"/>
      <protection locked="0"/>
    </xf>
    <xf numFmtId="0" fontId="0" fillId="0" borderId="0" xfId="0" applyProtection="1">
      <protection hidden="1"/>
    </xf>
    <xf numFmtId="0" fontId="0" fillId="0" borderId="0" xfId="0" applyBorder="1" applyProtection="1">
      <protection hidden="1"/>
    </xf>
    <xf numFmtId="0" fontId="0" fillId="0" borderId="21" xfId="0" applyBorder="1" applyProtection="1">
      <protection hidden="1"/>
    </xf>
    <xf numFmtId="0" fontId="27" fillId="0" borderId="21" xfId="0" applyFont="1" applyBorder="1" applyAlignment="1" applyProtection="1">
      <alignment vertical="center" wrapText="1"/>
      <protection hidden="1"/>
    </xf>
    <xf numFmtId="0" fontId="27" fillId="0" borderId="0" xfId="0" applyFont="1" applyBorder="1" applyAlignment="1" applyProtection="1">
      <alignment vertical="center" wrapText="1"/>
      <protection hidden="1"/>
    </xf>
    <xf numFmtId="0" fontId="27" fillId="0" borderId="34" xfId="0" applyFont="1" applyBorder="1" applyAlignment="1" applyProtection="1">
      <alignment vertical="center" wrapText="1"/>
      <protection hidden="1"/>
    </xf>
    <xf numFmtId="0" fontId="0" fillId="0" borderId="34" xfId="0" applyBorder="1" applyProtection="1">
      <protection hidden="1"/>
    </xf>
    <xf numFmtId="0" fontId="19" fillId="0" borderId="35" xfId="0" applyFont="1" applyFill="1" applyBorder="1" applyAlignment="1" applyProtection="1">
      <alignment horizontal="center" vertical="center" wrapText="1"/>
      <protection locked="0"/>
    </xf>
    <xf numFmtId="2" fontId="19" fillId="0" borderId="27" xfId="0" applyNumberFormat="1" applyFont="1" applyFill="1" applyBorder="1" applyAlignment="1" applyProtection="1">
      <alignment horizontal="center" vertical="center" wrapText="1"/>
      <protection locked="0"/>
    </xf>
    <xf numFmtId="44" fontId="19" fillId="0" borderId="27" xfId="0" applyNumberFormat="1" applyFont="1" applyFill="1" applyBorder="1" applyAlignment="1" applyProtection="1">
      <alignment horizontal="center" vertical="center" wrapText="1"/>
      <protection locked="0"/>
    </xf>
    <xf numFmtId="2" fontId="19" fillId="0" borderId="29" xfId="0" applyNumberFormat="1" applyFont="1" applyFill="1" applyBorder="1" applyAlignment="1" applyProtection="1">
      <alignment horizontal="center" vertical="center" wrapText="1"/>
      <protection locked="0"/>
    </xf>
    <xf numFmtId="44" fontId="19" fillId="0" borderId="29" xfId="0" applyNumberFormat="1" applyFont="1" applyFill="1" applyBorder="1" applyAlignment="1" applyProtection="1">
      <alignment horizontal="center" vertical="center" wrapText="1"/>
      <protection locked="0"/>
    </xf>
    <xf numFmtId="2" fontId="19" fillId="0" borderId="25" xfId="0" applyNumberFormat="1" applyFont="1" applyFill="1" applyBorder="1" applyAlignment="1" applyProtection="1">
      <alignment horizontal="center" vertical="center" wrapText="1"/>
      <protection locked="0"/>
    </xf>
    <xf numFmtId="44" fontId="19" fillId="0" borderId="25" xfId="0" applyNumberFormat="1" applyFont="1" applyFill="1" applyBorder="1" applyAlignment="1" applyProtection="1">
      <alignment horizontal="center" vertical="center" wrapText="1"/>
      <protection locked="0"/>
    </xf>
    <xf numFmtId="0" fontId="19" fillId="0" borderId="36" xfId="0"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wrapText="1"/>
      <protection locked="0"/>
    </xf>
    <xf numFmtId="0" fontId="19" fillId="0" borderId="38" xfId="0" applyFont="1" applyFill="1" applyBorder="1" applyAlignment="1" applyProtection="1">
      <alignment horizontal="center" vertical="center" wrapText="1"/>
      <protection locked="0"/>
    </xf>
    <xf numFmtId="165" fontId="15" fillId="0" borderId="39" xfId="0" applyNumberFormat="1" applyFont="1" applyFill="1" applyBorder="1" applyAlignment="1" applyProtection="1">
      <alignment vertical="top"/>
      <protection locked="0"/>
    </xf>
    <xf numFmtId="0" fontId="28" fillId="0" borderId="0" xfId="0" applyFont="1" applyFill="1" applyBorder="1" applyAlignment="1" applyProtection="1">
      <alignment vertical="center" wrapText="1"/>
      <protection hidden="1"/>
    </xf>
    <xf numFmtId="0" fontId="28" fillId="0" borderId="34" xfId="0" applyFont="1" applyFill="1" applyBorder="1" applyAlignment="1" applyProtection="1">
      <alignment vertical="center" wrapText="1"/>
      <protection hidden="1"/>
    </xf>
    <xf numFmtId="165" fontId="15" fillId="0" borderId="43" xfId="0" applyNumberFormat="1" applyFont="1" applyFill="1" applyBorder="1" applyAlignment="1" applyProtection="1">
      <alignment vertical="top"/>
      <protection locked="0"/>
    </xf>
    <xf numFmtId="165" fontId="15" fillId="0" borderId="44" xfId="0" applyNumberFormat="1" applyFont="1" applyFill="1" applyBorder="1" applyAlignment="1" applyProtection="1">
      <alignment vertical="top"/>
      <protection locked="0"/>
    </xf>
    <xf numFmtId="165" fontId="15" fillId="0" borderId="45" xfId="0" applyNumberFormat="1" applyFont="1" applyFill="1" applyBorder="1" applyAlignment="1" applyProtection="1">
      <alignment vertical="top"/>
      <protection locked="0"/>
    </xf>
    <xf numFmtId="0" fontId="42" fillId="0" borderId="0" xfId="321" applyBorder="1" applyAlignment="1" applyProtection="1">
      <alignment horizontal="left" vertical="center" wrapText="1"/>
      <protection hidden="1"/>
    </xf>
    <xf numFmtId="0" fontId="0" fillId="0" borderId="0" xfId="0" applyProtection="1"/>
    <xf numFmtId="0" fontId="16" fillId="71" borderId="29" xfId="0" applyFont="1" applyFill="1" applyBorder="1" applyAlignment="1" applyProtection="1">
      <alignment horizontal="center" vertical="center" wrapText="1"/>
    </xf>
    <xf numFmtId="167" fontId="13" fillId="0" borderId="0" xfId="0" applyNumberFormat="1" applyFont="1" applyFill="1" applyBorder="1" applyAlignment="1" applyProtection="1">
      <alignment horizontal="center" vertical="center" wrapText="1"/>
    </xf>
    <xf numFmtId="167" fontId="18" fillId="0" borderId="0" xfId="0" applyNumberFormat="1" applyFont="1" applyFill="1" applyBorder="1" applyAlignment="1" applyProtection="1">
      <alignment vertical="center" wrapText="1"/>
      <protection locked="0"/>
    </xf>
    <xf numFmtId="164" fontId="15" fillId="0" borderId="0" xfId="0" applyNumberFormat="1" applyFont="1" applyFill="1" applyBorder="1" applyAlignment="1" applyProtection="1">
      <alignment vertical="center"/>
    </xf>
    <xf numFmtId="0" fontId="15" fillId="0" borderId="0" xfId="0" applyFont="1" applyFill="1" applyBorder="1" applyAlignment="1" applyProtection="1">
      <alignment horizontal="left" vertical="top"/>
    </xf>
    <xf numFmtId="165" fontId="15" fillId="0" borderId="0" xfId="0" applyNumberFormat="1" applyFont="1" applyFill="1" applyBorder="1" applyAlignment="1" applyProtection="1">
      <alignment vertical="top"/>
    </xf>
    <xf numFmtId="10" fontId="15" fillId="0" borderId="0" xfId="0" applyNumberFormat="1" applyFont="1" applyFill="1" applyBorder="1" applyAlignment="1" applyProtection="1">
      <alignment vertical="center" wrapText="1"/>
    </xf>
    <xf numFmtId="0" fontId="13" fillId="0" borderId="0" xfId="0" applyFont="1" applyFill="1" applyBorder="1" applyAlignment="1" applyProtection="1">
      <alignment horizontal="center" vertical="top"/>
    </xf>
    <xf numFmtId="2" fontId="17" fillId="0" borderId="29" xfId="0" applyNumberFormat="1" applyFont="1" applyBorder="1" applyAlignment="1">
      <alignment horizontal="right"/>
    </xf>
    <xf numFmtId="0" fontId="0" fillId="0" borderId="0" xfId="0" applyAlignment="1">
      <alignment horizontal="center"/>
    </xf>
    <xf numFmtId="0" fontId="19" fillId="71" borderId="29" xfId="0" applyFont="1" applyFill="1" applyBorder="1" applyAlignment="1" applyProtection="1">
      <alignment horizontal="center" vertical="center" wrapText="1"/>
      <protection locked="0"/>
    </xf>
    <xf numFmtId="0" fontId="0" fillId="0" borderId="0" xfId="0" applyProtection="1">
      <protection locked="0"/>
    </xf>
    <xf numFmtId="0" fontId="35" fillId="71" borderId="29" xfId="0" applyFont="1" applyFill="1" applyBorder="1" applyAlignment="1" applyProtection="1">
      <alignment horizontal="left" vertical="center"/>
    </xf>
    <xf numFmtId="0" fontId="35" fillId="71" borderId="29" xfId="0" applyFont="1" applyFill="1" applyBorder="1" applyAlignment="1" applyProtection="1">
      <alignment horizontal="center" vertical="center" wrapText="1"/>
    </xf>
    <xf numFmtId="0" fontId="35" fillId="71" borderId="25" xfId="0" applyFont="1" applyFill="1" applyBorder="1" applyAlignment="1" applyProtection="1">
      <alignment horizontal="left" vertical="center"/>
    </xf>
    <xf numFmtId="0" fontId="35" fillId="71" borderId="46" xfId="0" applyFont="1" applyFill="1" applyBorder="1" applyAlignment="1" applyProtection="1">
      <alignment horizontal="left" vertical="center"/>
    </xf>
    <xf numFmtId="0" fontId="35" fillId="71" borderId="47" xfId="0" applyFont="1" applyFill="1" applyBorder="1" applyAlignment="1" applyProtection="1">
      <alignment horizontal="center" vertical="center" wrapText="1"/>
    </xf>
    <xf numFmtId="0" fontId="81" fillId="0" borderId="29" xfId="0" applyFont="1" applyFill="1" applyBorder="1" applyAlignment="1" applyProtection="1">
      <alignment horizontal="center" vertical="center" wrapText="1"/>
      <protection locked="0"/>
    </xf>
    <xf numFmtId="0" fontId="81" fillId="71" borderId="29" xfId="0" applyFont="1" applyFill="1" applyBorder="1" applyAlignment="1" applyProtection="1">
      <alignment horizontal="center" vertical="center" wrapText="1"/>
    </xf>
    <xf numFmtId="0" fontId="35" fillId="0" borderId="29" xfId="0" applyFont="1" applyBorder="1" applyAlignment="1" applyProtection="1">
      <alignment horizontal="center" vertical="center"/>
    </xf>
    <xf numFmtId="0" fontId="81" fillId="71" borderId="25" xfId="0" applyFont="1" applyFill="1" applyBorder="1" applyAlignment="1" applyProtection="1">
      <alignment horizontal="center" vertical="center" wrapText="1"/>
    </xf>
    <xf numFmtId="164" fontId="35" fillId="74" borderId="29" xfId="0" applyNumberFormat="1" applyFont="1" applyFill="1" applyBorder="1" applyAlignment="1" applyProtection="1">
      <alignment vertical="center" wrapText="1"/>
    </xf>
    <xf numFmtId="10" fontId="82" fillId="74" borderId="29" xfId="0" applyNumberFormat="1" applyFont="1" applyFill="1" applyBorder="1" applyAlignment="1" applyProtection="1">
      <alignment vertical="center" wrapText="1"/>
    </xf>
    <xf numFmtId="167" fontId="18" fillId="0" borderId="0" xfId="0" applyNumberFormat="1" applyFont="1" applyFill="1" applyBorder="1" applyAlignment="1" applyProtection="1">
      <alignment vertical="center" wrapText="1"/>
    </xf>
    <xf numFmtId="0" fontId="13" fillId="75" borderId="48" xfId="0" applyFont="1" applyFill="1" applyBorder="1" applyAlignment="1" applyProtection="1">
      <alignment horizontal="center" vertical="center" wrapText="1"/>
    </xf>
    <xf numFmtId="2" fontId="18" fillId="75" borderId="9" xfId="0" applyNumberFormat="1" applyFont="1" applyFill="1" applyBorder="1" applyAlignment="1" applyProtection="1">
      <alignment vertical="center" wrapText="1"/>
    </xf>
    <xf numFmtId="44" fontId="18" fillId="75" borderId="9" xfId="0" applyNumberFormat="1" applyFont="1" applyFill="1" applyBorder="1" applyAlignment="1" applyProtection="1">
      <alignment vertical="center" wrapText="1"/>
    </xf>
    <xf numFmtId="44" fontId="18" fillId="75" borderId="49" xfId="0" applyNumberFormat="1" applyFont="1" applyFill="1" applyBorder="1" applyAlignment="1" applyProtection="1">
      <alignment vertical="center" wrapText="1"/>
    </xf>
    <xf numFmtId="0" fontId="19" fillId="75" borderId="50" xfId="0" applyFont="1" applyFill="1" applyBorder="1" applyAlignment="1" applyProtection="1">
      <alignment horizontal="center" vertical="center" wrapText="1"/>
    </xf>
    <xf numFmtId="2" fontId="19" fillId="75" borderId="0" xfId="0" applyNumberFormat="1" applyFont="1" applyFill="1" applyBorder="1" applyAlignment="1" applyProtection="1">
      <alignment horizontal="center" vertical="center" wrapText="1"/>
    </xf>
    <xf numFmtId="44" fontId="19" fillId="75" borderId="0" xfId="0" applyNumberFormat="1" applyFont="1" applyFill="1" applyBorder="1" applyAlignment="1" applyProtection="1">
      <alignment horizontal="center" vertical="center" wrapText="1"/>
    </xf>
    <xf numFmtId="44" fontId="19" fillId="75" borderId="51" xfId="0" applyNumberFormat="1" applyFont="1" applyFill="1" applyBorder="1" applyAlignment="1" applyProtection="1">
      <alignment horizontal="center"/>
    </xf>
    <xf numFmtId="0" fontId="17" fillId="75" borderId="50" xfId="0" applyFont="1" applyFill="1" applyBorder="1" applyAlignment="1" applyProtection="1">
      <alignment horizontal="center" vertical="center" wrapText="1"/>
    </xf>
    <xf numFmtId="166" fontId="17" fillId="75" borderId="0" xfId="0" applyNumberFormat="1" applyFont="1" applyFill="1" applyBorder="1" applyAlignment="1" applyProtection="1">
      <alignment horizontal="center"/>
    </xf>
    <xf numFmtId="44" fontId="17" fillId="75" borderId="0" xfId="0" applyNumberFormat="1" applyFont="1" applyFill="1" applyBorder="1" applyAlignment="1" applyProtection="1">
      <alignment horizontal="center"/>
    </xf>
    <xf numFmtId="44" fontId="17" fillId="75" borderId="51" xfId="0" applyNumberFormat="1" applyFont="1" applyFill="1" applyBorder="1" applyAlignment="1" applyProtection="1">
      <alignment horizontal="center"/>
    </xf>
    <xf numFmtId="2" fontId="17" fillId="75" borderId="0" xfId="0" applyNumberFormat="1" applyFont="1" applyFill="1" applyBorder="1" applyAlignment="1" applyProtection="1">
      <alignment horizontal="center" vertical="center" wrapText="1"/>
    </xf>
    <xf numFmtId="44" fontId="17" fillId="75" borderId="0" xfId="0" applyNumberFormat="1" applyFont="1" applyFill="1" applyBorder="1" applyAlignment="1" applyProtection="1">
      <alignment horizontal="center" vertical="center" wrapText="1"/>
    </xf>
    <xf numFmtId="0" fontId="19" fillId="71" borderId="29" xfId="0" applyFont="1" applyFill="1" applyBorder="1" applyAlignment="1" applyProtection="1">
      <alignment horizontal="center" vertical="center" wrapText="1"/>
    </xf>
    <xf numFmtId="0" fontId="0" fillId="0" borderId="0" xfId="0" applyAlignment="1">
      <alignment horizontal="center" vertical="center" wrapText="1"/>
    </xf>
    <xf numFmtId="0" fontId="19" fillId="0" borderId="0" xfId="0" applyFont="1" applyAlignment="1">
      <alignment horizontal="center" vertical="center" wrapText="1"/>
    </xf>
    <xf numFmtId="0" fontId="17" fillId="0" borderId="29" xfId="0" applyFont="1" applyBorder="1" applyAlignment="1" applyProtection="1">
      <alignment horizontal="center" vertical="center" wrapText="1"/>
    </xf>
    <xf numFmtId="0" fontId="19" fillId="90" borderId="52" xfId="0" applyFont="1" applyFill="1" applyBorder="1" applyAlignment="1" applyProtection="1">
      <alignment horizontal="center" vertical="center" wrapText="1"/>
      <protection hidden="1"/>
    </xf>
    <xf numFmtId="0" fontId="19" fillId="91" borderId="29" xfId="0" applyFont="1" applyFill="1" applyBorder="1" applyAlignment="1">
      <alignment horizontal="center" vertical="center" wrapText="1"/>
    </xf>
    <xf numFmtId="0" fontId="0" fillId="0" borderId="29" xfId="0" applyBorder="1" applyAlignment="1">
      <alignment horizontal="center" vertical="center" wrapText="1"/>
    </xf>
    <xf numFmtId="0" fontId="19" fillId="0" borderId="29" xfId="0" applyFont="1" applyBorder="1" applyAlignment="1">
      <alignment horizontal="center" vertical="center" wrapText="1"/>
    </xf>
    <xf numFmtId="171" fontId="0" fillId="0" borderId="29" xfId="0" applyNumberFormat="1" applyBorder="1" applyAlignment="1">
      <alignment horizontal="center" vertical="center" wrapText="1"/>
    </xf>
    <xf numFmtId="0" fontId="19" fillId="90" borderId="53" xfId="0" applyFont="1" applyFill="1" applyBorder="1" applyAlignment="1" applyProtection="1">
      <alignment horizontal="center" vertical="center" wrapText="1"/>
      <protection hidden="1"/>
    </xf>
    <xf numFmtId="0" fontId="19" fillId="92" borderId="29" xfId="0" applyFont="1" applyFill="1" applyBorder="1" applyAlignment="1">
      <alignment horizontal="center" vertical="center" wrapText="1"/>
    </xf>
    <xf numFmtId="2" fontId="17" fillId="71" borderId="29" xfId="0" applyNumberFormat="1" applyFont="1" applyFill="1" applyBorder="1" applyAlignment="1" applyProtection="1">
      <alignment horizontal="center" vertical="center" wrapText="1"/>
    </xf>
    <xf numFmtId="2" fontId="19" fillId="0" borderId="29" xfId="0" applyNumberFormat="1" applyFont="1" applyBorder="1" applyAlignment="1" applyProtection="1">
      <alignment horizontal="center" vertical="center" wrapText="1"/>
      <protection locked="0"/>
    </xf>
    <xf numFmtId="2" fontId="19" fillId="71" borderId="29" xfId="0" applyNumberFormat="1" applyFont="1" applyFill="1" applyBorder="1" applyAlignment="1" applyProtection="1">
      <alignment horizontal="center" vertical="center" wrapText="1"/>
    </xf>
    <xf numFmtId="2" fontId="67" fillId="0" borderId="29" xfId="0" applyNumberFormat="1" applyFont="1" applyBorder="1" applyAlignment="1" applyProtection="1">
      <alignment horizontal="center" vertical="center" wrapText="1"/>
      <protection locked="0"/>
    </xf>
    <xf numFmtId="2" fontId="65" fillId="71" borderId="29" xfId="0" applyNumberFormat="1" applyFont="1" applyFill="1" applyBorder="1" applyAlignment="1" applyProtection="1">
      <alignment horizontal="center" vertical="center" wrapText="1"/>
    </xf>
    <xf numFmtId="2" fontId="19" fillId="90" borderId="46" xfId="0" applyNumberFormat="1" applyFont="1" applyFill="1" applyBorder="1" applyAlignment="1" applyProtection="1">
      <alignment horizontal="center" vertical="center" wrapText="1"/>
    </xf>
    <xf numFmtId="2" fontId="0" fillId="0" borderId="29" xfId="0" applyNumberFormat="1" applyBorder="1" applyAlignment="1">
      <alignment horizontal="center" vertical="center" wrapText="1"/>
    </xf>
    <xf numFmtId="2" fontId="0" fillId="0" borderId="0" xfId="0" applyNumberFormat="1" applyAlignment="1">
      <alignment horizontal="center" vertical="center" wrapText="1"/>
    </xf>
    <xf numFmtId="2" fontId="17" fillId="71" borderId="25" xfId="0" applyNumberFormat="1" applyFont="1" applyFill="1" applyBorder="1" applyAlignment="1" applyProtection="1">
      <alignment horizontal="center" vertical="center" wrapText="1"/>
    </xf>
    <xf numFmtId="2" fontId="19" fillId="0" borderId="25" xfId="0" applyNumberFormat="1" applyFont="1" applyBorder="1" applyAlignment="1" applyProtection="1">
      <alignment horizontal="center" vertical="center" wrapText="1"/>
      <protection locked="0"/>
    </xf>
    <xf numFmtId="2" fontId="19" fillId="71" borderId="25" xfId="0" applyNumberFormat="1" applyFont="1" applyFill="1" applyBorder="1" applyAlignment="1" applyProtection="1">
      <alignment horizontal="center" vertical="center" wrapText="1"/>
    </xf>
    <xf numFmtId="2" fontId="67" fillId="0" borderId="25" xfId="0" applyNumberFormat="1" applyFont="1" applyBorder="1" applyAlignment="1" applyProtection="1">
      <alignment horizontal="center" vertical="center" wrapText="1"/>
      <protection locked="0"/>
    </xf>
    <xf numFmtId="2" fontId="19" fillId="90" borderId="29" xfId="0" applyNumberFormat="1" applyFont="1" applyFill="1" applyBorder="1" applyAlignment="1" applyProtection="1">
      <alignment horizontal="center" vertical="center" wrapText="1"/>
      <protection locked="0"/>
    </xf>
    <xf numFmtId="0" fontId="19" fillId="0" borderId="0" xfId="0" applyFont="1" applyFill="1" applyBorder="1" applyAlignment="1">
      <alignment horizontal="center" vertical="center" wrapText="1"/>
    </xf>
    <xf numFmtId="44" fontId="0" fillId="0" borderId="0" xfId="0" applyNumberFormat="1" applyFill="1" applyBorder="1" applyAlignment="1">
      <alignment horizontal="center" vertical="center" wrapText="1"/>
    </xf>
    <xf numFmtId="0" fontId="0" fillId="0" borderId="0" xfId="0" applyFill="1" applyBorder="1" applyAlignment="1">
      <alignment horizontal="center" vertical="center" wrapText="1"/>
    </xf>
    <xf numFmtId="171" fontId="19" fillId="0" borderId="29" xfId="0" applyNumberFormat="1" applyFont="1" applyBorder="1" applyAlignment="1">
      <alignment horizontal="center" vertical="center" wrapText="1"/>
    </xf>
    <xf numFmtId="0" fontId="19" fillId="93" borderId="29" xfId="0" applyFont="1" applyFill="1" applyBorder="1" applyAlignment="1">
      <alignment horizontal="center" vertical="center" wrapText="1"/>
    </xf>
    <xf numFmtId="2" fontId="17" fillId="71" borderId="46" xfId="0" applyNumberFormat="1" applyFont="1" applyFill="1" applyBorder="1" applyAlignment="1" applyProtection="1">
      <alignment horizontal="center" vertical="center" wrapText="1"/>
    </xf>
    <xf numFmtId="2" fontId="19" fillId="71" borderId="54" xfId="0" applyNumberFormat="1" applyFont="1" applyFill="1" applyBorder="1" applyAlignment="1" applyProtection="1">
      <alignment horizontal="center" vertical="center" wrapText="1"/>
      <protection hidden="1"/>
    </xf>
    <xf numFmtId="2" fontId="19" fillId="71" borderId="47" xfId="0" applyNumberFormat="1" applyFont="1" applyFill="1" applyBorder="1" applyAlignment="1" applyProtection="1">
      <alignment horizontal="center" vertical="center" wrapText="1"/>
      <protection hidden="1"/>
    </xf>
    <xf numFmtId="2" fontId="17" fillId="71" borderId="47" xfId="0" applyNumberFormat="1" applyFont="1" applyFill="1" applyBorder="1" applyAlignment="1" applyProtection="1">
      <alignment horizontal="center" vertical="center" wrapText="1"/>
    </xf>
    <xf numFmtId="0" fontId="17" fillId="0" borderId="29" xfId="0" applyFont="1" applyBorder="1" applyAlignment="1" applyProtection="1">
      <alignment horizontal="center" vertical="center"/>
    </xf>
    <xf numFmtId="0" fontId="17" fillId="71" borderId="29" xfId="0" applyFont="1" applyFill="1" applyBorder="1" applyAlignment="1" applyProtection="1">
      <alignment horizontal="left" vertical="center"/>
    </xf>
    <xf numFmtId="0" fontId="19" fillId="0" borderId="29" xfId="0" applyFont="1" applyBorder="1" applyAlignment="1" applyProtection="1">
      <alignment horizontal="center" vertical="center" wrapText="1"/>
      <protection locked="0"/>
    </xf>
    <xf numFmtId="0" fontId="17" fillId="71" borderId="46" xfId="0" applyFont="1" applyFill="1" applyBorder="1" applyAlignment="1" applyProtection="1">
      <alignment horizontal="left" vertical="center"/>
    </xf>
    <xf numFmtId="0" fontId="19" fillId="71" borderId="47" xfId="0" applyFont="1" applyFill="1" applyBorder="1" applyAlignment="1" applyProtection="1">
      <alignment horizontal="center" vertical="center" wrapText="1"/>
      <protection locked="0"/>
    </xf>
    <xf numFmtId="0" fontId="17" fillId="71" borderId="46" xfId="0" applyFont="1" applyFill="1" applyBorder="1" applyAlignment="1" applyProtection="1">
      <alignment horizontal="center" vertical="center" wrapText="1"/>
      <protection hidden="1"/>
    </xf>
    <xf numFmtId="0" fontId="17" fillId="71" borderId="29" xfId="0" applyFont="1" applyFill="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71" borderId="56" xfId="0" applyFont="1" applyFill="1" applyBorder="1" applyAlignment="1" applyProtection="1">
      <alignment horizontal="center" vertical="center" wrapText="1"/>
      <protection hidden="1"/>
    </xf>
    <xf numFmtId="0" fontId="19" fillId="71" borderId="57" xfId="0" applyFont="1" applyFill="1" applyBorder="1" applyAlignment="1" applyProtection="1">
      <alignment horizontal="center" vertical="center" wrapText="1"/>
      <protection hidden="1"/>
    </xf>
    <xf numFmtId="0" fontId="19" fillId="74" borderId="52" xfId="0" applyFont="1" applyFill="1" applyBorder="1" applyAlignment="1" applyProtection="1">
      <alignment horizontal="center" vertical="center" wrapText="1"/>
      <protection hidden="1"/>
    </xf>
    <xf numFmtId="0" fontId="67" fillId="71" borderId="58" xfId="0" applyFont="1" applyFill="1" applyBorder="1" applyAlignment="1" applyProtection="1">
      <alignment horizontal="center" vertical="center" wrapText="1"/>
      <protection hidden="1"/>
    </xf>
    <xf numFmtId="0" fontId="19" fillId="71" borderId="46" xfId="0" applyFont="1" applyFill="1" applyBorder="1" applyAlignment="1" applyProtection="1">
      <alignment horizontal="center"/>
      <protection hidden="1"/>
    </xf>
    <xf numFmtId="10" fontId="19" fillId="0" borderId="58" xfId="0" applyNumberFormat="1" applyFont="1" applyFill="1" applyBorder="1" applyProtection="1">
      <protection locked="0"/>
    </xf>
    <xf numFmtId="0" fontId="19" fillId="71" borderId="58" xfId="0" applyFont="1" applyFill="1" applyBorder="1" applyAlignment="1" applyProtection="1">
      <alignment horizontal="center" vertical="center" wrapText="1"/>
      <protection hidden="1"/>
    </xf>
    <xf numFmtId="0" fontId="19" fillId="71" borderId="59" xfId="0" applyFont="1" applyFill="1" applyBorder="1" applyAlignment="1" applyProtection="1">
      <alignment horizontal="center" vertical="center" wrapText="1"/>
      <protection hidden="1"/>
    </xf>
    <xf numFmtId="0" fontId="19" fillId="0" borderId="29" xfId="0" applyFont="1" applyFill="1" applyBorder="1" applyAlignment="1" applyProtection="1">
      <alignment horizontal="center" vertical="center" wrapText="1"/>
      <protection locked="0"/>
    </xf>
    <xf numFmtId="0" fontId="19" fillId="71" borderId="60" xfId="0" applyFont="1" applyFill="1" applyBorder="1" applyAlignment="1" applyProtection="1">
      <alignment horizontal="center" vertical="center" wrapText="1"/>
      <protection hidden="1"/>
    </xf>
    <xf numFmtId="0" fontId="17" fillId="71" borderId="55" xfId="0" applyFont="1" applyFill="1" applyBorder="1" applyAlignment="1" applyProtection="1">
      <alignment horizontal="center" vertical="center" wrapText="1"/>
      <protection hidden="1"/>
    </xf>
    <xf numFmtId="0" fontId="19" fillId="71" borderId="56" xfId="0" applyFont="1" applyFill="1" applyBorder="1" applyAlignment="1" applyProtection="1">
      <alignment horizontal="center" vertical="center" wrapText="1"/>
      <protection locked="0"/>
    </xf>
    <xf numFmtId="0" fontId="17" fillId="71" borderId="56" xfId="0" applyFont="1" applyFill="1" applyBorder="1" applyAlignment="1" applyProtection="1">
      <alignment horizontal="center" vertical="center"/>
      <protection hidden="1"/>
    </xf>
    <xf numFmtId="0" fontId="17" fillId="71" borderId="57" xfId="0" applyFont="1" applyFill="1" applyBorder="1" applyAlignment="1" applyProtection="1">
      <alignment horizontal="center" vertical="center"/>
      <protection hidden="1"/>
    </xf>
    <xf numFmtId="10" fontId="19" fillId="74" borderId="55" xfId="0" applyNumberFormat="1" applyFont="1" applyFill="1" applyBorder="1" applyAlignment="1" applyProtection="1">
      <alignment horizontal="center" vertical="center"/>
    </xf>
    <xf numFmtId="0" fontId="17" fillId="71" borderId="61" xfId="0" applyFont="1" applyFill="1" applyBorder="1" applyAlignment="1" applyProtection="1">
      <alignment horizontal="center" vertical="center" wrapText="1"/>
      <protection hidden="1"/>
    </xf>
    <xf numFmtId="0" fontId="19" fillId="71" borderId="62" xfId="0" applyFont="1" applyFill="1" applyBorder="1" applyAlignment="1" applyProtection="1">
      <alignment horizontal="center" vertical="center"/>
      <protection hidden="1"/>
    </xf>
    <xf numFmtId="0" fontId="17" fillId="71" borderId="62" xfId="0" applyFont="1" applyFill="1" applyBorder="1" applyAlignment="1" applyProtection="1">
      <alignment horizontal="center" vertical="center"/>
      <protection hidden="1"/>
    </xf>
    <xf numFmtId="0" fontId="17" fillId="71" borderId="63" xfId="0" applyFont="1" applyFill="1" applyBorder="1" applyAlignment="1" applyProtection="1">
      <alignment horizontal="center" vertical="center"/>
      <protection hidden="1"/>
    </xf>
    <xf numFmtId="10" fontId="19" fillId="74" borderId="61" xfId="0" applyNumberFormat="1" applyFont="1" applyFill="1" applyBorder="1" applyAlignment="1" applyProtection="1">
      <alignment horizontal="center" vertical="center"/>
    </xf>
    <xf numFmtId="0" fontId="19" fillId="71" borderId="64" xfId="0" applyFont="1" applyFill="1" applyBorder="1" applyAlignment="1" applyProtection="1">
      <alignment horizontal="center" vertical="center" wrapText="1"/>
      <protection hidden="1"/>
    </xf>
    <xf numFmtId="0" fontId="19" fillId="74" borderId="64" xfId="0" applyFont="1" applyFill="1" applyBorder="1" applyAlignment="1" applyProtection="1">
      <alignment horizontal="center" vertical="center" wrapText="1"/>
      <protection hidden="1"/>
    </xf>
    <xf numFmtId="0" fontId="19" fillId="0" borderId="56" xfId="0" applyFont="1" applyBorder="1" applyAlignment="1" applyProtection="1">
      <alignment horizontal="center" vertical="center" wrapText="1"/>
      <protection locked="0"/>
    </xf>
    <xf numFmtId="0" fontId="19" fillId="71" borderId="56" xfId="0" applyFont="1" applyFill="1" applyBorder="1" applyAlignment="1" applyProtection="1">
      <alignment horizontal="center"/>
      <protection hidden="1"/>
    </xf>
    <xf numFmtId="10" fontId="19" fillId="0" borderId="56" xfId="0" applyNumberFormat="1" applyFont="1" applyBorder="1" applyProtection="1">
      <protection locked="0"/>
    </xf>
    <xf numFmtId="0" fontId="19" fillId="71" borderId="62" xfId="0" applyFont="1" applyFill="1" applyBorder="1" applyAlignment="1" applyProtection="1">
      <alignment horizontal="center" vertical="center" wrapText="1"/>
      <protection hidden="1"/>
    </xf>
    <xf numFmtId="0" fontId="19" fillId="0" borderId="62" xfId="0" applyFont="1" applyBorder="1" applyAlignment="1" applyProtection="1">
      <alignment horizontal="center" vertical="center" wrapText="1"/>
      <protection locked="0"/>
    </xf>
    <xf numFmtId="10" fontId="19" fillId="0" borderId="62" xfId="0" applyNumberFormat="1" applyFont="1" applyBorder="1" applyProtection="1">
      <protection locked="0"/>
    </xf>
    <xf numFmtId="0" fontId="19" fillId="71" borderId="27" xfId="0" applyFont="1" applyFill="1" applyBorder="1" applyAlignment="1" applyProtection="1">
      <alignment horizontal="center" vertical="center" wrapText="1"/>
      <protection hidden="1"/>
    </xf>
    <xf numFmtId="0" fontId="19" fillId="0" borderId="27" xfId="0" applyFont="1" applyBorder="1" applyAlignment="1" applyProtection="1">
      <alignment horizontal="center" vertical="center" wrapText="1"/>
      <protection locked="0"/>
    </xf>
    <xf numFmtId="10" fontId="19" fillId="0" borderId="27" xfId="0" applyNumberFormat="1" applyFont="1" applyBorder="1" applyProtection="1">
      <protection locked="0"/>
    </xf>
    <xf numFmtId="0" fontId="17" fillId="71" borderId="65" xfId="0" applyFont="1" applyFill="1" applyBorder="1" applyAlignment="1" applyProtection="1">
      <alignment horizontal="center"/>
      <protection hidden="1"/>
    </xf>
    <xf numFmtId="0" fontId="17" fillId="71" borderId="66" xfId="0" applyFont="1" applyFill="1" applyBorder="1" applyAlignment="1" applyProtection="1">
      <alignment horizontal="center"/>
      <protection hidden="1"/>
    </xf>
    <xf numFmtId="0" fontId="17" fillId="71" borderId="67" xfId="0" applyFont="1" applyFill="1" applyBorder="1" applyAlignment="1" applyProtection="1">
      <alignment horizontal="center"/>
      <protection hidden="1"/>
    </xf>
    <xf numFmtId="10" fontId="19" fillId="74" borderId="41" xfId="0" applyNumberFormat="1" applyFont="1" applyFill="1" applyBorder="1" applyProtection="1">
      <protection hidden="1"/>
    </xf>
    <xf numFmtId="0" fontId="19" fillId="71" borderId="29" xfId="0" applyFont="1" applyFill="1" applyBorder="1" applyAlignment="1" applyProtection="1">
      <alignment horizontal="center" vertical="center" wrapText="1"/>
      <protection hidden="1"/>
    </xf>
    <xf numFmtId="0" fontId="19" fillId="71" borderId="29" xfId="0" applyFont="1" applyFill="1" applyBorder="1" applyAlignment="1" applyProtection="1">
      <alignment horizontal="center"/>
      <protection hidden="1"/>
    </xf>
    <xf numFmtId="10" fontId="19" fillId="0" borderId="29" xfId="0" applyNumberFormat="1" applyFont="1" applyBorder="1" applyProtection="1">
      <protection locked="0"/>
    </xf>
    <xf numFmtId="0" fontId="19" fillId="71" borderId="25" xfId="0" applyFont="1" applyFill="1" applyBorder="1" applyAlignment="1" applyProtection="1">
      <alignment horizontal="center" vertical="center" wrapText="1"/>
      <protection hidden="1"/>
    </xf>
    <xf numFmtId="0" fontId="19" fillId="0" borderId="25" xfId="0" applyFont="1" applyBorder="1" applyAlignment="1" applyProtection="1">
      <alignment horizontal="center" vertical="center" wrapText="1"/>
      <protection locked="0"/>
    </xf>
    <xf numFmtId="10" fontId="19" fillId="0" borderId="25" xfId="0" applyNumberFormat="1" applyFont="1" applyBorder="1" applyProtection="1">
      <protection locked="0"/>
    </xf>
    <xf numFmtId="0" fontId="19" fillId="0" borderId="56" xfId="0" applyFont="1" applyFill="1" applyBorder="1" applyAlignment="1" applyProtection="1">
      <alignment horizontal="center" vertical="center" wrapText="1"/>
      <protection locked="0"/>
    </xf>
    <xf numFmtId="0" fontId="19" fillId="0" borderId="62" xfId="0" applyFont="1" applyFill="1" applyBorder="1" applyAlignment="1" applyProtection="1">
      <alignment horizontal="center" vertical="center" wrapText="1"/>
      <protection locked="0"/>
    </xf>
    <xf numFmtId="10" fontId="19" fillId="74" borderId="65" xfId="0" applyNumberFormat="1" applyFont="1" applyFill="1" applyBorder="1" applyProtection="1">
      <protection hidden="1"/>
    </xf>
    <xf numFmtId="0" fontId="17" fillId="0" borderId="68" xfId="0" applyFont="1" applyFill="1" applyBorder="1" applyAlignment="1" applyProtection="1">
      <protection hidden="1"/>
    </xf>
    <xf numFmtId="0" fontId="19" fillId="74" borderId="25" xfId="0" applyFont="1" applyFill="1" applyBorder="1" applyAlignment="1" applyProtection="1">
      <alignment horizontal="center" vertical="center" wrapText="1"/>
      <protection hidden="1"/>
    </xf>
    <xf numFmtId="0" fontId="19" fillId="71" borderId="69" xfId="0" applyFont="1" applyFill="1" applyBorder="1" applyAlignment="1" applyProtection="1">
      <alignment horizontal="center" vertical="center" wrapText="1"/>
      <protection hidden="1"/>
    </xf>
    <xf numFmtId="0" fontId="19" fillId="0" borderId="70" xfId="0" applyFont="1" applyBorder="1" applyAlignment="1" applyProtection="1">
      <alignment horizontal="center" vertical="center" wrapText="1"/>
      <protection locked="0"/>
    </xf>
    <xf numFmtId="0" fontId="19" fillId="71" borderId="70" xfId="0" applyFont="1" applyFill="1" applyBorder="1" applyAlignment="1" applyProtection="1">
      <alignment horizontal="center" vertical="center" wrapText="1"/>
      <protection hidden="1"/>
    </xf>
    <xf numFmtId="10" fontId="19" fillId="0" borderId="70" xfId="0" applyNumberFormat="1" applyFont="1" applyBorder="1" applyAlignment="1" applyProtection="1">
      <alignment vertical="center"/>
      <protection locked="0"/>
    </xf>
    <xf numFmtId="0" fontId="19" fillId="71" borderId="52" xfId="0" applyFont="1" applyFill="1" applyBorder="1" applyAlignment="1" applyProtection="1">
      <alignment horizontal="center" vertical="center" wrapText="1"/>
      <protection hidden="1"/>
    </xf>
    <xf numFmtId="0" fontId="19" fillId="0" borderId="64" xfId="0" applyFont="1" applyBorder="1" applyAlignment="1" applyProtection="1">
      <alignment horizontal="center" vertical="center" wrapText="1"/>
      <protection locked="0"/>
    </xf>
    <xf numFmtId="10" fontId="19" fillId="0" borderId="64" xfId="0" applyNumberFormat="1" applyFont="1" applyBorder="1" applyAlignment="1" applyProtection="1">
      <alignment vertical="center"/>
      <protection locked="0"/>
    </xf>
    <xf numFmtId="0" fontId="17" fillId="76" borderId="69" xfId="0" applyFont="1" applyFill="1" applyBorder="1" applyAlignment="1" applyProtection="1">
      <alignment horizontal="center" vertical="center" wrapText="1"/>
      <protection hidden="1"/>
    </xf>
    <xf numFmtId="0" fontId="19" fillId="76" borderId="70" xfId="0" applyFont="1" applyFill="1" applyBorder="1" applyAlignment="1" applyProtection="1">
      <alignment horizontal="center" vertical="center"/>
      <protection hidden="1"/>
    </xf>
    <xf numFmtId="10" fontId="19" fillId="74" borderId="70" xfId="0" applyNumberFormat="1" applyFont="1" applyFill="1" applyBorder="1" applyAlignment="1" applyProtection="1">
      <alignment vertical="center"/>
      <protection hidden="1"/>
    </xf>
    <xf numFmtId="2" fontId="19" fillId="0" borderId="29" xfId="0" applyNumberFormat="1" applyFont="1" applyBorder="1" applyAlignment="1">
      <alignment horizontal="center" vertical="center" wrapText="1"/>
    </xf>
    <xf numFmtId="10" fontId="19" fillId="90" borderId="29" xfId="0" applyNumberFormat="1" applyFont="1" applyFill="1" applyBorder="1" applyAlignment="1" applyProtection="1">
      <alignment horizontal="center" vertical="center" wrapText="1"/>
      <protection locked="0"/>
    </xf>
    <xf numFmtId="0" fontId="19" fillId="91" borderId="46" xfId="0" applyFont="1" applyFill="1" applyBorder="1" applyAlignment="1">
      <alignment horizontal="center" vertical="center" wrapText="1"/>
    </xf>
    <xf numFmtId="2" fontId="0" fillId="0" borderId="46" xfId="0" applyNumberFormat="1" applyBorder="1" applyAlignment="1">
      <alignment horizontal="center" vertical="center" wrapText="1"/>
    </xf>
    <xf numFmtId="0" fontId="19" fillId="74" borderId="53" xfId="0" applyFont="1" applyFill="1" applyBorder="1" applyAlignment="1" applyProtection="1">
      <alignment horizontal="center" vertical="center" wrapText="1"/>
      <protection hidden="1"/>
    </xf>
    <xf numFmtId="171" fontId="19" fillId="0" borderId="25" xfId="0" applyNumberFormat="1" applyFont="1" applyBorder="1" applyAlignment="1">
      <alignment horizontal="center" vertical="center" wrapText="1"/>
    </xf>
    <xf numFmtId="0" fontId="19" fillId="74" borderId="29" xfId="0" applyFont="1" applyFill="1" applyBorder="1" applyAlignment="1" applyProtection="1">
      <alignment horizontal="center" vertical="center" wrapText="1"/>
      <protection hidden="1"/>
    </xf>
    <xf numFmtId="10" fontId="19" fillId="0" borderId="29" xfId="0" applyNumberFormat="1" applyFont="1" applyFill="1" applyBorder="1" applyProtection="1">
      <protection locked="0"/>
    </xf>
    <xf numFmtId="164" fontId="19" fillId="74" borderId="29" xfId="0" applyNumberFormat="1" applyFont="1" applyFill="1" applyBorder="1" applyProtection="1">
      <protection hidden="1"/>
    </xf>
    <xf numFmtId="10" fontId="19" fillId="74" borderId="29" xfId="0" applyNumberFormat="1" applyFont="1" applyFill="1" applyBorder="1" applyAlignment="1" applyProtection="1">
      <alignment horizontal="center" vertical="center"/>
    </xf>
    <xf numFmtId="164" fontId="17" fillId="74" borderId="29" xfId="0" applyNumberFormat="1" applyFont="1" applyFill="1" applyBorder="1" applyAlignment="1" applyProtection="1">
      <alignment horizontal="right" vertical="center"/>
      <protection hidden="1"/>
    </xf>
    <xf numFmtId="2" fontId="17" fillId="71" borderId="29" xfId="0" applyNumberFormat="1" applyFont="1" applyFill="1" applyBorder="1" applyAlignment="1" applyProtection="1">
      <alignment horizontal="center" vertical="center" wrapText="1"/>
      <protection hidden="1"/>
    </xf>
    <xf numFmtId="0" fontId="19" fillId="93" borderId="25" xfId="0" applyFont="1" applyFill="1" applyBorder="1" applyAlignment="1">
      <alignment horizontal="center" vertical="center" wrapText="1"/>
    </xf>
    <xf numFmtId="0" fontId="19" fillId="0" borderId="29" xfId="0" applyFont="1" applyBorder="1" applyAlignment="1" applyProtection="1">
      <alignment horizontal="center" vertical="center" wrapText="1"/>
      <protection hidden="1"/>
    </xf>
    <xf numFmtId="0" fontId="67" fillId="71" borderId="29" xfId="0" applyFont="1" applyFill="1" applyBorder="1" applyAlignment="1" applyProtection="1">
      <alignment horizontal="center" vertical="center" wrapText="1"/>
      <protection hidden="1"/>
    </xf>
    <xf numFmtId="0" fontId="17" fillId="71" borderId="29" xfId="0" applyFont="1" applyFill="1" applyBorder="1" applyAlignment="1" applyProtection="1">
      <alignment horizontal="center" vertical="center"/>
      <protection hidden="1"/>
    </xf>
    <xf numFmtId="0" fontId="19" fillId="71" borderId="29" xfId="0" applyFont="1" applyFill="1" applyBorder="1" applyAlignment="1" applyProtection="1">
      <alignment horizontal="center" vertical="center"/>
      <protection hidden="1"/>
    </xf>
    <xf numFmtId="164" fontId="19" fillId="74" borderId="57" xfId="0" applyNumberFormat="1" applyFont="1" applyFill="1" applyBorder="1" applyProtection="1">
      <protection hidden="1"/>
    </xf>
    <xf numFmtId="164" fontId="17" fillId="74" borderId="71" xfId="0" applyNumberFormat="1" applyFont="1" applyFill="1" applyBorder="1" applyProtection="1">
      <protection hidden="1"/>
    </xf>
    <xf numFmtId="10" fontId="19" fillId="74" borderId="29" xfId="0" applyNumberFormat="1" applyFont="1" applyFill="1" applyBorder="1" applyProtection="1">
      <protection hidden="1"/>
    </xf>
    <xf numFmtId="164" fontId="17" fillId="74" borderId="29" xfId="0" applyNumberFormat="1" applyFont="1" applyFill="1" applyBorder="1" applyProtection="1">
      <protection hidden="1"/>
    </xf>
    <xf numFmtId="164" fontId="17" fillId="74" borderId="40" xfId="0" applyNumberFormat="1" applyFont="1" applyFill="1" applyBorder="1" applyProtection="1">
      <protection hidden="1"/>
    </xf>
    <xf numFmtId="2" fontId="0" fillId="0" borderId="25" xfId="0" applyNumberFormat="1" applyBorder="1" applyAlignment="1">
      <alignment horizontal="center" vertical="center" wrapText="1"/>
    </xf>
    <xf numFmtId="0" fontId="19" fillId="93" borderId="47" xfId="0" applyFont="1" applyFill="1" applyBorder="1" applyAlignment="1">
      <alignment horizontal="center" vertical="center" wrapText="1"/>
    </xf>
    <xf numFmtId="0" fontId="17" fillId="0" borderId="47" xfId="0" applyFont="1" applyBorder="1" applyAlignment="1" applyProtection="1">
      <alignment horizontal="center" vertical="center" wrapText="1"/>
    </xf>
    <xf numFmtId="2" fontId="17" fillId="71" borderId="72" xfId="0" applyNumberFormat="1" applyFont="1" applyFill="1" applyBorder="1" applyAlignment="1" applyProtection="1">
      <alignment horizontal="center" vertical="center" wrapText="1"/>
    </xf>
    <xf numFmtId="2" fontId="17" fillId="71" borderId="54" xfId="0" applyNumberFormat="1" applyFont="1" applyFill="1" applyBorder="1" applyAlignment="1" applyProtection="1">
      <alignment horizontal="center" vertical="center" wrapText="1"/>
    </xf>
    <xf numFmtId="0" fontId="0" fillId="0" borderId="0" xfId="0" applyFill="1" applyBorder="1"/>
    <xf numFmtId="0" fontId="26" fillId="0" borderId="0" xfId="0" applyFont="1" applyFill="1" applyBorder="1" applyAlignment="1" applyProtection="1">
      <alignment horizontal="center" vertical="center" wrapText="1"/>
      <protection hidden="1"/>
    </xf>
    <xf numFmtId="0" fontId="26" fillId="0" borderId="0" xfId="0" applyFont="1" applyFill="1" applyBorder="1" applyAlignment="1" applyProtection="1">
      <alignment horizontal="center" vertical="center" wrapText="1"/>
      <protection locked="0"/>
    </xf>
    <xf numFmtId="0" fontId="11" fillId="0" borderId="0" xfId="0" applyFont="1" applyFill="1" applyBorder="1" applyAlignment="1"/>
    <xf numFmtId="0" fontId="26" fillId="0" borderId="0" xfId="0" applyFont="1" applyFill="1" applyBorder="1" applyAlignment="1" applyProtection="1">
      <alignment vertical="center" wrapText="1"/>
      <protection locked="0"/>
    </xf>
    <xf numFmtId="40" fontId="19" fillId="0" borderId="29" xfId="0" applyNumberFormat="1" applyFont="1" applyBorder="1" applyAlignment="1">
      <alignment horizontal="center" vertical="center" wrapText="1"/>
    </xf>
    <xf numFmtId="171" fontId="19" fillId="0" borderId="0" xfId="0" applyNumberFormat="1" applyFont="1" applyAlignment="1">
      <alignment horizontal="center" vertical="center" wrapText="1"/>
    </xf>
    <xf numFmtId="172" fontId="0" fillId="0" borderId="29" xfId="0" applyNumberFormat="1" applyBorder="1" applyAlignment="1">
      <alignment horizontal="center" vertical="center" wrapText="1"/>
    </xf>
    <xf numFmtId="40" fontId="19" fillId="0" borderId="0" xfId="0" applyNumberFormat="1" applyFont="1" applyAlignment="1">
      <alignment horizontal="center" vertical="center" wrapText="1"/>
    </xf>
    <xf numFmtId="173" fontId="19" fillId="0" borderId="29" xfId="0" applyNumberFormat="1" applyFont="1" applyBorder="1" applyAlignment="1">
      <alignment horizontal="center" vertical="center" wrapText="1"/>
    </xf>
    <xf numFmtId="10" fontId="19" fillId="0" borderId="29" xfId="0" applyNumberFormat="1" applyFont="1" applyBorder="1" applyAlignment="1">
      <alignment horizontal="center" vertical="center" wrapText="1"/>
    </xf>
    <xf numFmtId="0" fontId="110" fillId="0" borderId="29" xfId="0" applyFont="1" applyBorder="1" applyAlignment="1">
      <alignment horizontal="center" vertical="center" wrapText="1"/>
    </xf>
    <xf numFmtId="0" fontId="17" fillId="0" borderId="29" xfId="0" applyFont="1" applyBorder="1" applyAlignment="1">
      <alignment horizontal="center" vertical="center" wrapText="1"/>
    </xf>
    <xf numFmtId="0" fontId="46" fillId="0" borderId="0" xfId="0" applyFont="1" applyAlignment="1">
      <alignment horizontal="center" vertical="center" wrapText="1"/>
    </xf>
    <xf numFmtId="0" fontId="19" fillId="0" borderId="0" xfId="0" applyFont="1" applyFill="1" applyAlignment="1">
      <alignment horizontal="center" vertical="center" wrapText="1"/>
    </xf>
    <xf numFmtId="0" fontId="19" fillId="94" borderId="29" xfId="0" applyFont="1" applyFill="1" applyBorder="1" applyAlignment="1">
      <alignment horizontal="center" vertical="center" wrapText="1"/>
    </xf>
    <xf numFmtId="1" fontId="14" fillId="0" borderId="0" xfId="0" applyNumberFormat="1" applyFont="1" applyFill="1" applyBorder="1" applyAlignment="1">
      <alignment horizontal="center" vertical="center"/>
    </xf>
    <xf numFmtId="0" fontId="111" fillId="0" borderId="0" xfId="0" applyFont="1" applyFill="1" applyBorder="1" applyAlignment="1"/>
    <xf numFmtId="0" fontId="112" fillId="0" borderId="0" xfId="0" applyFont="1" applyFill="1" applyBorder="1" applyAlignment="1"/>
    <xf numFmtId="0" fontId="14" fillId="0" borderId="73" xfId="0" applyFont="1" applyFill="1" applyBorder="1" applyAlignment="1">
      <alignment horizontal="center" vertical="center" wrapText="1"/>
    </xf>
    <xf numFmtId="0" fontId="14" fillId="0" borderId="74" xfId="0" applyFont="1" applyFill="1" applyBorder="1" applyAlignment="1">
      <alignment horizontal="center" vertical="center" wrapText="1"/>
    </xf>
    <xf numFmtId="0" fontId="19" fillId="0" borderId="74" xfId="0" applyFont="1" applyFill="1" applyBorder="1" applyAlignment="1">
      <alignment horizontal="center" vertical="center"/>
    </xf>
    <xf numFmtId="0" fontId="19" fillId="0" borderId="73" xfId="0" applyFont="1" applyFill="1" applyBorder="1" applyAlignment="1">
      <alignment horizontal="center" vertical="center"/>
    </xf>
    <xf numFmtId="0" fontId="19" fillId="0" borderId="72"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0" xfId="0" applyFont="1" applyFill="1" applyBorder="1" applyAlignment="1">
      <alignment horizontal="center" vertical="center"/>
    </xf>
    <xf numFmtId="0" fontId="88" fillId="0" borderId="0" xfId="0" applyFont="1" applyFill="1" applyBorder="1"/>
    <xf numFmtId="1" fontId="14" fillId="0" borderId="46" xfId="0" applyNumberFormat="1" applyFont="1" applyFill="1" applyBorder="1" applyAlignment="1">
      <alignment horizontal="left" vertical="center"/>
    </xf>
    <xf numFmtId="1" fontId="19" fillId="0" borderId="46" xfId="0" applyNumberFormat="1" applyFont="1" applyFill="1" applyBorder="1" applyAlignment="1">
      <alignment horizontal="center" vertical="center"/>
    </xf>
    <xf numFmtId="1" fontId="19" fillId="0" borderId="54" xfId="0" applyNumberFormat="1" applyFont="1" applyFill="1" applyBorder="1" applyAlignment="1">
      <alignment horizontal="center" vertical="center"/>
    </xf>
    <xf numFmtId="1" fontId="19" fillId="0" borderId="47" xfId="0" applyNumberFormat="1" applyFont="1" applyFill="1" applyBorder="1" applyAlignment="1">
      <alignment horizontal="center" vertical="center"/>
    </xf>
    <xf numFmtId="0" fontId="35" fillId="78" borderId="0" xfId="0" applyFont="1" applyFill="1" applyBorder="1" applyAlignment="1">
      <alignment horizontal="center" vertical="center"/>
    </xf>
    <xf numFmtId="0" fontId="13" fillId="71" borderId="73" xfId="0" applyFont="1" applyFill="1" applyBorder="1" applyAlignment="1">
      <alignment horizontal="left" vertical="center"/>
    </xf>
    <xf numFmtId="0" fontId="13" fillId="71" borderId="74" xfId="0" applyFont="1" applyFill="1" applyBorder="1" applyAlignment="1">
      <alignment horizontal="center" vertical="center"/>
    </xf>
    <xf numFmtId="0" fontId="13" fillId="71" borderId="72" xfId="0" applyFont="1" applyFill="1" applyBorder="1" applyAlignment="1">
      <alignment horizontal="center" vertical="center"/>
    </xf>
    <xf numFmtId="0" fontId="17" fillId="71" borderId="75" xfId="0" applyFont="1" applyFill="1" applyBorder="1" applyAlignment="1">
      <alignment horizontal="left" vertical="center"/>
    </xf>
    <xf numFmtId="0" fontId="13" fillId="71" borderId="0" xfId="0" applyFont="1" applyFill="1" applyBorder="1" applyAlignment="1">
      <alignment horizontal="center" vertical="center"/>
    </xf>
    <xf numFmtId="0" fontId="13" fillId="71" borderId="78" xfId="0" applyFont="1" applyFill="1" applyBorder="1" applyAlignment="1">
      <alignment horizontal="center" vertical="center"/>
    </xf>
    <xf numFmtId="0" fontId="13" fillId="71" borderId="76" xfId="0" applyFont="1" applyFill="1" applyBorder="1" applyAlignment="1">
      <alignment horizontal="center" vertical="center"/>
    </xf>
    <xf numFmtId="0" fontId="13" fillId="71" borderId="77" xfId="0" applyFont="1" applyFill="1" applyBorder="1" applyAlignment="1">
      <alignment horizontal="center" vertical="center"/>
    </xf>
    <xf numFmtId="0" fontId="13" fillId="71" borderId="77" xfId="0" applyFont="1" applyFill="1" applyBorder="1" applyAlignment="1">
      <alignment horizontal="left" vertical="center"/>
    </xf>
    <xf numFmtId="0" fontId="13" fillId="71" borderId="79" xfId="0" applyFont="1" applyFill="1" applyBorder="1" applyAlignment="1">
      <alignment horizontal="center" vertical="center"/>
    </xf>
    <xf numFmtId="49" fontId="14" fillId="0" borderId="76" xfId="0" applyNumberFormat="1" applyFont="1" applyFill="1" applyBorder="1" applyAlignment="1">
      <alignment horizontal="center" vertical="center" wrapText="1"/>
    </xf>
    <xf numFmtId="49" fontId="14" fillId="0" borderId="77" xfId="0" applyNumberFormat="1" applyFont="1" applyFill="1" applyBorder="1" applyAlignment="1">
      <alignment horizontal="center" vertical="center" wrapText="1"/>
    </xf>
    <xf numFmtId="49" fontId="14" fillId="0" borderId="46" xfId="0" applyNumberFormat="1" applyFont="1" applyFill="1" applyBorder="1" applyAlignment="1">
      <alignment horizontal="center" vertical="center" wrapText="1"/>
    </xf>
    <xf numFmtId="49" fontId="14" fillId="0" borderId="54" xfId="0" applyNumberFormat="1" applyFont="1" applyFill="1" applyBorder="1" applyAlignment="1">
      <alignment horizontal="center" vertical="center" wrapText="1"/>
    </xf>
    <xf numFmtId="49" fontId="14" fillId="0" borderId="47" xfId="0" applyNumberFormat="1" applyFont="1" applyFill="1" applyBorder="1" applyAlignment="1">
      <alignment horizontal="center" vertical="center" wrapText="1"/>
    </xf>
    <xf numFmtId="49" fontId="14" fillId="0" borderId="79" xfId="0" applyNumberFormat="1" applyFont="1" applyFill="1" applyBorder="1" applyAlignment="1">
      <alignment horizontal="center" vertical="center" wrapText="1"/>
    </xf>
    <xf numFmtId="0" fontId="14" fillId="78" borderId="73" xfId="0" applyFont="1" applyFill="1" applyBorder="1" applyAlignment="1">
      <alignment horizontal="center" vertical="center"/>
    </xf>
    <xf numFmtId="0" fontId="14" fillId="78" borderId="74" xfId="368" applyFont="1" applyFill="1" applyBorder="1" applyAlignment="1">
      <alignment horizontal="center" vertical="center" wrapText="1"/>
    </xf>
    <xf numFmtId="0" fontId="19" fillId="78" borderId="73" xfId="0" applyFont="1" applyFill="1" applyBorder="1" applyAlignment="1">
      <alignment horizontal="center" vertical="center"/>
    </xf>
    <xf numFmtId="0" fontId="19" fillId="78" borderId="74" xfId="0" applyFont="1" applyFill="1" applyBorder="1" applyAlignment="1">
      <alignment horizontal="center" vertical="center"/>
    </xf>
    <xf numFmtId="0" fontId="19" fillId="78" borderId="72" xfId="0" applyFont="1" applyFill="1" applyBorder="1" applyAlignment="1">
      <alignment horizontal="center" vertical="center"/>
    </xf>
    <xf numFmtId="0" fontId="14" fillId="78" borderId="76" xfId="0" applyFont="1" applyFill="1" applyBorder="1" applyAlignment="1">
      <alignment horizontal="center" vertical="center"/>
    </xf>
    <xf numFmtId="0" fontId="14" fillId="78" borderId="77" xfId="368" applyFont="1" applyFill="1" applyBorder="1" applyAlignment="1">
      <alignment horizontal="center" vertical="center" wrapText="1"/>
    </xf>
    <xf numFmtId="0" fontId="14" fillId="78" borderId="77" xfId="0" applyFont="1" applyFill="1" applyBorder="1" applyAlignment="1">
      <alignment horizontal="center" vertical="center"/>
    </xf>
    <xf numFmtId="0" fontId="14" fillId="78" borderId="79" xfId="0" applyFont="1" applyFill="1" applyBorder="1" applyAlignment="1">
      <alignment horizontal="center" vertical="center"/>
    </xf>
    <xf numFmtId="0" fontId="14" fillId="0" borderId="74" xfId="368" applyFont="1" applyFill="1" applyBorder="1" applyAlignment="1">
      <alignment horizontal="center" vertical="center" wrapText="1"/>
    </xf>
    <xf numFmtId="0" fontId="14" fillId="0" borderId="76" xfId="0" applyFont="1" applyFill="1" applyBorder="1" applyAlignment="1">
      <alignment horizontal="center" vertical="center"/>
    </xf>
    <xf numFmtId="0" fontId="14" fillId="0" borderId="77" xfId="368" applyFont="1" applyFill="1" applyBorder="1" applyAlignment="1">
      <alignment horizontal="center" vertical="center" wrapText="1"/>
    </xf>
    <xf numFmtId="0" fontId="14" fillId="0" borderId="77" xfId="0" applyFont="1" applyFill="1" applyBorder="1" applyAlignment="1">
      <alignment horizontal="center" vertical="center"/>
    </xf>
    <xf numFmtId="0" fontId="14" fillId="0" borderId="79" xfId="0" applyFont="1" applyFill="1" applyBorder="1" applyAlignment="1">
      <alignment horizontal="center" vertical="center"/>
    </xf>
    <xf numFmtId="0" fontId="17" fillId="71" borderId="73" xfId="0" applyFont="1" applyFill="1" applyBorder="1" applyAlignment="1">
      <alignment horizontal="left" vertical="center"/>
    </xf>
    <xf numFmtId="0" fontId="17" fillId="71" borderId="74" xfId="0" applyFont="1" applyFill="1" applyBorder="1" applyAlignment="1">
      <alignment horizontal="left" vertical="center"/>
    </xf>
    <xf numFmtId="0" fontId="17" fillId="71" borderId="74" xfId="0" applyFont="1" applyFill="1" applyBorder="1" applyAlignment="1">
      <alignment horizontal="center" vertical="center"/>
    </xf>
    <xf numFmtId="0" fontId="17" fillId="71" borderId="72" xfId="0" applyFont="1" applyFill="1" applyBorder="1" applyAlignment="1">
      <alignment horizontal="center" vertical="center"/>
    </xf>
    <xf numFmtId="0" fontId="89" fillId="0" borderId="0" xfId="0" applyFont="1" applyFill="1" applyBorder="1" applyAlignment="1"/>
    <xf numFmtId="0" fontId="17" fillId="71" borderId="76" xfId="0" applyFont="1" applyFill="1" applyBorder="1" applyAlignment="1">
      <alignment horizontal="left" vertical="center"/>
    </xf>
    <xf numFmtId="0" fontId="77" fillId="0" borderId="0" xfId="0" applyFont="1" applyFill="1" applyBorder="1" applyAlignment="1"/>
    <xf numFmtId="0" fontId="87" fillId="0" borderId="46" xfId="0" applyFont="1" applyFill="1" applyBorder="1" applyAlignment="1">
      <alignment horizontal="left" vertical="center"/>
    </xf>
    <xf numFmtId="1" fontId="14" fillId="78" borderId="46" xfId="0" applyNumberFormat="1" applyFont="1" applyFill="1" applyBorder="1" applyAlignment="1">
      <alignment horizontal="left" vertical="center"/>
    </xf>
    <xf numFmtId="1" fontId="19" fillId="78" borderId="46" xfId="0" applyNumberFormat="1" applyFont="1" applyFill="1" applyBorder="1" applyAlignment="1">
      <alignment horizontal="center" vertical="center"/>
    </xf>
    <xf numFmtId="1" fontId="19" fillId="78" borderId="29" xfId="0" applyNumberFormat="1" applyFont="1" applyFill="1" applyBorder="1" applyAlignment="1">
      <alignment horizontal="center" vertical="center"/>
    </xf>
    <xf numFmtId="1" fontId="19" fillId="0" borderId="29" xfId="0" applyNumberFormat="1" applyFont="1" applyFill="1" applyBorder="1" applyAlignment="1">
      <alignment horizontal="center" vertical="center"/>
    </xf>
    <xf numFmtId="0" fontId="30" fillId="0" borderId="29" xfId="0" applyFont="1" applyBorder="1" applyAlignment="1" applyProtection="1">
      <alignment horizontal="center" vertical="center"/>
    </xf>
    <xf numFmtId="0" fontId="90" fillId="71" borderId="29" xfId="0" applyFont="1" applyFill="1" applyBorder="1" applyAlignment="1" applyProtection="1">
      <alignment horizontal="center" vertical="center" wrapText="1"/>
    </xf>
    <xf numFmtId="0" fontId="16" fillId="0" borderId="29" xfId="0" applyFont="1" applyBorder="1" applyAlignment="1" applyProtection="1">
      <alignment horizontal="center" vertical="center" wrapText="1"/>
      <protection locked="0"/>
    </xf>
    <xf numFmtId="10" fontId="16" fillId="0" borderId="29" xfId="0" applyNumberFormat="1" applyFont="1" applyFill="1" applyBorder="1" applyAlignment="1" applyProtection="1">
      <alignment vertical="center" wrapText="1"/>
      <protection locked="0"/>
    </xf>
    <xf numFmtId="164" fontId="16" fillId="74" borderId="29" xfId="0" applyNumberFormat="1" applyFont="1" applyFill="1" applyBorder="1" applyAlignment="1" applyProtection="1">
      <alignment vertical="center" wrapText="1"/>
    </xf>
    <xf numFmtId="0" fontId="16" fillId="0" borderId="25" xfId="0" applyFont="1" applyBorder="1" applyAlignment="1" applyProtection="1">
      <alignment horizontal="center" vertical="center" wrapText="1"/>
      <protection locked="0"/>
    </xf>
    <xf numFmtId="0" fontId="16" fillId="71" borderId="25" xfId="0" applyFont="1" applyFill="1" applyBorder="1" applyAlignment="1" applyProtection="1">
      <alignment horizontal="center" vertical="center" wrapText="1"/>
    </xf>
    <xf numFmtId="3" fontId="11" fillId="0" borderId="0" xfId="0" applyNumberFormat="1"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wrapText="1"/>
      <protection locked="0"/>
    </xf>
    <xf numFmtId="3" fontId="11" fillId="0" borderId="0" xfId="0" applyNumberFormat="1" applyFont="1" applyFill="1" applyBorder="1" applyAlignment="1" applyProtection="1">
      <alignment horizontal="center" vertical="center"/>
    </xf>
    <xf numFmtId="0" fontId="16" fillId="71" borderId="47" xfId="0" applyFont="1" applyFill="1" applyBorder="1" applyAlignment="1" applyProtection="1">
      <alignment horizontal="center" vertical="center" wrapText="1"/>
      <protection locked="0"/>
    </xf>
    <xf numFmtId="10" fontId="94" fillId="0" borderId="0" xfId="0" applyNumberFormat="1" applyFont="1" applyFill="1" applyBorder="1" applyAlignment="1" applyProtection="1">
      <alignment horizontal="center" vertical="center"/>
      <protection locked="0"/>
    </xf>
    <xf numFmtId="164" fontId="94" fillId="0" borderId="0" xfId="0" applyNumberFormat="1" applyFont="1" applyFill="1" applyBorder="1" applyAlignment="1" applyProtection="1">
      <protection locked="0"/>
    </xf>
    <xf numFmtId="0" fontId="94" fillId="0" borderId="56" xfId="0" applyFont="1" applyBorder="1" applyAlignment="1" applyProtection="1">
      <alignment horizontal="center" vertical="center" wrapText="1"/>
      <protection locked="0"/>
    </xf>
    <xf numFmtId="10" fontId="94" fillId="0" borderId="56" xfId="0" applyNumberFormat="1" applyFont="1" applyBorder="1" applyProtection="1">
      <protection locked="0"/>
    </xf>
    <xf numFmtId="0" fontId="94" fillId="0" borderId="62" xfId="0" applyFont="1" applyBorder="1" applyAlignment="1" applyProtection="1">
      <alignment horizontal="center" vertical="center" wrapText="1"/>
      <protection locked="0"/>
    </xf>
    <xf numFmtId="10" fontId="94" fillId="0" borderId="62" xfId="0" applyNumberFormat="1" applyFont="1" applyBorder="1" applyProtection="1">
      <protection locked="0"/>
    </xf>
    <xf numFmtId="0" fontId="94" fillId="0" borderId="27" xfId="0" applyFont="1" applyBorder="1" applyAlignment="1" applyProtection="1">
      <alignment horizontal="center" vertical="center" wrapText="1"/>
      <protection locked="0"/>
    </xf>
    <xf numFmtId="10" fontId="94" fillId="0" borderId="27" xfId="0" applyNumberFormat="1" applyFont="1" applyBorder="1" applyProtection="1">
      <protection locked="0"/>
    </xf>
    <xf numFmtId="0" fontId="94" fillId="0" borderId="25" xfId="0" applyFont="1" applyBorder="1" applyAlignment="1" applyProtection="1">
      <alignment horizontal="center" vertical="center" wrapText="1"/>
      <protection locked="0"/>
    </xf>
    <xf numFmtId="0" fontId="94" fillId="0" borderId="56" xfId="0" applyFont="1" applyFill="1" applyBorder="1" applyAlignment="1" applyProtection="1">
      <alignment horizontal="center" vertical="center" wrapText="1"/>
      <protection locked="0"/>
    </xf>
    <xf numFmtId="0" fontId="94" fillId="0" borderId="62" xfId="0" applyFont="1" applyFill="1" applyBorder="1" applyAlignment="1" applyProtection="1">
      <alignment horizontal="center" vertical="center" wrapText="1"/>
      <protection locked="0"/>
    </xf>
    <xf numFmtId="0" fontId="91" fillId="0" borderId="70" xfId="0" applyFont="1" applyBorder="1" applyAlignment="1" applyProtection="1">
      <alignment horizontal="center" vertical="center" wrapText="1"/>
      <protection locked="0"/>
    </xf>
    <xf numFmtId="10" fontId="91" fillId="0" borderId="70" xfId="0" applyNumberFormat="1" applyFont="1" applyBorder="1" applyAlignment="1" applyProtection="1">
      <alignment vertical="center"/>
      <protection locked="0"/>
    </xf>
    <xf numFmtId="0" fontId="91" fillId="0" borderId="64" xfId="0" applyFont="1" applyBorder="1" applyAlignment="1" applyProtection="1">
      <alignment horizontal="center" vertical="center" wrapText="1"/>
      <protection locked="0"/>
    </xf>
    <xf numFmtId="0" fontId="94" fillId="0" borderId="64" xfId="0" applyFont="1" applyBorder="1" applyAlignment="1" applyProtection="1">
      <alignment horizontal="center" vertical="center" wrapText="1"/>
      <protection locked="0"/>
    </xf>
    <xf numFmtId="10" fontId="91" fillId="0" borderId="64" xfId="0" applyNumberFormat="1" applyFont="1" applyBorder="1" applyAlignment="1" applyProtection="1">
      <alignment vertical="center"/>
      <protection locked="0"/>
    </xf>
    <xf numFmtId="0" fontId="100" fillId="0" borderId="0" xfId="0" applyFont="1" applyProtection="1">
      <protection locked="0"/>
    </xf>
    <xf numFmtId="171" fontId="88" fillId="0" borderId="0" xfId="0" applyNumberFormat="1"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9" xfId="0" applyFont="1" applyFill="1" applyBorder="1" applyAlignment="1">
      <alignment horizontal="center" vertical="center" wrapText="1"/>
    </xf>
    <xf numFmtId="1" fontId="14" fillId="0" borderId="46" xfId="0" applyNumberFormat="1" applyFont="1" applyFill="1" applyBorder="1" applyAlignment="1">
      <alignment horizontal="center" vertical="center"/>
    </xf>
    <xf numFmtId="0" fontId="101" fillId="0" borderId="0" xfId="0" applyFont="1" applyFill="1" applyBorder="1"/>
    <xf numFmtId="0" fontId="101" fillId="0" borderId="0" xfId="0" applyFont="1" applyFill="1" applyBorder="1" applyAlignment="1">
      <alignment wrapText="1"/>
    </xf>
    <xf numFmtId="0" fontId="113" fillId="0" borderId="21" xfId="0" applyFont="1" applyBorder="1" applyAlignment="1">
      <alignment vertical="center"/>
    </xf>
    <xf numFmtId="0" fontId="15" fillId="0" borderId="29" xfId="0" applyFont="1" applyBorder="1" applyAlignment="1" applyProtection="1">
      <alignment horizontal="center" vertical="center" wrapText="1"/>
      <protection locked="0"/>
    </xf>
    <xf numFmtId="10" fontId="15" fillId="0" borderId="58" xfId="0" applyNumberFormat="1" applyFont="1" applyFill="1" applyBorder="1" applyProtection="1">
      <protection locked="0"/>
    </xf>
    <xf numFmtId="0" fontId="15" fillId="0" borderId="29" xfId="0" applyFont="1" applyBorder="1" applyAlignment="1" applyProtection="1">
      <alignment horizontal="center"/>
      <protection locked="0"/>
    </xf>
    <xf numFmtId="164" fontId="15" fillId="0" borderId="29" xfId="0" applyNumberFormat="1" applyFont="1" applyBorder="1" applyAlignment="1" applyProtection="1">
      <alignment vertical="center"/>
      <protection locked="0"/>
    </xf>
    <xf numFmtId="0" fontId="15" fillId="0" borderId="29" xfId="0" applyFont="1" applyFill="1" applyBorder="1" applyAlignment="1" applyProtection="1">
      <alignment horizontal="center"/>
      <protection locked="0"/>
    </xf>
    <xf numFmtId="0" fontId="15" fillId="0" borderId="29" xfId="0" applyFont="1" applyFill="1" applyBorder="1" applyAlignment="1" applyProtection="1">
      <alignment horizontal="center" vertical="center" wrapText="1"/>
      <protection locked="0"/>
    </xf>
    <xf numFmtId="164" fontId="15" fillId="0" borderId="29" xfId="0" applyNumberFormat="1" applyFont="1" applyBorder="1" applyAlignment="1" applyProtection="1">
      <protection locked="0"/>
    </xf>
    <xf numFmtId="0" fontId="15" fillId="71" borderId="56" xfId="0" applyFont="1" applyFill="1" applyBorder="1" applyAlignment="1" applyProtection="1">
      <alignment horizontal="center" vertical="center" wrapText="1"/>
      <protection locked="0"/>
    </xf>
    <xf numFmtId="10" fontId="15" fillId="74" borderId="55" xfId="0" applyNumberFormat="1" applyFont="1" applyFill="1" applyBorder="1" applyAlignment="1" applyProtection="1">
      <alignment horizontal="center" vertical="center"/>
    </xf>
    <xf numFmtId="10" fontId="15" fillId="74" borderId="61" xfId="0" applyNumberFormat="1" applyFont="1" applyFill="1" applyBorder="1" applyAlignment="1" applyProtection="1">
      <alignment horizontal="center" vertical="center"/>
    </xf>
    <xf numFmtId="171" fontId="19" fillId="0" borderId="0" xfId="0" applyNumberFormat="1" applyFont="1" applyFill="1" applyBorder="1" applyAlignment="1">
      <alignment horizontal="center" vertical="center" wrapText="1"/>
    </xf>
    <xf numFmtId="0" fontId="18" fillId="0" borderId="0" xfId="0" applyFont="1" applyFill="1" applyBorder="1" applyAlignment="1" applyProtection="1">
      <alignment horizontal="center" vertical="center" wrapText="1"/>
    </xf>
    <xf numFmtId="0" fontId="9" fillId="0" borderId="0" xfId="0" applyFont="1" applyFill="1" applyBorder="1" applyAlignment="1" applyProtection="1">
      <alignment vertical="center"/>
    </xf>
    <xf numFmtId="0" fontId="0" fillId="0" borderId="0" xfId="0" applyAlignment="1" applyProtection="1">
      <alignment horizontal="center" vertical="center"/>
    </xf>
    <xf numFmtId="0" fontId="0" fillId="0" borderId="0" xfId="0" applyFill="1" applyBorder="1" applyProtection="1"/>
    <xf numFmtId="0" fontId="10" fillId="0" borderId="0" xfId="0" applyFont="1" applyFill="1" applyBorder="1" applyAlignment="1" applyProtection="1">
      <alignment vertical="center"/>
    </xf>
    <xf numFmtId="0" fontId="11" fillId="0" borderId="0" xfId="0" applyFont="1" applyFill="1" applyAlignment="1" applyProtection="1">
      <alignment horizontal="center"/>
    </xf>
    <xf numFmtId="0" fontId="31" fillId="0" borderId="0" xfId="0" applyFont="1" applyProtection="1"/>
    <xf numFmtId="165" fontId="31" fillId="0" borderId="0" xfId="0" applyNumberFormat="1" applyFont="1" applyFill="1" applyBorder="1" applyAlignment="1" applyProtection="1">
      <alignment vertical="top"/>
    </xf>
    <xf numFmtId="0" fontId="13" fillId="76" borderId="80" xfId="0" applyFont="1" applyFill="1" applyBorder="1" applyAlignment="1" applyProtection="1">
      <alignment vertical="top"/>
    </xf>
    <xf numFmtId="0" fontId="13" fillId="76" borderId="81" xfId="0" applyFont="1" applyFill="1" applyBorder="1" applyAlignment="1" applyProtection="1">
      <alignment vertical="top"/>
    </xf>
    <xf numFmtId="0" fontId="0" fillId="76" borderId="81" xfId="0" applyFill="1" applyBorder="1" applyProtection="1"/>
    <xf numFmtId="0" fontId="13" fillId="76" borderId="82" xfId="0" applyFont="1" applyFill="1" applyBorder="1" applyAlignment="1" applyProtection="1">
      <alignment vertical="top"/>
    </xf>
    <xf numFmtId="0" fontId="15" fillId="0" borderId="59" xfId="0" applyFont="1" applyFill="1" applyBorder="1" applyAlignment="1" applyProtection="1">
      <alignment vertical="top"/>
    </xf>
    <xf numFmtId="0" fontId="15" fillId="0" borderId="54" xfId="0" applyFont="1" applyFill="1" applyBorder="1" applyAlignment="1" applyProtection="1">
      <alignment vertical="top"/>
    </xf>
    <xf numFmtId="0" fontId="0" fillId="0" borderId="54" xfId="0" applyBorder="1" applyProtection="1"/>
    <xf numFmtId="0" fontId="15" fillId="0" borderId="47" xfId="0" applyFont="1" applyFill="1" applyBorder="1" applyAlignment="1" applyProtection="1">
      <alignment vertical="top"/>
    </xf>
    <xf numFmtId="165" fontId="13" fillId="0" borderId="32" xfId="0" applyNumberFormat="1" applyFont="1" applyFill="1" applyBorder="1" applyAlignment="1" applyProtection="1">
      <alignment horizontal="center" vertical="center" wrapText="1"/>
    </xf>
    <xf numFmtId="0" fontId="15" fillId="0" borderId="21" xfId="0" applyFont="1" applyFill="1" applyBorder="1" applyAlignment="1" applyProtection="1">
      <alignment horizontal="center" vertical="top"/>
    </xf>
    <xf numFmtId="0" fontId="15" fillId="0" borderId="0" xfId="0" applyFont="1" applyFill="1" applyBorder="1" applyAlignment="1" applyProtection="1">
      <alignment horizontal="center" vertical="top"/>
    </xf>
    <xf numFmtId="0" fontId="0" fillId="0" borderId="0" xfId="0" applyBorder="1" applyProtection="1"/>
    <xf numFmtId="165" fontId="13" fillId="0" borderId="0" xfId="0" applyNumberFormat="1" applyFont="1" applyFill="1" applyBorder="1" applyAlignment="1" applyProtection="1">
      <alignment horizontal="center" vertical="top"/>
    </xf>
    <xf numFmtId="165" fontId="13" fillId="0" borderId="34" xfId="0" applyNumberFormat="1" applyFont="1" applyFill="1" applyBorder="1" applyAlignment="1" applyProtection="1">
      <alignment horizontal="center" vertical="top"/>
    </xf>
    <xf numFmtId="0" fontId="15" fillId="0" borderId="68" xfId="0" applyFont="1" applyFill="1" applyBorder="1" applyAlignment="1" applyProtection="1">
      <alignment horizontal="left" vertical="top"/>
    </xf>
    <xf numFmtId="0" fontId="15" fillId="0" borderId="43" xfId="0" applyFont="1" applyFill="1" applyBorder="1" applyAlignment="1" applyProtection="1">
      <alignment horizontal="left" vertical="top"/>
    </xf>
    <xf numFmtId="0" fontId="0" fillId="0" borderId="83" xfId="0" applyBorder="1" applyProtection="1"/>
    <xf numFmtId="0" fontId="15" fillId="0" borderId="83" xfId="0" applyFont="1" applyFill="1" applyBorder="1" applyAlignment="1" applyProtection="1">
      <alignment vertical="top"/>
    </xf>
    <xf numFmtId="0" fontId="15" fillId="0" borderId="84" xfId="0" applyFont="1" applyFill="1" applyBorder="1" applyAlignment="1" applyProtection="1">
      <alignment horizontal="left" vertical="top"/>
    </xf>
    <xf numFmtId="0" fontId="15" fillId="0" borderId="85" xfId="0" applyFont="1" applyFill="1" applyBorder="1" applyAlignment="1" applyProtection="1">
      <alignment horizontal="left" vertical="top"/>
    </xf>
    <xf numFmtId="0" fontId="0" fillId="0" borderId="86" xfId="0" applyBorder="1" applyProtection="1"/>
    <xf numFmtId="0" fontId="15" fillId="0" borderId="86" xfId="0" applyFont="1" applyFill="1" applyBorder="1" applyAlignment="1" applyProtection="1">
      <alignment vertical="top"/>
    </xf>
    <xf numFmtId="0" fontId="13" fillId="0" borderId="0" xfId="0" applyFont="1" applyFill="1" applyBorder="1" applyAlignment="1" applyProtection="1">
      <alignment vertical="top"/>
    </xf>
    <xf numFmtId="0" fontId="15" fillId="0" borderId="84" xfId="0" applyFont="1" applyFill="1" applyBorder="1" applyAlignment="1" applyProtection="1">
      <alignment vertical="top"/>
    </xf>
    <xf numFmtId="0" fontId="83" fillId="0" borderId="85" xfId="0" applyFont="1" applyFill="1" applyBorder="1" applyAlignment="1" applyProtection="1">
      <alignment horizontal="left" vertical="top"/>
    </xf>
    <xf numFmtId="0" fontId="15" fillId="0" borderId="87" xfId="0" applyFont="1" applyFill="1" applyBorder="1" applyAlignment="1" applyProtection="1">
      <alignment vertical="top"/>
    </xf>
    <xf numFmtId="0" fontId="15" fillId="0" borderId="88" xfId="0" applyFont="1" applyFill="1" applyBorder="1" applyAlignment="1" applyProtection="1">
      <alignment horizontal="left" vertical="top"/>
    </xf>
    <xf numFmtId="0" fontId="0" fillId="0" borderId="89" xfId="0" applyBorder="1" applyProtection="1"/>
    <xf numFmtId="0" fontId="15" fillId="0" borderId="89" xfId="0" applyFont="1" applyFill="1" applyBorder="1" applyAlignment="1" applyProtection="1">
      <alignment vertical="top"/>
    </xf>
    <xf numFmtId="0" fontId="13" fillId="76" borderId="68" xfId="0" applyFont="1" applyFill="1" applyBorder="1" applyAlignment="1" applyProtection="1">
      <alignment horizontal="center" vertical="top"/>
    </xf>
    <xf numFmtId="0" fontId="13" fillId="76" borderId="46" xfId="0" applyFont="1" applyFill="1" applyBorder="1" applyAlignment="1" applyProtection="1">
      <alignment horizontal="left" vertical="center"/>
    </xf>
    <xf numFmtId="0" fontId="0" fillId="76" borderId="54" xfId="0" applyFill="1" applyBorder="1" applyProtection="1"/>
    <xf numFmtId="0" fontId="13" fillId="76" borderId="54" xfId="0" applyFont="1" applyFill="1" applyBorder="1" applyAlignment="1" applyProtection="1">
      <alignment vertical="top"/>
    </xf>
    <xf numFmtId="165" fontId="15" fillId="76" borderId="29" xfId="0" applyNumberFormat="1" applyFont="1" applyFill="1" applyBorder="1" applyAlignment="1" applyProtection="1">
      <alignment vertical="top"/>
    </xf>
    <xf numFmtId="0" fontId="13" fillId="0" borderId="59" xfId="0" applyFont="1" applyFill="1" applyBorder="1" applyAlignment="1" applyProtection="1">
      <alignment vertical="top"/>
    </xf>
    <xf numFmtId="0" fontId="13" fillId="0" borderId="54" xfId="0" applyFont="1" applyFill="1" applyBorder="1" applyAlignment="1" applyProtection="1">
      <alignment vertical="top"/>
    </xf>
    <xf numFmtId="0" fontId="15" fillId="0" borderId="54" xfId="0" applyFont="1" applyFill="1" applyBorder="1" applyAlignment="1" applyProtection="1">
      <alignment horizontal="left" vertical="top"/>
    </xf>
    <xf numFmtId="165" fontId="15" fillId="0" borderId="54" xfId="0" applyNumberFormat="1" applyFont="1" applyFill="1" applyBorder="1" applyAlignment="1" applyProtection="1">
      <alignment vertical="top"/>
    </xf>
    <xf numFmtId="0" fontId="13" fillId="0" borderId="34" xfId="0" applyFont="1" applyFill="1" applyBorder="1" applyAlignment="1" applyProtection="1">
      <alignment vertical="top"/>
    </xf>
    <xf numFmtId="0" fontId="15" fillId="0" borderId="0" xfId="0" applyFont="1" applyFill="1" applyBorder="1" applyAlignment="1" applyProtection="1">
      <alignment vertical="top"/>
    </xf>
    <xf numFmtId="0" fontId="15" fillId="0" borderId="90" xfId="0" applyFont="1" applyFill="1" applyBorder="1" applyAlignment="1" applyProtection="1">
      <alignment horizontal="left" vertical="top"/>
    </xf>
    <xf numFmtId="0" fontId="15" fillId="0" borderId="91" xfId="0" applyFont="1" applyFill="1" applyBorder="1" applyAlignment="1" applyProtection="1">
      <alignment horizontal="left" vertical="top"/>
    </xf>
    <xf numFmtId="0" fontId="0" fillId="0" borderId="92" xfId="0" applyBorder="1" applyProtection="1"/>
    <xf numFmtId="0" fontId="15" fillId="0" borderId="92" xfId="0" applyFont="1" applyFill="1" applyBorder="1" applyAlignment="1" applyProtection="1">
      <alignment vertical="top"/>
    </xf>
    <xf numFmtId="0" fontId="15" fillId="0" borderId="87" xfId="0" applyFont="1" applyFill="1" applyBorder="1" applyAlignment="1" applyProtection="1">
      <alignment horizontal="left" vertical="top"/>
    </xf>
    <xf numFmtId="0" fontId="15" fillId="0" borderId="93" xfId="0" applyFont="1" applyFill="1" applyBorder="1" applyAlignment="1" applyProtection="1">
      <alignment horizontal="left" vertical="top"/>
    </xf>
    <xf numFmtId="0" fontId="0" fillId="0" borderId="94" xfId="0" applyBorder="1" applyProtection="1"/>
    <xf numFmtId="0" fontId="15" fillId="0" borderId="94" xfId="0" applyFont="1" applyFill="1" applyBorder="1" applyAlignment="1" applyProtection="1">
      <alignment vertical="top"/>
    </xf>
    <xf numFmtId="0" fontId="13" fillId="76" borderId="46" xfId="0" applyFont="1" applyFill="1" applyBorder="1" applyAlignment="1" applyProtection="1">
      <alignment horizontal="left" vertical="top"/>
    </xf>
    <xf numFmtId="0" fontId="15" fillId="0" borderId="59" xfId="0" applyFont="1" applyFill="1" applyBorder="1" applyAlignment="1" applyProtection="1">
      <alignment horizontal="left" vertical="top"/>
    </xf>
    <xf numFmtId="165" fontId="15" fillId="0" borderId="34" xfId="0" applyNumberFormat="1" applyFont="1" applyFill="1" applyBorder="1" applyAlignment="1" applyProtection="1">
      <alignment vertical="top"/>
    </xf>
    <xf numFmtId="0" fontId="15" fillId="0" borderId="95" xfId="0" applyFont="1" applyFill="1" applyBorder="1" applyAlignment="1" applyProtection="1">
      <alignment horizontal="left" vertical="top"/>
    </xf>
    <xf numFmtId="0" fontId="15" fillId="0" borderId="34" xfId="0" applyFont="1" applyFill="1" applyBorder="1" applyAlignment="1" applyProtection="1">
      <alignment vertical="top"/>
    </xf>
    <xf numFmtId="0" fontId="13" fillId="76" borderId="90" xfId="0" applyFont="1" applyFill="1" applyBorder="1" applyAlignment="1" applyProtection="1">
      <alignment horizontal="center" vertical="top"/>
    </xf>
    <xf numFmtId="0" fontId="15" fillId="0" borderId="85" xfId="0" applyFont="1" applyFill="1" applyBorder="1" applyAlignment="1" applyProtection="1"/>
    <xf numFmtId="0" fontId="15" fillId="0" borderId="88" xfId="0" applyFont="1" applyFill="1" applyBorder="1" applyAlignment="1" applyProtection="1"/>
    <xf numFmtId="0" fontId="15" fillId="0" borderId="89" xfId="0" applyFont="1" applyFill="1" applyBorder="1" applyAlignment="1" applyProtection="1"/>
    <xf numFmtId="0" fontId="15" fillId="76" borderId="54" xfId="0" applyFont="1" applyFill="1" applyBorder="1" applyAlignment="1" applyProtection="1"/>
    <xf numFmtId="0" fontId="0" fillId="0" borderId="83" xfId="0" applyFill="1" applyBorder="1" applyProtection="1"/>
    <xf numFmtId="0" fontId="15" fillId="76" borderId="54" xfId="0" applyFont="1" applyFill="1" applyBorder="1" applyAlignment="1" applyProtection="1">
      <alignment vertical="top"/>
    </xf>
    <xf numFmtId="0" fontId="13" fillId="76" borderId="58" xfId="0" applyFont="1" applyFill="1" applyBorder="1" applyAlignment="1" applyProtection="1">
      <alignment horizontal="center" vertical="top"/>
    </xf>
    <xf numFmtId="0" fontId="13" fillId="0" borderId="21" xfId="0" applyFont="1" applyFill="1" applyBorder="1" applyAlignment="1" applyProtection="1">
      <alignment horizontal="center" vertical="top"/>
    </xf>
    <xf numFmtId="0" fontId="13" fillId="0" borderId="80" xfId="0" applyFont="1" applyFill="1" applyBorder="1" applyAlignment="1" applyProtection="1">
      <alignment vertical="top"/>
    </xf>
    <xf numFmtId="0" fontId="13" fillId="0" borderId="81" xfId="0" applyFont="1" applyFill="1" applyBorder="1" applyAlignment="1" applyProtection="1">
      <alignment vertical="top"/>
    </xf>
    <xf numFmtId="165" fontId="15" fillId="0" borderId="81" xfId="0" applyNumberFormat="1" applyFont="1" applyFill="1" applyBorder="1" applyAlignment="1" applyProtection="1">
      <alignment vertical="top"/>
    </xf>
    <xf numFmtId="165" fontId="15" fillId="76" borderId="56" xfId="0" applyNumberFormat="1" applyFont="1" applyFill="1" applyBorder="1" applyAlignment="1" applyProtection="1">
      <alignment vertical="top"/>
    </xf>
    <xf numFmtId="165" fontId="15" fillId="76" borderId="96" xfId="0" applyNumberFormat="1" applyFont="1" applyFill="1" applyBorder="1" applyAlignment="1" applyProtection="1">
      <alignment vertical="top"/>
    </xf>
    <xf numFmtId="165" fontId="15" fillId="76" borderId="32" xfId="0" applyNumberFormat="1" applyFont="1" applyFill="1" applyBorder="1" applyAlignment="1" applyProtection="1">
      <alignment vertical="top"/>
    </xf>
    <xf numFmtId="0" fontId="13" fillId="0" borderId="97" xfId="0" applyFont="1" applyFill="1" applyBorder="1" applyAlignment="1" applyProtection="1">
      <alignment vertical="top"/>
    </xf>
    <xf numFmtId="0" fontId="13" fillId="0" borderId="98" xfId="0" applyFont="1" applyFill="1" applyBorder="1" applyAlignment="1" applyProtection="1">
      <alignment vertical="top"/>
    </xf>
    <xf numFmtId="165" fontId="15" fillId="0" borderId="98" xfId="0" applyNumberFormat="1" applyFont="1" applyFill="1" applyBorder="1" applyAlignment="1" applyProtection="1">
      <alignment vertical="top"/>
    </xf>
    <xf numFmtId="0" fontId="0" fillId="0" borderId="98" xfId="0" applyFill="1" applyBorder="1" applyProtection="1"/>
    <xf numFmtId="165" fontId="15" fillId="76" borderId="62" xfId="0" applyNumberFormat="1" applyFont="1" applyFill="1" applyBorder="1" applyAlignment="1" applyProtection="1">
      <alignment vertical="top"/>
    </xf>
    <xf numFmtId="165" fontId="15" fillId="76" borderId="99" xfId="0" applyNumberFormat="1" applyFont="1" applyFill="1" applyBorder="1" applyAlignment="1" applyProtection="1">
      <alignment vertical="top"/>
    </xf>
    <xf numFmtId="0" fontId="13" fillId="76" borderId="100" xfId="0" applyFont="1" applyFill="1" applyBorder="1" applyAlignment="1" applyProtection="1">
      <alignment vertical="top"/>
    </xf>
    <xf numFmtId="0" fontId="13" fillId="76" borderId="9" xfId="0" applyFont="1" applyFill="1" applyBorder="1" applyAlignment="1" applyProtection="1">
      <alignment vertical="top"/>
    </xf>
    <xf numFmtId="0" fontId="0" fillId="76" borderId="9" xfId="0" applyFill="1" applyBorder="1" applyProtection="1"/>
    <xf numFmtId="0" fontId="13" fillId="76" borderId="56" xfId="0" applyFont="1" applyFill="1" applyBorder="1" applyAlignment="1" applyProtection="1">
      <alignment vertical="top"/>
    </xf>
    <xf numFmtId="0" fontId="13" fillId="76" borderId="96" xfId="0" applyFont="1" applyFill="1" applyBorder="1" applyAlignment="1" applyProtection="1">
      <alignment vertical="top"/>
    </xf>
    <xf numFmtId="0" fontId="15" fillId="0" borderId="59" xfId="0" applyFont="1" applyFill="1" applyBorder="1" applyAlignment="1" applyProtection="1">
      <alignment horizontal="center" vertical="top"/>
    </xf>
    <xf numFmtId="0" fontId="15" fillId="0" borderId="54" xfId="0" applyFont="1" applyFill="1" applyBorder="1" applyAlignment="1" applyProtection="1">
      <alignment horizontal="center" vertical="top"/>
    </xf>
    <xf numFmtId="0" fontId="0" fillId="0" borderId="54" xfId="0" applyFill="1" applyBorder="1" applyProtection="1"/>
    <xf numFmtId="0" fontId="13" fillId="0" borderId="34" xfId="0" applyFont="1" applyFill="1" applyBorder="1" applyAlignment="1" applyProtection="1">
      <alignment horizontal="center" vertical="top"/>
    </xf>
    <xf numFmtId="0" fontId="15" fillId="0" borderId="101" xfId="0" applyFont="1" applyFill="1" applyBorder="1" applyAlignment="1" applyProtection="1">
      <alignment horizontal="left" vertical="top"/>
    </xf>
    <xf numFmtId="0" fontId="13" fillId="0" borderId="83" xfId="0" applyFont="1" applyFill="1" applyBorder="1" applyAlignment="1" applyProtection="1">
      <alignment vertical="top"/>
    </xf>
    <xf numFmtId="0" fontId="0" fillId="0" borderId="86" xfId="0" applyFill="1" applyBorder="1" applyProtection="1"/>
    <xf numFmtId="0" fontId="15" fillId="0" borderId="102" xfId="0" applyFont="1" applyFill="1" applyBorder="1" applyAlignment="1" applyProtection="1">
      <alignment horizontal="left" vertical="top"/>
    </xf>
    <xf numFmtId="0" fontId="15" fillId="0" borderId="89" xfId="0" applyFont="1" applyFill="1" applyBorder="1" applyAlignment="1" applyProtection="1">
      <alignment vertical="top" wrapText="1"/>
    </xf>
    <xf numFmtId="0" fontId="0" fillId="0" borderId="81" xfId="0" applyBorder="1" applyProtection="1"/>
    <xf numFmtId="165" fontId="15" fillId="79" borderId="82" xfId="0" applyNumberFormat="1" applyFont="1" applyFill="1" applyBorder="1" applyAlignment="1" applyProtection="1">
      <alignment vertical="top"/>
    </xf>
    <xf numFmtId="165" fontId="15" fillId="79" borderId="103" xfId="0" applyNumberFormat="1" applyFont="1" applyFill="1" applyBorder="1" applyAlignment="1" applyProtection="1">
      <alignment vertical="top"/>
    </xf>
    <xf numFmtId="0" fontId="0" fillId="0" borderId="98" xfId="0" applyBorder="1" applyProtection="1"/>
    <xf numFmtId="165" fontId="15" fillId="79" borderId="104" xfId="0" applyNumberFormat="1" applyFont="1" applyFill="1" applyBorder="1" applyAlignment="1" applyProtection="1">
      <alignment vertical="top"/>
    </xf>
    <xf numFmtId="0" fontId="0" fillId="0" borderId="0" xfId="0" applyAlignment="1" applyProtection="1"/>
    <xf numFmtId="0" fontId="91" fillId="74" borderId="52" xfId="0" applyFont="1" applyFill="1" applyBorder="1" applyAlignment="1" applyProtection="1">
      <alignment horizontal="center" vertical="center" wrapText="1"/>
    </xf>
    <xf numFmtId="0" fontId="91" fillId="74" borderId="105" xfId="0" applyFont="1" applyFill="1" applyBorder="1" applyAlignment="1" applyProtection="1">
      <alignment horizontal="center" vertical="center" wrapText="1"/>
    </xf>
    <xf numFmtId="0" fontId="93" fillId="0" borderId="0" xfId="0" applyFont="1" applyProtection="1"/>
    <xf numFmtId="0" fontId="93" fillId="0" borderId="0" xfId="0" applyFont="1" applyFill="1" applyBorder="1" applyAlignment="1" applyProtection="1">
      <alignment horizontal="left" vertical="top"/>
    </xf>
    <xf numFmtId="165" fontId="93" fillId="0" borderId="0" xfId="0" applyNumberFormat="1" applyFont="1" applyFill="1" applyBorder="1" applyAlignment="1" applyProtection="1">
      <alignment vertical="top"/>
    </xf>
    <xf numFmtId="165" fontId="13" fillId="0" borderId="79" xfId="0" applyNumberFormat="1" applyFont="1" applyFill="1" applyBorder="1" applyAlignment="1" applyProtection="1">
      <alignment horizontal="center" vertical="top" wrapText="1"/>
    </xf>
    <xf numFmtId="165" fontId="13" fillId="0" borderId="24" xfId="0" applyNumberFormat="1" applyFont="1" applyFill="1" applyBorder="1" applyAlignment="1" applyProtection="1">
      <alignment horizontal="center" vertical="top"/>
    </xf>
    <xf numFmtId="0" fontId="15" fillId="0" borderId="106" xfId="0" applyFont="1" applyFill="1" applyBorder="1" applyAlignment="1" applyProtection="1">
      <alignment vertical="top"/>
    </xf>
    <xf numFmtId="165" fontId="15" fillId="71" borderId="72" xfId="0" applyNumberFormat="1" applyFont="1" applyFill="1" applyBorder="1" applyAlignment="1" applyProtection="1">
      <alignment vertical="top"/>
    </xf>
    <xf numFmtId="0" fontId="13" fillId="80" borderId="107" xfId="0" applyFont="1" applyFill="1" applyBorder="1" applyAlignment="1" applyProtection="1">
      <alignment horizontal="center" vertical="center" wrapText="1"/>
    </xf>
    <xf numFmtId="2" fontId="18" fillId="80" borderId="41" xfId="0" applyNumberFormat="1" applyFont="1" applyFill="1" applyBorder="1" applyAlignment="1" applyProtection="1">
      <alignment vertical="center" wrapText="1"/>
    </xf>
    <xf numFmtId="44" fontId="18" fillId="80" borderId="41" xfId="0" applyNumberFormat="1" applyFont="1" applyFill="1" applyBorder="1" applyAlignment="1" applyProtection="1">
      <alignment vertical="center" wrapText="1"/>
    </xf>
    <xf numFmtId="44" fontId="18" fillId="80" borderId="108" xfId="0" applyNumberFormat="1" applyFont="1" applyFill="1" applyBorder="1" applyAlignment="1" applyProtection="1">
      <alignment vertical="center" wrapText="1"/>
    </xf>
    <xf numFmtId="0" fontId="15" fillId="0" borderId="109" xfId="0" applyFont="1" applyFill="1" applyBorder="1" applyAlignment="1" applyProtection="1">
      <alignment vertical="top"/>
    </xf>
    <xf numFmtId="44" fontId="19" fillId="75" borderId="110" xfId="0" applyNumberFormat="1" applyFont="1" applyFill="1" applyBorder="1" applyAlignment="1" applyProtection="1">
      <alignment horizontal="center"/>
    </xf>
    <xf numFmtId="0" fontId="17" fillId="75" borderId="111" xfId="0" applyFont="1" applyFill="1" applyBorder="1" applyAlignment="1" applyProtection="1">
      <alignment horizontal="center" vertical="center" wrapText="1"/>
    </xf>
    <xf numFmtId="166" fontId="17" fillId="75" borderId="112" xfId="0" applyNumberFormat="1" applyFont="1" applyFill="1" applyBorder="1" applyAlignment="1" applyProtection="1">
      <alignment horizontal="center"/>
    </xf>
    <xf numFmtId="44" fontId="17" fillId="75" borderId="112" xfId="0" applyNumberFormat="1" applyFont="1" applyFill="1" applyBorder="1" applyAlignment="1" applyProtection="1">
      <alignment horizontal="center"/>
    </xf>
    <xf numFmtId="44" fontId="17" fillId="75" borderId="113" xfId="0" applyNumberFormat="1" applyFont="1" applyFill="1" applyBorder="1" applyAlignment="1" applyProtection="1">
      <alignment horizontal="center"/>
    </xf>
    <xf numFmtId="0" fontId="19" fillId="0" borderId="0" xfId="0" applyFont="1" applyProtection="1"/>
    <xf numFmtId="0" fontId="17" fillId="75" borderId="100" xfId="0" applyFont="1" applyFill="1" applyBorder="1" applyAlignment="1" applyProtection="1">
      <alignment horizontal="center" vertical="center" wrapText="1"/>
    </xf>
    <xf numFmtId="2" fontId="17" fillId="75" borderId="9" xfId="0" applyNumberFormat="1" applyFont="1" applyFill="1" applyBorder="1" applyAlignment="1" applyProtection="1">
      <alignment horizontal="center" vertical="center" wrapText="1"/>
    </xf>
    <xf numFmtId="44" fontId="17" fillId="75" borderId="9" xfId="0" applyNumberFormat="1" applyFont="1" applyFill="1" applyBorder="1" applyAlignment="1" applyProtection="1">
      <alignment horizontal="center" vertical="center" wrapText="1"/>
    </xf>
    <xf numFmtId="44" fontId="17" fillId="75" borderId="114" xfId="0" applyNumberFormat="1" applyFont="1" applyFill="1" applyBorder="1" applyAlignment="1" applyProtection="1">
      <alignment horizontal="center"/>
    </xf>
    <xf numFmtId="0" fontId="17" fillId="75" borderId="21" xfId="0" applyFont="1" applyFill="1" applyBorder="1" applyAlignment="1" applyProtection="1">
      <alignment horizontal="center" vertical="center" wrapText="1"/>
    </xf>
    <xf numFmtId="44" fontId="17" fillId="75" borderId="34" xfId="0" applyNumberFormat="1" applyFont="1" applyFill="1" applyBorder="1" applyAlignment="1" applyProtection="1">
      <alignment horizontal="center"/>
    </xf>
    <xf numFmtId="0" fontId="15" fillId="0" borderId="115" xfId="0" applyFont="1" applyFill="1" applyBorder="1" applyAlignment="1" applyProtection="1">
      <alignment vertical="top"/>
    </xf>
    <xf numFmtId="0" fontId="13" fillId="76" borderId="47" xfId="0" applyFont="1" applyFill="1" applyBorder="1" applyAlignment="1" applyProtection="1">
      <alignment vertical="top"/>
    </xf>
    <xf numFmtId="165" fontId="15" fillId="76" borderId="72" xfId="0" applyNumberFormat="1" applyFont="1" applyFill="1" applyBorder="1" applyAlignment="1" applyProtection="1">
      <alignment vertical="top"/>
    </xf>
    <xf numFmtId="165" fontId="15" fillId="76" borderId="22" xfId="0" applyNumberFormat="1" applyFont="1" applyFill="1" applyBorder="1" applyAlignment="1" applyProtection="1">
      <alignment vertical="top"/>
    </xf>
    <xf numFmtId="0" fontId="13" fillId="0" borderId="103" xfId="0" applyFont="1" applyFill="1" applyBorder="1" applyAlignment="1" applyProtection="1">
      <alignment vertical="top"/>
    </xf>
    <xf numFmtId="165" fontId="15" fillId="71" borderId="29" xfId="0" applyNumberFormat="1" applyFont="1" applyFill="1" applyBorder="1" applyAlignment="1" applyProtection="1">
      <alignment vertical="top"/>
    </xf>
    <xf numFmtId="0" fontId="17" fillId="75" borderId="40" xfId="0" applyFont="1" applyFill="1" applyBorder="1" applyAlignment="1" applyProtection="1">
      <alignment horizontal="center" vertical="center" wrapText="1"/>
    </xf>
    <xf numFmtId="2" fontId="17" fillId="75" borderId="41" xfId="0" applyNumberFormat="1" applyFont="1" applyFill="1" applyBorder="1" applyAlignment="1" applyProtection="1">
      <alignment horizontal="center" vertical="center" wrapText="1"/>
    </xf>
    <xf numFmtId="44" fontId="17" fillId="75" borderId="41" xfId="0" applyNumberFormat="1" applyFont="1" applyFill="1" applyBorder="1" applyAlignment="1" applyProtection="1">
      <alignment horizontal="center" vertical="center" wrapText="1"/>
    </xf>
    <xf numFmtId="44" fontId="17" fillId="75" borderId="42" xfId="0" applyNumberFormat="1" applyFont="1" applyFill="1" applyBorder="1" applyAlignment="1" applyProtection="1">
      <alignment horizontal="center"/>
    </xf>
    <xf numFmtId="2" fontId="19" fillId="80" borderId="41" xfId="0" applyNumberFormat="1" applyFont="1" applyFill="1" applyBorder="1" applyAlignment="1" applyProtection="1">
      <alignment horizontal="center" vertical="center" wrapText="1"/>
    </xf>
    <xf numFmtId="44" fontId="19" fillId="80" borderId="41" xfId="0" applyNumberFormat="1" applyFont="1" applyFill="1" applyBorder="1" applyAlignment="1" applyProtection="1">
      <alignment horizontal="center" vertical="center" wrapText="1"/>
    </xf>
    <xf numFmtId="44" fontId="19" fillId="80" borderId="108" xfId="0" applyNumberFormat="1" applyFont="1" applyFill="1" applyBorder="1" applyAlignment="1" applyProtection="1">
      <alignment horizontal="center"/>
    </xf>
    <xf numFmtId="0" fontId="17" fillId="0" borderId="0" xfId="0" applyFont="1" applyProtection="1"/>
    <xf numFmtId="10" fontId="0" fillId="0" borderId="0" xfId="0" applyNumberFormat="1" applyAlignment="1" applyProtection="1">
      <alignment horizontal="left"/>
    </xf>
    <xf numFmtId="165" fontId="15" fillId="0" borderId="103" xfId="0" applyNumberFormat="1" applyFont="1" applyFill="1" applyBorder="1" applyAlignment="1" applyProtection="1">
      <alignment vertical="top"/>
    </xf>
    <xf numFmtId="2" fontId="0" fillId="0" borderId="0" xfId="0" applyNumberFormat="1" applyAlignment="1" applyProtection="1">
      <alignment horizontal="left"/>
    </xf>
    <xf numFmtId="0" fontId="17" fillId="75" borderId="116" xfId="0" applyFont="1" applyFill="1" applyBorder="1" applyAlignment="1" applyProtection="1">
      <alignment horizontal="center" vertical="center" wrapText="1"/>
    </xf>
    <xf numFmtId="166" fontId="17" fillId="75" borderId="117" xfId="0" applyNumberFormat="1" applyFont="1" applyFill="1" applyBorder="1" applyAlignment="1" applyProtection="1">
      <alignment horizontal="center"/>
    </xf>
    <xf numFmtId="44" fontId="17" fillId="75" borderId="117" xfId="0" applyNumberFormat="1" applyFont="1" applyFill="1" applyBorder="1" applyAlignment="1" applyProtection="1">
      <alignment horizontal="center"/>
    </xf>
    <xf numFmtId="44" fontId="17" fillId="75" borderId="118" xfId="0" applyNumberFormat="1" applyFont="1" applyFill="1" applyBorder="1" applyAlignment="1" applyProtection="1">
      <alignment horizontal="center"/>
    </xf>
    <xf numFmtId="0" fontId="15" fillId="0" borderId="103" xfId="0" applyFont="1" applyFill="1" applyBorder="1" applyAlignment="1" applyProtection="1">
      <alignment vertical="top"/>
    </xf>
    <xf numFmtId="0" fontId="13" fillId="80" borderId="119" xfId="0" applyFont="1" applyFill="1" applyBorder="1" applyAlignment="1" applyProtection="1">
      <alignment horizontal="center" vertical="center" wrapText="1"/>
    </xf>
    <xf numFmtId="2" fontId="19" fillId="80" borderId="120" xfId="0" applyNumberFormat="1" applyFont="1" applyFill="1" applyBorder="1" applyAlignment="1" applyProtection="1">
      <alignment horizontal="center" vertical="center" wrapText="1"/>
    </xf>
    <xf numFmtId="44" fontId="19" fillId="80" borderId="120" xfId="0" applyNumberFormat="1" applyFont="1" applyFill="1" applyBorder="1" applyAlignment="1" applyProtection="1">
      <alignment horizontal="center" vertical="center" wrapText="1"/>
    </xf>
    <xf numFmtId="44" fontId="19" fillId="80" borderId="121" xfId="0" applyNumberFormat="1" applyFont="1" applyFill="1" applyBorder="1" applyAlignment="1" applyProtection="1">
      <alignment horizontal="center"/>
    </xf>
    <xf numFmtId="165" fontId="15" fillId="81" borderId="117" xfId="0" applyNumberFormat="1" applyFont="1" applyFill="1" applyBorder="1" applyAlignment="1" applyProtection="1">
      <alignment vertical="top"/>
    </xf>
    <xf numFmtId="0" fontId="15" fillId="0" borderId="115" xfId="0" applyFont="1" applyFill="1" applyBorder="1" applyAlignment="1" applyProtection="1"/>
    <xf numFmtId="0" fontId="15" fillId="76" borderId="47" xfId="0" applyFont="1" applyFill="1" applyBorder="1" applyAlignment="1" applyProtection="1"/>
    <xf numFmtId="0" fontId="0" fillId="76" borderId="47" xfId="0" applyFill="1" applyBorder="1" applyProtection="1"/>
    <xf numFmtId="0" fontId="19" fillId="75" borderId="0" xfId="0" applyFont="1" applyFill="1" applyBorder="1" applyAlignment="1" applyProtection="1">
      <alignment horizontal="center" vertical="center" wrapText="1"/>
    </xf>
    <xf numFmtId="0" fontId="0" fillId="0" borderId="106" xfId="0" applyFill="1" applyBorder="1" applyProtection="1"/>
    <xf numFmtId="0" fontId="19" fillId="75" borderId="122" xfId="0" applyFont="1" applyFill="1" applyBorder="1" applyProtection="1"/>
    <xf numFmtId="0" fontId="19" fillId="75" borderId="123" xfId="0" applyFont="1" applyFill="1" applyBorder="1" applyProtection="1"/>
    <xf numFmtId="44" fontId="19" fillId="75" borderId="124" xfId="0" applyNumberFormat="1" applyFont="1" applyFill="1" applyBorder="1" applyProtection="1"/>
    <xf numFmtId="0" fontId="15" fillId="76" borderId="47" xfId="0" applyFont="1" applyFill="1" applyBorder="1" applyAlignment="1" applyProtection="1">
      <alignment vertical="top"/>
    </xf>
    <xf numFmtId="0" fontId="17"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44" fontId="19" fillId="0" borderId="0" xfId="0" applyNumberFormat="1" applyFont="1" applyFill="1" applyBorder="1" applyAlignment="1" applyProtection="1">
      <alignment horizontal="center" vertical="center" wrapText="1"/>
    </xf>
    <xf numFmtId="44" fontId="19" fillId="0" borderId="0" xfId="0" applyNumberFormat="1" applyFont="1" applyFill="1" applyBorder="1" applyAlignment="1" applyProtection="1">
      <alignment horizontal="center"/>
    </xf>
    <xf numFmtId="0" fontId="12" fillId="0" borderId="0" xfId="0" applyFont="1" applyFill="1" applyBorder="1" applyAlignment="1" applyProtection="1">
      <alignment vertical="center" wrapText="1"/>
    </xf>
    <xf numFmtId="44" fontId="12" fillId="0" borderId="0" xfId="0" applyNumberFormat="1" applyFont="1" applyFill="1" applyBorder="1" applyAlignment="1" applyProtection="1">
      <alignment vertical="center"/>
    </xf>
    <xf numFmtId="165" fontId="15" fillId="76" borderId="112" xfId="0" applyNumberFormat="1" applyFont="1" applyFill="1" applyBorder="1" applyAlignment="1" applyProtection="1">
      <alignment vertical="top"/>
    </xf>
    <xf numFmtId="165" fontId="15" fillId="76" borderId="82" xfId="0" applyNumberFormat="1" applyFont="1" applyFill="1" applyBorder="1" applyAlignment="1" applyProtection="1">
      <alignment vertical="top"/>
    </xf>
    <xf numFmtId="0" fontId="13" fillId="0" borderId="0" xfId="0"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165" fontId="15" fillId="76" borderId="125" xfId="0" applyNumberFormat="1" applyFont="1" applyFill="1" applyBorder="1" applyAlignment="1" applyProtection="1">
      <alignment vertical="top"/>
    </xf>
    <xf numFmtId="165" fontId="15" fillId="76" borderId="103" xfId="0" applyNumberFormat="1" applyFont="1" applyFill="1" applyBorder="1" applyAlignment="1" applyProtection="1">
      <alignment vertical="top"/>
    </xf>
    <xf numFmtId="0" fontId="94" fillId="0" borderId="0" xfId="0" applyFont="1" applyProtection="1"/>
    <xf numFmtId="165" fontId="15" fillId="76" borderId="126" xfId="0" applyNumberFormat="1" applyFont="1" applyFill="1" applyBorder="1" applyAlignment="1" applyProtection="1">
      <alignment vertical="top"/>
    </xf>
    <xf numFmtId="165" fontId="15" fillId="76" borderId="104" xfId="0" applyNumberFormat="1" applyFont="1" applyFill="1" applyBorder="1" applyAlignment="1" applyProtection="1">
      <alignment vertical="top"/>
    </xf>
    <xf numFmtId="0" fontId="13" fillId="0" borderId="32" xfId="0" applyFont="1" applyFill="1" applyBorder="1" applyAlignment="1" applyProtection="1">
      <alignment horizontal="center" vertical="top"/>
    </xf>
    <xf numFmtId="0" fontId="28" fillId="0" borderId="100" xfId="0" applyFont="1" applyBorder="1" applyAlignment="1" applyProtection="1">
      <alignment horizontal="center" vertical="center"/>
    </xf>
    <xf numFmtId="0" fontId="94" fillId="0" borderId="9" xfId="0" applyFont="1" applyBorder="1" applyProtection="1"/>
    <xf numFmtId="0" fontId="94" fillId="0" borderId="114" xfId="0" applyFont="1" applyBorder="1" applyProtection="1"/>
    <xf numFmtId="0" fontId="0" fillId="0" borderId="47" xfId="0" applyFill="1" applyBorder="1" applyProtection="1"/>
    <xf numFmtId="0" fontId="28" fillId="0" borderId="21" xfId="0" applyFont="1" applyBorder="1" applyAlignment="1" applyProtection="1">
      <alignment horizontal="center" vertical="center"/>
    </xf>
    <xf numFmtId="0" fontId="94" fillId="0" borderId="0" xfId="0" applyFont="1" applyBorder="1" applyProtection="1"/>
    <xf numFmtId="0" fontId="94" fillId="0" borderId="34" xfId="0" applyFont="1" applyBorder="1" applyProtection="1"/>
    <xf numFmtId="165" fontId="15" fillId="74" borderId="33" xfId="0" applyNumberFormat="1" applyFont="1" applyFill="1" applyBorder="1" applyAlignment="1" applyProtection="1">
      <alignment vertical="top"/>
    </xf>
    <xf numFmtId="0" fontId="95" fillId="0" borderId="21"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95" fillId="0" borderId="34" xfId="0" applyFont="1" applyBorder="1" applyAlignment="1" applyProtection="1">
      <alignment horizontal="left" vertical="center" wrapText="1"/>
    </xf>
    <xf numFmtId="0" fontId="13" fillId="0" borderId="106" xfId="0" applyFont="1" applyFill="1" applyBorder="1" applyAlignment="1" applyProtection="1">
      <alignment vertical="top"/>
    </xf>
    <xf numFmtId="0" fontId="0" fillId="0" borderId="109" xfId="0" applyFill="1" applyBorder="1" applyProtection="1"/>
    <xf numFmtId="0" fontId="95" fillId="0" borderId="21" xfId="0" applyFont="1" applyBorder="1" applyAlignment="1" applyProtection="1">
      <alignment wrapText="1"/>
    </xf>
    <xf numFmtId="0" fontId="95" fillId="0" borderId="0" xfId="0" applyFont="1" applyBorder="1" applyAlignment="1" applyProtection="1">
      <alignment wrapText="1"/>
    </xf>
    <xf numFmtId="0" fontId="95" fillId="0" borderId="34" xfId="0" applyFont="1" applyBorder="1" applyAlignment="1" applyProtection="1">
      <alignment wrapText="1"/>
    </xf>
    <xf numFmtId="0" fontId="95" fillId="0" borderId="21" xfId="0" applyFont="1" applyBorder="1" applyAlignment="1" applyProtection="1">
      <alignment vertical="center" wrapText="1"/>
    </xf>
    <xf numFmtId="0" fontId="95" fillId="0" borderId="0" xfId="0" applyFont="1" applyBorder="1" applyAlignment="1" applyProtection="1">
      <alignment vertical="center" wrapText="1"/>
    </xf>
    <xf numFmtId="0" fontId="95" fillId="0" borderId="34" xfId="0" applyFont="1" applyBorder="1" applyAlignment="1" applyProtection="1">
      <alignment vertical="center" wrapText="1"/>
    </xf>
    <xf numFmtId="0" fontId="28" fillId="0" borderId="0" xfId="0" applyFont="1" applyFill="1" applyBorder="1" applyAlignment="1" applyProtection="1">
      <alignment horizontal="left" vertical="center" wrapText="1"/>
    </xf>
    <xf numFmtId="0" fontId="28" fillId="0" borderId="34" xfId="0" applyFont="1" applyFill="1" applyBorder="1" applyAlignment="1" applyProtection="1">
      <alignment horizontal="left" vertical="center" wrapText="1"/>
    </xf>
    <xf numFmtId="0" fontId="15" fillId="0" borderId="115" xfId="0" applyFont="1" applyFill="1" applyBorder="1" applyAlignment="1" applyProtection="1">
      <alignment vertical="top" wrapText="1"/>
    </xf>
    <xf numFmtId="0" fontId="27" fillId="0" borderId="21" xfId="0" applyFont="1" applyFill="1" applyBorder="1" applyAlignment="1" applyProtection="1">
      <alignment horizontal="left" vertical="center" wrapText="1"/>
    </xf>
    <xf numFmtId="0" fontId="0" fillId="0" borderId="0" xfId="0" applyAlignment="1" applyProtection="1">
      <alignment horizontal="left"/>
    </xf>
    <xf numFmtId="0" fontId="95" fillId="0" borderId="40" xfId="0" applyFont="1" applyBorder="1" applyAlignment="1" applyProtection="1">
      <alignment vertical="center" wrapText="1"/>
    </xf>
    <xf numFmtId="0" fontId="95" fillId="0" borderId="41" xfId="0" applyFont="1" applyBorder="1" applyAlignment="1" applyProtection="1">
      <alignment vertical="center" wrapText="1"/>
    </xf>
    <xf numFmtId="0" fontId="95" fillId="0" borderId="42" xfId="0" applyFont="1" applyBorder="1" applyAlignment="1" applyProtection="1">
      <alignment vertical="center" wrapText="1"/>
    </xf>
    <xf numFmtId="165" fontId="15" fillId="82" borderId="33" xfId="0" applyNumberFormat="1" applyFont="1" applyFill="1" applyBorder="1" applyAlignment="1" applyProtection="1">
      <alignment vertical="top"/>
    </xf>
    <xf numFmtId="0" fontId="13" fillId="0" borderId="127" xfId="0" applyFont="1" applyFill="1" applyBorder="1" applyAlignment="1" applyProtection="1">
      <alignment vertical="top"/>
    </xf>
    <xf numFmtId="165" fontId="15" fillId="79" borderId="96" xfId="0" applyNumberFormat="1" applyFont="1" applyFill="1" applyBorder="1" applyAlignment="1" applyProtection="1">
      <alignment vertical="top"/>
    </xf>
    <xf numFmtId="165" fontId="15" fillId="79" borderId="32" xfId="0" applyNumberFormat="1" applyFont="1" applyFill="1" applyBorder="1" applyAlignment="1" applyProtection="1">
      <alignment vertical="top"/>
    </xf>
    <xf numFmtId="0" fontId="0" fillId="0" borderId="128" xfId="0" applyFill="1" applyBorder="1" applyProtection="1"/>
    <xf numFmtId="165" fontId="15" fillId="79" borderId="99" xfId="0" applyNumberFormat="1" applyFont="1" applyFill="1" applyBorder="1" applyAlignment="1" applyProtection="1">
      <alignment vertical="top"/>
    </xf>
    <xf numFmtId="0" fontId="91" fillId="0" borderId="0" xfId="0" applyFont="1" applyFill="1" applyBorder="1" applyAlignment="1" applyProtection="1">
      <alignment horizontal="center" vertical="center" wrapText="1"/>
    </xf>
    <xf numFmtId="0" fontId="35" fillId="71" borderId="46" xfId="0" applyFont="1" applyFill="1" applyBorder="1" applyAlignment="1" applyProtection="1">
      <alignment horizontal="center" vertical="center" wrapText="1"/>
    </xf>
    <xf numFmtId="44" fontId="19" fillId="75" borderId="129" xfId="0" applyNumberFormat="1" applyFont="1" applyFill="1" applyBorder="1" applyAlignment="1" applyProtection="1">
      <alignment horizontal="center"/>
    </xf>
    <xf numFmtId="0" fontId="17" fillId="75" borderId="119" xfId="0" applyFont="1" applyFill="1" applyBorder="1" applyAlignment="1" applyProtection="1">
      <alignment horizontal="center" vertical="center" wrapText="1"/>
    </xf>
    <xf numFmtId="0" fontId="17" fillId="75" borderId="130" xfId="0" applyFont="1" applyFill="1" applyBorder="1" applyAlignment="1" applyProtection="1">
      <alignment horizontal="center" vertical="center" wrapText="1"/>
    </xf>
    <xf numFmtId="2" fontId="17" fillId="75" borderId="77" xfId="0" applyNumberFormat="1" applyFont="1" applyFill="1" applyBorder="1" applyAlignment="1" applyProtection="1">
      <alignment horizontal="center" vertical="center" wrapText="1"/>
    </xf>
    <xf numFmtId="44" fontId="17" fillId="75" borderId="77" xfId="0" applyNumberFormat="1" applyFont="1" applyFill="1" applyBorder="1" applyAlignment="1" applyProtection="1">
      <alignment horizontal="center" vertical="center" wrapText="1"/>
    </xf>
    <xf numFmtId="44" fontId="17" fillId="75" borderId="131" xfId="0" applyNumberFormat="1" applyFont="1" applyFill="1" applyBorder="1" applyAlignment="1" applyProtection="1">
      <alignment horizontal="center"/>
    </xf>
    <xf numFmtId="0" fontId="91" fillId="0" borderId="0" xfId="0" applyFont="1" applyFill="1" applyAlignment="1" applyProtection="1">
      <alignment horizontal="center"/>
    </xf>
    <xf numFmtId="0" fontId="91" fillId="0" borderId="0" xfId="0" applyFont="1" applyAlignment="1" applyProtection="1"/>
    <xf numFmtId="0" fontId="0" fillId="0" borderId="55" xfId="0" applyBorder="1" applyAlignment="1" applyProtection="1">
      <alignment horizontal="center" vertical="center" wrapText="1"/>
    </xf>
    <xf numFmtId="0" fontId="0" fillId="71" borderId="56" xfId="0" applyFill="1" applyBorder="1" applyAlignment="1" applyProtection="1">
      <alignment horizontal="center" vertical="center" wrapText="1"/>
    </xf>
    <xf numFmtId="0" fontId="0" fillId="71" borderId="57" xfId="0" applyFill="1" applyBorder="1" applyAlignment="1" applyProtection="1">
      <alignment horizontal="center" vertical="center" wrapText="1"/>
    </xf>
    <xf numFmtId="0" fontId="0" fillId="74" borderId="52" xfId="0" applyFill="1" applyBorder="1" applyAlignment="1" applyProtection="1">
      <alignment horizontal="center" vertical="center" wrapText="1"/>
    </xf>
    <xf numFmtId="0" fontId="0" fillId="74" borderId="105" xfId="0" applyFill="1" applyBorder="1" applyAlignment="1" applyProtection="1">
      <alignment horizontal="center" vertical="center" wrapText="1"/>
    </xf>
    <xf numFmtId="0" fontId="0" fillId="83" borderId="100" xfId="0" applyFill="1" applyBorder="1" applyAlignment="1" applyProtection="1">
      <alignment horizontal="center" vertical="center" wrapText="1"/>
    </xf>
    <xf numFmtId="0" fontId="0" fillId="83" borderId="53" xfId="0" applyFill="1" applyBorder="1" applyAlignment="1" applyProtection="1">
      <alignment horizontal="center" vertical="center" wrapText="1"/>
    </xf>
    <xf numFmtId="0" fontId="0" fillId="83" borderId="105" xfId="0" applyFill="1" applyBorder="1" applyAlignment="1" applyProtection="1">
      <alignment horizontal="center" vertical="center" wrapText="1"/>
    </xf>
    <xf numFmtId="0" fontId="0" fillId="84" borderId="100" xfId="0" applyFill="1" applyBorder="1" applyAlignment="1" applyProtection="1">
      <alignment horizontal="center" vertical="center" wrapText="1"/>
    </xf>
    <xf numFmtId="0" fontId="14" fillId="84" borderId="53" xfId="0" applyFont="1" applyFill="1" applyBorder="1" applyAlignment="1" applyProtection="1">
      <alignment horizontal="center" vertical="center" wrapText="1"/>
    </xf>
    <xf numFmtId="0" fontId="0" fillId="84" borderId="53" xfId="0" applyFill="1" applyBorder="1" applyAlignment="1" applyProtection="1">
      <alignment horizontal="center" vertical="center" wrapText="1"/>
    </xf>
    <xf numFmtId="0" fontId="0" fillId="84" borderId="105" xfId="0" applyFill="1" applyBorder="1" applyAlignment="1" applyProtection="1">
      <alignment horizontal="center" vertical="center" wrapText="1"/>
    </xf>
    <xf numFmtId="0" fontId="97" fillId="71" borderId="58" xfId="0" applyFont="1" applyFill="1" applyBorder="1" applyAlignment="1" applyProtection="1">
      <alignment horizontal="center" vertical="center" wrapText="1"/>
    </xf>
    <xf numFmtId="0" fontId="15" fillId="71" borderId="46" xfId="0" applyFont="1" applyFill="1" applyBorder="1" applyAlignment="1" applyProtection="1">
      <alignment horizontal="center"/>
    </xf>
    <xf numFmtId="164" fontId="15" fillId="74" borderId="32" xfId="0" applyNumberFormat="1" applyFont="1" applyFill="1" applyBorder="1" applyProtection="1"/>
    <xf numFmtId="164" fontId="15" fillId="83" borderId="32" xfId="0" applyNumberFormat="1" applyFont="1" applyFill="1" applyBorder="1" applyProtection="1"/>
    <xf numFmtId="164" fontId="15" fillId="84" borderId="29" xfId="0" applyNumberFormat="1" applyFont="1" applyFill="1" applyBorder="1" applyAlignment="1" applyProtection="1">
      <alignment vertical="center"/>
    </xf>
    <xf numFmtId="164" fontId="15" fillId="84" borderId="32" xfId="0" applyNumberFormat="1" applyFont="1" applyFill="1" applyBorder="1" applyProtection="1"/>
    <xf numFmtId="0" fontId="11" fillId="71" borderId="58" xfId="0" applyFont="1" applyFill="1" applyBorder="1" applyAlignment="1" applyProtection="1">
      <alignment horizontal="center" vertical="center" wrapText="1"/>
    </xf>
    <xf numFmtId="0" fontId="11" fillId="71" borderId="59" xfId="0" applyFont="1" applyFill="1" applyBorder="1" applyAlignment="1" applyProtection="1">
      <alignment horizontal="center" vertical="center" wrapText="1"/>
    </xf>
    <xf numFmtId="164" fontId="15" fillId="84" borderId="29" xfId="0" applyNumberFormat="1" applyFont="1" applyFill="1" applyBorder="1" applyAlignment="1" applyProtection="1"/>
    <xf numFmtId="0" fontId="11" fillId="71" borderId="60" xfId="0" applyFont="1" applyFill="1" applyBorder="1" applyAlignment="1" applyProtection="1">
      <alignment horizontal="center" vertical="center" wrapText="1"/>
    </xf>
    <xf numFmtId="0" fontId="15" fillId="71" borderId="73" xfId="0" applyFont="1" applyFill="1" applyBorder="1" applyAlignment="1" applyProtection="1">
      <alignment horizontal="center"/>
    </xf>
    <xf numFmtId="0" fontId="18" fillId="71" borderId="55" xfId="0" applyFont="1" applyFill="1" applyBorder="1" applyAlignment="1" applyProtection="1">
      <alignment horizontal="center" vertical="center" wrapText="1"/>
    </xf>
    <xf numFmtId="0" fontId="13" fillId="71" borderId="56" xfId="0" applyFont="1" applyFill="1" applyBorder="1" applyAlignment="1" applyProtection="1">
      <alignment horizontal="center" vertical="center"/>
    </xf>
    <xf numFmtId="0" fontId="13" fillId="71" borderId="57" xfId="0" applyFont="1" applyFill="1" applyBorder="1" applyAlignment="1" applyProtection="1">
      <alignment horizontal="center" vertical="center"/>
    </xf>
    <xf numFmtId="164" fontId="13" fillId="74" borderId="96" xfId="0" applyNumberFormat="1" applyFont="1" applyFill="1" applyBorder="1" applyAlignment="1" applyProtection="1">
      <alignment horizontal="right" vertical="center"/>
    </xf>
    <xf numFmtId="10" fontId="15" fillId="83" borderId="127" xfId="0" applyNumberFormat="1" applyFont="1" applyFill="1" applyBorder="1" applyAlignment="1" applyProtection="1">
      <alignment horizontal="center" vertical="center"/>
    </xf>
    <xf numFmtId="0" fontId="15" fillId="83" borderId="56" xfId="0" applyFont="1" applyFill="1" applyBorder="1" applyAlignment="1" applyProtection="1">
      <alignment horizontal="center" vertical="center"/>
    </xf>
    <xf numFmtId="164" fontId="13" fillId="83" borderId="96" xfId="0" applyNumberFormat="1" applyFont="1" applyFill="1" applyBorder="1" applyAlignment="1" applyProtection="1">
      <alignment horizontal="right" vertical="center"/>
    </xf>
    <xf numFmtId="10" fontId="15" fillId="84" borderId="80" xfId="0" applyNumberFormat="1" applyFont="1" applyFill="1" applyBorder="1" applyAlignment="1" applyProtection="1">
      <alignment horizontal="center" vertical="center"/>
    </xf>
    <xf numFmtId="164" fontId="15" fillId="84" borderId="56" xfId="0" applyNumberFormat="1" applyFont="1" applyFill="1" applyBorder="1" applyAlignment="1" applyProtection="1"/>
    <xf numFmtId="164" fontId="15" fillId="84" borderId="27" xfId="0" applyNumberFormat="1" applyFont="1" applyFill="1" applyBorder="1" applyAlignment="1" applyProtection="1"/>
    <xf numFmtId="0" fontId="15" fillId="84" borderId="79" xfId="0" applyFont="1" applyFill="1" applyBorder="1" applyAlignment="1" applyProtection="1">
      <alignment horizontal="center" vertical="center"/>
    </xf>
    <xf numFmtId="164" fontId="13" fillId="84" borderId="96" xfId="0" applyNumberFormat="1" applyFont="1" applyFill="1" applyBorder="1" applyAlignment="1" applyProtection="1">
      <alignment horizontal="right" vertical="center"/>
    </xf>
    <xf numFmtId="0" fontId="15" fillId="0" borderId="0" xfId="0" applyFont="1" applyFill="1" applyBorder="1" applyAlignment="1" applyProtection="1">
      <alignment horizontal="center" vertical="center"/>
    </xf>
    <xf numFmtId="165" fontId="15" fillId="0" borderId="0" xfId="0" applyNumberFormat="1" applyFont="1" applyFill="1" applyBorder="1" applyAlignment="1" applyProtection="1">
      <alignment horizontal="center" vertical="center"/>
    </xf>
    <xf numFmtId="0" fontId="18" fillId="71" borderId="61" xfId="0" applyFont="1" applyFill="1" applyBorder="1" applyAlignment="1" applyProtection="1">
      <alignment horizontal="center" vertical="center" wrapText="1"/>
    </xf>
    <xf numFmtId="0" fontId="15" fillId="71" borderId="62" xfId="0" applyFont="1" applyFill="1" applyBorder="1" applyAlignment="1" applyProtection="1">
      <alignment horizontal="center" vertical="center"/>
    </xf>
    <xf numFmtId="0" fontId="13" fillId="71" borderId="62" xfId="0" applyFont="1" applyFill="1" applyBorder="1" applyAlignment="1" applyProtection="1">
      <alignment horizontal="center" vertical="center"/>
    </xf>
    <xf numFmtId="0" fontId="13" fillId="71" borderId="63" xfId="0" applyFont="1" applyFill="1" applyBorder="1" applyAlignment="1" applyProtection="1">
      <alignment horizontal="center" vertical="center"/>
    </xf>
    <xf numFmtId="164" fontId="13" fillId="74" borderId="99" xfId="0" applyNumberFormat="1" applyFont="1" applyFill="1" applyBorder="1" applyAlignment="1" applyProtection="1">
      <alignment horizontal="right" vertical="center"/>
    </xf>
    <xf numFmtId="10" fontId="15" fillId="83" borderId="128" xfId="0" applyNumberFormat="1" applyFont="1" applyFill="1" applyBorder="1" applyAlignment="1" applyProtection="1">
      <alignment horizontal="center" vertical="center"/>
    </xf>
    <xf numFmtId="0" fontId="15" fillId="83" borderId="62" xfId="0" applyFont="1" applyFill="1" applyBorder="1" applyAlignment="1" applyProtection="1">
      <alignment horizontal="center" vertical="center"/>
    </xf>
    <xf numFmtId="164" fontId="13" fillId="83" borderId="99" xfId="0" applyNumberFormat="1" applyFont="1" applyFill="1" applyBorder="1" applyAlignment="1" applyProtection="1">
      <alignment horizontal="right" vertical="center"/>
    </xf>
    <xf numFmtId="10" fontId="15" fillId="84" borderId="97" xfId="0" applyNumberFormat="1" applyFont="1" applyFill="1" applyBorder="1" applyAlignment="1" applyProtection="1">
      <alignment horizontal="center" vertical="center"/>
    </xf>
    <xf numFmtId="164" fontId="15" fillId="84" borderId="62" xfId="0" applyNumberFormat="1" applyFont="1" applyFill="1" applyBorder="1" applyAlignment="1" applyProtection="1"/>
    <xf numFmtId="0" fontId="15" fillId="84" borderId="128" xfId="0" applyFont="1" applyFill="1" applyBorder="1" applyAlignment="1" applyProtection="1">
      <alignment horizontal="center" vertical="center"/>
    </xf>
    <xf numFmtId="164" fontId="13" fillId="84" borderId="99"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164" fontId="98"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horizontal="center" vertical="center"/>
    </xf>
    <xf numFmtId="0" fontId="78" fillId="71" borderId="69" xfId="0" applyFont="1" applyFill="1" applyBorder="1" applyAlignment="1" applyProtection="1">
      <alignment horizontal="center" vertical="center" wrapText="1"/>
    </xf>
    <xf numFmtId="0" fontId="17" fillId="0" borderId="0" xfId="0" applyFont="1" applyBorder="1" applyAlignment="1" applyProtection="1">
      <alignment horizontal="center"/>
    </xf>
    <xf numFmtId="0" fontId="99" fillId="0" borderId="0" xfId="0" applyFont="1" applyFill="1" applyBorder="1" applyAlignment="1" applyProtection="1">
      <alignment horizontal="center" vertical="center" wrapText="1"/>
    </xf>
    <xf numFmtId="0" fontId="0" fillId="0" borderId="0" xfId="0" applyBorder="1" applyAlignment="1" applyProtection="1">
      <alignment horizontal="center"/>
    </xf>
    <xf numFmtId="165" fontId="15" fillId="83" borderId="39" xfId="0" applyNumberFormat="1" applyFont="1" applyFill="1" applyBorder="1" applyAlignment="1" applyProtection="1">
      <alignment vertical="top"/>
    </xf>
    <xf numFmtId="0" fontId="17" fillId="75" borderId="48" xfId="0" applyFont="1" applyFill="1" applyBorder="1" applyAlignment="1" applyProtection="1">
      <alignment horizontal="center" vertical="center" wrapText="1"/>
    </xf>
    <xf numFmtId="44" fontId="17" fillId="75" borderId="49" xfId="0" applyNumberFormat="1" applyFont="1" applyFill="1" applyBorder="1" applyAlignment="1" applyProtection="1">
      <alignment horizontal="center"/>
    </xf>
    <xf numFmtId="165" fontId="15" fillId="71" borderId="25" xfId="0" applyNumberFormat="1" applyFont="1" applyFill="1" applyBorder="1" applyAlignment="1" applyProtection="1">
      <alignment vertical="top"/>
    </xf>
    <xf numFmtId="0" fontId="0" fillId="0" borderId="34" xfId="0" applyBorder="1" applyProtection="1"/>
    <xf numFmtId="0" fontId="0" fillId="0" borderId="41" xfId="0" applyBorder="1" applyProtection="1"/>
    <xf numFmtId="0" fontId="0" fillId="0" borderId="42" xfId="0" applyBorder="1" applyProtection="1"/>
    <xf numFmtId="0" fontId="29" fillId="0" borderId="0" xfId="0" applyFont="1" applyFill="1" applyBorder="1" applyAlignment="1" applyProtection="1">
      <alignment vertical="center"/>
    </xf>
    <xf numFmtId="0" fontId="94" fillId="0" borderId="9" xfId="0" applyFont="1" applyBorder="1" applyAlignment="1" applyProtection="1"/>
    <xf numFmtId="0" fontId="94" fillId="0" borderId="114" xfId="0" applyFont="1" applyBorder="1" applyAlignment="1" applyProtection="1"/>
    <xf numFmtId="0" fontId="94" fillId="0" borderId="0" xfId="0" applyFont="1" applyBorder="1" applyAlignment="1" applyProtection="1"/>
    <xf numFmtId="0" fontId="94" fillId="0" borderId="34" xfId="0" applyFont="1" applyBorder="1" applyAlignment="1" applyProtection="1"/>
    <xf numFmtId="0" fontId="28" fillId="0" borderId="21" xfId="0" applyFont="1" applyFill="1" applyBorder="1" applyAlignment="1" applyProtection="1">
      <alignment horizontal="left" vertical="center"/>
    </xf>
    <xf numFmtId="0" fontId="28" fillId="0" borderId="0" xfId="0" applyFont="1" applyFill="1" applyBorder="1" applyAlignment="1" applyProtection="1">
      <alignment horizontal="left" vertical="center"/>
    </xf>
    <xf numFmtId="0" fontId="28" fillId="0" borderId="34" xfId="0" applyFont="1" applyFill="1" applyBorder="1" applyAlignment="1" applyProtection="1">
      <alignment horizontal="left" vertical="center"/>
    </xf>
    <xf numFmtId="0" fontId="95" fillId="0" borderId="21" xfId="0" applyFont="1" applyFill="1" applyBorder="1" applyAlignment="1" applyProtection="1">
      <alignment vertical="top" wrapText="1"/>
    </xf>
    <xf numFmtId="0" fontId="95" fillId="0" borderId="0" xfId="0" applyFont="1" applyFill="1" applyBorder="1" applyAlignment="1" applyProtection="1">
      <alignment vertical="top" wrapText="1"/>
    </xf>
    <xf numFmtId="0" fontId="95" fillId="0" borderId="34" xfId="0" applyFont="1" applyFill="1" applyBorder="1" applyAlignment="1" applyProtection="1">
      <alignment vertical="top" wrapText="1"/>
    </xf>
    <xf numFmtId="0" fontId="35" fillId="0" borderId="21" xfId="0" applyFont="1" applyFill="1" applyBorder="1" applyAlignment="1" applyProtection="1">
      <alignment horizontal="left" vertical="center"/>
    </xf>
    <xf numFmtId="0" fontId="0" fillId="0" borderId="34" xfId="0" applyFill="1" applyBorder="1" applyProtection="1"/>
    <xf numFmtId="0" fontId="95" fillId="0" borderId="21" xfId="0" applyFont="1" applyFill="1" applyBorder="1" applyAlignment="1" applyProtection="1">
      <alignment horizontal="left" vertical="center"/>
    </xf>
    <xf numFmtId="0" fontId="0" fillId="0" borderId="0" xfId="0" applyFill="1" applyBorder="1" applyAlignment="1" applyProtection="1"/>
    <xf numFmtId="0" fontId="0" fillId="0" borderId="34" xfId="0" applyFill="1" applyBorder="1" applyAlignment="1" applyProtection="1"/>
    <xf numFmtId="0" fontId="0" fillId="0" borderId="21" xfId="0" applyFill="1" applyBorder="1" applyProtection="1"/>
    <xf numFmtId="0" fontId="12" fillId="0" borderId="21" xfId="0" applyFont="1" applyFill="1" applyBorder="1" applyAlignment="1" applyProtection="1">
      <alignment horizontal="left" vertical="center"/>
    </xf>
    <xf numFmtId="0" fontId="27" fillId="0" borderId="21" xfId="0" applyFont="1" applyFill="1" applyBorder="1" applyAlignment="1" applyProtection="1">
      <alignment horizontal="left" vertical="center"/>
    </xf>
    <xf numFmtId="0" fontId="0" fillId="0" borderId="40" xfId="0" applyFill="1" applyBorder="1" applyProtection="1"/>
    <xf numFmtId="0" fontId="0" fillId="0" borderId="41" xfId="0" applyFill="1" applyBorder="1" applyProtection="1"/>
    <xf numFmtId="0" fontId="0" fillId="0" borderId="42" xfId="0" applyFill="1" applyBorder="1" applyProtection="1"/>
    <xf numFmtId="0" fontId="95" fillId="0" borderId="0" xfId="0" applyFont="1" applyFill="1" applyBorder="1" applyAlignment="1" applyProtection="1">
      <alignment horizontal="left" vertical="center"/>
    </xf>
    <xf numFmtId="0" fontId="12" fillId="0" borderId="0" xfId="0" applyFont="1" applyFill="1" applyBorder="1" applyAlignment="1" applyProtection="1"/>
    <xf numFmtId="0" fontId="94" fillId="71" borderId="64" xfId="0" applyFont="1" applyFill="1" applyBorder="1" applyAlignment="1" applyProtection="1">
      <alignment horizontal="center" vertical="center" wrapText="1"/>
    </xf>
    <xf numFmtId="0" fontId="0" fillId="71" borderId="64" xfId="0"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96" fillId="0" borderId="0" xfId="0" applyFont="1" applyFill="1" applyBorder="1" applyAlignment="1" applyProtection="1">
      <alignment horizontal="center" vertical="center" wrapText="1"/>
    </xf>
    <xf numFmtId="0" fontId="91" fillId="71" borderId="56" xfId="0" applyFont="1" applyFill="1" applyBorder="1" applyAlignment="1" applyProtection="1">
      <alignment horizontal="center" vertical="center" wrapText="1"/>
    </xf>
    <xf numFmtId="0" fontId="94" fillId="71" borderId="56" xfId="0" applyFont="1" applyFill="1" applyBorder="1" applyAlignment="1" applyProtection="1">
      <alignment horizontal="center"/>
    </xf>
    <xf numFmtId="164" fontId="94" fillId="74" borderId="96" xfId="0" applyNumberFormat="1" applyFont="1" applyFill="1" applyBorder="1" applyProtection="1"/>
    <xf numFmtId="164" fontId="0" fillId="0" borderId="0" xfId="0" applyNumberFormat="1" applyFill="1" applyBorder="1" applyProtection="1"/>
    <xf numFmtId="9" fontId="0" fillId="0" borderId="0" xfId="0" applyNumberFormat="1" applyFill="1" applyBorder="1" applyProtection="1"/>
    <xf numFmtId="164" fontId="90" fillId="0" borderId="0" xfId="0" applyNumberFormat="1" applyFont="1" applyFill="1" applyBorder="1" applyAlignment="1" applyProtection="1">
      <alignment vertical="center"/>
    </xf>
    <xf numFmtId="0" fontId="91" fillId="71" borderId="62" xfId="0" applyFont="1" applyFill="1" applyBorder="1" applyAlignment="1" applyProtection="1">
      <alignment horizontal="center" vertical="center" wrapText="1"/>
    </xf>
    <xf numFmtId="0" fontId="94" fillId="71" borderId="62" xfId="0" applyFont="1" applyFill="1" applyBorder="1" applyAlignment="1" applyProtection="1">
      <alignment horizontal="center"/>
    </xf>
    <xf numFmtId="164" fontId="94" fillId="74" borderId="99" xfId="0" applyNumberFormat="1" applyFont="1" applyFill="1" applyBorder="1" applyProtection="1"/>
    <xf numFmtId="164" fontId="90" fillId="0" borderId="0" xfId="0" applyNumberFormat="1" applyFont="1" applyFill="1" applyBorder="1" applyAlignment="1" applyProtection="1"/>
    <xf numFmtId="0" fontId="91" fillId="71" borderId="27" xfId="0" applyFont="1" applyFill="1" applyBorder="1" applyAlignment="1" applyProtection="1">
      <alignment horizontal="center" vertical="center" wrapText="1"/>
    </xf>
    <xf numFmtId="0" fontId="94" fillId="71" borderId="27" xfId="0" applyFont="1" applyFill="1" applyBorder="1" applyAlignment="1" applyProtection="1">
      <alignment horizontal="center"/>
    </xf>
    <xf numFmtId="0" fontId="98" fillId="71" borderId="65" xfId="0" applyFont="1" applyFill="1" applyBorder="1" applyAlignment="1" applyProtection="1">
      <alignment horizontal="center"/>
    </xf>
    <xf numFmtId="0" fontId="98" fillId="71" borderId="66" xfId="0" applyFont="1" applyFill="1" applyBorder="1" applyAlignment="1" applyProtection="1">
      <alignment horizontal="center"/>
    </xf>
    <xf numFmtId="0" fontId="98" fillId="71" borderId="67" xfId="0" applyFont="1" applyFill="1" applyBorder="1" applyAlignment="1" applyProtection="1">
      <alignment horizontal="center"/>
    </xf>
    <xf numFmtId="10" fontId="94" fillId="74" borderId="41" xfId="0" applyNumberFormat="1" applyFont="1" applyFill="1" applyBorder="1" applyProtection="1"/>
    <xf numFmtId="164" fontId="98" fillId="74" borderId="117" xfId="0" applyNumberFormat="1" applyFont="1" applyFill="1" applyBorder="1" applyProtection="1"/>
    <xf numFmtId="164" fontId="17" fillId="0" borderId="0" xfId="0" applyNumberFormat="1" applyFont="1" applyFill="1" applyBorder="1" applyProtection="1"/>
    <xf numFmtId="10" fontId="0" fillId="0" borderId="0" xfId="0" applyNumberFormat="1" applyFill="1" applyBorder="1" applyProtection="1"/>
    <xf numFmtId="0" fontId="13" fillId="0" borderId="47" xfId="0" applyFont="1" applyFill="1" applyBorder="1" applyAlignment="1" applyProtection="1">
      <alignment vertical="top"/>
    </xf>
    <xf numFmtId="0" fontId="28" fillId="0" borderId="21" xfId="0" applyFont="1" applyFill="1" applyBorder="1" applyAlignment="1" applyProtection="1">
      <alignment vertical="center" wrapText="1"/>
    </xf>
    <xf numFmtId="0" fontId="27" fillId="0" borderId="21" xfId="0" applyFont="1" applyFill="1" applyBorder="1" applyAlignment="1" applyProtection="1">
      <alignment vertical="center" wrapText="1"/>
    </xf>
    <xf numFmtId="0" fontId="95" fillId="0" borderId="0" xfId="0" applyFont="1" applyFill="1" applyBorder="1" applyAlignment="1" applyProtection="1">
      <alignment vertical="center" wrapText="1"/>
    </xf>
    <xf numFmtId="0" fontId="95" fillId="0" borderId="34" xfId="0" applyFont="1" applyFill="1" applyBorder="1" applyAlignment="1" applyProtection="1">
      <alignment vertical="center" wrapText="1"/>
    </xf>
    <xf numFmtId="0" fontId="95" fillId="0" borderId="21" xfId="0" applyFont="1" applyFill="1" applyBorder="1" applyAlignment="1" applyProtection="1"/>
    <xf numFmtId="0" fontId="95" fillId="0" borderId="21" xfId="0" applyFont="1" applyFill="1" applyBorder="1" applyAlignment="1" applyProtection="1">
      <alignment vertical="center" wrapText="1"/>
    </xf>
    <xf numFmtId="0" fontId="27" fillId="0" borderId="21" xfId="0" applyFont="1" applyFill="1" applyBorder="1" applyAlignment="1" applyProtection="1"/>
    <xf numFmtId="0" fontId="27" fillId="0" borderId="0" xfId="0" applyFont="1" applyFill="1" applyBorder="1" applyAlignment="1" applyProtection="1">
      <alignment vertical="center" wrapText="1"/>
    </xf>
    <xf numFmtId="0" fontId="27" fillId="0" borderId="34" xfId="0" applyFont="1" applyFill="1" applyBorder="1" applyAlignment="1" applyProtection="1">
      <alignment vertical="center" wrapText="1"/>
    </xf>
    <xf numFmtId="0" fontId="0" fillId="0" borderId="0" xfId="0" applyFill="1" applyBorder="1" applyAlignment="1" applyProtection="1">
      <alignment vertical="center" wrapText="1"/>
    </xf>
    <xf numFmtId="0" fontId="94" fillId="0" borderId="34" xfId="0" applyFont="1" applyFill="1" applyBorder="1" applyProtection="1"/>
    <xf numFmtId="0" fontId="94" fillId="0" borderId="0" xfId="0" applyFont="1" applyFill="1" applyBorder="1" applyProtection="1"/>
    <xf numFmtId="0" fontId="0" fillId="0" borderId="40" xfId="0" applyBorder="1" applyProtection="1"/>
    <xf numFmtId="0" fontId="91" fillId="71" borderId="29" xfId="0" applyFont="1" applyFill="1" applyBorder="1" applyAlignment="1" applyProtection="1">
      <alignment horizontal="center" vertical="center" wrapText="1"/>
    </xf>
    <xf numFmtId="0" fontId="94" fillId="71" borderId="29" xfId="0" applyFont="1" applyFill="1" applyBorder="1" applyAlignment="1" applyProtection="1">
      <alignment horizontal="center"/>
    </xf>
    <xf numFmtId="0" fontId="91" fillId="71" borderId="25" xfId="0" applyFont="1" applyFill="1" applyBorder="1" applyAlignment="1" applyProtection="1">
      <alignment horizontal="center" vertical="center" wrapText="1"/>
    </xf>
    <xf numFmtId="0" fontId="94" fillId="71" borderId="25" xfId="0" applyFont="1" applyFill="1" applyBorder="1" applyAlignment="1" applyProtection="1">
      <alignment horizontal="center"/>
    </xf>
    <xf numFmtId="0" fontId="0" fillId="0" borderId="0" xfId="0" applyBorder="1" applyAlignment="1" applyProtection="1">
      <alignment vertical="center" wrapText="1"/>
    </xf>
    <xf numFmtId="0" fontId="12" fillId="0" borderId="68" xfId="0" applyFont="1" applyFill="1" applyBorder="1" applyAlignment="1" applyProtection="1"/>
    <xf numFmtId="0" fontId="0" fillId="71" borderId="25" xfId="0" applyFill="1" applyBorder="1" applyAlignment="1" applyProtection="1">
      <alignment horizontal="center" vertical="center" wrapText="1"/>
    </xf>
    <xf numFmtId="0" fontId="99" fillId="71" borderId="25" xfId="0" applyFont="1" applyFill="1" applyBorder="1" applyAlignment="1" applyProtection="1">
      <alignment horizontal="center" vertical="center" wrapText="1"/>
    </xf>
    <xf numFmtId="0" fontId="94" fillId="71" borderId="25" xfId="0" applyFont="1" applyFill="1" applyBorder="1" applyAlignment="1" applyProtection="1">
      <alignment horizontal="center" vertical="center" wrapText="1"/>
    </xf>
    <xf numFmtId="0" fontId="94" fillId="74" borderId="25" xfId="0" applyFont="1" applyFill="1" applyBorder="1" applyAlignment="1" applyProtection="1">
      <alignment horizontal="center" vertical="center" wrapText="1"/>
    </xf>
    <xf numFmtId="0" fontId="94" fillId="74" borderId="22" xfId="0" applyFont="1" applyFill="1" applyBorder="1" applyAlignment="1" applyProtection="1">
      <alignment horizontal="center" vertical="center" wrapText="1"/>
    </xf>
    <xf numFmtId="0" fontId="90" fillId="71" borderId="69" xfId="0" applyFont="1" applyFill="1" applyBorder="1" applyAlignment="1" applyProtection="1">
      <alignment horizontal="center" vertical="center" wrapText="1"/>
    </xf>
    <xf numFmtId="0" fontId="91" fillId="71" borderId="70" xfId="0" applyFont="1" applyFill="1" applyBorder="1" applyAlignment="1" applyProtection="1">
      <alignment horizontal="center" vertical="center" wrapText="1"/>
    </xf>
    <xf numFmtId="164" fontId="91" fillId="74" borderId="132" xfId="0" applyNumberFormat="1" applyFont="1" applyFill="1" applyBorder="1" applyAlignment="1" applyProtection="1">
      <alignment vertical="center"/>
    </xf>
    <xf numFmtId="0" fontId="90" fillId="71" borderId="52" xfId="0" applyFont="1" applyFill="1" applyBorder="1" applyAlignment="1" applyProtection="1">
      <alignment horizontal="center" vertical="center" wrapText="1"/>
    </xf>
    <xf numFmtId="0" fontId="91" fillId="71" borderId="64" xfId="0" applyFont="1" applyFill="1" applyBorder="1" applyAlignment="1" applyProtection="1">
      <alignment horizontal="center" vertical="center" wrapText="1"/>
    </xf>
    <xf numFmtId="0" fontId="35" fillId="76" borderId="69" xfId="0" applyFont="1" applyFill="1" applyBorder="1" applyAlignment="1" applyProtection="1">
      <alignment horizontal="center" vertical="center" wrapText="1"/>
    </xf>
    <xf numFmtId="0" fontId="91" fillId="76" borderId="70" xfId="0" applyFont="1" applyFill="1" applyBorder="1" applyAlignment="1" applyProtection="1">
      <alignment horizontal="center" vertical="center"/>
    </xf>
    <xf numFmtId="10" fontId="91" fillId="74" borderId="70" xfId="0" applyNumberFormat="1" applyFont="1" applyFill="1" applyBorder="1" applyAlignment="1" applyProtection="1">
      <alignment vertical="center"/>
    </xf>
    <xf numFmtId="0" fontId="12" fillId="0" borderId="0" xfId="0" applyFont="1" applyFill="1" applyBorder="1" applyAlignment="1" applyProtection="1">
      <alignment horizontal="center"/>
    </xf>
    <xf numFmtId="0" fontId="94" fillId="74" borderId="55" xfId="0" applyFont="1" applyFill="1" applyBorder="1" applyAlignment="1" applyProtection="1">
      <alignment horizontal="center" vertical="center" wrapText="1"/>
    </xf>
    <xf numFmtId="0" fontId="94" fillId="74" borderId="56" xfId="0" applyFont="1" applyFill="1" applyBorder="1" applyAlignment="1" applyProtection="1">
      <alignment horizontal="center" vertical="center" wrapText="1"/>
    </xf>
    <xf numFmtId="0" fontId="94" fillId="74" borderId="96" xfId="0" applyFont="1" applyFill="1" applyBorder="1" applyAlignment="1" applyProtection="1">
      <alignment horizontal="center" vertical="center" wrapText="1"/>
    </xf>
    <xf numFmtId="0" fontId="94" fillId="74" borderId="112" xfId="0" applyFont="1" applyFill="1" applyBorder="1" applyAlignment="1" applyProtection="1">
      <alignment horizontal="center" vertical="center" wrapText="1"/>
    </xf>
    <xf numFmtId="164" fontId="98" fillId="85" borderId="133" xfId="0" applyNumberFormat="1" applyFont="1" applyFill="1" applyBorder="1" applyAlignment="1" applyProtection="1">
      <alignment horizontal="center" vertical="center"/>
    </xf>
    <xf numFmtId="164" fontId="98" fillId="85" borderId="65" xfId="0" applyNumberFormat="1" applyFont="1" applyFill="1" applyBorder="1" applyAlignment="1" applyProtection="1">
      <alignment horizontal="center" vertical="center"/>
    </xf>
    <xf numFmtId="164" fontId="98" fillId="85" borderId="134" xfId="0" applyNumberFormat="1" applyFont="1" applyFill="1" applyBorder="1" applyAlignment="1" applyProtection="1">
      <alignment horizontal="center" vertical="center"/>
    </xf>
    <xf numFmtId="164" fontId="98" fillId="85" borderId="126" xfId="0" applyNumberFormat="1" applyFont="1" applyFill="1" applyBorder="1" applyAlignment="1" applyProtection="1">
      <alignment horizontal="center" vertical="center"/>
    </xf>
    <xf numFmtId="165" fontId="17" fillId="77" borderId="79" xfId="0" applyNumberFormat="1" applyFont="1" applyFill="1" applyBorder="1" applyAlignment="1" applyProtection="1">
      <alignment horizontal="center" vertical="center" wrapText="1"/>
    </xf>
    <xf numFmtId="165" fontId="17" fillId="77" borderId="24" xfId="0" applyNumberFormat="1" applyFont="1" applyFill="1" applyBorder="1" applyAlignment="1" applyProtection="1">
      <alignment horizontal="center" vertical="center" wrapText="1"/>
    </xf>
    <xf numFmtId="165" fontId="15" fillId="71" borderId="46" xfId="0" applyNumberFormat="1" applyFont="1" applyFill="1" applyBorder="1" applyAlignment="1" applyProtection="1">
      <alignment vertical="top"/>
    </xf>
    <xf numFmtId="165" fontId="15" fillId="71" borderId="32" xfId="0" applyNumberFormat="1" applyFont="1" applyFill="1" applyBorder="1" applyAlignment="1" applyProtection="1">
      <alignment vertical="top"/>
    </xf>
    <xf numFmtId="0" fontId="13" fillId="80" borderId="50" xfId="0" applyFont="1" applyFill="1" applyBorder="1" applyAlignment="1" applyProtection="1">
      <alignment horizontal="center" vertical="center" wrapText="1"/>
    </xf>
    <xf numFmtId="2" fontId="18" fillId="80" borderId="0" xfId="0" applyNumberFormat="1" applyFont="1" applyFill="1" applyBorder="1" applyAlignment="1" applyProtection="1">
      <alignment vertical="center" wrapText="1"/>
    </xf>
    <xf numFmtId="44" fontId="18" fillId="80" borderId="0" xfId="0" applyNumberFormat="1" applyFont="1" applyFill="1" applyBorder="1" applyAlignment="1" applyProtection="1">
      <alignment vertical="center" wrapText="1"/>
    </xf>
    <xf numFmtId="44" fontId="18" fillId="80" borderId="51" xfId="0" applyNumberFormat="1" applyFont="1" applyFill="1" applyBorder="1" applyAlignment="1" applyProtection="1">
      <alignment vertical="center" wrapText="1"/>
    </xf>
    <xf numFmtId="0" fontId="19" fillId="75" borderId="37" xfId="0" applyFont="1" applyFill="1" applyBorder="1" applyAlignment="1" applyProtection="1">
      <alignment horizontal="center" vertical="center" wrapText="1"/>
    </xf>
    <xf numFmtId="2" fontId="19" fillId="75" borderId="29" xfId="0" applyNumberFormat="1" applyFont="1" applyFill="1" applyBorder="1" applyAlignment="1" applyProtection="1">
      <alignment horizontal="center" vertical="center" wrapText="1"/>
    </xf>
    <xf numFmtId="44" fontId="19" fillId="75" borderId="29" xfId="0" applyNumberFormat="1" applyFont="1" applyFill="1" applyBorder="1" applyAlignment="1" applyProtection="1">
      <alignment vertical="center" wrapText="1"/>
    </xf>
    <xf numFmtId="166" fontId="0" fillId="75" borderId="29" xfId="0" applyNumberFormat="1" applyFill="1" applyBorder="1" applyAlignment="1" applyProtection="1">
      <alignment horizontal="center"/>
    </xf>
    <xf numFmtId="165" fontId="15" fillId="76" borderId="46" xfId="0" applyNumberFormat="1" applyFont="1" applyFill="1" applyBorder="1" applyAlignment="1" applyProtection="1">
      <alignment vertical="top"/>
    </xf>
    <xf numFmtId="0" fontId="13" fillId="0" borderId="54" xfId="0" applyFont="1" applyFill="1" applyBorder="1" applyAlignment="1" applyProtection="1">
      <alignment horizontal="right" vertical="top"/>
    </xf>
    <xf numFmtId="0" fontId="13" fillId="0" borderId="103" xfId="0" applyFont="1" applyFill="1" applyBorder="1" applyAlignment="1" applyProtection="1">
      <alignment horizontal="right" vertical="top"/>
    </xf>
    <xf numFmtId="0" fontId="17" fillId="80" borderId="135" xfId="0" applyFont="1" applyFill="1" applyBorder="1" applyAlignment="1" applyProtection="1">
      <alignment horizontal="center" vertical="center" wrapText="1"/>
    </xf>
    <xf numFmtId="166" fontId="17" fillId="80" borderId="67" xfId="0" applyNumberFormat="1" applyFont="1" applyFill="1" applyBorder="1" applyAlignment="1" applyProtection="1">
      <alignment horizontal="center"/>
    </xf>
    <xf numFmtId="0" fontId="17" fillId="80" borderId="67" xfId="0" applyNumberFormat="1" applyFont="1" applyFill="1" applyBorder="1" applyAlignment="1" applyProtection="1"/>
    <xf numFmtId="44" fontId="17" fillId="80" borderId="136" xfId="0" applyNumberFormat="1" applyFont="1" applyFill="1" applyBorder="1" applyAlignment="1" applyProtection="1">
      <alignment horizontal="center"/>
    </xf>
    <xf numFmtId="0" fontId="0" fillId="75" borderId="50" xfId="0" applyFill="1" applyBorder="1" applyProtection="1"/>
    <xf numFmtId="0" fontId="0" fillId="75" borderId="0" xfId="0" applyFill="1" applyBorder="1" applyProtection="1"/>
    <xf numFmtId="0" fontId="0" fillId="75" borderId="51" xfId="0" applyFill="1" applyBorder="1" applyProtection="1"/>
    <xf numFmtId="44" fontId="17" fillId="75" borderId="0" xfId="0" applyNumberFormat="1" applyFont="1" applyFill="1" applyBorder="1" applyAlignment="1" applyProtection="1">
      <alignment vertical="center" wrapText="1"/>
    </xf>
    <xf numFmtId="44" fontId="19" fillId="80" borderId="41" xfId="0" applyNumberFormat="1" applyFont="1" applyFill="1" applyBorder="1" applyAlignment="1" applyProtection="1">
      <alignment vertical="center" wrapText="1"/>
    </xf>
    <xf numFmtId="165" fontId="15" fillId="0" borderId="54" xfId="0" applyNumberFormat="1" applyFont="1" applyFill="1" applyBorder="1" applyAlignment="1" applyProtection="1">
      <alignment horizontal="right" vertical="top"/>
    </xf>
    <xf numFmtId="165" fontId="15" fillId="0" borderId="103" xfId="0" applyNumberFormat="1" applyFont="1" applyFill="1" applyBorder="1" applyAlignment="1" applyProtection="1">
      <alignment horizontal="right" vertical="top"/>
    </xf>
    <xf numFmtId="0" fontId="19" fillId="75" borderId="36" xfId="0" applyFont="1" applyFill="1" applyBorder="1" applyAlignment="1" applyProtection="1">
      <alignment horizontal="center" vertical="center" wrapText="1"/>
    </xf>
    <xf numFmtId="166" fontId="0" fillId="75" borderId="25" xfId="0" applyNumberFormat="1" applyFill="1" applyBorder="1" applyAlignment="1" applyProtection="1">
      <alignment horizontal="center"/>
    </xf>
    <xf numFmtId="0" fontId="17" fillId="80" borderId="119" xfId="0" applyFont="1" applyFill="1" applyBorder="1" applyAlignment="1" applyProtection="1">
      <alignment horizontal="center" vertical="center" wrapText="1"/>
    </xf>
    <xf numFmtId="166" fontId="17" fillId="80" borderId="117" xfId="0" applyNumberFormat="1" applyFont="1" applyFill="1" applyBorder="1" applyAlignment="1" applyProtection="1">
      <alignment horizontal="center"/>
    </xf>
    <xf numFmtId="0" fontId="17" fillId="80" borderId="117" xfId="0" applyNumberFormat="1" applyFont="1" applyFill="1" applyBorder="1" applyAlignment="1" applyProtection="1"/>
    <xf numFmtId="44" fontId="17" fillId="80" borderId="118" xfId="0" applyNumberFormat="1" applyFont="1" applyFill="1" applyBorder="1" applyAlignment="1" applyProtection="1">
      <alignment horizontal="center"/>
    </xf>
    <xf numFmtId="44" fontId="19" fillId="80" borderId="120" xfId="0" applyNumberFormat="1" applyFont="1" applyFill="1" applyBorder="1" applyAlignment="1" applyProtection="1">
      <alignment vertical="center" wrapText="1"/>
    </xf>
    <xf numFmtId="0" fontId="15" fillId="0" borderId="54" xfId="0" applyFont="1" applyFill="1" applyBorder="1" applyAlignment="1" applyProtection="1">
      <alignment horizontal="right" vertical="top"/>
    </xf>
    <xf numFmtId="0" fontId="15" fillId="0" borderId="103" xfId="0" applyFont="1" applyFill="1" applyBorder="1" applyAlignment="1" applyProtection="1">
      <alignment horizontal="right" vertical="top"/>
    </xf>
    <xf numFmtId="0" fontId="17" fillId="80" borderId="116" xfId="0" applyFont="1" applyFill="1" applyBorder="1" applyAlignment="1" applyProtection="1">
      <alignment horizontal="center" vertical="center" wrapText="1"/>
    </xf>
    <xf numFmtId="44" fontId="17" fillId="80" borderId="117" xfId="0" applyNumberFormat="1" applyFont="1" applyFill="1" applyBorder="1" applyAlignment="1" applyProtection="1"/>
    <xf numFmtId="44" fontId="19" fillId="75" borderId="0" xfId="0" applyNumberFormat="1" applyFont="1" applyFill="1" applyBorder="1" applyAlignment="1" applyProtection="1">
      <alignment vertical="center" wrapText="1"/>
    </xf>
    <xf numFmtId="0" fontId="12" fillId="86" borderId="48" xfId="0" applyFont="1" applyFill="1" applyBorder="1" applyAlignment="1" applyProtection="1">
      <alignment horizontal="center" vertical="center" wrapText="1"/>
    </xf>
    <xf numFmtId="0" fontId="12" fillId="86" borderId="9" xfId="0" applyFont="1" applyFill="1" applyBorder="1" applyAlignment="1" applyProtection="1">
      <alignment horizontal="center" vertical="center" wrapText="1"/>
    </xf>
    <xf numFmtId="0" fontId="12" fillId="86" borderId="114" xfId="0" applyFont="1" applyFill="1" applyBorder="1" applyAlignment="1" applyProtection="1">
      <alignment horizontal="center" vertical="center" wrapText="1"/>
    </xf>
    <xf numFmtId="44" fontId="12" fillId="86" borderId="113" xfId="0" applyNumberFormat="1" applyFont="1" applyFill="1" applyBorder="1" applyAlignment="1" applyProtection="1">
      <alignment horizontal="center" vertical="center"/>
    </xf>
    <xf numFmtId="165" fontId="15" fillId="0" borderId="0" xfId="0" applyNumberFormat="1" applyFont="1" applyFill="1" applyBorder="1" applyAlignment="1" applyProtection="1">
      <alignment horizontal="right" vertical="top"/>
    </xf>
    <xf numFmtId="165" fontId="15" fillId="0" borderId="34" xfId="0" applyNumberFormat="1" applyFont="1" applyFill="1" applyBorder="1" applyAlignment="1" applyProtection="1">
      <alignment horizontal="right" vertical="top"/>
    </xf>
    <xf numFmtId="0" fontId="12" fillId="86" borderId="50" xfId="0" applyFont="1" applyFill="1" applyBorder="1" applyAlignment="1" applyProtection="1">
      <alignment horizontal="center" vertical="center" wrapText="1"/>
    </xf>
    <xf numFmtId="0" fontId="12" fillId="86" borderId="0" xfId="0" applyFont="1" applyFill="1" applyBorder="1" applyAlignment="1" applyProtection="1">
      <alignment horizontal="center" vertical="center" wrapText="1"/>
    </xf>
    <xf numFmtId="0" fontId="12" fillId="86" borderId="34" xfId="0" applyFont="1" applyFill="1" applyBorder="1" applyAlignment="1" applyProtection="1">
      <alignment horizontal="center" vertical="center" wrapText="1"/>
    </xf>
    <xf numFmtId="44" fontId="12" fillId="86" borderId="137" xfId="0" applyNumberFormat="1" applyFont="1" applyFill="1" applyBorder="1" applyAlignment="1" applyProtection="1">
      <alignment horizontal="center" vertical="center"/>
    </xf>
    <xf numFmtId="165" fontId="15" fillId="76" borderId="80" xfId="0" applyNumberFormat="1" applyFont="1" applyFill="1" applyBorder="1" applyAlignment="1" applyProtection="1">
      <alignment vertical="top"/>
    </xf>
    <xf numFmtId="165" fontId="15" fillId="76" borderId="138" xfId="0" applyNumberFormat="1" applyFont="1" applyFill="1" applyBorder="1" applyAlignment="1" applyProtection="1">
      <alignment vertical="top"/>
    </xf>
    <xf numFmtId="165" fontId="15" fillId="76" borderId="59" xfId="0" applyNumberFormat="1" applyFont="1" applyFill="1" applyBorder="1" applyAlignment="1" applyProtection="1">
      <alignment vertical="top"/>
    </xf>
    <xf numFmtId="165" fontId="15" fillId="76" borderId="139" xfId="0" applyNumberFormat="1" applyFont="1" applyFill="1" applyBorder="1" applyAlignment="1" applyProtection="1">
      <alignment vertical="top"/>
    </xf>
    <xf numFmtId="0" fontId="12" fillId="86" borderId="107" xfId="0" applyFont="1" applyFill="1" applyBorder="1" applyAlignment="1" applyProtection="1">
      <alignment horizontal="center" vertical="center" wrapText="1"/>
    </xf>
    <xf numFmtId="0" fontId="12" fillId="86" borderId="41" xfId="0" applyFont="1" applyFill="1" applyBorder="1" applyAlignment="1" applyProtection="1">
      <alignment horizontal="center" vertical="center" wrapText="1"/>
    </xf>
    <xf numFmtId="0" fontId="12" fillId="86" borderId="42" xfId="0" applyFont="1" applyFill="1" applyBorder="1" applyAlignment="1" applyProtection="1">
      <alignment horizontal="center" vertical="center" wrapText="1"/>
    </xf>
    <xf numFmtId="44" fontId="12" fillId="86" borderId="136" xfId="0" applyNumberFormat="1" applyFont="1" applyFill="1" applyBorder="1" applyAlignment="1" applyProtection="1">
      <alignment horizontal="center" vertical="center"/>
    </xf>
    <xf numFmtId="165" fontId="15" fillId="76" borderId="97" xfId="0" applyNumberFormat="1" applyFont="1" applyFill="1" applyBorder="1" applyAlignment="1" applyProtection="1">
      <alignment vertical="top"/>
    </xf>
    <xf numFmtId="0" fontId="0" fillId="0" borderId="0" xfId="0" applyAlignment="1" applyProtection="1">
      <alignment horizontal="right"/>
    </xf>
    <xf numFmtId="0" fontId="0" fillId="0" borderId="0" xfId="0" applyFill="1" applyAlignment="1" applyProtection="1">
      <alignment horizontal="right"/>
    </xf>
    <xf numFmtId="0" fontId="13" fillId="76" borderId="81" xfId="0" applyFont="1" applyFill="1" applyBorder="1" applyAlignment="1" applyProtection="1">
      <alignment horizontal="right" vertical="top"/>
    </xf>
    <xf numFmtId="0" fontId="13" fillId="76" borderId="82" xfId="0" applyFont="1" applyFill="1" applyBorder="1" applyAlignment="1" applyProtection="1">
      <alignment horizontal="right" vertical="top"/>
    </xf>
    <xf numFmtId="0" fontId="13" fillId="0" borderId="0" xfId="0" applyFont="1" applyFill="1" applyBorder="1" applyAlignment="1" applyProtection="1">
      <alignment horizontal="right" vertical="top"/>
    </xf>
    <xf numFmtId="0" fontId="13" fillId="0" borderId="34" xfId="0" applyFont="1" applyFill="1" applyBorder="1" applyAlignment="1" applyProtection="1">
      <alignment horizontal="right" vertical="top"/>
    </xf>
    <xf numFmtId="0" fontId="0" fillId="0" borderId="21" xfId="0" applyBorder="1" applyProtection="1"/>
    <xf numFmtId="0" fontId="0" fillId="0" borderId="34" xfId="0" applyBorder="1" applyAlignment="1" applyProtection="1">
      <alignment vertical="center" wrapText="1"/>
    </xf>
    <xf numFmtId="0" fontId="94" fillId="0" borderId="0" xfId="0" applyFont="1" applyBorder="1" applyAlignment="1" applyProtection="1">
      <alignment horizontal="center"/>
    </xf>
    <xf numFmtId="0" fontId="98" fillId="0" borderId="0" xfId="0" applyFont="1" applyBorder="1" applyAlignment="1" applyProtection="1">
      <alignment horizontal="center"/>
    </xf>
    <xf numFmtId="0" fontId="95" fillId="0" borderId="21" xfId="0" applyFont="1" applyBorder="1" applyProtection="1"/>
    <xf numFmtId="44" fontId="19" fillId="75" borderId="29" xfId="0" applyNumberFormat="1" applyFont="1" applyFill="1" applyBorder="1" applyAlignment="1" applyProtection="1">
      <alignment horizontal="center" vertical="center" wrapText="1"/>
    </xf>
    <xf numFmtId="44" fontId="17" fillId="80" borderId="117" xfId="0" applyNumberFormat="1" applyFont="1" applyFill="1" applyBorder="1" applyAlignment="1" applyProtection="1">
      <alignment horizontal="center"/>
    </xf>
    <xf numFmtId="165" fontId="15" fillId="76" borderId="95" xfId="0" applyNumberFormat="1" applyFont="1" applyFill="1" applyBorder="1" applyAlignment="1" applyProtection="1">
      <alignment horizontal="right" vertical="top"/>
    </xf>
    <xf numFmtId="165" fontId="15" fillId="76" borderId="140" xfId="0" applyNumberFormat="1" applyFont="1" applyFill="1" applyBorder="1" applyAlignment="1" applyProtection="1">
      <alignment horizontal="right" vertical="top"/>
    </xf>
    <xf numFmtId="44" fontId="17" fillId="75" borderId="9" xfId="0" applyNumberFormat="1" applyFont="1" applyFill="1" applyBorder="1" applyAlignment="1" applyProtection="1">
      <alignment vertical="center" wrapText="1"/>
    </xf>
    <xf numFmtId="44" fontId="0" fillId="75" borderId="29" xfId="0" applyNumberFormat="1" applyFill="1" applyBorder="1" applyAlignment="1" applyProtection="1">
      <alignment horizontal="center"/>
    </xf>
    <xf numFmtId="44" fontId="0" fillId="75" borderId="25" xfId="0" applyNumberFormat="1" applyFill="1" applyBorder="1" applyAlignment="1" applyProtection="1">
      <alignment horizontal="center"/>
    </xf>
    <xf numFmtId="165" fontId="15" fillId="76" borderId="63" xfId="0" applyNumberFormat="1" applyFont="1" applyFill="1" applyBorder="1" applyAlignment="1" applyProtection="1">
      <alignment horizontal="right" vertical="top"/>
    </xf>
    <xf numFmtId="165" fontId="15" fillId="76" borderId="104" xfId="0" applyNumberFormat="1" applyFont="1" applyFill="1" applyBorder="1" applyAlignment="1" applyProtection="1">
      <alignment horizontal="right" vertical="top"/>
    </xf>
    <xf numFmtId="171" fontId="0" fillId="0" borderId="0" xfId="0" applyNumberFormat="1" applyFill="1" applyBorder="1" applyAlignment="1">
      <alignment horizontal="center" vertical="center" wrapText="1"/>
    </xf>
    <xf numFmtId="2" fontId="65" fillId="0" borderId="0" xfId="0" applyNumberFormat="1" applyFont="1" applyFill="1" applyBorder="1" applyAlignment="1" applyProtection="1">
      <alignment horizontal="center" vertical="center" wrapText="1"/>
    </xf>
    <xf numFmtId="0" fontId="19" fillId="95" borderId="29" xfId="0" applyFont="1" applyFill="1" applyBorder="1" applyAlignment="1">
      <alignment horizontal="center" vertical="center" wrapText="1"/>
    </xf>
    <xf numFmtId="0" fontId="19" fillId="95" borderId="47" xfId="0" applyFont="1" applyFill="1" applyBorder="1" applyAlignment="1">
      <alignment horizontal="center" vertical="center" wrapText="1"/>
    </xf>
    <xf numFmtId="0" fontId="19" fillId="95" borderId="27" xfId="0" applyFont="1" applyFill="1" applyBorder="1" applyAlignment="1">
      <alignment horizontal="center" vertical="center" wrapText="1"/>
    </xf>
    <xf numFmtId="171" fontId="19" fillId="91" borderId="29" xfId="0" applyNumberFormat="1" applyFont="1" applyFill="1" applyBorder="1" applyAlignment="1">
      <alignment horizontal="center" vertical="center" wrapText="1"/>
    </xf>
    <xf numFmtId="171" fontId="19" fillId="0" borderId="29" xfId="0" applyNumberFormat="1" applyFont="1" applyFill="1" applyBorder="1" applyAlignment="1">
      <alignment horizontal="center" vertical="center" wrapText="1"/>
    </xf>
    <xf numFmtId="10" fontId="19" fillId="0" borderId="29" xfId="0" applyNumberFormat="1" applyFont="1" applyFill="1" applyBorder="1" applyAlignment="1">
      <alignment horizontal="center" vertical="center" wrapText="1"/>
    </xf>
    <xf numFmtId="10" fontId="19" fillId="0" borderId="0" xfId="0" applyNumberFormat="1" applyFont="1" applyFill="1" applyBorder="1" applyAlignment="1">
      <alignment horizontal="center" vertical="center" wrapText="1"/>
    </xf>
    <xf numFmtId="0" fontId="17" fillId="71" borderId="46" xfId="0" applyFont="1" applyFill="1" applyBorder="1" applyAlignment="1" applyProtection="1">
      <alignment horizontal="center" vertical="center"/>
      <protection hidden="1"/>
    </xf>
    <xf numFmtId="10" fontId="19" fillId="74" borderId="47" xfId="0" applyNumberFormat="1" applyFont="1" applyFill="1" applyBorder="1" applyAlignment="1" applyProtection="1">
      <alignment horizontal="center" vertical="center"/>
    </xf>
    <xf numFmtId="0" fontId="17" fillId="71" borderId="138" xfId="0" applyFont="1" applyFill="1" applyBorder="1" applyAlignment="1" applyProtection="1">
      <alignment horizontal="center" vertical="center"/>
      <protection hidden="1"/>
    </xf>
    <xf numFmtId="0" fontId="17" fillId="71" borderId="139" xfId="0" applyFont="1" applyFill="1" applyBorder="1" applyAlignment="1" applyProtection="1">
      <alignment horizontal="center" vertical="center"/>
      <protection hidden="1"/>
    </xf>
    <xf numFmtId="0" fontId="17" fillId="96" borderId="67"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71" borderId="29" xfId="0" applyFont="1" applyFill="1" applyBorder="1" applyAlignment="1" applyProtection="1">
      <alignment horizontal="center"/>
      <protection hidden="1"/>
    </xf>
    <xf numFmtId="0" fontId="19" fillId="90" borderId="29" xfId="0" applyFont="1" applyFill="1" applyBorder="1" applyAlignment="1" applyProtection="1">
      <alignment horizontal="center" vertical="center" wrapText="1"/>
      <protection hidden="1"/>
    </xf>
    <xf numFmtId="2" fontId="0" fillId="90" borderId="29" xfId="0" applyNumberFormat="1" applyFill="1" applyBorder="1" applyAlignment="1">
      <alignment horizontal="center" vertical="center" wrapText="1"/>
    </xf>
    <xf numFmtId="2" fontId="17" fillId="90" borderId="29" xfId="0" applyNumberFormat="1" applyFont="1" applyFill="1" applyBorder="1" applyAlignment="1">
      <alignment horizontal="center" vertical="center" wrapText="1"/>
    </xf>
    <xf numFmtId="0" fontId="17" fillId="0" borderId="70" xfId="0" applyFont="1" applyBorder="1" applyAlignment="1" applyProtection="1">
      <alignment horizontal="center" vertical="center" wrapText="1"/>
      <protection locked="0"/>
    </xf>
    <xf numFmtId="0" fontId="46" fillId="97" borderId="0" xfId="0" applyFont="1" applyFill="1" applyAlignment="1">
      <alignment horizontal="left" vertical="center" wrapText="1"/>
    </xf>
    <xf numFmtId="0" fontId="0" fillId="97" borderId="0" xfId="0" applyFill="1" applyAlignment="1">
      <alignment horizontal="center" vertical="center" wrapText="1"/>
    </xf>
    <xf numFmtId="0" fontId="19" fillId="97" borderId="0" xfId="0" applyFont="1" applyFill="1" applyBorder="1" applyAlignment="1">
      <alignment horizontal="center" vertical="center" wrapText="1"/>
    </xf>
    <xf numFmtId="171" fontId="0" fillId="97" borderId="0" xfId="0" applyNumberFormat="1" applyFill="1" applyBorder="1" applyAlignment="1">
      <alignment horizontal="center" vertical="center" wrapText="1"/>
    </xf>
    <xf numFmtId="2" fontId="67" fillId="97" borderId="0" xfId="0" applyNumberFormat="1" applyFont="1" applyFill="1" applyBorder="1" applyAlignment="1" applyProtection="1">
      <alignment horizontal="center" vertical="center" wrapText="1"/>
      <protection locked="0"/>
    </xf>
    <xf numFmtId="2" fontId="80" fillId="97" borderId="0" xfId="0" applyNumberFormat="1" applyFont="1" applyFill="1" applyBorder="1" applyAlignment="1" applyProtection="1">
      <alignment vertical="center" wrapText="1"/>
      <protection hidden="1"/>
    </xf>
    <xf numFmtId="0" fontId="0" fillId="97" borderId="0" xfId="0" applyFill="1" applyBorder="1" applyAlignment="1">
      <alignment horizontal="center" vertical="center" wrapText="1"/>
    </xf>
    <xf numFmtId="0" fontId="16" fillId="97" borderId="0" xfId="0" applyFont="1" applyFill="1" applyBorder="1" applyAlignment="1">
      <alignment vertical="center" wrapText="1"/>
    </xf>
    <xf numFmtId="0" fontId="11" fillId="97" borderId="0" xfId="0" applyFont="1" applyFill="1" applyBorder="1" applyAlignment="1"/>
    <xf numFmtId="0" fontId="0" fillId="97" borderId="0" xfId="0" applyFill="1" applyBorder="1"/>
    <xf numFmtId="0" fontId="26" fillId="97" borderId="0" xfId="0" applyFont="1" applyFill="1" applyBorder="1" applyAlignment="1" applyProtection="1">
      <alignment horizontal="center" vertical="center" wrapText="1"/>
      <protection hidden="1"/>
    </xf>
    <xf numFmtId="0" fontId="26" fillId="97" borderId="0" xfId="0" applyFont="1" applyFill="1" applyBorder="1" applyAlignment="1" applyProtection="1">
      <alignment vertical="center" wrapText="1"/>
      <protection locked="0"/>
    </xf>
    <xf numFmtId="0" fontId="26" fillId="97" borderId="0" xfId="0" applyFont="1" applyFill="1" applyBorder="1" applyAlignment="1" applyProtection="1">
      <alignment horizontal="center" vertical="center" wrapText="1"/>
      <protection locked="0"/>
    </xf>
    <xf numFmtId="0" fontId="0" fillId="97" borderId="0" xfId="0" applyFill="1" applyAlignment="1">
      <alignment horizontal="center"/>
    </xf>
    <xf numFmtId="0" fontId="18" fillId="97" borderId="0" xfId="0" applyFont="1" applyFill="1" applyBorder="1" applyAlignment="1">
      <alignment horizontal="center"/>
    </xf>
    <xf numFmtId="0" fontId="0" fillId="97" borderId="0" xfId="0" applyFill="1" applyBorder="1" applyAlignment="1">
      <alignment horizontal="center"/>
    </xf>
    <xf numFmtId="0" fontId="19" fillId="97" borderId="0" xfId="0" applyFont="1" applyFill="1" applyBorder="1" applyAlignment="1" applyProtection="1">
      <alignment horizontal="center" vertical="center" wrapText="1"/>
      <protection locked="0"/>
    </xf>
    <xf numFmtId="0" fontId="0" fillId="97" borderId="0" xfId="0" applyFill="1" applyBorder="1" applyAlignment="1" applyProtection="1">
      <alignment horizontal="center" vertical="center" wrapText="1"/>
      <protection locked="0"/>
    </xf>
    <xf numFmtId="0" fontId="17" fillId="97" borderId="0" xfId="0" applyFont="1" applyFill="1" applyBorder="1" applyAlignment="1" applyProtection="1">
      <alignment horizontal="center" vertical="center" wrapText="1"/>
      <protection locked="0"/>
    </xf>
    <xf numFmtId="49" fontId="86" fillId="97" borderId="0" xfId="0" applyNumberFormat="1" applyFont="1" applyFill="1" applyBorder="1" applyAlignment="1" applyProtection="1">
      <alignment horizontal="center" vertical="center" wrapText="1"/>
      <protection locked="0"/>
    </xf>
    <xf numFmtId="0" fontId="86" fillId="97" borderId="0" xfId="0" applyFont="1" applyFill="1" applyBorder="1" applyAlignment="1" applyProtection="1">
      <alignment horizontal="center" vertical="center" wrapText="1"/>
      <protection locked="0"/>
    </xf>
    <xf numFmtId="1" fontId="17" fillId="97" borderId="0" xfId="0" applyNumberFormat="1" applyFont="1" applyFill="1" applyBorder="1" applyAlignment="1" applyProtection="1">
      <alignment horizontal="center"/>
      <protection locked="0"/>
    </xf>
    <xf numFmtId="0" fontId="36" fillId="97" borderId="0" xfId="0" applyFont="1" applyFill="1" applyBorder="1" applyAlignment="1" applyProtection="1">
      <alignment horizontal="center" vertical="center"/>
      <protection hidden="1"/>
    </xf>
    <xf numFmtId="0" fontId="35" fillId="97" borderId="0" xfId="0" applyFont="1" applyFill="1" applyBorder="1" applyAlignment="1" applyProtection="1">
      <alignment vertical="center"/>
      <protection hidden="1"/>
    </xf>
    <xf numFmtId="0" fontId="35" fillId="97" borderId="0" xfId="0" applyFont="1" applyFill="1" applyBorder="1" applyAlignment="1" applyProtection="1">
      <alignment horizontal="left" vertical="center"/>
      <protection hidden="1"/>
    </xf>
    <xf numFmtId="0" fontId="19" fillId="97" borderId="0" xfId="0" applyFont="1" applyFill="1" applyAlignment="1">
      <alignment horizontal="center" vertical="center" wrapText="1"/>
    </xf>
    <xf numFmtId="2" fontId="17" fillId="97" borderId="0" xfId="0" applyNumberFormat="1" applyFont="1" applyFill="1" applyBorder="1" applyAlignment="1" applyProtection="1">
      <alignment horizontal="center" vertical="center" wrapText="1"/>
    </xf>
    <xf numFmtId="2" fontId="19" fillId="97" borderId="0" xfId="0" applyNumberFormat="1" applyFont="1" applyFill="1" applyBorder="1" applyAlignment="1" applyProtection="1">
      <alignment horizontal="center" vertical="center" wrapText="1"/>
      <protection locked="0"/>
    </xf>
    <xf numFmtId="2" fontId="19" fillId="97" borderId="0" xfId="0" applyNumberFormat="1" applyFont="1" applyFill="1" applyBorder="1" applyAlignment="1" applyProtection="1">
      <alignment horizontal="center" vertical="center" wrapText="1"/>
    </xf>
    <xf numFmtId="2" fontId="35" fillId="97" borderId="0" xfId="0" applyNumberFormat="1" applyFont="1" applyFill="1" applyBorder="1" applyAlignment="1" applyProtection="1">
      <alignment horizontal="center" vertical="center" wrapText="1"/>
    </xf>
    <xf numFmtId="0" fontId="46" fillId="97" borderId="0" xfId="0" applyFont="1" applyFill="1" applyAlignment="1">
      <alignment vertical="center" wrapText="1"/>
    </xf>
    <xf numFmtId="0" fontId="114" fillId="0" borderId="0" xfId="0" applyFont="1" applyAlignment="1">
      <alignment horizontal="left" vertical="center" wrapText="1"/>
    </xf>
    <xf numFmtId="0" fontId="0" fillId="97" borderId="141" xfId="0" applyFill="1" applyBorder="1" applyAlignment="1">
      <alignment horizontal="center" vertical="center" wrapText="1"/>
    </xf>
    <xf numFmtId="0" fontId="0" fillId="0" borderId="141" xfId="0" applyBorder="1" applyAlignment="1">
      <alignment horizontal="center" vertical="center" wrapText="1"/>
    </xf>
    <xf numFmtId="0" fontId="114" fillId="0" borderId="141" xfId="0" applyFont="1" applyBorder="1" applyAlignment="1">
      <alignment horizontal="left" vertical="center" wrapText="1"/>
    </xf>
    <xf numFmtId="0" fontId="19" fillId="0" borderId="141" xfId="0" applyFont="1" applyBorder="1" applyAlignment="1">
      <alignment horizontal="center" vertical="center" wrapText="1"/>
    </xf>
    <xf numFmtId="0" fontId="114" fillId="0" borderId="0" xfId="0" applyFont="1" applyBorder="1" applyAlignment="1">
      <alignment horizontal="left" vertical="center" wrapText="1"/>
    </xf>
    <xf numFmtId="0" fontId="115" fillId="97" borderId="0" xfId="0" applyFont="1" applyFill="1" applyAlignment="1">
      <alignment vertical="center" wrapText="1"/>
    </xf>
    <xf numFmtId="0" fontId="117" fillId="97" borderId="0" xfId="0" applyFont="1" applyFill="1" applyAlignment="1">
      <alignment vertical="center" wrapText="1"/>
    </xf>
    <xf numFmtId="2" fontId="19" fillId="71" borderId="54" xfId="0" applyNumberFormat="1" applyFont="1" applyFill="1" applyBorder="1" applyAlignment="1" applyProtection="1">
      <alignment vertical="center" wrapText="1"/>
      <protection hidden="1"/>
    </xf>
    <xf numFmtId="2" fontId="19" fillId="71" borderId="47" xfId="0" applyNumberFormat="1" applyFont="1" applyFill="1" applyBorder="1" applyAlignment="1" applyProtection="1">
      <alignment vertical="center" wrapText="1"/>
      <protection hidden="1"/>
    </xf>
    <xf numFmtId="0" fontId="118" fillId="0" borderId="0" xfId="0" applyFont="1" applyAlignment="1">
      <alignment horizontal="left" vertical="center"/>
    </xf>
    <xf numFmtId="0" fontId="15" fillId="97" borderId="0" xfId="0" applyFont="1" applyFill="1" applyAlignment="1">
      <alignment horizontal="center" vertical="center" wrapText="1"/>
    </xf>
    <xf numFmtId="0" fontId="15" fillId="0" borderId="0" xfId="0" applyFont="1" applyAlignment="1">
      <alignment horizontal="center" vertical="center" wrapText="1"/>
    </xf>
    <xf numFmtId="0" fontId="119" fillId="97" borderId="0" xfId="0" applyFont="1" applyFill="1" applyAlignment="1">
      <alignment horizontal="left" vertical="center"/>
    </xf>
    <xf numFmtId="0" fontId="0" fillId="99" borderId="0" xfId="0" applyFill="1" applyAlignment="1">
      <alignment horizontal="center" vertical="center" wrapText="1"/>
    </xf>
    <xf numFmtId="0" fontId="46" fillId="0" borderId="77" xfId="0" applyFont="1" applyBorder="1" applyAlignment="1">
      <alignment vertical="center" wrapText="1"/>
    </xf>
    <xf numFmtId="0" fontId="46" fillId="0" borderId="77" xfId="0" applyFont="1" applyBorder="1" applyAlignment="1">
      <alignment vertical="center"/>
    </xf>
    <xf numFmtId="0" fontId="46" fillId="100" borderId="77" xfId="0" applyFont="1" applyFill="1" applyBorder="1" applyAlignment="1">
      <alignment vertical="center"/>
    </xf>
    <xf numFmtId="0" fontId="46" fillId="100" borderId="77" xfId="0" applyFont="1" applyFill="1" applyBorder="1" applyAlignment="1">
      <alignment vertical="center" wrapText="1"/>
    </xf>
    <xf numFmtId="0" fontId="46" fillId="100" borderId="0" xfId="0" applyFont="1" applyFill="1" applyAlignment="1">
      <alignment vertical="center" wrapText="1"/>
    </xf>
    <xf numFmtId="1" fontId="19" fillId="0" borderId="0" xfId="0" applyNumberFormat="1" applyFont="1" applyFill="1" applyBorder="1" applyAlignment="1">
      <alignment horizontal="center" vertical="center"/>
    </xf>
    <xf numFmtId="0" fontId="105" fillId="0" borderId="25" xfId="0" applyFont="1" applyFill="1" applyBorder="1" applyAlignment="1">
      <alignment horizontal="center" vertical="center"/>
    </xf>
    <xf numFmtId="0" fontId="105" fillId="0" borderId="0" xfId="368" applyFont="1" applyFill="1" applyBorder="1" applyAlignment="1">
      <alignment horizontal="center" vertical="center" wrapText="1"/>
    </xf>
    <xf numFmtId="0" fontId="107" fillId="0" borderId="0" xfId="0" applyFont="1" applyFill="1" applyBorder="1"/>
    <xf numFmtId="171" fontId="107" fillId="0" borderId="0" xfId="0" applyNumberFormat="1" applyFont="1" applyFill="1" applyBorder="1" applyAlignment="1">
      <alignment horizontal="center" vertical="center" wrapText="1"/>
    </xf>
    <xf numFmtId="0" fontId="9" fillId="0" borderId="132" xfId="0" applyFont="1" applyBorder="1" applyAlignment="1" applyProtection="1">
      <alignment horizontal="center" vertical="center"/>
    </xf>
    <xf numFmtId="0" fontId="11" fillId="99" borderId="29" xfId="0" applyFont="1" applyFill="1" applyBorder="1" applyAlignment="1">
      <alignment vertical="center"/>
    </xf>
    <xf numFmtId="0" fontId="11" fillId="0" borderId="29" xfId="0" applyFont="1" applyBorder="1" applyAlignment="1">
      <alignment vertical="center"/>
    </xf>
    <xf numFmtId="0" fontId="11" fillId="0" borderId="0" xfId="0" applyFont="1" applyAlignment="1">
      <alignment vertical="center"/>
    </xf>
    <xf numFmtId="164" fontId="108" fillId="0" borderId="29" xfId="0" applyNumberFormat="1" applyFont="1" applyBorder="1" applyAlignment="1">
      <alignment horizontal="center" vertical="center"/>
    </xf>
    <xf numFmtId="0" fontId="108" fillId="0" borderId="0" xfId="0" applyFont="1" applyProtection="1"/>
    <xf numFmtId="3" fontId="108" fillId="0" borderId="29" xfId="0" applyNumberFormat="1" applyFont="1" applyBorder="1" applyAlignment="1">
      <alignment horizontal="center" vertical="center"/>
    </xf>
    <xf numFmtId="0" fontId="0" fillId="99" borderId="29" xfId="0" applyFill="1" applyBorder="1" applyAlignment="1">
      <alignment horizontal="center" vertical="center" wrapText="1"/>
    </xf>
    <xf numFmtId="2" fontId="0" fillId="99" borderId="29" xfId="0" applyNumberFormat="1" applyFill="1" applyBorder="1" applyAlignment="1">
      <alignment horizontal="center" vertical="center" wrapText="1"/>
    </xf>
    <xf numFmtId="0" fontId="11" fillId="71" borderId="25" xfId="0" applyFont="1" applyFill="1" applyBorder="1" applyAlignment="1" applyProtection="1">
      <alignment horizontal="center" vertical="center" wrapText="1"/>
    </xf>
    <xf numFmtId="0" fontId="11" fillId="71" borderId="62" xfId="0" applyFont="1" applyFill="1" applyBorder="1" applyAlignment="1" applyProtection="1">
      <alignment horizontal="center" vertical="center" wrapText="1"/>
    </xf>
    <xf numFmtId="0" fontId="88" fillId="0" borderId="0" xfId="0" applyFont="1" applyFill="1" applyBorder="1" applyAlignment="1"/>
    <xf numFmtId="171" fontId="88" fillId="0" borderId="0" xfId="0" applyNumberFormat="1" applyFont="1" applyFill="1" applyBorder="1" applyAlignment="1">
      <alignment horizontal="center" vertical="center"/>
    </xf>
    <xf numFmtId="2" fontId="19"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wrapText="1"/>
    </xf>
    <xf numFmtId="164" fontId="98" fillId="0" borderId="0" xfId="0" applyNumberFormat="1" applyFont="1" applyFill="1" applyBorder="1" applyAlignment="1" applyProtection="1">
      <alignment horizontal="center" vertical="center"/>
    </xf>
    <xf numFmtId="0" fontId="15" fillId="74" borderId="96" xfId="0" applyFont="1" applyFill="1" applyBorder="1" applyAlignment="1" applyProtection="1">
      <alignment horizontal="center" vertical="center" wrapText="1"/>
    </xf>
    <xf numFmtId="2" fontId="17" fillId="0" borderId="29" xfId="0" applyNumberFormat="1" applyFont="1" applyFill="1" applyBorder="1" applyAlignment="1">
      <alignment horizontal="right"/>
    </xf>
    <xf numFmtId="2" fontId="0" fillId="0" borderId="29" xfId="0" applyNumberFormat="1" applyFill="1" applyBorder="1" applyAlignment="1">
      <alignment horizontal="center" vertical="center" wrapText="1"/>
    </xf>
    <xf numFmtId="1" fontId="19" fillId="0" borderId="29" xfId="0" applyNumberFormat="1" applyFont="1" applyFill="1" applyBorder="1" applyAlignment="1" applyProtection="1">
      <alignment horizontal="center" vertical="center" wrapText="1"/>
      <protection locked="0"/>
    </xf>
    <xf numFmtId="1" fontId="19" fillId="0" borderId="25" xfId="0" applyNumberFormat="1" applyFont="1" applyFill="1" applyBorder="1" applyAlignment="1" applyProtection="1">
      <alignment horizontal="center" vertical="center" wrapText="1"/>
    </xf>
    <xf numFmtId="1" fontId="19" fillId="0" borderId="25" xfId="0" applyNumberFormat="1" applyFont="1" applyFill="1" applyBorder="1" applyAlignment="1" applyProtection="1">
      <alignment horizontal="center" vertical="center" wrapText="1"/>
      <protection locked="0"/>
    </xf>
    <xf numFmtId="1" fontId="17" fillId="71" borderId="29" xfId="0" applyNumberFormat="1" applyFont="1" applyFill="1" applyBorder="1" applyAlignment="1" applyProtection="1">
      <alignment horizontal="center" vertical="center" wrapText="1"/>
    </xf>
    <xf numFmtId="1" fontId="19" fillId="71" borderId="29" xfId="0" applyNumberFormat="1" applyFont="1" applyFill="1" applyBorder="1" applyAlignment="1" applyProtection="1">
      <alignment horizontal="center" vertical="center" wrapText="1"/>
    </xf>
    <xf numFmtId="9" fontId="19" fillId="0" borderId="29" xfId="0" applyNumberFormat="1" applyFont="1" applyFill="1" applyBorder="1" applyAlignment="1" applyProtection="1">
      <alignment horizontal="center" vertical="center" wrapText="1"/>
      <protection locked="0"/>
    </xf>
    <xf numFmtId="9" fontId="19" fillId="90" borderId="29" xfId="0" applyNumberFormat="1" applyFont="1" applyFill="1" applyBorder="1" applyAlignment="1" applyProtection="1">
      <alignment horizontal="center" vertical="center" wrapText="1"/>
      <protection locked="0"/>
    </xf>
    <xf numFmtId="0" fontId="15" fillId="71" borderId="25" xfId="0" applyFont="1" applyFill="1" applyBorder="1" applyAlignment="1" applyProtection="1">
      <alignment horizontal="center" vertical="center" wrapText="1"/>
    </xf>
    <xf numFmtId="0" fontId="0" fillId="97" borderId="29" xfId="0" applyFill="1" applyBorder="1" applyAlignment="1">
      <alignment horizontal="center" vertical="center" wrapText="1"/>
    </xf>
    <xf numFmtId="0" fontId="19" fillId="97" borderId="29" xfId="0" applyFont="1" applyFill="1" applyBorder="1" applyAlignment="1">
      <alignment horizontal="center" vertical="center" wrapText="1"/>
    </xf>
    <xf numFmtId="164" fontId="19" fillId="71" borderId="29" xfId="0" applyNumberFormat="1" applyFont="1" applyFill="1" applyBorder="1" applyAlignment="1" applyProtection="1">
      <alignment horizontal="center"/>
      <protection hidden="1"/>
    </xf>
    <xf numFmtId="165" fontId="15" fillId="0" borderId="29" xfId="0" applyNumberFormat="1" applyFont="1" applyFill="1" applyBorder="1" applyAlignment="1" applyProtection="1">
      <alignment vertical="top"/>
    </xf>
    <xf numFmtId="0" fontId="120" fillId="0" borderId="21" xfId="0" applyFont="1" applyFill="1" applyBorder="1" applyAlignment="1" applyProtection="1">
      <alignment vertical="center" wrapText="1"/>
    </xf>
    <xf numFmtId="0" fontId="120" fillId="0" borderId="0" xfId="0" applyFont="1" applyFill="1" applyBorder="1" applyAlignment="1" applyProtection="1">
      <alignment vertical="center" wrapText="1"/>
    </xf>
    <xf numFmtId="0" fontId="120" fillId="0" borderId="34" xfId="0" applyFont="1" applyFill="1" applyBorder="1" applyAlignment="1" applyProtection="1">
      <alignment vertical="center" wrapText="1"/>
    </xf>
    <xf numFmtId="175" fontId="0" fillId="0" borderId="29" xfId="0" applyNumberFormat="1" applyBorder="1" applyAlignment="1">
      <alignment horizontal="center" vertical="center" wrapText="1"/>
    </xf>
    <xf numFmtId="175" fontId="19" fillId="0" borderId="29" xfId="0" applyNumberFormat="1" applyFont="1" applyBorder="1" applyAlignment="1">
      <alignment horizontal="center" vertical="center" wrapText="1"/>
    </xf>
    <xf numFmtId="2" fontId="0" fillId="94" borderId="29" xfId="0" applyNumberFormat="1" applyFill="1" applyBorder="1" applyAlignment="1">
      <alignment horizontal="center" vertical="center" wrapText="1"/>
    </xf>
    <xf numFmtId="175" fontId="0" fillId="0" borderId="0" xfId="0" applyNumberFormat="1" applyBorder="1" applyAlignment="1">
      <alignment horizontal="center" vertical="center" wrapText="1"/>
    </xf>
    <xf numFmtId="0" fontId="18" fillId="0" borderId="0" xfId="0" applyFont="1" applyAlignment="1">
      <alignment vertical="center"/>
    </xf>
    <xf numFmtId="0" fontId="15" fillId="74" borderId="22" xfId="0" applyFont="1" applyFill="1" applyBorder="1" applyAlignment="1" applyProtection="1">
      <alignment horizontal="center" vertical="center" wrapText="1"/>
    </xf>
    <xf numFmtId="10" fontId="94" fillId="0" borderId="57" xfId="0" applyNumberFormat="1" applyFont="1" applyBorder="1" applyProtection="1">
      <protection locked="0"/>
    </xf>
    <xf numFmtId="10" fontId="94" fillId="0" borderId="73" xfId="0" applyNumberFormat="1" applyFont="1" applyBorder="1" applyProtection="1">
      <protection locked="0"/>
    </xf>
    <xf numFmtId="10" fontId="94" fillId="0" borderId="63" xfId="0" applyNumberFormat="1" applyFont="1" applyBorder="1" applyProtection="1">
      <protection locked="0"/>
    </xf>
    <xf numFmtId="10" fontId="94" fillId="74" borderId="66" xfId="0" applyNumberFormat="1" applyFont="1" applyFill="1" applyBorder="1" applyProtection="1"/>
    <xf numFmtId="164" fontId="94" fillId="74" borderId="138" xfId="0" applyNumberFormat="1" applyFont="1" applyFill="1" applyBorder="1" applyProtection="1"/>
    <xf numFmtId="164" fontId="94" fillId="74" borderId="139" xfId="0" applyNumberFormat="1" applyFont="1" applyFill="1" applyBorder="1" applyProtection="1"/>
    <xf numFmtId="164" fontId="94" fillId="74" borderId="126" xfId="0" applyNumberFormat="1" applyFont="1" applyFill="1" applyBorder="1" applyProtection="1"/>
    <xf numFmtId="164" fontId="98" fillId="74" borderId="139" xfId="0" applyNumberFormat="1" applyFont="1" applyFill="1" applyBorder="1" applyProtection="1"/>
    <xf numFmtId="1" fontId="121" fillId="78" borderId="46" xfId="0" applyNumberFormat="1" applyFont="1" applyFill="1" applyBorder="1" applyAlignment="1">
      <alignment horizontal="center" vertical="center"/>
    </xf>
    <xf numFmtId="2" fontId="121" fillId="78" borderId="29" xfId="0" applyNumberFormat="1" applyFont="1" applyFill="1" applyBorder="1" applyAlignment="1">
      <alignment horizontal="center" vertical="center"/>
    </xf>
    <xf numFmtId="1" fontId="121" fillId="78" borderId="29" xfId="0" applyNumberFormat="1" applyFont="1" applyFill="1" applyBorder="1" applyAlignment="1">
      <alignment horizontal="center" vertical="center"/>
    </xf>
    <xf numFmtId="2" fontId="121" fillId="78" borderId="46" xfId="0" applyNumberFormat="1" applyFont="1" applyFill="1" applyBorder="1" applyAlignment="1">
      <alignment horizontal="center" vertical="center"/>
    </xf>
    <xf numFmtId="1" fontId="121" fillId="0" borderId="46" xfId="0" applyNumberFormat="1" applyFont="1" applyFill="1" applyBorder="1" applyAlignment="1">
      <alignment horizontal="center" vertical="center"/>
    </xf>
    <xf numFmtId="2" fontId="121" fillId="0" borderId="29" xfId="0" applyNumberFormat="1" applyFont="1" applyFill="1" applyBorder="1" applyAlignment="1">
      <alignment horizontal="center" vertical="center"/>
    </xf>
    <xf numFmtId="1" fontId="121" fillId="0" borderId="29" xfId="0" applyNumberFormat="1" applyFont="1" applyFill="1" applyBorder="1" applyAlignment="1">
      <alignment horizontal="center" vertical="center"/>
    </xf>
    <xf numFmtId="2" fontId="121" fillId="0" borderId="46" xfId="0" applyNumberFormat="1" applyFont="1" applyFill="1" applyBorder="1" applyAlignment="1">
      <alignment horizontal="center" vertical="center"/>
    </xf>
    <xf numFmtId="4" fontId="0" fillId="0" borderId="0" xfId="0" applyNumberFormat="1" applyAlignment="1">
      <alignment horizontal="center" vertical="center" wrapText="1"/>
    </xf>
    <xf numFmtId="0" fontId="19" fillId="0" borderId="46" xfId="0" applyFont="1" applyBorder="1" applyAlignment="1">
      <alignment horizontal="center" vertical="center" wrapText="1"/>
    </xf>
    <xf numFmtId="0" fontId="0" fillId="0" borderId="46" xfId="0" applyBorder="1" applyAlignment="1">
      <alignment horizontal="center" vertical="center" wrapText="1"/>
    </xf>
    <xf numFmtId="4" fontId="0" fillId="0" borderId="29" xfId="0" applyNumberFormat="1" applyBorder="1" applyAlignment="1">
      <alignment horizontal="center" vertical="center" wrapText="1"/>
    </xf>
    <xf numFmtId="0" fontId="19" fillId="0" borderId="0" xfId="0" applyFont="1" applyBorder="1" applyAlignment="1">
      <alignment horizontal="center" vertical="center" wrapText="1"/>
    </xf>
    <xf numFmtId="171" fontId="19" fillId="0" borderId="0" xfId="0" applyNumberFormat="1" applyFont="1" applyBorder="1" applyAlignment="1">
      <alignment horizontal="center" vertical="center" wrapText="1"/>
    </xf>
    <xf numFmtId="0" fontId="19" fillId="0" borderId="27" xfId="0" applyFont="1" applyBorder="1" applyAlignment="1">
      <alignment horizontal="center" vertical="center" wrapText="1"/>
    </xf>
    <xf numFmtId="164" fontId="17" fillId="0" borderId="0" xfId="0" applyNumberFormat="1" applyFont="1" applyFill="1" applyBorder="1" applyAlignment="1">
      <alignment horizontal="center" vertical="center"/>
    </xf>
    <xf numFmtId="0" fontId="19" fillId="0" borderId="25" xfId="0" applyFont="1" applyBorder="1" applyAlignment="1">
      <alignment horizontal="center" vertical="center" wrapText="1"/>
    </xf>
    <xf numFmtId="40" fontId="19" fillId="0" borderId="25" xfId="0" applyNumberFormat="1" applyFont="1" applyBorder="1" applyAlignment="1">
      <alignment horizontal="center" vertical="center" wrapText="1"/>
    </xf>
    <xf numFmtId="40" fontId="19" fillId="0" borderId="27" xfId="0" applyNumberFormat="1" applyFont="1" applyBorder="1" applyAlignment="1">
      <alignment horizontal="center" vertical="center" wrapText="1"/>
    </xf>
    <xf numFmtId="164" fontId="17" fillId="0" borderId="0" xfId="0" applyNumberFormat="1" applyFont="1" applyFill="1" applyBorder="1" applyAlignment="1" applyProtection="1">
      <alignment horizontal="right" vertical="center"/>
      <protection hidden="1"/>
    </xf>
    <xf numFmtId="40" fontId="19" fillId="0" borderId="0" xfId="0" applyNumberFormat="1" applyFont="1" applyFill="1" applyBorder="1" applyAlignment="1">
      <alignment horizontal="center" vertical="center" wrapText="1"/>
    </xf>
    <xf numFmtId="176" fontId="0" fillId="0" borderId="0" xfId="0" applyNumberFormat="1" applyFill="1" applyBorder="1" applyAlignment="1">
      <alignment horizontal="center" vertical="center" wrapText="1"/>
    </xf>
    <xf numFmtId="164" fontId="17" fillId="0" borderId="0" xfId="0" applyNumberFormat="1" applyFont="1" applyFill="1" applyBorder="1" applyAlignment="1">
      <alignment horizontal="right" vertical="center"/>
    </xf>
    <xf numFmtId="164" fontId="17" fillId="99" borderId="29" xfId="0" applyNumberFormat="1" applyFont="1" applyFill="1" applyBorder="1" applyAlignment="1">
      <alignment horizontal="center" vertical="center"/>
    </xf>
    <xf numFmtId="0" fontId="19" fillId="99" borderId="0" xfId="0" applyFont="1" applyFill="1" applyAlignment="1">
      <alignment horizontal="center" vertical="center" wrapText="1"/>
    </xf>
    <xf numFmtId="171" fontId="0" fillId="0" borderId="0" xfId="0" applyNumberFormat="1" applyAlignment="1">
      <alignment horizontal="center" vertical="center" wrapText="1"/>
    </xf>
    <xf numFmtId="0" fontId="0" fillId="0" borderId="0" xfId="0" applyNumberFormat="1" applyAlignment="1">
      <alignment horizontal="center" vertical="center" wrapText="1"/>
    </xf>
    <xf numFmtId="0" fontId="0" fillId="0" borderId="29" xfId="0" applyNumberFormat="1" applyBorder="1" applyAlignment="1">
      <alignment horizontal="center" vertical="center" wrapText="1"/>
    </xf>
    <xf numFmtId="0" fontId="131" fillId="0" borderId="0" xfId="0" applyNumberFormat="1" applyFont="1" applyAlignment="1">
      <alignment horizontal="center" vertical="center" wrapText="1"/>
    </xf>
    <xf numFmtId="164" fontId="111" fillId="0" borderId="0" xfId="0" applyNumberFormat="1" applyFont="1" applyAlignment="1">
      <alignment horizontal="right"/>
    </xf>
    <xf numFmtId="164" fontId="111" fillId="0" borderId="0" xfId="0" applyNumberFormat="1" applyFont="1" applyAlignment="1">
      <alignment horizontal="right" vertical="center" wrapText="1"/>
    </xf>
    <xf numFmtId="164" fontId="111" fillId="0" borderId="0" xfId="0" applyNumberFormat="1" applyFont="1" applyAlignment="1">
      <alignment horizontal="center" vertical="center" wrapText="1"/>
    </xf>
    <xf numFmtId="164" fontId="132" fillId="98" borderId="29" xfId="0" applyNumberFormat="1" applyFont="1" applyFill="1" applyBorder="1" applyAlignment="1">
      <alignment horizontal="center" vertical="center" wrapText="1"/>
    </xf>
    <xf numFmtId="164" fontId="132" fillId="0" borderId="0" xfId="0" applyNumberFormat="1" applyFont="1" applyFill="1" applyBorder="1" applyAlignment="1">
      <alignment horizontal="center" vertical="center" wrapText="1"/>
    </xf>
    <xf numFmtId="164" fontId="132" fillId="98" borderId="112" xfId="0" applyNumberFormat="1" applyFont="1" applyFill="1" applyBorder="1" applyAlignment="1">
      <alignment horizontal="center" vertical="center" wrapText="1"/>
    </xf>
    <xf numFmtId="164" fontId="111" fillId="0" borderId="0" xfId="0" applyNumberFormat="1" applyFont="1" applyFill="1" applyBorder="1" applyAlignment="1">
      <alignment horizontal="right" vertical="center" wrapText="1"/>
    </xf>
    <xf numFmtId="164" fontId="111" fillId="0" borderId="29" xfId="0" applyNumberFormat="1" applyFont="1" applyFill="1" applyBorder="1" applyAlignment="1">
      <alignment horizontal="right" vertical="center" wrapText="1"/>
    </xf>
    <xf numFmtId="164" fontId="111" fillId="97" borderId="29" xfId="0" applyNumberFormat="1" applyFont="1" applyFill="1" applyBorder="1" applyAlignment="1">
      <alignment horizontal="right" vertical="center" wrapText="1"/>
    </xf>
    <xf numFmtId="164" fontId="111" fillId="0" borderId="29" xfId="0" applyNumberFormat="1" applyFont="1" applyFill="1" applyBorder="1" applyAlignment="1">
      <alignment horizontal="center" vertical="center" wrapText="1"/>
    </xf>
    <xf numFmtId="164" fontId="111" fillId="97" borderId="62" xfId="0" applyNumberFormat="1" applyFont="1" applyFill="1" applyBorder="1" applyAlignment="1">
      <alignment horizontal="center" vertical="center" wrapText="1"/>
    </xf>
    <xf numFmtId="164" fontId="111" fillId="71" borderId="27" xfId="0" applyNumberFormat="1" applyFont="1" applyFill="1" applyBorder="1" applyAlignment="1">
      <alignment horizontal="center" vertical="center" wrapText="1"/>
    </xf>
    <xf numFmtId="164" fontId="111" fillId="71" borderId="67" xfId="0" applyNumberFormat="1" applyFont="1" applyFill="1" applyBorder="1" applyAlignment="1">
      <alignment horizontal="right" vertical="center" wrapText="1"/>
    </xf>
    <xf numFmtId="0" fontId="0" fillId="74" borderId="29" xfId="0" applyFill="1" applyBorder="1" applyAlignment="1" applyProtection="1">
      <alignment horizontal="center" vertical="center" wrapText="1"/>
    </xf>
    <xf numFmtId="0" fontId="18" fillId="74" borderId="29" xfId="0" applyFont="1" applyFill="1" applyBorder="1" applyAlignment="1" applyProtection="1">
      <alignment horizontal="center" vertical="center" wrapText="1"/>
    </xf>
    <xf numFmtId="164" fontId="18" fillId="74" borderId="29" xfId="0" applyNumberFormat="1" applyFont="1" applyFill="1" applyBorder="1" applyAlignment="1" applyProtection="1">
      <alignment horizontal="center" vertical="center" wrapText="1"/>
    </xf>
    <xf numFmtId="1" fontId="18" fillId="0" borderId="29" xfId="0" applyNumberFormat="1" applyFont="1" applyFill="1" applyBorder="1" applyAlignment="1" applyProtection="1">
      <alignment horizontal="center" vertical="center" wrapText="1"/>
      <protection locked="0"/>
    </xf>
    <xf numFmtId="164" fontId="17" fillId="0" borderId="0" xfId="0" applyNumberFormat="1" applyFont="1" applyFill="1" applyBorder="1" applyAlignment="1">
      <alignment horizontal="left" vertical="center"/>
    </xf>
    <xf numFmtId="164" fontId="17" fillId="100" borderId="0" xfId="0" applyNumberFormat="1" applyFont="1" applyFill="1" applyBorder="1" applyAlignment="1">
      <alignment horizontal="center" vertical="center"/>
    </xf>
    <xf numFmtId="164" fontId="17" fillId="100" borderId="29" xfId="0" applyNumberFormat="1" applyFont="1" applyFill="1" applyBorder="1" applyAlignment="1" applyProtection="1">
      <alignment horizontal="right" vertical="center"/>
      <protection hidden="1"/>
    </xf>
    <xf numFmtId="164" fontId="17" fillId="106" borderId="0" xfId="0" applyNumberFormat="1" applyFont="1" applyFill="1" applyBorder="1" applyAlignment="1">
      <alignment horizontal="left" vertical="center"/>
    </xf>
    <xf numFmtId="164" fontId="17" fillId="106" borderId="29" xfId="0" applyNumberFormat="1" applyFont="1" applyFill="1" applyBorder="1" applyAlignment="1" applyProtection="1">
      <alignment horizontal="right" vertical="center"/>
      <protection hidden="1"/>
    </xf>
    <xf numFmtId="0" fontId="19" fillId="106" borderId="29" xfId="0" applyFont="1" applyFill="1" applyBorder="1" applyAlignment="1">
      <alignment horizontal="center" vertical="center" wrapText="1"/>
    </xf>
    <xf numFmtId="40" fontId="19" fillId="106" borderId="29" xfId="0" applyNumberFormat="1" applyFont="1" applyFill="1" applyBorder="1" applyAlignment="1">
      <alignment horizontal="center" vertical="center" wrapText="1"/>
    </xf>
    <xf numFmtId="0" fontId="94" fillId="0" borderId="29" xfId="0" applyFont="1" applyFill="1" applyBorder="1" applyAlignment="1" applyProtection="1">
      <alignment horizontal="center" vertical="center" wrapText="1"/>
    </xf>
    <xf numFmtId="10" fontId="94" fillId="0" borderId="46" xfId="0" applyNumberFormat="1" applyFont="1" applyBorder="1" applyProtection="1"/>
    <xf numFmtId="0" fontId="94" fillId="0" borderId="29" xfId="0" applyFont="1" applyBorder="1" applyAlignment="1" applyProtection="1">
      <alignment horizontal="center" vertical="center" wrapText="1"/>
    </xf>
    <xf numFmtId="0" fontId="0" fillId="0" borderId="0" xfId="0" applyProtection="1"/>
    <xf numFmtId="0" fontId="0" fillId="0" borderId="34" xfId="0" applyBorder="1" applyProtection="1"/>
    <xf numFmtId="0" fontId="0" fillId="0" borderId="41" xfId="0" applyBorder="1" applyProtection="1"/>
    <xf numFmtId="0" fontId="0" fillId="0" borderId="42" xfId="0" applyBorder="1" applyProtection="1"/>
    <xf numFmtId="165" fontId="15" fillId="76" borderId="95" xfId="0" applyNumberFormat="1" applyFont="1" applyFill="1" applyBorder="1" applyAlignment="1" applyProtection="1">
      <alignment horizontal="right" vertical="top"/>
    </xf>
    <xf numFmtId="165" fontId="15" fillId="76" borderId="140" xfId="0" applyNumberFormat="1" applyFont="1" applyFill="1" applyBorder="1" applyAlignment="1" applyProtection="1">
      <alignment horizontal="right" vertical="top"/>
    </xf>
    <xf numFmtId="165" fontId="15" fillId="76" borderId="63" xfId="0" applyNumberFormat="1" applyFont="1" applyFill="1" applyBorder="1" applyAlignment="1" applyProtection="1">
      <alignment horizontal="right" vertical="top"/>
    </xf>
    <xf numFmtId="165" fontId="15" fillId="76" borderId="104" xfId="0" applyNumberFormat="1" applyFont="1" applyFill="1" applyBorder="1" applyAlignment="1" applyProtection="1">
      <alignment horizontal="right" vertical="top"/>
    </xf>
    <xf numFmtId="177" fontId="15" fillId="0" borderId="29" xfId="0" applyNumberFormat="1" applyFont="1" applyBorder="1" applyAlignment="1" applyProtection="1">
      <alignment horizontal="center" vertical="center" wrapText="1"/>
      <protection locked="0"/>
    </xf>
    <xf numFmtId="0" fontId="19" fillId="71" borderId="56" xfId="0" applyFont="1" applyFill="1" applyBorder="1" applyAlignment="1" applyProtection="1">
      <alignment horizontal="center" vertical="center" wrapText="1"/>
    </xf>
    <xf numFmtId="1" fontId="15" fillId="71" borderId="46" xfId="0" applyNumberFormat="1" applyFont="1" applyFill="1" applyBorder="1" applyAlignment="1" applyProtection="1">
      <alignment horizontal="center"/>
    </xf>
    <xf numFmtId="0" fontId="135" fillId="71" borderId="59" xfId="0" applyFont="1" applyFill="1" applyBorder="1" applyAlignment="1" applyProtection="1">
      <alignment horizontal="center" vertical="center" wrapText="1"/>
    </xf>
    <xf numFmtId="0" fontId="110" fillId="74" borderId="52" xfId="0" applyFont="1" applyFill="1" applyBorder="1" applyAlignment="1" applyProtection="1">
      <alignment horizontal="center" vertical="center" wrapText="1"/>
    </xf>
    <xf numFmtId="0" fontId="110" fillId="74" borderId="105" xfId="0" applyFont="1" applyFill="1" applyBorder="1" applyAlignment="1" applyProtection="1">
      <alignment horizontal="center" vertical="center" wrapText="1"/>
    </xf>
    <xf numFmtId="1" fontId="13" fillId="71" borderId="57" xfId="0" applyNumberFormat="1" applyFont="1" applyFill="1" applyBorder="1" applyAlignment="1" applyProtection="1">
      <alignment horizontal="center" vertical="center"/>
    </xf>
    <xf numFmtId="1" fontId="13" fillId="71" borderId="63" xfId="0" applyNumberFormat="1" applyFont="1" applyFill="1" applyBorder="1" applyAlignment="1" applyProtection="1">
      <alignment horizontal="center" vertical="center"/>
    </xf>
    <xf numFmtId="2" fontId="15" fillId="90" borderId="29" xfId="0" applyNumberFormat="1" applyFont="1" applyFill="1" applyBorder="1" applyAlignment="1" applyProtection="1">
      <alignment horizontal="center" vertical="center" wrapText="1"/>
      <protection locked="0"/>
    </xf>
    <xf numFmtId="0" fontId="19" fillId="71" borderId="57" xfId="0" applyFont="1" applyFill="1" applyBorder="1" applyAlignment="1" applyProtection="1">
      <alignment horizontal="center" vertical="center" wrapText="1"/>
    </xf>
    <xf numFmtId="0" fontId="128" fillId="0" borderId="0" xfId="0" applyFont="1" applyFill="1" applyBorder="1"/>
    <xf numFmtId="1" fontId="46" fillId="99" borderId="0" xfId="0" applyNumberFormat="1" applyFont="1" applyFill="1" applyBorder="1" applyAlignment="1">
      <alignment horizontal="center" vertical="center"/>
    </xf>
    <xf numFmtId="9" fontId="46" fillId="99" borderId="0" xfId="0" applyNumberFormat="1" applyFont="1" applyFill="1" applyBorder="1" applyAlignment="1">
      <alignment horizontal="center" vertical="center"/>
    </xf>
    <xf numFmtId="0" fontId="111" fillId="0" borderId="0" xfId="0" applyFont="1" applyFill="1" applyBorder="1" applyAlignment="1">
      <alignment horizontal="center"/>
    </xf>
    <xf numFmtId="0" fontId="105" fillId="99" borderId="25" xfId="0" applyFont="1" applyFill="1" applyBorder="1" applyAlignment="1">
      <alignment horizontal="center" vertical="center"/>
    </xf>
    <xf numFmtId="0" fontId="105" fillId="99" borderId="0" xfId="368" applyFont="1" applyFill="1" applyBorder="1" applyAlignment="1">
      <alignment horizontal="center" vertical="center" wrapText="1"/>
    </xf>
    <xf numFmtId="0" fontId="106" fillId="0" borderId="75" xfId="0" applyFont="1" applyFill="1" applyBorder="1" applyAlignment="1">
      <alignment horizontal="center" vertical="center"/>
    </xf>
    <xf numFmtId="0" fontId="106" fillId="0" borderId="0" xfId="0" applyFont="1" applyFill="1" applyBorder="1" applyAlignment="1">
      <alignment horizontal="center" vertical="center"/>
    </xf>
    <xf numFmtId="0" fontId="106" fillId="0" borderId="78" xfId="0" applyFont="1" applyFill="1" applyBorder="1" applyAlignment="1">
      <alignment horizontal="center" vertical="center"/>
    </xf>
    <xf numFmtId="0" fontId="106" fillId="0" borderId="46" xfId="0" applyFont="1" applyFill="1" applyBorder="1" applyAlignment="1">
      <alignment horizontal="center" vertical="center"/>
    </xf>
    <xf numFmtId="0" fontId="106" fillId="0" borderId="54" xfId="0" applyFont="1" applyFill="1" applyBorder="1" applyAlignment="1">
      <alignment horizontal="center" vertical="center"/>
    </xf>
    <xf numFmtId="0" fontId="106" fillId="0" borderId="47" xfId="0" applyFont="1" applyFill="1" applyBorder="1" applyAlignment="1">
      <alignment horizontal="center" vertical="center"/>
    </xf>
    <xf numFmtId="0" fontId="10" fillId="0" borderId="0" xfId="0" applyFont="1" applyAlignment="1">
      <alignment vertical="center"/>
    </xf>
    <xf numFmtId="0" fontId="0" fillId="0" borderId="0" xfId="0" applyAlignment="1">
      <alignment horizontal="center" vertical="center"/>
    </xf>
    <xf numFmtId="0" fontId="11" fillId="0" borderId="0" xfId="0" applyFont="1" applyAlignment="1">
      <alignment horizontal="center"/>
    </xf>
    <xf numFmtId="0" fontId="11" fillId="0" borderId="0" xfId="0" applyFont="1"/>
    <xf numFmtId="0" fontId="17" fillId="0" borderId="0" xfId="0" applyFont="1" applyAlignment="1">
      <alignment horizontal="center"/>
    </xf>
    <xf numFmtId="0" fontId="15" fillId="0" borderId="0" xfId="0" applyFont="1" applyAlignment="1">
      <alignment horizontal="left" vertical="top"/>
    </xf>
    <xf numFmtId="165" fontId="15" fillId="0" borderId="0" xfId="0" applyNumberFormat="1" applyFont="1" applyAlignment="1">
      <alignment vertical="top"/>
    </xf>
    <xf numFmtId="0" fontId="31" fillId="0" borderId="0" xfId="0" applyFont="1"/>
    <xf numFmtId="0" fontId="31" fillId="0" borderId="0" xfId="0" applyFont="1" applyAlignment="1">
      <alignment horizontal="left" vertical="top"/>
    </xf>
    <xf numFmtId="165" fontId="31" fillId="0" borderId="0" xfId="0" applyNumberFormat="1" applyFont="1" applyAlignment="1">
      <alignment vertical="top"/>
    </xf>
    <xf numFmtId="0" fontId="13" fillId="76" borderId="80" xfId="0" applyFont="1" applyFill="1" applyBorder="1" applyAlignment="1">
      <alignment vertical="top"/>
    </xf>
    <xf numFmtId="0" fontId="13" fillId="76" borderId="81" xfId="0" applyFont="1" applyFill="1" applyBorder="1" applyAlignment="1">
      <alignment vertical="top"/>
    </xf>
    <xf numFmtId="0" fontId="0" fillId="76" borderId="81" xfId="0" applyFill="1" applyBorder="1"/>
    <xf numFmtId="0" fontId="13" fillId="76" borderId="82" xfId="0" applyFont="1" applyFill="1" applyBorder="1" applyAlignment="1">
      <alignment vertical="top"/>
    </xf>
    <xf numFmtId="0" fontId="15" fillId="0" borderId="59" xfId="0" applyFont="1" applyBorder="1" applyAlignment="1">
      <alignment vertical="top"/>
    </xf>
    <xf numFmtId="0" fontId="15" fillId="0" borderId="54" xfId="0" applyFont="1" applyBorder="1" applyAlignment="1">
      <alignment vertical="top"/>
    </xf>
    <xf numFmtId="0" fontId="0" fillId="0" borderId="54" xfId="0" applyBorder="1"/>
    <xf numFmtId="0" fontId="15" fillId="0" borderId="47" xfId="0" applyFont="1" applyBorder="1" applyAlignment="1">
      <alignment vertical="top"/>
    </xf>
    <xf numFmtId="165" fontId="13" fillId="0" borderId="79" xfId="0" applyNumberFormat="1" applyFont="1" applyBorder="1" applyAlignment="1">
      <alignment horizontal="center" vertical="top" wrapText="1"/>
    </xf>
    <xf numFmtId="165" fontId="13" fillId="0" borderId="24" xfId="0" applyNumberFormat="1" applyFont="1" applyBorder="1" applyAlignment="1">
      <alignment horizontal="center" vertical="top"/>
    </xf>
    <xf numFmtId="0" fontId="15" fillId="0" borderId="21" xfId="0" applyFont="1" applyBorder="1" applyAlignment="1">
      <alignment horizontal="center" vertical="top"/>
    </xf>
    <xf numFmtId="0" fontId="15" fillId="0" borderId="0" xfId="0" applyFont="1" applyAlignment="1">
      <alignment horizontal="center" vertical="top"/>
    </xf>
    <xf numFmtId="165" fontId="13" fillId="0" borderId="0" xfId="0" applyNumberFormat="1" applyFont="1" applyAlignment="1">
      <alignment horizontal="center" vertical="top"/>
    </xf>
    <xf numFmtId="165" fontId="13" fillId="0" borderId="34" xfId="0" applyNumberFormat="1" applyFont="1" applyBorder="1" applyAlignment="1">
      <alignment horizontal="center" vertical="top"/>
    </xf>
    <xf numFmtId="0" fontId="15" fillId="0" borderId="68" xfId="0" applyFont="1" applyBorder="1" applyAlignment="1">
      <alignment horizontal="left" vertical="top"/>
    </xf>
    <xf numFmtId="0" fontId="15" fillId="0" borderId="43" xfId="0" applyFont="1" applyBorder="1" applyAlignment="1">
      <alignment horizontal="left" vertical="top"/>
    </xf>
    <xf numFmtId="0" fontId="0" fillId="0" borderId="83" xfId="0" applyBorder="1"/>
    <xf numFmtId="0" fontId="15" fillId="0" borderId="83" xfId="0" applyFont="1" applyBorder="1" applyAlignment="1">
      <alignment vertical="top"/>
    </xf>
    <xf numFmtId="0" fontId="15" fillId="0" borderId="106" xfId="0" applyFont="1" applyBorder="1" applyAlignment="1">
      <alignment vertical="top"/>
    </xf>
    <xf numFmtId="165" fontId="15" fillId="71" borderId="72" xfId="0" applyNumberFormat="1" applyFont="1" applyFill="1" applyBorder="1" applyAlignment="1">
      <alignment vertical="top"/>
    </xf>
    <xf numFmtId="165" fontId="15" fillId="0" borderId="22" xfId="0" applyNumberFormat="1" applyFont="1" applyBorder="1" applyAlignment="1" applyProtection="1">
      <alignment vertical="top"/>
      <protection locked="0"/>
    </xf>
    <xf numFmtId="0" fontId="19" fillId="0" borderId="0" xfId="0" applyFont="1"/>
    <xf numFmtId="0" fontId="13" fillId="80" borderId="107" xfId="0" applyFont="1" applyFill="1" applyBorder="1" applyAlignment="1">
      <alignment horizontal="center" vertical="center" wrapText="1"/>
    </xf>
    <xf numFmtId="2" fontId="18" fillId="80" borderId="41" xfId="0" applyNumberFormat="1" applyFont="1" applyFill="1" applyBorder="1" applyAlignment="1">
      <alignment vertical="center" wrapText="1"/>
    </xf>
    <xf numFmtId="44" fontId="18" fillId="80" borderId="41" xfId="0" applyNumberFormat="1" applyFont="1" applyFill="1" applyBorder="1" applyAlignment="1">
      <alignment vertical="center" wrapText="1"/>
    </xf>
    <xf numFmtId="44" fontId="18" fillId="80" borderId="108" xfId="0" applyNumberFormat="1" applyFont="1" applyFill="1" applyBorder="1" applyAlignment="1">
      <alignment vertical="center" wrapText="1"/>
    </xf>
    <xf numFmtId="0" fontId="15" fillId="0" borderId="84" xfId="0" applyFont="1" applyBorder="1" applyAlignment="1">
      <alignment horizontal="left" vertical="top"/>
    </xf>
    <xf numFmtId="0" fontId="15" fillId="0" borderId="85" xfId="0" applyFont="1" applyBorder="1" applyAlignment="1">
      <alignment horizontal="left" vertical="top"/>
    </xf>
    <xf numFmtId="0" fontId="0" fillId="0" borderId="86" xfId="0" applyBorder="1"/>
    <xf numFmtId="0" fontId="15" fillId="0" borderId="86" xfId="0" applyFont="1" applyBorder="1" applyAlignment="1">
      <alignment vertical="top"/>
    </xf>
    <xf numFmtId="0" fontId="15" fillId="0" borderId="109" xfId="0" applyFont="1" applyBorder="1" applyAlignment="1">
      <alignment vertical="top"/>
    </xf>
    <xf numFmtId="165" fontId="15" fillId="0" borderId="23" xfId="0" applyNumberFormat="1" applyFont="1" applyBorder="1" applyAlignment="1" applyProtection="1">
      <alignment vertical="top"/>
      <protection locked="0"/>
    </xf>
    <xf numFmtId="0" fontId="19" fillId="0" borderId="35" xfId="0" applyFont="1" applyBorder="1" applyAlignment="1" applyProtection="1">
      <alignment horizontal="center" vertical="center" wrapText="1"/>
      <protection locked="0"/>
    </xf>
    <xf numFmtId="2" fontId="19" fillId="0" borderId="27" xfId="0" applyNumberFormat="1" applyFont="1" applyBorder="1" applyAlignment="1" applyProtection="1">
      <alignment horizontal="center" vertical="center" wrapText="1"/>
      <protection locked="0"/>
    </xf>
    <xf numFmtId="44" fontId="19" fillId="0" borderId="27" xfId="0" applyNumberFormat="1" applyFont="1" applyBorder="1" applyAlignment="1" applyProtection="1">
      <alignment horizontal="center" vertical="center" wrapText="1"/>
      <protection locked="0"/>
    </xf>
    <xf numFmtId="44" fontId="19" fillId="75" borderId="110" xfId="0" applyNumberFormat="1" applyFont="1" applyFill="1" applyBorder="1" applyAlignment="1">
      <alignment horizontal="center"/>
    </xf>
    <xf numFmtId="0" fontId="13" fillId="0" borderId="0" xfId="0" applyFont="1" applyAlignment="1">
      <alignment horizontal="center" vertical="top"/>
    </xf>
    <xf numFmtId="0" fontId="19" fillId="0" borderId="36" xfId="0" applyFont="1" applyBorder="1" applyAlignment="1" applyProtection="1">
      <alignment horizontal="center" vertical="center" wrapText="1"/>
      <protection locked="0"/>
    </xf>
    <xf numFmtId="44" fontId="19" fillId="0" borderId="29" xfId="0" applyNumberFormat="1" applyFont="1" applyBorder="1" applyAlignment="1" applyProtection="1">
      <alignment horizontal="center" vertical="center" wrapText="1"/>
      <protection locked="0"/>
    </xf>
    <xf numFmtId="0" fontId="13" fillId="0" borderId="0" xfId="0" applyFont="1" applyAlignment="1">
      <alignment vertical="top"/>
    </xf>
    <xf numFmtId="44" fontId="19" fillId="0" borderId="25" xfId="0" applyNumberFormat="1" applyFont="1" applyBorder="1" applyAlignment="1" applyProtection="1">
      <alignment horizontal="center" vertical="center" wrapText="1"/>
      <protection locked="0"/>
    </xf>
    <xf numFmtId="0" fontId="15" fillId="0" borderId="84" xfId="0" applyFont="1" applyBorder="1" applyAlignment="1">
      <alignment vertical="top"/>
    </xf>
    <xf numFmtId="0" fontId="17" fillId="75" borderId="116" xfId="0" applyFont="1" applyFill="1" applyBorder="1" applyAlignment="1">
      <alignment horizontal="center" vertical="center" wrapText="1"/>
    </xf>
    <xf numFmtId="166" fontId="17" fillId="75" borderId="117" xfId="0" applyNumberFormat="1" applyFont="1" applyFill="1" applyBorder="1" applyAlignment="1">
      <alignment horizontal="center"/>
    </xf>
    <xf numFmtId="44" fontId="17" fillId="75" borderId="117" xfId="0" applyNumberFormat="1" applyFont="1" applyFill="1" applyBorder="1" applyAlignment="1">
      <alignment horizontal="center"/>
    </xf>
    <xf numFmtId="44" fontId="17" fillId="75" borderId="118" xfId="0" applyNumberFormat="1" applyFont="1" applyFill="1" applyBorder="1" applyAlignment="1">
      <alignment horizontal="center"/>
    </xf>
    <xf numFmtId="0" fontId="17" fillId="75" borderId="48" xfId="0" applyFont="1" applyFill="1" applyBorder="1" applyAlignment="1">
      <alignment horizontal="center" vertical="center" wrapText="1"/>
    </xf>
    <xf numFmtId="2" fontId="17" fillId="75" borderId="9" xfId="0" applyNumberFormat="1" applyFont="1" applyFill="1" applyBorder="1" applyAlignment="1">
      <alignment horizontal="center" vertical="center" wrapText="1"/>
    </xf>
    <xf numFmtId="44" fontId="17" fillId="75" borderId="9" xfId="0" applyNumberFormat="1" applyFont="1" applyFill="1" applyBorder="1" applyAlignment="1">
      <alignment horizontal="center" vertical="center" wrapText="1"/>
    </xf>
    <xf numFmtId="44" fontId="17" fillId="75" borderId="49" xfId="0" applyNumberFormat="1" applyFont="1" applyFill="1" applyBorder="1" applyAlignment="1">
      <alignment horizontal="center"/>
    </xf>
    <xf numFmtId="0" fontId="13" fillId="80" borderId="119" xfId="0" applyFont="1" applyFill="1" applyBorder="1" applyAlignment="1">
      <alignment horizontal="center" vertical="center" wrapText="1"/>
    </xf>
    <xf numFmtId="2" fontId="19" fillId="80" borderId="120" xfId="0" applyNumberFormat="1" applyFont="1" applyFill="1" applyBorder="1" applyAlignment="1">
      <alignment horizontal="center" vertical="center" wrapText="1"/>
    </xf>
    <xf numFmtId="44" fontId="19" fillId="80" borderId="120" xfId="0" applyNumberFormat="1" applyFont="1" applyFill="1" applyBorder="1" applyAlignment="1">
      <alignment horizontal="center" vertical="center" wrapText="1"/>
    </xf>
    <xf numFmtId="44" fontId="19" fillId="80" borderId="121" xfId="0" applyNumberFormat="1" applyFont="1" applyFill="1" applyBorder="1" applyAlignment="1">
      <alignment horizontal="center"/>
    </xf>
    <xf numFmtId="0" fontId="15" fillId="0" borderId="87" xfId="0" applyFont="1" applyBorder="1" applyAlignment="1">
      <alignment vertical="top"/>
    </xf>
    <xf numFmtId="0" fontId="15" fillId="0" borderId="88" xfId="0" applyFont="1" applyBorder="1" applyAlignment="1">
      <alignment horizontal="left" vertical="top"/>
    </xf>
    <xf numFmtId="0" fontId="0" fillId="0" borderId="89" xfId="0" applyBorder="1"/>
    <xf numFmtId="0" fontId="15" fillId="0" borderId="89" xfId="0" applyFont="1" applyBorder="1" applyAlignment="1">
      <alignment vertical="top"/>
    </xf>
    <xf numFmtId="0" fontId="15" fillId="0" borderId="115" xfId="0" applyFont="1" applyBorder="1" applyAlignment="1">
      <alignment vertical="top"/>
    </xf>
    <xf numFmtId="165" fontId="15" fillId="0" borderId="24" xfId="0" applyNumberFormat="1" applyFont="1" applyBorder="1" applyAlignment="1" applyProtection="1">
      <alignment vertical="top"/>
      <protection locked="0"/>
    </xf>
    <xf numFmtId="0" fontId="13" fillId="76" borderId="68" xfId="0" applyFont="1" applyFill="1" applyBorder="1" applyAlignment="1">
      <alignment horizontal="center" vertical="top"/>
    </xf>
    <xf numFmtId="0" fontId="13" fillId="76" borderId="46" xfId="0" applyFont="1" applyFill="1" applyBorder="1" applyAlignment="1">
      <alignment horizontal="left" vertical="center"/>
    </xf>
    <xf numFmtId="0" fontId="0" fillId="76" borderId="54" xfId="0" applyFill="1" applyBorder="1"/>
    <xf numFmtId="0" fontId="13" fillId="76" borderId="54" xfId="0" applyFont="1" applyFill="1" applyBorder="1" applyAlignment="1">
      <alignment vertical="top"/>
    </xf>
    <xf numFmtId="0" fontId="13" fillId="76" borderId="47" xfId="0" applyFont="1" applyFill="1" applyBorder="1" applyAlignment="1">
      <alignment vertical="top"/>
    </xf>
    <xf numFmtId="165" fontId="15" fillId="76" borderId="72" xfId="0" applyNumberFormat="1" applyFont="1" applyFill="1" applyBorder="1" applyAlignment="1">
      <alignment vertical="top"/>
    </xf>
    <xf numFmtId="165" fontId="15" fillId="76" borderId="22" xfId="0" applyNumberFormat="1" applyFont="1" applyFill="1" applyBorder="1" applyAlignment="1">
      <alignment vertical="top"/>
    </xf>
    <xf numFmtId="0" fontId="13" fillId="0" borderId="59" xfId="0" applyFont="1" applyBorder="1" applyAlignment="1">
      <alignment vertical="top"/>
    </xf>
    <xf numFmtId="0" fontId="13" fillId="0" borderId="54" xfId="0" applyFont="1" applyBorder="1" applyAlignment="1">
      <alignment vertical="top"/>
    </xf>
    <xf numFmtId="0" fontId="15" fillId="0" borderId="54" xfId="0" applyFont="1" applyBorder="1" applyAlignment="1">
      <alignment horizontal="left" vertical="top"/>
    </xf>
    <xf numFmtId="165" fontId="15" fillId="0" borderId="54" xfId="0" applyNumberFormat="1" applyFont="1" applyBorder="1" applyAlignment="1">
      <alignment vertical="top"/>
    </xf>
    <xf numFmtId="0" fontId="13" fillId="0" borderId="103" xfId="0" applyFont="1" applyBorder="1" applyAlignment="1">
      <alignment vertical="top"/>
    </xf>
    <xf numFmtId="0" fontId="15" fillId="0" borderId="0" xfId="0" applyFont="1" applyAlignment="1">
      <alignment vertical="top"/>
    </xf>
    <xf numFmtId="0" fontId="15" fillId="0" borderId="90" xfId="0" applyFont="1" applyBorder="1" applyAlignment="1">
      <alignment horizontal="left" vertical="top"/>
    </xf>
    <xf numFmtId="0" fontId="15" fillId="0" borderId="91" xfId="0" applyFont="1" applyBorder="1" applyAlignment="1">
      <alignment horizontal="left" vertical="top"/>
    </xf>
    <xf numFmtId="0" fontId="0" fillId="0" borderId="92" xfId="0" applyBorder="1"/>
    <xf numFmtId="0" fontId="15" fillId="0" borderId="92" xfId="0" applyFont="1" applyBorder="1" applyAlignment="1">
      <alignment vertical="top"/>
    </xf>
    <xf numFmtId="165" fontId="15" fillId="71" borderId="29" xfId="0" applyNumberFormat="1" applyFont="1" applyFill="1" applyBorder="1" applyAlignment="1">
      <alignment vertical="top"/>
    </xf>
    <xf numFmtId="165" fontId="15" fillId="0" borderId="25" xfId="0" applyNumberFormat="1" applyFont="1" applyBorder="1" applyAlignment="1" applyProtection="1">
      <alignment vertical="top"/>
      <protection locked="0"/>
    </xf>
    <xf numFmtId="0" fontId="17" fillId="75" borderId="119" xfId="0" applyFont="1" applyFill="1" applyBorder="1" applyAlignment="1">
      <alignment horizontal="center" vertical="center" wrapText="1"/>
    </xf>
    <xf numFmtId="165" fontId="15" fillId="0" borderId="26" xfId="0" applyNumberFormat="1" applyFont="1" applyBorder="1" applyAlignment="1" applyProtection="1">
      <alignment vertical="top"/>
      <protection locked="0"/>
    </xf>
    <xf numFmtId="2" fontId="17" fillId="75" borderId="0" xfId="0" applyNumberFormat="1" applyFont="1" applyFill="1" applyAlignment="1">
      <alignment horizontal="center" vertical="center" wrapText="1"/>
    </xf>
    <xf numFmtId="44" fontId="17" fillId="75" borderId="0" xfId="0" applyNumberFormat="1" applyFont="1" applyFill="1" applyAlignment="1">
      <alignment horizontal="center" vertical="center" wrapText="1"/>
    </xf>
    <xf numFmtId="44" fontId="17" fillId="75" borderId="51" xfId="0" applyNumberFormat="1" applyFont="1" applyFill="1" applyBorder="1" applyAlignment="1">
      <alignment horizontal="center"/>
    </xf>
    <xf numFmtId="0" fontId="15" fillId="0" borderId="87" xfId="0" applyFont="1" applyBorder="1" applyAlignment="1">
      <alignment horizontal="left" vertical="top"/>
    </xf>
    <xf numFmtId="0" fontId="15" fillId="0" borderId="93" xfId="0" applyFont="1" applyBorder="1" applyAlignment="1">
      <alignment horizontal="left" vertical="top"/>
    </xf>
    <xf numFmtId="0" fontId="0" fillId="0" borderId="94" xfId="0" applyBorder="1"/>
    <xf numFmtId="0" fontId="15" fillId="0" borderId="94" xfId="0" applyFont="1" applyBorder="1" applyAlignment="1">
      <alignment vertical="top"/>
    </xf>
    <xf numFmtId="165" fontId="15" fillId="0" borderId="27" xfId="0" applyNumberFormat="1" applyFont="1" applyBorder="1" applyAlignment="1" applyProtection="1">
      <alignment vertical="top"/>
      <protection locked="0"/>
    </xf>
    <xf numFmtId="0" fontId="19" fillId="0" borderId="37" xfId="0" applyFont="1" applyBorder="1" applyAlignment="1" applyProtection="1">
      <alignment horizontal="center" vertical="center" wrapText="1"/>
      <protection locked="0"/>
    </xf>
    <xf numFmtId="0" fontId="13" fillId="76" borderId="46" xfId="0" applyFont="1" applyFill="1" applyBorder="1" applyAlignment="1">
      <alignment horizontal="left" vertical="top"/>
    </xf>
    <xf numFmtId="165" fontId="15" fillId="76" borderId="29" xfId="0" applyNumberFormat="1" applyFont="1" applyFill="1" applyBorder="1" applyAlignment="1">
      <alignment vertical="top"/>
    </xf>
    <xf numFmtId="0" fontId="15" fillId="0" borderId="59" xfId="0" applyFont="1" applyBorder="1" applyAlignment="1">
      <alignment horizontal="left" vertical="top"/>
    </xf>
    <xf numFmtId="165" fontId="15" fillId="0" borderId="103" xfId="0" applyNumberFormat="1" applyFont="1" applyBorder="1" applyAlignment="1">
      <alignment vertical="top"/>
    </xf>
    <xf numFmtId="0" fontId="15" fillId="0" borderId="95" xfId="0" applyFont="1" applyBorder="1" applyAlignment="1">
      <alignment horizontal="left" vertical="top"/>
    </xf>
    <xf numFmtId="165" fontId="15" fillId="0" borderId="28" xfId="0" applyNumberFormat="1" applyFont="1" applyBorder="1" applyAlignment="1" applyProtection="1">
      <alignment vertical="top"/>
      <protection locked="0"/>
    </xf>
    <xf numFmtId="0" fontId="15" fillId="0" borderId="103" xfId="0" applyFont="1" applyBorder="1" applyAlignment="1">
      <alignment vertical="top"/>
    </xf>
    <xf numFmtId="0" fontId="17" fillId="75" borderId="50" xfId="0" applyFont="1" applyFill="1" applyBorder="1" applyAlignment="1">
      <alignment horizontal="center" vertical="center" wrapText="1"/>
    </xf>
    <xf numFmtId="2" fontId="19" fillId="75" borderId="0" xfId="0" applyNumberFormat="1" applyFont="1" applyFill="1" applyAlignment="1">
      <alignment horizontal="center" vertical="center" wrapText="1"/>
    </xf>
    <xf numFmtId="44" fontId="19" fillId="75" borderId="0" xfId="0" applyNumberFormat="1" applyFont="1" applyFill="1" applyAlignment="1">
      <alignment horizontal="center" vertical="center" wrapText="1"/>
    </xf>
    <xf numFmtId="44" fontId="19" fillId="75" borderId="51" xfId="0" applyNumberFormat="1" applyFont="1" applyFill="1" applyBorder="1" applyAlignment="1">
      <alignment horizontal="center"/>
    </xf>
    <xf numFmtId="0" fontId="13" fillId="76" borderId="90" xfId="0" applyFont="1" applyFill="1" applyBorder="1" applyAlignment="1">
      <alignment horizontal="center" vertical="top"/>
    </xf>
    <xf numFmtId="0" fontId="19" fillId="0" borderId="38" xfId="0" applyFont="1" applyBorder="1" applyAlignment="1" applyProtection="1">
      <alignment horizontal="center" vertical="center" wrapText="1"/>
      <protection locked="0"/>
    </xf>
    <xf numFmtId="165" fontId="15" fillId="81" borderId="117" xfId="0" applyNumberFormat="1" applyFont="1" applyFill="1" applyBorder="1" applyAlignment="1">
      <alignment vertical="top"/>
    </xf>
    <xf numFmtId="0" fontId="15" fillId="0" borderId="85" xfId="0" applyFont="1" applyBorder="1"/>
    <xf numFmtId="0" fontId="15" fillId="0" borderId="88" xfId="0" applyFont="1" applyBorder="1"/>
    <xf numFmtId="0" fontId="15" fillId="0" borderId="89" xfId="0" applyFont="1" applyBorder="1"/>
    <xf numFmtId="0" fontId="15" fillId="0" borderId="115" xfId="0" applyFont="1" applyBorder="1"/>
    <xf numFmtId="0" fontId="15" fillId="76" borderId="54" xfId="0" applyFont="1" applyFill="1" applyBorder="1"/>
    <xf numFmtId="0" fontId="15" fillId="76" borderId="47" xfId="0" applyFont="1" applyFill="1" applyBorder="1"/>
    <xf numFmtId="0" fontId="0" fillId="76" borderId="47" xfId="0" applyFill="1" applyBorder="1"/>
    <xf numFmtId="0" fontId="19" fillId="75" borderId="0" xfId="0" applyFont="1" applyFill="1" applyAlignment="1">
      <alignment horizontal="center" vertical="center" wrapText="1"/>
    </xf>
    <xf numFmtId="0" fontId="0" fillId="0" borderId="106" xfId="0" applyBorder="1"/>
    <xf numFmtId="0" fontId="19" fillId="75" borderId="122" xfId="0" applyFont="1" applyFill="1" applyBorder="1"/>
    <xf numFmtId="0" fontId="19" fillId="75" borderId="123" xfId="0" applyFont="1" applyFill="1" applyBorder="1"/>
    <xf numFmtId="44" fontId="19" fillId="75" borderId="124" xfId="0" applyNumberFormat="1" applyFont="1" applyFill="1" applyBorder="1"/>
    <xf numFmtId="0" fontId="15" fillId="76" borderId="54" xfId="0" applyFont="1" applyFill="1" applyBorder="1" applyAlignment="1">
      <alignment vertical="top"/>
    </xf>
    <xf numFmtId="0" fontId="15" fillId="76" borderId="47" xfId="0" applyFont="1" applyFill="1" applyBorder="1" applyAlignment="1">
      <alignment vertical="top"/>
    </xf>
    <xf numFmtId="0" fontId="13" fillId="76" borderId="58" xfId="0" applyFont="1" applyFill="1" applyBorder="1" applyAlignment="1">
      <alignment horizontal="center" vertical="top"/>
    </xf>
    <xf numFmtId="165" fontId="15" fillId="0" borderId="32" xfId="0" applyNumberFormat="1" applyFont="1" applyBorder="1" applyAlignment="1" applyProtection="1">
      <alignment vertical="top"/>
      <protection locked="0"/>
    </xf>
    <xf numFmtId="0" fontId="13" fillId="0" borderId="21" xfId="0" applyFont="1" applyBorder="1" applyAlignment="1">
      <alignment horizontal="center" vertical="top"/>
    </xf>
    <xf numFmtId="165" fontId="15" fillId="0" borderId="34" xfId="0" applyNumberFormat="1" applyFont="1" applyBorder="1" applyAlignment="1">
      <alignment vertical="top"/>
    </xf>
    <xf numFmtId="0" fontId="13" fillId="0" borderId="80" xfId="0" applyFont="1" applyBorder="1" applyAlignment="1">
      <alignment vertical="top"/>
    </xf>
    <xf numFmtId="0" fontId="13" fillId="0" borderId="81" xfId="0" applyFont="1" applyBorder="1" applyAlignment="1">
      <alignment vertical="top"/>
    </xf>
    <xf numFmtId="165" fontId="15" fillId="0" borderId="81" xfId="0" applyNumberFormat="1" applyFont="1" applyBorder="1" applyAlignment="1">
      <alignment vertical="top"/>
    </xf>
    <xf numFmtId="165" fontId="15" fillId="76" borderId="96" xfId="0" applyNumberFormat="1" applyFont="1" applyFill="1" applyBorder="1" applyAlignment="1">
      <alignment vertical="top"/>
    </xf>
    <xf numFmtId="165" fontId="15" fillId="76" borderId="82" xfId="0" applyNumberFormat="1" applyFont="1" applyFill="1" applyBorder="1" applyAlignment="1">
      <alignment vertical="top"/>
    </xf>
    <xf numFmtId="165" fontId="15" fillId="76" borderId="32" xfId="0" applyNumberFormat="1" applyFont="1" applyFill="1" applyBorder="1" applyAlignment="1">
      <alignment vertical="top"/>
    </xf>
    <xf numFmtId="165" fontId="15" fillId="76" borderId="103" xfId="0" applyNumberFormat="1" applyFont="1" applyFill="1" applyBorder="1" applyAlignment="1">
      <alignment vertical="top"/>
    </xf>
    <xf numFmtId="0" fontId="15" fillId="0" borderId="0" xfId="0" applyFont="1"/>
    <xf numFmtId="0" fontId="13" fillId="0" borderId="97" xfId="0" applyFont="1" applyBorder="1" applyAlignment="1">
      <alignment vertical="top"/>
    </xf>
    <xf numFmtId="0" fontId="13" fillId="0" borderId="98" xfId="0" applyFont="1" applyBorder="1" applyAlignment="1">
      <alignment vertical="top"/>
    </xf>
    <xf numFmtId="165" fontId="15" fillId="0" borderId="98" xfId="0" applyNumberFormat="1" applyFont="1" applyBorder="1" applyAlignment="1">
      <alignment vertical="top"/>
    </xf>
    <xf numFmtId="0" fontId="0" fillId="0" borderId="98" xfId="0" applyBorder="1"/>
    <xf numFmtId="165" fontId="15" fillId="76" borderId="99" xfId="0" applyNumberFormat="1" applyFont="1" applyFill="1" applyBorder="1" applyAlignment="1">
      <alignment vertical="top"/>
    </xf>
    <xf numFmtId="165" fontId="15" fillId="76" borderId="104" xfId="0" applyNumberFormat="1" applyFont="1" applyFill="1" applyBorder="1" applyAlignment="1">
      <alignment vertical="top"/>
    </xf>
    <xf numFmtId="0" fontId="13" fillId="76" borderId="100" xfId="0" applyFont="1" applyFill="1" applyBorder="1" applyAlignment="1">
      <alignment vertical="top"/>
    </xf>
    <xf numFmtId="0" fontId="13" fillId="76" borderId="9" xfId="0" applyFont="1" applyFill="1" applyBorder="1" applyAlignment="1">
      <alignment vertical="top"/>
    </xf>
    <xf numFmtId="0" fontId="0" fillId="76" borderId="9" xfId="0" applyFill="1" applyBorder="1"/>
    <xf numFmtId="0" fontId="13" fillId="0" borderId="32" xfId="0" applyFont="1" applyBorder="1" applyAlignment="1">
      <alignment horizontal="center" vertical="top"/>
    </xf>
    <xf numFmtId="0" fontId="15" fillId="0" borderId="9" xfId="0" applyFont="1" applyBorder="1"/>
    <xf numFmtId="0" fontId="15" fillId="0" borderId="114" xfId="0" applyFont="1" applyBorder="1"/>
    <xf numFmtId="0" fontId="15" fillId="0" borderId="59" xfId="0" applyFont="1" applyBorder="1" applyAlignment="1">
      <alignment horizontal="center" vertical="top"/>
    </xf>
    <xf numFmtId="0" fontId="15" fillId="0" borderId="54" xfId="0" applyFont="1" applyBorder="1" applyAlignment="1">
      <alignment horizontal="center" vertical="top"/>
    </xf>
    <xf numFmtId="0" fontId="0" fillId="0" borderId="47" xfId="0" applyBorder="1"/>
    <xf numFmtId="0" fontId="13" fillId="0" borderId="34" xfId="0" applyFont="1" applyBorder="1" applyAlignment="1">
      <alignment horizontal="center" vertical="top"/>
    </xf>
    <xf numFmtId="0" fontId="15" fillId="0" borderId="34" xfId="0" applyFont="1" applyBorder="1"/>
    <xf numFmtId="0" fontId="15" fillId="0" borderId="101" xfId="0" applyFont="1" applyBorder="1" applyAlignment="1">
      <alignment horizontal="left" vertical="top"/>
    </xf>
    <xf numFmtId="165" fontId="15" fillId="0" borderId="33" xfId="0" applyNumberFormat="1" applyFont="1" applyBorder="1" applyAlignment="1" applyProtection="1">
      <alignment vertical="top"/>
      <protection locked="0"/>
    </xf>
    <xf numFmtId="0" fontId="0" fillId="0" borderId="21" xfId="0" applyBorder="1"/>
    <xf numFmtId="0" fontId="0" fillId="0" borderId="0" xfId="0" applyAlignment="1">
      <alignment vertical="center" wrapText="1"/>
    </xf>
    <xf numFmtId="0" fontId="0" fillId="0" borderId="34" xfId="0" applyBorder="1" applyAlignment="1">
      <alignment vertical="center" wrapText="1"/>
    </xf>
    <xf numFmtId="165" fontId="15" fillId="0" borderId="30" xfId="0" applyNumberFormat="1" applyFont="1" applyBorder="1" applyAlignment="1" applyProtection="1">
      <alignment vertical="top"/>
      <protection locked="0"/>
    </xf>
    <xf numFmtId="0" fontId="13" fillId="0" borderId="83" xfId="0" applyFont="1" applyBorder="1" applyAlignment="1">
      <alignment vertical="top"/>
    </xf>
    <xf numFmtId="0" fontId="13" fillId="0" borderId="106" xfId="0" applyFont="1" applyBorder="1" applyAlignment="1">
      <alignment vertical="top"/>
    </xf>
    <xf numFmtId="0" fontId="0" fillId="0" borderId="109" xfId="0" applyBorder="1"/>
    <xf numFmtId="0" fontId="27" fillId="0" borderId="21" xfId="0" applyFont="1" applyBorder="1" applyAlignment="1">
      <alignment wrapText="1"/>
    </xf>
    <xf numFmtId="0" fontId="27" fillId="0" borderId="0" xfId="0" applyFont="1" applyAlignment="1">
      <alignment wrapText="1"/>
    </xf>
    <xf numFmtId="0" fontId="27" fillId="0" borderId="34" xfId="0" applyFont="1" applyBorder="1" applyAlignment="1">
      <alignment wrapText="1"/>
    </xf>
    <xf numFmtId="0" fontId="15" fillId="0" borderId="102" xfId="0" applyFont="1" applyBorder="1" applyAlignment="1">
      <alignment horizontal="left" vertical="top"/>
    </xf>
    <xf numFmtId="165" fontId="15" fillId="0" borderId="31" xfId="0" applyNumberFormat="1" applyFont="1" applyBorder="1" applyAlignment="1" applyProtection="1">
      <alignment vertical="top"/>
      <protection locked="0"/>
    </xf>
    <xf numFmtId="0" fontId="27" fillId="0" borderId="21" xfId="0" applyFont="1" applyBorder="1" applyAlignment="1">
      <alignment vertical="center" wrapText="1"/>
    </xf>
    <xf numFmtId="0" fontId="27" fillId="0" borderId="0" xfId="0" applyFont="1" applyAlignment="1">
      <alignment vertical="center" wrapText="1"/>
    </xf>
    <xf numFmtId="0" fontId="27" fillId="0" borderId="34" xfId="0" applyFont="1" applyBorder="1" applyAlignment="1">
      <alignment vertical="center" wrapText="1"/>
    </xf>
    <xf numFmtId="0" fontId="15" fillId="0" borderId="89" xfId="0" applyFont="1" applyBorder="1" applyAlignment="1">
      <alignment vertical="top" wrapText="1"/>
    </xf>
    <xf numFmtId="0" fontId="15" fillId="0" borderId="115" xfId="0" applyFont="1" applyBorder="1" applyAlignment="1">
      <alignment vertical="top" wrapText="1"/>
    </xf>
    <xf numFmtId="0" fontId="28" fillId="0" borderId="21" xfId="0" applyFont="1" applyBorder="1" applyAlignment="1">
      <alignment vertical="center" wrapText="1"/>
    </xf>
    <xf numFmtId="0" fontId="0" fillId="0" borderId="34" xfId="0" applyBorder="1"/>
    <xf numFmtId="0" fontId="15" fillId="0" borderId="0" xfId="0" applyFont="1" applyAlignment="1">
      <alignment horizontal="center"/>
    </xf>
    <xf numFmtId="0" fontId="13" fillId="0" borderId="0" xfId="0" applyFont="1" applyAlignment="1">
      <alignment horizontal="center"/>
    </xf>
    <xf numFmtId="0" fontId="27" fillId="0" borderId="21" xfId="0" applyFont="1" applyBorder="1"/>
    <xf numFmtId="0" fontId="0" fillId="0" borderId="81" xfId="0" applyBorder="1"/>
    <xf numFmtId="0" fontId="13" fillId="0" borderId="127" xfId="0" applyFont="1" applyBorder="1" applyAlignment="1">
      <alignment vertical="top"/>
    </xf>
    <xf numFmtId="165" fontId="15" fillId="79" borderId="82" xfId="0" applyNumberFormat="1" applyFont="1" applyFill="1" applyBorder="1" applyAlignment="1">
      <alignment vertical="top"/>
    </xf>
    <xf numFmtId="165" fontId="15" fillId="79" borderId="103" xfId="0" applyNumberFormat="1" applyFont="1" applyFill="1" applyBorder="1" applyAlignment="1">
      <alignment vertical="top"/>
    </xf>
    <xf numFmtId="0" fontId="0" fillId="0" borderId="40" xfId="0" applyBorder="1"/>
    <xf numFmtId="0" fontId="0" fillId="0" borderId="41" xfId="0" applyBorder="1"/>
    <xf numFmtId="0" fontId="0" fillId="0" borderId="42" xfId="0" applyBorder="1"/>
    <xf numFmtId="0" fontId="0" fillId="0" borderId="128" xfId="0" applyBorder="1"/>
    <xf numFmtId="165" fontId="15" fillId="79" borderId="104" xfId="0" applyNumberFormat="1" applyFont="1" applyFill="1" applyBorder="1" applyAlignment="1">
      <alignment vertical="top"/>
    </xf>
    <xf numFmtId="0" fontId="13" fillId="0" borderId="47" xfId="0" applyFont="1" applyBorder="1" applyAlignment="1">
      <alignment vertical="top"/>
    </xf>
    <xf numFmtId="165" fontId="17" fillId="77" borderId="79" xfId="0" applyNumberFormat="1" applyFont="1" applyFill="1" applyBorder="1" applyAlignment="1">
      <alignment horizontal="center" vertical="center" wrapText="1"/>
    </xf>
    <xf numFmtId="165" fontId="17" fillId="77" borderId="24" xfId="0" applyNumberFormat="1" applyFont="1" applyFill="1" applyBorder="1" applyAlignment="1">
      <alignment horizontal="center" vertical="center" wrapText="1"/>
    </xf>
    <xf numFmtId="0" fontId="0" fillId="0" borderId="0" xfId="0" applyAlignment="1">
      <alignment horizontal="left"/>
    </xf>
    <xf numFmtId="0" fontId="13" fillId="80" borderId="50" xfId="0" applyFont="1" applyFill="1" applyBorder="1" applyAlignment="1">
      <alignment horizontal="center" vertical="center" wrapText="1"/>
    </xf>
    <xf numFmtId="2" fontId="18" fillId="80" borderId="0" xfId="0" applyNumberFormat="1" applyFont="1" applyFill="1" applyAlignment="1">
      <alignment vertical="center" wrapText="1"/>
    </xf>
    <xf numFmtId="44" fontId="18" fillId="80" borderId="0" xfId="0" applyNumberFormat="1" applyFont="1" applyFill="1" applyAlignment="1">
      <alignment vertical="center" wrapText="1"/>
    </xf>
    <xf numFmtId="44" fontId="18" fillId="80" borderId="51" xfId="0" applyNumberFormat="1" applyFont="1" applyFill="1" applyBorder="1" applyAlignment="1">
      <alignment vertical="center" wrapText="1"/>
    </xf>
    <xf numFmtId="0" fontId="19" fillId="75" borderId="37" xfId="0" applyFont="1" applyFill="1" applyBorder="1" applyAlignment="1">
      <alignment horizontal="center" vertical="center" wrapText="1"/>
    </xf>
    <xf numFmtId="2" fontId="19" fillId="75" borderId="29" xfId="0" applyNumberFormat="1" applyFont="1" applyFill="1" applyBorder="1" applyAlignment="1">
      <alignment horizontal="center" vertical="center" wrapText="1"/>
    </xf>
    <xf numFmtId="44" fontId="19" fillId="75" borderId="29" xfId="0" applyNumberFormat="1" applyFont="1" applyFill="1" applyBorder="1" applyAlignment="1">
      <alignment horizontal="center" vertical="center" wrapText="1"/>
    </xf>
    <xf numFmtId="0" fontId="17" fillId="80" borderId="116" xfId="0" applyFont="1" applyFill="1" applyBorder="1" applyAlignment="1">
      <alignment horizontal="center" vertical="center" wrapText="1"/>
    </xf>
    <xf numFmtId="166" fontId="17" fillId="80" borderId="117" xfId="0" applyNumberFormat="1" applyFont="1" applyFill="1" applyBorder="1" applyAlignment="1">
      <alignment horizontal="center"/>
    </xf>
    <xf numFmtId="44" fontId="17" fillId="80" borderId="117" xfId="0" applyNumberFormat="1" applyFont="1" applyFill="1" applyBorder="1" applyAlignment="1">
      <alignment horizontal="center"/>
    </xf>
    <xf numFmtId="44" fontId="17" fillId="75" borderId="9" xfId="0" applyNumberFormat="1" applyFont="1" applyFill="1" applyBorder="1" applyAlignment="1">
      <alignment vertical="center" wrapText="1"/>
    </xf>
    <xf numFmtId="0" fontId="13" fillId="0" borderId="54" xfId="0" applyFont="1" applyBorder="1" applyAlignment="1">
      <alignment horizontal="right" vertical="top"/>
    </xf>
    <xf numFmtId="0" fontId="13" fillId="0" borderId="103" xfId="0" applyFont="1" applyBorder="1" applyAlignment="1">
      <alignment horizontal="right" vertical="top"/>
    </xf>
    <xf numFmtId="44" fontId="19" fillId="80" borderId="120" xfId="0" applyNumberFormat="1" applyFont="1" applyFill="1" applyBorder="1" applyAlignment="1">
      <alignment vertical="center" wrapText="1"/>
    </xf>
    <xf numFmtId="0" fontId="17" fillId="80" borderId="119" xfId="0" applyFont="1" applyFill="1" applyBorder="1" applyAlignment="1">
      <alignment horizontal="center" vertical="center" wrapText="1"/>
    </xf>
    <xf numFmtId="165" fontId="15" fillId="0" borderId="54" xfId="0" applyNumberFormat="1" applyFont="1" applyBorder="1" applyAlignment="1">
      <alignment horizontal="right" vertical="top"/>
    </xf>
    <xf numFmtId="165" fontId="15" fillId="0" borderId="103" xfId="0" applyNumberFormat="1" applyFont="1" applyBorder="1" applyAlignment="1">
      <alignment horizontal="right" vertical="top"/>
    </xf>
    <xf numFmtId="44" fontId="17" fillId="75" borderId="0" xfId="0" applyNumberFormat="1" applyFont="1" applyFill="1" applyAlignment="1">
      <alignment vertical="center" wrapText="1"/>
    </xf>
    <xf numFmtId="44" fontId="19" fillId="75" borderId="0" xfId="0" applyNumberFormat="1" applyFont="1" applyFill="1" applyAlignment="1">
      <alignment vertical="center" wrapText="1"/>
    </xf>
    <xf numFmtId="0" fontId="15" fillId="0" borderId="54" xfId="0" applyFont="1" applyBorder="1" applyAlignment="1">
      <alignment horizontal="right" vertical="top"/>
    </xf>
    <xf numFmtId="0" fontId="15" fillId="0" borderId="103" xfId="0" applyFont="1" applyBorder="1" applyAlignment="1">
      <alignment horizontal="right" vertical="top"/>
    </xf>
    <xf numFmtId="166" fontId="0" fillId="75" borderId="29" xfId="0" applyNumberFormat="1" applyFill="1" applyBorder="1" applyAlignment="1">
      <alignment horizontal="center"/>
    </xf>
    <xf numFmtId="44" fontId="0" fillId="75" borderId="29" xfId="0" applyNumberFormat="1" applyFill="1" applyBorder="1" applyAlignment="1">
      <alignment horizontal="center"/>
    </xf>
    <xf numFmtId="166" fontId="0" fillId="75" borderId="25" xfId="0" applyNumberFormat="1" applyFill="1" applyBorder="1" applyAlignment="1">
      <alignment horizontal="center"/>
    </xf>
    <xf numFmtId="44" fontId="0" fillId="75" borderId="25" xfId="0" applyNumberFormat="1" applyFill="1" applyBorder="1" applyAlignment="1">
      <alignment horizontal="center"/>
    </xf>
    <xf numFmtId="165" fontId="15" fillId="0" borderId="0" xfId="0" applyNumberFormat="1" applyFont="1" applyAlignment="1">
      <alignment horizontal="right" vertical="top"/>
    </xf>
    <xf numFmtId="165" fontId="15" fillId="0" borderId="34" xfId="0" applyNumberFormat="1" applyFont="1" applyBorder="1" applyAlignment="1">
      <alignment horizontal="right" vertical="top"/>
    </xf>
    <xf numFmtId="0" fontId="0" fillId="0" borderId="0" xfId="0" applyAlignment="1">
      <alignment horizontal="right"/>
    </xf>
    <xf numFmtId="0" fontId="13" fillId="76" borderId="81" xfId="0" applyFont="1" applyFill="1" applyBorder="1" applyAlignment="1">
      <alignment horizontal="right" vertical="top"/>
    </xf>
    <xf numFmtId="0" fontId="13" fillId="76" borderId="82" xfId="0" applyFont="1" applyFill="1" applyBorder="1" applyAlignment="1">
      <alignment horizontal="right" vertical="top"/>
    </xf>
    <xf numFmtId="0" fontId="13" fillId="0" borderId="0" xfId="0" applyFont="1" applyAlignment="1">
      <alignment horizontal="right" vertical="top"/>
    </xf>
    <xf numFmtId="0" fontId="13" fillId="0" borderId="34" xfId="0" applyFont="1" applyBorder="1" applyAlignment="1">
      <alignment horizontal="right" vertical="top"/>
    </xf>
    <xf numFmtId="165" fontId="15" fillId="76" borderId="95" xfId="0" applyNumberFormat="1" applyFont="1" applyFill="1" applyBorder="1" applyAlignment="1">
      <alignment horizontal="right" vertical="top"/>
    </xf>
    <xf numFmtId="165" fontId="15" fillId="76" borderId="140" xfId="0" applyNumberFormat="1" applyFont="1" applyFill="1" applyBorder="1" applyAlignment="1">
      <alignment horizontal="right" vertical="top"/>
    </xf>
    <xf numFmtId="165" fontId="15" fillId="76" borderId="63" xfId="0" applyNumberFormat="1" applyFont="1" applyFill="1" applyBorder="1" applyAlignment="1">
      <alignment horizontal="right" vertical="top"/>
    </xf>
    <xf numFmtId="165" fontId="15" fillId="76" borderId="104" xfId="0" applyNumberFormat="1" applyFont="1" applyFill="1" applyBorder="1" applyAlignment="1">
      <alignment horizontal="right" vertical="top"/>
    </xf>
    <xf numFmtId="0" fontId="0" fillId="0" borderId="0" xfId="0" applyProtection="1"/>
    <xf numFmtId="0" fontId="0" fillId="0" borderId="0" xfId="0"/>
    <xf numFmtId="0" fontId="33" fillId="0" borderId="29" xfId="0" applyFont="1" applyBorder="1" applyAlignment="1" applyProtection="1">
      <alignment horizontal="left" vertical="center"/>
    </xf>
    <xf numFmtId="0" fontId="33" fillId="97" borderId="29" xfId="0" applyFont="1" applyFill="1" applyBorder="1" applyAlignment="1" applyProtection="1">
      <alignment horizontal="left" vertical="center"/>
    </xf>
    <xf numFmtId="0" fontId="17" fillId="0" borderId="0" xfId="0" applyFont="1" applyAlignment="1" applyProtection="1">
      <alignment horizontal="left" vertical="center"/>
      <protection locked="0"/>
    </xf>
    <xf numFmtId="0" fontId="136" fillId="97" borderId="29" xfId="0" applyFont="1" applyFill="1" applyBorder="1" applyAlignment="1" applyProtection="1">
      <alignment horizontal="left" vertical="center" wrapText="1"/>
      <protection locked="0"/>
    </xf>
    <xf numFmtId="0" fontId="136" fillId="104" borderId="29"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33" fillId="0" borderId="29" xfId="0" applyFont="1" applyFill="1" applyBorder="1" applyAlignment="1" applyProtection="1">
      <alignment horizontal="left" vertical="center" wrapText="1"/>
    </xf>
    <xf numFmtId="2" fontId="33" fillId="0" borderId="29" xfId="0" applyNumberFormat="1" applyFont="1" applyFill="1" applyBorder="1" applyAlignment="1" applyProtection="1">
      <alignment horizontal="left" vertical="center" wrapText="1"/>
    </xf>
    <xf numFmtId="44" fontId="33" fillId="0" borderId="29" xfId="0" applyNumberFormat="1" applyFont="1" applyFill="1" applyBorder="1" applyAlignment="1" applyProtection="1">
      <alignment horizontal="left" vertical="center" wrapText="1"/>
    </xf>
    <xf numFmtId="164" fontId="33" fillId="97" borderId="29" xfId="0" applyNumberFormat="1" applyFont="1" applyFill="1" applyBorder="1" applyAlignment="1" applyProtection="1">
      <alignment horizontal="right" vertical="center" wrapText="1"/>
    </xf>
    <xf numFmtId="0" fontId="0" fillId="0" borderId="0" xfId="0"/>
    <xf numFmtId="0" fontId="138" fillId="71" borderId="61" xfId="0" applyFont="1" applyFill="1" applyBorder="1" applyAlignment="1" applyProtection="1">
      <alignment horizontal="center" vertical="center" wrapText="1"/>
    </xf>
    <xf numFmtId="1" fontId="13" fillId="71" borderId="62" xfId="0" applyNumberFormat="1" applyFont="1" applyFill="1" applyBorder="1" applyAlignment="1" applyProtection="1">
      <alignment horizontal="center" vertical="center"/>
    </xf>
    <xf numFmtId="0" fontId="27" fillId="0" borderId="0" xfId="0" applyFont="1" applyFill="1" applyBorder="1" applyAlignment="1" applyProtection="1">
      <alignment vertical="center" wrapText="1"/>
      <protection hidden="1"/>
    </xf>
    <xf numFmtId="0" fontId="27" fillId="0" borderId="21" xfId="0" applyFont="1" applyFill="1" applyBorder="1" applyAlignment="1" applyProtection="1">
      <alignment vertical="center" wrapText="1"/>
      <protection hidden="1"/>
    </xf>
    <xf numFmtId="0" fontId="27" fillId="0" borderId="34" xfId="0" applyFont="1" applyFill="1" applyBorder="1" applyAlignment="1" applyProtection="1">
      <alignment vertical="center" wrapText="1"/>
      <protection hidden="1"/>
    </xf>
    <xf numFmtId="0" fontId="0" fillId="0" borderId="21" xfId="0" applyFill="1" applyBorder="1"/>
    <xf numFmtId="0" fontId="0" fillId="0" borderId="34" xfId="0" applyFill="1" applyBorder="1"/>
    <xf numFmtId="0" fontId="15" fillId="0" borderId="55" xfId="0" applyFont="1" applyBorder="1" applyAlignment="1" applyProtection="1">
      <alignment horizontal="center" vertical="center" wrapText="1"/>
    </xf>
    <xf numFmtId="0" fontId="15" fillId="71" borderId="56" xfId="0" applyFont="1" applyFill="1" applyBorder="1" applyAlignment="1" applyProtection="1">
      <alignment horizontal="center" vertical="center" wrapText="1"/>
    </xf>
    <xf numFmtId="0" fontId="15" fillId="71" borderId="57" xfId="0" applyFont="1" applyFill="1" applyBorder="1" applyAlignment="1" applyProtection="1">
      <alignment horizontal="center" vertical="center" wrapText="1"/>
    </xf>
    <xf numFmtId="0" fontId="15" fillId="71" borderId="58" xfId="0" applyFont="1" applyFill="1" applyBorder="1" applyAlignment="1" applyProtection="1">
      <alignment horizontal="center" vertical="center" wrapText="1"/>
    </xf>
    <xf numFmtId="0" fontId="15" fillId="71" borderId="59" xfId="0" applyFont="1" applyFill="1" applyBorder="1" applyAlignment="1" applyProtection="1">
      <alignment horizontal="center" vertical="center" wrapText="1"/>
    </xf>
    <xf numFmtId="0" fontId="13" fillId="71" borderId="61" xfId="0" applyFont="1" applyFill="1" applyBorder="1" applyAlignment="1" applyProtection="1">
      <alignment horizontal="center" vertical="center" wrapText="1"/>
    </xf>
    <xf numFmtId="0" fontId="35" fillId="0" borderId="29" xfId="0" applyFont="1" applyBorder="1" applyAlignment="1" applyProtection="1">
      <alignment horizontal="center" vertical="center"/>
      <protection locked="0"/>
    </xf>
    <xf numFmtId="0" fontId="15" fillId="90" borderId="29" xfId="0" applyFont="1" applyFill="1" applyBorder="1" applyAlignment="1" applyProtection="1">
      <alignment horizontal="center" vertical="center" wrapText="1"/>
      <protection locked="0"/>
    </xf>
    <xf numFmtId="0" fontId="19" fillId="99" borderId="29" xfId="0" applyFont="1" applyFill="1" applyBorder="1" applyAlignment="1">
      <alignment horizontal="center" vertical="center" wrapText="1"/>
    </xf>
    <xf numFmtId="0" fontId="18" fillId="99" borderId="29" xfId="0" applyFont="1" applyFill="1" applyBorder="1" applyAlignment="1">
      <alignment horizontal="center" vertical="center" wrapText="1"/>
    </xf>
    <xf numFmtId="0" fontId="0" fillId="0" borderId="161" xfId="0" applyBorder="1" applyAlignment="1">
      <alignment horizontal="center" vertical="center" wrapText="1"/>
    </xf>
    <xf numFmtId="0" fontId="19" fillId="0" borderId="161" xfId="0" applyFont="1" applyBorder="1" applyAlignment="1">
      <alignment horizontal="center" vertical="center" wrapText="1"/>
    </xf>
    <xf numFmtId="0" fontId="15" fillId="108" borderId="29" xfId="0" applyFont="1" applyFill="1" applyBorder="1" applyAlignment="1" applyProtection="1">
      <alignment horizontal="center" vertical="center" wrapText="1"/>
      <protection locked="0"/>
    </xf>
    <xf numFmtId="171" fontId="19" fillId="0" borderId="162" xfId="0" applyNumberFormat="1" applyFont="1" applyBorder="1" applyAlignment="1">
      <alignment horizontal="center" vertical="center" wrapText="1"/>
    </xf>
    <xf numFmtId="0" fontId="19" fillId="0" borderId="162" xfId="0" applyFont="1" applyBorder="1" applyAlignment="1">
      <alignment horizontal="center" vertical="center" wrapText="1"/>
    </xf>
    <xf numFmtId="0" fontId="0" fillId="0" borderId="162" xfId="0" applyBorder="1" applyAlignment="1">
      <alignment horizontal="center" vertical="center" wrapText="1"/>
    </xf>
    <xf numFmtId="0" fontId="126" fillId="0" borderId="162" xfId="0" applyFont="1" applyBorder="1" applyAlignment="1">
      <alignment horizontal="left" vertical="center" wrapText="1"/>
    </xf>
    <xf numFmtId="0" fontId="19" fillId="92" borderId="25" xfId="0" applyFont="1" applyFill="1" applyBorder="1" applyAlignment="1">
      <alignment horizontal="center" vertical="center" wrapText="1"/>
    </xf>
    <xf numFmtId="0" fontId="19" fillId="91" borderId="25" xfId="0" applyFont="1" applyFill="1" applyBorder="1" applyAlignment="1">
      <alignment horizontal="center" vertical="center" wrapText="1"/>
    </xf>
    <xf numFmtId="0" fontId="126" fillId="98" borderId="162" xfId="0" applyFont="1" applyFill="1" applyBorder="1" applyAlignment="1">
      <alignment horizontal="left" vertical="center" wrapText="1"/>
    </xf>
    <xf numFmtId="0" fontId="126" fillId="99" borderId="162" xfId="0" applyFont="1" applyFill="1" applyBorder="1" applyAlignment="1">
      <alignment horizontal="left" vertical="center" wrapText="1"/>
    </xf>
    <xf numFmtId="0" fontId="117" fillId="109" borderId="0" xfId="0" applyFont="1" applyFill="1" applyAlignment="1">
      <alignment vertical="center" wrapText="1"/>
    </xf>
    <xf numFmtId="0" fontId="0" fillId="109" borderId="0" xfId="0" applyFill="1" applyAlignment="1">
      <alignment horizontal="center" vertical="center" wrapText="1"/>
    </xf>
    <xf numFmtId="0" fontId="86" fillId="109" borderId="0" xfId="0" applyFont="1" applyFill="1" applyBorder="1" applyAlignment="1" applyProtection="1">
      <alignment horizontal="center" vertical="center" wrapText="1"/>
      <protection locked="0"/>
    </xf>
    <xf numFmtId="0" fontId="0" fillId="109" borderId="0" xfId="0" applyFill="1" applyBorder="1" applyAlignment="1" applyProtection="1">
      <alignment horizontal="center" vertical="center" wrapText="1"/>
      <protection locked="0"/>
    </xf>
    <xf numFmtId="0" fontId="0" fillId="109" borderId="0" xfId="0" applyFill="1" applyBorder="1" applyAlignment="1">
      <alignment horizontal="center"/>
    </xf>
    <xf numFmtId="0" fontId="0" fillId="109" borderId="0" xfId="0" applyFill="1" applyBorder="1" applyAlignment="1">
      <alignment horizontal="center" vertical="center" wrapText="1"/>
    </xf>
    <xf numFmtId="0" fontId="46" fillId="109" borderId="0" xfId="0" applyFont="1" applyFill="1" applyAlignment="1">
      <alignment vertical="center" wrapText="1"/>
    </xf>
    <xf numFmtId="0" fontId="46" fillId="109" borderId="0" xfId="0" applyFont="1" applyFill="1" applyAlignment="1">
      <alignment horizontal="left" vertical="center" wrapText="1"/>
    </xf>
    <xf numFmtId="0" fontId="19" fillId="109" borderId="0" xfId="0" applyFont="1" applyFill="1" applyBorder="1" applyAlignment="1">
      <alignment horizontal="center" vertical="center" wrapText="1"/>
    </xf>
    <xf numFmtId="0" fontId="16" fillId="109" borderId="0" xfId="0" applyFont="1" applyFill="1" applyBorder="1" applyAlignment="1">
      <alignment vertical="center" wrapText="1"/>
    </xf>
    <xf numFmtId="0" fontId="0" fillId="109" borderId="161" xfId="0" applyFill="1" applyBorder="1" applyAlignment="1">
      <alignment horizontal="center" vertical="center" wrapText="1"/>
    </xf>
    <xf numFmtId="0" fontId="0" fillId="109" borderId="141" xfId="0" applyFill="1" applyBorder="1" applyAlignment="1">
      <alignment horizontal="center" vertical="center" wrapText="1"/>
    </xf>
    <xf numFmtId="49" fontId="86" fillId="109" borderId="0" xfId="0" applyNumberFormat="1" applyFont="1" applyFill="1" applyBorder="1" applyAlignment="1" applyProtection="1">
      <alignment horizontal="center" vertical="center" wrapText="1"/>
      <protection locked="0"/>
    </xf>
    <xf numFmtId="171" fontId="0" fillId="109" borderId="0" xfId="0" applyNumberFormat="1" applyFill="1" applyBorder="1" applyAlignment="1">
      <alignment horizontal="center" vertical="center" wrapText="1"/>
    </xf>
    <xf numFmtId="0" fontId="0" fillId="0" borderId="163" xfId="0" applyBorder="1" applyAlignment="1">
      <alignment horizontal="center" vertical="center" wrapText="1"/>
    </xf>
    <xf numFmtId="0" fontId="19" fillId="0" borderId="163" xfId="0" applyFont="1" applyBorder="1" applyAlignment="1">
      <alignment horizontal="center" vertical="center" wrapText="1"/>
    </xf>
    <xf numFmtId="0" fontId="0" fillId="90" borderId="29" xfId="0" applyFill="1" applyBorder="1" applyAlignment="1">
      <alignment horizontal="center" vertical="center" wrapText="1"/>
    </xf>
    <xf numFmtId="0" fontId="17" fillId="98" borderId="162" xfId="0" applyFont="1" applyFill="1" applyBorder="1" applyAlignment="1">
      <alignment horizontal="center" vertical="center" wrapText="1"/>
    </xf>
    <xf numFmtId="0" fontId="144" fillId="71" borderId="58" xfId="0" applyFont="1" applyFill="1" applyBorder="1" applyAlignment="1" applyProtection="1">
      <alignment horizontal="center" vertical="center" wrapText="1"/>
    </xf>
    <xf numFmtId="0" fontId="0" fillId="71" borderId="0" xfId="0" applyFill="1" applyBorder="1" applyAlignment="1" applyProtection="1">
      <alignment horizontal="center" vertical="center" wrapText="1"/>
    </xf>
    <xf numFmtId="0" fontId="144" fillId="71"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protection locked="0"/>
    </xf>
    <xf numFmtId="0" fontId="145" fillId="71" borderId="0" xfId="0" applyFont="1" applyFill="1" applyBorder="1" applyAlignment="1" applyProtection="1">
      <alignment horizontal="center" vertical="center" wrapText="1"/>
    </xf>
    <xf numFmtId="0" fontId="0" fillId="0" borderId="0" xfId="0" applyProtection="1"/>
    <xf numFmtId="0" fontId="13" fillId="0" borderId="29" xfId="0" applyFont="1" applyFill="1" applyBorder="1" applyAlignment="1" applyProtection="1">
      <alignment horizontal="center" vertical="center" wrapText="1"/>
      <protection locked="0"/>
    </xf>
    <xf numFmtId="0" fontId="0" fillId="103" borderId="0" xfId="0" applyFill="1" applyAlignment="1">
      <alignment horizontal="center" vertical="center" wrapText="1"/>
    </xf>
    <xf numFmtId="0" fontId="19" fillId="103" borderId="0" xfId="0" applyFont="1" applyFill="1" applyAlignment="1">
      <alignment horizontal="center" vertical="center" wrapText="1"/>
    </xf>
    <xf numFmtId="171" fontId="19" fillId="0" borderId="164" xfId="0" applyNumberFormat="1" applyFont="1" applyBorder="1" applyAlignment="1">
      <alignment horizontal="center" vertical="center" wrapText="1"/>
    </xf>
    <xf numFmtId="174" fontId="17" fillId="71" borderId="0" xfId="0" applyNumberFormat="1" applyFont="1" applyFill="1" applyBorder="1" applyAlignment="1">
      <alignment horizontal="right" vertical="center"/>
    </xf>
    <xf numFmtId="0" fontId="13" fillId="71" borderId="56" xfId="0" applyFont="1" applyFill="1" applyBorder="1" applyAlignment="1" applyProtection="1">
      <alignment horizontal="center" vertical="center" wrapText="1"/>
      <protection locked="0"/>
    </xf>
    <xf numFmtId="177" fontId="15" fillId="0" borderId="29" xfId="0" applyNumberFormat="1" applyFont="1" applyFill="1" applyBorder="1" applyAlignment="1" applyProtection="1">
      <alignment horizontal="center" vertical="center" wrapText="1"/>
      <protection locked="0"/>
    </xf>
    <xf numFmtId="177" fontId="15" fillId="90" borderId="29" xfId="0" applyNumberFormat="1" applyFont="1" applyFill="1" applyBorder="1" applyAlignment="1" applyProtection="1">
      <alignment horizontal="center" vertical="center" wrapText="1"/>
      <protection locked="0"/>
    </xf>
    <xf numFmtId="0" fontId="13" fillId="90" borderId="29" xfId="0" applyFont="1" applyFill="1" applyBorder="1" applyAlignment="1" applyProtection="1">
      <alignment horizontal="center" vertical="center" wrapText="1"/>
      <protection locked="0"/>
    </xf>
    <xf numFmtId="0" fontId="19" fillId="0" borderId="29" xfId="0" applyFont="1" applyBorder="1" applyAlignment="1">
      <alignment horizontal="center" vertical="center" wrapText="1"/>
    </xf>
    <xf numFmtId="0" fontId="126" fillId="109" borderId="0" xfId="0" applyFont="1" applyFill="1" applyBorder="1" applyAlignment="1" applyProtection="1">
      <alignment horizontal="left" vertical="center" wrapText="1"/>
    </xf>
    <xf numFmtId="0" fontId="14" fillId="0" borderId="0" xfId="0" applyFont="1" applyFill="1" applyBorder="1"/>
    <xf numFmtId="0" fontId="19" fillId="0" borderId="162" xfId="0" applyFont="1" applyFill="1" applyBorder="1" applyAlignment="1">
      <alignment horizontal="center" vertical="center"/>
    </xf>
    <xf numFmtId="0" fontId="17" fillId="0" borderId="162" xfId="0" applyFont="1" applyFill="1" applyBorder="1" applyAlignment="1">
      <alignment horizontal="center" vertical="center"/>
    </xf>
    <xf numFmtId="0" fontId="11" fillId="0" borderId="0" xfId="0" applyFont="1" applyFill="1" applyBorder="1" applyAlignment="1">
      <alignment wrapText="1"/>
    </xf>
    <xf numFmtId="0" fontId="11" fillId="0" borderId="0" xfId="0" applyFont="1" applyFill="1" applyBorder="1"/>
    <xf numFmtId="0" fontId="33" fillId="0" borderId="0" xfId="0" applyFont="1" applyFill="1" applyBorder="1" applyAlignment="1"/>
    <xf numFmtId="171" fontId="14" fillId="0" borderId="0" xfId="0" applyNumberFormat="1" applyFont="1" applyFill="1" applyBorder="1" applyAlignment="1">
      <alignment horizontal="center" vertical="center" wrapText="1"/>
    </xf>
    <xf numFmtId="0" fontId="19" fillId="90" borderId="57" xfId="0" applyFont="1" applyFill="1" applyBorder="1" applyAlignment="1" applyProtection="1">
      <alignment horizontal="center" vertical="center" wrapText="1"/>
    </xf>
    <xf numFmtId="171" fontId="17" fillId="98" borderId="164" xfId="0" applyNumberFormat="1" applyFont="1" applyFill="1" applyBorder="1" applyAlignment="1">
      <alignment horizontal="center" vertical="center" wrapText="1"/>
    </xf>
    <xf numFmtId="0" fontId="27" fillId="0" borderId="21"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0" fontId="27" fillId="0" borderId="34" xfId="0" applyFont="1" applyFill="1" applyBorder="1" applyAlignment="1" applyProtection="1">
      <alignment horizontal="left" vertical="top" wrapText="1"/>
    </xf>
    <xf numFmtId="0" fontId="0" fillId="0" borderId="34" xfId="0" applyBorder="1" applyProtection="1"/>
    <xf numFmtId="0" fontId="0" fillId="0" borderId="41" xfId="0" applyBorder="1" applyProtection="1"/>
    <xf numFmtId="0" fontId="0" fillId="0" borderId="42" xfId="0" applyBorder="1" applyProtection="1"/>
    <xf numFmtId="0" fontId="0" fillId="0" borderId="41" xfId="0" applyBorder="1"/>
    <xf numFmtId="0" fontId="0" fillId="0" borderId="42" xfId="0" applyBorder="1"/>
    <xf numFmtId="0" fontId="16" fillId="0" borderId="29" xfId="0" applyFont="1" applyBorder="1" applyAlignment="1" applyProtection="1">
      <alignment horizontal="center" vertical="center" wrapText="1"/>
    </xf>
    <xf numFmtId="0" fontId="19" fillId="71" borderId="29" xfId="0" applyFont="1" applyFill="1" applyBorder="1" applyAlignment="1" applyProtection="1">
      <alignment vertical="center" wrapText="1"/>
    </xf>
    <xf numFmtId="0" fontId="11" fillId="71" borderId="29" xfId="0" applyFont="1" applyFill="1" applyBorder="1" applyAlignment="1" applyProtection="1">
      <alignment horizontal="center" vertical="center" wrapText="1"/>
    </xf>
    <xf numFmtId="0" fontId="19" fillId="0" borderId="29" xfId="0" applyFont="1" applyFill="1" applyBorder="1" applyAlignment="1">
      <alignment horizontal="center" vertical="center"/>
    </xf>
    <xf numFmtId="0" fontId="18" fillId="71" borderId="29" xfId="0" applyFont="1" applyFill="1" applyBorder="1" applyAlignment="1" applyProtection="1">
      <alignment horizontal="center" vertical="center" wrapText="1"/>
    </xf>
    <xf numFmtId="0" fontId="144" fillId="71" borderId="29" xfId="0" applyFont="1" applyFill="1" applyBorder="1" applyAlignment="1" applyProtection="1">
      <alignment horizontal="center" vertical="center" wrapText="1"/>
    </xf>
    <xf numFmtId="0" fontId="15" fillId="0" borderId="29" xfId="0" applyNumberFormat="1" applyFont="1" applyBorder="1" applyAlignment="1" applyProtection="1">
      <alignment horizontal="left" vertical="center" wrapText="1"/>
      <protection locked="0"/>
    </xf>
    <xf numFmtId="0" fontId="145" fillId="0" borderId="29" xfId="0" applyFont="1" applyFill="1" applyBorder="1" applyAlignment="1" applyProtection="1">
      <alignment horizontal="center" vertical="center" wrapText="1"/>
    </xf>
    <xf numFmtId="0" fontId="146" fillId="0" borderId="29" xfId="0" applyFont="1" applyFill="1" applyBorder="1" applyAlignment="1" applyProtection="1">
      <alignment horizontal="center" vertical="center" wrapText="1"/>
    </xf>
    <xf numFmtId="165" fontId="15" fillId="105" borderId="33" xfId="0" applyNumberFormat="1" applyFont="1" applyFill="1" applyBorder="1" applyAlignment="1" applyProtection="1">
      <alignment vertical="top"/>
    </xf>
    <xf numFmtId="0" fontId="121" fillId="74" borderId="52" xfId="0" applyFont="1" applyFill="1" applyBorder="1" applyAlignment="1" applyProtection="1">
      <alignment horizontal="center" vertical="center" wrapText="1"/>
    </xf>
    <xf numFmtId="0" fontId="121" fillId="74" borderId="105" xfId="0" applyFont="1" applyFill="1" applyBorder="1" applyAlignment="1" applyProtection="1">
      <alignment horizontal="center" vertical="center" wrapText="1"/>
    </xf>
    <xf numFmtId="0" fontId="27" fillId="0" borderId="21" xfId="0" applyFont="1" applyFill="1" applyBorder="1" applyAlignment="1" applyProtection="1">
      <alignment vertical="top" wrapText="1"/>
    </xf>
    <xf numFmtId="0" fontId="27" fillId="0" borderId="0" xfId="0" applyFont="1" applyFill="1" applyBorder="1" applyAlignment="1" applyProtection="1">
      <alignment vertical="top" wrapText="1"/>
    </xf>
    <xf numFmtId="0" fontId="27" fillId="0" borderId="34" xfId="0" applyFont="1" applyFill="1" applyBorder="1" applyAlignment="1" applyProtection="1">
      <alignment vertical="top" wrapText="1"/>
    </xf>
    <xf numFmtId="0" fontId="12" fillId="0" borderId="21"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xf>
    <xf numFmtId="0" fontId="121" fillId="74" borderId="53" xfId="0" applyFont="1" applyFill="1" applyBorder="1" applyAlignment="1" applyProtection="1">
      <alignment horizontal="center" vertical="center" wrapText="1"/>
    </xf>
    <xf numFmtId="0" fontId="0" fillId="0" borderId="29" xfId="0" applyBorder="1" applyProtection="1">
      <protection locked="0"/>
    </xf>
    <xf numFmtId="0" fontId="0" fillId="0" borderId="0" xfId="0" applyBorder="1" applyAlignment="1" applyProtection="1">
      <alignment vertical="top"/>
    </xf>
    <xf numFmtId="0" fontId="0" fillId="0" borderId="0" xfId="0" applyBorder="1" applyProtection="1">
      <protection locked="0"/>
    </xf>
    <xf numFmtId="164" fontId="13" fillId="74" borderId="29" xfId="0" applyNumberFormat="1" applyFont="1" applyFill="1" applyBorder="1" applyAlignment="1" applyProtection="1">
      <alignment horizontal="right" vertical="center"/>
    </xf>
    <xf numFmtId="0" fontId="15" fillId="71" borderId="60" xfId="0" applyFont="1" applyFill="1" applyBorder="1" applyAlignment="1" applyProtection="1">
      <alignment horizontal="center" vertical="center" wrapText="1"/>
    </xf>
    <xf numFmtId="0" fontId="15" fillId="0" borderId="25" xfId="0" applyFont="1" applyFill="1" applyBorder="1" applyAlignment="1" applyProtection="1">
      <alignment horizontal="center" vertical="center" wrapText="1"/>
      <protection locked="0"/>
    </xf>
    <xf numFmtId="0" fontId="15" fillId="0" borderId="25" xfId="0" applyFont="1" applyBorder="1" applyAlignment="1" applyProtection="1">
      <alignment horizontal="center" vertical="center" wrapText="1"/>
      <protection locked="0"/>
    </xf>
    <xf numFmtId="1" fontId="15" fillId="71" borderId="73" xfId="0" applyNumberFormat="1" applyFont="1" applyFill="1" applyBorder="1" applyAlignment="1" applyProtection="1">
      <alignment horizontal="center"/>
    </xf>
    <xf numFmtId="0" fontId="15" fillId="0" borderId="25" xfId="0" applyNumberFormat="1" applyFont="1" applyBorder="1" applyAlignment="1" applyProtection="1">
      <alignment horizontal="left" vertical="center" wrapText="1"/>
      <protection locked="0"/>
    </xf>
    <xf numFmtId="10" fontId="15" fillId="0" borderId="68" xfId="0" applyNumberFormat="1" applyFont="1" applyFill="1" applyBorder="1" applyProtection="1">
      <protection locked="0"/>
    </xf>
    <xf numFmtId="0" fontId="13" fillId="71" borderId="69" xfId="0" applyFont="1" applyFill="1" applyBorder="1" applyAlignment="1" applyProtection="1">
      <alignment horizontal="center" vertical="center" wrapText="1"/>
    </xf>
    <xf numFmtId="0" fontId="13" fillId="71" borderId="70" xfId="0" applyFont="1" applyFill="1" applyBorder="1" applyAlignment="1" applyProtection="1">
      <alignment horizontal="center" vertical="center"/>
    </xf>
    <xf numFmtId="1" fontId="13" fillId="71" borderId="165" xfId="0" applyNumberFormat="1" applyFont="1" applyFill="1" applyBorder="1" applyAlignment="1" applyProtection="1">
      <alignment horizontal="center" vertical="center"/>
    </xf>
    <xf numFmtId="1" fontId="13" fillId="71" borderId="70" xfId="0" applyNumberFormat="1" applyFont="1" applyFill="1" applyBorder="1" applyAlignment="1" applyProtection="1">
      <alignment horizontal="center" vertical="center"/>
    </xf>
    <xf numFmtId="10" fontId="15" fillId="74" borderId="69" xfId="0" applyNumberFormat="1" applyFont="1" applyFill="1" applyBorder="1" applyAlignment="1" applyProtection="1">
      <alignment horizontal="center" vertical="center"/>
    </xf>
    <xf numFmtId="0" fontId="149" fillId="74" borderId="52" xfId="0" applyFont="1" applyFill="1" applyBorder="1" applyAlignment="1" applyProtection="1">
      <alignment horizontal="center" vertical="center" wrapText="1"/>
    </xf>
    <xf numFmtId="0" fontId="149" fillId="74" borderId="105" xfId="0" applyFont="1" applyFill="1" applyBorder="1" applyAlignment="1" applyProtection="1">
      <alignment horizontal="center" vertical="center" wrapText="1"/>
    </xf>
    <xf numFmtId="164" fontId="13" fillId="105" borderId="132" xfId="0" applyNumberFormat="1" applyFont="1" applyFill="1" applyBorder="1" applyAlignment="1" applyProtection="1">
      <alignment horizontal="right" vertical="center"/>
    </xf>
    <xf numFmtId="0" fontId="15" fillId="0" borderId="29" xfId="0" applyFont="1" applyBorder="1" applyAlignment="1" applyProtection="1">
      <alignment horizontal="center" vertical="center"/>
    </xf>
    <xf numFmtId="174" fontId="17" fillId="71" borderId="0" xfId="0" applyNumberFormat="1" applyFont="1" applyFill="1" applyBorder="1" applyAlignment="1">
      <alignment vertical="center"/>
    </xf>
    <xf numFmtId="0" fontId="11" fillId="0" borderId="0" xfId="0" applyFont="1" applyFill="1" applyBorder="1" applyAlignment="1">
      <alignment vertical="center" wrapText="1"/>
    </xf>
    <xf numFmtId="0" fontId="19" fillId="0" borderId="29" xfId="0" applyFont="1" applyFill="1" applyBorder="1" applyAlignment="1">
      <alignment horizontal="left" vertical="center"/>
    </xf>
    <xf numFmtId="0" fontId="17" fillId="0" borderId="29" xfId="0" applyFont="1" applyFill="1" applyBorder="1" applyAlignment="1">
      <alignment horizontal="center" vertical="center"/>
    </xf>
    <xf numFmtId="0" fontId="14" fillId="0" borderId="29" xfId="0" applyFont="1" applyFill="1" applyBorder="1"/>
    <xf numFmtId="0" fontId="19" fillId="71" borderId="127" xfId="0" applyFont="1" applyFill="1" applyBorder="1" applyAlignment="1" applyProtection="1">
      <alignment horizontal="center" vertical="center" wrapText="1"/>
    </xf>
    <xf numFmtId="0" fontId="19" fillId="0" borderId="164" xfId="0" applyFont="1" applyFill="1" applyBorder="1" applyAlignment="1">
      <alignment horizontal="center" vertical="center"/>
    </xf>
    <xf numFmtId="0" fontId="0" fillId="100" borderId="162" xfId="0" applyFill="1" applyBorder="1" applyAlignment="1">
      <alignment horizontal="center" vertical="center" wrapText="1"/>
    </xf>
    <xf numFmtId="0" fontId="15" fillId="87" borderId="72" xfId="0" applyFont="1" applyFill="1" applyBorder="1" applyAlignment="1">
      <alignment horizontal="left" vertical="center" wrapText="1"/>
    </xf>
    <xf numFmtId="0" fontId="15" fillId="99" borderId="29" xfId="0" applyFont="1" applyFill="1" applyBorder="1" applyAlignment="1">
      <alignment horizontal="center" vertical="center" wrapText="1"/>
    </xf>
    <xf numFmtId="0" fontId="0" fillId="99" borderId="162" xfId="0" applyFill="1" applyBorder="1" applyAlignment="1">
      <alignment horizontal="center" vertical="center" wrapText="1"/>
    </xf>
    <xf numFmtId="2" fontId="0" fillId="0" borderId="162" xfId="0" applyNumberFormat="1" applyFill="1" applyBorder="1" applyAlignment="1">
      <alignment horizontal="center" vertical="center" wrapText="1"/>
    </xf>
    <xf numFmtId="0" fontId="17" fillId="99" borderId="162" xfId="0" applyFont="1" applyFill="1" applyBorder="1" applyAlignment="1">
      <alignment horizontal="center" vertical="center" wrapText="1"/>
    </xf>
    <xf numFmtId="164" fontId="13" fillId="107" borderId="29" xfId="0" applyNumberFormat="1" applyFont="1" applyFill="1" applyBorder="1" applyAlignment="1" applyProtection="1">
      <alignment horizontal="right" vertical="center"/>
    </xf>
    <xf numFmtId="164" fontId="15" fillId="107" borderId="29" xfId="0" applyNumberFormat="1" applyFont="1" applyFill="1" applyBorder="1" applyAlignment="1" applyProtection="1">
      <alignment horizontal="right" vertical="center"/>
    </xf>
    <xf numFmtId="0" fontId="18" fillId="99" borderId="25" xfId="0" applyFont="1" applyFill="1" applyBorder="1" applyAlignment="1">
      <alignment horizontal="center" vertical="center" wrapText="1"/>
    </xf>
    <xf numFmtId="0" fontId="0" fillId="0" borderId="29" xfId="0" applyBorder="1" applyAlignment="1" applyProtection="1">
      <alignment horizontal="center" vertical="center" wrapText="1"/>
    </xf>
    <xf numFmtId="0" fontId="0" fillId="71" borderId="29" xfId="0" applyFill="1" applyBorder="1" applyAlignment="1" applyProtection="1">
      <alignment horizontal="center" vertical="center" wrapText="1"/>
    </xf>
    <xf numFmtId="1" fontId="15" fillId="71" borderId="29" xfId="0" applyNumberFormat="1" applyFont="1" applyFill="1" applyBorder="1" applyAlignment="1" applyProtection="1">
      <alignment horizontal="center"/>
    </xf>
    <xf numFmtId="10" fontId="15" fillId="107" borderId="29" xfId="0" applyNumberFormat="1" applyFont="1" applyFill="1" applyBorder="1" applyProtection="1">
      <protection locked="0"/>
    </xf>
    <xf numFmtId="0" fontId="135" fillId="71" borderId="29" xfId="0" applyFont="1" applyFill="1" applyBorder="1" applyAlignment="1" applyProtection="1">
      <alignment horizontal="center" vertical="center" wrapText="1"/>
    </xf>
    <xf numFmtId="0" fontId="13" fillId="71" borderId="29" xfId="0" applyFont="1" applyFill="1" applyBorder="1" applyAlignment="1" applyProtection="1">
      <alignment horizontal="center" vertical="center"/>
    </xf>
    <xf numFmtId="1" fontId="13" fillId="71" borderId="29" xfId="0" applyNumberFormat="1" applyFont="1" applyFill="1" applyBorder="1" applyAlignment="1" applyProtection="1">
      <alignment horizontal="center" vertical="center"/>
    </xf>
    <xf numFmtId="10" fontId="15" fillId="107" borderId="29" xfId="0" applyNumberFormat="1" applyFont="1" applyFill="1" applyBorder="1" applyAlignment="1" applyProtection="1">
      <alignment horizontal="center" vertical="center"/>
    </xf>
    <xf numFmtId="0" fontId="138" fillId="71" borderId="29" xfId="0" applyFont="1" applyFill="1" applyBorder="1" applyAlignment="1" applyProtection="1">
      <alignment horizontal="center" vertical="center" wrapText="1"/>
    </xf>
    <xf numFmtId="0" fontId="12" fillId="0" borderId="21" xfId="0" applyFont="1" applyFill="1" applyBorder="1" applyAlignment="1" applyProtection="1">
      <alignment vertical="center"/>
    </xf>
    <xf numFmtId="0" fontId="12" fillId="0" borderId="0" xfId="0" applyFont="1" applyFill="1" applyBorder="1" applyAlignment="1" applyProtection="1">
      <alignment vertical="center"/>
    </xf>
    <xf numFmtId="0" fontId="12" fillId="0" borderId="34" xfId="0" applyFont="1" applyFill="1" applyBorder="1" applyAlignment="1" applyProtection="1">
      <alignment vertical="center"/>
    </xf>
    <xf numFmtId="0" fontId="15" fillId="87" borderId="29" xfId="0" applyFont="1" applyFill="1" applyBorder="1" applyAlignment="1">
      <alignment horizontal="left" vertical="center" wrapText="1"/>
    </xf>
    <xf numFmtId="0" fontId="15" fillId="90" borderId="29" xfId="0" applyFont="1" applyFill="1" applyBorder="1" applyAlignment="1" applyProtection="1">
      <alignment horizontal="left" vertical="center" wrapText="1"/>
    </xf>
    <xf numFmtId="0" fontId="121" fillId="107" borderId="29" xfId="0" applyFont="1" applyFill="1" applyBorder="1" applyAlignment="1" applyProtection="1">
      <alignment horizontal="center" vertical="center" wrapText="1"/>
    </xf>
    <xf numFmtId="0" fontId="15" fillId="107" borderId="29" xfId="0" applyNumberFormat="1" applyFont="1" applyFill="1" applyBorder="1" applyAlignment="1" applyProtection="1">
      <alignment horizontal="right" vertical="center"/>
    </xf>
    <xf numFmtId="0" fontId="0" fillId="0" borderId="0" xfId="0" applyBorder="1" applyAlignment="1">
      <alignment vertical="top" wrapText="1"/>
    </xf>
    <xf numFmtId="0" fontId="35" fillId="0" borderId="29" xfId="0" applyFont="1" applyBorder="1" applyAlignment="1" applyProtection="1">
      <alignment horizontal="center" vertical="center" wrapText="1"/>
    </xf>
    <xf numFmtId="178" fontId="15" fillId="71" borderId="46" xfId="0" applyNumberFormat="1" applyFont="1" applyFill="1" applyBorder="1" applyAlignment="1" applyProtection="1">
      <alignment horizontal="center"/>
    </xf>
    <xf numFmtId="2" fontId="15" fillId="0" borderId="29" xfId="0" applyNumberFormat="1" applyFont="1" applyFill="1" applyBorder="1" applyAlignment="1" applyProtection="1">
      <alignment horizontal="center" vertical="center" wrapText="1"/>
      <protection locked="0"/>
    </xf>
    <xf numFmtId="2" fontId="17" fillId="90" borderId="29" xfId="0" applyNumberFormat="1" applyFont="1" applyFill="1" applyBorder="1" applyAlignment="1">
      <alignment horizontal="right"/>
    </xf>
    <xf numFmtId="178" fontId="0" fillId="90" borderId="29" xfId="0" applyNumberFormat="1" applyFill="1" applyBorder="1" applyAlignment="1">
      <alignment horizontal="center" vertical="center" wrapText="1"/>
    </xf>
    <xf numFmtId="0" fontId="11" fillId="99" borderId="25" xfId="0" applyFont="1" applyFill="1" applyBorder="1" applyAlignment="1">
      <alignment horizontal="center" vertical="center" wrapText="1"/>
    </xf>
    <xf numFmtId="0" fontId="110" fillId="74" borderId="29" xfId="0" applyFont="1" applyFill="1" applyBorder="1" applyAlignment="1" applyProtection="1">
      <alignment horizontal="center" vertical="center" wrapText="1"/>
    </xf>
    <xf numFmtId="10" fontId="15" fillId="0" borderId="29" xfId="0" applyNumberFormat="1" applyFont="1" applyFill="1" applyBorder="1" applyProtection="1">
      <protection locked="0"/>
    </xf>
    <xf numFmtId="164" fontId="15" fillId="74" borderId="29" xfId="0" applyNumberFormat="1" applyFont="1" applyFill="1" applyBorder="1" applyProtection="1"/>
    <xf numFmtId="10" fontId="15" fillId="74" borderId="29" xfId="0" applyNumberFormat="1" applyFont="1" applyFill="1" applyBorder="1" applyAlignment="1" applyProtection="1">
      <alignment horizontal="center" vertical="center"/>
    </xf>
    <xf numFmtId="0" fontId="121" fillId="74" borderId="29" xfId="0" applyFont="1" applyFill="1" applyBorder="1" applyAlignment="1" applyProtection="1">
      <alignment horizontal="center" vertical="center" wrapText="1"/>
    </xf>
    <xf numFmtId="164" fontId="15" fillId="107" borderId="29" xfId="0" applyNumberFormat="1" applyFont="1" applyFill="1" applyBorder="1" applyProtection="1">
      <protection locked="0"/>
    </xf>
    <xf numFmtId="0" fontId="15" fillId="107" borderId="29" xfId="0" applyNumberFormat="1" applyFont="1" applyFill="1" applyBorder="1" applyProtection="1">
      <protection locked="0"/>
    </xf>
    <xf numFmtId="1" fontId="15" fillId="90" borderId="29" xfId="0" applyNumberFormat="1" applyFont="1" applyFill="1" applyBorder="1" applyAlignment="1" applyProtection="1">
      <alignment horizontal="center"/>
    </xf>
    <xf numFmtId="168" fontId="15" fillId="0" borderId="29" xfId="0" applyNumberFormat="1" applyFont="1" applyFill="1" applyBorder="1" applyAlignment="1" applyProtection="1">
      <alignment horizontal="center" vertical="center" wrapText="1"/>
      <protection locked="0"/>
    </xf>
    <xf numFmtId="164" fontId="15" fillId="105" borderId="29" xfId="0" applyNumberFormat="1" applyFont="1" applyFill="1" applyBorder="1" applyAlignment="1" applyProtection="1">
      <alignment horizontal="center" vertical="center" wrapText="1"/>
      <protection locked="0"/>
    </xf>
    <xf numFmtId="0" fontId="19" fillId="0" borderId="29" xfId="0" applyFont="1" applyBorder="1"/>
    <xf numFmtId="0" fontId="19" fillId="0" borderId="29" xfId="0" applyFont="1" applyBorder="1" applyAlignment="1">
      <alignment horizontal="center"/>
    </xf>
    <xf numFmtId="171" fontId="19" fillId="0" borderId="29" xfId="0" applyNumberFormat="1" applyFont="1" applyBorder="1" applyAlignment="1">
      <alignment horizontal="center"/>
    </xf>
    <xf numFmtId="0" fontId="145" fillId="71" borderId="29" xfId="0" applyFont="1" applyFill="1" applyBorder="1" applyAlignment="1" applyProtection="1">
      <alignment horizontal="left" vertical="center" wrapText="1"/>
    </xf>
    <xf numFmtId="0" fontId="18" fillId="71" borderId="29" xfId="0" applyFont="1" applyFill="1" applyBorder="1" applyAlignment="1" applyProtection="1">
      <alignment horizontal="left" vertical="center" wrapText="1"/>
    </xf>
    <xf numFmtId="0" fontId="35" fillId="71" borderId="0" xfId="0" applyFont="1" applyFill="1" applyBorder="1" applyAlignment="1">
      <alignment horizontal="center" vertical="center"/>
    </xf>
    <xf numFmtId="0" fontId="35" fillId="78" borderId="0" xfId="0" applyFont="1" applyFill="1" applyBorder="1" applyAlignment="1">
      <alignment horizontal="center" vertical="center"/>
    </xf>
    <xf numFmtId="0" fontId="152" fillId="71" borderId="57" xfId="0" applyFont="1" applyFill="1" applyBorder="1" applyAlignment="1" applyProtection="1">
      <alignment horizontal="center" vertical="center" wrapText="1"/>
    </xf>
    <xf numFmtId="1" fontId="153" fillId="71" borderId="46" xfId="0" applyNumberFormat="1" applyFont="1" applyFill="1" applyBorder="1" applyAlignment="1" applyProtection="1">
      <alignment horizontal="center"/>
    </xf>
    <xf numFmtId="0" fontId="19" fillId="109" borderId="0" xfId="0" applyFont="1" applyFill="1" applyAlignment="1">
      <alignment horizontal="center" vertical="center" wrapText="1"/>
    </xf>
    <xf numFmtId="0" fontId="15" fillId="0" borderId="0" xfId="0" applyFont="1" applyAlignment="1">
      <alignment horizontal="center" vertical="center"/>
    </xf>
    <xf numFmtId="0" fontId="19" fillId="0" borderId="0" xfId="0" applyFont="1" applyProtection="1">
      <protection hidden="1"/>
    </xf>
    <xf numFmtId="0" fontId="42" fillId="0" borderId="0" xfId="321" applyAlignment="1" applyProtection="1">
      <protection hidden="1"/>
    </xf>
    <xf numFmtId="0" fontId="19" fillId="105" borderId="25" xfId="0" applyFont="1" applyFill="1" applyBorder="1" applyAlignment="1">
      <alignment horizontal="center" vertical="center" wrapText="1"/>
    </xf>
    <xf numFmtId="171" fontId="19" fillId="105" borderId="162" xfId="0" applyNumberFormat="1" applyFont="1" applyFill="1" applyBorder="1" applyAlignment="1">
      <alignment horizontal="center" vertical="center" wrapText="1"/>
    </xf>
    <xf numFmtId="171" fontId="17" fillId="98" borderId="162" xfId="0" applyNumberFormat="1" applyFont="1" applyFill="1" applyBorder="1" applyAlignment="1">
      <alignment horizontal="center" vertical="center" wrapText="1"/>
    </xf>
    <xf numFmtId="0" fontId="19" fillId="0" borderId="73" xfId="0" applyFont="1" applyBorder="1" applyAlignment="1">
      <alignment horizontal="center" vertical="center" wrapText="1"/>
    </xf>
    <xf numFmtId="171" fontId="19" fillId="0" borderId="166" xfId="0" applyNumberFormat="1" applyFont="1" applyBorder="1" applyAlignment="1">
      <alignment horizontal="center" vertical="center" wrapText="1"/>
    </xf>
    <xf numFmtId="171" fontId="17" fillId="98" borderId="167" xfId="0" applyNumberFormat="1" applyFont="1" applyFill="1" applyBorder="1" applyAlignment="1">
      <alignment horizontal="center" vertical="center" wrapText="1"/>
    </xf>
    <xf numFmtId="0" fontId="19" fillId="92" borderId="72" xfId="0" applyFont="1" applyFill="1" applyBorder="1" applyAlignment="1">
      <alignment horizontal="center" vertical="center" wrapText="1"/>
    </xf>
    <xf numFmtId="2" fontId="0" fillId="0" borderId="164" xfId="0" applyNumberFormat="1" applyFill="1" applyBorder="1" applyAlignment="1">
      <alignment horizontal="center" vertical="center" wrapText="1"/>
    </xf>
    <xf numFmtId="0" fontId="0" fillId="99" borderId="164" xfId="0" applyFill="1" applyBorder="1" applyAlignment="1">
      <alignment horizontal="center" vertical="center" wrapText="1"/>
    </xf>
    <xf numFmtId="0" fontId="17" fillId="99" borderId="164" xfId="0" applyFont="1" applyFill="1" applyBorder="1" applyAlignment="1">
      <alignment horizontal="center" vertical="center" wrapText="1"/>
    </xf>
    <xf numFmtId="0" fontId="19" fillId="105" borderId="29" xfId="0" applyFont="1" applyFill="1" applyBorder="1" applyAlignment="1">
      <alignment horizontal="center" vertical="center" wrapText="1"/>
    </xf>
    <xf numFmtId="2" fontId="0" fillId="105" borderId="29" xfId="0" applyNumberFormat="1" applyFill="1" applyBorder="1" applyAlignment="1">
      <alignment horizontal="center" vertical="center" wrapText="1"/>
    </xf>
    <xf numFmtId="2" fontId="0" fillId="108" borderId="29" xfId="0" applyNumberFormat="1" applyFill="1" applyBorder="1" applyAlignment="1">
      <alignment horizontal="center" vertical="center" wrapText="1"/>
    </xf>
    <xf numFmtId="49" fontId="14" fillId="0" borderId="0" xfId="0" applyNumberFormat="1" applyFont="1" applyFill="1" applyBorder="1" applyAlignment="1">
      <alignment horizontal="center" vertical="center" wrapText="1"/>
    </xf>
    <xf numFmtId="0" fontId="19" fillId="78" borderId="0" xfId="0" applyFont="1" applyFill="1" applyBorder="1" applyAlignment="1">
      <alignment horizontal="center" vertical="center"/>
    </xf>
    <xf numFmtId="0" fontId="14" fillId="78" borderId="0" xfId="0" applyFont="1" applyFill="1" applyBorder="1" applyAlignment="1">
      <alignment horizontal="center" vertical="center"/>
    </xf>
    <xf numFmtId="0" fontId="19" fillId="0" borderId="0" xfId="0" applyFont="1" applyFill="1" applyBorder="1" applyAlignment="1">
      <alignment horizontal="center" vertical="center"/>
    </xf>
    <xf numFmtId="0" fontId="19" fillId="99" borderId="0" xfId="0" applyFont="1" applyFill="1" applyBorder="1" applyAlignment="1">
      <alignment horizontal="center" vertical="center"/>
    </xf>
    <xf numFmtId="10" fontId="156" fillId="0" borderId="0" xfId="0" applyNumberFormat="1" applyFont="1" applyFill="1" applyBorder="1" applyAlignment="1">
      <alignment horizontal="center" vertical="center" wrapText="1"/>
    </xf>
    <xf numFmtId="0" fontId="16" fillId="0" borderId="0" xfId="0" applyFont="1" applyFill="1" applyBorder="1" applyAlignment="1" applyProtection="1">
      <alignment horizontal="center" vertical="center" wrapText="1"/>
      <protection locked="0"/>
    </xf>
    <xf numFmtId="171" fontId="89" fillId="0" borderId="29" xfId="0" applyNumberFormat="1" applyFont="1" applyFill="1" applyBorder="1" applyAlignment="1">
      <alignment horizontal="center" vertical="center" wrapText="1"/>
    </xf>
    <xf numFmtId="171" fontId="157" fillId="0" borderId="29" xfId="0" applyNumberFormat="1" applyFont="1" applyFill="1" applyBorder="1" applyAlignment="1">
      <alignment horizontal="center" vertical="center" wrapText="1"/>
    </xf>
    <xf numFmtId="171" fontId="110" fillId="0" borderId="29" xfId="0" applyNumberFormat="1" applyFont="1" applyFill="1" applyBorder="1" applyAlignment="1">
      <alignment horizontal="center" vertical="center" wrapText="1"/>
    </xf>
    <xf numFmtId="0" fontId="18" fillId="71" borderId="75" xfId="0" applyFont="1" applyFill="1" applyBorder="1" applyAlignment="1">
      <alignment horizontal="left" vertical="center"/>
    </xf>
    <xf numFmtId="0" fontId="46" fillId="71" borderId="73" xfId="0" applyFont="1" applyFill="1" applyBorder="1" applyAlignment="1">
      <alignment horizontal="left" vertical="center"/>
    </xf>
    <xf numFmtId="0" fontId="46" fillId="71" borderId="74" xfId="0" applyFont="1" applyFill="1" applyBorder="1" applyAlignment="1">
      <alignment horizontal="center" vertical="center"/>
    </xf>
    <xf numFmtId="174" fontId="46" fillId="71" borderId="0" xfId="0" applyNumberFormat="1" applyFont="1" applyFill="1" applyBorder="1" applyAlignment="1">
      <alignment vertical="center"/>
    </xf>
    <xf numFmtId="175" fontId="19" fillId="99" borderId="29" xfId="0" applyNumberFormat="1" applyFont="1" applyFill="1" applyBorder="1" applyAlignment="1">
      <alignment horizontal="center" vertical="center" wrapText="1"/>
    </xf>
    <xf numFmtId="175" fontId="19" fillId="0" borderId="29" xfId="0" applyNumberFormat="1" applyFont="1" applyFill="1" applyBorder="1" applyAlignment="1">
      <alignment horizontal="center" vertical="center" wrapText="1"/>
    </xf>
    <xf numFmtId="0" fontId="33" fillId="99" borderId="29" xfId="0" applyFont="1" applyFill="1" applyBorder="1" applyAlignment="1" applyProtection="1">
      <alignment horizontal="left" vertical="center"/>
    </xf>
    <xf numFmtId="10" fontId="111" fillId="0" borderId="29" xfId="0" applyNumberFormat="1" applyFont="1" applyFill="1" applyBorder="1" applyAlignment="1">
      <alignment horizontal="right" vertical="center" wrapText="1"/>
    </xf>
    <xf numFmtId="164" fontId="132" fillId="98" borderId="0" xfId="0" applyNumberFormat="1" applyFont="1" applyFill="1" applyBorder="1" applyAlignment="1">
      <alignment horizontal="center" vertical="center" wrapText="1"/>
    </xf>
    <xf numFmtId="164" fontId="132" fillId="97" borderId="0" xfId="0" applyNumberFormat="1" applyFont="1" applyFill="1" applyBorder="1" applyAlignment="1">
      <alignment horizontal="right" vertical="center" wrapText="1"/>
    </xf>
    <xf numFmtId="164" fontId="111" fillId="71" borderId="0" xfId="0" applyNumberFormat="1" applyFont="1" applyFill="1" applyBorder="1" applyAlignment="1">
      <alignment horizontal="right" vertical="center" wrapText="1"/>
    </xf>
    <xf numFmtId="10" fontId="111" fillId="97" borderId="29" xfId="0" applyNumberFormat="1" applyFont="1" applyFill="1" applyBorder="1" applyAlignment="1">
      <alignment horizontal="right" vertical="center" wrapText="1"/>
    </xf>
    <xf numFmtId="164" fontId="132" fillId="97" borderId="29" xfId="0" applyNumberFormat="1" applyFont="1" applyFill="1" applyBorder="1" applyAlignment="1">
      <alignment horizontal="center" vertical="center" wrapText="1"/>
    </xf>
    <xf numFmtId="0" fontId="35" fillId="71" borderId="0" xfId="0" applyFont="1" applyFill="1" applyBorder="1" applyAlignment="1">
      <alignment horizontal="center" vertical="center"/>
    </xf>
    <xf numFmtId="0" fontId="35" fillId="78" borderId="0" xfId="0" applyFont="1" applyFill="1" applyBorder="1" applyAlignment="1">
      <alignment horizontal="center" vertical="center"/>
    </xf>
    <xf numFmtId="164" fontId="160" fillId="0" borderId="0" xfId="0" applyNumberFormat="1" applyFont="1" applyAlignment="1">
      <alignment horizontal="right"/>
    </xf>
    <xf numFmtId="164" fontId="123" fillId="0" borderId="0" xfId="0" applyNumberFormat="1" applyFont="1" applyAlignment="1">
      <alignment horizontal="right"/>
    </xf>
    <xf numFmtId="10" fontId="132" fillId="97" borderId="29" xfId="0" applyNumberFormat="1" applyFont="1" applyFill="1" applyBorder="1" applyAlignment="1">
      <alignment horizontal="right" vertical="center" wrapText="1"/>
    </xf>
    <xf numFmtId="164" fontId="160" fillId="97" borderId="29" xfId="0" applyNumberFormat="1" applyFont="1" applyFill="1" applyBorder="1" applyAlignment="1">
      <alignment horizontal="right" vertical="center" wrapText="1"/>
    </xf>
    <xf numFmtId="164" fontId="160" fillId="0" borderId="29" xfId="0" applyNumberFormat="1" applyFont="1" applyFill="1" applyBorder="1" applyAlignment="1">
      <alignment horizontal="right" vertical="center" wrapText="1"/>
    </xf>
    <xf numFmtId="3" fontId="160" fillId="0" borderId="29" xfId="0" applyNumberFormat="1" applyFont="1" applyFill="1" applyBorder="1" applyAlignment="1">
      <alignment horizontal="right" vertical="center" wrapText="1"/>
    </xf>
    <xf numFmtId="10" fontId="160" fillId="0" borderId="29" xfId="0" applyNumberFormat="1" applyFont="1" applyFill="1" applyBorder="1" applyAlignment="1">
      <alignment horizontal="right" vertical="center" wrapText="1"/>
    </xf>
    <xf numFmtId="3" fontId="160" fillId="97" borderId="29" xfId="0" applyNumberFormat="1" applyFont="1" applyFill="1" applyBorder="1" applyAlignment="1">
      <alignment horizontal="right" vertical="center" wrapText="1"/>
    </xf>
    <xf numFmtId="164" fontId="161" fillId="97" borderId="29" xfId="0" applyNumberFormat="1" applyFont="1" applyFill="1" applyBorder="1" applyAlignment="1">
      <alignment horizontal="right" vertical="center" wrapText="1"/>
    </xf>
    <xf numFmtId="10" fontId="160" fillId="97" borderId="29" xfId="0" applyNumberFormat="1" applyFont="1" applyFill="1" applyBorder="1" applyAlignment="1">
      <alignment horizontal="right" vertical="center" wrapText="1"/>
    </xf>
    <xf numFmtId="164" fontId="161" fillId="97" borderId="29" xfId="0" applyNumberFormat="1" applyFont="1" applyFill="1" applyBorder="1" applyAlignment="1">
      <alignment horizontal="left" vertical="center" wrapText="1"/>
    </xf>
    <xf numFmtId="164" fontId="160" fillId="0" borderId="29" xfId="0" applyNumberFormat="1" applyFont="1" applyFill="1" applyBorder="1" applyAlignment="1">
      <alignment horizontal="left" vertical="center" wrapText="1"/>
    </xf>
    <xf numFmtId="164" fontId="160" fillId="104" borderId="29" xfId="0" applyNumberFormat="1" applyFont="1" applyFill="1" applyBorder="1" applyAlignment="1">
      <alignment horizontal="left" vertical="center" wrapText="1"/>
    </xf>
    <xf numFmtId="164" fontId="161" fillId="104" borderId="29" xfId="0" applyNumberFormat="1" applyFont="1" applyFill="1" applyBorder="1" applyAlignment="1">
      <alignment horizontal="left" vertical="center" wrapText="1"/>
    </xf>
    <xf numFmtId="164" fontId="111" fillId="0" borderId="0" xfId="0" applyNumberFormat="1" applyFont="1" applyFill="1" applyAlignment="1">
      <alignment horizontal="right"/>
    </xf>
    <xf numFmtId="164" fontId="111" fillId="0" borderId="0" xfId="0" applyNumberFormat="1" applyFont="1" applyFill="1" applyAlignment="1">
      <alignment horizontal="center" vertical="center" wrapText="1"/>
    </xf>
    <xf numFmtId="0" fontId="130" fillId="0" borderId="0" xfId="0" applyNumberFormat="1" applyFont="1" applyFill="1" applyAlignment="1">
      <alignment horizontal="center" vertical="center" wrapText="1"/>
    </xf>
    <xf numFmtId="164" fontId="132" fillId="110" borderId="112" xfId="0" applyNumberFormat="1" applyFont="1" applyFill="1" applyBorder="1" applyAlignment="1">
      <alignment horizontal="center" vertical="center" wrapText="1"/>
    </xf>
    <xf numFmtId="0" fontId="88" fillId="0" borderId="0" xfId="0" applyFont="1"/>
    <xf numFmtId="164" fontId="111" fillId="98" borderId="27" xfId="0" applyNumberFormat="1" applyFont="1" applyFill="1" applyBorder="1" applyAlignment="1">
      <alignment horizontal="center" vertical="center" wrapText="1"/>
    </xf>
    <xf numFmtId="164" fontId="111" fillId="98" borderId="29" xfId="0" applyNumberFormat="1" applyFont="1" applyFill="1" applyBorder="1" applyAlignment="1">
      <alignment horizontal="center" vertical="center" wrapText="1"/>
    </xf>
    <xf numFmtId="10" fontId="163" fillId="0" borderId="29" xfId="0" applyNumberFormat="1" applyFont="1" applyBorder="1" applyAlignment="1">
      <alignment horizontal="center"/>
    </xf>
    <xf numFmtId="164" fontId="15" fillId="0" borderId="29" xfId="0" applyNumberFormat="1" applyFont="1" applyBorder="1" applyAlignment="1">
      <alignment horizontal="center" vertical="center"/>
    </xf>
    <xf numFmtId="0" fontId="88" fillId="0" borderId="29" xfId="0" applyFont="1" applyBorder="1"/>
    <xf numFmtId="0" fontId="166" fillId="0" borderId="0" xfId="0" applyFont="1"/>
    <xf numFmtId="10" fontId="156" fillId="0" borderId="29" xfId="0" applyNumberFormat="1" applyFont="1" applyBorder="1" applyAlignment="1">
      <alignment horizontal="center"/>
    </xf>
    <xf numFmtId="164" fontId="13" fillId="0" borderId="29" xfId="0" applyNumberFormat="1" applyFont="1" applyBorder="1" applyAlignment="1">
      <alignment horizontal="center" vertical="center"/>
    </xf>
    <xf numFmtId="0" fontId="19" fillId="78" borderId="29" xfId="0" applyFont="1" applyFill="1" applyBorder="1" applyAlignment="1">
      <alignment horizontal="center" vertical="center"/>
    </xf>
    <xf numFmtId="171" fontId="167" fillId="0" borderId="29" xfId="0" applyNumberFormat="1" applyFont="1" applyFill="1" applyBorder="1" applyAlignment="1">
      <alignment horizontal="center" vertical="center" wrapText="1"/>
    </xf>
    <xf numFmtId="0" fontId="166" fillId="0" borderId="29" xfId="0" applyFont="1" applyBorder="1"/>
    <xf numFmtId="164" fontId="87" fillId="0" borderId="29" xfId="0" applyNumberFormat="1" applyFont="1" applyBorder="1" applyAlignment="1">
      <alignment horizontal="center" vertical="center"/>
    </xf>
    <xf numFmtId="0" fontId="87" fillId="0" borderId="29" xfId="0" applyFont="1" applyBorder="1" applyAlignment="1">
      <alignment horizontal="center" vertical="center"/>
    </xf>
    <xf numFmtId="0" fontId="166" fillId="0" borderId="25" xfId="0" applyFont="1" applyBorder="1"/>
    <xf numFmtId="0" fontId="87" fillId="0" borderId="25" xfId="0" applyFont="1" applyBorder="1" applyAlignment="1">
      <alignment horizontal="center" vertical="center"/>
    </xf>
    <xf numFmtId="171" fontId="88" fillId="112" borderId="29" xfId="0" applyNumberFormat="1" applyFont="1" applyFill="1" applyBorder="1" applyAlignment="1">
      <alignment horizontal="center" vertical="center" wrapText="1"/>
    </xf>
    <xf numFmtId="164" fontId="15" fillId="112" borderId="29" xfId="0" applyNumberFormat="1" applyFont="1" applyFill="1" applyBorder="1" applyAlignment="1" applyProtection="1">
      <alignment horizontal="center" vertical="center" wrapText="1"/>
      <protection locked="0"/>
    </xf>
    <xf numFmtId="0" fontId="15" fillId="112" borderId="29" xfId="0" applyFont="1" applyFill="1" applyBorder="1" applyAlignment="1" applyProtection="1">
      <alignment horizontal="center" vertical="center" wrapText="1"/>
      <protection locked="0"/>
    </xf>
    <xf numFmtId="0" fontId="88" fillId="112" borderId="29" xfId="0" applyFont="1" applyFill="1" applyBorder="1"/>
    <xf numFmtId="0" fontId="14" fillId="112" borderId="29" xfId="0" applyFont="1" applyFill="1" applyBorder="1" applyAlignment="1">
      <alignment horizontal="center" vertical="center"/>
    </xf>
    <xf numFmtId="10" fontId="144" fillId="112" borderId="29" xfId="0" applyNumberFormat="1" applyFont="1" applyFill="1" applyBorder="1" applyAlignment="1">
      <alignment horizontal="center" vertical="center" wrapText="1"/>
    </xf>
    <xf numFmtId="0" fontId="88" fillId="0" borderId="0" xfId="0" applyFont="1" applyFill="1"/>
    <xf numFmtId="171" fontId="89" fillId="97" borderId="29" xfId="0" applyNumberFormat="1" applyFont="1" applyFill="1" applyBorder="1" applyAlignment="1">
      <alignment horizontal="center" vertical="center" wrapText="1"/>
    </xf>
    <xf numFmtId="0" fontId="15" fillId="97" borderId="29" xfId="0" applyFont="1" applyFill="1" applyBorder="1" applyAlignment="1" applyProtection="1">
      <alignment horizontal="center" vertical="center" wrapText="1"/>
      <protection locked="0"/>
    </xf>
    <xf numFmtId="171" fontId="164" fillId="97" borderId="29" xfId="0" applyNumberFormat="1" applyFont="1" applyFill="1" applyBorder="1" applyAlignment="1">
      <alignment horizontal="center" vertical="center" wrapText="1"/>
    </xf>
    <xf numFmtId="0" fontId="13" fillId="97" borderId="29" xfId="0" applyFont="1" applyFill="1" applyBorder="1" applyAlignment="1" applyProtection="1">
      <alignment horizontal="center" vertical="center" wrapText="1"/>
      <protection locked="0"/>
    </xf>
    <xf numFmtId="171" fontId="165" fillId="97" borderId="29" xfId="0" applyNumberFormat="1" applyFont="1" applyFill="1" applyBorder="1" applyAlignment="1">
      <alignment horizontal="center" vertical="center" wrapText="1"/>
    </xf>
    <xf numFmtId="0" fontId="166" fillId="97" borderId="29" xfId="0" applyFont="1" applyFill="1" applyBorder="1"/>
    <xf numFmtId="0" fontId="13" fillId="97" borderId="25" xfId="0" applyFont="1" applyFill="1" applyBorder="1" applyAlignment="1" applyProtection="1">
      <alignment horizontal="center" vertical="center" wrapText="1"/>
      <protection locked="0"/>
    </xf>
    <xf numFmtId="0" fontId="166" fillId="97" borderId="25" xfId="0" applyFont="1" applyFill="1" applyBorder="1"/>
    <xf numFmtId="0" fontId="88" fillId="97" borderId="29" xfId="0" applyFont="1" applyFill="1" applyBorder="1"/>
    <xf numFmtId="0" fontId="130" fillId="0" borderId="0" xfId="0" applyNumberFormat="1" applyFont="1" applyFill="1" applyAlignment="1">
      <alignment vertical="center" wrapText="1"/>
    </xf>
    <xf numFmtId="0" fontId="160" fillId="97" borderId="29" xfId="0" applyNumberFormat="1" applyFont="1" applyFill="1" applyBorder="1" applyAlignment="1">
      <alignment horizontal="right" vertical="center" wrapText="1"/>
    </xf>
    <xf numFmtId="10" fontId="168" fillId="0" borderId="29" xfId="0" applyNumberFormat="1" applyFont="1" applyFill="1" applyBorder="1" applyAlignment="1">
      <alignment horizontal="left" vertical="top" wrapText="1"/>
    </xf>
    <xf numFmtId="10" fontId="168" fillId="97" borderId="29" xfId="0" applyNumberFormat="1" applyFont="1" applyFill="1" applyBorder="1" applyAlignment="1">
      <alignment horizontal="left" vertical="top" wrapText="1"/>
    </xf>
    <xf numFmtId="164" fontId="160" fillId="97" borderId="46" xfId="0" applyNumberFormat="1" applyFont="1" applyFill="1" applyBorder="1" applyAlignment="1">
      <alignment horizontal="right" vertical="center" wrapText="1"/>
    </xf>
    <xf numFmtId="164" fontId="160" fillId="0" borderId="46" xfId="0" applyNumberFormat="1" applyFont="1" applyFill="1" applyBorder="1" applyAlignment="1">
      <alignment horizontal="right" vertical="center" wrapText="1"/>
    </xf>
    <xf numFmtId="164" fontId="160" fillId="97" borderId="170" xfId="0" applyNumberFormat="1" applyFont="1" applyFill="1" applyBorder="1" applyAlignment="1">
      <alignment horizontal="right" vertical="center" wrapText="1"/>
    </xf>
    <xf numFmtId="164" fontId="160" fillId="0" borderId="170" xfId="0" applyNumberFormat="1" applyFont="1" applyFill="1" applyBorder="1" applyAlignment="1">
      <alignment horizontal="right" vertical="center" wrapText="1"/>
    </xf>
    <xf numFmtId="164" fontId="160" fillId="98" borderId="29" xfId="0" applyNumberFormat="1" applyFont="1" applyFill="1" applyBorder="1" applyAlignment="1">
      <alignment horizontal="center" vertical="center" wrapText="1"/>
    </xf>
    <xf numFmtId="164" fontId="160" fillId="98" borderId="27" xfId="0" applyNumberFormat="1" applyFont="1" applyFill="1" applyBorder="1" applyAlignment="1">
      <alignment horizontal="center" vertical="center" wrapText="1"/>
    </xf>
    <xf numFmtId="164" fontId="160" fillId="98" borderId="76" xfId="0" applyNumberFormat="1" applyFont="1" applyFill="1" applyBorder="1" applyAlignment="1">
      <alignment horizontal="center" vertical="center" wrapText="1"/>
    </xf>
    <xf numFmtId="164" fontId="160" fillId="99" borderId="29" xfId="0" applyNumberFormat="1" applyFont="1" applyFill="1" applyBorder="1" applyAlignment="1">
      <alignment horizontal="center" vertical="center" wrapText="1"/>
    </xf>
    <xf numFmtId="0" fontId="0" fillId="71" borderId="0" xfId="0" applyFill="1" applyBorder="1" applyAlignment="1" applyProtection="1">
      <alignment horizontal="center" vertical="center" wrapText="1"/>
    </xf>
    <xf numFmtId="0" fontId="19" fillId="71" borderId="0" xfId="0" applyFont="1" applyFill="1" applyBorder="1" applyAlignment="1" applyProtection="1">
      <alignment horizontal="center" vertical="center" wrapText="1"/>
    </xf>
    <xf numFmtId="1" fontId="19" fillId="0" borderId="73" xfId="0" applyNumberFormat="1" applyFont="1" applyFill="1" applyBorder="1" applyAlignment="1">
      <alignment horizontal="center" vertical="center"/>
    </xf>
    <xf numFmtId="1" fontId="19" fillId="0" borderId="74" xfId="0" applyNumberFormat="1" applyFont="1" applyFill="1" applyBorder="1" applyAlignment="1">
      <alignment horizontal="center" vertical="center"/>
    </xf>
    <xf numFmtId="1" fontId="19" fillId="0" borderId="72" xfId="0" applyNumberFormat="1" applyFont="1" applyFill="1" applyBorder="1" applyAlignment="1">
      <alignment horizontal="center" vertical="center"/>
    </xf>
    <xf numFmtId="0" fontId="16" fillId="0" borderId="0" xfId="0" applyFont="1" applyBorder="1" applyAlignment="1" applyProtection="1">
      <alignment horizontal="center" vertical="center" wrapText="1"/>
    </xf>
    <xf numFmtId="164" fontId="111" fillId="111" borderId="0" xfId="0" applyNumberFormat="1" applyFont="1" applyFill="1" applyAlignment="1">
      <alignment horizontal="right"/>
    </xf>
    <xf numFmtId="164" fontId="112" fillId="0" borderId="29" xfId="0" applyNumberFormat="1" applyFont="1" applyBorder="1" applyAlignment="1">
      <alignment horizontal="left" vertical="center"/>
    </xf>
    <xf numFmtId="164" fontId="132" fillId="98" borderId="29" xfId="0" applyNumberFormat="1" applyFont="1" applyFill="1" applyBorder="1" applyAlignment="1">
      <alignment horizontal="right" vertical="center" wrapText="1"/>
    </xf>
    <xf numFmtId="164" fontId="123" fillId="98" borderId="29" xfId="0" applyNumberFormat="1" applyFont="1" applyFill="1" applyBorder="1" applyAlignment="1">
      <alignment horizontal="right" vertical="center" wrapText="1"/>
    </xf>
    <xf numFmtId="3" fontId="123" fillId="98" borderId="29" xfId="0" applyNumberFormat="1" applyFont="1" applyFill="1" applyBorder="1" applyAlignment="1">
      <alignment horizontal="right" vertical="center" wrapText="1"/>
    </xf>
    <xf numFmtId="164" fontId="123" fillId="98" borderId="46" xfId="0" applyNumberFormat="1" applyFont="1" applyFill="1" applyBorder="1" applyAlignment="1">
      <alignment horizontal="right" vertical="center" wrapText="1"/>
    </xf>
    <xf numFmtId="164" fontId="123" fillId="98" borderId="170" xfId="0" applyNumberFormat="1" applyFont="1" applyFill="1" applyBorder="1" applyAlignment="1">
      <alignment horizontal="right" vertical="center" wrapText="1"/>
    </xf>
    <xf numFmtId="10" fontId="123" fillId="98" borderId="29" xfId="0" applyNumberFormat="1" applyFont="1" applyFill="1" applyBorder="1" applyAlignment="1">
      <alignment horizontal="right" vertical="center" wrapText="1"/>
    </xf>
    <xf numFmtId="10" fontId="168" fillId="98" borderId="29" xfId="0" applyNumberFormat="1" applyFont="1" applyFill="1" applyBorder="1" applyAlignment="1">
      <alignment horizontal="left" vertical="top" wrapText="1"/>
    </xf>
    <xf numFmtId="10" fontId="154" fillId="98" borderId="29" xfId="0" applyNumberFormat="1" applyFont="1" applyFill="1" applyBorder="1" applyAlignment="1">
      <alignment horizontal="right" vertical="center" wrapText="1"/>
    </xf>
    <xf numFmtId="164" fontId="160" fillId="98" borderId="29" xfId="0" applyNumberFormat="1" applyFont="1" applyFill="1" applyBorder="1" applyAlignment="1">
      <alignment horizontal="right" vertical="center" wrapText="1"/>
    </xf>
    <xf numFmtId="164" fontId="123" fillId="98" borderId="0" xfId="0" applyNumberFormat="1" applyFont="1" applyFill="1" applyBorder="1" applyAlignment="1">
      <alignment horizontal="right" vertical="center" wrapText="1"/>
    </xf>
    <xf numFmtId="164" fontId="123" fillId="98" borderId="67" xfId="0" applyNumberFormat="1" applyFont="1" applyFill="1" applyBorder="1" applyAlignment="1">
      <alignment horizontal="right" vertical="center" wrapText="1"/>
    </xf>
    <xf numFmtId="164" fontId="161" fillId="98" borderId="29" xfId="0" applyNumberFormat="1" applyFont="1" applyFill="1" applyBorder="1" applyAlignment="1">
      <alignment horizontal="left" vertical="center" wrapText="1"/>
    </xf>
    <xf numFmtId="3" fontId="160" fillId="98" borderId="29" xfId="0" applyNumberFormat="1" applyFont="1" applyFill="1" applyBorder="1" applyAlignment="1">
      <alignment horizontal="right" vertical="center" wrapText="1"/>
    </xf>
    <xf numFmtId="164" fontId="160" fillId="98" borderId="46" xfId="0" applyNumberFormat="1" applyFont="1" applyFill="1" applyBorder="1" applyAlignment="1">
      <alignment horizontal="right" vertical="center" wrapText="1"/>
    </xf>
    <xf numFmtId="164" fontId="160" fillId="98" borderId="170" xfId="0" applyNumberFormat="1" applyFont="1" applyFill="1" applyBorder="1" applyAlignment="1">
      <alignment horizontal="right" vertical="center" wrapText="1"/>
    </xf>
    <xf numFmtId="10" fontId="160" fillId="98" borderId="29" xfId="0" applyNumberFormat="1" applyFont="1" applyFill="1" applyBorder="1" applyAlignment="1">
      <alignment horizontal="right" vertical="center" wrapText="1"/>
    </xf>
    <xf numFmtId="10" fontId="168" fillId="98" borderId="29" xfId="0" applyNumberFormat="1" applyFont="1" applyFill="1" applyBorder="1" applyAlignment="1">
      <alignment horizontal="right" vertical="center" wrapText="1"/>
    </xf>
    <xf numFmtId="10" fontId="111" fillId="98" borderId="29" xfId="0" applyNumberFormat="1" applyFont="1" applyFill="1" applyBorder="1" applyAlignment="1">
      <alignment horizontal="right" vertical="center" wrapText="1"/>
    </xf>
    <xf numFmtId="164" fontId="111" fillId="98" borderId="29" xfId="0" applyNumberFormat="1" applyFont="1" applyFill="1" applyBorder="1" applyAlignment="1">
      <alignment horizontal="right" vertical="center" wrapText="1"/>
    </xf>
    <xf numFmtId="0" fontId="129" fillId="105" borderId="0" xfId="0" applyNumberFormat="1" applyFont="1" applyFill="1" applyAlignment="1">
      <alignment vertical="center" wrapText="1"/>
    </xf>
    <xf numFmtId="164" fontId="160" fillId="105" borderId="29" xfId="0" applyNumberFormat="1" applyFont="1" applyFill="1" applyBorder="1" applyAlignment="1">
      <alignment horizontal="center" vertical="center" wrapText="1"/>
    </xf>
    <xf numFmtId="164" fontId="160" fillId="105" borderId="169" xfId="0" applyNumberFormat="1" applyFont="1" applyFill="1" applyBorder="1" applyAlignment="1">
      <alignment horizontal="center" vertical="center" wrapText="1"/>
    </xf>
    <xf numFmtId="164" fontId="160" fillId="105" borderId="27" xfId="0" applyNumberFormat="1" applyFont="1" applyFill="1" applyBorder="1" applyAlignment="1">
      <alignment horizontal="center" vertical="center" wrapText="1"/>
    </xf>
    <xf numFmtId="0" fontId="0" fillId="0" borderId="0" xfId="0"/>
    <xf numFmtId="0" fontId="14" fillId="78" borderId="75" xfId="0" applyFont="1" applyFill="1" applyBorder="1" applyAlignment="1">
      <alignment horizontal="center" vertical="center"/>
    </xf>
    <xf numFmtId="49" fontId="14" fillId="0" borderId="75" xfId="0" applyNumberFormat="1" applyFont="1" applyFill="1" applyBorder="1" applyAlignment="1">
      <alignment horizontal="center" vertical="center" wrapText="1"/>
    </xf>
    <xf numFmtId="0" fontId="14" fillId="0" borderId="0" xfId="368" applyFont="1" applyFill="1" applyBorder="1" applyAlignment="1">
      <alignment horizontal="center" vertical="center" wrapText="1"/>
    </xf>
    <xf numFmtId="0" fontId="14" fillId="0" borderId="79" xfId="368" applyFont="1" applyFill="1" applyBorder="1" applyAlignment="1">
      <alignment horizontal="center" vertical="center" wrapText="1"/>
    </xf>
    <xf numFmtId="179" fontId="108" fillId="0" borderId="29" xfId="0" applyNumberFormat="1" applyFont="1" applyBorder="1" applyAlignment="1">
      <alignment horizontal="center" vertical="center"/>
    </xf>
    <xf numFmtId="179" fontId="0" fillId="0" borderId="0" xfId="0" applyNumberFormat="1" applyAlignment="1" applyProtection="1">
      <alignment horizontal="center" vertical="center"/>
    </xf>
    <xf numFmtId="0" fontId="0" fillId="0" borderId="0" xfId="0" applyProtection="1"/>
    <xf numFmtId="0" fontId="0" fillId="0" borderId="0" xfId="0" applyProtection="1"/>
    <xf numFmtId="0" fontId="0" fillId="0" borderId="0" xfId="0"/>
    <xf numFmtId="0" fontId="170" fillId="114" borderId="29" xfId="321" applyFont="1" applyFill="1" applyBorder="1" applyAlignment="1" applyProtection="1">
      <alignment horizontal="center" vertical="center"/>
    </xf>
    <xf numFmtId="0" fontId="170" fillId="104" borderId="29" xfId="321" applyFont="1" applyFill="1" applyBorder="1" applyAlignment="1" applyProtection="1">
      <alignment horizontal="center" vertical="center"/>
    </xf>
    <xf numFmtId="0" fontId="170" fillId="115" borderId="29" xfId="321" applyFont="1" applyFill="1" applyBorder="1" applyAlignment="1" applyProtection="1">
      <alignment horizontal="center" vertical="center"/>
    </xf>
    <xf numFmtId="0" fontId="170" fillId="105" borderId="29" xfId="321" applyFont="1" applyFill="1" applyBorder="1" applyAlignment="1" applyProtection="1">
      <alignment horizontal="center" vertical="center"/>
    </xf>
    <xf numFmtId="0" fontId="171" fillId="104" borderId="29" xfId="321" applyFont="1" applyFill="1" applyBorder="1" applyAlignment="1" applyProtection="1">
      <alignment horizontal="center" vertical="center"/>
    </xf>
    <xf numFmtId="0" fontId="42" fillId="0" borderId="0" xfId="321" applyAlignment="1" applyProtection="1"/>
    <xf numFmtId="0" fontId="42" fillId="0" borderId="0" xfId="321" applyAlignment="1" applyProtection="1">
      <alignment horizontal="center" vertical="center"/>
    </xf>
    <xf numFmtId="0" fontId="42" fillId="0" borderId="0" xfId="321" quotePrefix="1" applyAlignment="1" applyProtection="1"/>
    <xf numFmtId="0" fontId="171" fillId="108" borderId="0" xfId="321" applyFont="1" applyFill="1" applyBorder="1" applyAlignment="1" applyProtection="1">
      <alignment horizontal="center" vertical="center"/>
    </xf>
    <xf numFmtId="0" fontId="0" fillId="108" borderId="0" xfId="0" applyFill="1" applyProtection="1"/>
    <xf numFmtId="0" fontId="42" fillId="108" borderId="0" xfId="321" quotePrefix="1" applyFill="1" applyAlignment="1" applyProtection="1"/>
    <xf numFmtId="0" fontId="170" fillId="108" borderId="0" xfId="321" applyFont="1" applyFill="1" applyBorder="1" applyAlignment="1" applyProtection="1">
      <alignment horizontal="center" vertical="center"/>
    </xf>
    <xf numFmtId="0" fontId="171" fillId="100" borderId="29" xfId="321" applyFont="1" applyFill="1" applyBorder="1" applyAlignment="1" applyProtection="1">
      <alignment horizontal="center" vertical="center"/>
    </xf>
    <xf numFmtId="0" fontId="42" fillId="0" borderId="0" xfId="321" quotePrefix="1" applyAlignment="1" applyProtection="1">
      <alignment horizontal="center" vertical="center"/>
    </xf>
    <xf numFmtId="0" fontId="172" fillId="0" borderId="0" xfId="321" quotePrefix="1" applyFont="1" applyAlignment="1" applyProtection="1"/>
    <xf numFmtId="0" fontId="173" fillId="108" borderId="0" xfId="321" quotePrefix="1" applyFont="1" applyFill="1" applyAlignment="1" applyProtection="1"/>
    <xf numFmtId="0" fontId="42" fillId="0" borderId="0" xfId="321" applyFill="1" applyAlignment="1" applyProtection="1">
      <alignment horizontal="center" vertical="center" wrapText="1"/>
    </xf>
    <xf numFmtId="0" fontId="170" fillId="100" borderId="29" xfId="321" applyFont="1" applyFill="1" applyBorder="1" applyAlignment="1" applyProtection="1">
      <alignment horizontal="center" vertical="center"/>
    </xf>
    <xf numFmtId="0" fontId="11" fillId="108" borderId="0" xfId="0" applyFont="1" applyFill="1" applyProtection="1"/>
    <xf numFmtId="0" fontId="11" fillId="0" borderId="0" xfId="0" applyFont="1" applyProtection="1"/>
    <xf numFmtId="0" fontId="19" fillId="98" borderId="29" xfId="0" applyFont="1" applyFill="1" applyBorder="1" applyAlignment="1">
      <alignment horizontal="center" vertical="center" wrapText="1"/>
    </xf>
    <xf numFmtId="0" fontId="0" fillId="0" borderId="0" xfId="0" applyBorder="1"/>
    <xf numFmtId="0" fontId="17" fillId="0" borderId="29" xfId="0" applyFont="1" applyBorder="1" applyAlignment="1">
      <alignment horizontal="center" vertical="center"/>
    </xf>
    <xf numFmtId="0" fontId="17" fillId="104" borderId="29" xfId="0" applyFont="1" applyFill="1" applyBorder="1" applyAlignment="1">
      <alignment horizontal="center" vertical="center"/>
    </xf>
    <xf numFmtId="0" fontId="14" fillId="101" borderId="29" xfId="0" applyFont="1" applyFill="1" applyBorder="1" applyAlignment="1">
      <alignment vertical="center"/>
    </xf>
    <xf numFmtId="0" fontId="19" fillId="101" borderId="29" xfId="0" applyFont="1" applyFill="1" applyBorder="1" applyAlignment="1">
      <alignment vertical="center"/>
    </xf>
    <xf numFmtId="0" fontId="0" fillId="101" borderId="29" xfId="0" applyFill="1" applyBorder="1" applyAlignment="1">
      <alignment vertical="center"/>
    </xf>
    <xf numFmtId="0" fontId="0" fillId="116" borderId="29" xfId="0" applyFill="1" applyBorder="1" applyAlignment="1">
      <alignment vertical="center"/>
    </xf>
    <xf numFmtId="0" fontId="0" fillId="0" borderId="0" xfId="0" applyAlignment="1">
      <alignment vertical="center"/>
    </xf>
    <xf numFmtId="0" fontId="17" fillId="101" borderId="29" xfId="0" applyFont="1" applyFill="1" applyBorder="1" applyAlignment="1">
      <alignment vertical="center"/>
    </xf>
    <xf numFmtId="0" fontId="17" fillId="116" borderId="29" xfId="0" applyFont="1" applyFill="1" applyBorder="1" applyAlignment="1">
      <alignment vertical="center"/>
    </xf>
    <xf numFmtId="0" fontId="14" fillId="104" borderId="29" xfId="0" applyFont="1" applyFill="1" applyBorder="1" applyAlignment="1">
      <alignment vertical="center"/>
    </xf>
    <xf numFmtId="0" fontId="19" fillId="104" borderId="29" xfId="0" applyFont="1" applyFill="1" applyBorder="1" applyAlignment="1">
      <alignment vertical="center"/>
    </xf>
    <xf numFmtId="0" fontId="0" fillId="104" borderId="29" xfId="0" applyFill="1" applyBorder="1" applyAlignment="1">
      <alignment vertical="center"/>
    </xf>
    <xf numFmtId="0" fontId="0" fillId="106" borderId="29" xfId="0" applyFill="1" applyBorder="1" applyAlignment="1">
      <alignment vertical="center"/>
    </xf>
    <xf numFmtId="0" fontId="17" fillId="104" borderId="29" xfId="0" applyFont="1" applyFill="1" applyBorder="1" applyAlignment="1">
      <alignment vertical="center"/>
    </xf>
    <xf numFmtId="0" fontId="17" fillId="106" borderId="29" xfId="0" applyFont="1" applyFill="1" applyBorder="1" applyAlignment="1">
      <alignment vertical="center"/>
    </xf>
    <xf numFmtId="0" fontId="14" fillId="105" borderId="29" xfId="0" applyFont="1" applyFill="1" applyBorder="1" applyAlignment="1">
      <alignment vertical="center"/>
    </xf>
    <xf numFmtId="0" fontId="19" fillId="105" borderId="29" xfId="0" applyFont="1" applyFill="1" applyBorder="1" applyAlignment="1">
      <alignment vertical="center"/>
    </xf>
    <xf numFmtId="0" fontId="0" fillId="105" borderId="29" xfId="0" applyFill="1" applyBorder="1" applyAlignment="1">
      <alignment vertical="center"/>
    </xf>
    <xf numFmtId="0" fontId="0" fillId="107" borderId="29" xfId="0" applyFill="1" applyBorder="1" applyAlignment="1">
      <alignment vertical="center"/>
    </xf>
    <xf numFmtId="1" fontId="0" fillId="107" borderId="29" xfId="0" applyNumberFormat="1" applyFill="1" applyBorder="1" applyAlignment="1">
      <alignment vertical="center"/>
    </xf>
    <xf numFmtId="0" fontId="87" fillId="105" borderId="29" xfId="0" applyFont="1" applyFill="1" applyBorder="1" applyAlignment="1">
      <alignment vertical="center"/>
    </xf>
    <xf numFmtId="0" fontId="17" fillId="105" borderId="29" xfId="0" applyFont="1" applyFill="1" applyBorder="1" applyAlignment="1">
      <alignment vertical="center"/>
    </xf>
    <xf numFmtId="0" fontId="17" fillId="107" borderId="29" xfId="0" applyFont="1" applyFill="1" applyBorder="1" applyAlignment="1">
      <alignment vertical="center"/>
    </xf>
    <xf numFmtId="0" fontId="14" fillId="113" borderId="29" xfId="0" applyFont="1" applyFill="1" applyBorder="1" applyAlignment="1">
      <alignment vertical="center"/>
    </xf>
    <xf numFmtId="0" fontId="0" fillId="113" borderId="29" xfId="0" applyFill="1" applyBorder="1" applyAlignment="1">
      <alignment vertical="center"/>
    </xf>
    <xf numFmtId="0" fontId="19" fillId="113" borderId="29" xfId="0" applyFont="1" applyFill="1" applyBorder="1" applyAlignment="1">
      <alignment vertical="center"/>
    </xf>
    <xf numFmtId="0" fontId="17" fillId="113" borderId="29" xfId="0" applyFont="1" applyFill="1" applyBorder="1" applyAlignment="1">
      <alignment vertical="center"/>
    </xf>
    <xf numFmtId="0" fontId="17" fillId="114" borderId="29" xfId="0" applyFont="1" applyFill="1" applyBorder="1" applyAlignment="1">
      <alignment vertical="center"/>
    </xf>
    <xf numFmtId="1" fontId="17" fillId="114" borderId="29" xfId="0" applyNumberFormat="1" applyFont="1" applyFill="1" applyBorder="1" applyAlignment="1">
      <alignment vertical="center"/>
    </xf>
    <xf numFmtId="0" fontId="0" fillId="101" borderId="29" xfId="0" applyFill="1" applyBorder="1" applyAlignment="1">
      <alignment horizontal="center" vertical="center"/>
    </xf>
    <xf numFmtId="0" fontId="0" fillId="116" borderId="29" xfId="0" applyFill="1" applyBorder="1" applyAlignment="1">
      <alignment horizontal="center" vertical="center"/>
    </xf>
    <xf numFmtId="0" fontId="17" fillId="101" borderId="29" xfId="0" applyFont="1" applyFill="1" applyBorder="1" applyAlignment="1">
      <alignment horizontal="center" vertical="center"/>
    </xf>
    <xf numFmtId="0" fontId="17" fillId="116" borderId="29" xfId="0" applyFont="1" applyFill="1" applyBorder="1" applyAlignment="1">
      <alignment horizontal="center" vertical="center"/>
    </xf>
    <xf numFmtId="0" fontId="0" fillId="104" borderId="29" xfId="0" applyFill="1" applyBorder="1" applyAlignment="1">
      <alignment horizontal="center" vertical="center"/>
    </xf>
    <xf numFmtId="0" fontId="0" fillId="106" borderId="29" xfId="0" applyFill="1" applyBorder="1" applyAlignment="1">
      <alignment horizontal="center" vertical="center"/>
    </xf>
    <xf numFmtId="0" fontId="17" fillId="106" borderId="29" xfId="0" applyFont="1" applyFill="1" applyBorder="1" applyAlignment="1">
      <alignment horizontal="center" vertical="center"/>
    </xf>
    <xf numFmtId="0" fontId="0" fillId="105" borderId="29" xfId="0" applyFill="1" applyBorder="1" applyAlignment="1">
      <alignment horizontal="center" vertical="center"/>
    </xf>
    <xf numFmtId="0" fontId="0" fillId="107" borderId="29" xfId="0" applyFill="1" applyBorder="1" applyAlignment="1">
      <alignment horizontal="center" vertical="center"/>
    </xf>
    <xf numFmtId="0" fontId="17" fillId="105" borderId="29" xfId="0" applyFont="1" applyFill="1" applyBorder="1" applyAlignment="1">
      <alignment horizontal="center" vertical="center"/>
    </xf>
    <xf numFmtId="0" fontId="17" fillId="107" borderId="29" xfId="0" applyFont="1" applyFill="1" applyBorder="1" applyAlignment="1">
      <alignment horizontal="center" vertical="center"/>
    </xf>
    <xf numFmtId="0" fontId="19" fillId="113" borderId="29" xfId="0" applyFont="1" applyFill="1" applyBorder="1" applyAlignment="1">
      <alignment horizontal="center" vertical="center"/>
    </xf>
    <xf numFmtId="0" fontId="17" fillId="113" borderId="29" xfId="0" applyFont="1" applyFill="1" applyBorder="1" applyAlignment="1">
      <alignment horizontal="center" vertical="center"/>
    </xf>
    <xf numFmtId="0" fontId="17" fillId="114" borderId="29" xfId="0" applyFont="1" applyFill="1" applyBorder="1" applyAlignment="1">
      <alignment horizontal="center" vertical="center"/>
    </xf>
    <xf numFmtId="0" fontId="19" fillId="114" borderId="29" xfId="0" applyFont="1" applyFill="1" applyBorder="1" applyAlignment="1">
      <alignment horizontal="center" vertical="center"/>
    </xf>
    <xf numFmtId="174" fontId="0" fillId="101" borderId="29" xfId="0" applyNumberFormat="1" applyFill="1" applyBorder="1" applyAlignment="1">
      <alignment vertical="center"/>
    </xf>
    <xf numFmtId="174" fontId="17" fillId="101" borderId="29" xfId="0" applyNumberFormat="1" applyFont="1" applyFill="1" applyBorder="1" applyAlignment="1">
      <alignment vertical="center"/>
    </xf>
    <xf numFmtId="174" fontId="0" fillId="104" borderId="29" xfId="0" applyNumberFormat="1" applyFill="1" applyBorder="1" applyAlignment="1">
      <alignment vertical="center"/>
    </xf>
    <xf numFmtId="174" fontId="17" fillId="104" borderId="29" xfId="0" applyNumberFormat="1" applyFont="1" applyFill="1" applyBorder="1" applyAlignment="1">
      <alignment vertical="center"/>
    </xf>
    <xf numFmtId="174" fontId="0" fillId="105" borderId="29" xfId="0" applyNumberFormat="1" applyFill="1" applyBorder="1" applyAlignment="1">
      <alignment vertical="center"/>
    </xf>
    <xf numFmtId="174" fontId="17" fillId="105" borderId="29" xfId="0" applyNumberFormat="1" applyFont="1" applyFill="1" applyBorder="1" applyAlignment="1">
      <alignment vertical="center"/>
    </xf>
    <xf numFmtId="174" fontId="17" fillId="113" borderId="29" xfId="0" applyNumberFormat="1" applyFont="1" applyFill="1" applyBorder="1" applyAlignment="1">
      <alignment vertical="center"/>
    </xf>
    <xf numFmtId="174" fontId="0" fillId="116" borderId="29" xfId="0" applyNumberFormat="1" applyFill="1" applyBorder="1" applyAlignment="1">
      <alignment vertical="center"/>
    </xf>
    <xf numFmtId="174" fontId="17" fillId="116" borderId="29" xfId="0" applyNumberFormat="1" applyFont="1" applyFill="1" applyBorder="1" applyAlignment="1">
      <alignment vertical="center"/>
    </xf>
    <xf numFmtId="174" fontId="0" fillId="106" borderId="29" xfId="0" applyNumberFormat="1" applyFill="1" applyBorder="1" applyAlignment="1">
      <alignment vertical="center"/>
    </xf>
    <xf numFmtId="174" fontId="17" fillId="106" borderId="29" xfId="0" applyNumberFormat="1" applyFont="1" applyFill="1" applyBorder="1" applyAlignment="1">
      <alignment vertical="center"/>
    </xf>
    <xf numFmtId="174" fontId="0" fillId="107" borderId="29" xfId="0" applyNumberFormat="1" applyFill="1" applyBorder="1" applyAlignment="1">
      <alignment vertical="center"/>
    </xf>
    <xf numFmtId="174" fontId="17" fillId="107" borderId="29" xfId="0" applyNumberFormat="1" applyFont="1" applyFill="1" applyBorder="1" applyAlignment="1">
      <alignment vertical="center"/>
    </xf>
    <xf numFmtId="174" fontId="17" fillId="114" borderId="29" xfId="0" applyNumberFormat="1" applyFont="1" applyFill="1" applyBorder="1" applyAlignment="1">
      <alignment vertical="center"/>
    </xf>
    <xf numFmtId="49" fontId="33" fillId="116" borderId="29" xfId="0" applyNumberFormat="1" applyFont="1" applyFill="1" applyBorder="1" applyAlignment="1">
      <alignment horizontal="left" vertical="top" wrapText="1"/>
    </xf>
    <xf numFmtId="49" fontId="136" fillId="116" borderId="29" xfId="0" applyNumberFormat="1" applyFont="1" applyFill="1" applyBorder="1" applyAlignment="1">
      <alignment horizontal="left" vertical="top" wrapText="1"/>
    </xf>
    <xf numFmtId="49" fontId="33" fillId="106" borderId="29" xfId="0" applyNumberFormat="1" applyFont="1" applyFill="1" applyBorder="1" applyAlignment="1">
      <alignment horizontal="left" vertical="top" wrapText="1"/>
    </xf>
    <xf numFmtId="49" fontId="136" fillId="106" borderId="29" xfId="0" applyNumberFormat="1" applyFont="1" applyFill="1" applyBorder="1" applyAlignment="1">
      <alignment horizontal="left" vertical="top" wrapText="1"/>
    </xf>
    <xf numFmtId="49" fontId="33" fillId="107" borderId="29" xfId="0" applyNumberFormat="1" applyFont="1" applyFill="1" applyBorder="1" applyAlignment="1">
      <alignment horizontal="left" vertical="top" wrapText="1"/>
    </xf>
    <xf numFmtId="49" fontId="136" fillId="107" borderId="29" xfId="0" applyNumberFormat="1" applyFont="1" applyFill="1" applyBorder="1" applyAlignment="1">
      <alignment horizontal="left" vertical="top" wrapText="1"/>
    </xf>
    <xf numFmtId="49" fontId="136" fillId="114" borderId="29" xfId="0" applyNumberFormat="1" applyFont="1" applyFill="1" applyBorder="1" applyAlignment="1">
      <alignment horizontal="left" vertical="top" wrapText="1"/>
    </xf>
    <xf numFmtId="0" fontId="14" fillId="97" borderId="29" xfId="0" applyFont="1" applyFill="1" applyBorder="1" applyAlignment="1">
      <alignment vertical="center"/>
    </xf>
    <xf numFmtId="0" fontId="17" fillId="97" borderId="29" xfId="0" applyFont="1" applyFill="1" applyBorder="1" applyAlignment="1">
      <alignment vertical="center"/>
    </xf>
    <xf numFmtId="0" fontId="17" fillId="97" borderId="29" xfId="0" applyFont="1" applyFill="1" applyBorder="1" applyAlignment="1">
      <alignment horizontal="center" vertical="center"/>
    </xf>
    <xf numFmtId="174" fontId="17" fillId="97" borderId="29" xfId="0" applyNumberFormat="1" applyFont="1" applyFill="1" applyBorder="1" applyAlignment="1">
      <alignment vertical="center"/>
    </xf>
    <xf numFmtId="0" fontId="17" fillId="98" borderId="29" xfId="0" applyFont="1" applyFill="1" applyBorder="1" applyAlignment="1">
      <alignment horizontal="center" vertical="center"/>
    </xf>
    <xf numFmtId="174" fontId="17" fillId="98" borderId="29" xfId="0" applyNumberFormat="1" applyFont="1" applyFill="1" applyBorder="1" applyAlignment="1">
      <alignment vertical="center"/>
    </xf>
    <xf numFmtId="0" fontId="17" fillId="98" borderId="29" xfId="0" applyFont="1" applyFill="1" applyBorder="1" applyAlignment="1">
      <alignment vertical="center"/>
    </xf>
    <xf numFmtId="49" fontId="136" fillId="98" borderId="29" xfId="0" applyNumberFormat="1" applyFont="1" applyFill="1" applyBorder="1" applyAlignment="1">
      <alignment horizontal="left" vertical="top" wrapText="1"/>
    </xf>
    <xf numFmtId="0" fontId="17" fillId="97" borderId="29" xfId="0" applyFont="1" applyFill="1" applyBorder="1" applyAlignment="1">
      <alignment vertical="center" wrapText="1"/>
    </xf>
    <xf numFmtId="0" fontId="19" fillId="0" borderId="29" xfId="0" applyFont="1" applyFill="1" applyBorder="1" applyAlignment="1">
      <alignment horizontal="center" vertical="center" wrapText="1"/>
    </xf>
    <xf numFmtId="168" fontId="0" fillId="116" borderId="29" xfId="0" applyNumberFormat="1" applyFill="1" applyBorder="1" applyAlignment="1">
      <alignment vertical="center"/>
    </xf>
    <xf numFmtId="168" fontId="17" fillId="116" borderId="29" xfId="0" applyNumberFormat="1" applyFont="1" applyFill="1" applyBorder="1" applyAlignment="1">
      <alignment vertical="center"/>
    </xf>
    <xf numFmtId="168" fontId="0" fillId="106" borderId="29" xfId="0" applyNumberFormat="1" applyFill="1" applyBorder="1" applyAlignment="1">
      <alignment vertical="center"/>
    </xf>
    <xf numFmtId="168" fontId="17" fillId="106" borderId="29" xfId="0" applyNumberFormat="1" applyFont="1" applyFill="1" applyBorder="1" applyAlignment="1">
      <alignment vertical="center"/>
    </xf>
    <xf numFmtId="168" fontId="0" fillId="107" borderId="29" xfId="0" applyNumberFormat="1" applyFill="1" applyBorder="1" applyAlignment="1">
      <alignment vertical="center"/>
    </xf>
    <xf numFmtId="168" fontId="17" fillId="107" borderId="29" xfId="0" applyNumberFormat="1" applyFont="1" applyFill="1" applyBorder="1" applyAlignment="1">
      <alignment vertical="center"/>
    </xf>
    <xf numFmtId="168" fontId="17" fillId="114" borderId="29" xfId="0" applyNumberFormat="1" applyFont="1" applyFill="1" applyBorder="1" applyAlignment="1">
      <alignment vertical="center"/>
    </xf>
    <xf numFmtId="0" fontId="0" fillId="0" borderId="0" xfId="0" applyProtection="1"/>
    <xf numFmtId="164" fontId="108" fillId="0" borderId="0" xfId="0" applyNumberFormat="1" applyFont="1" applyProtection="1"/>
    <xf numFmtId="0" fontId="0" fillId="0" borderId="0" xfId="0" applyProtection="1"/>
    <xf numFmtId="4" fontId="108" fillId="0" borderId="29" xfId="0" applyNumberFormat="1" applyFont="1" applyBorder="1" applyAlignment="1">
      <alignment horizontal="center" vertical="center"/>
    </xf>
    <xf numFmtId="0" fontId="17" fillId="0" borderId="0" xfId="0" applyFont="1"/>
    <xf numFmtId="0" fontId="19" fillId="99" borderId="117" xfId="0" applyFont="1" applyFill="1" applyBorder="1"/>
    <xf numFmtId="0" fontId="110" fillId="71" borderId="57" xfId="0" applyFont="1" applyFill="1" applyBorder="1" applyAlignment="1" applyProtection="1">
      <alignment horizontal="center" vertical="center" wrapText="1"/>
    </xf>
    <xf numFmtId="0" fontId="47" fillId="97" borderId="0" xfId="941" applyFill="1"/>
    <xf numFmtId="0" fontId="47" fillId="97" borderId="0" xfId="941" applyFill="1" applyAlignment="1">
      <alignment horizontal="center" vertical="center"/>
    </xf>
    <xf numFmtId="0" fontId="47" fillId="0" borderId="0" xfId="941"/>
    <xf numFmtId="0" fontId="181" fillId="97" borderId="0" xfId="824" applyFont="1" applyFill="1" applyAlignment="1">
      <alignment vertical="center" wrapText="1"/>
    </xf>
    <xf numFmtId="0" fontId="186" fillId="97" borderId="0" xfId="824" applyFont="1" applyFill="1" applyAlignment="1">
      <alignment vertical="center" wrapText="1"/>
    </xf>
    <xf numFmtId="0" fontId="186" fillId="0" borderId="0" xfId="824" applyFont="1" applyAlignment="1">
      <alignment vertical="center" wrapText="1"/>
    </xf>
    <xf numFmtId="0" fontId="187" fillId="0" borderId="0" xfId="824" applyFont="1" applyAlignment="1">
      <alignment horizontal="center" vertical="center" wrapText="1"/>
    </xf>
    <xf numFmtId="0" fontId="188" fillId="97" borderId="0" xfId="824" applyFont="1" applyFill="1" applyAlignment="1">
      <alignment horizontal="center" vertical="center"/>
    </xf>
    <xf numFmtId="0" fontId="127" fillId="0" borderId="0" xfId="824" applyFont="1" applyAlignment="1">
      <alignment horizontal="center" vertical="center" wrapText="1"/>
    </xf>
    <xf numFmtId="0" fontId="189" fillId="103" borderId="71" xfId="941" applyFont="1" applyFill="1" applyBorder="1" applyAlignment="1">
      <alignment vertical="center" wrapText="1"/>
    </xf>
    <xf numFmtId="0" fontId="47" fillId="0" borderId="9" xfId="941" applyBorder="1"/>
    <xf numFmtId="0" fontId="188" fillId="0" borderId="9" xfId="824" applyFont="1" applyBorder="1" applyAlignment="1">
      <alignment horizontal="center" vertical="center"/>
    </xf>
    <xf numFmtId="0" fontId="47" fillId="0" borderId="9" xfId="941" applyBorder="1" applyAlignment="1">
      <alignment horizontal="center" vertical="center"/>
    </xf>
    <xf numFmtId="0" fontId="47" fillId="0" borderId="114" xfId="941" applyBorder="1" applyAlignment="1">
      <alignment horizontal="center" vertical="center"/>
    </xf>
    <xf numFmtId="0" fontId="190" fillId="90" borderId="73" xfId="941" applyFont="1" applyFill="1" applyBorder="1" applyAlignment="1">
      <alignment horizontal="center" vertical="top"/>
    </xf>
    <xf numFmtId="0" fontId="190" fillId="90" borderId="74" xfId="941" applyFont="1" applyFill="1" applyBorder="1" applyAlignment="1">
      <alignment horizontal="center" vertical="top"/>
    </xf>
    <xf numFmtId="0" fontId="190" fillId="90" borderId="171" xfId="941" applyFont="1" applyFill="1" applyBorder="1" applyAlignment="1">
      <alignment horizontal="center" vertical="top"/>
    </xf>
    <xf numFmtId="0" fontId="190" fillId="90" borderId="172" xfId="941" applyFont="1" applyFill="1" applyBorder="1" applyAlignment="1">
      <alignment horizontal="center" vertical="top"/>
    </xf>
    <xf numFmtId="0" fontId="190" fillId="98" borderId="172" xfId="941" applyFont="1" applyFill="1" applyBorder="1" applyAlignment="1">
      <alignment horizontal="center" vertical="top"/>
    </xf>
    <xf numFmtId="0" fontId="190" fillId="98" borderId="173" xfId="941" applyFont="1" applyFill="1" applyBorder="1" applyAlignment="1">
      <alignment horizontal="center" vertical="top"/>
    </xf>
    <xf numFmtId="0" fontId="190" fillId="90" borderId="72" xfId="941" applyFont="1" applyFill="1" applyBorder="1" applyAlignment="1">
      <alignment horizontal="center" vertical="top"/>
    </xf>
    <xf numFmtId="0" fontId="190" fillId="0" borderId="0" xfId="941" applyFont="1" applyAlignment="1">
      <alignment horizontal="center" vertical="top"/>
    </xf>
    <xf numFmtId="0" fontId="47" fillId="0" borderId="40" xfId="941" applyBorder="1"/>
    <xf numFmtId="0" fontId="185" fillId="0" borderId="41" xfId="941" applyFont="1" applyBorder="1" applyAlignment="1">
      <alignment vertical="center"/>
    </xf>
    <xf numFmtId="0" fontId="74" fillId="0" borderId="41" xfId="941" applyFont="1" applyBorder="1" applyAlignment="1">
      <alignment vertical="center"/>
    </xf>
    <xf numFmtId="0" fontId="47" fillId="101" borderId="41" xfId="941" applyFill="1" applyBorder="1" applyAlignment="1">
      <alignment horizontal="center" vertical="center"/>
    </xf>
    <xf numFmtId="0" fontId="47" fillId="101" borderId="135" xfId="941" applyFill="1" applyBorder="1" applyAlignment="1">
      <alignment horizontal="center" vertical="center"/>
    </xf>
    <xf numFmtId="0" fontId="47" fillId="0" borderId="74" xfId="941" applyBorder="1"/>
    <xf numFmtId="0" fontId="47" fillId="0" borderId="74" xfId="941" applyBorder="1" applyAlignment="1">
      <alignment horizontal="center" vertical="center"/>
    </xf>
    <xf numFmtId="0" fontId="74" fillId="0" borderId="72" xfId="941" applyFont="1" applyBorder="1" applyAlignment="1">
      <alignment horizontal="right" vertical="center"/>
    </xf>
    <xf numFmtId="0" fontId="192" fillId="0" borderId="73" xfId="941" applyFont="1" applyBorder="1" applyAlignment="1">
      <alignment vertical="center"/>
    </xf>
    <xf numFmtId="0" fontId="185" fillId="0" borderId="74" xfId="941" applyFont="1" applyBorder="1" applyAlignment="1">
      <alignment horizontal="center" vertical="center"/>
    </xf>
    <xf numFmtId="0" fontId="62" fillId="0" borderId="74" xfId="941" applyFont="1" applyBorder="1" applyAlignment="1">
      <alignment horizontal="center"/>
    </xf>
    <xf numFmtId="0" fontId="62" fillId="0" borderId="72" xfId="941" applyFont="1" applyBorder="1" applyAlignment="1">
      <alignment horizontal="center"/>
    </xf>
    <xf numFmtId="0" fontId="47" fillId="0" borderId="74" xfId="941" applyBorder="1" applyAlignment="1">
      <alignment horizontal="center"/>
    </xf>
    <xf numFmtId="0" fontId="47" fillId="0" borderId="25" xfId="941" applyBorder="1" applyAlignment="1">
      <alignment horizontal="left"/>
    </xf>
    <xf numFmtId="0" fontId="185" fillId="97" borderId="0" xfId="941" applyFont="1" applyFill="1"/>
    <xf numFmtId="0" fontId="74" fillId="97" borderId="0" xfId="941" applyFont="1" applyFill="1"/>
    <xf numFmtId="0" fontId="74" fillId="97" borderId="0" xfId="941" applyFont="1" applyFill="1" applyAlignment="1">
      <alignment horizontal="center"/>
    </xf>
    <xf numFmtId="0" fontId="47" fillId="97" borderId="0" xfId="941" applyFill="1" applyAlignment="1">
      <alignment horizontal="center"/>
    </xf>
    <xf numFmtId="0" fontId="47" fillId="0" borderId="0" xfId="941" applyAlignment="1">
      <alignment horizontal="center" vertical="center"/>
    </xf>
    <xf numFmtId="0" fontId="47" fillId="0" borderId="77" xfId="941" applyBorder="1"/>
    <xf numFmtId="0" fontId="47" fillId="0" borderId="78" xfId="941" applyBorder="1"/>
    <xf numFmtId="0" fontId="47" fillId="101" borderId="46" xfId="941" applyFill="1" applyBorder="1" applyAlignment="1">
      <alignment vertical="center"/>
    </xf>
    <xf numFmtId="0" fontId="47" fillId="101" borderId="74" xfId="941" applyFill="1" applyBorder="1"/>
    <xf numFmtId="0" fontId="47" fillId="101" borderId="74" xfId="941" applyFill="1" applyBorder="1" applyAlignment="1">
      <alignment horizontal="center"/>
    </xf>
    <xf numFmtId="0" fontId="47" fillId="101" borderId="72" xfId="941" applyFill="1" applyBorder="1" applyAlignment="1">
      <alignment horizontal="center"/>
    </xf>
    <xf numFmtId="0" fontId="47" fillId="0" borderId="0" xfId="941" applyAlignment="1">
      <alignment horizontal="center"/>
    </xf>
    <xf numFmtId="0" fontId="47" fillId="97" borderId="0" xfId="941" applyFill="1" applyAlignment="1">
      <alignment vertical="center"/>
    </xf>
    <xf numFmtId="0" fontId="163" fillId="0" borderId="75" xfId="941" applyFont="1" applyBorder="1" applyAlignment="1">
      <alignment horizontal="left"/>
    </xf>
    <xf numFmtId="0" fontId="128" fillId="0" borderId="74" xfId="941" applyFont="1" applyBorder="1" applyAlignment="1">
      <alignment horizontal="left" vertical="center"/>
    </xf>
    <xf numFmtId="16" fontId="47" fillId="0" borderId="74" xfId="941" applyNumberFormat="1" applyBorder="1" applyAlignment="1">
      <alignment horizontal="center" vertical="center"/>
    </xf>
    <xf numFmtId="16" fontId="49" fillId="0" borderId="74" xfId="941" applyNumberFormat="1" applyFont="1" applyBorder="1" applyAlignment="1">
      <alignment horizontal="center" vertical="center"/>
    </xf>
    <xf numFmtId="16" fontId="47" fillId="0" borderId="0" xfId="941" applyNumberFormat="1" applyAlignment="1">
      <alignment horizontal="center" vertical="center"/>
    </xf>
    <xf numFmtId="0" fontId="47" fillId="0" borderId="78" xfId="941" applyBorder="1" applyAlignment="1">
      <alignment horizontal="right" vertical="center"/>
    </xf>
    <xf numFmtId="0" fontId="47" fillId="97" borderId="0" xfId="941" applyFill="1" applyAlignment="1">
      <alignment horizontal="right" vertical="center"/>
    </xf>
    <xf numFmtId="0" fontId="48" fillId="0" borderId="0" xfId="941" applyFont="1" applyAlignment="1">
      <alignment horizontal="right" vertical="center"/>
    </xf>
    <xf numFmtId="0" fontId="62" fillId="0" borderId="0" xfId="941" applyFont="1" applyAlignment="1">
      <alignment horizontal="left" vertical="center"/>
    </xf>
    <xf numFmtId="0" fontId="193" fillId="0" borderId="29" xfId="941" applyFont="1" applyBorder="1" applyAlignment="1">
      <alignment vertical="center"/>
    </xf>
    <xf numFmtId="0" fontId="190" fillId="0" borderId="77" xfId="941" applyFont="1" applyBorder="1" applyAlignment="1">
      <alignment vertical="center"/>
    </xf>
    <xf numFmtId="0" fontId="193" fillId="0" borderId="77" xfId="941" applyFont="1" applyBorder="1" applyAlignment="1">
      <alignment vertical="center"/>
    </xf>
    <xf numFmtId="0" fontId="47" fillId="98" borderId="142" xfId="941" applyFill="1" applyBorder="1" applyAlignment="1">
      <alignment horizontal="center"/>
    </xf>
    <xf numFmtId="0" fontId="47" fillId="0" borderId="0" xfId="941" applyAlignment="1">
      <alignment vertical="center"/>
    </xf>
    <xf numFmtId="0" fontId="194" fillId="103" borderId="71" xfId="941" applyFont="1" applyFill="1" applyBorder="1" applyAlignment="1">
      <alignment vertical="center" wrapText="1"/>
    </xf>
    <xf numFmtId="0" fontId="185" fillId="0" borderId="9" xfId="941" applyFont="1" applyBorder="1"/>
    <xf numFmtId="0" fontId="74" fillId="0" borderId="9" xfId="941" applyFont="1" applyBorder="1"/>
    <xf numFmtId="0" fontId="47" fillId="0" borderId="9" xfId="941" applyBorder="1" applyAlignment="1">
      <alignment horizontal="center"/>
    </xf>
    <xf numFmtId="0" fontId="47" fillId="0" borderId="114" xfId="941" applyBorder="1" applyAlignment="1">
      <alignment horizontal="center"/>
    </xf>
    <xf numFmtId="0" fontId="48" fillId="0" borderId="75" xfId="941" applyFont="1" applyBorder="1" applyAlignment="1">
      <alignment horizontal="left"/>
    </xf>
    <xf numFmtId="0" fontId="195" fillId="0" borderId="0" xfId="941" applyFont="1" applyAlignment="1">
      <alignment horizontal="left" vertical="center"/>
    </xf>
    <xf numFmtId="16" fontId="196" fillId="0" borderId="0" xfId="941" applyNumberFormat="1" applyFont="1" applyAlignment="1">
      <alignment horizontal="center" vertical="center"/>
    </xf>
    <xf numFmtId="0" fontId="47" fillId="98" borderId="142" xfId="941" applyFill="1" applyBorder="1" applyAlignment="1">
      <alignment vertical="center"/>
    </xf>
    <xf numFmtId="0" fontId="47" fillId="98" borderId="0" xfId="941" applyFill="1" applyAlignment="1">
      <alignment vertical="center"/>
    </xf>
    <xf numFmtId="0" fontId="74" fillId="0" borderId="100" xfId="941" applyFont="1" applyBorder="1"/>
    <xf numFmtId="0" fontId="185" fillId="0" borderId="0" xfId="941" applyFont="1" applyAlignment="1">
      <alignment vertical="center"/>
    </xf>
    <xf numFmtId="0" fontId="74" fillId="0" borderId="0" xfId="941" applyFont="1" applyAlignment="1">
      <alignment vertical="center"/>
    </xf>
    <xf numFmtId="0" fontId="47" fillId="101" borderId="0" xfId="941" applyFill="1" applyAlignment="1">
      <alignment horizontal="center" vertical="center"/>
    </xf>
    <xf numFmtId="0" fontId="47" fillId="101" borderId="174" xfId="941" applyFill="1" applyBorder="1" applyAlignment="1">
      <alignment horizontal="center" vertical="center"/>
    </xf>
    <xf numFmtId="0" fontId="198" fillId="0" borderId="0" xfId="941" applyFont="1" applyAlignment="1">
      <alignment horizontal="left" vertical="center"/>
    </xf>
    <xf numFmtId="16" fontId="199" fillId="0" borderId="0" xfId="941" applyNumberFormat="1" applyFont="1" applyAlignment="1">
      <alignment horizontal="center" vertical="center"/>
    </xf>
    <xf numFmtId="0" fontId="47" fillId="104" borderId="142" xfId="941" applyFill="1" applyBorder="1" applyAlignment="1">
      <alignment vertical="center"/>
    </xf>
    <xf numFmtId="0" fontId="74" fillId="0" borderId="21" xfId="941" applyFont="1" applyBorder="1"/>
    <xf numFmtId="0" fontId="185" fillId="0" borderId="0" xfId="941" applyFont="1"/>
    <xf numFmtId="0" fontId="74" fillId="0" borderId="0" xfId="941" applyFont="1"/>
    <xf numFmtId="0" fontId="74" fillId="0" borderId="0" xfId="941" applyFont="1" applyAlignment="1">
      <alignment horizontal="center"/>
    </xf>
    <xf numFmtId="0" fontId="47" fillId="0" borderId="34" xfId="941" applyBorder="1" applyAlignment="1">
      <alignment horizontal="center"/>
    </xf>
    <xf numFmtId="16" fontId="49" fillId="0" borderId="0" xfId="941" applyNumberFormat="1" applyFont="1" applyAlignment="1">
      <alignment horizontal="center" vertical="center"/>
    </xf>
    <xf numFmtId="0" fontId="74" fillId="0" borderId="0" xfId="941" applyFont="1" applyAlignment="1">
      <alignment horizontal="center" vertical="center"/>
    </xf>
    <xf numFmtId="0" fontId="200" fillId="0" borderId="21" xfId="941" applyFont="1" applyBorder="1"/>
    <xf numFmtId="0" fontId="47" fillId="0" borderId="34" xfId="941" applyBorder="1" applyAlignment="1">
      <alignment horizontal="center" vertical="center"/>
    </xf>
    <xf numFmtId="16" fontId="199" fillId="0" borderId="77" xfId="941" applyNumberFormat="1" applyFont="1" applyBorder="1" applyAlignment="1">
      <alignment horizontal="center" vertical="center"/>
    </xf>
    <xf numFmtId="16" fontId="196" fillId="0" borderId="74" xfId="941" applyNumberFormat="1" applyFont="1" applyBorder="1" applyAlignment="1">
      <alignment horizontal="center" vertical="center"/>
    </xf>
    <xf numFmtId="0" fontId="47" fillId="0" borderId="0" xfId="941" applyAlignment="1">
      <alignment horizontal="right" vertical="center"/>
    </xf>
    <xf numFmtId="0" fontId="201" fillId="98" borderId="142" xfId="941" applyFont="1" applyFill="1" applyBorder="1"/>
    <xf numFmtId="0" fontId="185" fillId="0" borderId="40" xfId="941" applyFont="1" applyBorder="1" applyAlignment="1">
      <alignment vertical="center" wrapText="1"/>
    </xf>
    <xf numFmtId="0" fontId="74" fillId="0" borderId="41" xfId="941" applyFont="1" applyBorder="1" applyAlignment="1">
      <alignment horizontal="center" vertical="center"/>
    </xf>
    <xf numFmtId="0" fontId="47" fillId="0" borderId="42" xfId="941" applyBorder="1" applyAlignment="1">
      <alignment horizontal="center" vertical="center"/>
    </xf>
    <xf numFmtId="16" fontId="47" fillId="0" borderId="77" xfId="941" applyNumberFormat="1" applyBorder="1" applyAlignment="1">
      <alignment horizontal="center" vertical="center"/>
    </xf>
    <xf numFmtId="16" fontId="49" fillId="98" borderId="142" xfId="941" applyNumberFormat="1" applyFont="1" applyFill="1" applyBorder="1" applyAlignment="1">
      <alignment horizontal="center" vertical="center"/>
    </xf>
    <xf numFmtId="0" fontId="185" fillId="97" borderId="0" xfId="941" applyFont="1" applyFill="1" applyAlignment="1">
      <alignment vertical="center"/>
    </xf>
    <xf numFmtId="0" fontId="74" fillId="97" borderId="0" xfId="941" applyFont="1" applyFill="1" applyAlignment="1">
      <alignment vertical="center"/>
    </xf>
    <xf numFmtId="0" fontId="74" fillId="97" borderId="0" xfId="941" applyFont="1" applyFill="1" applyAlignment="1">
      <alignment horizontal="center" vertical="center"/>
    </xf>
    <xf numFmtId="0" fontId="47" fillId="97" borderId="71" xfId="941" applyFill="1" applyBorder="1" applyAlignment="1">
      <alignment vertical="center"/>
    </xf>
    <xf numFmtId="0" fontId="185" fillId="97" borderId="120" xfId="941" applyFont="1" applyFill="1" applyBorder="1" applyAlignment="1">
      <alignment vertical="center"/>
    </xf>
    <xf numFmtId="0" fontId="74" fillId="97" borderId="120" xfId="941" applyFont="1" applyFill="1" applyBorder="1" applyAlignment="1">
      <alignment vertical="center"/>
    </xf>
    <xf numFmtId="0" fontId="74" fillId="97" borderId="120" xfId="941" applyFont="1" applyFill="1" applyBorder="1" applyAlignment="1">
      <alignment horizontal="center" vertical="center"/>
    </xf>
    <xf numFmtId="0" fontId="47" fillId="97" borderId="143" xfId="941" applyFill="1" applyBorder="1" applyAlignment="1">
      <alignment horizontal="center" vertical="center"/>
    </xf>
    <xf numFmtId="0" fontId="194" fillId="103" borderId="21" xfId="941" applyFont="1" applyFill="1" applyBorder="1" applyAlignment="1">
      <alignment vertical="center" wrapText="1"/>
    </xf>
    <xf numFmtId="0" fontId="47" fillId="0" borderId="34" xfId="941" applyBorder="1" applyAlignment="1">
      <alignment vertical="center"/>
    </xf>
    <xf numFmtId="0" fontId="47" fillId="0" borderId="21" xfId="941" applyBorder="1" applyAlignment="1">
      <alignment vertical="center"/>
    </xf>
    <xf numFmtId="1" fontId="47" fillId="101" borderId="0" xfId="941" applyNumberFormat="1" applyFill="1" applyAlignment="1">
      <alignment horizontal="center" vertical="center"/>
    </xf>
    <xf numFmtId="0" fontId="47" fillId="101" borderId="34" xfId="941" applyFill="1" applyBorder="1" applyAlignment="1">
      <alignment horizontal="center" vertical="center"/>
    </xf>
    <xf numFmtId="0" fontId="74" fillId="0" borderId="34" xfId="941" applyFont="1" applyBorder="1" applyAlignment="1">
      <alignment vertical="center"/>
    </xf>
    <xf numFmtId="0" fontId="202" fillId="97" borderId="0" xfId="824" applyFont="1" applyFill="1" applyAlignment="1">
      <alignment vertical="center"/>
    </xf>
    <xf numFmtId="0" fontId="203" fillId="0" borderId="0" xfId="941" applyFont="1" applyAlignment="1">
      <alignment vertical="center"/>
    </xf>
    <xf numFmtId="0" fontId="204" fillId="0" borderId="0" xfId="941" applyFont="1" applyAlignment="1">
      <alignment vertical="center"/>
    </xf>
    <xf numFmtId="0" fontId="185" fillId="98" borderId="142" xfId="941" applyFont="1" applyFill="1" applyBorder="1" applyAlignment="1">
      <alignment horizontal="center" vertical="center"/>
    </xf>
    <xf numFmtId="0" fontId="74" fillId="0" borderId="21" xfId="941" applyFont="1" applyBorder="1" applyAlignment="1">
      <alignment vertical="center"/>
    </xf>
    <xf numFmtId="0" fontId="74" fillId="0" borderId="40" xfId="941" applyFont="1" applyBorder="1" applyAlignment="1">
      <alignment vertical="center"/>
    </xf>
    <xf numFmtId="0" fontId="204" fillId="0" borderId="41" xfId="941" applyFont="1" applyBorder="1" applyAlignment="1">
      <alignment vertical="center"/>
    </xf>
    <xf numFmtId="0" fontId="47" fillId="0" borderId="42" xfId="941" applyBorder="1" applyAlignment="1">
      <alignment horizontal="center"/>
    </xf>
    <xf numFmtId="180" fontId="205" fillId="0" borderId="0" xfId="943" applyNumberFormat="1" applyFont="1" applyAlignment="1">
      <alignment horizontal="center" vertical="center"/>
    </xf>
    <xf numFmtId="0" fontId="74" fillId="0" borderId="9" xfId="941" applyFont="1" applyBorder="1" applyAlignment="1">
      <alignment horizontal="center" vertical="center"/>
    </xf>
    <xf numFmtId="0" fontId="47" fillId="0" borderId="9" xfId="941" applyBorder="1" applyAlignment="1">
      <alignment vertical="center"/>
    </xf>
    <xf numFmtId="0" fontId="47" fillId="101" borderId="42" xfId="941" applyFill="1" applyBorder="1" applyAlignment="1">
      <alignment horizontal="center" vertical="center"/>
    </xf>
    <xf numFmtId="0" fontId="196" fillId="0" borderId="78" xfId="941" applyFont="1" applyBorder="1" applyAlignment="1">
      <alignment horizontal="right" vertical="center"/>
    </xf>
    <xf numFmtId="0" fontId="47" fillId="121" borderId="142" xfId="941" applyFill="1" applyBorder="1" applyAlignment="1">
      <alignment vertical="center"/>
    </xf>
    <xf numFmtId="0" fontId="47" fillId="103" borderId="0" xfId="941" applyFill="1" applyAlignment="1">
      <alignment vertical="center"/>
    </xf>
    <xf numFmtId="0" fontId="195" fillId="0" borderId="77" xfId="941" applyFont="1" applyBorder="1" applyAlignment="1">
      <alignment horizontal="left" vertical="center"/>
    </xf>
    <xf numFmtId="0" fontId="47" fillId="0" borderId="77" xfId="941" applyBorder="1" applyAlignment="1">
      <alignment horizontal="right" vertical="center"/>
    </xf>
    <xf numFmtId="0" fontId="47" fillId="97" borderId="75" xfId="941" applyFill="1" applyBorder="1" applyAlignment="1">
      <alignment horizontal="right" vertical="center"/>
    </xf>
    <xf numFmtId="0" fontId="47" fillId="0" borderId="77" xfId="941" applyBorder="1" applyAlignment="1">
      <alignment vertical="center"/>
    </xf>
    <xf numFmtId="0" fontId="74" fillId="97" borderId="0" xfId="941" applyFont="1" applyFill="1" applyAlignment="1">
      <alignment horizontal="left" vertical="center"/>
    </xf>
    <xf numFmtId="0" fontId="128" fillId="0" borderId="0" xfId="941" applyFont="1" applyAlignment="1">
      <alignment horizontal="left" vertical="center"/>
    </xf>
    <xf numFmtId="0" fontId="200" fillId="0" borderId="46" xfId="941" applyFont="1" applyBorder="1" applyAlignment="1">
      <alignment horizontal="left" vertical="center"/>
    </xf>
    <xf numFmtId="0" fontId="200" fillId="0" borderId="47" xfId="941" applyFont="1" applyBorder="1" applyAlignment="1">
      <alignment horizontal="left"/>
    </xf>
    <xf numFmtId="0" fontId="47" fillId="114" borderId="47" xfId="941" applyFill="1" applyBorder="1" applyAlignment="1">
      <alignment horizontal="center" vertical="center"/>
    </xf>
    <xf numFmtId="181" fontId="206" fillId="71" borderId="29" xfId="824" applyNumberFormat="1" applyFont="1" applyFill="1" applyBorder="1" applyAlignment="1">
      <alignment horizontal="left" vertical="center"/>
    </xf>
    <xf numFmtId="0" fontId="19" fillId="118" borderId="29" xfId="943" applyFill="1" applyBorder="1" applyAlignment="1">
      <alignment horizontal="center" vertical="center"/>
    </xf>
    <xf numFmtId="0" fontId="47" fillId="98" borderId="27" xfId="941" applyFill="1" applyBorder="1" applyAlignment="1">
      <alignment vertical="center"/>
    </xf>
    <xf numFmtId="0" fontId="47" fillId="98" borderId="77" xfId="941" applyFill="1" applyBorder="1" applyAlignment="1">
      <alignment vertical="center"/>
    </xf>
    <xf numFmtId="0" fontId="19" fillId="105" borderId="29" xfId="943" applyFill="1" applyBorder="1" applyAlignment="1">
      <alignment horizontal="center" vertical="center"/>
    </xf>
    <xf numFmtId="0" fontId="207" fillId="0" borderId="0" xfId="941" applyFont="1"/>
    <xf numFmtId="0" fontId="48" fillId="0" borderId="76" xfId="941" applyFont="1" applyBorder="1" applyAlignment="1">
      <alignment horizontal="left"/>
    </xf>
    <xf numFmtId="16" fontId="49" fillId="0" borderId="77" xfId="941" applyNumberFormat="1" applyFont="1" applyBorder="1" applyAlignment="1">
      <alignment horizontal="center" vertical="center"/>
    </xf>
    <xf numFmtId="0" fontId="47" fillId="0" borderId="79" xfId="941" applyBorder="1" applyAlignment="1">
      <alignment horizontal="right" vertical="center"/>
    </xf>
    <xf numFmtId="0" fontId="62" fillId="0" borderId="25" xfId="941" applyFont="1" applyBorder="1" applyAlignment="1">
      <alignment horizontal="center" vertical="center"/>
    </xf>
    <xf numFmtId="0" fontId="47" fillId="98" borderId="74" xfId="941" applyFill="1" applyBorder="1" applyAlignment="1">
      <alignment horizontal="center" vertical="center"/>
    </xf>
    <xf numFmtId="0" fontId="47" fillId="98" borderId="74" xfId="941" applyFill="1" applyBorder="1"/>
    <xf numFmtId="0" fontId="47" fillId="98" borderId="25" xfId="941" applyFill="1" applyBorder="1"/>
    <xf numFmtId="0" fontId="47" fillId="95" borderId="73" xfId="941" applyFill="1" applyBorder="1"/>
    <xf numFmtId="0" fontId="47" fillId="95" borderId="74" xfId="941" applyFill="1" applyBorder="1"/>
    <xf numFmtId="0" fontId="207" fillId="95" borderId="72" xfId="941" applyFont="1" applyFill="1" applyBorder="1"/>
    <xf numFmtId="1" fontId="47" fillId="0" borderId="27" xfId="941" applyNumberFormat="1" applyBorder="1" applyAlignment="1">
      <alignment horizontal="center" vertical="center"/>
    </xf>
    <xf numFmtId="0" fontId="47" fillId="98" borderId="0" xfId="941" applyFill="1" applyAlignment="1">
      <alignment horizontal="center" vertical="center"/>
    </xf>
    <xf numFmtId="0" fontId="47" fillId="98" borderId="0" xfId="941" applyFill="1"/>
    <xf numFmtId="0" fontId="47" fillId="0" borderId="27" xfId="941" applyBorder="1"/>
    <xf numFmtId="0" fontId="47" fillId="95" borderId="75" xfId="941" applyFill="1" applyBorder="1"/>
    <xf numFmtId="0" fontId="47" fillId="95" borderId="0" xfId="941" applyFill="1"/>
    <xf numFmtId="0" fontId="62" fillId="95" borderId="0" xfId="941" applyFont="1" applyFill="1" applyAlignment="1">
      <alignment horizontal="center"/>
    </xf>
    <xf numFmtId="0" fontId="47" fillId="95" borderId="0" xfId="941" applyFill="1" applyAlignment="1">
      <alignment horizontal="center"/>
    </xf>
    <xf numFmtId="0" fontId="210" fillId="95" borderId="78" xfId="941" applyFont="1" applyFill="1" applyBorder="1" applyAlignment="1">
      <alignment horizontal="center"/>
    </xf>
    <xf numFmtId="0" fontId="62" fillId="90" borderId="46" xfId="941" applyFont="1" applyFill="1" applyBorder="1"/>
    <xf numFmtId="0" fontId="47" fillId="90" borderId="54" xfId="941" applyFill="1" applyBorder="1" applyAlignment="1">
      <alignment horizontal="center" vertical="center"/>
    </xf>
    <xf numFmtId="0" fontId="47" fillId="90" borderId="54" xfId="941" applyFill="1" applyBorder="1"/>
    <xf numFmtId="0" fontId="47" fillId="90" borderId="47" xfId="941" applyFill="1" applyBorder="1"/>
    <xf numFmtId="0" fontId="62" fillId="0" borderId="0" xfId="941" applyFont="1" applyAlignment="1">
      <alignment vertical="center"/>
    </xf>
    <xf numFmtId="0" fontId="62" fillId="0" borderId="0" xfId="941" applyFont="1"/>
    <xf numFmtId="0" fontId="62" fillId="0" borderId="0" xfId="941" applyFont="1" applyAlignment="1">
      <alignment horizontal="center"/>
    </xf>
    <xf numFmtId="0" fontId="62" fillId="98" borderId="73" xfId="941" applyFont="1" applyFill="1" applyBorder="1"/>
    <xf numFmtId="0" fontId="47" fillId="0" borderId="25" xfId="941" applyBorder="1" applyAlignment="1">
      <alignment horizontal="center" vertical="center"/>
    </xf>
    <xf numFmtId="0" fontId="47" fillId="0" borderId="25" xfId="941" applyBorder="1"/>
    <xf numFmtId="0" fontId="47" fillId="97" borderId="75" xfId="941" applyFill="1" applyBorder="1"/>
    <xf numFmtId="0" fontId="47" fillId="104" borderId="142" xfId="941" applyFill="1" applyBorder="1" applyAlignment="1">
      <alignment horizontal="center" vertical="center"/>
    </xf>
    <xf numFmtId="0" fontId="47" fillId="98" borderId="142" xfId="941" applyFill="1" applyBorder="1"/>
    <xf numFmtId="0" fontId="62" fillId="0" borderId="46" xfId="941" applyFont="1" applyBorder="1"/>
    <xf numFmtId="0" fontId="47" fillId="0" borderId="29" xfId="941" applyBorder="1"/>
    <xf numFmtId="0" fontId="47" fillId="0" borderId="29" xfId="941" applyBorder="1" applyAlignment="1">
      <alignment horizontal="center"/>
    </xf>
    <xf numFmtId="0" fontId="47" fillId="0" borderId="46" xfId="941" applyBorder="1" applyAlignment="1">
      <alignment horizontal="center"/>
    </xf>
    <xf numFmtId="0" fontId="47" fillId="0" borderId="47" xfId="941" applyBorder="1" applyAlignment="1">
      <alignment horizontal="center"/>
    </xf>
    <xf numFmtId="0" fontId="62" fillId="0" borderId="29" xfId="941" applyFont="1" applyBorder="1" applyAlignment="1">
      <alignment horizontal="center"/>
    </xf>
    <xf numFmtId="0" fontId="47" fillId="97" borderId="76" xfId="941" applyFill="1" applyBorder="1"/>
    <xf numFmtId="0" fontId="47" fillId="104" borderId="27" xfId="941" applyFill="1" applyBorder="1" applyAlignment="1">
      <alignment horizontal="center" vertical="center"/>
    </xf>
    <xf numFmtId="0" fontId="47" fillId="98" borderId="77" xfId="941" applyFill="1" applyBorder="1" applyAlignment="1">
      <alignment horizontal="center" vertical="center"/>
    </xf>
    <xf numFmtId="0" fontId="47" fillId="98" borderId="77" xfId="941" applyFill="1" applyBorder="1"/>
    <xf numFmtId="0" fontId="47" fillId="98" borderId="27" xfId="941" applyFill="1" applyBorder="1"/>
    <xf numFmtId="0" fontId="62" fillId="95" borderId="75" xfId="941" applyFont="1" applyFill="1" applyBorder="1"/>
    <xf numFmtId="0" fontId="62" fillId="90" borderId="75" xfId="941" applyFont="1" applyFill="1" applyBorder="1"/>
    <xf numFmtId="0" fontId="47" fillId="90" borderId="0" xfId="941" applyFill="1" applyAlignment="1">
      <alignment horizontal="center" vertical="center"/>
    </xf>
    <xf numFmtId="0" fontId="47" fillId="90" borderId="0" xfId="941" applyFill="1"/>
    <xf numFmtId="0" fontId="47" fillId="90" borderId="78" xfId="941" applyFill="1" applyBorder="1"/>
    <xf numFmtId="1" fontId="47" fillId="0" borderId="0" xfId="941" applyNumberFormat="1"/>
    <xf numFmtId="0" fontId="62" fillId="98" borderId="46" xfId="941" applyFont="1" applyFill="1" applyBorder="1"/>
    <xf numFmtId="0" fontId="47" fillId="104" borderId="29" xfId="941" applyFill="1" applyBorder="1" applyAlignment="1">
      <alignment horizontal="center" vertical="center"/>
    </xf>
    <xf numFmtId="0" fontId="47" fillId="98" borderId="54" xfId="941" applyFill="1" applyBorder="1" applyAlignment="1">
      <alignment horizontal="center" vertical="center"/>
    </xf>
    <xf numFmtId="0" fontId="47" fillId="98" borderId="54" xfId="941" applyFill="1" applyBorder="1"/>
    <xf numFmtId="0" fontId="62" fillId="0" borderId="29" xfId="941" applyFont="1" applyBorder="1"/>
    <xf numFmtId="0" fontId="62" fillId="0" borderId="46" xfId="941" applyFont="1" applyBorder="1" applyAlignment="1">
      <alignment horizontal="center"/>
    </xf>
    <xf numFmtId="0" fontId="62" fillId="0" borderId="47" xfId="941" applyFont="1" applyBorder="1" applyAlignment="1">
      <alignment horizontal="center"/>
    </xf>
    <xf numFmtId="0" fontId="207" fillId="95" borderId="78" xfId="941" applyFont="1" applyFill="1" applyBorder="1" applyAlignment="1">
      <alignment horizontal="center"/>
    </xf>
    <xf numFmtId="0" fontId="47" fillId="104" borderId="25" xfId="941" applyFill="1" applyBorder="1" applyAlignment="1">
      <alignment horizontal="center" vertical="center"/>
    </xf>
    <xf numFmtId="0" fontId="62" fillId="98" borderId="76" xfId="941" applyFont="1" applyFill="1" applyBorder="1"/>
    <xf numFmtId="0" fontId="47" fillId="95" borderId="78" xfId="941" applyFill="1" applyBorder="1" applyAlignment="1">
      <alignment horizontal="center"/>
    </xf>
    <xf numFmtId="0" fontId="47" fillId="95" borderId="78" xfId="941" applyFill="1" applyBorder="1"/>
    <xf numFmtId="0" fontId="62" fillId="97" borderId="76" xfId="941" applyFont="1" applyFill="1" applyBorder="1"/>
    <xf numFmtId="0" fontId="47" fillId="90" borderId="76" xfId="941" applyFill="1" applyBorder="1"/>
    <xf numFmtId="0" fontId="47" fillId="90" borderId="77" xfId="941" applyFill="1" applyBorder="1" applyAlignment="1">
      <alignment horizontal="center" vertical="center"/>
    </xf>
    <xf numFmtId="0" fontId="47" fillId="90" borderId="77" xfId="941" applyFill="1" applyBorder="1"/>
    <xf numFmtId="0" fontId="47" fillId="90" borderId="79" xfId="941" applyFill="1" applyBorder="1"/>
    <xf numFmtId="0" fontId="47" fillId="95" borderId="76" xfId="941" applyFill="1" applyBorder="1"/>
    <xf numFmtId="0" fontId="47" fillId="95" borderId="77" xfId="941" applyFill="1" applyBorder="1"/>
    <xf numFmtId="0" fontId="47" fillId="95" borderId="79" xfId="941" applyFill="1" applyBorder="1"/>
    <xf numFmtId="0" fontId="47" fillId="104" borderId="47" xfId="941" applyFill="1" applyBorder="1" applyAlignment="1">
      <alignment horizontal="center" vertical="center"/>
    </xf>
    <xf numFmtId="0" fontId="47" fillId="96" borderId="29" xfId="941" applyFill="1" applyBorder="1" applyAlignment="1">
      <alignment horizontal="center" vertical="center"/>
    </xf>
    <xf numFmtId="0" fontId="199" fillId="0" borderId="0" xfId="941" applyFont="1"/>
    <xf numFmtId="1" fontId="47" fillId="0" borderId="29" xfId="941" applyNumberFormat="1" applyBorder="1" applyAlignment="1">
      <alignment horizontal="center" vertical="center"/>
    </xf>
    <xf numFmtId="1" fontId="47" fillId="96" borderId="29" xfId="941" applyNumberFormat="1" applyFill="1" applyBorder="1" applyAlignment="1">
      <alignment horizontal="center" vertical="center"/>
    </xf>
    <xf numFmtId="1" fontId="49" fillId="0" borderId="29" xfId="941" applyNumberFormat="1" applyFont="1" applyBorder="1" applyAlignment="1">
      <alignment horizontal="center" vertical="center"/>
    </xf>
    <xf numFmtId="1" fontId="62" fillId="0" borderId="29" xfId="941" applyNumberFormat="1" applyFont="1" applyBorder="1"/>
    <xf numFmtId="0" fontId="19" fillId="0" borderId="0" xfId="0" applyFont="1" applyFill="1" applyBorder="1"/>
    <xf numFmtId="0" fontId="211" fillId="0" borderId="0" xfId="0" applyFont="1" applyFill="1" applyBorder="1" applyAlignment="1">
      <alignment vertical="center"/>
    </xf>
    <xf numFmtId="0" fontId="15" fillId="0" borderId="29" xfId="0" applyFont="1" applyFill="1" applyBorder="1" applyAlignment="1">
      <alignment vertical="center"/>
    </xf>
    <xf numFmtId="174" fontId="15" fillId="0" borderId="29" xfId="0" applyNumberFormat="1" applyFont="1" applyBorder="1" applyAlignment="1">
      <alignment horizontal="right" vertical="center"/>
    </xf>
    <xf numFmtId="164" fontId="15" fillId="0" borderId="46" xfId="0" applyNumberFormat="1" applyFont="1" applyFill="1" applyBorder="1" applyProtection="1"/>
    <xf numFmtId="164" fontId="15" fillId="0" borderId="73" xfId="0" applyNumberFormat="1" applyFont="1" applyFill="1" applyBorder="1" applyProtection="1"/>
    <xf numFmtId="164" fontId="15" fillId="0" borderId="32" xfId="0" applyNumberFormat="1" applyFont="1" applyFill="1" applyBorder="1" applyProtection="1"/>
    <xf numFmtId="0" fontId="0" fillId="0" borderId="0" xfId="0"/>
    <xf numFmtId="0" fontId="0" fillId="0" borderId="0" xfId="0"/>
    <xf numFmtId="0" fontId="15" fillId="0" borderId="0" xfId="0" applyFont="1" applyAlignment="1" applyProtection="1">
      <alignment horizontal="left" vertical="top"/>
      <protection locked="0"/>
    </xf>
    <xf numFmtId="165" fontId="15" fillId="0" borderId="0" xfId="0" applyNumberFormat="1" applyFont="1" applyAlignment="1" applyProtection="1">
      <alignment vertical="top"/>
      <protection locked="0"/>
    </xf>
    <xf numFmtId="0" fontId="31" fillId="0" borderId="0" xfId="0" applyFont="1" applyProtection="1">
      <protection locked="0"/>
    </xf>
    <xf numFmtId="0" fontId="10" fillId="0" borderId="0" xfId="0" applyFont="1" applyAlignment="1" applyProtection="1">
      <alignment vertical="center"/>
      <protection locked="0"/>
    </xf>
    <xf numFmtId="0" fontId="31" fillId="0" borderId="0" xfId="0" applyFont="1" applyAlignment="1" applyProtection="1">
      <alignment horizontal="left" vertical="top"/>
      <protection locked="0"/>
    </xf>
    <xf numFmtId="0" fontId="212" fillId="0" borderId="0" xfId="0" applyFont="1" applyAlignment="1" applyProtection="1">
      <alignment horizontal="center" vertical="center"/>
      <protection locked="0"/>
    </xf>
    <xf numFmtId="0" fontId="9" fillId="76" borderId="46" xfId="0" applyFont="1" applyFill="1" applyBorder="1" applyAlignment="1">
      <alignment vertical="center"/>
    </xf>
    <xf numFmtId="0" fontId="9" fillId="76" borderId="54" xfId="0" applyFont="1" applyFill="1" applyBorder="1" applyAlignment="1">
      <alignment vertical="center"/>
    </xf>
    <xf numFmtId="0" fontId="12" fillId="76" borderId="54" xfId="0" applyFont="1" applyFill="1" applyBorder="1" applyAlignment="1">
      <alignment vertical="center"/>
    </xf>
    <xf numFmtId="0" fontId="15" fillId="0" borderId="76" xfId="0" applyFont="1" applyBorder="1" applyAlignment="1">
      <alignment vertical="top"/>
    </xf>
    <xf numFmtId="0" fontId="15" fillId="0" borderId="77" xfId="0" applyFont="1" applyBorder="1" applyAlignment="1">
      <alignment vertical="top"/>
    </xf>
    <xf numFmtId="0" fontId="0" fillId="0" borderId="77" xfId="0" applyBorder="1"/>
    <xf numFmtId="0" fontId="15" fillId="0" borderId="79" xfId="0" applyFont="1" applyBorder="1" applyAlignment="1">
      <alignment vertical="top"/>
    </xf>
    <xf numFmtId="165" fontId="13" fillId="0" borderId="79" xfId="0" applyNumberFormat="1" applyFont="1" applyBorder="1" applyAlignment="1">
      <alignment horizontal="center" vertical="center" wrapText="1"/>
    </xf>
    <xf numFmtId="165" fontId="13" fillId="0" borderId="27" xfId="0" applyNumberFormat="1" applyFont="1" applyBorder="1" applyAlignment="1">
      <alignment horizontal="center" vertical="center" wrapText="1"/>
    </xf>
    <xf numFmtId="0" fontId="15" fillId="0" borderId="75" xfId="0" applyFont="1" applyBorder="1" applyAlignment="1">
      <alignment horizontal="center" vertical="top"/>
    </xf>
    <xf numFmtId="0" fontId="15" fillId="0" borderId="29" xfId="0" applyFont="1" applyBorder="1" applyAlignment="1">
      <alignment horizontal="left" vertical="top"/>
    </xf>
    <xf numFmtId="0" fontId="15" fillId="0" borderId="46" xfId="0" applyFont="1" applyBorder="1" applyAlignment="1">
      <alignment horizontal="left" vertical="top"/>
    </xf>
    <xf numFmtId="0" fontId="15" fillId="0" borderId="29" xfId="0" applyFont="1" applyBorder="1" applyAlignment="1">
      <alignment vertical="top"/>
    </xf>
    <xf numFmtId="0" fontId="13" fillId="79" borderId="29" xfId="0" applyFont="1" applyFill="1" applyBorder="1" applyAlignment="1">
      <alignment horizontal="center" vertical="top"/>
    </xf>
    <xf numFmtId="0" fontId="13" fillId="79" borderId="46" xfId="0" applyFont="1" applyFill="1" applyBorder="1" applyAlignment="1">
      <alignment horizontal="left" vertical="center"/>
    </xf>
    <xf numFmtId="0" fontId="0" fillId="79" borderId="54" xfId="0" applyFill="1" applyBorder="1"/>
    <xf numFmtId="0" fontId="13" fillId="79" borderId="54" xfId="0" applyFont="1" applyFill="1" applyBorder="1" applyAlignment="1">
      <alignment vertical="top"/>
    </xf>
    <xf numFmtId="0" fontId="13" fillId="0" borderId="75" xfId="0" applyFont="1" applyBorder="1" applyAlignment="1">
      <alignment vertical="top"/>
    </xf>
    <xf numFmtId="174" fontId="15" fillId="0" borderId="0" xfId="0" applyNumberFormat="1" applyFont="1" applyAlignment="1">
      <alignment vertical="top"/>
    </xf>
    <xf numFmtId="0" fontId="13" fillId="79" borderId="46" xfId="0" applyFont="1" applyFill="1" applyBorder="1" applyAlignment="1">
      <alignment horizontal="left" vertical="top"/>
    </xf>
    <xf numFmtId="0" fontId="15" fillId="0" borderId="75" xfId="0" applyFont="1" applyBorder="1" applyAlignment="1">
      <alignment horizontal="left" vertical="top"/>
    </xf>
    <xf numFmtId="0" fontId="15" fillId="0" borderId="75" xfId="0" applyFont="1" applyBorder="1" applyAlignment="1">
      <alignment vertical="top"/>
    </xf>
    <xf numFmtId="174" fontId="0" fillId="0" borderId="0" xfId="0" applyNumberFormat="1"/>
    <xf numFmtId="0" fontId="13" fillId="76" borderId="29" xfId="0" applyFont="1" applyFill="1" applyBorder="1" applyAlignment="1">
      <alignment horizontal="center" vertical="top"/>
    </xf>
    <xf numFmtId="0" fontId="15" fillId="0" borderId="46" xfId="0" applyFont="1" applyBorder="1"/>
    <xf numFmtId="0" fontId="15" fillId="0" borderId="54" xfId="0" applyFont="1" applyBorder="1"/>
    <xf numFmtId="0" fontId="13" fillId="0" borderId="75" xfId="0" applyFont="1" applyBorder="1" applyAlignment="1">
      <alignment horizontal="center" vertical="top"/>
    </xf>
    <xf numFmtId="0" fontId="13" fillId="0" borderId="46" xfId="0" applyFont="1" applyBorder="1" applyAlignment="1">
      <alignment vertical="top"/>
    </xf>
    <xf numFmtId="174" fontId="13" fillId="0" borderId="0" xfId="0" applyNumberFormat="1" applyFont="1" applyAlignment="1">
      <alignment horizontal="center" vertical="top"/>
    </xf>
    <xf numFmtId="0" fontId="15" fillId="0" borderId="54" xfId="0" applyFont="1" applyBorder="1" applyAlignment="1">
      <alignment vertical="top" wrapText="1"/>
    </xf>
    <xf numFmtId="0" fontId="15" fillId="0" borderId="47" xfId="0" applyFont="1" applyBorder="1" applyAlignment="1">
      <alignment vertical="top" wrapText="1"/>
    </xf>
    <xf numFmtId="0" fontId="0" fillId="0" borderId="0" xfId="0"/>
    <xf numFmtId="0" fontId="0" fillId="98" borderId="0" xfId="0" applyFill="1"/>
    <xf numFmtId="165" fontId="13" fillId="104" borderId="27" xfId="0" applyNumberFormat="1" applyFont="1" applyFill="1" applyBorder="1" applyAlignment="1">
      <alignment horizontal="center" vertical="center" wrapText="1"/>
    </xf>
    <xf numFmtId="0" fontId="46" fillId="98" borderId="0" xfId="0" applyFont="1" applyFill="1" applyAlignment="1">
      <alignment vertical="center"/>
    </xf>
    <xf numFmtId="165" fontId="13" fillId="113" borderId="29" xfId="0" applyNumberFormat="1" applyFont="1" applyFill="1" applyBorder="1" applyAlignment="1">
      <alignment horizontal="center" vertical="center" wrapText="1"/>
    </xf>
    <xf numFmtId="165" fontId="13" fillId="101" borderId="27" xfId="0" applyNumberFormat="1" applyFont="1" applyFill="1" applyBorder="1" applyAlignment="1">
      <alignment horizontal="center" vertical="center" wrapText="1"/>
    </xf>
    <xf numFmtId="165" fontId="13" fillId="101" borderId="29" xfId="0" applyNumberFormat="1" applyFont="1" applyFill="1" applyBorder="1" applyAlignment="1">
      <alignment horizontal="center" vertical="center" wrapText="1"/>
    </xf>
    <xf numFmtId="165" fontId="13" fillId="99" borderId="27" xfId="0" applyNumberFormat="1" applyFont="1" applyFill="1" applyBorder="1" applyAlignment="1">
      <alignment horizontal="center" vertical="center" wrapText="1"/>
    </xf>
    <xf numFmtId="165" fontId="13" fillId="99" borderId="29" xfId="0" applyNumberFormat="1" applyFont="1" applyFill="1" applyBorder="1" applyAlignment="1">
      <alignment horizontal="center" vertical="center" wrapText="1"/>
    </xf>
    <xf numFmtId="0" fontId="10" fillId="71" borderId="0" xfId="0" applyFont="1" applyFill="1" applyBorder="1" applyAlignment="1" applyProtection="1">
      <alignment horizontal="center" vertical="center" wrapText="1"/>
      <protection locked="0"/>
    </xf>
    <xf numFmtId="0" fontId="9" fillId="71" borderId="0" xfId="0" applyFont="1" applyFill="1" applyBorder="1" applyAlignment="1" applyProtection="1">
      <alignment horizontal="center" vertical="center"/>
      <protection locked="0"/>
    </xf>
    <xf numFmtId="0" fontId="0" fillId="0" borderId="0" xfId="0" applyProtection="1"/>
    <xf numFmtId="0" fontId="0" fillId="0" borderId="0" xfId="0"/>
    <xf numFmtId="0" fontId="95" fillId="0" borderId="21"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95" fillId="0" borderId="34" xfId="0" applyFont="1" applyBorder="1" applyAlignment="1" applyProtection="1">
      <alignment horizontal="left" vertical="center" wrapText="1"/>
    </xf>
    <xf numFmtId="0" fontId="0" fillId="0" borderId="0" xfId="0" applyProtection="1"/>
    <xf numFmtId="0" fontId="0" fillId="0" borderId="0" xfId="0" applyAlignment="1" applyProtection="1">
      <alignment horizontal="left"/>
    </xf>
    <xf numFmtId="180" fontId="19" fillId="90" borderId="0" xfId="943" applyNumberFormat="1" applyFill="1" applyAlignment="1">
      <alignment horizontal="center" vertical="center"/>
    </xf>
    <xf numFmtId="180" fontId="19" fillId="90" borderId="77" xfId="943" applyNumberFormat="1" applyFill="1" applyBorder="1" applyAlignment="1">
      <alignment horizontal="center" vertical="center"/>
    </xf>
    <xf numFmtId="16" fontId="47" fillId="90" borderId="0" xfId="941" applyNumberFormat="1" applyFill="1" applyAlignment="1">
      <alignment horizontal="center" vertical="center"/>
    </xf>
    <xf numFmtId="180" fontId="163" fillId="118" borderId="0" xfId="943" applyNumberFormat="1" applyFont="1" applyFill="1" applyAlignment="1">
      <alignment horizontal="center" vertical="center"/>
    </xf>
    <xf numFmtId="16" fontId="47" fillId="114" borderId="0" xfId="941" applyNumberFormat="1" applyFill="1" applyAlignment="1">
      <alignment horizontal="center" vertical="center"/>
    </xf>
    <xf numFmtId="16" fontId="47" fillId="90" borderId="77" xfId="941" applyNumberFormat="1" applyFill="1" applyBorder="1" applyAlignment="1">
      <alignment horizontal="center" vertical="center"/>
    </xf>
    <xf numFmtId="0" fontId="1" fillId="0" borderId="29" xfId="944" applyBorder="1" applyAlignment="1">
      <alignment vertical="center" wrapText="1"/>
    </xf>
    <xf numFmtId="0" fontId="1" fillId="120" borderId="29" xfId="944" applyFill="1" applyBorder="1" applyAlignment="1">
      <alignment vertical="center" wrapText="1"/>
    </xf>
    <xf numFmtId="0" fontId="1" fillId="0" borderId="0" xfId="944" applyAlignment="1">
      <alignment vertical="center" wrapText="1"/>
    </xf>
    <xf numFmtId="0" fontId="1" fillId="104" borderId="29" xfId="944" applyFill="1" applyBorder="1" applyAlignment="1">
      <alignment vertical="center" wrapText="1"/>
    </xf>
    <xf numFmtId="0" fontId="1" fillId="113" borderId="29" xfId="944" applyFill="1" applyBorder="1" applyAlignment="1">
      <alignment vertical="center" wrapText="1"/>
    </xf>
    <xf numFmtId="180" fontId="19" fillId="0" borderId="0" xfId="943" applyNumberFormat="1" applyAlignment="1">
      <alignment horizontal="center" vertical="center"/>
    </xf>
    <xf numFmtId="180" fontId="160" fillId="105" borderId="0" xfId="943" applyNumberFormat="1" applyFont="1" applyFill="1" applyAlignment="1">
      <alignment horizontal="center" vertical="center"/>
    </xf>
    <xf numFmtId="0" fontId="1" fillId="119" borderId="29" xfId="944" applyFill="1" applyBorder="1" applyAlignment="1">
      <alignment vertical="center" wrapText="1"/>
    </xf>
    <xf numFmtId="16" fontId="199" fillId="90" borderId="0" xfId="941" applyNumberFormat="1" applyFont="1" applyFill="1" applyAlignment="1">
      <alignment horizontal="center" vertical="center"/>
    </xf>
    <xf numFmtId="16" fontId="49" fillId="90" borderId="0" xfId="941" applyNumberFormat="1" applyFont="1" applyFill="1" applyAlignment="1">
      <alignment horizontal="center" vertical="center"/>
    </xf>
    <xf numFmtId="0" fontId="1" fillId="105" borderId="29" xfId="944" applyFill="1" applyBorder="1" applyAlignment="1">
      <alignment vertical="center" wrapText="1"/>
    </xf>
    <xf numFmtId="0" fontId="1" fillId="101" borderId="29" xfId="944" applyFill="1" applyBorder="1" applyAlignment="1">
      <alignment vertical="center" wrapText="1"/>
    </xf>
    <xf numFmtId="0" fontId="27" fillId="0" borderId="21"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left" vertical="center" wrapText="1"/>
      <protection hidden="1"/>
    </xf>
    <xf numFmtId="0" fontId="27" fillId="0" borderId="34" xfId="0" applyFont="1" applyFill="1" applyBorder="1" applyAlignment="1" applyProtection="1">
      <alignment horizontal="left" vertical="center" wrapText="1"/>
      <protection hidden="1"/>
    </xf>
    <xf numFmtId="0" fontId="28" fillId="0" borderId="21" xfId="0" applyFont="1" applyFill="1" applyBorder="1" applyAlignment="1" applyProtection="1">
      <alignment horizontal="left" vertical="center" wrapText="1"/>
      <protection hidden="1"/>
    </xf>
    <xf numFmtId="0" fontId="28" fillId="0" borderId="0" xfId="0" applyFont="1" applyFill="1" applyBorder="1" applyAlignment="1" applyProtection="1">
      <alignment horizontal="left" vertical="center" wrapText="1"/>
      <protection hidden="1"/>
    </xf>
    <xf numFmtId="0" fontId="27" fillId="0" borderId="21" xfId="0" applyFont="1" applyBorder="1" applyAlignment="1" applyProtection="1">
      <alignment horizontal="left" vertical="center" wrapText="1"/>
      <protection hidden="1"/>
    </xf>
    <xf numFmtId="0" fontId="27" fillId="0" borderId="0" xfId="0" applyFont="1" applyBorder="1" applyAlignment="1" applyProtection="1">
      <alignment horizontal="left" vertical="center" wrapText="1"/>
      <protection hidden="1"/>
    </xf>
    <xf numFmtId="0" fontId="27" fillId="0" borderId="34" xfId="0" applyFont="1" applyBorder="1" applyAlignment="1" applyProtection="1">
      <alignment horizontal="left" vertical="center" wrapText="1"/>
      <protection hidden="1"/>
    </xf>
    <xf numFmtId="0" fontId="43" fillId="0" borderId="0" xfId="0" applyFont="1" applyBorder="1" applyAlignment="1">
      <alignment vertical="center"/>
    </xf>
    <xf numFmtId="0" fontId="37" fillId="0" borderId="21" xfId="0" applyFont="1" applyFill="1" applyBorder="1" applyAlignment="1" applyProtection="1">
      <alignment horizontal="left" vertical="center" wrapText="1"/>
      <protection hidden="1"/>
    </xf>
    <xf numFmtId="0" fontId="37" fillId="0" borderId="0" xfId="0" applyFont="1" applyFill="1" applyBorder="1" applyAlignment="1" applyProtection="1">
      <alignment horizontal="left" vertical="center" wrapText="1"/>
      <protection hidden="1"/>
    </xf>
    <xf numFmtId="0" fontId="37" fillId="0" borderId="34" xfId="0" applyFont="1" applyFill="1" applyBorder="1" applyAlignment="1" applyProtection="1">
      <alignment horizontal="left" vertical="center" wrapText="1"/>
      <protection hidden="1"/>
    </xf>
    <xf numFmtId="0" fontId="0" fillId="0" borderId="0" xfId="0"/>
    <xf numFmtId="0" fontId="0" fillId="0" borderId="34" xfId="0" applyBorder="1"/>
    <xf numFmtId="0" fontId="216" fillId="97" borderId="29" xfId="0" applyFont="1" applyFill="1" applyBorder="1" applyAlignment="1">
      <alignment horizontal="center" vertical="center" wrapText="1"/>
    </xf>
    <xf numFmtId="0" fontId="218" fillId="97" borderId="29" xfId="0" applyFont="1" applyFill="1" applyBorder="1" applyAlignment="1">
      <alignment horizontal="center" vertical="center" wrapText="1"/>
    </xf>
    <xf numFmtId="0" fontId="219" fillId="97" borderId="29" xfId="0" applyFont="1" applyFill="1" applyBorder="1" applyAlignment="1">
      <alignment horizontal="center" vertical="center" wrapText="1"/>
    </xf>
    <xf numFmtId="44" fontId="219" fillId="97" borderId="29" xfId="945" applyFont="1" applyFill="1" applyBorder="1" applyAlignment="1">
      <alignment horizontal="center" vertical="center" wrapText="1"/>
    </xf>
    <xf numFmtId="0" fontId="216" fillId="99" borderId="29" xfId="0" applyFont="1" applyFill="1" applyBorder="1" applyAlignment="1">
      <alignment horizontal="center" vertical="center" wrapText="1"/>
    </xf>
    <xf numFmtId="2" fontId="17" fillId="99" borderId="29" xfId="0" applyNumberFormat="1" applyFont="1" applyFill="1" applyBorder="1" applyAlignment="1" applyProtection="1">
      <alignment horizontal="center" vertical="center" wrapText="1"/>
      <protection locked="0"/>
    </xf>
    <xf numFmtId="0" fontId="14" fillId="0" borderId="29" xfId="0" applyFont="1" applyBorder="1" applyAlignment="1">
      <alignment vertical="center" wrapText="1"/>
    </xf>
    <xf numFmtId="2" fontId="87" fillId="99" borderId="29" xfId="0" applyNumberFormat="1" applyFont="1" applyFill="1" applyBorder="1" applyAlignment="1" applyProtection="1">
      <alignment horizontal="center" vertical="center" wrapText="1"/>
      <protection locked="0"/>
    </xf>
    <xf numFmtId="0" fontId="14" fillId="90" borderId="29" xfId="0" applyFont="1" applyFill="1" applyBorder="1" applyAlignment="1">
      <alignment horizontal="center" vertical="center" wrapText="1"/>
    </xf>
    <xf numFmtId="0" fontId="87" fillId="123" borderId="29" xfId="0" applyFont="1" applyFill="1" applyBorder="1" applyAlignment="1">
      <alignment horizontal="center" vertical="center" wrapText="1"/>
    </xf>
    <xf numFmtId="0" fontId="14" fillId="123" borderId="29" xfId="0" applyFont="1" applyFill="1" applyBorder="1" applyAlignment="1">
      <alignment horizontal="center" vertical="center" wrapText="1"/>
    </xf>
    <xf numFmtId="0" fontId="87" fillId="124" borderId="29" xfId="0" applyFont="1" applyFill="1" applyBorder="1" applyAlignment="1">
      <alignment horizontal="center" vertical="center" wrapText="1"/>
    </xf>
    <xf numFmtId="0" fontId="14" fillId="124" borderId="29" xfId="0" applyFont="1" applyFill="1" applyBorder="1" applyAlignment="1">
      <alignment horizontal="center" vertical="center" wrapText="1"/>
    </xf>
    <xf numFmtId="0" fontId="87" fillId="125" borderId="29" xfId="0" applyFont="1" applyFill="1" applyBorder="1" applyAlignment="1">
      <alignment horizontal="center" vertical="center" wrapText="1"/>
    </xf>
    <xf numFmtId="0" fontId="14" fillId="125" borderId="29" xfId="0" applyFont="1" applyFill="1" applyBorder="1" applyAlignment="1">
      <alignment horizontal="center" vertical="center" wrapText="1"/>
    </xf>
    <xf numFmtId="0" fontId="17" fillId="113" borderId="29" xfId="0" applyFont="1" applyFill="1" applyBorder="1" applyAlignment="1">
      <alignment horizontal="center" vertical="center" wrapText="1"/>
    </xf>
    <xf numFmtId="0" fontId="19" fillId="113" borderId="29" xfId="0" applyFont="1" applyFill="1" applyBorder="1" applyAlignment="1">
      <alignment horizontal="center" vertical="center" wrapText="1"/>
    </xf>
    <xf numFmtId="0" fontId="17" fillId="126" borderId="29" xfId="0" applyFont="1" applyFill="1" applyBorder="1" applyAlignment="1">
      <alignment horizontal="center" vertical="center" wrapText="1"/>
    </xf>
    <xf numFmtId="0" fontId="19" fillId="126" borderId="29" xfId="0" applyFont="1" applyFill="1" applyBorder="1" applyAlignment="1">
      <alignment horizontal="center" vertical="center" wrapText="1"/>
    </xf>
    <xf numFmtId="0" fontId="17" fillId="105" borderId="29" xfId="0" applyFont="1" applyFill="1" applyBorder="1" applyAlignment="1">
      <alignment horizontal="center" vertical="center" wrapText="1"/>
    </xf>
    <xf numFmtId="44" fontId="17" fillId="105" borderId="29" xfId="0" applyNumberFormat="1" applyFont="1" applyFill="1" applyBorder="1" applyAlignment="1">
      <alignment horizontal="center" vertical="center" wrapText="1"/>
    </xf>
    <xf numFmtId="43" fontId="17" fillId="105" borderId="29" xfId="0" applyNumberFormat="1" applyFont="1" applyFill="1" applyBorder="1" applyAlignment="1">
      <alignment horizontal="center" vertical="center" wrapText="1"/>
    </xf>
    <xf numFmtId="44" fontId="14" fillId="105" borderId="29" xfId="945" applyFont="1" applyFill="1" applyBorder="1" applyAlignment="1">
      <alignment horizontal="center" vertical="center" wrapText="1"/>
    </xf>
    <xf numFmtId="0" fontId="17" fillId="107" borderId="29" xfId="0" applyFont="1" applyFill="1" applyBorder="1" applyAlignment="1">
      <alignment horizontal="center" vertical="center" wrapText="1"/>
    </xf>
    <xf numFmtId="44" fontId="17" fillId="107" borderId="29" xfId="0" applyNumberFormat="1" applyFont="1" applyFill="1" applyBorder="1" applyAlignment="1">
      <alignment horizontal="center" vertical="center" wrapText="1"/>
    </xf>
    <xf numFmtId="43" fontId="17" fillId="107" borderId="29" xfId="0" applyNumberFormat="1" applyFont="1" applyFill="1" applyBorder="1" applyAlignment="1">
      <alignment horizontal="center" vertical="center" wrapText="1"/>
    </xf>
    <xf numFmtId="44" fontId="14" fillId="107" borderId="29" xfId="945" applyFont="1" applyFill="1" applyBorder="1" applyAlignment="1">
      <alignment horizontal="center" vertical="center" wrapText="1"/>
    </xf>
    <xf numFmtId="0" fontId="17" fillId="101" borderId="29" xfId="0" applyFont="1" applyFill="1" applyBorder="1" applyAlignment="1">
      <alignment horizontal="center" vertical="center" wrapText="1"/>
    </xf>
    <xf numFmtId="44" fontId="17" fillId="101" borderId="29" xfId="0" applyNumberFormat="1" applyFont="1" applyFill="1" applyBorder="1" applyAlignment="1">
      <alignment horizontal="center" vertical="center" wrapText="1"/>
    </xf>
    <xf numFmtId="43" fontId="17" fillId="101" borderId="29" xfId="0" applyNumberFormat="1" applyFont="1" applyFill="1" applyBorder="1" applyAlignment="1">
      <alignment horizontal="center" vertical="center" wrapText="1"/>
    </xf>
    <xf numFmtId="44" fontId="14" fillId="101" borderId="29" xfId="945" applyFont="1" applyFill="1" applyBorder="1" applyAlignment="1">
      <alignment horizontal="center" vertical="center" wrapText="1"/>
    </xf>
    <xf numFmtId="0" fontId="17" fillId="116" borderId="29" xfId="0" applyFont="1" applyFill="1" applyBorder="1" applyAlignment="1">
      <alignment horizontal="center" vertical="center" wrapText="1"/>
    </xf>
    <xf numFmtId="44" fontId="17" fillId="116" borderId="29" xfId="0" applyNumberFormat="1" applyFont="1" applyFill="1" applyBorder="1" applyAlignment="1">
      <alignment horizontal="center" vertical="center" wrapText="1"/>
    </xf>
    <xf numFmtId="43" fontId="17" fillId="116" borderId="29" xfId="0" applyNumberFormat="1" applyFont="1" applyFill="1" applyBorder="1" applyAlignment="1">
      <alignment horizontal="center" vertical="center" wrapText="1"/>
    </xf>
    <xf numFmtId="44" fontId="14" fillId="116" borderId="29" xfId="945" applyFont="1" applyFill="1" applyBorder="1" applyAlignment="1">
      <alignment horizontal="center" vertical="center" wrapText="1"/>
    </xf>
    <xf numFmtId="44" fontId="0" fillId="0" borderId="0" xfId="945" applyFont="1" applyFill="1" applyBorder="1" applyAlignment="1">
      <alignment horizontal="center" vertical="center" wrapText="1"/>
    </xf>
    <xf numFmtId="0" fontId="14" fillId="90" borderId="29" xfId="0" applyFont="1" applyFill="1" applyBorder="1" applyAlignment="1">
      <alignment vertical="center" wrapText="1"/>
    </xf>
    <xf numFmtId="0" fontId="14" fillId="0" borderId="0" xfId="0" applyFont="1" applyAlignment="1">
      <alignment horizontal="center" vertical="center" wrapText="1"/>
    </xf>
    <xf numFmtId="44" fontId="14" fillId="123" borderId="29" xfId="945" applyFont="1" applyFill="1" applyBorder="1" applyAlignment="1">
      <alignment horizontal="center" vertical="center" wrapText="1"/>
    </xf>
    <xf numFmtId="44" fontId="14" fillId="113" borderId="29" xfId="945" applyFont="1" applyFill="1" applyBorder="1" applyAlignment="1">
      <alignment horizontal="center" vertical="center" wrapText="1"/>
    </xf>
    <xf numFmtId="44" fontId="14" fillId="0" borderId="0" xfId="945" applyFont="1" applyFill="1" applyBorder="1" applyAlignment="1">
      <alignment horizontal="center" vertical="center" wrapText="1"/>
    </xf>
    <xf numFmtId="0" fontId="17" fillId="114" borderId="29" xfId="0" applyFont="1" applyFill="1" applyBorder="1" applyAlignment="1">
      <alignment horizontal="center" vertical="center" wrapText="1"/>
    </xf>
    <xf numFmtId="44" fontId="14" fillId="114" borderId="29" xfId="945" applyFont="1" applyFill="1" applyBorder="1" applyAlignment="1">
      <alignment horizontal="center" vertical="center" wrapText="1"/>
    </xf>
    <xf numFmtId="0" fontId="17" fillId="90" borderId="29" xfId="0" applyFont="1" applyFill="1" applyBorder="1" applyAlignment="1">
      <alignment horizontal="center" vertical="center" wrapText="1"/>
    </xf>
    <xf numFmtId="44" fontId="17" fillId="90" borderId="29" xfId="945" applyFont="1" applyFill="1" applyBorder="1" applyAlignment="1">
      <alignment horizontal="center" vertical="center" wrapText="1"/>
    </xf>
    <xf numFmtId="44" fontId="17" fillId="0" borderId="0" xfId="945" applyFont="1" applyFill="1" applyBorder="1" applyAlignment="1">
      <alignment horizontal="center" vertical="center" wrapText="1"/>
    </xf>
    <xf numFmtId="0" fontId="33" fillId="0" borderId="0" xfId="0" applyFont="1" applyAlignment="1">
      <alignment horizontal="center" vertical="center" wrapText="1"/>
    </xf>
    <xf numFmtId="0" fontId="14" fillId="99" borderId="29" xfId="0" applyFont="1" applyFill="1" applyBorder="1" applyAlignment="1">
      <alignment horizontal="center" vertical="center" wrapText="1"/>
    </xf>
    <xf numFmtId="0" fontId="14" fillId="101" borderId="29" xfId="0" applyFont="1" applyFill="1" applyBorder="1" applyAlignment="1">
      <alignment horizontal="center" vertical="center" wrapText="1"/>
    </xf>
    <xf numFmtId="0" fontId="14" fillId="101" borderId="29" xfId="0" applyFont="1" applyFill="1" applyBorder="1" applyAlignment="1">
      <alignment vertical="center" wrapText="1"/>
    </xf>
    <xf numFmtId="43" fontId="33" fillId="101" borderId="29" xfId="946" applyFont="1" applyFill="1" applyBorder="1" applyAlignment="1">
      <alignment horizontal="center" vertical="center" wrapText="1"/>
    </xf>
    <xf numFmtId="183" fontId="0" fillId="101" borderId="29" xfId="945" applyNumberFormat="1" applyFont="1" applyFill="1" applyBorder="1" applyAlignment="1">
      <alignment horizontal="center" vertical="center" wrapText="1"/>
    </xf>
    <xf numFmtId="44" fontId="33" fillId="101" borderId="29" xfId="945" applyFont="1" applyFill="1" applyBorder="1" applyAlignment="1">
      <alignment horizontal="center" vertical="center" wrapText="1"/>
    </xf>
    <xf numFmtId="43" fontId="33" fillId="116" borderId="29" xfId="946" applyFont="1" applyFill="1" applyBorder="1" applyAlignment="1">
      <alignment horizontal="center" vertical="center" wrapText="1"/>
    </xf>
    <xf numFmtId="183" fontId="0" fillId="116" borderId="29" xfId="945" applyNumberFormat="1" applyFont="1" applyFill="1" applyBorder="1" applyAlignment="1">
      <alignment horizontal="center" vertical="center" wrapText="1"/>
    </xf>
    <xf numFmtId="44" fontId="33" fillId="116" borderId="29" xfId="945" applyFont="1" applyFill="1" applyBorder="1" applyAlignment="1">
      <alignment horizontal="center" vertical="center" wrapText="1"/>
    </xf>
    <xf numFmtId="0" fontId="0" fillId="0" borderId="0" xfId="0" applyBorder="1" applyAlignment="1">
      <alignment horizontal="center" vertical="center" wrapText="1"/>
    </xf>
    <xf numFmtId="0" fontId="220" fillId="0" borderId="0" xfId="321" applyFont="1" applyBorder="1" applyAlignment="1" applyProtection="1">
      <alignment vertical="top"/>
    </xf>
    <xf numFmtId="43" fontId="33" fillId="0" borderId="29" xfId="946" applyFont="1" applyFill="1" applyBorder="1" applyAlignment="1">
      <alignment horizontal="center" vertical="center" wrapText="1"/>
    </xf>
    <xf numFmtId="0" fontId="110" fillId="0" borderId="0" xfId="0" applyFont="1" applyAlignment="1">
      <alignment vertical="center"/>
    </xf>
    <xf numFmtId="182" fontId="17" fillId="0" borderId="29" xfId="945" applyNumberFormat="1" applyFont="1" applyFill="1" applyBorder="1" applyAlignment="1" applyProtection="1">
      <alignment horizontal="center" vertical="center" wrapText="1"/>
      <protection locked="0"/>
    </xf>
    <xf numFmtId="0" fontId="110" fillId="0" borderId="0" xfId="0" applyFont="1" applyAlignment="1">
      <alignment horizontal="center" vertical="center" wrapText="1"/>
    </xf>
    <xf numFmtId="0" fontId="14" fillId="94" borderId="29" xfId="0" applyFont="1" applyFill="1" applyBorder="1" applyAlignment="1">
      <alignment horizontal="center" vertical="center" wrapText="1"/>
    </xf>
    <xf numFmtId="44" fontId="14" fillId="94" borderId="29" xfId="945" applyFont="1" applyFill="1" applyBorder="1" applyAlignment="1">
      <alignment horizontal="center" vertical="center" wrapText="1"/>
    </xf>
    <xf numFmtId="0" fontId="110" fillId="0" borderId="0" xfId="0" applyFont="1"/>
    <xf numFmtId="0" fontId="27" fillId="0" borderId="40" xfId="0" applyFont="1" applyFill="1" applyBorder="1" applyAlignment="1" applyProtection="1">
      <alignment horizontal="left" vertical="center" wrapText="1"/>
      <protection hidden="1"/>
    </xf>
    <xf numFmtId="0" fontId="27" fillId="0" borderId="41" xfId="0" applyFont="1" applyFill="1" applyBorder="1" applyAlignment="1" applyProtection="1">
      <alignment horizontal="left" vertical="center" wrapText="1"/>
      <protection hidden="1"/>
    </xf>
    <xf numFmtId="0" fontId="27" fillId="0" borderId="42" xfId="0" applyFont="1" applyFill="1" applyBorder="1" applyAlignment="1" applyProtection="1">
      <alignment horizontal="left" vertical="center" wrapText="1"/>
      <protection hidden="1"/>
    </xf>
    <xf numFmtId="0" fontId="19" fillId="0" borderId="29" xfId="0" applyFont="1" applyBorder="1" applyAlignment="1">
      <alignment horizontal="center" vertical="center" wrapText="1"/>
    </xf>
    <xf numFmtId="2" fontId="19" fillId="90" borderId="73" xfId="0" applyNumberFormat="1" applyFont="1" applyFill="1" applyBorder="1" applyAlignment="1" applyProtection="1">
      <alignment horizontal="center" vertical="center" wrapText="1"/>
    </xf>
    <xf numFmtId="0" fontId="0" fillId="0" borderId="25" xfId="0" applyBorder="1" applyAlignment="1">
      <alignment horizontal="center" vertical="center" wrapText="1"/>
    </xf>
    <xf numFmtId="0" fontId="17" fillId="0" borderId="29" xfId="0" applyFont="1" applyBorder="1" applyAlignment="1" applyProtection="1">
      <alignment horizontal="center" vertical="center" wrapText="1"/>
      <protection locked="0"/>
    </xf>
    <xf numFmtId="0" fontId="17" fillId="96" borderId="40" xfId="0" applyFont="1" applyFill="1" applyBorder="1" applyAlignment="1">
      <alignment horizontal="center" vertical="center" wrapText="1"/>
    </xf>
    <xf numFmtId="184" fontId="19" fillId="0" borderId="29" xfId="0" applyNumberFormat="1" applyFont="1" applyBorder="1" applyAlignment="1">
      <alignment horizontal="center" vertical="center" wrapText="1"/>
    </xf>
    <xf numFmtId="0" fontId="19" fillId="74" borderId="29" xfId="0" applyFont="1" applyFill="1" applyBorder="1" applyAlignment="1" applyProtection="1">
      <alignment horizontal="center" vertical="center" wrapText="1"/>
    </xf>
    <xf numFmtId="0" fontId="19" fillId="0" borderId="0" xfId="0" applyFont="1" applyFill="1" applyBorder="1" applyAlignment="1" applyProtection="1">
      <alignment horizontal="left" vertical="center" wrapText="1"/>
    </xf>
    <xf numFmtId="0" fontId="18" fillId="0" borderId="0" xfId="0" applyFont="1" applyFill="1" applyBorder="1" applyAlignment="1" applyProtection="1">
      <alignment horizontal="left" vertical="center" wrapText="1"/>
    </xf>
    <xf numFmtId="0" fontId="0" fillId="0" borderId="0" xfId="0" applyProtection="1"/>
    <xf numFmtId="0" fontId="0" fillId="0" borderId="0" xfId="0"/>
    <xf numFmtId="0" fontId="224" fillId="0" borderId="0" xfId="368" applyFont="1" applyAlignment="1">
      <alignment vertical="center" wrapText="1"/>
    </xf>
    <xf numFmtId="0" fontId="35" fillId="99" borderId="0" xfId="368" applyFont="1" applyFill="1"/>
    <xf numFmtId="0" fontId="19" fillId="99" borderId="0" xfId="368" applyFill="1"/>
    <xf numFmtId="0" fontId="19" fillId="0" borderId="0" xfId="368"/>
    <xf numFmtId="0" fontId="17" fillId="99" borderId="29" xfId="368" applyFont="1" applyFill="1" applyBorder="1"/>
    <xf numFmtId="0" fontId="19" fillId="99" borderId="29" xfId="368" applyFill="1" applyBorder="1"/>
    <xf numFmtId="0" fontId="19" fillId="90" borderId="29" xfId="368" applyFill="1" applyBorder="1"/>
    <xf numFmtId="0" fontId="15" fillId="0" borderId="79" xfId="368" applyFont="1" applyBorder="1" applyAlignment="1">
      <alignment vertical="top"/>
    </xf>
    <xf numFmtId="165" fontId="13" fillId="0" borderId="79" xfId="368" applyNumberFormat="1" applyFont="1" applyBorder="1" applyAlignment="1">
      <alignment horizontal="center" vertical="center" wrapText="1"/>
    </xf>
    <xf numFmtId="165" fontId="13" fillId="0" borderId="27" xfId="368" applyNumberFormat="1" applyFont="1" applyBorder="1" applyAlignment="1">
      <alignment horizontal="center" vertical="center" wrapText="1"/>
    </xf>
    <xf numFmtId="0" fontId="15" fillId="0" borderId="75" xfId="368" applyFont="1" applyBorder="1" applyAlignment="1">
      <alignment horizontal="center" vertical="top"/>
    </xf>
    <xf numFmtId="0" fontId="15" fillId="0" borderId="0" xfId="368" applyFont="1" applyAlignment="1">
      <alignment horizontal="center" vertical="top"/>
    </xf>
    <xf numFmtId="0" fontId="15" fillId="0" borderId="0" xfId="368" applyFont="1" applyAlignment="1">
      <alignment horizontal="left" vertical="top"/>
    </xf>
    <xf numFmtId="165" fontId="15" fillId="0" borderId="0" xfId="368" applyNumberFormat="1" applyFont="1" applyAlignment="1">
      <alignment vertical="top"/>
    </xf>
    <xf numFmtId="165" fontId="13" fillId="0" borderId="0" xfId="368" applyNumberFormat="1" applyFont="1" applyAlignment="1">
      <alignment horizontal="center" vertical="top"/>
    </xf>
    <xf numFmtId="0" fontId="19" fillId="0" borderId="29" xfId="368" applyBorder="1" applyAlignment="1">
      <alignment horizontal="left" vertical="top"/>
    </xf>
    <xf numFmtId="0" fontId="19" fillId="0" borderId="54" xfId="368" applyBorder="1"/>
    <xf numFmtId="0" fontId="19" fillId="0" borderId="54" xfId="368" applyBorder="1" applyAlignment="1">
      <alignment vertical="top"/>
    </xf>
    <xf numFmtId="0" fontId="19" fillId="0" borderId="46" xfId="368" applyBorder="1" applyAlignment="1">
      <alignment horizontal="left" vertical="top"/>
    </xf>
    <xf numFmtId="0" fontId="19" fillId="0" borderId="29" xfId="368" applyBorder="1" applyAlignment="1">
      <alignment vertical="top"/>
    </xf>
    <xf numFmtId="0" fontId="17" fillId="79" borderId="29" xfId="368" applyFont="1" applyFill="1" applyBorder="1" applyAlignment="1">
      <alignment horizontal="center" vertical="top"/>
    </xf>
    <xf numFmtId="0" fontId="17" fillId="79" borderId="46" xfId="368" applyFont="1" applyFill="1" applyBorder="1" applyAlignment="1">
      <alignment horizontal="left" vertical="center"/>
    </xf>
    <xf numFmtId="0" fontId="17" fillId="79" borderId="54" xfId="368" applyFont="1" applyFill="1" applyBorder="1"/>
    <xf numFmtId="0" fontId="17" fillId="79" borderId="54" xfId="368" applyFont="1" applyFill="1" applyBorder="1" applyAlignment="1">
      <alignment vertical="top"/>
    </xf>
    <xf numFmtId="0" fontId="17" fillId="0" borderId="0" xfId="368" applyFont="1"/>
    <xf numFmtId="0" fontId="17" fillId="0" borderId="75" xfId="368" applyFont="1" applyBorder="1" applyAlignment="1">
      <alignment vertical="top"/>
    </xf>
    <xf numFmtId="0" fontId="17" fillId="0" borderId="0" xfId="368" applyFont="1" applyAlignment="1">
      <alignment vertical="top"/>
    </xf>
    <xf numFmtId="0" fontId="19" fillId="0" borderId="0" xfId="368" applyAlignment="1">
      <alignment horizontal="left" vertical="top"/>
    </xf>
    <xf numFmtId="165" fontId="19" fillId="0" borderId="0" xfId="368" applyNumberFormat="1" applyAlignment="1">
      <alignment vertical="top"/>
    </xf>
    <xf numFmtId="174" fontId="19" fillId="0" borderId="0" xfId="368" applyNumberFormat="1" applyAlignment="1">
      <alignment vertical="top"/>
    </xf>
    <xf numFmtId="0" fontId="17" fillId="79" borderId="46" xfId="368" applyFont="1" applyFill="1" applyBorder="1" applyAlignment="1">
      <alignment horizontal="left" vertical="top"/>
    </xf>
    <xf numFmtId="0" fontId="19" fillId="0" borderId="75" xfId="368" applyBorder="1" applyAlignment="1">
      <alignment horizontal="left" vertical="top"/>
    </xf>
    <xf numFmtId="0" fontId="17" fillId="0" borderId="0" xfId="368" applyFont="1" applyAlignment="1">
      <alignment horizontal="center" vertical="top"/>
    </xf>
    <xf numFmtId="0" fontId="19" fillId="0" borderId="75" xfId="368" applyBorder="1" applyAlignment="1">
      <alignment vertical="top"/>
    </xf>
    <xf numFmtId="0" fontId="19" fillId="0" borderId="0" xfId="368" applyAlignment="1">
      <alignment vertical="top"/>
    </xf>
    <xf numFmtId="174" fontId="19" fillId="0" borderId="0" xfId="368" applyNumberFormat="1"/>
    <xf numFmtId="0" fontId="17" fillId="76" borderId="29" xfId="368" applyFont="1" applyFill="1" applyBorder="1" applyAlignment="1">
      <alignment horizontal="center" vertical="top"/>
    </xf>
    <xf numFmtId="0" fontId="17" fillId="76" borderId="46" xfId="368" applyFont="1" applyFill="1" applyBorder="1" applyAlignment="1">
      <alignment horizontal="left" vertical="top"/>
    </xf>
    <xf numFmtId="0" fontId="17" fillId="76" borderId="54" xfId="368" applyFont="1" applyFill="1" applyBorder="1"/>
    <xf numFmtId="0" fontId="17" fillId="76" borderId="54" xfId="368" applyFont="1" applyFill="1" applyBorder="1" applyAlignment="1">
      <alignment vertical="top"/>
    </xf>
    <xf numFmtId="0" fontId="19" fillId="0" borderId="46" xfId="368" applyBorder="1"/>
    <xf numFmtId="0" fontId="17" fillId="0" borderId="75" xfId="368" applyFont="1" applyBorder="1" applyAlignment="1">
      <alignment horizontal="center" vertical="top"/>
    </xf>
    <xf numFmtId="0" fontId="17" fillId="0" borderId="46" xfId="368" applyFont="1" applyBorder="1" applyAlignment="1">
      <alignment vertical="top"/>
    </xf>
    <xf numFmtId="0" fontId="17" fillId="0" borderId="54" xfId="368" applyFont="1" applyBorder="1" applyAlignment="1">
      <alignment vertical="top"/>
    </xf>
    <xf numFmtId="165" fontId="17" fillId="0" borderId="54" xfId="368" applyNumberFormat="1" applyFont="1" applyBorder="1" applyAlignment="1">
      <alignment vertical="top"/>
    </xf>
    <xf numFmtId="0" fontId="17" fillId="0" borderId="54" xfId="368" applyFont="1" applyBorder="1"/>
    <xf numFmtId="165" fontId="19" fillId="0" borderId="0" xfId="368" applyNumberFormat="1" applyAlignment="1" applyProtection="1">
      <alignment vertical="top"/>
      <protection locked="0"/>
    </xf>
    <xf numFmtId="0" fontId="17" fillId="76" borderId="46" xfId="368" applyFont="1" applyFill="1" applyBorder="1" applyAlignment="1">
      <alignment vertical="center"/>
    </xf>
    <xf numFmtId="0" fontId="17" fillId="76" borderId="54" xfId="368" applyFont="1" applyFill="1" applyBorder="1" applyAlignment="1">
      <alignment vertical="center"/>
    </xf>
    <xf numFmtId="165" fontId="17" fillId="0" borderId="79" xfId="368" applyNumberFormat="1" applyFont="1" applyBorder="1" applyAlignment="1">
      <alignment horizontal="center" vertical="center" wrapText="1"/>
    </xf>
    <xf numFmtId="165" fontId="17" fillId="0" borderId="27" xfId="368" applyNumberFormat="1" applyFont="1" applyBorder="1" applyAlignment="1">
      <alignment horizontal="center" vertical="center" wrapText="1"/>
    </xf>
    <xf numFmtId="0" fontId="19" fillId="0" borderId="75" xfId="368" applyBorder="1" applyAlignment="1">
      <alignment horizontal="center" vertical="top"/>
    </xf>
    <xf numFmtId="0" fontId="19" fillId="0" borderId="0" xfId="368" applyAlignment="1">
      <alignment horizontal="center" vertical="top"/>
    </xf>
    <xf numFmtId="0" fontId="19" fillId="0" borderId="47" xfId="368" applyBorder="1" applyAlignment="1">
      <alignment vertical="top"/>
    </xf>
    <xf numFmtId="0" fontId="17" fillId="76" borderId="47" xfId="368" applyFont="1" applyFill="1" applyBorder="1" applyAlignment="1">
      <alignment vertical="top"/>
    </xf>
    <xf numFmtId="0" fontId="17" fillId="0" borderId="47" xfId="368" applyFont="1" applyBorder="1" applyAlignment="1">
      <alignment vertical="top"/>
    </xf>
    <xf numFmtId="0" fontId="19" fillId="0" borderId="47" xfId="368" applyBorder="1"/>
    <xf numFmtId="0" fontId="19" fillId="0" borderId="54" xfId="368" applyBorder="1" applyAlignment="1">
      <alignment vertical="top" wrapText="1"/>
    </xf>
    <xf numFmtId="0" fontId="19" fillId="0" borderId="47" xfId="368" applyBorder="1" applyAlignment="1">
      <alignment vertical="top" wrapText="1"/>
    </xf>
    <xf numFmtId="0" fontId="17" fillId="76" borderId="47" xfId="368" applyFont="1" applyFill="1" applyBorder="1"/>
    <xf numFmtId="0" fontId="17" fillId="0" borderId="47" xfId="368" applyFont="1" applyBorder="1"/>
    <xf numFmtId="1" fontId="19" fillId="99" borderId="29" xfId="368" applyNumberFormat="1" applyFill="1" applyBorder="1"/>
    <xf numFmtId="1" fontId="19" fillId="0" borderId="73" xfId="0" applyNumberFormat="1" applyFont="1" applyFill="1" applyBorder="1" applyAlignment="1">
      <alignment horizontal="center" vertical="center"/>
    </xf>
    <xf numFmtId="1" fontId="19" fillId="0" borderId="74" xfId="0" applyNumberFormat="1" applyFont="1" applyFill="1" applyBorder="1" applyAlignment="1">
      <alignment horizontal="center" vertical="center"/>
    </xf>
    <xf numFmtId="1" fontId="19" fillId="0" borderId="72" xfId="0" applyNumberFormat="1" applyFont="1" applyFill="1" applyBorder="1" applyAlignment="1">
      <alignment horizontal="center" vertical="center"/>
    </xf>
    <xf numFmtId="1" fontId="18" fillId="99" borderId="0" xfId="0" applyNumberFormat="1" applyFont="1" applyFill="1" applyBorder="1" applyAlignment="1">
      <alignment vertical="center" wrapText="1"/>
    </xf>
    <xf numFmtId="0" fontId="14" fillId="104" borderId="25" xfId="0" applyFont="1" applyFill="1" applyBorder="1" applyAlignment="1">
      <alignment horizontal="center" vertical="center" wrapText="1"/>
    </xf>
    <xf numFmtId="1" fontId="14" fillId="104" borderId="46" xfId="0" applyNumberFormat="1" applyFont="1" applyFill="1" applyBorder="1" applyAlignment="1">
      <alignment horizontal="center" vertical="center"/>
    </xf>
    <xf numFmtId="0" fontId="14" fillId="104" borderId="73" xfId="0" applyFont="1" applyFill="1" applyBorder="1" applyAlignment="1">
      <alignment horizontal="center" vertical="center" wrapText="1"/>
    </xf>
    <xf numFmtId="0" fontId="105" fillId="104" borderId="25" xfId="0" applyFont="1" applyFill="1" applyBorder="1" applyAlignment="1">
      <alignment horizontal="center" vertical="center"/>
    </xf>
    <xf numFmtId="0" fontId="17" fillId="101" borderId="75" xfId="0" applyFont="1" applyFill="1" applyBorder="1" applyAlignment="1">
      <alignment horizontal="left" vertical="center"/>
    </xf>
    <xf numFmtId="174" fontId="17" fillId="101" borderId="0" xfId="0" applyNumberFormat="1" applyFont="1" applyFill="1" applyBorder="1" applyAlignment="1">
      <alignment horizontal="right" vertical="center"/>
    </xf>
    <xf numFmtId="0" fontId="13" fillId="101" borderId="0" xfId="0" applyFont="1" applyFill="1" applyBorder="1" applyAlignment="1">
      <alignment horizontal="center" vertical="center"/>
    </xf>
    <xf numFmtId="0" fontId="13" fillId="101" borderId="78" xfId="0" applyFont="1" applyFill="1" applyBorder="1" applyAlignment="1">
      <alignment horizontal="center" vertical="center"/>
    </xf>
    <xf numFmtId="0" fontId="17" fillId="105" borderId="75" xfId="0" applyFont="1" applyFill="1" applyBorder="1" applyAlignment="1">
      <alignment horizontal="left" vertical="center"/>
    </xf>
    <xf numFmtId="174" fontId="17" fillId="105" borderId="0" xfId="0" applyNumberFormat="1" applyFont="1" applyFill="1" applyBorder="1" applyAlignment="1">
      <alignment horizontal="right" vertical="center"/>
    </xf>
    <xf numFmtId="0" fontId="13" fillId="105" borderId="0" xfId="0" applyFont="1" applyFill="1" applyBorder="1" applyAlignment="1">
      <alignment horizontal="center" vertical="center"/>
    </xf>
    <xf numFmtId="0" fontId="13" fillId="105" borderId="78" xfId="0" applyFont="1" applyFill="1" applyBorder="1" applyAlignment="1">
      <alignment horizontal="center" vertical="center"/>
    </xf>
    <xf numFmtId="0" fontId="17" fillId="104" borderId="75" xfId="0" applyFont="1" applyFill="1" applyBorder="1" applyAlignment="1">
      <alignment horizontal="left" vertical="center"/>
    </xf>
    <xf numFmtId="174" fontId="17" fillId="104" borderId="0" xfId="0" applyNumberFormat="1" applyFont="1" applyFill="1" applyBorder="1" applyAlignment="1">
      <alignment horizontal="right" vertical="center"/>
    </xf>
    <xf numFmtId="0" fontId="13" fillId="104" borderId="0" xfId="0" applyFont="1" applyFill="1" applyBorder="1" applyAlignment="1">
      <alignment horizontal="center" vertical="center"/>
    </xf>
    <xf numFmtId="0" fontId="13" fillId="104" borderId="78" xfId="0" applyFont="1" applyFill="1" applyBorder="1" applyAlignment="1">
      <alignment horizontal="center" vertical="center"/>
    </xf>
    <xf numFmtId="0" fontId="17" fillId="104" borderId="76" xfId="0" applyFont="1" applyFill="1" applyBorder="1" applyAlignment="1">
      <alignment horizontal="left" vertical="center"/>
    </xf>
    <xf numFmtId="174" fontId="87" fillId="104" borderId="79" xfId="0" applyNumberFormat="1" applyFont="1" applyFill="1" applyBorder="1" applyAlignment="1">
      <alignment horizontal="center" vertical="center"/>
    </xf>
    <xf numFmtId="174" fontId="87" fillId="104" borderId="76" xfId="0" applyNumberFormat="1" applyFont="1" applyFill="1" applyBorder="1" applyAlignment="1">
      <alignment horizontal="center" vertical="center"/>
    </xf>
    <xf numFmtId="174" fontId="87" fillId="104" borderId="77" xfId="0" applyNumberFormat="1" applyFont="1" applyFill="1" applyBorder="1" applyAlignment="1">
      <alignment horizontal="center" vertical="center"/>
    </xf>
    <xf numFmtId="0" fontId="17" fillId="101" borderId="76" xfId="0" applyFont="1" applyFill="1" applyBorder="1" applyAlignment="1">
      <alignment horizontal="left" vertical="center"/>
    </xf>
    <xf numFmtId="174" fontId="87" fillId="101" borderId="76" xfId="0" applyNumberFormat="1" applyFont="1" applyFill="1" applyBorder="1" applyAlignment="1">
      <alignment horizontal="center" vertical="center"/>
    </xf>
    <xf numFmtId="174" fontId="87" fillId="101" borderId="77" xfId="0" applyNumberFormat="1" applyFont="1" applyFill="1" applyBorder="1" applyAlignment="1">
      <alignment horizontal="center" vertical="center"/>
    </xf>
    <xf numFmtId="174" fontId="87" fillId="101" borderId="79" xfId="0" applyNumberFormat="1" applyFont="1" applyFill="1" applyBorder="1" applyAlignment="1">
      <alignment horizontal="center" vertical="center"/>
    </xf>
    <xf numFmtId="0" fontId="17" fillId="105" borderId="76" xfId="0" applyFont="1" applyFill="1" applyBorder="1" applyAlignment="1">
      <alignment horizontal="left" vertical="center"/>
    </xf>
    <xf numFmtId="174" fontId="87" fillId="105" borderId="76" xfId="0" applyNumberFormat="1" applyFont="1" applyFill="1" applyBorder="1" applyAlignment="1">
      <alignment horizontal="center" vertical="center"/>
    </xf>
    <xf numFmtId="174" fontId="87" fillId="105" borderId="77" xfId="0" applyNumberFormat="1" applyFont="1" applyFill="1" applyBorder="1" applyAlignment="1">
      <alignment horizontal="center" vertical="center"/>
    </xf>
    <xf numFmtId="174" fontId="87" fillId="105" borderId="79" xfId="0" applyNumberFormat="1" applyFont="1" applyFill="1" applyBorder="1" applyAlignment="1">
      <alignment horizontal="center" vertical="center"/>
    </xf>
    <xf numFmtId="0" fontId="27" fillId="0" borderId="21" xfId="0" applyFont="1" applyFill="1" applyBorder="1" applyAlignment="1" applyProtection="1">
      <alignment horizontal="left" wrapText="1"/>
      <protection hidden="1"/>
    </xf>
    <xf numFmtId="0" fontId="27" fillId="0" borderId="0" xfId="0" applyFont="1" applyFill="1" applyBorder="1" applyAlignment="1" applyProtection="1">
      <alignment horizontal="left" wrapText="1"/>
      <protection hidden="1"/>
    </xf>
    <xf numFmtId="0" fontId="27" fillId="0" borderId="34" xfId="0" applyFont="1" applyFill="1" applyBorder="1" applyAlignment="1" applyProtection="1">
      <alignment horizontal="left" wrapText="1"/>
      <protection hidden="1"/>
    </xf>
    <xf numFmtId="0" fontId="0" fillId="0" borderId="0" xfId="0" applyProtection="1"/>
    <xf numFmtId="43" fontId="14" fillId="113" borderId="29" xfId="947" applyFont="1" applyFill="1" applyBorder="1" applyAlignment="1">
      <alignment horizontal="right" vertical="center" wrapText="1"/>
    </xf>
    <xf numFmtId="43" fontId="0" fillId="105" borderId="29" xfId="947" applyFont="1" applyFill="1" applyBorder="1" applyAlignment="1">
      <alignment horizontal="right" vertical="center" wrapText="1"/>
    </xf>
    <xf numFmtId="43" fontId="0" fillId="101" borderId="29" xfId="947" applyFont="1" applyFill="1" applyBorder="1" applyAlignment="1">
      <alignment horizontal="right" vertical="center" wrapText="1"/>
    </xf>
    <xf numFmtId="43" fontId="0" fillId="116" borderId="29" xfId="947" applyFont="1" applyFill="1" applyBorder="1" applyAlignment="1">
      <alignment horizontal="right" vertical="center" wrapText="1"/>
    </xf>
    <xf numFmtId="43" fontId="17" fillId="90" borderId="29" xfId="947" applyFont="1" applyFill="1" applyBorder="1" applyAlignment="1">
      <alignment horizontal="right" vertical="center" wrapText="1"/>
    </xf>
    <xf numFmtId="43" fontId="14" fillId="123" borderId="29" xfId="947" applyFont="1" applyFill="1" applyBorder="1" applyAlignment="1">
      <alignment horizontal="center" vertical="center" wrapText="1"/>
    </xf>
    <xf numFmtId="43" fontId="0" fillId="107" borderId="29" xfId="947" applyFont="1" applyFill="1" applyBorder="1" applyAlignment="1">
      <alignment horizontal="right" vertical="center" wrapText="1"/>
    </xf>
    <xf numFmtId="43" fontId="14" fillId="114" borderId="29" xfId="947" applyFont="1" applyFill="1" applyBorder="1" applyAlignment="1">
      <alignment horizontal="right" vertical="center" wrapText="1"/>
    </xf>
    <xf numFmtId="0" fontId="0" fillId="0" borderId="0" xfId="0"/>
    <xf numFmtId="0" fontId="27" fillId="0" borderId="0" xfId="0" applyFont="1" applyFill="1" applyBorder="1" applyAlignment="1" applyProtection="1">
      <alignment wrapText="1"/>
      <protection hidden="1"/>
    </xf>
    <xf numFmtId="0" fontId="27" fillId="0" borderId="34" xfId="0" applyFont="1" applyFill="1" applyBorder="1" applyAlignment="1" applyProtection="1">
      <alignment wrapText="1"/>
      <protection hidden="1"/>
    </xf>
    <xf numFmtId="0" fontId="15" fillId="99" borderId="46" xfId="0" applyFont="1" applyFill="1" applyBorder="1" applyAlignment="1">
      <alignment horizontal="left" vertical="top"/>
    </xf>
    <xf numFmtId="0" fontId="0" fillId="0" borderId="0" xfId="0"/>
    <xf numFmtId="0" fontId="0" fillId="0" borderId="0" xfId="0" applyProtection="1"/>
    <xf numFmtId="0" fontId="19" fillId="119" borderId="29" xfId="0" applyFont="1" applyFill="1" applyBorder="1" applyAlignment="1">
      <alignment horizontal="center" vertical="center" wrapText="1"/>
    </xf>
    <xf numFmtId="164" fontId="19" fillId="0" borderId="29" xfId="0" applyNumberFormat="1" applyFont="1" applyBorder="1" applyAlignment="1">
      <alignment horizontal="right" vertical="center" wrapText="1"/>
    </xf>
    <xf numFmtId="0" fontId="42" fillId="114" borderId="29" xfId="321" applyFill="1" applyBorder="1" applyAlignment="1" applyProtection="1">
      <alignment horizontal="center" vertical="center"/>
    </xf>
    <xf numFmtId="171" fontId="13" fillId="71" borderId="29" xfId="0" applyNumberFormat="1" applyFont="1" applyFill="1" applyBorder="1" applyAlignment="1">
      <alignment vertical="top"/>
    </xf>
    <xf numFmtId="171" fontId="15" fillId="71" borderId="29" xfId="0" applyNumberFormat="1" applyFont="1" applyFill="1" applyBorder="1" applyAlignment="1">
      <alignment vertical="top"/>
    </xf>
    <xf numFmtId="171" fontId="0" fillId="0" borderId="0" xfId="0" applyNumberFormat="1"/>
    <xf numFmtId="171" fontId="13" fillId="76" borderId="29" xfId="0" applyNumberFormat="1" applyFont="1" applyFill="1" applyBorder="1" applyAlignment="1">
      <alignment vertical="top"/>
    </xf>
    <xf numFmtId="171" fontId="15" fillId="76" borderId="29" xfId="0" applyNumberFormat="1" applyFont="1" applyFill="1" applyBorder="1" applyAlignment="1">
      <alignment vertical="top"/>
    </xf>
    <xf numFmtId="171" fontId="13" fillId="0" borderId="0" xfId="0" applyNumberFormat="1" applyFont="1" applyAlignment="1">
      <alignment vertical="top"/>
    </xf>
    <xf numFmtId="171" fontId="15" fillId="0" borderId="0" xfId="0" applyNumberFormat="1" applyFont="1" applyAlignment="1">
      <alignment vertical="top"/>
    </xf>
    <xf numFmtId="171" fontId="13" fillId="79" borderId="29" xfId="0" applyNumberFormat="1" applyFont="1" applyFill="1" applyBorder="1" applyAlignment="1">
      <alignment vertical="top"/>
    </xf>
    <xf numFmtId="171" fontId="15" fillId="79" borderId="29" xfId="0" applyNumberFormat="1" applyFont="1" applyFill="1" applyBorder="1" applyAlignment="1">
      <alignment vertical="top"/>
    </xf>
    <xf numFmtId="171" fontId="19" fillId="71" borderId="29" xfId="368" applyNumberFormat="1" applyFill="1" applyBorder="1" applyAlignment="1">
      <alignment vertical="top"/>
    </xf>
    <xf numFmtId="171" fontId="17" fillId="76" borderId="29" xfId="368" applyNumberFormat="1" applyFont="1" applyFill="1" applyBorder="1" applyAlignment="1">
      <alignment vertical="top"/>
    </xf>
    <xf numFmtId="171" fontId="17" fillId="0" borderId="0" xfId="368" applyNumberFormat="1" applyFont="1" applyAlignment="1">
      <alignment vertical="top"/>
    </xf>
    <xf numFmtId="171" fontId="19" fillId="0" borderId="0" xfId="368" applyNumberFormat="1" applyAlignment="1">
      <alignment vertical="top"/>
    </xf>
    <xf numFmtId="171" fontId="19" fillId="0" borderId="0" xfId="368" applyNumberFormat="1"/>
    <xf numFmtId="171" fontId="17" fillId="0" borderId="0" xfId="368" applyNumberFormat="1" applyFont="1" applyAlignment="1">
      <alignment horizontal="center" vertical="top"/>
    </xf>
    <xf numFmtId="171" fontId="17" fillId="76" borderId="54" xfId="368" applyNumberFormat="1" applyFont="1" applyFill="1" applyBorder="1" applyAlignment="1">
      <alignment vertical="top"/>
    </xf>
    <xf numFmtId="171" fontId="17" fillId="79" borderId="29" xfId="368" applyNumberFormat="1" applyFont="1" applyFill="1" applyBorder="1" applyAlignment="1">
      <alignment vertical="top"/>
    </xf>
    <xf numFmtId="0" fontId="19" fillId="0" borderId="29" xfId="0" applyFont="1" applyBorder="1" applyAlignment="1">
      <alignment horizontal="center" vertical="center" wrapText="1"/>
    </xf>
    <xf numFmtId="0" fontId="130" fillId="105" borderId="0" xfId="0" applyNumberFormat="1" applyFont="1" applyFill="1" applyAlignment="1">
      <alignment horizontal="left" vertical="center" wrapText="1"/>
    </xf>
    <xf numFmtId="164" fontId="159" fillId="98" borderId="54" xfId="0" applyNumberFormat="1" applyFont="1" applyFill="1" applyBorder="1" applyAlignment="1">
      <alignment horizontal="center" vertical="center" wrapText="1"/>
    </xf>
    <xf numFmtId="1" fontId="19" fillId="0" borderId="0" xfId="0" applyNumberFormat="1" applyFont="1" applyFill="1" applyBorder="1" applyAlignment="1">
      <alignment horizontal="center" vertical="center"/>
    </xf>
    <xf numFmtId="0" fontId="16" fillId="0" borderId="0" xfId="0" applyFont="1" applyBorder="1" applyAlignment="1" applyProtection="1">
      <alignment horizontal="center" vertical="center" wrapText="1"/>
    </xf>
    <xf numFmtId="171" fontId="127" fillId="0" borderId="0" xfId="0" applyNumberFormat="1" applyFont="1" applyFill="1" applyBorder="1" applyAlignment="1">
      <alignment horizontal="left" vertical="center" wrapText="1"/>
    </xf>
    <xf numFmtId="0" fontId="19" fillId="71" borderId="0" xfId="0" applyFont="1" applyFill="1" applyBorder="1" applyAlignment="1" applyProtection="1">
      <alignment horizontal="center" vertical="center" wrapText="1"/>
    </xf>
    <xf numFmtId="171" fontId="163" fillId="0" borderId="54" xfId="0" applyNumberFormat="1" applyFont="1" applyFill="1" applyBorder="1" applyAlignment="1">
      <alignment horizontal="center" vertical="center" wrapText="1"/>
    </xf>
    <xf numFmtId="171" fontId="167" fillId="0" borderId="25" xfId="0" applyNumberFormat="1" applyFont="1" applyFill="1" applyBorder="1" applyAlignment="1">
      <alignment horizontal="center" vertical="center" wrapText="1"/>
    </xf>
    <xf numFmtId="171" fontId="0" fillId="99" borderId="29" xfId="0" applyNumberFormat="1" applyFill="1" applyBorder="1" applyAlignment="1">
      <alignment horizontal="center" vertical="center" wrapText="1"/>
    </xf>
    <xf numFmtId="4" fontId="0" fillId="99" borderId="29" xfId="0" applyNumberFormat="1" applyFill="1" applyBorder="1" applyAlignment="1">
      <alignment horizontal="center" vertical="center" wrapText="1"/>
    </xf>
    <xf numFmtId="0" fontId="17" fillId="99" borderId="29" xfId="0" applyFont="1" applyFill="1" applyBorder="1" applyAlignment="1">
      <alignment horizontal="center" vertical="center" wrapText="1"/>
    </xf>
    <xf numFmtId="4" fontId="15" fillId="112" borderId="29" xfId="0" applyNumberFormat="1" applyFont="1" applyFill="1" applyBorder="1" applyAlignment="1" applyProtection="1">
      <alignment horizontal="center" vertical="center" wrapText="1"/>
      <protection locked="0"/>
    </xf>
    <xf numFmtId="164" fontId="161" fillId="99" borderId="29" xfId="0" applyNumberFormat="1" applyFont="1" applyFill="1" applyBorder="1" applyAlignment="1">
      <alignment horizontal="right" vertical="center" wrapText="1"/>
    </xf>
    <xf numFmtId="0" fontId="0" fillId="0" borderId="0" xfId="0"/>
    <xf numFmtId="0" fontId="19" fillId="0" borderId="29" xfId="0" applyFont="1" applyBorder="1" applyAlignment="1">
      <alignment horizontal="center" vertical="center" wrapText="1"/>
    </xf>
    <xf numFmtId="43" fontId="14" fillId="123" borderId="29" xfId="946" applyFont="1" applyFill="1" applyBorder="1" applyAlignment="1">
      <alignment horizontal="center" vertical="center" wrapText="1"/>
    </xf>
    <xf numFmtId="9" fontId="14" fillId="123" borderId="29" xfId="948" applyFont="1" applyFill="1" applyBorder="1" applyAlignment="1">
      <alignment horizontal="center" vertical="center" wrapText="1"/>
    </xf>
    <xf numFmtId="43" fontId="14" fillId="113" borderId="29" xfId="946" applyFont="1" applyFill="1" applyBorder="1" applyAlignment="1">
      <alignment horizontal="right" vertical="center" wrapText="1"/>
    </xf>
    <xf numFmtId="9" fontId="14" fillId="113" borderId="29" xfId="948" applyFont="1" applyFill="1" applyBorder="1" applyAlignment="1">
      <alignment horizontal="center" vertical="center" wrapText="1"/>
    </xf>
    <xf numFmtId="43" fontId="14" fillId="114" borderId="29" xfId="946" applyFont="1" applyFill="1" applyBorder="1" applyAlignment="1">
      <alignment horizontal="right" vertical="center" wrapText="1"/>
    </xf>
    <xf numFmtId="9" fontId="14" fillId="114" borderId="29" xfId="948" applyFont="1" applyFill="1" applyBorder="1" applyAlignment="1">
      <alignment horizontal="center" vertical="center" wrapText="1"/>
    </xf>
    <xf numFmtId="43" fontId="0" fillId="105" borderId="29" xfId="946" applyFont="1" applyFill="1" applyBorder="1" applyAlignment="1">
      <alignment horizontal="right" vertical="center" wrapText="1"/>
    </xf>
    <xf numFmtId="9" fontId="14" fillId="105" borderId="29" xfId="948" applyFont="1" applyFill="1" applyBorder="1" applyAlignment="1">
      <alignment horizontal="center" vertical="center" wrapText="1"/>
    </xf>
    <xf numFmtId="43" fontId="0" fillId="107" borderId="29" xfId="946" applyFont="1" applyFill="1" applyBorder="1" applyAlignment="1">
      <alignment horizontal="right" vertical="center" wrapText="1"/>
    </xf>
    <xf numFmtId="9" fontId="14" fillId="107" borderId="29" xfId="948" applyFont="1" applyFill="1" applyBorder="1" applyAlignment="1">
      <alignment horizontal="center" vertical="center" wrapText="1"/>
    </xf>
    <xf numFmtId="43" fontId="0" fillId="101" borderId="29" xfId="946" applyFont="1" applyFill="1" applyBorder="1" applyAlignment="1">
      <alignment horizontal="right" vertical="center" wrapText="1"/>
    </xf>
    <xf numFmtId="9" fontId="14" fillId="101" borderId="29" xfId="948" applyFont="1" applyFill="1" applyBorder="1" applyAlignment="1">
      <alignment horizontal="center" vertical="center" wrapText="1"/>
    </xf>
    <xf numFmtId="43" fontId="0" fillId="116" borderId="29" xfId="946" applyFont="1" applyFill="1" applyBorder="1" applyAlignment="1">
      <alignment horizontal="right" vertical="center" wrapText="1"/>
    </xf>
    <xf numFmtId="9" fontId="14" fillId="116" borderId="29" xfId="948" applyFont="1" applyFill="1" applyBorder="1" applyAlignment="1">
      <alignment horizontal="center" vertical="center" wrapText="1"/>
    </xf>
    <xf numFmtId="43" fontId="17" fillId="90" borderId="29" xfId="946" applyFont="1" applyFill="1" applyBorder="1" applyAlignment="1">
      <alignment horizontal="right" vertical="center" wrapText="1"/>
    </xf>
    <xf numFmtId="9" fontId="17" fillId="90" borderId="29" xfId="948" applyFont="1" applyFill="1" applyBorder="1" applyAlignment="1">
      <alignment horizontal="center" vertical="center" wrapText="1"/>
    </xf>
    <xf numFmtId="0" fontId="0" fillId="0" borderId="0" xfId="0"/>
    <xf numFmtId="0" fontId="178" fillId="127" borderId="0" xfId="0" applyFont="1" applyFill="1"/>
    <xf numFmtId="0" fontId="227" fillId="128" borderId="0" xfId="0" applyFont="1" applyFill="1"/>
    <xf numFmtId="0" fontId="19" fillId="0" borderId="29" xfId="0" applyFont="1" applyBorder="1" applyAlignment="1">
      <alignment horizontal="center" vertical="center" wrapText="1"/>
    </xf>
    <xf numFmtId="185" fontId="0" fillId="0" borderId="0" xfId="945" applyNumberFormat="1" applyFont="1"/>
    <xf numFmtId="164" fontId="154" fillId="0" borderId="0" xfId="0" applyNumberFormat="1" applyFont="1" applyBorder="1" applyAlignment="1">
      <alignment horizontal="center" vertical="center"/>
    </xf>
    <xf numFmtId="164" fontId="111" fillId="0" borderId="0" xfId="0" applyNumberFormat="1" applyFont="1" applyBorder="1" applyAlignment="1">
      <alignment horizontal="right"/>
    </xf>
    <xf numFmtId="164" fontId="132" fillId="104" borderId="0" xfId="0" applyNumberFormat="1" applyFont="1" applyFill="1" applyBorder="1" applyAlignment="1">
      <alignment horizontal="center" vertical="center" wrapText="1"/>
    </xf>
    <xf numFmtId="164" fontId="111" fillId="97" borderId="0" xfId="0" applyNumberFormat="1" applyFont="1" applyFill="1" applyBorder="1" applyAlignment="1">
      <alignment horizontal="right" vertical="center" wrapText="1"/>
    </xf>
    <xf numFmtId="164" fontId="132" fillId="71" borderId="0" xfId="0" applyNumberFormat="1" applyFont="1" applyFill="1" applyBorder="1" applyAlignment="1">
      <alignment horizontal="right" vertical="center" wrapText="1"/>
    </xf>
    <xf numFmtId="0" fontId="27" fillId="0" borderId="21"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left" vertical="center" wrapText="1"/>
      <protection hidden="1"/>
    </xf>
    <xf numFmtId="0" fontId="27" fillId="0" borderId="34" xfId="0" applyFont="1" applyFill="1" applyBorder="1" applyAlignment="1" applyProtection="1">
      <alignment horizontal="left" vertical="center" wrapText="1"/>
      <protection hidden="1"/>
    </xf>
    <xf numFmtId="0" fontId="139" fillId="0" borderId="21" xfId="0" applyFont="1" applyFill="1" applyBorder="1" applyAlignment="1" applyProtection="1">
      <alignment horizontal="left" vertical="center" wrapText="1"/>
      <protection hidden="1"/>
    </xf>
    <xf numFmtId="0" fontId="139" fillId="0" borderId="0" xfId="0" applyFont="1" applyFill="1" applyBorder="1" applyAlignment="1" applyProtection="1">
      <alignment horizontal="left" vertical="center" wrapText="1"/>
      <protection hidden="1"/>
    </xf>
    <xf numFmtId="0" fontId="28" fillId="0" borderId="21" xfId="0" applyFont="1" applyFill="1" applyBorder="1" applyAlignment="1" applyProtection="1">
      <alignment horizontal="left" vertical="center" wrapText="1"/>
      <protection hidden="1"/>
    </xf>
    <xf numFmtId="0" fontId="28" fillId="0" borderId="0" xfId="0" applyFont="1" applyFill="1" applyBorder="1" applyAlignment="1" applyProtection="1">
      <alignment horizontal="left" vertical="center" wrapText="1"/>
      <protection hidden="1"/>
    </xf>
    <xf numFmtId="0" fontId="27" fillId="0" borderId="21" xfId="0" applyFont="1" applyBorder="1" applyAlignment="1" applyProtection="1">
      <alignment horizontal="left" vertical="center" wrapText="1"/>
      <protection hidden="1"/>
    </xf>
    <xf numFmtId="0" fontId="27" fillId="0" borderId="0" xfId="0" applyFont="1" applyBorder="1" applyAlignment="1" applyProtection="1">
      <alignment horizontal="left" vertical="center" wrapText="1"/>
      <protection hidden="1"/>
    </xf>
    <xf numFmtId="0" fontId="27" fillId="0" borderId="34" xfId="0" applyFont="1" applyBorder="1" applyAlignment="1" applyProtection="1">
      <alignment horizontal="left" vertical="center" wrapText="1"/>
      <protection hidden="1"/>
    </xf>
    <xf numFmtId="0" fontId="140" fillId="0" borderId="21" xfId="0" applyFont="1" applyBorder="1" applyAlignment="1" applyProtection="1">
      <alignment horizontal="left" vertical="center" wrapText="1"/>
      <protection hidden="1"/>
    </xf>
    <xf numFmtId="0" fontId="140" fillId="0" borderId="0" xfId="0" applyFont="1" applyBorder="1" applyAlignment="1" applyProtection="1">
      <alignment horizontal="left" vertical="center" wrapText="1"/>
      <protection hidden="1"/>
    </xf>
    <xf numFmtId="0" fontId="122" fillId="0" borderId="21" xfId="0" applyFont="1" applyFill="1" applyBorder="1" applyAlignment="1" applyProtection="1">
      <alignment horizontal="left" vertical="center" wrapText="1"/>
      <protection hidden="1"/>
    </xf>
    <xf numFmtId="0" fontId="29" fillId="71" borderId="100" xfId="0" applyFont="1" applyFill="1" applyBorder="1" applyAlignment="1" applyProtection="1">
      <alignment horizontal="center" vertical="center"/>
      <protection hidden="1"/>
    </xf>
    <xf numFmtId="0" fontId="29" fillId="71" borderId="9" xfId="0" applyFont="1" applyFill="1" applyBorder="1" applyAlignment="1" applyProtection="1">
      <alignment horizontal="center" vertical="center"/>
      <protection hidden="1"/>
    </xf>
    <xf numFmtId="0" fontId="29" fillId="71" borderId="114" xfId="0" applyFont="1" applyFill="1" applyBorder="1" applyAlignment="1" applyProtection="1">
      <alignment horizontal="center" vertical="center"/>
      <protection hidden="1"/>
    </xf>
    <xf numFmtId="0" fontId="29" fillId="71" borderId="21" xfId="0" applyFont="1" applyFill="1" applyBorder="1" applyAlignment="1" applyProtection="1">
      <alignment horizontal="center" vertical="center"/>
      <protection hidden="1"/>
    </xf>
    <xf numFmtId="0" fontId="29" fillId="71" borderId="0" xfId="0" applyFont="1" applyFill="1" applyBorder="1" applyAlignment="1" applyProtection="1">
      <alignment horizontal="center" vertical="center"/>
      <protection hidden="1"/>
    </xf>
    <xf numFmtId="0" fontId="29" fillId="71" borderId="34" xfId="0" applyFont="1" applyFill="1" applyBorder="1" applyAlignment="1" applyProtection="1">
      <alignment horizontal="center" vertical="center"/>
      <protection hidden="1"/>
    </xf>
    <xf numFmtId="0" fontId="28" fillId="0" borderId="100" xfId="0" applyFont="1" applyBorder="1" applyAlignment="1" applyProtection="1">
      <alignment horizontal="left" vertical="center"/>
      <protection hidden="1"/>
    </xf>
    <xf numFmtId="0" fontId="28" fillId="0" borderId="9" xfId="0" applyFont="1" applyBorder="1" applyAlignment="1" applyProtection="1">
      <alignment horizontal="left" vertical="center"/>
      <protection hidden="1"/>
    </xf>
    <xf numFmtId="0" fontId="28" fillId="0" borderId="114" xfId="0" applyFont="1" applyBorder="1" applyAlignment="1" applyProtection="1">
      <alignment horizontal="left" vertical="center"/>
      <protection hidden="1"/>
    </xf>
    <xf numFmtId="0" fontId="28" fillId="0" borderId="21" xfId="0" applyFont="1" applyBorder="1" applyAlignment="1" applyProtection="1">
      <alignment horizontal="left" vertical="center"/>
      <protection hidden="1"/>
    </xf>
    <xf numFmtId="0" fontId="28" fillId="0" borderId="0" xfId="0" applyFont="1" applyBorder="1" applyAlignment="1" applyProtection="1">
      <alignment horizontal="left" vertical="center"/>
      <protection hidden="1"/>
    </xf>
    <xf numFmtId="0" fontId="28" fillId="0" borderId="34" xfId="0" applyFont="1" applyBorder="1" applyAlignment="1" applyProtection="1">
      <alignment horizontal="left" vertical="center"/>
      <protection hidden="1"/>
    </xf>
    <xf numFmtId="0" fontId="43" fillId="0" borderId="21" xfId="0" applyFont="1" applyBorder="1" applyAlignment="1">
      <alignment vertical="center"/>
    </xf>
    <xf numFmtId="0" fontId="43" fillId="0" borderId="0" xfId="0" applyFont="1" applyBorder="1" applyAlignment="1">
      <alignment vertical="center"/>
    </xf>
    <xf numFmtId="0" fontId="37" fillId="0" borderId="21" xfId="0" applyFont="1" applyFill="1" applyBorder="1" applyAlignment="1" applyProtection="1">
      <alignment horizontal="left" vertical="center" wrapText="1"/>
      <protection hidden="1"/>
    </xf>
    <xf numFmtId="0" fontId="37" fillId="0" borderId="0" xfId="0" applyFont="1" applyFill="1" applyBorder="1" applyAlignment="1" applyProtection="1">
      <alignment horizontal="left" vertical="center" wrapText="1"/>
      <protection hidden="1"/>
    </xf>
    <xf numFmtId="0" fontId="37" fillId="0" borderId="34" xfId="0" applyFont="1" applyFill="1" applyBorder="1" applyAlignment="1" applyProtection="1">
      <alignment horizontal="left" vertical="center" wrapText="1"/>
      <protection hidden="1"/>
    </xf>
    <xf numFmtId="0" fontId="27" fillId="0" borderId="21" xfId="0" applyFont="1" applyFill="1" applyBorder="1" applyAlignment="1" applyProtection="1">
      <alignment horizontal="left" wrapText="1"/>
      <protection hidden="1"/>
    </xf>
    <xf numFmtId="0" fontId="27" fillId="0" borderId="0" xfId="0" applyFont="1" applyFill="1" applyBorder="1" applyAlignment="1" applyProtection="1">
      <alignment horizontal="left" wrapText="1"/>
      <protection hidden="1"/>
    </xf>
    <xf numFmtId="0" fontId="27" fillId="0" borderId="34" xfId="0" applyFont="1" applyFill="1" applyBorder="1" applyAlignment="1" applyProtection="1">
      <alignment horizontal="left" wrapText="1"/>
      <protection hidden="1"/>
    </xf>
    <xf numFmtId="0" fontId="140" fillId="0" borderId="21" xfId="0" applyFont="1" applyFill="1" applyBorder="1" applyAlignment="1" applyProtection="1">
      <alignment horizontal="left" vertical="center" wrapText="1"/>
      <protection hidden="1"/>
    </xf>
    <xf numFmtId="0" fontId="140" fillId="0" borderId="0" xfId="0" applyFont="1" applyFill="1" applyBorder="1" applyAlignment="1" applyProtection="1">
      <alignment horizontal="left" vertical="center" wrapText="1"/>
      <protection hidden="1"/>
    </xf>
    <xf numFmtId="0" fontId="62" fillId="98" borderId="25" xfId="941" applyFont="1" applyFill="1" applyBorder="1" applyAlignment="1">
      <alignment horizontal="center" vertical="center" wrapText="1"/>
    </xf>
    <xf numFmtId="0" fontId="62" fillId="98" borderId="142" xfId="941" applyFont="1" applyFill="1" applyBorder="1" applyAlignment="1">
      <alignment horizontal="center" vertical="center" wrapText="1"/>
    </xf>
    <xf numFmtId="0" fontId="62" fillId="98" borderId="27" xfId="941" applyFont="1" applyFill="1" applyBorder="1" applyAlignment="1">
      <alignment horizontal="center" vertical="center" wrapText="1"/>
    </xf>
    <xf numFmtId="0" fontId="189" fillId="103" borderId="100" xfId="941" applyFont="1" applyFill="1" applyBorder="1" applyAlignment="1">
      <alignment horizontal="left" vertical="center" wrapText="1"/>
    </xf>
    <xf numFmtId="0" fontId="189" fillId="103" borderId="9" xfId="941" applyFont="1" applyFill="1" applyBorder="1" applyAlignment="1">
      <alignment horizontal="left" vertical="center" wrapText="1"/>
    </xf>
    <xf numFmtId="0" fontId="208" fillId="0" borderId="0" xfId="941" applyFont="1" applyAlignment="1">
      <alignment horizontal="center" vertical="center"/>
    </xf>
    <xf numFmtId="0" fontId="208" fillId="0" borderId="78" xfId="941" applyFont="1" applyBorder="1" applyAlignment="1">
      <alignment horizontal="center" vertical="center"/>
    </xf>
    <xf numFmtId="0" fontId="209" fillId="0" borderId="25" xfId="941" applyFont="1" applyBorder="1" applyAlignment="1">
      <alignment vertical="center"/>
    </xf>
    <xf numFmtId="0" fontId="209" fillId="0" borderId="27" xfId="941" applyFont="1" applyBorder="1" applyAlignment="1">
      <alignment vertical="center"/>
    </xf>
    <xf numFmtId="0" fontId="207" fillId="0" borderId="25" xfId="941" applyFont="1" applyBorder="1" applyAlignment="1">
      <alignment horizontal="center" vertical="center"/>
    </xf>
    <xf numFmtId="0" fontId="207" fillId="0" borderId="27" xfId="941" applyFont="1" applyBorder="1" applyAlignment="1">
      <alignment horizontal="center" vertical="center"/>
    </xf>
    <xf numFmtId="0" fontId="180" fillId="122" borderId="0" xfId="824" applyFont="1" applyFill="1" applyAlignment="1">
      <alignment horizontal="center" vertical="center" wrapText="1"/>
    </xf>
    <xf numFmtId="0" fontId="182" fillId="117" borderId="0" xfId="824" applyFont="1" applyFill="1" applyAlignment="1">
      <alignment horizontal="center" vertical="center" wrapText="1"/>
    </xf>
    <xf numFmtId="0" fontId="183" fillId="97" borderId="0" xfId="824" applyFont="1" applyFill="1" applyAlignment="1">
      <alignment horizontal="center" vertical="center" wrapText="1"/>
    </xf>
    <xf numFmtId="0" fontId="184" fillId="97" borderId="0" xfId="824" applyFont="1" applyFill="1" applyAlignment="1">
      <alignment horizontal="left" vertical="center" wrapText="1"/>
    </xf>
    <xf numFmtId="0" fontId="191" fillId="0" borderId="73" xfId="941" applyFont="1" applyBorder="1" applyAlignment="1">
      <alignment horizontal="left" vertical="center"/>
    </xf>
    <xf numFmtId="0" fontId="191" fillId="0" borderId="75" xfId="941" applyFont="1" applyBorder="1" applyAlignment="1">
      <alignment horizontal="left" vertical="center"/>
    </xf>
    <xf numFmtId="0" fontId="19" fillId="97" borderId="100" xfId="0" applyFont="1" applyFill="1" applyBorder="1" applyAlignment="1">
      <alignment horizontal="left" vertical="center" wrapText="1"/>
    </xf>
    <xf numFmtId="0" fontId="19" fillId="97" borderId="9" xfId="0" applyFont="1" applyFill="1" applyBorder="1" applyAlignment="1">
      <alignment horizontal="left" vertical="center" wrapText="1"/>
    </xf>
    <xf numFmtId="0" fontId="19" fillId="97" borderId="114" xfId="0" applyFont="1" applyFill="1" applyBorder="1" applyAlignment="1">
      <alignment horizontal="left" vertical="center" wrapText="1"/>
    </xf>
    <xf numFmtId="0" fontId="19" fillId="97" borderId="21" xfId="0" applyFont="1" applyFill="1" applyBorder="1" applyAlignment="1">
      <alignment horizontal="left" vertical="center" wrapText="1"/>
    </xf>
    <xf numFmtId="0" fontId="19" fillId="97" borderId="0" xfId="0" applyFont="1" applyFill="1" applyAlignment="1">
      <alignment horizontal="left" vertical="center" wrapText="1"/>
    </xf>
    <xf numFmtId="0" fontId="19" fillId="97" borderId="34" xfId="0" applyFont="1" applyFill="1" applyBorder="1" applyAlignment="1">
      <alignment horizontal="left" vertical="center" wrapText="1"/>
    </xf>
    <xf numFmtId="0" fontId="19" fillId="97" borderId="40" xfId="0" applyFont="1" applyFill="1" applyBorder="1" applyAlignment="1">
      <alignment horizontal="left" vertical="center" wrapText="1"/>
    </xf>
    <xf numFmtId="0" fontId="19" fillId="97" borderId="41" xfId="0" applyFont="1" applyFill="1" applyBorder="1" applyAlignment="1">
      <alignment horizontal="left" vertical="center" wrapText="1"/>
    </xf>
    <xf numFmtId="0" fontId="19" fillId="97" borderId="42" xfId="0" applyFont="1" applyFill="1" applyBorder="1" applyAlignment="1">
      <alignment horizontal="left" vertical="center" wrapText="1"/>
    </xf>
    <xf numFmtId="0" fontId="15" fillId="109" borderId="71" xfId="0" applyFont="1" applyFill="1" applyBorder="1" applyAlignment="1">
      <alignment horizontal="left" vertical="center" wrapText="1"/>
    </xf>
    <xf numFmtId="0" fontId="15" fillId="109" borderId="120" xfId="0" applyFont="1" applyFill="1" applyBorder="1" applyAlignment="1">
      <alignment horizontal="left" vertical="center" wrapText="1"/>
    </xf>
    <xf numFmtId="0" fontId="15" fillId="109" borderId="143" xfId="0" applyFont="1" applyFill="1" applyBorder="1" applyAlignment="1">
      <alignment horizontal="left" vertical="center" wrapText="1"/>
    </xf>
    <xf numFmtId="0" fontId="17" fillId="90" borderId="46" xfId="0" applyFont="1" applyFill="1" applyBorder="1" applyAlignment="1">
      <alignment horizontal="center" vertical="center" wrapText="1"/>
    </xf>
    <xf numFmtId="0" fontId="17" fillId="90" borderId="54" xfId="0" applyFont="1" applyFill="1" applyBorder="1" applyAlignment="1">
      <alignment horizontal="center" vertical="center" wrapText="1"/>
    </xf>
    <xf numFmtId="0" fontId="17" fillId="90" borderId="47" xfId="0" applyFont="1" applyFill="1" applyBorder="1" applyAlignment="1">
      <alignment horizontal="center" vertical="center" wrapText="1"/>
    </xf>
    <xf numFmtId="0" fontId="14" fillId="90" borderId="46" xfId="0" applyFont="1" applyFill="1" applyBorder="1" applyAlignment="1">
      <alignment horizontal="center" vertical="center" wrapText="1"/>
    </xf>
    <xf numFmtId="0" fontId="14" fillId="90" borderId="54" xfId="0" applyFont="1" applyFill="1" applyBorder="1" applyAlignment="1">
      <alignment horizontal="center" vertical="center" wrapText="1"/>
    </xf>
    <xf numFmtId="0" fontId="14" fillId="90" borderId="47" xfId="0" applyFont="1" applyFill="1" applyBorder="1" applyAlignment="1">
      <alignment horizontal="center" vertical="center" wrapText="1"/>
    </xf>
    <xf numFmtId="7" fontId="0" fillId="97" borderId="29" xfId="945" applyNumberFormat="1" applyFont="1" applyFill="1" applyBorder="1" applyAlignment="1" applyProtection="1">
      <alignment horizontal="center" vertical="center" wrapText="1"/>
      <protection locked="0"/>
    </xf>
    <xf numFmtId="0" fontId="108" fillId="90" borderId="69" xfId="0" applyFont="1" applyFill="1" applyBorder="1" applyAlignment="1">
      <alignment horizontal="center" vertical="center" wrapText="1"/>
    </xf>
    <xf numFmtId="0" fontId="108" fillId="90" borderId="70" xfId="0" applyFont="1" applyFill="1" applyBorder="1" applyAlignment="1">
      <alignment horizontal="center" vertical="center" wrapText="1"/>
    </xf>
    <xf numFmtId="0" fontId="108" fillId="90" borderId="132" xfId="0" applyFont="1" applyFill="1" applyBorder="1" applyAlignment="1">
      <alignment horizontal="center" vertical="center" wrapText="1"/>
    </xf>
    <xf numFmtId="0" fontId="126" fillId="90" borderId="71" xfId="0" applyFont="1" applyFill="1" applyBorder="1" applyAlignment="1">
      <alignment horizontal="center" vertical="center" wrapText="1"/>
    </xf>
    <xf numFmtId="0" fontId="126" fillId="90" borderId="120" xfId="0" applyFont="1" applyFill="1" applyBorder="1" applyAlignment="1">
      <alignment horizontal="center" vertical="center" wrapText="1"/>
    </xf>
    <xf numFmtId="0" fontId="126" fillId="90" borderId="143" xfId="0" applyFont="1" applyFill="1" applyBorder="1" applyAlignment="1">
      <alignment horizontal="center" vertical="center" wrapText="1"/>
    </xf>
    <xf numFmtId="0" fontId="11" fillId="90" borderId="52" xfId="0" applyFont="1" applyFill="1" applyBorder="1" applyAlignment="1">
      <alignment horizontal="center" vertical="center" wrapText="1"/>
    </xf>
    <xf numFmtId="0" fontId="11" fillId="90" borderId="64" xfId="0" applyFont="1" applyFill="1" applyBorder="1" applyAlignment="1">
      <alignment horizontal="center" vertical="center" wrapText="1"/>
    </xf>
    <xf numFmtId="0" fontId="11" fillId="90" borderId="105" xfId="0" applyFont="1" applyFill="1" applyBorder="1" applyAlignment="1">
      <alignment horizontal="center" vertical="center" wrapText="1"/>
    </xf>
    <xf numFmtId="0" fontId="214" fillId="97" borderId="73" xfId="0" applyFont="1" applyFill="1" applyBorder="1" applyAlignment="1">
      <alignment horizontal="left" vertical="center" wrapText="1"/>
    </xf>
    <xf numFmtId="0" fontId="214" fillId="97" borderId="74" xfId="0" applyFont="1" applyFill="1" applyBorder="1" applyAlignment="1">
      <alignment horizontal="left" vertical="center" wrapText="1"/>
    </xf>
    <xf numFmtId="0" fontId="214" fillId="97" borderId="72" xfId="0" applyFont="1" applyFill="1" applyBorder="1" applyAlignment="1">
      <alignment horizontal="left" vertical="center" wrapText="1"/>
    </xf>
    <xf numFmtId="0" fontId="214" fillId="97" borderId="75" xfId="0" applyFont="1" applyFill="1" applyBorder="1" applyAlignment="1">
      <alignment horizontal="left" vertical="center" wrapText="1"/>
    </xf>
    <xf numFmtId="0" fontId="214" fillId="97" borderId="0" xfId="0" applyFont="1" applyFill="1" applyAlignment="1">
      <alignment horizontal="left" vertical="center" wrapText="1"/>
    </xf>
    <xf numFmtId="0" fontId="214" fillId="97" borderId="78" xfId="0" applyFont="1" applyFill="1" applyBorder="1" applyAlignment="1">
      <alignment horizontal="left" vertical="center" wrapText="1"/>
    </xf>
    <xf numFmtId="0" fontId="217" fillId="97" borderId="73" xfId="0" applyFont="1" applyFill="1" applyBorder="1" applyAlignment="1">
      <alignment horizontal="center" vertical="center" wrapText="1"/>
    </xf>
    <xf numFmtId="0" fontId="217" fillId="97" borderId="74" xfId="0" applyFont="1" applyFill="1" applyBorder="1" applyAlignment="1">
      <alignment horizontal="center" vertical="center" wrapText="1"/>
    </xf>
    <xf numFmtId="0" fontId="217" fillId="97" borderId="72" xfId="0" applyFont="1" applyFill="1" applyBorder="1" applyAlignment="1">
      <alignment horizontal="center" vertical="center" wrapText="1"/>
    </xf>
    <xf numFmtId="0" fontId="217" fillId="97" borderId="75" xfId="0" applyFont="1" applyFill="1" applyBorder="1" applyAlignment="1">
      <alignment horizontal="center" vertical="center" wrapText="1"/>
    </xf>
    <xf numFmtId="0" fontId="217" fillId="97" borderId="0" xfId="0" applyFont="1" applyFill="1" applyAlignment="1">
      <alignment horizontal="center" vertical="center" wrapText="1"/>
    </xf>
    <xf numFmtId="0" fontId="217" fillId="97" borderId="78" xfId="0" applyFont="1" applyFill="1" applyBorder="1" applyAlignment="1">
      <alignment horizontal="center" vertical="center" wrapText="1"/>
    </xf>
    <xf numFmtId="0" fontId="217" fillId="97" borderId="76" xfId="0" applyFont="1" applyFill="1" applyBorder="1" applyAlignment="1">
      <alignment horizontal="center" vertical="center" wrapText="1"/>
    </xf>
    <xf numFmtId="0" fontId="217" fillId="97" borderId="77" xfId="0" applyFont="1" applyFill="1" applyBorder="1" applyAlignment="1">
      <alignment horizontal="center" vertical="center" wrapText="1"/>
    </xf>
    <xf numFmtId="0" fontId="217" fillId="97" borderId="79" xfId="0" applyFont="1" applyFill="1" applyBorder="1" applyAlignment="1">
      <alignment horizontal="center" vertical="center" wrapText="1"/>
    </xf>
    <xf numFmtId="0" fontId="9" fillId="0" borderId="71" xfId="0" applyFont="1" applyFill="1" applyBorder="1" applyAlignment="1" applyProtection="1">
      <alignment horizontal="center" vertical="center"/>
      <protection locked="0"/>
    </xf>
    <xf numFmtId="0" fontId="9" fillId="0" borderId="120" xfId="0" applyFont="1" applyFill="1" applyBorder="1" applyAlignment="1" applyProtection="1">
      <alignment horizontal="center" vertical="center"/>
      <protection locked="0"/>
    </xf>
    <xf numFmtId="0" fontId="9" fillId="0" borderId="143" xfId="0" applyFont="1" applyFill="1" applyBorder="1" applyAlignment="1" applyProtection="1">
      <alignment horizontal="center" vertical="center"/>
      <protection locked="0"/>
    </xf>
    <xf numFmtId="0" fontId="10" fillId="77" borderId="71" xfId="0" applyFont="1" applyFill="1" applyBorder="1" applyAlignment="1" applyProtection="1">
      <alignment horizontal="center" vertical="center"/>
    </xf>
    <xf numFmtId="0" fontId="10" fillId="77" borderId="120" xfId="0" applyFont="1" applyFill="1" applyBorder="1" applyAlignment="1" applyProtection="1">
      <alignment horizontal="center" vertical="center"/>
    </xf>
    <xf numFmtId="0" fontId="10" fillId="77" borderId="143" xfId="0" applyFont="1" applyFill="1" applyBorder="1" applyAlignment="1" applyProtection="1">
      <alignment horizontal="center" vertical="center"/>
    </xf>
    <xf numFmtId="0" fontId="30" fillId="76" borderId="71" xfId="0" applyFont="1" applyFill="1" applyBorder="1" applyAlignment="1" applyProtection="1">
      <alignment horizontal="center" vertical="center"/>
    </xf>
    <xf numFmtId="0" fontId="30" fillId="76" borderId="120" xfId="0" applyFont="1" applyFill="1" applyBorder="1" applyAlignment="1" applyProtection="1">
      <alignment horizontal="center" vertical="center"/>
    </xf>
    <xf numFmtId="0" fontId="30" fillId="76" borderId="143" xfId="0" applyFont="1" applyFill="1" applyBorder="1" applyAlignment="1" applyProtection="1">
      <alignment horizontal="center" vertical="center"/>
    </xf>
    <xf numFmtId="165" fontId="15" fillId="0" borderId="26" xfId="0" applyNumberFormat="1" applyFont="1" applyFill="1" applyBorder="1" applyAlignment="1" applyProtection="1">
      <alignment horizontal="right" vertical="center"/>
      <protection locked="0"/>
    </xf>
    <xf numFmtId="165" fontId="15" fillId="0" borderId="23" xfId="0" applyNumberFormat="1" applyFont="1" applyFill="1" applyBorder="1" applyAlignment="1" applyProtection="1">
      <alignment horizontal="right" vertical="center"/>
      <protection locked="0"/>
    </xf>
    <xf numFmtId="0" fontId="27" fillId="0" borderId="21"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0" fontId="27" fillId="0" borderId="34" xfId="0" applyFont="1" applyFill="1" applyBorder="1" applyAlignment="1" applyProtection="1">
      <alignment horizontal="left" vertical="top" wrapText="1"/>
    </xf>
    <xf numFmtId="0" fontId="95" fillId="0" borderId="21"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95" fillId="0" borderId="34" xfId="0" applyFont="1" applyBorder="1" applyAlignment="1" applyProtection="1">
      <alignment horizontal="left" vertical="center" wrapText="1"/>
    </xf>
    <xf numFmtId="0" fontId="12" fillId="76" borderId="69" xfId="0" applyFont="1" applyFill="1" applyBorder="1" applyAlignment="1" applyProtection="1">
      <alignment horizontal="center" vertical="center"/>
    </xf>
    <xf numFmtId="0" fontId="12" fillId="76" borderId="70" xfId="0" applyFont="1" applyFill="1" applyBorder="1" applyAlignment="1" applyProtection="1">
      <alignment horizontal="center" vertical="center"/>
    </xf>
    <xf numFmtId="0" fontId="12" fillId="76" borderId="132" xfId="0" applyFont="1" applyFill="1" applyBorder="1" applyAlignment="1" applyProtection="1">
      <alignment horizontal="center" vertical="center"/>
    </xf>
    <xf numFmtId="0" fontId="29" fillId="71" borderId="100" xfId="0" applyFont="1" applyFill="1" applyBorder="1" applyAlignment="1" applyProtection="1">
      <alignment horizontal="center" vertical="center"/>
    </xf>
    <xf numFmtId="0" fontId="29" fillId="71" borderId="9" xfId="0" applyFont="1" applyFill="1" applyBorder="1" applyAlignment="1" applyProtection="1">
      <alignment horizontal="center" vertical="center"/>
    </xf>
    <xf numFmtId="0" fontId="29" fillId="71" borderId="114" xfId="0" applyFont="1" applyFill="1" applyBorder="1" applyAlignment="1" applyProtection="1">
      <alignment horizontal="center" vertical="center"/>
    </xf>
    <xf numFmtId="0" fontId="29" fillId="71" borderId="40" xfId="0" applyFont="1" applyFill="1" applyBorder="1" applyAlignment="1" applyProtection="1">
      <alignment horizontal="center" vertical="center"/>
    </xf>
    <xf numFmtId="0" fontId="29" fillId="71" borderId="41" xfId="0" applyFont="1" applyFill="1" applyBorder="1" applyAlignment="1" applyProtection="1">
      <alignment horizontal="center" vertical="center"/>
    </xf>
    <xf numFmtId="0" fontId="29" fillId="71" borderId="42" xfId="0" applyFont="1" applyFill="1" applyBorder="1" applyAlignment="1" applyProtection="1">
      <alignment horizontal="center" vertical="center"/>
    </xf>
    <xf numFmtId="0" fontId="35" fillId="76" borderId="133" xfId="0" applyFont="1" applyFill="1" applyBorder="1" applyAlignment="1" applyProtection="1">
      <alignment horizontal="center" vertical="center" wrapText="1"/>
    </xf>
    <xf numFmtId="0" fontId="35" fillId="76" borderId="65" xfId="0" applyFont="1" applyFill="1" applyBorder="1" applyAlignment="1" applyProtection="1">
      <alignment horizontal="center" vertical="center" wrapText="1"/>
    </xf>
    <xf numFmtId="0" fontId="28" fillId="0" borderId="21" xfId="0" applyFont="1" applyFill="1" applyBorder="1" applyAlignment="1" applyProtection="1">
      <alignment horizontal="left" vertical="center" wrapText="1"/>
    </xf>
    <xf numFmtId="0" fontId="28" fillId="0" borderId="0" xfId="0" applyFont="1" applyFill="1" applyBorder="1" applyAlignment="1" applyProtection="1">
      <alignment horizontal="left" vertical="center" wrapText="1"/>
    </xf>
    <xf numFmtId="0" fontId="28" fillId="0" borderId="34" xfId="0" applyFont="1" applyFill="1" applyBorder="1" applyAlignment="1" applyProtection="1">
      <alignment horizontal="left" vertical="center" wrapText="1"/>
    </xf>
    <xf numFmtId="0" fontId="18" fillId="87" borderId="149" xfId="0" applyFont="1" applyFill="1" applyBorder="1" applyAlignment="1" applyProtection="1">
      <alignment horizontal="center" vertical="center" wrapText="1"/>
    </xf>
    <xf numFmtId="0" fontId="18" fillId="87" borderId="37" xfId="0" applyFont="1" applyFill="1" applyBorder="1" applyAlignment="1" applyProtection="1">
      <alignment horizontal="center" vertical="center" wrapText="1"/>
    </xf>
    <xf numFmtId="0" fontId="35" fillId="76" borderId="55" xfId="0" applyFont="1" applyFill="1" applyBorder="1" applyAlignment="1" applyProtection="1">
      <alignment horizontal="left" vertical="center"/>
    </xf>
    <xf numFmtId="0" fontId="35" fillId="76" borderId="58" xfId="0" applyFont="1" applyFill="1" applyBorder="1" applyAlignment="1" applyProtection="1">
      <alignment horizontal="left" vertical="center"/>
    </xf>
    <xf numFmtId="0" fontId="35" fillId="76" borderId="61" xfId="0" applyFont="1" applyFill="1" applyBorder="1" applyAlignment="1" applyProtection="1">
      <alignment horizontal="left" vertical="center"/>
    </xf>
    <xf numFmtId="0" fontId="9" fillId="82" borderId="71" xfId="0" applyFont="1" applyFill="1" applyBorder="1" applyAlignment="1" applyProtection="1">
      <alignment horizontal="center" vertical="center"/>
    </xf>
    <xf numFmtId="0" fontId="9" fillId="82" borderId="120" xfId="0" applyFont="1" applyFill="1" applyBorder="1" applyAlignment="1" applyProtection="1">
      <alignment horizontal="center" vertical="center"/>
    </xf>
    <xf numFmtId="0" fontId="9" fillId="82" borderId="143" xfId="0" applyFont="1" applyFill="1" applyBorder="1" applyAlignment="1" applyProtection="1">
      <alignment horizontal="center" vertical="center"/>
    </xf>
    <xf numFmtId="0" fontId="12" fillId="85" borderId="71" xfId="0" applyFont="1" applyFill="1" applyBorder="1" applyAlignment="1" applyProtection="1">
      <alignment horizontal="center" vertical="center" wrapText="1"/>
    </xf>
    <xf numFmtId="0" fontId="12" fillId="85" borderId="143" xfId="0" applyFont="1" applyFill="1" applyBorder="1" applyAlignment="1" applyProtection="1">
      <alignment horizontal="center" vertical="center" wrapText="1"/>
    </xf>
    <xf numFmtId="0" fontId="29" fillId="71" borderId="21" xfId="0" applyFont="1" applyFill="1" applyBorder="1" applyAlignment="1" applyProtection="1">
      <alignment horizontal="center" vertical="center"/>
    </xf>
    <xf numFmtId="0" fontId="29" fillId="71" borderId="0" xfId="0" applyFont="1" applyFill="1" applyBorder="1" applyAlignment="1" applyProtection="1">
      <alignment horizontal="center" vertical="center"/>
    </xf>
    <xf numFmtId="0" fontId="29" fillId="71" borderId="34" xfId="0" applyFont="1" applyFill="1" applyBorder="1" applyAlignment="1" applyProtection="1">
      <alignment horizontal="center" vertical="center"/>
    </xf>
    <xf numFmtId="0" fontId="28" fillId="0" borderId="100" xfId="0" applyFont="1" applyBorder="1" applyAlignment="1" applyProtection="1">
      <alignment horizontal="center" vertical="center"/>
    </xf>
    <xf numFmtId="0" fontId="28" fillId="0" borderId="21" xfId="0" applyFont="1" applyBorder="1" applyAlignment="1" applyProtection="1">
      <alignment horizontal="center" vertical="center"/>
    </xf>
    <xf numFmtId="165" fontId="15" fillId="71" borderId="25" xfId="0" applyNumberFormat="1" applyFont="1" applyFill="1" applyBorder="1" applyAlignment="1" applyProtection="1">
      <alignment horizontal="right" vertical="center"/>
    </xf>
    <xf numFmtId="165" fontId="15" fillId="71" borderId="27" xfId="0" applyNumberFormat="1" applyFont="1" applyFill="1" applyBorder="1" applyAlignment="1" applyProtection="1">
      <alignment horizontal="right" vertical="center"/>
    </xf>
    <xf numFmtId="0" fontId="18" fillId="87" borderId="146" xfId="0" applyFont="1" applyFill="1" applyBorder="1" applyAlignment="1" applyProtection="1">
      <alignment horizontal="center" vertical="center" wrapText="1"/>
    </xf>
    <xf numFmtId="0" fontId="18" fillId="87" borderId="147" xfId="0" applyFont="1" applyFill="1" applyBorder="1" applyAlignment="1" applyProtection="1">
      <alignment horizontal="center" vertical="center" wrapText="1"/>
    </xf>
    <xf numFmtId="0" fontId="12" fillId="88" borderId="71" xfId="0" applyFont="1" applyFill="1" applyBorder="1" applyAlignment="1" applyProtection="1">
      <alignment horizontal="center" vertical="center" wrapText="1"/>
    </xf>
    <xf numFmtId="0" fontId="12" fillId="88" borderId="120" xfId="0" applyFont="1" applyFill="1" applyBorder="1" applyAlignment="1" applyProtection="1">
      <alignment horizontal="center" vertical="center" wrapText="1"/>
    </xf>
    <xf numFmtId="0" fontId="12" fillId="89" borderId="71" xfId="0" applyFont="1" applyFill="1" applyBorder="1" applyAlignment="1" applyProtection="1">
      <alignment horizontal="center" vertical="center" wrapText="1"/>
    </xf>
    <xf numFmtId="0" fontId="12" fillId="89" borderId="120" xfId="0" applyFont="1" applyFill="1" applyBorder="1" applyAlignment="1" applyProtection="1">
      <alignment horizontal="center" vertical="center" wrapText="1"/>
    </xf>
    <xf numFmtId="0" fontId="12" fillId="89" borderId="143" xfId="0" applyFont="1" applyFill="1" applyBorder="1" applyAlignment="1" applyProtection="1">
      <alignment horizontal="center" vertical="center" wrapText="1"/>
    </xf>
    <xf numFmtId="164" fontId="15" fillId="0" borderId="29" xfId="0" applyNumberFormat="1" applyFont="1" applyFill="1" applyBorder="1" applyAlignment="1" applyProtection="1">
      <alignment horizontal="center"/>
      <protection locked="0"/>
    </xf>
    <xf numFmtId="164" fontId="15" fillId="0" borderId="29" xfId="0" applyNumberFormat="1" applyFont="1" applyFill="1" applyBorder="1" applyAlignment="1" applyProtection="1">
      <alignment horizontal="center" vertical="center"/>
      <protection locked="0"/>
    </xf>
    <xf numFmtId="164" fontId="15" fillId="0" borderId="29" xfId="0" applyNumberFormat="1" applyFont="1" applyBorder="1" applyAlignment="1" applyProtection="1">
      <alignment horizontal="center" vertical="center"/>
      <protection locked="0"/>
    </xf>
    <xf numFmtId="0" fontId="27" fillId="0" borderId="21" xfId="0" applyFont="1" applyFill="1" applyBorder="1" applyAlignment="1" applyProtection="1">
      <alignment horizontal="left" vertical="center" wrapText="1"/>
    </xf>
    <xf numFmtId="0" fontId="27" fillId="0" borderId="0" xfId="0" applyFont="1" applyFill="1" applyBorder="1" applyAlignment="1" applyProtection="1">
      <alignment horizontal="left" vertical="center" wrapText="1"/>
    </xf>
    <xf numFmtId="0" fontId="27" fillId="0" borderId="34" xfId="0" applyFont="1" applyFill="1" applyBorder="1" applyAlignment="1" applyProtection="1">
      <alignment horizontal="left" vertical="center" wrapText="1"/>
    </xf>
    <xf numFmtId="0" fontId="18" fillId="87" borderId="148" xfId="0" applyFont="1" applyFill="1" applyBorder="1" applyAlignment="1" applyProtection="1">
      <alignment horizontal="center" vertical="center" wrapText="1"/>
    </xf>
    <xf numFmtId="0" fontId="0" fillId="0" borderId="129" xfId="0" applyBorder="1" applyProtection="1"/>
    <xf numFmtId="0" fontId="0" fillId="0" borderId="110" xfId="0" applyBorder="1" applyProtection="1"/>
    <xf numFmtId="0" fontId="18" fillId="87" borderId="144" xfId="0" applyFont="1" applyFill="1" applyBorder="1" applyAlignment="1" applyProtection="1">
      <alignment horizontal="center" vertical="center" wrapText="1"/>
    </xf>
    <xf numFmtId="0" fontId="0" fillId="0" borderId="142" xfId="0" applyBorder="1" applyProtection="1"/>
    <xf numFmtId="0" fontId="0" fillId="0" borderId="27" xfId="0" applyBorder="1" applyProtection="1"/>
    <xf numFmtId="0" fontId="92" fillId="86" borderId="150" xfId="0" applyFont="1" applyFill="1" applyBorder="1" applyAlignment="1" applyProtection="1">
      <alignment horizontal="center" vertical="center" wrapText="1"/>
    </xf>
    <xf numFmtId="0" fontId="0" fillId="0" borderId="151" xfId="0" applyBorder="1" applyProtection="1"/>
    <xf numFmtId="0" fontId="0" fillId="0" borderId="152" xfId="0" applyBorder="1" applyProtection="1"/>
    <xf numFmtId="0" fontId="92" fillId="76" borderId="71" xfId="0" applyFont="1" applyFill="1" applyBorder="1" applyAlignment="1" applyProtection="1">
      <alignment horizontal="center" vertical="center"/>
    </xf>
    <xf numFmtId="0" fontId="92" fillId="76" borderId="120" xfId="0" applyFont="1" applyFill="1" applyBorder="1" applyAlignment="1" applyProtection="1">
      <alignment horizontal="center" vertical="center"/>
    </xf>
    <xf numFmtId="0" fontId="92" fillId="76" borderId="143" xfId="0" applyFont="1" applyFill="1" applyBorder="1" applyAlignment="1" applyProtection="1">
      <alignment horizontal="center" vertical="center"/>
    </xf>
    <xf numFmtId="0" fontId="12" fillId="87" borderId="48" xfId="0" applyFont="1" applyFill="1" applyBorder="1" applyAlignment="1" applyProtection="1">
      <alignment horizontal="center" vertical="center" wrapText="1"/>
    </xf>
    <xf numFmtId="0" fontId="0" fillId="0" borderId="9" xfId="0" applyBorder="1" applyProtection="1"/>
    <xf numFmtId="0" fontId="0" fillId="0" borderId="114" xfId="0" applyBorder="1" applyProtection="1"/>
    <xf numFmtId="0" fontId="0" fillId="0" borderId="50" xfId="0" applyBorder="1" applyProtection="1"/>
    <xf numFmtId="0" fontId="0" fillId="0" borderId="0" xfId="0" applyProtection="1"/>
    <xf numFmtId="0" fontId="0" fillId="0" borderId="34" xfId="0" applyBorder="1" applyProtection="1"/>
    <xf numFmtId="0" fontId="0" fillId="0" borderId="107" xfId="0" applyBorder="1" applyProtection="1"/>
    <xf numFmtId="0" fontId="0" fillId="0" borderId="41" xfId="0" applyBorder="1" applyProtection="1"/>
    <xf numFmtId="0" fontId="0" fillId="0" borderId="42" xfId="0" applyBorder="1" applyProtection="1"/>
    <xf numFmtId="0" fontId="12" fillId="76" borderId="71" xfId="0" applyFont="1" applyFill="1" applyBorder="1" applyAlignment="1" applyProtection="1">
      <alignment horizontal="center" vertical="center" wrapText="1"/>
    </xf>
    <xf numFmtId="0" fontId="0" fillId="0" borderId="120" xfId="0" applyBorder="1" applyAlignment="1" applyProtection="1">
      <alignment vertical="center" wrapText="1"/>
    </xf>
    <xf numFmtId="0" fontId="0" fillId="0" borderId="143" xfId="0" applyBorder="1" applyAlignment="1" applyProtection="1">
      <alignment vertical="center" wrapText="1"/>
    </xf>
    <xf numFmtId="0" fontId="19" fillId="0" borderId="74" xfId="0" applyFont="1" applyFill="1" applyBorder="1" applyAlignment="1" applyProtection="1">
      <alignment horizontal="left" vertical="top" wrapText="1"/>
    </xf>
    <xf numFmtId="0" fontId="12" fillId="87" borderId="9" xfId="0" applyFont="1" applyFill="1" applyBorder="1" applyAlignment="1" applyProtection="1">
      <alignment horizontal="center" vertical="center" wrapText="1"/>
    </xf>
    <xf numFmtId="0" fontId="12" fillId="87" borderId="114" xfId="0" applyFont="1" applyFill="1" applyBorder="1" applyAlignment="1" applyProtection="1">
      <alignment horizontal="center" vertical="center" wrapText="1"/>
    </xf>
    <xf numFmtId="0" fontId="12" fillId="87" borderId="50" xfId="0" applyFont="1" applyFill="1" applyBorder="1" applyAlignment="1" applyProtection="1">
      <alignment horizontal="center" vertical="center" wrapText="1"/>
    </xf>
    <xf numFmtId="0" fontId="12" fillId="87" borderId="0" xfId="0" applyFont="1" applyFill="1" applyBorder="1" applyAlignment="1" applyProtection="1">
      <alignment horizontal="center" vertical="center" wrapText="1"/>
    </xf>
    <xf numFmtId="0" fontId="12" fillId="87" borderId="34" xfId="0" applyFont="1" applyFill="1" applyBorder="1" applyAlignment="1" applyProtection="1">
      <alignment horizontal="center" vertical="center" wrapText="1"/>
    </xf>
    <xf numFmtId="0" fontId="12" fillId="87" borderId="107" xfId="0" applyFont="1" applyFill="1" applyBorder="1" applyAlignment="1" applyProtection="1">
      <alignment horizontal="center" vertical="center" wrapText="1"/>
    </xf>
    <xf numFmtId="0" fontId="12" fillId="87" borderId="41" xfId="0" applyFont="1" applyFill="1" applyBorder="1" applyAlignment="1" applyProtection="1">
      <alignment horizontal="center" vertical="center" wrapText="1"/>
    </xf>
    <xf numFmtId="0" fontId="12" fillId="87" borderId="42" xfId="0" applyFont="1" applyFill="1" applyBorder="1" applyAlignment="1" applyProtection="1">
      <alignment horizontal="center" vertical="center" wrapText="1"/>
    </xf>
    <xf numFmtId="44" fontId="12" fillId="87" borderId="113" xfId="0" applyNumberFormat="1" applyFont="1" applyFill="1" applyBorder="1" applyAlignment="1" applyProtection="1">
      <alignment horizontal="center" vertical="center"/>
    </xf>
    <xf numFmtId="44" fontId="12" fillId="87" borderId="137" xfId="0" applyNumberFormat="1" applyFont="1" applyFill="1" applyBorder="1" applyAlignment="1" applyProtection="1">
      <alignment horizontal="center" vertical="center"/>
    </xf>
    <xf numFmtId="44" fontId="12" fillId="87" borderId="136" xfId="0" applyNumberFormat="1" applyFont="1" applyFill="1" applyBorder="1" applyAlignment="1" applyProtection="1">
      <alignment horizontal="center" vertical="center"/>
    </xf>
    <xf numFmtId="0" fontId="18" fillId="87" borderId="145" xfId="0" applyFont="1" applyFill="1" applyBorder="1" applyAlignment="1" applyProtection="1">
      <alignment horizontal="center" vertical="center" wrapText="1"/>
    </xf>
    <xf numFmtId="0" fontId="0" fillId="0" borderId="38" xfId="0" applyBorder="1" applyProtection="1"/>
    <xf numFmtId="0" fontId="0" fillId="0" borderId="35" xfId="0" applyBorder="1" applyProtection="1"/>
    <xf numFmtId="164" fontId="15" fillId="0" borderId="29" xfId="0" applyNumberFormat="1" applyFont="1" applyBorder="1" applyAlignment="1" applyProtection="1">
      <alignment horizontal="center"/>
      <protection locked="0"/>
    </xf>
    <xf numFmtId="164" fontId="15" fillId="0" borderId="25" xfId="0" applyNumberFormat="1" applyFont="1" applyBorder="1" applyAlignment="1" applyProtection="1">
      <alignment horizontal="center"/>
      <protection locked="0"/>
    </xf>
    <xf numFmtId="0" fontId="0" fillId="0" borderId="137" xfId="0" applyBorder="1" applyProtection="1"/>
    <xf numFmtId="0" fontId="0" fillId="0" borderId="136" xfId="0" applyBorder="1" applyProtection="1"/>
    <xf numFmtId="165" fontId="15" fillId="77" borderId="154" xfId="0" applyNumberFormat="1" applyFont="1" applyFill="1" applyBorder="1" applyAlignment="1" applyProtection="1">
      <alignment horizontal="right" vertical="center"/>
    </xf>
    <xf numFmtId="165" fontId="15" fillId="77" borderId="155" xfId="0" applyNumberFormat="1" applyFont="1" applyFill="1" applyBorder="1" applyAlignment="1" applyProtection="1">
      <alignment horizontal="right" vertical="center"/>
    </xf>
    <xf numFmtId="0" fontId="95" fillId="0" borderId="21" xfId="0" applyFont="1" applyBorder="1" applyAlignment="1" applyProtection="1">
      <alignment horizontal="left" wrapText="1"/>
    </xf>
    <xf numFmtId="0" fontId="95" fillId="0" borderId="0" xfId="0" applyFont="1" applyBorder="1" applyAlignment="1" applyProtection="1">
      <alignment horizontal="left" wrapText="1"/>
    </xf>
    <xf numFmtId="0" fontId="95" fillId="0" borderId="34" xfId="0" applyFont="1" applyBorder="1" applyAlignment="1" applyProtection="1">
      <alignment horizontal="left" wrapText="1"/>
    </xf>
    <xf numFmtId="0" fontId="12" fillId="76" borderId="80" xfId="0" applyFont="1" applyFill="1" applyBorder="1" applyAlignment="1" applyProtection="1">
      <alignment horizontal="center" vertical="center"/>
    </xf>
    <xf numFmtId="0" fontId="12" fillId="76" borderId="81" xfId="0" applyFont="1" applyFill="1" applyBorder="1" applyAlignment="1" applyProtection="1">
      <alignment horizontal="center" vertical="center"/>
    </xf>
    <xf numFmtId="0" fontId="12" fillId="76" borderId="127" xfId="0" applyFont="1" applyFill="1" applyBorder="1" applyAlignment="1" applyProtection="1">
      <alignment horizontal="center" vertical="center"/>
    </xf>
    <xf numFmtId="0" fontId="95" fillId="0" borderId="21" xfId="0" applyFont="1" applyFill="1" applyBorder="1" applyAlignment="1" applyProtection="1">
      <alignment horizontal="left" vertical="center" wrapText="1"/>
    </xf>
    <xf numFmtId="0" fontId="95" fillId="0" borderId="0" xfId="0" applyFont="1" applyFill="1" applyBorder="1" applyAlignment="1" applyProtection="1">
      <alignment horizontal="left" vertical="center" wrapText="1"/>
    </xf>
    <xf numFmtId="0" fontId="18" fillId="87" borderId="153" xfId="0" applyFont="1" applyFill="1" applyBorder="1" applyAlignment="1" applyProtection="1">
      <alignment horizontal="center" vertical="center" wrapText="1"/>
    </xf>
    <xf numFmtId="0" fontId="18" fillId="87" borderId="29" xfId="0" applyFont="1" applyFill="1" applyBorder="1" applyAlignment="1" applyProtection="1">
      <alignment horizontal="center" vertical="center" wrapText="1"/>
    </xf>
    <xf numFmtId="0" fontId="12" fillId="86" borderId="150" xfId="0" applyFont="1" applyFill="1" applyBorder="1" applyAlignment="1" applyProtection="1">
      <alignment horizontal="center" vertical="center"/>
    </xf>
    <xf numFmtId="0" fontId="12" fillId="86" borderId="151" xfId="0" applyFont="1" applyFill="1" applyBorder="1" applyAlignment="1" applyProtection="1">
      <alignment horizontal="center" vertical="center"/>
    </xf>
    <xf numFmtId="0" fontId="12" fillId="86" borderId="152" xfId="0" applyFont="1" applyFill="1" applyBorder="1" applyAlignment="1" applyProtection="1">
      <alignment horizontal="center" vertical="center"/>
    </xf>
    <xf numFmtId="0" fontId="18" fillId="87" borderId="142" xfId="0" applyFont="1" applyFill="1" applyBorder="1" applyAlignment="1" applyProtection="1">
      <alignment horizontal="center" vertical="center" wrapText="1"/>
    </xf>
    <xf numFmtId="0" fontId="18" fillId="87" borderId="27" xfId="0" applyFont="1" applyFill="1" applyBorder="1" applyAlignment="1" applyProtection="1">
      <alignment horizontal="center" vertical="center" wrapText="1"/>
    </xf>
    <xf numFmtId="0" fontId="12" fillId="85" borderId="71" xfId="0" applyFont="1" applyFill="1" applyBorder="1" applyAlignment="1" applyProtection="1">
      <alignment horizontal="center"/>
    </xf>
    <xf numFmtId="0" fontId="12" fillId="85" borderId="120" xfId="0" applyFont="1" applyFill="1" applyBorder="1" applyAlignment="1" applyProtection="1">
      <alignment horizontal="center"/>
    </xf>
    <xf numFmtId="0" fontId="12" fillId="85" borderId="143" xfId="0" applyFont="1" applyFill="1" applyBorder="1" applyAlignment="1" applyProtection="1">
      <alignment horizontal="center"/>
    </xf>
    <xf numFmtId="0" fontId="18" fillId="87" borderId="38" xfId="0" applyFont="1" applyFill="1" applyBorder="1" applyAlignment="1" applyProtection="1">
      <alignment horizontal="center" vertical="center" wrapText="1"/>
    </xf>
    <xf numFmtId="0" fontId="18" fillId="87" borderId="35" xfId="0" applyFont="1" applyFill="1" applyBorder="1" applyAlignment="1" applyProtection="1">
      <alignment horizontal="center" vertical="center" wrapText="1"/>
    </xf>
    <xf numFmtId="0" fontId="92" fillId="86" borderId="151" xfId="0" applyFont="1" applyFill="1" applyBorder="1" applyAlignment="1" applyProtection="1">
      <alignment horizontal="center" vertical="center" wrapText="1"/>
    </xf>
    <xf numFmtId="0" fontId="92" fillId="86" borderId="152" xfId="0" applyFont="1" applyFill="1" applyBorder="1" applyAlignment="1" applyProtection="1">
      <alignment horizontal="center" vertical="center" wrapText="1"/>
    </xf>
    <xf numFmtId="0" fontId="0" fillId="0" borderId="0" xfId="0" applyFill="1" applyAlignment="1" applyProtection="1">
      <alignment horizontal="left"/>
    </xf>
    <xf numFmtId="0" fontId="0" fillId="0" borderId="34" xfId="0" applyFill="1" applyBorder="1" applyAlignment="1" applyProtection="1">
      <alignment horizontal="left"/>
    </xf>
    <xf numFmtId="0" fontId="95" fillId="0" borderId="34" xfId="0" applyFont="1" applyFill="1" applyBorder="1" applyAlignment="1" applyProtection="1">
      <alignment horizontal="left" vertical="center" wrapText="1"/>
    </xf>
    <xf numFmtId="0" fontId="30" fillId="71" borderId="52" xfId="0" applyFont="1" applyFill="1" applyBorder="1" applyAlignment="1" applyProtection="1">
      <alignment horizontal="center" vertical="center"/>
    </xf>
    <xf numFmtId="0" fontId="30" fillId="71" borderId="64" xfId="0" applyFont="1" applyFill="1" applyBorder="1" applyAlignment="1" applyProtection="1">
      <alignment horizontal="center" vertical="center"/>
    </xf>
    <xf numFmtId="0" fontId="35" fillId="76" borderId="68" xfId="0" applyFont="1" applyFill="1" applyBorder="1" applyAlignment="1" applyProtection="1">
      <alignment horizontal="left" vertical="center"/>
    </xf>
    <xf numFmtId="0" fontId="0" fillId="0" borderId="27" xfId="0" applyBorder="1" applyAlignment="1" applyProtection="1">
      <alignment horizontal="right"/>
    </xf>
    <xf numFmtId="0" fontId="10" fillId="0" borderId="71" xfId="0" applyFont="1" applyFill="1" applyBorder="1" applyAlignment="1" applyProtection="1">
      <alignment horizontal="center" vertical="center"/>
      <protection locked="0"/>
    </xf>
    <xf numFmtId="0" fontId="10" fillId="0" borderId="120" xfId="0" applyFont="1" applyFill="1" applyBorder="1" applyAlignment="1" applyProtection="1">
      <alignment horizontal="center" vertical="center"/>
      <protection locked="0"/>
    </xf>
    <xf numFmtId="0" fontId="10" fillId="0" borderId="143" xfId="0" applyFont="1" applyFill="1" applyBorder="1" applyAlignment="1" applyProtection="1">
      <alignment horizontal="center" vertical="center"/>
      <protection locked="0"/>
    </xf>
    <xf numFmtId="0" fontId="12" fillId="85" borderId="57" xfId="0" applyFont="1" applyFill="1" applyBorder="1" applyAlignment="1" applyProtection="1">
      <alignment horizontal="center" vertical="center" wrapText="1"/>
    </xf>
    <xf numFmtId="0" fontId="12" fillId="85" borderId="82" xfId="0" applyFont="1" applyFill="1" applyBorder="1" applyAlignment="1" applyProtection="1">
      <alignment horizontal="center" vertical="center" wrapText="1"/>
    </xf>
    <xf numFmtId="0" fontId="18" fillId="85" borderId="63" xfId="0" applyFont="1" applyFill="1" applyBorder="1" applyAlignment="1" applyProtection="1">
      <alignment horizontal="center" vertical="center" wrapText="1"/>
    </xf>
    <xf numFmtId="0" fontId="18" fillId="85" borderId="128" xfId="0" applyFont="1" applyFill="1" applyBorder="1" applyAlignment="1" applyProtection="1">
      <alignment horizontal="center" vertical="center" wrapText="1"/>
    </xf>
    <xf numFmtId="0" fontId="16" fillId="71" borderId="54" xfId="0" applyFont="1" applyFill="1" applyBorder="1" applyAlignment="1" applyProtection="1">
      <alignment horizontal="center"/>
    </xf>
    <xf numFmtId="0" fontId="16" fillId="71" borderId="47" xfId="0" applyFont="1" applyFill="1" applyBorder="1" applyAlignment="1" applyProtection="1">
      <alignment horizontal="center"/>
    </xf>
    <xf numFmtId="0" fontId="46" fillId="76" borderId="29" xfId="0" applyFont="1" applyFill="1" applyBorder="1" applyAlignment="1" applyProtection="1">
      <alignment horizontal="center" vertical="center"/>
    </xf>
    <xf numFmtId="0" fontId="18" fillId="0" borderId="0" xfId="0" applyFont="1" applyFill="1" applyBorder="1" applyAlignment="1" applyProtection="1">
      <alignment horizontal="center" vertical="center" wrapText="1"/>
    </xf>
    <xf numFmtId="0" fontId="27" fillId="0" borderId="40" xfId="0" applyFont="1" applyFill="1" applyBorder="1" applyAlignment="1" applyProtection="1">
      <alignment horizontal="left" vertical="center" wrapText="1"/>
    </xf>
    <xf numFmtId="0" fontId="27" fillId="0" borderId="41" xfId="0" applyFont="1" applyFill="1" applyBorder="1" applyAlignment="1" applyProtection="1">
      <alignment horizontal="left" vertical="center" wrapText="1"/>
    </xf>
    <xf numFmtId="0" fontId="27" fillId="0" borderId="42" xfId="0" applyFont="1" applyFill="1" applyBorder="1" applyAlignment="1" applyProtection="1">
      <alignment horizontal="left" vertical="center" wrapText="1"/>
    </xf>
    <xf numFmtId="165" fontId="15" fillId="71" borderId="22" xfId="0" applyNumberFormat="1" applyFont="1" applyFill="1" applyBorder="1" applyAlignment="1" applyProtection="1">
      <alignment horizontal="right" vertical="center"/>
    </xf>
    <xf numFmtId="165" fontId="15" fillId="71" borderId="24" xfId="0" applyNumberFormat="1" applyFont="1" applyFill="1" applyBorder="1" applyAlignment="1" applyProtection="1">
      <alignment horizontal="right" vertical="center"/>
    </xf>
    <xf numFmtId="0" fontId="0" fillId="0" borderId="0" xfId="0" applyAlignment="1" applyProtection="1">
      <alignment horizontal="left"/>
    </xf>
    <xf numFmtId="0" fontId="0" fillId="0" borderId="34" xfId="0" applyBorder="1" applyAlignment="1" applyProtection="1">
      <alignment horizontal="left"/>
    </xf>
    <xf numFmtId="0" fontId="35" fillId="76" borderId="87" xfId="0" applyFont="1" applyFill="1" applyBorder="1" applyAlignment="1" applyProtection="1">
      <alignment horizontal="left" vertical="center"/>
    </xf>
    <xf numFmtId="0" fontId="95" fillId="0" borderId="0" xfId="0" applyFont="1" applyFill="1" applyBorder="1" applyAlignment="1" applyProtection="1">
      <alignment horizontal="left" vertical="top" wrapText="1"/>
    </xf>
    <xf numFmtId="0" fontId="95" fillId="0" borderId="34" xfId="0" applyFont="1" applyFill="1" applyBorder="1" applyAlignment="1" applyProtection="1">
      <alignment horizontal="left" vertical="top" wrapText="1"/>
    </xf>
    <xf numFmtId="0" fontId="95" fillId="0" borderId="21" xfId="0" applyFont="1" applyFill="1" applyBorder="1" applyAlignment="1" applyProtection="1">
      <alignment horizontal="left" vertical="top" wrapText="1"/>
    </xf>
    <xf numFmtId="0" fontId="10" fillId="0" borderId="71" xfId="0" applyFont="1" applyFill="1" applyBorder="1" applyAlignment="1" applyProtection="1">
      <alignment horizontal="center" vertical="center"/>
    </xf>
    <xf numFmtId="0" fontId="10" fillId="0" borderId="120" xfId="0" applyFont="1" applyFill="1" applyBorder="1" applyAlignment="1" applyProtection="1">
      <alignment horizontal="center" vertical="center"/>
    </xf>
    <xf numFmtId="0" fontId="10" fillId="0" borderId="143" xfId="0" applyFont="1" applyFill="1" applyBorder="1" applyAlignment="1" applyProtection="1">
      <alignment horizontal="center" vertical="center"/>
    </xf>
    <xf numFmtId="0" fontId="46" fillId="76" borderId="46" xfId="0" applyFont="1" applyFill="1" applyBorder="1" applyAlignment="1" applyProtection="1">
      <alignment horizontal="center" vertical="center"/>
    </xf>
    <xf numFmtId="0" fontId="46" fillId="76" borderId="54" xfId="0" applyFont="1" applyFill="1" applyBorder="1" applyAlignment="1" applyProtection="1">
      <alignment horizontal="center" vertical="center"/>
    </xf>
    <xf numFmtId="0" fontId="46" fillId="76" borderId="47" xfId="0" applyFont="1" applyFill="1" applyBorder="1" applyAlignment="1" applyProtection="1">
      <alignment horizontal="center" vertical="center"/>
    </xf>
    <xf numFmtId="0" fontId="12" fillId="85" borderId="25" xfId="0" applyFont="1" applyFill="1" applyBorder="1" applyAlignment="1" applyProtection="1">
      <alignment horizontal="center" vertical="center" wrapText="1"/>
    </xf>
    <xf numFmtId="0" fontId="12" fillId="85" borderId="27" xfId="0" applyFont="1" applyFill="1" applyBorder="1" applyAlignment="1" applyProtection="1">
      <alignment horizontal="center" vertical="center" wrapText="1"/>
    </xf>
    <xf numFmtId="0" fontId="18" fillId="87" borderId="36" xfId="0" applyFont="1" applyFill="1" applyBorder="1" applyAlignment="1" applyProtection="1">
      <alignment horizontal="center" vertical="center" wrapText="1"/>
    </xf>
    <xf numFmtId="0" fontId="18" fillId="87" borderId="25" xfId="0" applyFont="1" applyFill="1" applyBorder="1" applyAlignment="1" applyProtection="1">
      <alignment horizontal="center" vertical="center" wrapText="1"/>
    </xf>
    <xf numFmtId="0" fontId="18" fillId="87" borderId="156" xfId="0" applyFont="1" applyFill="1" applyBorder="1" applyAlignment="1" applyProtection="1">
      <alignment horizontal="center" vertical="center" wrapText="1"/>
    </xf>
    <xf numFmtId="0" fontId="95" fillId="0" borderId="40" xfId="0" applyFont="1" applyFill="1" applyBorder="1" applyAlignment="1" applyProtection="1">
      <alignment horizontal="left" vertical="center" wrapText="1"/>
    </xf>
    <xf numFmtId="0" fontId="95" fillId="0" borderId="41" xfId="0" applyFont="1" applyFill="1" applyBorder="1" applyAlignment="1" applyProtection="1">
      <alignment horizontal="left" vertical="center" wrapText="1"/>
    </xf>
    <xf numFmtId="0" fontId="95" fillId="0" borderId="42" xfId="0" applyFont="1" applyFill="1" applyBorder="1" applyAlignment="1" applyProtection="1">
      <alignment horizontal="left" vertical="center" wrapText="1"/>
    </xf>
    <xf numFmtId="164" fontId="15" fillId="0" borderId="25" xfId="0" applyNumberFormat="1" applyFont="1" applyBorder="1" applyAlignment="1" applyProtection="1">
      <alignment horizontal="center" vertical="center"/>
      <protection locked="0"/>
    </xf>
    <xf numFmtId="164" fontId="15" fillId="0" borderId="142" xfId="0" applyNumberFormat="1" applyFont="1" applyBorder="1" applyAlignment="1" applyProtection="1">
      <alignment horizontal="center" vertical="center"/>
      <protection locked="0"/>
    </xf>
    <xf numFmtId="164" fontId="15" fillId="0" borderId="65" xfId="0" applyNumberFormat="1" applyFont="1" applyBorder="1" applyAlignment="1" applyProtection="1">
      <alignment horizontal="center" vertical="center"/>
      <protection locked="0"/>
    </xf>
    <xf numFmtId="164" fontId="15" fillId="100" borderId="25" xfId="0" applyNumberFormat="1" applyFont="1" applyFill="1" applyBorder="1" applyAlignment="1" applyProtection="1">
      <alignment horizontal="center" vertical="center"/>
      <protection locked="0"/>
    </xf>
    <xf numFmtId="164" fontId="15" fillId="100" borderId="142" xfId="0" applyNumberFormat="1" applyFont="1" applyFill="1" applyBorder="1" applyAlignment="1" applyProtection="1">
      <alignment horizontal="center" vertical="center"/>
      <protection locked="0"/>
    </xf>
    <xf numFmtId="164" fontId="15" fillId="100" borderId="27" xfId="0" applyNumberFormat="1" applyFont="1" applyFill="1" applyBorder="1" applyAlignment="1" applyProtection="1">
      <alignment horizontal="center" vertical="center"/>
      <protection locked="0"/>
    </xf>
    <xf numFmtId="165" fontId="15" fillId="71" borderId="95" xfId="0" applyNumberFormat="1" applyFont="1" applyFill="1" applyBorder="1" applyAlignment="1" applyProtection="1">
      <alignment horizontal="right" vertical="top"/>
    </xf>
    <xf numFmtId="165" fontId="15" fillId="71" borderId="140" xfId="0" applyNumberFormat="1" applyFont="1" applyFill="1" applyBorder="1" applyAlignment="1" applyProtection="1">
      <alignment horizontal="right" vertical="top"/>
    </xf>
    <xf numFmtId="165" fontId="15" fillId="76" borderId="95" xfId="0" applyNumberFormat="1" applyFont="1" applyFill="1" applyBorder="1" applyAlignment="1" applyProtection="1">
      <alignment horizontal="right" vertical="top"/>
    </xf>
    <xf numFmtId="165" fontId="15" fillId="76" borderId="140" xfId="0" applyNumberFormat="1" applyFont="1" applyFill="1" applyBorder="1" applyAlignment="1" applyProtection="1">
      <alignment horizontal="right" vertical="top"/>
    </xf>
    <xf numFmtId="0" fontId="12" fillId="86" borderId="48" xfId="0" applyFont="1" applyFill="1" applyBorder="1" applyAlignment="1" applyProtection="1">
      <alignment horizontal="center" vertical="center" wrapText="1"/>
    </xf>
    <xf numFmtId="0" fontId="12" fillId="86" borderId="9" xfId="0" applyFont="1" applyFill="1" applyBorder="1" applyAlignment="1" applyProtection="1">
      <alignment horizontal="center" vertical="center" wrapText="1"/>
    </xf>
    <xf numFmtId="0" fontId="12" fillId="86" borderId="114" xfId="0" applyFont="1" applyFill="1" applyBorder="1" applyAlignment="1" applyProtection="1">
      <alignment horizontal="center" vertical="center" wrapText="1"/>
    </xf>
    <xf numFmtId="0" fontId="12" fillId="86" borderId="50" xfId="0" applyFont="1" applyFill="1" applyBorder="1" applyAlignment="1" applyProtection="1">
      <alignment horizontal="center" vertical="center" wrapText="1"/>
    </xf>
    <xf numFmtId="0" fontId="12" fillId="86" borderId="0" xfId="0" applyFont="1" applyFill="1" applyBorder="1" applyAlignment="1" applyProtection="1">
      <alignment horizontal="center" vertical="center" wrapText="1"/>
    </xf>
    <xf numFmtId="0" fontId="12" fillId="86" borderId="34" xfId="0" applyFont="1" applyFill="1" applyBorder="1" applyAlignment="1" applyProtection="1">
      <alignment horizontal="center" vertical="center" wrapText="1"/>
    </xf>
    <xf numFmtId="0" fontId="12" fillId="86" borderId="107" xfId="0" applyFont="1" applyFill="1" applyBorder="1" applyAlignment="1" applyProtection="1">
      <alignment horizontal="center" vertical="center" wrapText="1"/>
    </xf>
    <xf numFmtId="0" fontId="12" fillId="86" borderId="41" xfId="0" applyFont="1" applyFill="1" applyBorder="1" applyAlignment="1" applyProtection="1">
      <alignment horizontal="center" vertical="center" wrapText="1"/>
    </xf>
    <xf numFmtId="0" fontId="12" fillId="86" borderId="42" xfId="0" applyFont="1" applyFill="1" applyBorder="1" applyAlignment="1" applyProtection="1">
      <alignment horizontal="center" vertical="center" wrapText="1"/>
    </xf>
    <xf numFmtId="44" fontId="12" fillId="86" borderId="113" xfId="0" applyNumberFormat="1" applyFont="1" applyFill="1" applyBorder="1" applyAlignment="1" applyProtection="1">
      <alignment horizontal="center" vertical="center"/>
    </xf>
    <xf numFmtId="44" fontId="12" fillId="86" borderId="137" xfId="0" applyNumberFormat="1" applyFont="1" applyFill="1" applyBorder="1" applyAlignment="1" applyProtection="1">
      <alignment horizontal="center" vertical="center"/>
    </xf>
    <xf numFmtId="44" fontId="12" fillId="86" borderId="136" xfId="0" applyNumberFormat="1" applyFont="1" applyFill="1" applyBorder="1" applyAlignment="1" applyProtection="1">
      <alignment horizontal="center" vertical="center"/>
    </xf>
    <xf numFmtId="165" fontId="15" fillId="76" borderId="157" xfId="0" applyNumberFormat="1" applyFont="1" applyFill="1" applyBorder="1" applyAlignment="1" applyProtection="1">
      <alignment horizontal="right" vertical="top"/>
    </xf>
    <xf numFmtId="165" fontId="15" fillId="76" borderId="158" xfId="0" applyNumberFormat="1" applyFont="1" applyFill="1" applyBorder="1" applyAlignment="1" applyProtection="1">
      <alignment horizontal="right" vertical="top"/>
    </xf>
    <xf numFmtId="165" fontId="15" fillId="76" borderId="63" xfId="0" applyNumberFormat="1" applyFont="1" applyFill="1" applyBorder="1" applyAlignment="1" applyProtection="1">
      <alignment horizontal="right" vertical="top"/>
    </xf>
    <xf numFmtId="165" fontId="15" fillId="76" borderId="104" xfId="0" applyNumberFormat="1" applyFont="1" applyFill="1" applyBorder="1" applyAlignment="1" applyProtection="1">
      <alignment horizontal="right" vertical="top"/>
    </xf>
    <xf numFmtId="165" fontId="15" fillId="71" borderId="46" xfId="0" applyNumberFormat="1" applyFont="1" applyFill="1" applyBorder="1" applyAlignment="1" applyProtection="1">
      <alignment horizontal="right" vertical="top"/>
    </xf>
    <xf numFmtId="165" fontId="15" fillId="71" borderId="103" xfId="0" applyNumberFormat="1" applyFont="1" applyFill="1" applyBorder="1" applyAlignment="1" applyProtection="1">
      <alignment horizontal="right" vertical="top"/>
    </xf>
    <xf numFmtId="165" fontId="15" fillId="71" borderId="29" xfId="0" applyNumberFormat="1" applyFont="1" applyFill="1" applyBorder="1" applyAlignment="1" applyProtection="1">
      <alignment horizontal="right" vertical="center"/>
    </xf>
    <xf numFmtId="165" fontId="15" fillId="76" borderId="46" xfId="0" applyNumberFormat="1" applyFont="1" applyFill="1" applyBorder="1" applyAlignment="1" applyProtection="1">
      <alignment horizontal="right" vertical="top"/>
    </xf>
    <xf numFmtId="0" fontId="0" fillId="0" borderId="103" xfId="0" applyBorder="1" applyProtection="1"/>
    <xf numFmtId="0" fontId="0" fillId="0" borderId="140" xfId="0" applyBorder="1" applyProtection="1"/>
    <xf numFmtId="0" fontId="12" fillId="0" borderId="21"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xf>
    <xf numFmtId="0" fontId="28" fillId="0" borderId="21" xfId="0" applyFont="1" applyFill="1" applyBorder="1" applyAlignment="1" applyProtection="1">
      <alignment horizontal="left" vertical="top" wrapText="1"/>
    </xf>
    <xf numFmtId="0" fontId="28" fillId="0" borderId="0" xfId="0" applyFont="1" applyFill="1" applyBorder="1" applyAlignment="1" applyProtection="1">
      <alignment horizontal="left" vertical="top" wrapText="1"/>
    </xf>
    <xf numFmtId="0" fontId="28" fillId="0" borderId="34" xfId="0" applyFont="1" applyFill="1" applyBorder="1" applyAlignment="1" applyProtection="1">
      <alignment horizontal="left" vertical="top" wrapText="1"/>
    </xf>
    <xf numFmtId="0" fontId="12" fillId="0" borderId="34" xfId="0" applyFont="1" applyFill="1" applyBorder="1" applyAlignment="1" applyProtection="1">
      <alignment horizontal="left" vertical="center" wrapText="1"/>
    </xf>
    <xf numFmtId="0" fontId="27" fillId="0" borderId="21" xfId="0" applyFont="1" applyBorder="1" applyAlignment="1" applyProtection="1">
      <alignment horizontal="left" vertical="center" wrapText="1"/>
    </xf>
    <xf numFmtId="0" fontId="27" fillId="0" borderId="0" xfId="0" applyFont="1" applyBorder="1" applyAlignment="1" applyProtection="1">
      <alignment horizontal="left" vertical="center" wrapText="1"/>
    </xf>
    <xf numFmtId="0" fontId="12" fillId="76" borderId="120" xfId="0" applyFont="1" applyFill="1" applyBorder="1" applyAlignment="1" applyProtection="1">
      <alignment horizontal="center" vertical="center" wrapText="1"/>
    </xf>
    <xf numFmtId="0" fontId="12" fillId="76" borderId="143" xfId="0" applyFont="1" applyFill="1" applyBorder="1" applyAlignment="1" applyProtection="1">
      <alignment horizontal="center" vertical="center" wrapText="1"/>
    </xf>
    <xf numFmtId="0" fontId="121" fillId="74" borderId="80" xfId="0" applyFont="1" applyFill="1" applyBorder="1" applyAlignment="1" applyProtection="1">
      <alignment horizontal="center" vertical="center" wrapText="1"/>
    </xf>
    <xf numFmtId="0" fontId="121" fillId="74" borderId="81" xfId="0" applyFont="1" applyFill="1" applyBorder="1" applyAlignment="1" applyProtection="1">
      <alignment horizontal="center" vertical="center" wrapText="1"/>
    </xf>
    <xf numFmtId="0" fontId="121" fillId="74" borderId="82" xfId="0" applyFont="1" applyFill="1" applyBorder="1" applyAlignment="1" applyProtection="1">
      <alignment horizontal="center" vertical="center" wrapText="1"/>
    </xf>
    <xf numFmtId="49" fontId="0" fillId="0" borderId="73" xfId="0" applyNumberFormat="1" applyBorder="1" applyAlignment="1" applyProtection="1">
      <alignment horizontal="left" vertical="top"/>
      <protection locked="0"/>
    </xf>
    <xf numFmtId="49" fontId="0" fillId="0" borderId="74" xfId="0" applyNumberFormat="1" applyBorder="1" applyAlignment="1" applyProtection="1">
      <alignment horizontal="left" vertical="top"/>
      <protection locked="0"/>
    </xf>
    <xf numFmtId="49" fontId="0" fillId="0" borderId="72" xfId="0" applyNumberFormat="1" applyBorder="1" applyAlignment="1" applyProtection="1">
      <alignment horizontal="left" vertical="top"/>
      <protection locked="0"/>
    </xf>
    <xf numFmtId="49" fontId="0" fillId="0" borderId="75" xfId="0" applyNumberFormat="1" applyBorder="1" applyAlignment="1" applyProtection="1">
      <alignment horizontal="left" vertical="top"/>
      <protection locked="0"/>
    </xf>
    <xf numFmtId="49" fontId="0" fillId="0" borderId="0" xfId="0" applyNumberFormat="1" applyBorder="1" applyAlignment="1" applyProtection="1">
      <alignment horizontal="left" vertical="top"/>
      <protection locked="0"/>
    </xf>
    <xf numFmtId="49" fontId="0" fillId="0" borderId="78" xfId="0" applyNumberFormat="1" applyBorder="1" applyAlignment="1" applyProtection="1">
      <alignment horizontal="left" vertical="top"/>
      <protection locked="0"/>
    </xf>
    <xf numFmtId="49" fontId="0" fillId="0" borderId="76" xfId="0" applyNumberFormat="1" applyBorder="1" applyAlignment="1" applyProtection="1">
      <alignment horizontal="left" vertical="top"/>
      <protection locked="0"/>
    </xf>
    <xf numFmtId="49" fontId="0" fillId="0" borderId="77" xfId="0" applyNumberFormat="1" applyBorder="1" applyAlignment="1" applyProtection="1">
      <alignment horizontal="left" vertical="top"/>
      <protection locked="0"/>
    </xf>
    <xf numFmtId="49" fontId="0" fillId="0" borderId="79" xfId="0" applyNumberFormat="1" applyBorder="1" applyAlignment="1" applyProtection="1">
      <alignment horizontal="left" vertical="top"/>
      <protection locked="0"/>
    </xf>
    <xf numFmtId="0" fontId="12" fillId="76" borderId="40" xfId="0" applyFont="1" applyFill="1" applyBorder="1" applyAlignment="1" applyProtection="1">
      <alignment horizontal="center" vertical="center" wrapText="1"/>
    </xf>
    <xf numFmtId="0" fontId="12" fillId="76" borderId="41" xfId="0" applyFont="1" applyFill="1" applyBorder="1" applyAlignment="1" applyProtection="1">
      <alignment horizontal="center" vertical="center" wrapText="1"/>
    </xf>
    <xf numFmtId="0" fontId="12" fillId="76" borderId="42" xfId="0" applyFont="1" applyFill="1" applyBorder="1" applyAlignment="1" applyProtection="1">
      <alignment horizontal="center" vertical="center" wrapText="1"/>
    </xf>
    <xf numFmtId="0" fontId="148" fillId="0" borderId="21" xfId="0" applyFont="1" applyFill="1" applyBorder="1" applyAlignment="1" applyProtection="1">
      <alignment horizontal="left" vertical="top" wrapText="1"/>
    </xf>
    <xf numFmtId="0" fontId="148" fillId="0" borderId="0" xfId="0" applyFont="1" applyFill="1" applyBorder="1" applyAlignment="1" applyProtection="1">
      <alignment horizontal="left" vertical="top" wrapText="1"/>
    </xf>
    <xf numFmtId="0" fontId="148" fillId="0" borderId="34" xfId="0" applyFont="1" applyFill="1" applyBorder="1" applyAlignment="1" applyProtection="1">
      <alignment horizontal="left" vertical="top" wrapText="1"/>
    </xf>
    <xf numFmtId="0" fontId="27" fillId="0" borderId="21" xfId="0" applyFont="1" applyBorder="1" applyAlignment="1" applyProtection="1">
      <alignment horizontal="left" vertical="top" wrapText="1"/>
    </xf>
    <xf numFmtId="0" fontId="27" fillId="0" borderId="0" xfId="0" applyFont="1" applyBorder="1" applyAlignment="1" applyProtection="1">
      <alignment horizontal="left" vertical="top" wrapText="1"/>
    </xf>
    <xf numFmtId="165" fontId="15" fillId="76" borderId="46" xfId="0" applyNumberFormat="1" applyFont="1" applyFill="1" applyBorder="1" applyAlignment="1">
      <alignment horizontal="right" vertical="top"/>
    </xf>
    <xf numFmtId="0" fontId="0" fillId="0" borderId="103" xfId="0" applyBorder="1"/>
    <xf numFmtId="165" fontId="15" fillId="76" borderId="95" xfId="0" applyNumberFormat="1" applyFont="1" applyFill="1" applyBorder="1" applyAlignment="1">
      <alignment horizontal="right" vertical="top"/>
    </xf>
    <xf numFmtId="0" fontId="0" fillId="0" borderId="140" xfId="0" applyBorder="1"/>
    <xf numFmtId="165" fontId="15" fillId="76" borderId="157" xfId="0" applyNumberFormat="1" applyFont="1" applyFill="1" applyBorder="1" applyAlignment="1">
      <alignment horizontal="right" vertical="top"/>
    </xf>
    <xf numFmtId="165" fontId="15" fillId="76" borderId="158" xfId="0" applyNumberFormat="1" applyFont="1" applyFill="1" applyBorder="1" applyAlignment="1">
      <alignment horizontal="right" vertical="top"/>
    </xf>
    <xf numFmtId="165" fontId="15" fillId="71" borderId="95" xfId="0" applyNumberFormat="1" applyFont="1" applyFill="1" applyBorder="1" applyAlignment="1">
      <alignment horizontal="right" vertical="top"/>
    </xf>
    <xf numFmtId="165" fontId="15" fillId="71" borderId="140" xfId="0" applyNumberFormat="1" applyFont="1" applyFill="1" applyBorder="1" applyAlignment="1">
      <alignment horizontal="right" vertical="top"/>
    </xf>
    <xf numFmtId="165" fontId="15" fillId="76" borderId="140" xfId="0" applyNumberFormat="1" applyFont="1" applyFill="1" applyBorder="1" applyAlignment="1">
      <alignment horizontal="right" vertical="top"/>
    </xf>
    <xf numFmtId="0" fontId="28" fillId="0" borderId="21" xfId="0" applyFont="1" applyBorder="1" applyAlignment="1">
      <alignment horizontal="left" vertical="center" wrapText="1"/>
    </xf>
    <xf numFmtId="0" fontId="28" fillId="0" borderId="0" xfId="0" applyFont="1" applyAlignment="1">
      <alignment horizontal="left" vertical="center" wrapText="1"/>
    </xf>
    <xf numFmtId="0" fontId="28" fillId="0" borderId="34" xfId="0" applyFont="1" applyBorder="1" applyAlignment="1">
      <alignment horizontal="left" vertical="center" wrapText="1"/>
    </xf>
    <xf numFmtId="0" fontId="27" fillId="0" borderId="21" xfId="0" applyFont="1" applyBorder="1" applyAlignment="1">
      <alignment horizontal="left" vertical="center" wrapText="1"/>
    </xf>
    <xf numFmtId="0" fontId="27" fillId="0" borderId="0" xfId="0" applyFont="1" applyAlignment="1">
      <alignment horizontal="left" vertical="center" wrapText="1"/>
    </xf>
    <xf numFmtId="0" fontId="27" fillId="0" borderId="34" xfId="0" applyFont="1" applyBorder="1" applyAlignment="1">
      <alignment horizontal="left" vertical="center" wrapText="1"/>
    </xf>
    <xf numFmtId="165" fontId="15" fillId="71" borderId="29" xfId="0" applyNumberFormat="1" applyFont="1" applyFill="1" applyBorder="1" applyAlignment="1">
      <alignment horizontal="right" vertical="center"/>
    </xf>
    <xf numFmtId="0" fontId="27" fillId="0" borderId="21" xfId="0" applyFont="1" applyBorder="1" applyAlignment="1">
      <alignment horizontal="left" wrapText="1"/>
    </xf>
    <xf numFmtId="0" fontId="27" fillId="0" borderId="0" xfId="0" applyFont="1" applyAlignment="1">
      <alignment horizontal="left" wrapText="1"/>
    </xf>
    <xf numFmtId="0" fontId="27" fillId="0" borderId="34" xfId="0" applyFont="1" applyBorder="1" applyAlignment="1">
      <alignment horizontal="left" wrapText="1"/>
    </xf>
    <xf numFmtId="165" fontId="15" fillId="76" borderId="63" xfId="0" applyNumberFormat="1" applyFont="1" applyFill="1" applyBorder="1" applyAlignment="1">
      <alignment horizontal="right" vertical="top"/>
    </xf>
    <xf numFmtId="165" fontId="15" fillId="76" borderId="104" xfId="0" applyNumberFormat="1" applyFont="1" applyFill="1" applyBorder="1" applyAlignment="1">
      <alignment horizontal="right" vertical="top"/>
    </xf>
    <xf numFmtId="0" fontId="29" fillId="71" borderId="100" xfId="0" applyFont="1" applyFill="1" applyBorder="1" applyAlignment="1">
      <alignment horizontal="center" vertical="center"/>
    </xf>
    <xf numFmtId="0" fontId="29" fillId="71" borderId="9" xfId="0" applyFont="1" applyFill="1" applyBorder="1" applyAlignment="1">
      <alignment horizontal="center" vertical="center"/>
    </xf>
    <xf numFmtId="0" fontId="29" fillId="71" borderId="114" xfId="0" applyFont="1" applyFill="1" applyBorder="1" applyAlignment="1">
      <alignment horizontal="center" vertical="center"/>
    </xf>
    <xf numFmtId="0" fontId="29" fillId="71" borderId="21" xfId="0" applyFont="1" applyFill="1" applyBorder="1" applyAlignment="1">
      <alignment horizontal="center" vertical="center"/>
    </xf>
    <xf numFmtId="0" fontId="29" fillId="71" borderId="0" xfId="0" applyFont="1" applyFill="1" applyAlignment="1">
      <alignment horizontal="center" vertical="center"/>
    </xf>
    <xf numFmtId="0" fontId="29" fillId="71" borderId="34" xfId="0" applyFont="1" applyFill="1" applyBorder="1" applyAlignment="1">
      <alignment horizontal="center" vertical="center"/>
    </xf>
    <xf numFmtId="0" fontId="28" fillId="0" borderId="100" xfId="0" applyFont="1" applyBorder="1" applyAlignment="1">
      <alignment horizontal="center" vertical="center"/>
    </xf>
    <xf numFmtId="0" fontId="28" fillId="0" borderId="21" xfId="0" applyFont="1" applyBorder="1" applyAlignment="1">
      <alignment horizontal="center" vertical="center"/>
    </xf>
    <xf numFmtId="165" fontId="15" fillId="71" borderId="46" xfId="0" applyNumberFormat="1" applyFont="1" applyFill="1" applyBorder="1" applyAlignment="1">
      <alignment horizontal="right" vertical="top"/>
    </xf>
    <xf numFmtId="165" fontId="15" fillId="71" borderId="103" xfId="0" applyNumberFormat="1" applyFont="1" applyFill="1" applyBorder="1" applyAlignment="1">
      <alignment horizontal="right" vertical="top"/>
    </xf>
    <xf numFmtId="0" fontId="12" fillId="86" borderId="48" xfId="0" applyFont="1" applyFill="1" applyBorder="1" applyAlignment="1">
      <alignment horizontal="center" vertical="center" wrapText="1"/>
    </xf>
    <xf numFmtId="0" fontId="12" fillId="86" borderId="9" xfId="0" applyFont="1" applyFill="1" applyBorder="1" applyAlignment="1">
      <alignment horizontal="center" vertical="center" wrapText="1"/>
    </xf>
    <xf numFmtId="0" fontId="12" fillId="86" borderId="114" xfId="0" applyFont="1" applyFill="1" applyBorder="1" applyAlignment="1">
      <alignment horizontal="center" vertical="center" wrapText="1"/>
    </xf>
    <xf numFmtId="0" fontId="12" fillId="86" borderId="50" xfId="0" applyFont="1" applyFill="1" applyBorder="1" applyAlignment="1">
      <alignment horizontal="center" vertical="center" wrapText="1"/>
    </xf>
    <xf numFmtId="0" fontId="12" fillId="86" borderId="0" xfId="0" applyFont="1" applyFill="1" applyAlignment="1">
      <alignment horizontal="center" vertical="center" wrapText="1"/>
    </xf>
    <xf numFmtId="0" fontId="12" fillId="86" borderId="34" xfId="0" applyFont="1" applyFill="1" applyBorder="1" applyAlignment="1">
      <alignment horizontal="center" vertical="center" wrapText="1"/>
    </xf>
    <xf numFmtId="0" fontId="12" fillId="86" borderId="107" xfId="0" applyFont="1" applyFill="1" applyBorder="1" applyAlignment="1">
      <alignment horizontal="center" vertical="center" wrapText="1"/>
    </xf>
    <xf numFmtId="0" fontId="12" fillId="86" borderId="41" xfId="0" applyFont="1" applyFill="1" applyBorder="1" applyAlignment="1">
      <alignment horizontal="center" vertical="center" wrapText="1"/>
    </xf>
    <xf numFmtId="0" fontId="12" fillId="86" borderId="42" xfId="0" applyFont="1" applyFill="1" applyBorder="1" applyAlignment="1">
      <alignment horizontal="center" vertical="center" wrapText="1"/>
    </xf>
    <xf numFmtId="44" fontId="12" fillId="86" borderId="113" xfId="0" applyNumberFormat="1" applyFont="1" applyFill="1" applyBorder="1" applyAlignment="1">
      <alignment horizontal="center" vertical="center"/>
    </xf>
    <xf numFmtId="44" fontId="12" fillId="86" borderId="137" xfId="0" applyNumberFormat="1" applyFont="1" applyFill="1" applyBorder="1" applyAlignment="1">
      <alignment horizontal="center" vertical="center"/>
    </xf>
    <xf numFmtId="44" fontId="12" fillId="86" borderId="136" xfId="0" applyNumberFormat="1" applyFont="1" applyFill="1" applyBorder="1" applyAlignment="1">
      <alignment horizontal="center" vertical="center"/>
    </xf>
    <xf numFmtId="0" fontId="10" fillId="77" borderId="71" xfId="0" applyFont="1" applyFill="1" applyBorder="1" applyAlignment="1">
      <alignment horizontal="center" vertical="center"/>
    </xf>
    <xf numFmtId="0" fontId="10" fillId="77" borderId="120" xfId="0" applyFont="1" applyFill="1" applyBorder="1" applyAlignment="1">
      <alignment horizontal="center" vertical="center"/>
    </xf>
    <xf numFmtId="0" fontId="10" fillId="77" borderId="143" xfId="0" applyFont="1" applyFill="1" applyBorder="1" applyAlignment="1">
      <alignment horizontal="center" vertical="center"/>
    </xf>
    <xf numFmtId="0" fontId="30" fillId="76" borderId="71" xfId="0" applyFont="1" applyFill="1" applyBorder="1" applyAlignment="1">
      <alignment horizontal="center" vertical="center"/>
    </xf>
    <xf numFmtId="0" fontId="30" fillId="76" borderId="120" xfId="0" applyFont="1" applyFill="1" applyBorder="1" applyAlignment="1">
      <alignment horizontal="center" vertical="center"/>
    </xf>
    <xf numFmtId="0" fontId="30" fillId="76" borderId="143" xfId="0" applyFont="1" applyFill="1" applyBorder="1" applyAlignment="1">
      <alignment horizontal="center" vertical="center"/>
    </xf>
    <xf numFmtId="0" fontId="12" fillId="86" borderId="150" xfId="0" applyFont="1" applyFill="1" applyBorder="1" applyAlignment="1">
      <alignment horizontal="center" vertical="center"/>
    </xf>
    <xf numFmtId="0" fontId="12" fillId="86" borderId="151" xfId="0" applyFont="1" applyFill="1" applyBorder="1" applyAlignment="1">
      <alignment horizontal="center" vertical="center"/>
    </xf>
    <xf numFmtId="0" fontId="12" fillId="86" borderId="152" xfId="0" applyFont="1" applyFill="1" applyBorder="1" applyAlignment="1">
      <alignment horizontal="center" vertical="center"/>
    </xf>
    <xf numFmtId="0" fontId="18" fillId="87" borderId="145" xfId="0" applyFont="1" applyFill="1" applyBorder="1" applyAlignment="1">
      <alignment horizontal="center" vertical="center" wrapText="1"/>
    </xf>
    <xf numFmtId="0" fontId="18" fillId="87" borderId="38" xfId="0" applyFont="1" applyFill="1" applyBorder="1" applyAlignment="1">
      <alignment horizontal="center" vertical="center" wrapText="1"/>
    </xf>
    <xf numFmtId="0" fontId="18" fillId="87" borderId="35" xfId="0" applyFont="1" applyFill="1" applyBorder="1" applyAlignment="1">
      <alignment horizontal="center" vertical="center" wrapText="1"/>
    </xf>
    <xf numFmtId="0" fontId="18" fillId="87" borderId="144" xfId="0" applyFont="1" applyFill="1" applyBorder="1" applyAlignment="1">
      <alignment horizontal="center" vertical="center" wrapText="1"/>
    </xf>
    <xf numFmtId="0" fontId="18" fillId="87" borderId="142" xfId="0" applyFont="1" applyFill="1" applyBorder="1" applyAlignment="1">
      <alignment horizontal="center" vertical="center" wrapText="1"/>
    </xf>
    <xf numFmtId="0" fontId="18" fillId="87" borderId="27" xfId="0" applyFont="1" applyFill="1" applyBorder="1" applyAlignment="1">
      <alignment horizontal="center" vertical="center" wrapText="1"/>
    </xf>
    <xf numFmtId="0" fontId="18" fillId="87" borderId="153" xfId="0" applyFont="1" applyFill="1" applyBorder="1" applyAlignment="1">
      <alignment horizontal="center" vertical="center" wrapText="1"/>
    </xf>
    <xf numFmtId="0" fontId="18" fillId="87" borderId="29" xfId="0" applyFont="1" applyFill="1" applyBorder="1" applyAlignment="1">
      <alignment horizontal="center" vertical="center" wrapText="1"/>
    </xf>
    <xf numFmtId="0" fontId="18" fillId="87" borderId="146" xfId="0" applyFont="1" applyFill="1" applyBorder="1" applyAlignment="1">
      <alignment horizontal="center" vertical="center" wrapText="1"/>
    </xf>
    <xf numFmtId="0" fontId="18" fillId="87" borderId="147" xfId="0" applyFont="1" applyFill="1" applyBorder="1" applyAlignment="1">
      <alignment horizontal="center" vertical="center" wrapText="1"/>
    </xf>
    <xf numFmtId="165" fontId="15" fillId="71" borderId="25" xfId="0" applyNumberFormat="1" applyFont="1" applyFill="1" applyBorder="1" applyAlignment="1">
      <alignment horizontal="right" vertical="center"/>
    </xf>
    <xf numFmtId="165" fontId="15" fillId="71" borderId="27" xfId="0" applyNumberFormat="1" applyFont="1" applyFill="1" applyBorder="1" applyAlignment="1">
      <alignment horizontal="right" vertical="center"/>
    </xf>
    <xf numFmtId="165" fontId="15" fillId="77" borderId="154" xfId="0" applyNumberFormat="1" applyFont="1" applyFill="1" applyBorder="1" applyAlignment="1">
      <alignment horizontal="right" vertical="center"/>
    </xf>
    <xf numFmtId="165" fontId="15" fillId="77" borderId="155" xfId="0" applyNumberFormat="1" applyFont="1" applyFill="1" applyBorder="1" applyAlignment="1">
      <alignment horizontal="right" vertical="center"/>
    </xf>
    <xf numFmtId="0" fontId="9" fillId="82" borderId="71" xfId="0" applyFont="1" applyFill="1" applyBorder="1" applyAlignment="1">
      <alignment horizontal="center" vertical="center"/>
    </xf>
    <xf numFmtId="0" fontId="9" fillId="82" borderId="120" xfId="0" applyFont="1" applyFill="1" applyBorder="1" applyAlignment="1">
      <alignment horizontal="center" vertical="center"/>
    </xf>
    <xf numFmtId="0" fontId="9" fillId="82" borderId="143" xfId="0" applyFont="1" applyFill="1" applyBorder="1" applyAlignment="1">
      <alignment horizontal="center" vertical="center"/>
    </xf>
    <xf numFmtId="0" fontId="12" fillId="87" borderId="48" xfId="0" applyFont="1" applyFill="1" applyBorder="1" applyAlignment="1">
      <alignment horizontal="center" vertical="center" wrapText="1"/>
    </xf>
    <xf numFmtId="0" fontId="0" fillId="0" borderId="9" xfId="0" applyBorder="1"/>
    <xf numFmtId="0" fontId="0" fillId="0" borderId="114" xfId="0" applyBorder="1"/>
    <xf numFmtId="0" fontId="0" fillId="0" borderId="50" xfId="0" applyBorder="1"/>
    <xf numFmtId="0" fontId="0" fillId="0" borderId="0" xfId="0"/>
    <xf numFmtId="0" fontId="0" fillId="0" borderId="34" xfId="0" applyBorder="1"/>
    <xf numFmtId="0" fontId="0" fillId="0" borderId="107" xfId="0" applyBorder="1"/>
    <xf numFmtId="0" fontId="0" fillId="0" borderId="41" xfId="0" applyBorder="1"/>
    <xf numFmtId="0" fontId="0" fillId="0" borderId="42" xfId="0" applyBorder="1"/>
    <xf numFmtId="44" fontId="12" fillId="87" borderId="113" xfId="0" applyNumberFormat="1" applyFont="1" applyFill="1" applyBorder="1" applyAlignment="1">
      <alignment horizontal="center" vertical="center"/>
    </xf>
    <xf numFmtId="0" fontId="0" fillId="0" borderId="137" xfId="0" applyBorder="1"/>
    <xf numFmtId="0" fontId="0" fillId="0" borderId="136" xfId="0" applyBorder="1"/>
    <xf numFmtId="0" fontId="16" fillId="0" borderId="21" xfId="0" applyFont="1" applyBorder="1" applyAlignment="1">
      <alignment horizontal="left" vertical="top" wrapText="1"/>
    </xf>
    <xf numFmtId="0" fontId="16" fillId="0" borderId="0" xfId="0" applyFont="1" applyBorder="1" applyAlignment="1">
      <alignment horizontal="left" vertical="top" wrapText="1"/>
    </xf>
    <xf numFmtId="0" fontId="16" fillId="0" borderId="34" xfId="0" applyFont="1" applyBorder="1" applyAlignment="1">
      <alignment horizontal="left" vertical="top" wrapText="1"/>
    </xf>
    <xf numFmtId="0" fontId="10" fillId="0" borderId="71" xfId="0" applyFont="1" applyBorder="1" applyAlignment="1" applyProtection="1">
      <alignment horizontal="center" vertical="center"/>
      <protection locked="0"/>
    </xf>
    <xf numFmtId="0" fontId="10" fillId="0" borderId="120" xfId="0" applyFont="1" applyBorder="1" applyAlignment="1" applyProtection="1">
      <alignment horizontal="center" vertical="center"/>
      <protection locked="0"/>
    </xf>
    <xf numFmtId="0" fontId="10" fillId="0" borderId="143" xfId="0" applyFont="1" applyBorder="1" applyAlignment="1" applyProtection="1">
      <alignment horizontal="center" vertical="center"/>
      <protection locked="0"/>
    </xf>
    <xf numFmtId="0" fontId="30" fillId="86" borderId="150" xfId="0" applyFont="1" applyFill="1" applyBorder="1" applyAlignment="1">
      <alignment horizontal="center" vertical="center" wrapText="1"/>
    </xf>
    <xf numFmtId="0" fontId="0" fillId="0" borderId="151" xfId="0" applyBorder="1"/>
    <xf numFmtId="0" fontId="0" fillId="0" borderId="152" xfId="0" applyBorder="1"/>
    <xf numFmtId="0" fontId="0" fillId="0" borderId="38" xfId="0" applyBorder="1"/>
    <xf numFmtId="0" fontId="0" fillId="0" borderId="35" xfId="0" applyBorder="1"/>
    <xf numFmtId="0" fontId="0" fillId="0" borderId="142" xfId="0" applyBorder="1"/>
    <xf numFmtId="0" fontId="0" fillId="0" borderId="27" xfId="0" applyBorder="1"/>
    <xf numFmtId="0" fontId="18" fillId="87" borderId="148" xfId="0" applyFont="1" applyFill="1" applyBorder="1" applyAlignment="1">
      <alignment horizontal="center" vertical="center" wrapText="1"/>
    </xf>
    <xf numFmtId="0" fontId="0" fillId="0" borderId="129" xfId="0" applyBorder="1"/>
    <xf numFmtId="0" fontId="0" fillId="0" borderId="110" xfId="0" applyBorder="1"/>
    <xf numFmtId="0" fontId="9" fillId="0" borderId="71" xfId="0" applyFont="1" applyBorder="1" applyAlignment="1" applyProtection="1">
      <alignment horizontal="center" vertical="center"/>
      <protection locked="0"/>
    </xf>
    <xf numFmtId="0" fontId="9" fillId="0" borderId="120" xfId="0" applyFont="1" applyBorder="1" applyAlignment="1" applyProtection="1">
      <alignment horizontal="center" vertical="center"/>
      <protection locked="0"/>
    </xf>
    <xf numFmtId="0" fontId="9" fillId="0" borderId="143" xfId="0" applyFont="1" applyBorder="1" applyAlignment="1" applyProtection="1">
      <alignment horizontal="center" vertical="center"/>
      <protection locked="0"/>
    </xf>
    <xf numFmtId="0" fontId="19" fillId="0" borderId="46" xfId="368" applyBorder="1" applyAlignment="1">
      <alignment horizontal="left" vertical="center"/>
    </xf>
    <xf numFmtId="0" fontId="19" fillId="0" borderId="54" xfId="368" applyBorder="1" applyAlignment="1">
      <alignment horizontal="left" vertical="center"/>
    </xf>
    <xf numFmtId="0" fontId="19" fillId="0" borderId="47" xfId="368" applyBorder="1" applyAlignment="1">
      <alignment horizontal="left" vertical="center"/>
    </xf>
    <xf numFmtId="0" fontId="224" fillId="0" borderId="0" xfId="368" applyFont="1" applyAlignment="1">
      <alignment horizontal="left" vertical="center" wrapText="1"/>
    </xf>
    <xf numFmtId="0" fontId="17" fillId="99" borderId="29" xfId="368" applyFont="1" applyFill="1" applyBorder="1" applyAlignment="1">
      <alignment horizontal="center" wrapText="1"/>
    </xf>
    <xf numFmtId="0" fontId="46" fillId="0" borderId="76" xfId="368" applyFont="1" applyBorder="1" applyAlignment="1">
      <alignment horizontal="left" vertical="center"/>
    </xf>
    <xf numFmtId="0" fontId="46" fillId="0" borderId="77" xfId="368" applyFont="1" applyBorder="1" applyAlignment="1">
      <alignment horizontal="left" vertical="center"/>
    </xf>
    <xf numFmtId="0" fontId="17" fillId="71" borderId="71" xfId="368" applyFont="1" applyFill="1" applyBorder="1" applyAlignment="1" applyProtection="1">
      <alignment horizontal="center" vertical="center" wrapText="1"/>
      <protection locked="0"/>
    </xf>
    <xf numFmtId="0" fontId="17" fillId="71" borderId="120" xfId="368" applyFont="1" applyFill="1" applyBorder="1" applyAlignment="1" applyProtection="1">
      <alignment horizontal="center" vertical="center" wrapText="1"/>
      <protection locked="0"/>
    </xf>
    <xf numFmtId="0" fontId="17" fillId="71" borderId="143" xfId="368" applyFont="1" applyFill="1" applyBorder="1" applyAlignment="1" applyProtection="1">
      <alignment horizontal="center" vertical="center" wrapText="1"/>
      <protection locked="0"/>
    </xf>
    <xf numFmtId="0" fontId="17" fillId="71" borderId="71" xfId="368" applyFont="1" applyFill="1" applyBorder="1" applyAlignment="1" applyProtection="1">
      <alignment horizontal="center" vertical="center"/>
      <protection locked="0"/>
    </xf>
    <xf numFmtId="0" fontId="17" fillId="71" borderId="120" xfId="368" applyFont="1" applyFill="1" applyBorder="1" applyAlignment="1" applyProtection="1">
      <alignment horizontal="center" vertical="center"/>
      <protection locked="0"/>
    </xf>
    <xf numFmtId="0" fontId="17" fillId="71" borderId="143" xfId="368" applyFont="1" applyFill="1" applyBorder="1" applyAlignment="1" applyProtection="1">
      <alignment horizontal="center" vertical="center"/>
      <protection locked="0"/>
    </xf>
    <xf numFmtId="0" fontId="19" fillId="99" borderId="29" xfId="0" applyFont="1" applyFill="1" applyBorder="1" applyAlignment="1">
      <alignment horizontal="center" vertical="center" wrapText="1"/>
    </xf>
    <xf numFmtId="0" fontId="19" fillId="0" borderId="29" xfId="0" applyFont="1" applyBorder="1" applyAlignment="1">
      <alignment horizontal="center" vertical="center" wrapText="1"/>
    </xf>
    <xf numFmtId="0" fontId="15" fillId="99" borderId="29" xfId="0" applyFont="1" applyFill="1" applyBorder="1" applyAlignment="1">
      <alignment horizontal="center" vertical="center" wrapText="1"/>
    </xf>
    <xf numFmtId="0" fontId="19" fillId="0" borderId="25" xfId="0" applyFont="1" applyBorder="1" applyAlignment="1">
      <alignment horizontal="left" vertical="top" wrapText="1"/>
    </xf>
    <xf numFmtId="0" fontId="19" fillId="0" borderId="142" xfId="0" applyFont="1" applyBorder="1" applyAlignment="1">
      <alignment horizontal="left" vertical="top" wrapText="1"/>
    </xf>
    <xf numFmtId="0" fontId="19" fillId="0" borderId="27" xfId="0" applyFont="1" applyBorder="1" applyAlignment="1">
      <alignment horizontal="left" vertical="top" wrapText="1"/>
    </xf>
    <xf numFmtId="49" fontId="19" fillId="0" borderId="29" xfId="0" applyNumberFormat="1" applyFont="1" applyBorder="1" applyAlignment="1">
      <alignment horizontal="left" vertical="top" wrapText="1"/>
    </xf>
    <xf numFmtId="0" fontId="19" fillId="0" borderId="29" xfId="0" applyFont="1" applyBorder="1" applyAlignment="1">
      <alignment horizontal="left" vertical="top" wrapText="1"/>
    </xf>
    <xf numFmtId="0" fontId="17" fillId="71" borderId="71" xfId="0" applyFont="1" applyFill="1" applyBorder="1" applyAlignment="1" applyProtection="1">
      <alignment horizontal="center" vertical="center"/>
      <protection hidden="1"/>
    </xf>
    <xf numFmtId="0" fontId="17" fillId="71" borderId="159" xfId="0" applyFont="1" applyFill="1" applyBorder="1" applyAlignment="1" applyProtection="1">
      <alignment horizontal="center" vertical="center"/>
      <protection hidden="1"/>
    </xf>
    <xf numFmtId="0" fontId="17" fillId="76" borderId="52" xfId="0" applyFont="1" applyFill="1" applyBorder="1" applyAlignment="1" applyProtection="1">
      <alignment horizontal="left" vertical="center"/>
      <protection hidden="1"/>
    </xf>
    <xf numFmtId="0" fontId="17" fillId="76" borderId="90" xfId="0" applyFont="1" applyFill="1" applyBorder="1" applyAlignment="1" applyProtection="1">
      <alignment horizontal="left" vertical="center"/>
      <protection hidden="1"/>
    </xf>
    <xf numFmtId="0" fontId="17" fillId="76" borderId="133" xfId="0" applyFont="1" applyFill="1" applyBorder="1" applyAlignment="1" applyProtection="1">
      <alignment horizontal="left" vertical="center"/>
      <protection hidden="1"/>
    </xf>
    <xf numFmtId="0" fontId="17" fillId="76" borderId="71" xfId="0" applyFont="1" applyFill="1" applyBorder="1" applyAlignment="1" applyProtection="1">
      <alignment horizontal="center" vertical="center" wrapText="1"/>
      <protection hidden="1"/>
    </xf>
    <xf numFmtId="0" fontId="17" fillId="76" borderId="159" xfId="0" applyFont="1" applyFill="1" applyBorder="1" applyAlignment="1" applyProtection="1">
      <alignment horizontal="center" vertical="center" wrapText="1"/>
      <protection hidden="1"/>
    </xf>
    <xf numFmtId="0" fontId="138" fillId="0" borderId="25" xfId="0" applyFont="1" applyBorder="1" applyAlignment="1">
      <alignment horizontal="center" vertical="center" wrapText="1"/>
    </xf>
    <xf numFmtId="0" fontId="138" fillId="0" borderId="27" xfId="0" applyFont="1" applyBorder="1" applyAlignment="1">
      <alignment horizontal="center" vertical="center" wrapText="1"/>
    </xf>
    <xf numFmtId="0" fontId="101" fillId="102" borderId="29" xfId="0" applyFont="1" applyFill="1" applyBorder="1" applyAlignment="1">
      <alignment horizontal="left" vertical="center" wrapText="1"/>
    </xf>
    <xf numFmtId="0" fontId="123" fillId="102" borderId="29" xfId="0" applyFont="1" applyFill="1" applyBorder="1" applyAlignment="1">
      <alignment horizontal="left" vertical="center" wrapText="1"/>
    </xf>
    <xf numFmtId="10" fontId="46" fillId="101" borderId="27" xfId="0" applyNumberFormat="1" applyFont="1" applyFill="1" applyBorder="1" applyAlignment="1">
      <alignment horizontal="center" vertical="center" wrapText="1"/>
    </xf>
    <xf numFmtId="10" fontId="46" fillId="101" borderId="29" xfId="0" applyNumberFormat="1" applyFont="1" applyFill="1" applyBorder="1" applyAlignment="1">
      <alignment horizontal="center" vertical="center" wrapText="1"/>
    </xf>
    <xf numFmtId="0" fontId="46" fillId="0" borderId="27" xfId="0" applyFont="1" applyBorder="1" applyAlignment="1">
      <alignment horizontal="center" vertical="center" wrapText="1"/>
    </xf>
    <xf numFmtId="0" fontId="46" fillId="0" borderId="29" xfId="0" applyFont="1" applyBorder="1" applyAlignment="1">
      <alignment horizontal="center" vertical="center" wrapText="1"/>
    </xf>
    <xf numFmtId="0" fontId="17" fillId="76" borderId="29" xfId="0" applyFont="1" applyFill="1" applyBorder="1" applyAlignment="1" applyProtection="1">
      <alignment horizontal="left" vertical="center"/>
      <protection hidden="1"/>
    </xf>
    <xf numFmtId="0" fontId="108" fillId="0" borderId="29" xfId="0" applyFont="1" applyBorder="1" applyAlignment="1">
      <alignment horizontal="center" vertical="center" wrapText="1"/>
    </xf>
    <xf numFmtId="0" fontId="17" fillId="71" borderId="29" xfId="0" applyFont="1" applyFill="1" applyBorder="1" applyAlignment="1" applyProtection="1">
      <alignment horizontal="center" vertical="center"/>
      <protection hidden="1"/>
    </xf>
    <xf numFmtId="168" fontId="46" fillId="101" borderId="27" xfId="0" applyNumberFormat="1" applyFont="1" applyFill="1" applyBorder="1" applyAlignment="1">
      <alignment horizontal="center" vertical="center" wrapText="1"/>
    </xf>
    <xf numFmtId="168" fontId="46" fillId="101" borderId="29" xfId="0" applyNumberFormat="1" applyFont="1" applyFill="1" applyBorder="1" applyAlignment="1">
      <alignment horizontal="center" vertical="center" wrapText="1"/>
    </xf>
    <xf numFmtId="0" fontId="102" fillId="0" borderId="0" xfId="0" applyFont="1" applyFill="1" applyBorder="1" applyAlignment="1">
      <alignment horizontal="left" vertical="center" wrapText="1"/>
    </xf>
    <xf numFmtId="0" fontId="123" fillId="0" borderId="0" xfId="0" applyFont="1" applyFill="1" applyBorder="1" applyAlignment="1">
      <alignment horizontal="left" vertical="center" wrapText="1"/>
    </xf>
    <xf numFmtId="168" fontId="46" fillId="0" borderId="0" xfId="0" applyNumberFormat="1" applyFont="1" applyFill="1" applyBorder="1" applyAlignment="1">
      <alignment horizontal="center" vertical="center" wrapText="1"/>
    </xf>
    <xf numFmtId="0" fontId="46" fillId="0" borderId="0" xfId="0" applyFont="1" applyFill="1" applyBorder="1" applyAlignment="1">
      <alignment horizontal="center" vertical="center" wrapText="1"/>
    </xf>
    <xf numFmtId="0" fontId="46" fillId="0" borderId="77" xfId="0" applyFont="1" applyBorder="1" applyAlignment="1">
      <alignment horizontal="center" vertical="center" wrapText="1"/>
    </xf>
    <xf numFmtId="0" fontId="117" fillId="97" borderId="0" xfId="0" applyFont="1" applyFill="1" applyAlignment="1">
      <alignment horizontal="center" vertical="center" wrapText="1"/>
    </xf>
    <xf numFmtId="0" fontId="35" fillId="97" borderId="0" xfId="0" applyFont="1" applyFill="1" applyBorder="1" applyAlignment="1" applyProtection="1">
      <alignment horizontal="left" vertical="center" wrapText="1"/>
    </xf>
    <xf numFmtId="0" fontId="124" fillId="97" borderId="0" xfId="0" applyFont="1" applyFill="1" applyBorder="1" applyAlignment="1">
      <alignment horizontal="left" vertical="center" wrapText="1"/>
    </xf>
    <xf numFmtId="0" fontId="125" fillId="97" borderId="160" xfId="0" applyFont="1" applyFill="1" applyBorder="1" applyAlignment="1">
      <alignment horizontal="left" vertical="center" wrapText="1"/>
    </xf>
    <xf numFmtId="10" fontId="18" fillId="101" borderId="27" xfId="0" applyNumberFormat="1" applyFont="1" applyFill="1" applyBorder="1" applyAlignment="1">
      <alignment horizontal="center" vertical="center" wrapText="1"/>
    </xf>
    <xf numFmtId="10" fontId="18" fillId="101" borderId="29" xfId="0" applyNumberFormat="1" applyFont="1" applyFill="1" applyBorder="1" applyAlignment="1">
      <alignment horizontal="center" vertical="center" wrapText="1"/>
    </xf>
    <xf numFmtId="0" fontId="46" fillId="101" borderId="27" xfId="0" applyFont="1" applyFill="1" applyBorder="1" applyAlignment="1">
      <alignment horizontal="center" vertical="center" wrapText="1"/>
    </xf>
    <xf numFmtId="0" fontId="46" fillId="101" borderId="29" xfId="0" applyFont="1" applyFill="1" applyBorder="1" applyAlignment="1">
      <alignment horizontal="center" vertical="center" wrapText="1"/>
    </xf>
    <xf numFmtId="0" fontId="17" fillId="76" borderId="29" xfId="0" applyFont="1" applyFill="1" applyBorder="1" applyAlignment="1" applyProtection="1">
      <alignment horizontal="center" vertical="center" wrapText="1"/>
      <protection hidden="1"/>
    </xf>
    <xf numFmtId="0" fontId="116" fillId="97" borderId="0" xfId="0" applyFont="1" applyFill="1" applyBorder="1" applyAlignment="1">
      <alignment horizontal="left" vertical="center" wrapText="1"/>
    </xf>
    <xf numFmtId="0" fontId="18" fillId="97" borderId="0" xfId="0" applyFont="1" applyFill="1" applyBorder="1" applyAlignment="1">
      <alignment horizontal="center"/>
    </xf>
    <xf numFmtId="0" fontId="126" fillId="97" borderId="0" xfId="0" applyFont="1" applyFill="1" applyBorder="1" applyAlignment="1" applyProtection="1">
      <alignment horizontal="left" vertical="center" wrapText="1"/>
    </xf>
    <xf numFmtId="0" fontId="141" fillId="109" borderId="0" xfId="0" applyFont="1" applyFill="1" applyBorder="1" applyAlignment="1">
      <alignment horizontal="left" vertical="center" wrapText="1"/>
    </xf>
    <xf numFmtId="0" fontId="117" fillId="109" borderId="0" xfId="0" applyFont="1" applyFill="1" applyAlignment="1">
      <alignment horizontal="center" vertical="center" wrapText="1"/>
    </xf>
    <xf numFmtId="0" fontId="126" fillId="109" borderId="0" xfId="0" applyFont="1" applyFill="1" applyBorder="1" applyAlignment="1" applyProtection="1">
      <alignment horizontal="left" vertical="center" wrapText="1"/>
    </xf>
    <xf numFmtId="0" fontId="142" fillId="109" borderId="0" xfId="0" applyFont="1" applyFill="1" applyBorder="1" applyAlignment="1">
      <alignment horizontal="left" vertical="center" wrapText="1"/>
    </xf>
    <xf numFmtId="0" fontId="35" fillId="109" borderId="0" xfId="0" applyFont="1" applyFill="1" applyBorder="1" applyAlignment="1" applyProtection="1">
      <alignment horizontal="left" vertical="center" wrapText="1"/>
    </xf>
    <xf numFmtId="0" fontId="46" fillId="109" borderId="77" xfId="0" applyFont="1" applyFill="1" applyBorder="1" applyAlignment="1">
      <alignment horizontal="center" vertical="center" wrapText="1"/>
    </xf>
    <xf numFmtId="0" fontId="141" fillId="109" borderId="160" xfId="0" applyFont="1" applyFill="1" applyBorder="1" applyAlignment="1">
      <alignment horizontal="left" vertical="center" wrapText="1"/>
    </xf>
    <xf numFmtId="0" fontId="143" fillId="109" borderId="0" xfId="0" applyFont="1" applyFill="1" applyBorder="1" applyAlignment="1" applyProtection="1">
      <alignment horizontal="left" vertical="center" wrapText="1"/>
    </xf>
    <xf numFmtId="0" fontId="130" fillId="105" borderId="0" xfId="0" applyNumberFormat="1" applyFont="1" applyFill="1" applyAlignment="1">
      <alignment horizontal="left" vertical="center" wrapText="1"/>
    </xf>
    <xf numFmtId="0" fontId="130" fillId="105" borderId="0" xfId="0" applyNumberFormat="1" applyFont="1" applyFill="1" applyAlignment="1">
      <alignment horizontal="center" vertical="center" wrapText="1"/>
    </xf>
    <xf numFmtId="164" fontId="158" fillId="0" borderId="0" xfId="0" applyNumberFormat="1" applyFont="1" applyBorder="1" applyAlignment="1">
      <alignment horizontal="left" vertical="center" wrapText="1"/>
    </xf>
    <xf numFmtId="164" fontId="111" fillId="0" borderId="0" xfId="0" applyNumberFormat="1" applyFont="1" applyBorder="1" applyAlignment="1">
      <alignment horizontal="left" vertical="center" wrapText="1"/>
    </xf>
    <xf numFmtId="164" fontId="159" fillId="98" borderId="46" xfId="0" applyNumberFormat="1" applyFont="1" applyFill="1" applyBorder="1" applyAlignment="1">
      <alignment horizontal="center" vertical="center" wrapText="1"/>
    </xf>
    <xf numFmtId="164" fontId="159" fillId="98" borderId="54" xfId="0" applyNumberFormat="1" applyFont="1" applyFill="1" applyBorder="1" applyAlignment="1">
      <alignment horizontal="center" vertical="center" wrapText="1"/>
    </xf>
    <xf numFmtId="164" fontId="131" fillId="105" borderId="168" xfId="0" applyNumberFormat="1" applyFont="1" applyFill="1" applyBorder="1" applyAlignment="1">
      <alignment horizontal="center" vertical="center" wrapText="1"/>
    </xf>
    <xf numFmtId="164" fontId="131" fillId="105" borderId="54" xfId="0" applyNumberFormat="1" applyFont="1" applyFill="1" applyBorder="1" applyAlignment="1">
      <alignment horizontal="center" vertical="center" wrapText="1"/>
    </xf>
    <xf numFmtId="164" fontId="131" fillId="105" borderId="47" xfId="0" applyNumberFormat="1" applyFont="1" applyFill="1" applyBorder="1" applyAlignment="1">
      <alignment horizontal="center" vertical="center" wrapText="1"/>
    </xf>
    <xf numFmtId="0" fontId="129" fillId="105" borderId="0" xfId="0" applyNumberFormat="1" applyFont="1" applyFill="1" applyAlignment="1">
      <alignment horizontal="left" vertical="center" wrapText="1"/>
    </xf>
    <xf numFmtId="0" fontId="10" fillId="71" borderId="71" xfId="0" applyFont="1" applyFill="1" applyBorder="1" applyAlignment="1" applyProtection="1">
      <alignment horizontal="center" vertical="center" wrapText="1"/>
      <protection locked="0"/>
    </xf>
    <xf numFmtId="0" fontId="10" fillId="71" borderId="120" xfId="0" applyFont="1" applyFill="1" applyBorder="1" applyAlignment="1" applyProtection="1">
      <alignment horizontal="center" vertical="center" wrapText="1"/>
      <protection locked="0"/>
    </xf>
    <xf numFmtId="0" fontId="10" fillId="71" borderId="143" xfId="0" applyFont="1" applyFill="1" applyBorder="1" applyAlignment="1" applyProtection="1">
      <alignment horizontal="center" vertical="center" wrapText="1"/>
      <protection locked="0"/>
    </xf>
    <xf numFmtId="0" fontId="9" fillId="71" borderId="71" xfId="0" applyFont="1" applyFill="1" applyBorder="1" applyAlignment="1" applyProtection="1">
      <alignment horizontal="center" vertical="center"/>
      <protection locked="0"/>
    </xf>
    <xf numFmtId="0" fontId="9" fillId="71" borderId="120" xfId="0" applyFont="1" applyFill="1" applyBorder="1" applyAlignment="1" applyProtection="1">
      <alignment horizontal="center" vertical="center"/>
      <protection locked="0"/>
    </xf>
    <xf numFmtId="0" fontId="9" fillId="71" borderId="143" xfId="0" applyFont="1" applyFill="1" applyBorder="1" applyAlignment="1" applyProtection="1">
      <alignment horizontal="center" vertical="center"/>
      <protection locked="0"/>
    </xf>
    <xf numFmtId="0" fontId="19" fillId="98" borderId="46" xfId="0" applyFont="1" applyFill="1" applyBorder="1" applyAlignment="1">
      <alignment horizontal="center"/>
    </xf>
    <xf numFmtId="0" fontId="0" fillId="98" borderId="54" xfId="0" applyFill="1" applyBorder="1" applyAlignment="1">
      <alignment horizontal="center"/>
    </xf>
    <xf numFmtId="0" fontId="0" fillId="98" borderId="47" xfId="0" applyFill="1" applyBorder="1" applyAlignment="1">
      <alignment horizontal="center"/>
    </xf>
    <xf numFmtId="0" fontId="19" fillId="97" borderId="46" xfId="0" applyFont="1" applyFill="1" applyBorder="1" applyAlignment="1">
      <alignment horizontal="center"/>
    </xf>
    <xf numFmtId="0" fontId="0" fillId="97" borderId="54" xfId="0" applyFill="1" applyBorder="1" applyAlignment="1">
      <alignment horizontal="center"/>
    </xf>
    <xf numFmtId="0" fontId="0" fillId="97" borderId="47" xfId="0" applyFill="1" applyBorder="1" applyAlignment="1">
      <alignment horizontal="center"/>
    </xf>
    <xf numFmtId="1" fontId="19" fillId="0" borderId="76" xfId="0" applyNumberFormat="1" applyFont="1" applyFill="1" applyBorder="1" applyAlignment="1">
      <alignment horizontal="center" vertical="center"/>
    </xf>
    <xf numFmtId="1" fontId="19" fillId="0" borderId="77" xfId="0" applyNumberFormat="1" applyFont="1" applyFill="1" applyBorder="1" applyAlignment="1">
      <alignment horizontal="center" vertical="center"/>
    </xf>
    <xf numFmtId="1" fontId="19" fillId="0" borderId="79" xfId="0" applyNumberFormat="1" applyFont="1" applyFill="1" applyBorder="1" applyAlignment="1">
      <alignment horizontal="center" vertical="center"/>
    </xf>
    <xf numFmtId="0" fontId="101" fillId="0" borderId="0" xfId="0" applyFont="1" applyFill="1" applyBorder="1" applyAlignment="1">
      <alignment horizontal="left" vertical="center" wrapText="1"/>
    </xf>
    <xf numFmtId="1" fontId="19" fillId="0" borderId="73" xfId="0" applyNumberFormat="1" applyFont="1" applyFill="1" applyBorder="1" applyAlignment="1">
      <alignment horizontal="center" vertical="center"/>
    </xf>
    <xf numFmtId="1" fontId="19" fillId="0" borderId="72" xfId="0" applyNumberFormat="1" applyFont="1" applyFill="1" applyBorder="1" applyAlignment="1">
      <alignment horizontal="center" vertical="center"/>
    </xf>
    <xf numFmtId="1" fontId="19" fillId="0" borderId="75" xfId="0" applyNumberFormat="1" applyFont="1" applyFill="1" applyBorder="1" applyAlignment="1">
      <alignment horizontal="center" vertical="center"/>
    </xf>
    <xf numFmtId="1" fontId="19" fillId="0" borderId="78" xfId="0" applyNumberFormat="1" applyFont="1" applyFill="1" applyBorder="1" applyAlignment="1">
      <alignment horizontal="center" vertical="center"/>
    </xf>
    <xf numFmtId="1" fontId="19" fillId="0" borderId="74" xfId="0" applyNumberFormat="1" applyFont="1" applyFill="1" applyBorder="1" applyAlignment="1">
      <alignment horizontal="center" vertical="center"/>
    </xf>
    <xf numFmtId="1" fontId="19" fillId="0" borderId="0" xfId="0" applyNumberFormat="1" applyFont="1" applyFill="1" applyBorder="1" applyAlignment="1">
      <alignment horizontal="center" vertical="center"/>
    </xf>
    <xf numFmtId="0" fontId="35" fillId="71" borderId="0" xfId="0" applyFont="1" applyFill="1" applyBorder="1" applyAlignment="1">
      <alignment horizontal="center" vertical="center"/>
    </xf>
    <xf numFmtId="0" fontId="35" fillId="78" borderId="0" xfId="0" applyFont="1" applyFill="1" applyBorder="1" applyAlignment="1">
      <alignment horizontal="center" vertical="center"/>
    </xf>
    <xf numFmtId="0" fontId="16" fillId="0" borderId="0" xfId="0" applyFont="1" applyBorder="1" applyAlignment="1" applyProtection="1">
      <alignment horizontal="center" vertical="center" wrapText="1"/>
    </xf>
    <xf numFmtId="174" fontId="88" fillId="0" borderId="0" xfId="0" applyNumberFormat="1" applyFont="1" applyFill="1" applyBorder="1" applyAlignment="1">
      <alignment horizontal="center"/>
    </xf>
    <xf numFmtId="0" fontId="19" fillId="0" borderId="46" xfId="0" applyFont="1" applyFill="1" applyBorder="1" applyAlignment="1">
      <alignment horizontal="center" vertical="center"/>
    </xf>
    <xf numFmtId="0" fontId="19" fillId="0" borderId="54" xfId="0" applyFont="1" applyFill="1" applyBorder="1" applyAlignment="1">
      <alignment horizontal="center" vertical="center"/>
    </xf>
    <xf numFmtId="0" fontId="19" fillId="0" borderId="47" xfId="0" applyFont="1" applyFill="1" applyBorder="1" applyAlignment="1">
      <alignment horizontal="center" vertical="center"/>
    </xf>
    <xf numFmtId="0" fontId="35" fillId="78" borderId="46" xfId="0" applyFont="1" applyFill="1" applyBorder="1" applyAlignment="1">
      <alignment horizontal="center" vertical="center"/>
    </xf>
    <xf numFmtId="0" fontId="35" fillId="78" borderId="54" xfId="0" applyFont="1" applyFill="1" applyBorder="1" applyAlignment="1">
      <alignment horizontal="center" vertical="center"/>
    </xf>
    <xf numFmtId="0" fontId="35" fillId="78" borderId="47" xfId="0" applyFont="1" applyFill="1" applyBorder="1" applyAlignment="1">
      <alignment horizontal="center" vertical="center"/>
    </xf>
    <xf numFmtId="0" fontId="19" fillId="99" borderId="76" xfId="0" applyFont="1" applyFill="1" applyBorder="1" applyAlignment="1">
      <alignment horizontal="center" vertical="center"/>
    </xf>
    <xf numFmtId="0" fontId="19" fillId="99" borderId="77" xfId="0" applyFont="1" applyFill="1" applyBorder="1" applyAlignment="1">
      <alignment horizontal="center" vertical="center"/>
    </xf>
    <xf numFmtId="0" fontId="19" fillId="99" borderId="79" xfId="0" applyFont="1" applyFill="1" applyBorder="1" applyAlignment="1">
      <alignment horizontal="center" vertical="center"/>
    </xf>
    <xf numFmtId="0" fontId="19" fillId="99" borderId="46" xfId="0" applyFont="1" applyFill="1" applyBorder="1" applyAlignment="1">
      <alignment horizontal="center" vertical="center"/>
    </xf>
    <xf numFmtId="0" fontId="19" fillId="99" borderId="54" xfId="0" applyFont="1" applyFill="1" applyBorder="1" applyAlignment="1">
      <alignment horizontal="center" vertical="center"/>
    </xf>
    <xf numFmtId="0" fontId="19" fillId="99" borderId="47" xfId="0" applyFont="1" applyFill="1" applyBorder="1" applyAlignment="1">
      <alignment horizontal="center" vertical="center"/>
    </xf>
    <xf numFmtId="171" fontId="127" fillId="0" borderId="0" xfId="0" applyNumberFormat="1" applyFont="1" applyFill="1" applyBorder="1" applyAlignment="1">
      <alignment horizontal="left" vertical="center" wrapText="1"/>
    </xf>
    <xf numFmtId="174" fontId="87" fillId="71" borderId="46" xfId="0" applyNumberFormat="1" applyFont="1" applyFill="1" applyBorder="1" applyAlignment="1">
      <alignment horizontal="right" vertical="center"/>
    </xf>
    <xf numFmtId="174" fontId="87" fillId="71" borderId="54" xfId="0" applyNumberFormat="1" applyFont="1" applyFill="1" applyBorder="1" applyAlignment="1">
      <alignment horizontal="right" vertical="center"/>
    </xf>
    <xf numFmtId="174" fontId="87" fillId="71" borderId="47" xfId="0" applyNumberFormat="1" applyFont="1" applyFill="1" applyBorder="1" applyAlignment="1">
      <alignment horizontal="right" vertical="center"/>
    </xf>
    <xf numFmtId="174" fontId="87" fillId="104" borderId="46" xfId="0" applyNumberFormat="1" applyFont="1" applyFill="1" applyBorder="1" applyAlignment="1">
      <alignment horizontal="right" vertical="center"/>
    </xf>
    <xf numFmtId="174" fontId="87" fillId="104" borderId="54" xfId="0" applyNumberFormat="1" applyFont="1" applyFill="1" applyBorder="1" applyAlignment="1">
      <alignment horizontal="right" vertical="center"/>
    </xf>
    <xf numFmtId="174" fontId="87" fillId="104" borderId="47" xfId="0" applyNumberFormat="1" applyFont="1" applyFill="1" applyBorder="1" applyAlignment="1">
      <alignment horizontal="right" vertical="center"/>
    </xf>
    <xf numFmtId="174" fontId="87" fillId="101" borderId="46" xfId="0" applyNumberFormat="1" applyFont="1" applyFill="1" applyBorder="1" applyAlignment="1">
      <alignment horizontal="right" vertical="center"/>
    </xf>
    <xf numFmtId="174" fontId="87" fillId="101" borderId="54" xfId="0" applyNumberFormat="1" applyFont="1" applyFill="1" applyBorder="1" applyAlignment="1">
      <alignment horizontal="right" vertical="center"/>
    </xf>
    <xf numFmtId="174" fontId="87" fillId="101" borderId="47" xfId="0" applyNumberFormat="1" applyFont="1" applyFill="1" applyBorder="1" applyAlignment="1">
      <alignment horizontal="right" vertical="center"/>
    </xf>
    <xf numFmtId="174" fontId="87" fillId="105" borderId="46" xfId="0" applyNumberFormat="1" applyFont="1" applyFill="1" applyBorder="1" applyAlignment="1">
      <alignment horizontal="right" vertical="center"/>
    </xf>
    <xf numFmtId="174" fontId="87" fillId="105" borderId="54" xfId="0" applyNumberFormat="1" applyFont="1" applyFill="1" applyBorder="1" applyAlignment="1">
      <alignment horizontal="right" vertical="center"/>
    </xf>
    <xf numFmtId="174" fontId="87" fillId="105" borderId="47" xfId="0" applyNumberFormat="1" applyFont="1" applyFill="1" applyBorder="1" applyAlignment="1">
      <alignment horizontal="right" vertical="center"/>
    </xf>
    <xf numFmtId="0" fontId="0" fillId="71" borderId="0" xfId="0" applyFill="1" applyBorder="1" applyAlignment="1" applyProtection="1">
      <alignment horizontal="center" vertical="center" wrapText="1"/>
    </xf>
    <xf numFmtId="0" fontId="19" fillId="71" borderId="0" xfId="0" applyFont="1" applyFill="1" applyBorder="1" applyAlignment="1" applyProtection="1">
      <alignment horizontal="center" vertical="center" wrapText="1"/>
    </xf>
    <xf numFmtId="0" fontId="163" fillId="0" borderId="46" xfId="0" applyFont="1" applyFill="1" applyBorder="1" applyAlignment="1">
      <alignment horizontal="center" vertical="center"/>
    </xf>
    <xf numFmtId="0" fontId="163" fillId="0" borderId="54" xfId="0" applyFont="1" applyFill="1" applyBorder="1" applyAlignment="1">
      <alignment horizontal="center" vertical="center"/>
    </xf>
    <xf numFmtId="0" fontId="163" fillId="0" borderId="47" xfId="0" applyFont="1" applyFill="1" applyBorder="1" applyAlignment="1">
      <alignment horizontal="center" vertical="center"/>
    </xf>
    <xf numFmtId="171" fontId="163" fillId="0" borderId="46" xfId="0" applyNumberFormat="1" applyFont="1" applyFill="1" applyBorder="1" applyAlignment="1">
      <alignment horizontal="center" vertical="center" wrapText="1"/>
    </xf>
    <xf numFmtId="171" fontId="163" fillId="0" borderId="54" xfId="0" applyNumberFormat="1" applyFont="1" applyFill="1" applyBorder="1" applyAlignment="1">
      <alignment horizontal="center" vertical="center" wrapText="1"/>
    </xf>
    <xf numFmtId="171" fontId="163" fillId="0" borderId="47" xfId="0" applyNumberFormat="1" applyFont="1" applyFill="1" applyBorder="1" applyAlignment="1">
      <alignment horizontal="center" vertical="center" wrapText="1"/>
    </xf>
    <xf numFmtId="0" fontId="15" fillId="97" borderId="46" xfId="0" applyFont="1" applyFill="1" applyBorder="1" applyAlignment="1" applyProtection="1">
      <alignment horizontal="center" vertical="center" wrapText="1"/>
      <protection locked="0"/>
    </xf>
    <xf numFmtId="0" fontId="15" fillId="97" borderId="54" xfId="0" applyFont="1" applyFill="1" applyBorder="1" applyAlignment="1" applyProtection="1">
      <alignment horizontal="center" vertical="center" wrapText="1"/>
      <protection locked="0"/>
    </xf>
    <xf numFmtId="0" fontId="15" fillId="97" borderId="47" xfId="0" applyFont="1" applyFill="1" applyBorder="1" applyAlignment="1" applyProtection="1">
      <alignment horizontal="center" vertical="center" wrapText="1"/>
      <protection locked="0"/>
    </xf>
    <xf numFmtId="1" fontId="14" fillId="0" borderId="29" xfId="0" applyNumberFormat="1" applyFont="1" applyFill="1" applyBorder="1" applyAlignment="1">
      <alignment horizontal="center" vertical="center"/>
    </xf>
    <xf numFmtId="0" fontId="17" fillId="100" borderId="29" xfId="0" applyFont="1" applyFill="1" applyBorder="1" applyAlignment="1">
      <alignment horizontal="center" vertical="center"/>
    </xf>
    <xf numFmtId="0" fontId="17" fillId="71" borderId="73" xfId="0" applyFont="1" applyFill="1" applyBorder="1" applyAlignment="1">
      <alignment horizontal="center" vertical="center"/>
    </xf>
    <xf numFmtId="0" fontId="17" fillId="71" borderId="74" xfId="0" applyFont="1" applyFill="1" applyBorder="1" applyAlignment="1">
      <alignment horizontal="center" vertical="center"/>
    </xf>
    <xf numFmtId="0" fontId="17" fillId="71" borderId="72" xfId="0" applyFont="1" applyFill="1" applyBorder="1" applyAlignment="1">
      <alignment horizontal="center" vertical="center"/>
    </xf>
    <xf numFmtId="174" fontId="87" fillId="71" borderId="46" xfId="0" applyNumberFormat="1" applyFont="1" applyFill="1" applyBorder="1" applyAlignment="1">
      <alignment horizontal="center" vertical="center"/>
    </xf>
    <xf numFmtId="174" fontId="87" fillId="71" borderId="54" xfId="0" applyNumberFormat="1" applyFont="1" applyFill="1" applyBorder="1" applyAlignment="1">
      <alignment horizontal="center" vertical="center"/>
    </xf>
    <xf numFmtId="174" fontId="87" fillId="71" borderId="47" xfId="0" applyNumberFormat="1" applyFont="1" applyFill="1" applyBorder="1" applyAlignment="1">
      <alignment horizontal="center" vertical="center"/>
    </xf>
    <xf numFmtId="174" fontId="17" fillId="71" borderId="0" xfId="0" applyNumberFormat="1" applyFont="1" applyFill="1" applyBorder="1" applyAlignment="1">
      <alignment horizontal="right" vertical="center"/>
    </xf>
    <xf numFmtId="0" fontId="35" fillId="0" borderId="29" xfId="0" applyFont="1" applyBorder="1" applyAlignment="1" applyProtection="1">
      <alignment horizontal="center" vertical="center" wrapText="1"/>
    </xf>
    <xf numFmtId="0" fontId="151" fillId="0" borderId="29" xfId="0" applyFont="1" applyBorder="1" applyAlignment="1">
      <alignment horizontal="center" vertical="center" wrapText="1"/>
    </xf>
    <xf numFmtId="0" fontId="46" fillId="0" borderId="0" xfId="0" applyFont="1" applyAlignment="1">
      <alignment horizontal="left" vertical="center" wrapText="1"/>
    </xf>
  </cellXfs>
  <cellStyles count="949">
    <cellStyle name="20 % - Accent1" xfId="1" builtinId="30" customBuiltin="1"/>
    <cellStyle name="20 % - Accent1 2" xfId="2" xr:uid="{00000000-0005-0000-0000-000001000000}"/>
    <cellStyle name="20 % - Accent1 2 2" xfId="3" xr:uid="{00000000-0005-0000-0000-000002000000}"/>
    <cellStyle name="20 % - Accent1 2_APE-MAT" xfId="4" xr:uid="{00000000-0005-0000-0000-000003000000}"/>
    <cellStyle name="20 % - Accent1 3" xfId="5" xr:uid="{00000000-0005-0000-0000-000004000000}"/>
    <cellStyle name="20 % - Accent1 3 2" xfId="6" xr:uid="{00000000-0005-0000-0000-000005000000}"/>
    <cellStyle name="20 % - Accent1 3_Associations" xfId="7" xr:uid="{00000000-0005-0000-0000-000006000000}"/>
    <cellStyle name="20 % - Accent2" xfId="8" builtinId="34" customBuiltin="1"/>
    <cellStyle name="20 % - Accent2 2" xfId="9" xr:uid="{00000000-0005-0000-0000-000008000000}"/>
    <cellStyle name="20 % - Accent2 2 2" xfId="10" xr:uid="{00000000-0005-0000-0000-000009000000}"/>
    <cellStyle name="20 % - Accent2 2_APE-MAT" xfId="11" xr:uid="{00000000-0005-0000-0000-00000A000000}"/>
    <cellStyle name="20 % - Accent2 3" xfId="12" xr:uid="{00000000-0005-0000-0000-00000B000000}"/>
    <cellStyle name="20 % - Accent2 3 2" xfId="13" xr:uid="{00000000-0005-0000-0000-00000C000000}"/>
    <cellStyle name="20 % - Accent2 3_Associations" xfId="14" xr:uid="{00000000-0005-0000-0000-00000D000000}"/>
    <cellStyle name="20 % - Accent3" xfId="15" builtinId="38" customBuiltin="1"/>
    <cellStyle name="20 % - Accent3 2" xfId="16" xr:uid="{00000000-0005-0000-0000-00000F000000}"/>
    <cellStyle name="20 % - Accent3 2 2" xfId="17" xr:uid="{00000000-0005-0000-0000-000010000000}"/>
    <cellStyle name="20 % - Accent3 2_APE-MAT" xfId="18" xr:uid="{00000000-0005-0000-0000-000011000000}"/>
    <cellStyle name="20 % - Accent3 3" xfId="19" xr:uid="{00000000-0005-0000-0000-000012000000}"/>
    <cellStyle name="20 % - Accent3 3 2" xfId="20" xr:uid="{00000000-0005-0000-0000-000013000000}"/>
    <cellStyle name="20 % - Accent3 3_Associations" xfId="21" xr:uid="{00000000-0005-0000-0000-000014000000}"/>
    <cellStyle name="20 % - Accent4" xfId="22" builtinId="42" customBuiltin="1"/>
    <cellStyle name="20 % - Accent4 2" xfId="23" xr:uid="{00000000-0005-0000-0000-000016000000}"/>
    <cellStyle name="20 % - Accent4 2 2" xfId="24" xr:uid="{00000000-0005-0000-0000-000017000000}"/>
    <cellStyle name="20 % - Accent4 2_APE-MAT" xfId="25" xr:uid="{00000000-0005-0000-0000-000018000000}"/>
    <cellStyle name="20 % - Accent4 3" xfId="26" xr:uid="{00000000-0005-0000-0000-000019000000}"/>
    <cellStyle name="20 % - Accent4 3 2" xfId="27" xr:uid="{00000000-0005-0000-0000-00001A000000}"/>
    <cellStyle name="20 % - Accent4 3_Associations" xfId="28" xr:uid="{00000000-0005-0000-0000-00001B000000}"/>
    <cellStyle name="20 % - Accent5" xfId="29" builtinId="46" customBuiltin="1"/>
    <cellStyle name="20 % - Accent5 2" xfId="30" xr:uid="{00000000-0005-0000-0000-00001D000000}"/>
    <cellStyle name="20 % - Accent5 2 2" xfId="31" xr:uid="{00000000-0005-0000-0000-00001E000000}"/>
    <cellStyle name="20 % - Accent5 2_APE-MAT" xfId="32" xr:uid="{00000000-0005-0000-0000-00001F000000}"/>
    <cellStyle name="20 % - Accent5 3" xfId="33" xr:uid="{00000000-0005-0000-0000-000020000000}"/>
    <cellStyle name="20 % - Accent5 3 2" xfId="34" xr:uid="{00000000-0005-0000-0000-000021000000}"/>
    <cellStyle name="20 % - Accent5 3_Associations" xfId="35" xr:uid="{00000000-0005-0000-0000-000022000000}"/>
    <cellStyle name="20 % - Accent6" xfId="36" builtinId="50" customBuiltin="1"/>
    <cellStyle name="20 % - Accent6 2" xfId="37" xr:uid="{00000000-0005-0000-0000-000024000000}"/>
    <cellStyle name="20 % - Accent6 2 2" xfId="38" xr:uid="{00000000-0005-0000-0000-000025000000}"/>
    <cellStyle name="20 % - Accent6 2_APE-MAT" xfId="39" xr:uid="{00000000-0005-0000-0000-000026000000}"/>
    <cellStyle name="20 % - Accent6 3" xfId="40" xr:uid="{00000000-0005-0000-0000-000027000000}"/>
    <cellStyle name="20 % - Accent6 3 2" xfId="41" xr:uid="{00000000-0005-0000-0000-000028000000}"/>
    <cellStyle name="20 % - Accent6 3_Associations" xfId="42" xr:uid="{00000000-0005-0000-0000-000029000000}"/>
    <cellStyle name="20% - Accent1" xfId="43" xr:uid="{00000000-0005-0000-0000-00002A000000}"/>
    <cellStyle name="20% - Accent2" xfId="44" xr:uid="{00000000-0005-0000-0000-00002B000000}"/>
    <cellStyle name="20% - Accent3" xfId="45" xr:uid="{00000000-0005-0000-0000-00002C000000}"/>
    <cellStyle name="20% - Accent4" xfId="46" xr:uid="{00000000-0005-0000-0000-00002D000000}"/>
    <cellStyle name="20% - Accent5" xfId="47" xr:uid="{00000000-0005-0000-0000-00002E000000}"/>
    <cellStyle name="20% - Accent6" xfId="48" xr:uid="{00000000-0005-0000-0000-00002F000000}"/>
    <cellStyle name="40 % - Accent1" xfId="49" builtinId="31" customBuiltin="1"/>
    <cellStyle name="40 % - Accent1 2" xfId="50" xr:uid="{00000000-0005-0000-0000-000031000000}"/>
    <cellStyle name="40 % - Accent1 2 2" xfId="51" xr:uid="{00000000-0005-0000-0000-000032000000}"/>
    <cellStyle name="40 % - Accent1 2_APE-MAT" xfId="52" xr:uid="{00000000-0005-0000-0000-000033000000}"/>
    <cellStyle name="40 % - Accent1 3" xfId="53" xr:uid="{00000000-0005-0000-0000-000034000000}"/>
    <cellStyle name="40 % - Accent1 3 2" xfId="54" xr:uid="{00000000-0005-0000-0000-000035000000}"/>
    <cellStyle name="40 % - Accent1 3_Associations" xfId="55" xr:uid="{00000000-0005-0000-0000-000036000000}"/>
    <cellStyle name="40 % - Accent2" xfId="56" builtinId="35" customBuiltin="1"/>
    <cellStyle name="40 % - Accent2 2" xfId="57" xr:uid="{00000000-0005-0000-0000-000038000000}"/>
    <cellStyle name="40 % - Accent2 2 2" xfId="58" xr:uid="{00000000-0005-0000-0000-000039000000}"/>
    <cellStyle name="40 % - Accent2 2_APE-MAT" xfId="59" xr:uid="{00000000-0005-0000-0000-00003A000000}"/>
    <cellStyle name="40 % - Accent2 3" xfId="60" xr:uid="{00000000-0005-0000-0000-00003B000000}"/>
    <cellStyle name="40 % - Accent2 3 2" xfId="61" xr:uid="{00000000-0005-0000-0000-00003C000000}"/>
    <cellStyle name="40 % - Accent2 3_Associations" xfId="62" xr:uid="{00000000-0005-0000-0000-00003D000000}"/>
    <cellStyle name="40 % - Accent3" xfId="63" builtinId="39" customBuiltin="1"/>
    <cellStyle name="40 % - Accent3 2" xfId="64" xr:uid="{00000000-0005-0000-0000-00003F000000}"/>
    <cellStyle name="40 % - Accent3 2 2" xfId="65" xr:uid="{00000000-0005-0000-0000-000040000000}"/>
    <cellStyle name="40 % - Accent3 2_APE-MAT" xfId="66" xr:uid="{00000000-0005-0000-0000-000041000000}"/>
    <cellStyle name="40 % - Accent3 3" xfId="67" xr:uid="{00000000-0005-0000-0000-000042000000}"/>
    <cellStyle name="40 % - Accent3 3 2" xfId="68" xr:uid="{00000000-0005-0000-0000-000043000000}"/>
    <cellStyle name="40 % - Accent3 3_Associations" xfId="69" xr:uid="{00000000-0005-0000-0000-000044000000}"/>
    <cellStyle name="40 % - Accent4" xfId="70" builtinId="43" customBuiltin="1"/>
    <cellStyle name="40 % - Accent4 2" xfId="71" xr:uid="{00000000-0005-0000-0000-000046000000}"/>
    <cellStyle name="40 % - Accent4 2 2" xfId="72" xr:uid="{00000000-0005-0000-0000-000047000000}"/>
    <cellStyle name="40 % - Accent4 2_APE-MAT" xfId="73" xr:uid="{00000000-0005-0000-0000-000048000000}"/>
    <cellStyle name="40 % - Accent4 3" xfId="74" xr:uid="{00000000-0005-0000-0000-000049000000}"/>
    <cellStyle name="40 % - Accent4 3 2" xfId="75" xr:uid="{00000000-0005-0000-0000-00004A000000}"/>
    <cellStyle name="40 % - Accent4 3_Associations" xfId="76" xr:uid="{00000000-0005-0000-0000-00004B000000}"/>
    <cellStyle name="40 % - Accent5" xfId="77" builtinId="47" customBuiltin="1"/>
    <cellStyle name="40 % - Accent5 2" xfId="78" xr:uid="{00000000-0005-0000-0000-00004D000000}"/>
    <cellStyle name="40 % - Accent5 2 2" xfId="79" xr:uid="{00000000-0005-0000-0000-00004E000000}"/>
    <cellStyle name="40 % - Accent5 2_APE-MAT" xfId="80" xr:uid="{00000000-0005-0000-0000-00004F000000}"/>
    <cellStyle name="40 % - Accent5 3" xfId="81" xr:uid="{00000000-0005-0000-0000-000050000000}"/>
    <cellStyle name="40 % - Accent5 3 2" xfId="82" xr:uid="{00000000-0005-0000-0000-000051000000}"/>
    <cellStyle name="40 % - Accent5 3_Associations" xfId="83" xr:uid="{00000000-0005-0000-0000-000052000000}"/>
    <cellStyle name="40 % - Accent6" xfId="84" builtinId="51" customBuiltin="1"/>
    <cellStyle name="40 % - Accent6 2" xfId="85" xr:uid="{00000000-0005-0000-0000-000054000000}"/>
    <cellStyle name="40 % - Accent6 2 2" xfId="86" xr:uid="{00000000-0005-0000-0000-000055000000}"/>
    <cellStyle name="40 % - Accent6 2_APE-MAT" xfId="87" xr:uid="{00000000-0005-0000-0000-000056000000}"/>
    <cellStyle name="40 % - Accent6 3" xfId="88" xr:uid="{00000000-0005-0000-0000-000057000000}"/>
    <cellStyle name="40 % - Accent6 3 2" xfId="89" xr:uid="{00000000-0005-0000-0000-000058000000}"/>
    <cellStyle name="40 % - Accent6 3_Associations" xfId="90" xr:uid="{00000000-0005-0000-0000-000059000000}"/>
    <cellStyle name="40% - Accent1" xfId="91" xr:uid="{00000000-0005-0000-0000-00005A000000}"/>
    <cellStyle name="40% - Accent2" xfId="92" xr:uid="{00000000-0005-0000-0000-00005B000000}"/>
    <cellStyle name="40% - Accent3" xfId="93" xr:uid="{00000000-0005-0000-0000-00005C000000}"/>
    <cellStyle name="40% - Accent4" xfId="94" xr:uid="{00000000-0005-0000-0000-00005D000000}"/>
    <cellStyle name="40% - Accent5" xfId="95" xr:uid="{00000000-0005-0000-0000-00005E000000}"/>
    <cellStyle name="40% - Accent6" xfId="96" xr:uid="{00000000-0005-0000-0000-00005F000000}"/>
    <cellStyle name="60 % - Accent1" xfId="97" builtinId="32" customBuiltin="1"/>
    <cellStyle name="60 % - Accent1 2" xfId="98" xr:uid="{00000000-0005-0000-0000-000061000000}"/>
    <cellStyle name="60 % - Accent1 2 2" xfId="99" xr:uid="{00000000-0005-0000-0000-000062000000}"/>
    <cellStyle name="60 % - Accent1 2_APE-MAT" xfId="100" xr:uid="{00000000-0005-0000-0000-000063000000}"/>
    <cellStyle name="60 % - Accent1 3" xfId="101" xr:uid="{00000000-0005-0000-0000-000064000000}"/>
    <cellStyle name="60 % - Accent1 4" xfId="102" xr:uid="{00000000-0005-0000-0000-000065000000}"/>
    <cellStyle name="60 % - Accent2" xfId="103" builtinId="36" customBuiltin="1"/>
    <cellStyle name="60 % - Accent2 2" xfId="104" xr:uid="{00000000-0005-0000-0000-000067000000}"/>
    <cellStyle name="60 % - Accent2 2 2" xfId="105" xr:uid="{00000000-0005-0000-0000-000068000000}"/>
    <cellStyle name="60 % - Accent2 2_APE-MAT" xfId="106" xr:uid="{00000000-0005-0000-0000-000069000000}"/>
    <cellStyle name="60 % - Accent2 3" xfId="107" xr:uid="{00000000-0005-0000-0000-00006A000000}"/>
    <cellStyle name="60 % - Accent2 4" xfId="108" xr:uid="{00000000-0005-0000-0000-00006B000000}"/>
    <cellStyle name="60 % - Accent3" xfId="109" builtinId="40" customBuiltin="1"/>
    <cellStyle name="60 % - Accent3 2" xfId="110" xr:uid="{00000000-0005-0000-0000-00006D000000}"/>
    <cellStyle name="60 % - Accent3 2 2" xfId="111" xr:uid="{00000000-0005-0000-0000-00006E000000}"/>
    <cellStyle name="60 % - Accent3 2_APE-MAT" xfId="112" xr:uid="{00000000-0005-0000-0000-00006F000000}"/>
    <cellStyle name="60 % - Accent3 3" xfId="113" xr:uid="{00000000-0005-0000-0000-000070000000}"/>
    <cellStyle name="60 % - Accent3 4" xfId="114" xr:uid="{00000000-0005-0000-0000-000071000000}"/>
    <cellStyle name="60 % - Accent4" xfId="115" builtinId="44" customBuiltin="1"/>
    <cellStyle name="60 % - Accent4 2" xfId="116" xr:uid="{00000000-0005-0000-0000-000073000000}"/>
    <cellStyle name="60 % - Accent4 2 2" xfId="117" xr:uid="{00000000-0005-0000-0000-000074000000}"/>
    <cellStyle name="60 % - Accent4 2_APE-MAT" xfId="118" xr:uid="{00000000-0005-0000-0000-000075000000}"/>
    <cellStyle name="60 % - Accent4 3" xfId="119" xr:uid="{00000000-0005-0000-0000-000076000000}"/>
    <cellStyle name="60 % - Accent4 4" xfId="120" xr:uid="{00000000-0005-0000-0000-000077000000}"/>
    <cellStyle name="60 % - Accent5" xfId="121" builtinId="48" customBuiltin="1"/>
    <cellStyle name="60 % - Accent5 2" xfId="122" xr:uid="{00000000-0005-0000-0000-000079000000}"/>
    <cellStyle name="60 % - Accent5 2 2" xfId="123" xr:uid="{00000000-0005-0000-0000-00007A000000}"/>
    <cellStyle name="60 % - Accent5 2_APE-MAT" xfId="124" xr:uid="{00000000-0005-0000-0000-00007B000000}"/>
    <cellStyle name="60 % - Accent5 3" xfId="125" xr:uid="{00000000-0005-0000-0000-00007C000000}"/>
    <cellStyle name="60 % - Accent5 4" xfId="126" xr:uid="{00000000-0005-0000-0000-00007D000000}"/>
    <cellStyle name="60 % - Accent6" xfId="127" builtinId="52" customBuiltin="1"/>
    <cellStyle name="60 % - Accent6 2" xfId="128" xr:uid="{00000000-0005-0000-0000-00007F000000}"/>
    <cellStyle name="60 % - Accent6 2 2" xfId="129" xr:uid="{00000000-0005-0000-0000-000080000000}"/>
    <cellStyle name="60 % - Accent6 2_APE-MAT" xfId="130" xr:uid="{00000000-0005-0000-0000-000081000000}"/>
    <cellStyle name="60 % - Accent6 3" xfId="131" xr:uid="{00000000-0005-0000-0000-000082000000}"/>
    <cellStyle name="60 % - Accent6 4" xfId="132" xr:uid="{00000000-0005-0000-0000-000083000000}"/>
    <cellStyle name="60% - Accent1" xfId="133" xr:uid="{00000000-0005-0000-0000-000084000000}"/>
    <cellStyle name="60% - Accent2" xfId="134" xr:uid="{00000000-0005-0000-0000-000085000000}"/>
    <cellStyle name="60% - Accent3" xfId="135" xr:uid="{00000000-0005-0000-0000-000086000000}"/>
    <cellStyle name="60% - Accent4" xfId="136" xr:uid="{00000000-0005-0000-0000-000087000000}"/>
    <cellStyle name="60% - Accent5" xfId="137" xr:uid="{00000000-0005-0000-0000-000088000000}"/>
    <cellStyle name="60% - Accent6" xfId="138" xr:uid="{00000000-0005-0000-0000-000089000000}"/>
    <cellStyle name="Accent1" xfId="139" builtinId="29" customBuiltin="1"/>
    <cellStyle name="Accent1 2" xfId="140" xr:uid="{00000000-0005-0000-0000-00008B000000}"/>
    <cellStyle name="Accent1 2 2" xfId="141" xr:uid="{00000000-0005-0000-0000-00008C000000}"/>
    <cellStyle name="Accent1 2_APE-MAT" xfId="142" xr:uid="{00000000-0005-0000-0000-00008D000000}"/>
    <cellStyle name="Accent1 3" xfId="143" xr:uid="{00000000-0005-0000-0000-00008E000000}"/>
    <cellStyle name="Accent1 4" xfId="144" xr:uid="{00000000-0005-0000-0000-00008F000000}"/>
    <cellStyle name="Accent2" xfId="145" builtinId="33" customBuiltin="1"/>
    <cellStyle name="Accent2 2" xfId="146" xr:uid="{00000000-0005-0000-0000-000091000000}"/>
    <cellStyle name="Accent2 2 2" xfId="147" xr:uid="{00000000-0005-0000-0000-000092000000}"/>
    <cellStyle name="Accent2 2_APE-MAT" xfId="148" xr:uid="{00000000-0005-0000-0000-000093000000}"/>
    <cellStyle name="Accent2 3" xfId="149" xr:uid="{00000000-0005-0000-0000-000094000000}"/>
    <cellStyle name="Accent2 4" xfId="150" xr:uid="{00000000-0005-0000-0000-000095000000}"/>
    <cellStyle name="Accent3" xfId="151" builtinId="37" customBuiltin="1"/>
    <cellStyle name="Accent3 2" xfId="152" xr:uid="{00000000-0005-0000-0000-000097000000}"/>
    <cellStyle name="Accent3 2 2" xfId="153" xr:uid="{00000000-0005-0000-0000-000098000000}"/>
    <cellStyle name="Accent3 2_APE-MAT" xfId="154" xr:uid="{00000000-0005-0000-0000-000099000000}"/>
    <cellStyle name="Accent3 3" xfId="155" xr:uid="{00000000-0005-0000-0000-00009A000000}"/>
    <cellStyle name="Accent3 4" xfId="156" xr:uid="{00000000-0005-0000-0000-00009B000000}"/>
    <cellStyle name="Accent4" xfId="157" builtinId="41" customBuiltin="1"/>
    <cellStyle name="Accent4 2" xfId="158" xr:uid="{00000000-0005-0000-0000-00009D000000}"/>
    <cellStyle name="Accent4 2 2" xfId="159" xr:uid="{00000000-0005-0000-0000-00009E000000}"/>
    <cellStyle name="Accent4 2_APE-MAT" xfId="160" xr:uid="{00000000-0005-0000-0000-00009F000000}"/>
    <cellStyle name="Accent4 3" xfId="161" xr:uid="{00000000-0005-0000-0000-0000A0000000}"/>
    <cellStyle name="Accent4 4" xfId="162" xr:uid="{00000000-0005-0000-0000-0000A1000000}"/>
    <cellStyle name="Accent5" xfId="163" builtinId="45" customBuiltin="1"/>
    <cellStyle name="Accent5 2" xfId="164" xr:uid="{00000000-0005-0000-0000-0000A3000000}"/>
    <cellStyle name="Accent5 2 2" xfId="165" xr:uid="{00000000-0005-0000-0000-0000A4000000}"/>
    <cellStyle name="Accent5 2_APE-MAT" xfId="166" xr:uid="{00000000-0005-0000-0000-0000A5000000}"/>
    <cellStyle name="Accent5 3" xfId="167" xr:uid="{00000000-0005-0000-0000-0000A6000000}"/>
    <cellStyle name="Accent5 4" xfId="168" xr:uid="{00000000-0005-0000-0000-0000A7000000}"/>
    <cellStyle name="Accent6" xfId="169" builtinId="49" customBuiltin="1"/>
    <cellStyle name="Accent6 2" xfId="170" xr:uid="{00000000-0005-0000-0000-0000A9000000}"/>
    <cellStyle name="Accent6 2 2" xfId="171" xr:uid="{00000000-0005-0000-0000-0000AA000000}"/>
    <cellStyle name="Accent6 2_APE-MAT" xfId="172" xr:uid="{00000000-0005-0000-0000-0000AB000000}"/>
    <cellStyle name="Accent6 3" xfId="173" xr:uid="{00000000-0005-0000-0000-0000AC000000}"/>
    <cellStyle name="Accent6 4" xfId="174" xr:uid="{00000000-0005-0000-0000-0000AD000000}"/>
    <cellStyle name="Avertissement" xfId="175" builtinId="11" customBuiltin="1"/>
    <cellStyle name="Avertissement 2" xfId="176" xr:uid="{00000000-0005-0000-0000-0000AF000000}"/>
    <cellStyle name="Avertissement 2 2" xfId="177" xr:uid="{00000000-0005-0000-0000-0000B0000000}"/>
    <cellStyle name="Avertissement 2_APE-MAT" xfId="178" xr:uid="{00000000-0005-0000-0000-0000B1000000}"/>
    <cellStyle name="Avertissement 3" xfId="179" xr:uid="{00000000-0005-0000-0000-0000B2000000}"/>
    <cellStyle name="Avertissement 4" xfId="180" xr:uid="{00000000-0005-0000-0000-0000B3000000}"/>
    <cellStyle name="Bad" xfId="181" xr:uid="{00000000-0005-0000-0000-0000B4000000}"/>
    <cellStyle name="Bon" xfId="182" xr:uid="{00000000-0005-0000-0000-0000B5000000}"/>
    <cellStyle name="Bon 2" xfId="183" xr:uid="{00000000-0005-0000-0000-0000B6000000}"/>
    <cellStyle name="Bon_Associations" xfId="184" xr:uid="{00000000-0005-0000-0000-0000B7000000}"/>
    <cellStyle name="Calcul" xfId="185" builtinId="22" customBuiltin="1"/>
    <cellStyle name="Calcul 2" xfId="186" xr:uid="{00000000-0005-0000-0000-0000B9000000}"/>
    <cellStyle name="Calcul 2 2" xfId="187" xr:uid="{00000000-0005-0000-0000-0000BA000000}"/>
    <cellStyle name="Calcul 2_APE-MAT" xfId="188" xr:uid="{00000000-0005-0000-0000-0000BB000000}"/>
    <cellStyle name="Calcul 3" xfId="189" xr:uid="{00000000-0005-0000-0000-0000BC000000}"/>
    <cellStyle name="Calcul 4" xfId="190" xr:uid="{00000000-0005-0000-0000-0000BD000000}"/>
    <cellStyle name="Calculation" xfId="191" xr:uid="{00000000-0005-0000-0000-0000BE000000}"/>
    <cellStyle name="Cellule liée" xfId="192" builtinId="24" customBuiltin="1"/>
    <cellStyle name="Cellule liée 2" xfId="193" xr:uid="{00000000-0005-0000-0000-0000C0000000}"/>
    <cellStyle name="Cellule liée 2 2" xfId="194" xr:uid="{00000000-0005-0000-0000-0000C1000000}"/>
    <cellStyle name="Cellule liée 2_APE-MAT" xfId="195" xr:uid="{00000000-0005-0000-0000-0000C2000000}"/>
    <cellStyle name="Cellule liée 3" xfId="196" xr:uid="{00000000-0005-0000-0000-0000C3000000}"/>
    <cellStyle name="Cellule liée 4" xfId="197" xr:uid="{00000000-0005-0000-0000-0000C4000000}"/>
    <cellStyle name="cf1" xfId="198" xr:uid="{00000000-0005-0000-0000-0000C5000000}"/>
    <cellStyle name="cf1 2" xfId="199" xr:uid="{00000000-0005-0000-0000-0000C6000000}"/>
    <cellStyle name="cf1_APE-MAT" xfId="200" xr:uid="{00000000-0005-0000-0000-0000C7000000}"/>
    <cellStyle name="cf10" xfId="201" xr:uid="{00000000-0005-0000-0000-0000C8000000}"/>
    <cellStyle name="cf10 2" xfId="202" xr:uid="{00000000-0005-0000-0000-0000C9000000}"/>
    <cellStyle name="cf10_APE-MAT" xfId="203" xr:uid="{00000000-0005-0000-0000-0000CA000000}"/>
    <cellStyle name="cf11" xfId="204" xr:uid="{00000000-0005-0000-0000-0000CB000000}"/>
    <cellStyle name="cf12" xfId="205" xr:uid="{00000000-0005-0000-0000-0000CC000000}"/>
    <cellStyle name="cf13" xfId="206" xr:uid="{00000000-0005-0000-0000-0000CD000000}"/>
    <cellStyle name="cf14" xfId="207" xr:uid="{00000000-0005-0000-0000-0000CE000000}"/>
    <cellStyle name="cf15" xfId="208" xr:uid="{00000000-0005-0000-0000-0000CF000000}"/>
    <cellStyle name="cf16" xfId="209" xr:uid="{00000000-0005-0000-0000-0000D0000000}"/>
    <cellStyle name="cf17" xfId="210" xr:uid="{00000000-0005-0000-0000-0000D1000000}"/>
    <cellStyle name="cf2" xfId="211" xr:uid="{00000000-0005-0000-0000-0000D2000000}"/>
    <cellStyle name="cf2 2" xfId="212" xr:uid="{00000000-0005-0000-0000-0000D3000000}"/>
    <cellStyle name="cf2_APE-MAT" xfId="213" xr:uid="{00000000-0005-0000-0000-0000D4000000}"/>
    <cellStyle name="cf3" xfId="214" xr:uid="{00000000-0005-0000-0000-0000D5000000}"/>
    <cellStyle name="cf3 2" xfId="215" xr:uid="{00000000-0005-0000-0000-0000D6000000}"/>
    <cellStyle name="cf3_APE-MAT" xfId="216" xr:uid="{00000000-0005-0000-0000-0000D7000000}"/>
    <cellStyle name="cf4" xfId="217" xr:uid="{00000000-0005-0000-0000-0000D8000000}"/>
    <cellStyle name="cf4 2" xfId="218" xr:uid="{00000000-0005-0000-0000-0000D9000000}"/>
    <cellStyle name="cf4_APE-MAT" xfId="219" xr:uid="{00000000-0005-0000-0000-0000DA000000}"/>
    <cellStyle name="cf5" xfId="220" xr:uid="{00000000-0005-0000-0000-0000DB000000}"/>
    <cellStyle name="cf5 2" xfId="221" xr:uid="{00000000-0005-0000-0000-0000DC000000}"/>
    <cellStyle name="cf5_APE-MAT" xfId="222" xr:uid="{00000000-0005-0000-0000-0000DD000000}"/>
    <cellStyle name="cf6" xfId="223" xr:uid="{00000000-0005-0000-0000-0000DE000000}"/>
    <cellStyle name="cf6 2" xfId="224" xr:uid="{00000000-0005-0000-0000-0000DF000000}"/>
    <cellStyle name="cf6_APE-MAT" xfId="225" xr:uid="{00000000-0005-0000-0000-0000E0000000}"/>
    <cellStyle name="cf7" xfId="226" xr:uid="{00000000-0005-0000-0000-0000E1000000}"/>
    <cellStyle name="cf7 2" xfId="227" xr:uid="{00000000-0005-0000-0000-0000E2000000}"/>
    <cellStyle name="cf7_APE-MAT" xfId="228" xr:uid="{00000000-0005-0000-0000-0000E3000000}"/>
    <cellStyle name="cf8" xfId="229" xr:uid="{00000000-0005-0000-0000-0000E4000000}"/>
    <cellStyle name="cf8 2" xfId="230" xr:uid="{00000000-0005-0000-0000-0000E5000000}"/>
    <cellStyle name="cf8_APE-MAT" xfId="231" xr:uid="{00000000-0005-0000-0000-0000E6000000}"/>
    <cellStyle name="cf9" xfId="232" xr:uid="{00000000-0005-0000-0000-0000E7000000}"/>
    <cellStyle name="cf9 2" xfId="233" xr:uid="{00000000-0005-0000-0000-0000E8000000}"/>
    <cellStyle name="cf9_APE-MAT" xfId="234" xr:uid="{00000000-0005-0000-0000-0000E9000000}"/>
    <cellStyle name="Check Cell" xfId="235" xr:uid="{00000000-0005-0000-0000-0000EA000000}"/>
    <cellStyle name="Commentaire 2" xfId="236" xr:uid="{00000000-0005-0000-0000-0000EB000000}"/>
    <cellStyle name="Commentaire 2 2" xfId="237" xr:uid="{00000000-0005-0000-0000-0000EC000000}"/>
    <cellStyle name="Commentaire 2_APE-MAT" xfId="238" xr:uid="{00000000-0005-0000-0000-0000ED000000}"/>
    <cellStyle name="Commentaire 3" xfId="239" xr:uid="{00000000-0005-0000-0000-0000EE000000}"/>
    <cellStyle name="Commentaire 3 2" xfId="240" xr:uid="{00000000-0005-0000-0000-0000EF000000}"/>
    <cellStyle name="Commentaire 3_APE-MAT" xfId="241" xr:uid="{00000000-0005-0000-0000-0000F0000000}"/>
    <cellStyle name="Entrée" xfId="242" builtinId="20" customBuiltin="1"/>
    <cellStyle name="Entrée 2" xfId="243" xr:uid="{00000000-0005-0000-0000-0000F2000000}"/>
    <cellStyle name="Entrée 2 2" xfId="244" xr:uid="{00000000-0005-0000-0000-0000F3000000}"/>
    <cellStyle name="Entrée 2_APE-MAT" xfId="245" xr:uid="{00000000-0005-0000-0000-0000F4000000}"/>
    <cellStyle name="Entrée 3" xfId="246" xr:uid="{00000000-0005-0000-0000-0000F5000000}"/>
    <cellStyle name="Entrée 4" xfId="247" xr:uid="{00000000-0005-0000-0000-0000F6000000}"/>
    <cellStyle name="Euro" xfId="248" xr:uid="{00000000-0005-0000-0000-0000F7000000}"/>
    <cellStyle name="Euro 2" xfId="249" xr:uid="{00000000-0005-0000-0000-0000F8000000}"/>
    <cellStyle name="Euro 2 2" xfId="250" xr:uid="{00000000-0005-0000-0000-0000F9000000}"/>
    <cellStyle name="Euro 2 2 2" xfId="251" xr:uid="{00000000-0005-0000-0000-0000FA000000}"/>
    <cellStyle name="Euro 2 2_Data Simu" xfId="252" xr:uid="{00000000-0005-0000-0000-0000FB000000}"/>
    <cellStyle name="Euro 2 3" xfId="253" xr:uid="{00000000-0005-0000-0000-0000FC000000}"/>
    <cellStyle name="Euro 2_Data Simu" xfId="254" xr:uid="{00000000-0005-0000-0000-0000FD000000}"/>
    <cellStyle name="Euro 3" xfId="255" xr:uid="{00000000-0005-0000-0000-0000FE000000}"/>
    <cellStyle name="Euro 3 2" xfId="256" xr:uid="{00000000-0005-0000-0000-0000FF000000}"/>
    <cellStyle name="Euro 3 2 2" xfId="257" xr:uid="{00000000-0005-0000-0000-000000010000}"/>
    <cellStyle name="Euro 3 2 2 2" xfId="258" xr:uid="{00000000-0005-0000-0000-000001010000}"/>
    <cellStyle name="Euro 3 2 2_Data Simu" xfId="259" xr:uid="{00000000-0005-0000-0000-000002010000}"/>
    <cellStyle name="Euro 3 2 3" xfId="260" xr:uid="{00000000-0005-0000-0000-000003010000}"/>
    <cellStyle name="Euro 3 2_Data Simu" xfId="261" xr:uid="{00000000-0005-0000-0000-000004010000}"/>
    <cellStyle name="Euro 3 3" xfId="262" xr:uid="{00000000-0005-0000-0000-000005010000}"/>
    <cellStyle name="Euro 3 3 2" xfId="263" xr:uid="{00000000-0005-0000-0000-000006010000}"/>
    <cellStyle name="Euro 3 3_Data Simu" xfId="264" xr:uid="{00000000-0005-0000-0000-000007010000}"/>
    <cellStyle name="Euro 3 4" xfId="265" xr:uid="{00000000-0005-0000-0000-000008010000}"/>
    <cellStyle name="Euro 3 4 2" xfId="266" xr:uid="{00000000-0005-0000-0000-000009010000}"/>
    <cellStyle name="Euro 3 4 2 2" xfId="267" xr:uid="{00000000-0005-0000-0000-00000A010000}"/>
    <cellStyle name="Euro 3 4 2_Data Simu" xfId="268" xr:uid="{00000000-0005-0000-0000-00000B010000}"/>
    <cellStyle name="Euro 3 4 3" xfId="269" xr:uid="{00000000-0005-0000-0000-00000C010000}"/>
    <cellStyle name="Euro 3 4 4" xfId="270" xr:uid="{00000000-0005-0000-0000-00000D010000}"/>
    <cellStyle name="Euro 3 4 4 2" xfId="271" xr:uid="{00000000-0005-0000-0000-00000E010000}"/>
    <cellStyle name="Euro 3 4 4 3" xfId="272" xr:uid="{00000000-0005-0000-0000-00000F010000}"/>
    <cellStyle name="Euro 3 4 4 3 2" xfId="273" xr:uid="{00000000-0005-0000-0000-000010010000}"/>
    <cellStyle name="Euro 3 4 4 3 3" xfId="274" xr:uid="{00000000-0005-0000-0000-000011010000}"/>
    <cellStyle name="Euro 3 4 4 3 4" xfId="275" xr:uid="{00000000-0005-0000-0000-000012010000}"/>
    <cellStyle name="Euro 3 4 4 3 4 2" xfId="276" xr:uid="{00000000-0005-0000-0000-000013010000}"/>
    <cellStyle name="Euro 3 4 4 3 4_Data Simu" xfId="277" xr:uid="{00000000-0005-0000-0000-000014010000}"/>
    <cellStyle name="Euro 3 4 4 3_Data Simu" xfId="278" xr:uid="{00000000-0005-0000-0000-000015010000}"/>
    <cellStyle name="Euro 3 4 4_Data Simu" xfId="279" xr:uid="{00000000-0005-0000-0000-000016010000}"/>
    <cellStyle name="Euro 3 4 5" xfId="280" xr:uid="{00000000-0005-0000-0000-000017010000}"/>
    <cellStyle name="Euro 3 4 5 2" xfId="281" xr:uid="{00000000-0005-0000-0000-000018010000}"/>
    <cellStyle name="Euro 3 4 5_Data Simu" xfId="282" xr:uid="{00000000-0005-0000-0000-000019010000}"/>
    <cellStyle name="Euro 3 4_Data Simu" xfId="283" xr:uid="{00000000-0005-0000-0000-00001A010000}"/>
    <cellStyle name="Euro 3_Data Simu" xfId="284" xr:uid="{00000000-0005-0000-0000-00001B010000}"/>
    <cellStyle name="Euro 4" xfId="285" xr:uid="{00000000-0005-0000-0000-00001C010000}"/>
    <cellStyle name="Euro 4 2" xfId="286" xr:uid="{00000000-0005-0000-0000-00001D010000}"/>
    <cellStyle name="Euro 4 2 2" xfId="287" xr:uid="{00000000-0005-0000-0000-00001E010000}"/>
    <cellStyle name="Euro 4 2_Data Simu" xfId="288" xr:uid="{00000000-0005-0000-0000-00001F010000}"/>
    <cellStyle name="Euro 4 3" xfId="289" xr:uid="{00000000-0005-0000-0000-000020010000}"/>
    <cellStyle name="Euro 4 4" xfId="290" xr:uid="{00000000-0005-0000-0000-000021010000}"/>
    <cellStyle name="Euro 4 4 2" xfId="291" xr:uid="{00000000-0005-0000-0000-000022010000}"/>
    <cellStyle name="Euro 4 4 3" xfId="292" xr:uid="{00000000-0005-0000-0000-000023010000}"/>
    <cellStyle name="Euro 4 4 3 2" xfId="293" xr:uid="{00000000-0005-0000-0000-000024010000}"/>
    <cellStyle name="Euro 4 4 3 3" xfId="294" xr:uid="{00000000-0005-0000-0000-000025010000}"/>
    <cellStyle name="Euro 4 4 3 4" xfId="295" xr:uid="{00000000-0005-0000-0000-000026010000}"/>
    <cellStyle name="Euro 4 4 3 4 2" xfId="296" xr:uid="{00000000-0005-0000-0000-000027010000}"/>
    <cellStyle name="Euro 4 4 3 4_Data Simu" xfId="297" xr:uid="{00000000-0005-0000-0000-000028010000}"/>
    <cellStyle name="Euro 4 4 3_Data Simu" xfId="298" xr:uid="{00000000-0005-0000-0000-000029010000}"/>
    <cellStyle name="Euro 4 4_Data Simu" xfId="299" xr:uid="{00000000-0005-0000-0000-00002A010000}"/>
    <cellStyle name="Euro 4 5" xfId="300" xr:uid="{00000000-0005-0000-0000-00002B010000}"/>
    <cellStyle name="Euro 4 5 2" xfId="301" xr:uid="{00000000-0005-0000-0000-00002C010000}"/>
    <cellStyle name="Euro 4 5_Data Simu" xfId="302" xr:uid="{00000000-0005-0000-0000-00002D010000}"/>
    <cellStyle name="Euro 4_Data Simu" xfId="303" xr:uid="{00000000-0005-0000-0000-00002E010000}"/>
    <cellStyle name="Euro_Associations" xfId="304" xr:uid="{00000000-0005-0000-0000-00002F010000}"/>
    <cellStyle name="Explanatory Text" xfId="305" xr:uid="{00000000-0005-0000-0000-000030010000}"/>
    <cellStyle name="flashing" xfId="306" xr:uid="{00000000-0005-0000-0000-000031010000}"/>
    <cellStyle name="flashing 2" xfId="307" xr:uid="{00000000-0005-0000-0000-000032010000}"/>
    <cellStyle name="flashing_Associations" xfId="308" xr:uid="{00000000-0005-0000-0000-000033010000}"/>
    <cellStyle name="Good" xfId="309" xr:uid="{00000000-0005-0000-0000-000034010000}"/>
    <cellStyle name="Heading 1" xfId="310" xr:uid="{00000000-0005-0000-0000-000035010000}"/>
    <cellStyle name="Heading 2" xfId="311" xr:uid="{00000000-0005-0000-0000-000036010000}"/>
    <cellStyle name="Heading 3" xfId="312" xr:uid="{00000000-0005-0000-0000-000037010000}"/>
    <cellStyle name="Heading 4" xfId="313" xr:uid="{00000000-0005-0000-0000-000038010000}"/>
    <cellStyle name="Input" xfId="314" xr:uid="{00000000-0005-0000-0000-000039010000}"/>
    <cellStyle name="Insatisfaisant" xfId="315" builtinId="27" customBuiltin="1"/>
    <cellStyle name="Insatisfaisant 2" xfId="316" xr:uid="{00000000-0005-0000-0000-00003B010000}"/>
    <cellStyle name="Insatisfaisant 2 2" xfId="317" xr:uid="{00000000-0005-0000-0000-00003C010000}"/>
    <cellStyle name="Insatisfaisant 2_APE-MAT" xfId="318" xr:uid="{00000000-0005-0000-0000-00003D010000}"/>
    <cellStyle name="Insatisfaisant 3" xfId="319" xr:uid="{00000000-0005-0000-0000-00003E010000}"/>
    <cellStyle name="Insatisfaisant 4" xfId="320" xr:uid="{00000000-0005-0000-0000-00003F010000}"/>
    <cellStyle name="Lien hypertexte" xfId="321" builtinId="8"/>
    <cellStyle name="Lien hypertexte 10" xfId="322" xr:uid="{00000000-0005-0000-0000-000041010000}"/>
    <cellStyle name="Lien hypertexte 11" xfId="323" xr:uid="{00000000-0005-0000-0000-000042010000}"/>
    <cellStyle name="Lien hypertexte 12" xfId="324" xr:uid="{00000000-0005-0000-0000-000043010000}"/>
    <cellStyle name="Lien hypertexte 13" xfId="325" xr:uid="{00000000-0005-0000-0000-000044010000}"/>
    <cellStyle name="Lien hypertexte 14" xfId="326" xr:uid="{00000000-0005-0000-0000-000045010000}"/>
    <cellStyle name="Lien hypertexte 15" xfId="327" xr:uid="{00000000-0005-0000-0000-000046010000}"/>
    <cellStyle name="Lien hypertexte 16" xfId="328" xr:uid="{00000000-0005-0000-0000-000047010000}"/>
    <cellStyle name="Lien hypertexte 17" xfId="329" xr:uid="{00000000-0005-0000-0000-000048010000}"/>
    <cellStyle name="Lien hypertexte 2" xfId="330" xr:uid="{00000000-0005-0000-0000-000049010000}"/>
    <cellStyle name="Lien hypertexte 3" xfId="331" xr:uid="{00000000-0005-0000-0000-00004A010000}"/>
    <cellStyle name="Lien hypertexte 4" xfId="332" xr:uid="{00000000-0005-0000-0000-00004B010000}"/>
    <cellStyle name="Lien hypertexte 5" xfId="333" xr:uid="{00000000-0005-0000-0000-00004C010000}"/>
    <cellStyle name="Lien hypertexte 6" xfId="334" xr:uid="{00000000-0005-0000-0000-00004D010000}"/>
    <cellStyle name="Lien hypertexte 7" xfId="335" xr:uid="{00000000-0005-0000-0000-00004E010000}"/>
    <cellStyle name="Lien hypertexte 8" xfId="336" xr:uid="{00000000-0005-0000-0000-00004F010000}"/>
    <cellStyle name="Lien hypertexte 9" xfId="337" xr:uid="{00000000-0005-0000-0000-000050010000}"/>
    <cellStyle name="Lien hypertexte visité 10" xfId="338" xr:uid="{00000000-0005-0000-0000-000051010000}"/>
    <cellStyle name="Lien hypertexte visité 11" xfId="339" xr:uid="{00000000-0005-0000-0000-000052010000}"/>
    <cellStyle name="Lien hypertexte visité 12" xfId="340" xr:uid="{00000000-0005-0000-0000-000053010000}"/>
    <cellStyle name="Lien hypertexte visité 13" xfId="341" xr:uid="{00000000-0005-0000-0000-000054010000}"/>
    <cellStyle name="Lien hypertexte visité 14" xfId="342" xr:uid="{00000000-0005-0000-0000-000055010000}"/>
    <cellStyle name="Lien hypertexte visité 15" xfId="343" xr:uid="{00000000-0005-0000-0000-000056010000}"/>
    <cellStyle name="Lien hypertexte visité 16" xfId="344" xr:uid="{00000000-0005-0000-0000-000057010000}"/>
    <cellStyle name="Lien hypertexte visité 2" xfId="345" xr:uid="{00000000-0005-0000-0000-000058010000}"/>
    <cellStyle name="Lien hypertexte visité 3" xfId="346" xr:uid="{00000000-0005-0000-0000-000059010000}"/>
    <cellStyle name="Lien hypertexte visité 4" xfId="347" xr:uid="{00000000-0005-0000-0000-00005A010000}"/>
    <cellStyle name="Lien hypertexte visité 5" xfId="348" xr:uid="{00000000-0005-0000-0000-00005B010000}"/>
    <cellStyle name="Lien hypertexte visité 6" xfId="349" xr:uid="{00000000-0005-0000-0000-00005C010000}"/>
    <cellStyle name="Lien hypertexte visité 7" xfId="350" xr:uid="{00000000-0005-0000-0000-00005D010000}"/>
    <cellStyle name="Lien hypertexte visité 8" xfId="351" xr:uid="{00000000-0005-0000-0000-00005E010000}"/>
    <cellStyle name="Lien hypertexte visité 9" xfId="352" xr:uid="{00000000-0005-0000-0000-00005F010000}"/>
    <cellStyle name="Linked Cell" xfId="353" xr:uid="{00000000-0005-0000-0000-000060010000}"/>
    <cellStyle name="Milliers" xfId="947" builtinId="3"/>
    <cellStyle name="Milliers 2" xfId="946" xr:uid="{33761110-0692-467B-AB6D-A357613D92E1}"/>
    <cellStyle name="Monétaire" xfId="945" builtinId="4"/>
    <cellStyle name="Neutral" xfId="354" xr:uid="{00000000-0005-0000-0000-000061010000}"/>
    <cellStyle name="Neutre" xfId="355" builtinId="28" customBuiltin="1"/>
    <cellStyle name="Neutre 2" xfId="356" xr:uid="{00000000-0005-0000-0000-000063010000}"/>
    <cellStyle name="Neutre 2 2" xfId="357" xr:uid="{00000000-0005-0000-0000-000064010000}"/>
    <cellStyle name="Neutre 2_APE-MAT" xfId="358" xr:uid="{00000000-0005-0000-0000-000065010000}"/>
    <cellStyle name="Neutre 3" xfId="359" xr:uid="{00000000-0005-0000-0000-000066010000}"/>
    <cellStyle name="Neutre 4" xfId="360" xr:uid="{00000000-0005-0000-0000-000067010000}"/>
    <cellStyle name="Normal" xfId="0" builtinId="0"/>
    <cellStyle name="Normal 10" xfId="361" xr:uid="{00000000-0005-0000-0000-000069010000}"/>
    <cellStyle name="Normal 10 2" xfId="362" xr:uid="{00000000-0005-0000-0000-00006A010000}"/>
    <cellStyle name="Normal 10 3" xfId="363" xr:uid="{00000000-0005-0000-0000-00006B010000}"/>
    <cellStyle name="Normal 10_Data Simu" xfId="364" xr:uid="{00000000-0005-0000-0000-00006C010000}"/>
    <cellStyle name="Normal 11" xfId="365" xr:uid="{00000000-0005-0000-0000-00006D010000}"/>
    <cellStyle name="Normal 11 2" xfId="366" xr:uid="{00000000-0005-0000-0000-00006E010000}"/>
    <cellStyle name="Normal 11 2 2" xfId="367" xr:uid="{00000000-0005-0000-0000-00006F010000}"/>
    <cellStyle name="Normal 11 2_Data Simu" xfId="368" xr:uid="{00000000-0005-0000-0000-000070010000}"/>
    <cellStyle name="Normal 11 3" xfId="369" xr:uid="{00000000-0005-0000-0000-000071010000}"/>
    <cellStyle name="Normal 11 4" xfId="370" xr:uid="{00000000-0005-0000-0000-000072010000}"/>
    <cellStyle name="Normal 11 4 2" xfId="371" xr:uid="{00000000-0005-0000-0000-000073010000}"/>
    <cellStyle name="Normal 11 4 3" xfId="372" xr:uid="{00000000-0005-0000-0000-000074010000}"/>
    <cellStyle name="Normal 11 4 3 2" xfId="373" xr:uid="{00000000-0005-0000-0000-000075010000}"/>
    <cellStyle name="Normal 11 4 3 3" xfId="374" xr:uid="{00000000-0005-0000-0000-000076010000}"/>
    <cellStyle name="Normal 11 4 3 4" xfId="375" xr:uid="{00000000-0005-0000-0000-000077010000}"/>
    <cellStyle name="Normal 11 4 3 4 2" xfId="376" xr:uid="{00000000-0005-0000-0000-000078010000}"/>
    <cellStyle name="Normal 11 4 3 4_Data Simu" xfId="377" xr:uid="{00000000-0005-0000-0000-000079010000}"/>
    <cellStyle name="Normal 11 4 3_Data Simu" xfId="378" xr:uid="{00000000-0005-0000-0000-00007A010000}"/>
    <cellStyle name="Normal 11 4_Data Simu" xfId="379" xr:uid="{00000000-0005-0000-0000-00007B010000}"/>
    <cellStyle name="Normal 11 5" xfId="380" xr:uid="{00000000-0005-0000-0000-00007C010000}"/>
    <cellStyle name="Normal 11 5 2" xfId="381" xr:uid="{00000000-0005-0000-0000-00007D010000}"/>
    <cellStyle name="Normal 11 5_Data Simu" xfId="382" xr:uid="{00000000-0005-0000-0000-00007E010000}"/>
    <cellStyle name="Normal 11_Data Simu" xfId="383" xr:uid="{00000000-0005-0000-0000-00007F010000}"/>
    <cellStyle name="Normal 12" xfId="384" xr:uid="{00000000-0005-0000-0000-000080010000}"/>
    <cellStyle name="Normal 13" xfId="385" xr:uid="{00000000-0005-0000-0000-000081010000}"/>
    <cellStyle name="Normal 14" xfId="386" xr:uid="{00000000-0005-0000-0000-000082010000}"/>
    <cellStyle name="Normal 15" xfId="387" xr:uid="{00000000-0005-0000-0000-000083010000}"/>
    <cellStyle name="Normal 16" xfId="388" xr:uid="{00000000-0005-0000-0000-000084010000}"/>
    <cellStyle name="Normal 17" xfId="389" xr:uid="{00000000-0005-0000-0000-000085010000}"/>
    <cellStyle name="Normal 18" xfId="935" xr:uid="{2CF3ED6E-D912-4425-B959-3920F5D7CDDA}"/>
    <cellStyle name="Normal 19" xfId="936" xr:uid="{B6121816-DEFE-427A-9F3E-EE3EB1D20940}"/>
    <cellStyle name="Normal 19 2" xfId="937" xr:uid="{67D4B983-20FA-4A42-8CF5-EADD950EBAE1}"/>
    <cellStyle name="Normal 19 3" xfId="938" xr:uid="{EBDB840B-FD15-47EF-9D20-367BAF126B0F}"/>
    <cellStyle name="Normal 19 4" xfId="939" xr:uid="{089AC381-BEF9-4925-8BA8-C070B4559E32}"/>
    <cellStyle name="Normal 19 5" xfId="940" xr:uid="{F5B863A2-8898-40D6-8DCD-FB5D540965AD}"/>
    <cellStyle name="Normal 19 6" xfId="942" xr:uid="{C680DA53-26E3-4663-BB4D-74B21E880428}"/>
    <cellStyle name="Normal 19 7" xfId="944" xr:uid="{26AEAC54-082C-4CF7-93F1-039ED3566D85}"/>
    <cellStyle name="Normal 2" xfId="390" xr:uid="{00000000-0005-0000-0000-000086010000}"/>
    <cellStyle name="Normal 2 10" xfId="391" xr:uid="{00000000-0005-0000-0000-000087010000}"/>
    <cellStyle name="Normal 2 10 2" xfId="392" xr:uid="{00000000-0005-0000-0000-000088010000}"/>
    <cellStyle name="Normal 2 10 2 2" xfId="393" xr:uid="{00000000-0005-0000-0000-000089010000}"/>
    <cellStyle name="Normal 2 10 2_Data Simu" xfId="394" xr:uid="{00000000-0005-0000-0000-00008A010000}"/>
    <cellStyle name="Normal 2 10 3" xfId="395" xr:uid="{00000000-0005-0000-0000-00008B010000}"/>
    <cellStyle name="Normal 2 10 4" xfId="396" xr:uid="{00000000-0005-0000-0000-00008C010000}"/>
    <cellStyle name="Normal 2 10 4 2" xfId="397" xr:uid="{00000000-0005-0000-0000-00008D010000}"/>
    <cellStyle name="Normal 2 10 4 3" xfId="398" xr:uid="{00000000-0005-0000-0000-00008E010000}"/>
    <cellStyle name="Normal 2 10 4 3 2" xfId="399" xr:uid="{00000000-0005-0000-0000-00008F010000}"/>
    <cellStyle name="Normal 2 10 4 3 3" xfId="400" xr:uid="{00000000-0005-0000-0000-000090010000}"/>
    <cellStyle name="Normal 2 10 4 3 4" xfId="401" xr:uid="{00000000-0005-0000-0000-000091010000}"/>
    <cellStyle name="Normal 2 10 4 3 4 2" xfId="402" xr:uid="{00000000-0005-0000-0000-000092010000}"/>
    <cellStyle name="Normal 2 10 4 3 4_Data Simu" xfId="403" xr:uid="{00000000-0005-0000-0000-000093010000}"/>
    <cellStyle name="Normal 2 10 4 3_Data Simu" xfId="404" xr:uid="{00000000-0005-0000-0000-000094010000}"/>
    <cellStyle name="Normal 2 10 4_Data Simu" xfId="405" xr:uid="{00000000-0005-0000-0000-000095010000}"/>
    <cellStyle name="Normal 2 10 5" xfId="406" xr:uid="{00000000-0005-0000-0000-000096010000}"/>
    <cellStyle name="Normal 2 10 5 2" xfId="407" xr:uid="{00000000-0005-0000-0000-000097010000}"/>
    <cellStyle name="Normal 2 10 5_Data Simu" xfId="408" xr:uid="{00000000-0005-0000-0000-000098010000}"/>
    <cellStyle name="Normal 2 10_Data Simu" xfId="409" xr:uid="{00000000-0005-0000-0000-000099010000}"/>
    <cellStyle name="Normal 2 11" xfId="410" xr:uid="{00000000-0005-0000-0000-00009A010000}"/>
    <cellStyle name="Normal 2 12" xfId="411" xr:uid="{00000000-0005-0000-0000-00009B010000}"/>
    <cellStyle name="Normal 2 2" xfId="412" xr:uid="{00000000-0005-0000-0000-00009C010000}"/>
    <cellStyle name="Normal 2 2 2" xfId="413" xr:uid="{00000000-0005-0000-0000-00009D010000}"/>
    <cellStyle name="Normal 2 2 2 2" xfId="414" xr:uid="{00000000-0005-0000-0000-00009E010000}"/>
    <cellStyle name="Normal 2 2 2_Data Simu" xfId="415" xr:uid="{00000000-0005-0000-0000-00009F010000}"/>
    <cellStyle name="Normal 2 2 3" xfId="416" xr:uid="{00000000-0005-0000-0000-0000A0010000}"/>
    <cellStyle name="Normal 2 2_APE-MAT" xfId="417" xr:uid="{00000000-0005-0000-0000-0000A1010000}"/>
    <cellStyle name="Normal 2 3" xfId="418" xr:uid="{00000000-0005-0000-0000-0000A2010000}"/>
    <cellStyle name="Normal 2 3 10" xfId="419" xr:uid="{00000000-0005-0000-0000-0000A3010000}"/>
    <cellStyle name="Normal 2 3 10 2" xfId="420" xr:uid="{00000000-0005-0000-0000-0000A4010000}"/>
    <cellStyle name="Normal 2 3 10 2 2" xfId="421" xr:uid="{00000000-0005-0000-0000-0000A5010000}"/>
    <cellStyle name="Normal 2 3 10 2_Data Simu" xfId="422" xr:uid="{00000000-0005-0000-0000-0000A6010000}"/>
    <cellStyle name="Normal 2 3 10 3" xfId="423" xr:uid="{00000000-0005-0000-0000-0000A7010000}"/>
    <cellStyle name="Normal 2 3 10 4" xfId="424" xr:uid="{00000000-0005-0000-0000-0000A8010000}"/>
    <cellStyle name="Normal 2 3 10 4 2" xfId="425" xr:uid="{00000000-0005-0000-0000-0000A9010000}"/>
    <cellStyle name="Normal 2 3 10 4 3" xfId="426" xr:uid="{00000000-0005-0000-0000-0000AA010000}"/>
    <cellStyle name="Normal 2 3 10 4 3 2" xfId="427" xr:uid="{00000000-0005-0000-0000-0000AB010000}"/>
    <cellStyle name="Normal 2 3 10 4 3 3" xfId="428" xr:uid="{00000000-0005-0000-0000-0000AC010000}"/>
    <cellStyle name="Normal 2 3 10 4 3 4" xfId="429" xr:uid="{00000000-0005-0000-0000-0000AD010000}"/>
    <cellStyle name="Normal 2 3 10 4 3 4 2" xfId="430" xr:uid="{00000000-0005-0000-0000-0000AE010000}"/>
    <cellStyle name="Normal 2 3 10 4 3 4_Data Simu" xfId="431" xr:uid="{00000000-0005-0000-0000-0000AF010000}"/>
    <cellStyle name="Normal 2 3 10 4 3_Data Simu" xfId="432" xr:uid="{00000000-0005-0000-0000-0000B0010000}"/>
    <cellStyle name="Normal 2 3 10 4_Data Simu" xfId="433" xr:uid="{00000000-0005-0000-0000-0000B1010000}"/>
    <cellStyle name="Normal 2 3 10 5" xfId="434" xr:uid="{00000000-0005-0000-0000-0000B2010000}"/>
    <cellStyle name="Normal 2 3 10 5 2" xfId="435" xr:uid="{00000000-0005-0000-0000-0000B3010000}"/>
    <cellStyle name="Normal 2 3 10 5_Data Simu" xfId="436" xr:uid="{00000000-0005-0000-0000-0000B4010000}"/>
    <cellStyle name="Normal 2 3 10_Data Simu" xfId="437" xr:uid="{00000000-0005-0000-0000-0000B5010000}"/>
    <cellStyle name="Normal 2 3 2" xfId="438" xr:uid="{00000000-0005-0000-0000-0000B6010000}"/>
    <cellStyle name="Normal 2 3 2 2" xfId="439" xr:uid="{00000000-0005-0000-0000-0000B7010000}"/>
    <cellStyle name="Normal 2 3 2 2 2" xfId="440" xr:uid="{00000000-0005-0000-0000-0000B8010000}"/>
    <cellStyle name="Normal 2 3 2 2_Data Simu" xfId="441" xr:uid="{00000000-0005-0000-0000-0000B9010000}"/>
    <cellStyle name="Normal 2 3 2 3" xfId="442" xr:uid="{00000000-0005-0000-0000-0000BA010000}"/>
    <cellStyle name="Normal 2 3 2_Data Simu" xfId="443" xr:uid="{00000000-0005-0000-0000-0000BB010000}"/>
    <cellStyle name="Normal 2 3 3" xfId="444" xr:uid="{00000000-0005-0000-0000-0000BC010000}"/>
    <cellStyle name="Normal 2 3 3 2" xfId="445" xr:uid="{00000000-0005-0000-0000-0000BD010000}"/>
    <cellStyle name="Normal 2 3 3_Data Simu" xfId="446" xr:uid="{00000000-0005-0000-0000-0000BE010000}"/>
    <cellStyle name="Normal 2 3 4" xfId="447" xr:uid="{00000000-0005-0000-0000-0000BF010000}"/>
    <cellStyle name="Normal 2 3 4 2" xfId="448" xr:uid="{00000000-0005-0000-0000-0000C0010000}"/>
    <cellStyle name="Normal 2 3 4 2 2" xfId="449" xr:uid="{00000000-0005-0000-0000-0000C1010000}"/>
    <cellStyle name="Normal 2 3 4 2_Data Simu" xfId="450" xr:uid="{00000000-0005-0000-0000-0000C2010000}"/>
    <cellStyle name="Normal 2 3 4 3" xfId="451" xr:uid="{00000000-0005-0000-0000-0000C3010000}"/>
    <cellStyle name="Normal 2 3 4 4" xfId="452" xr:uid="{00000000-0005-0000-0000-0000C4010000}"/>
    <cellStyle name="Normal 2 3 4 4 2" xfId="453" xr:uid="{00000000-0005-0000-0000-0000C5010000}"/>
    <cellStyle name="Normal 2 3 4 4 3" xfId="454" xr:uid="{00000000-0005-0000-0000-0000C6010000}"/>
    <cellStyle name="Normal 2 3 4 4 3 2" xfId="455" xr:uid="{00000000-0005-0000-0000-0000C7010000}"/>
    <cellStyle name="Normal 2 3 4 4 3 3" xfId="456" xr:uid="{00000000-0005-0000-0000-0000C8010000}"/>
    <cellStyle name="Normal 2 3 4 4 3 4" xfId="457" xr:uid="{00000000-0005-0000-0000-0000C9010000}"/>
    <cellStyle name="Normal 2 3 4 4 3 4 2" xfId="458" xr:uid="{00000000-0005-0000-0000-0000CA010000}"/>
    <cellStyle name="Normal 2 3 4 4 3 4_Data Simu" xfId="459" xr:uid="{00000000-0005-0000-0000-0000CB010000}"/>
    <cellStyle name="Normal 2 3 4 4 3_Data Simu" xfId="460" xr:uid="{00000000-0005-0000-0000-0000CC010000}"/>
    <cellStyle name="Normal 2 3 4 4_Data Simu" xfId="461" xr:uid="{00000000-0005-0000-0000-0000CD010000}"/>
    <cellStyle name="Normal 2 3 4 5" xfId="462" xr:uid="{00000000-0005-0000-0000-0000CE010000}"/>
    <cellStyle name="Normal 2 3 4 5 2" xfId="463" xr:uid="{00000000-0005-0000-0000-0000CF010000}"/>
    <cellStyle name="Normal 2 3 4 5_Data Simu" xfId="464" xr:uid="{00000000-0005-0000-0000-0000D0010000}"/>
    <cellStyle name="Normal 2 3 4_Data Simu" xfId="465" xr:uid="{00000000-0005-0000-0000-0000D1010000}"/>
    <cellStyle name="Normal 2 3 5" xfId="466" xr:uid="{00000000-0005-0000-0000-0000D2010000}"/>
    <cellStyle name="Normal 2 3 5 2" xfId="467" xr:uid="{00000000-0005-0000-0000-0000D3010000}"/>
    <cellStyle name="Normal 2 3 5 2 2" xfId="468" xr:uid="{00000000-0005-0000-0000-0000D4010000}"/>
    <cellStyle name="Normal 2 3 5 2_Data Simu" xfId="469" xr:uid="{00000000-0005-0000-0000-0000D5010000}"/>
    <cellStyle name="Normal 2 3 5 3" xfId="470" xr:uid="{00000000-0005-0000-0000-0000D6010000}"/>
    <cellStyle name="Normal 2 3 5 4" xfId="471" xr:uid="{00000000-0005-0000-0000-0000D7010000}"/>
    <cellStyle name="Normal 2 3 5 4 2" xfId="472" xr:uid="{00000000-0005-0000-0000-0000D8010000}"/>
    <cellStyle name="Normal 2 3 5 4 3" xfId="473" xr:uid="{00000000-0005-0000-0000-0000D9010000}"/>
    <cellStyle name="Normal 2 3 5 4 3 2" xfId="474" xr:uid="{00000000-0005-0000-0000-0000DA010000}"/>
    <cellStyle name="Normal 2 3 5 4 3 3" xfId="475" xr:uid="{00000000-0005-0000-0000-0000DB010000}"/>
    <cellStyle name="Normal 2 3 5 4 3 4" xfId="476" xr:uid="{00000000-0005-0000-0000-0000DC010000}"/>
    <cellStyle name="Normal 2 3 5 4 3 4 2" xfId="477" xr:uid="{00000000-0005-0000-0000-0000DD010000}"/>
    <cellStyle name="Normal 2 3 5 4 3 4_Data Simu" xfId="478" xr:uid="{00000000-0005-0000-0000-0000DE010000}"/>
    <cellStyle name="Normal 2 3 5 4 3_Data Simu" xfId="479" xr:uid="{00000000-0005-0000-0000-0000DF010000}"/>
    <cellStyle name="Normal 2 3 5 4_Data Simu" xfId="480" xr:uid="{00000000-0005-0000-0000-0000E0010000}"/>
    <cellStyle name="Normal 2 3 5 5" xfId="481" xr:uid="{00000000-0005-0000-0000-0000E1010000}"/>
    <cellStyle name="Normal 2 3 5 5 2" xfId="482" xr:uid="{00000000-0005-0000-0000-0000E2010000}"/>
    <cellStyle name="Normal 2 3 5 5_Data Simu" xfId="483" xr:uid="{00000000-0005-0000-0000-0000E3010000}"/>
    <cellStyle name="Normal 2 3 5_Data Simu" xfId="484" xr:uid="{00000000-0005-0000-0000-0000E4010000}"/>
    <cellStyle name="Normal 2 3 6" xfId="485" xr:uid="{00000000-0005-0000-0000-0000E5010000}"/>
    <cellStyle name="Normal 2 3 6 2" xfId="486" xr:uid="{00000000-0005-0000-0000-0000E6010000}"/>
    <cellStyle name="Normal 2 3 6 2 2" xfId="487" xr:uid="{00000000-0005-0000-0000-0000E7010000}"/>
    <cellStyle name="Normal 2 3 6 2_Data Simu" xfId="488" xr:uid="{00000000-0005-0000-0000-0000E8010000}"/>
    <cellStyle name="Normal 2 3 6 3" xfId="489" xr:uid="{00000000-0005-0000-0000-0000E9010000}"/>
    <cellStyle name="Normal 2 3 6 4" xfId="490" xr:uid="{00000000-0005-0000-0000-0000EA010000}"/>
    <cellStyle name="Normal 2 3 6 4 2" xfId="491" xr:uid="{00000000-0005-0000-0000-0000EB010000}"/>
    <cellStyle name="Normal 2 3 6 4 3" xfId="492" xr:uid="{00000000-0005-0000-0000-0000EC010000}"/>
    <cellStyle name="Normal 2 3 6 4 3 2" xfId="493" xr:uid="{00000000-0005-0000-0000-0000ED010000}"/>
    <cellStyle name="Normal 2 3 6 4 3 3" xfId="494" xr:uid="{00000000-0005-0000-0000-0000EE010000}"/>
    <cellStyle name="Normal 2 3 6 4 3 4" xfId="495" xr:uid="{00000000-0005-0000-0000-0000EF010000}"/>
    <cellStyle name="Normal 2 3 6 4 3 4 2" xfId="496" xr:uid="{00000000-0005-0000-0000-0000F0010000}"/>
    <cellStyle name="Normal 2 3 6 4 3 4_Data Simu" xfId="497" xr:uid="{00000000-0005-0000-0000-0000F1010000}"/>
    <cellStyle name="Normal 2 3 6 4 3_Data Simu" xfId="498" xr:uid="{00000000-0005-0000-0000-0000F2010000}"/>
    <cellStyle name="Normal 2 3 6 4_Data Simu" xfId="499" xr:uid="{00000000-0005-0000-0000-0000F3010000}"/>
    <cellStyle name="Normal 2 3 6 5" xfId="500" xr:uid="{00000000-0005-0000-0000-0000F4010000}"/>
    <cellStyle name="Normal 2 3 6 5 2" xfId="501" xr:uid="{00000000-0005-0000-0000-0000F5010000}"/>
    <cellStyle name="Normal 2 3 6 5_Data Simu" xfId="502" xr:uid="{00000000-0005-0000-0000-0000F6010000}"/>
    <cellStyle name="Normal 2 3 6_Data Simu" xfId="503" xr:uid="{00000000-0005-0000-0000-0000F7010000}"/>
    <cellStyle name="Normal 2 3 7" xfId="504" xr:uid="{00000000-0005-0000-0000-0000F8010000}"/>
    <cellStyle name="Normal 2 3 7 2" xfId="505" xr:uid="{00000000-0005-0000-0000-0000F9010000}"/>
    <cellStyle name="Normal 2 3 7 2 2" xfId="506" xr:uid="{00000000-0005-0000-0000-0000FA010000}"/>
    <cellStyle name="Normal 2 3 7 2_Data Simu" xfId="507" xr:uid="{00000000-0005-0000-0000-0000FB010000}"/>
    <cellStyle name="Normal 2 3 7 3" xfId="508" xr:uid="{00000000-0005-0000-0000-0000FC010000}"/>
    <cellStyle name="Normal 2 3 7 4" xfId="509" xr:uid="{00000000-0005-0000-0000-0000FD010000}"/>
    <cellStyle name="Normal 2 3 7 4 2" xfId="510" xr:uid="{00000000-0005-0000-0000-0000FE010000}"/>
    <cellStyle name="Normal 2 3 7 4 3" xfId="511" xr:uid="{00000000-0005-0000-0000-0000FF010000}"/>
    <cellStyle name="Normal 2 3 7 4 3 2" xfId="512" xr:uid="{00000000-0005-0000-0000-000000020000}"/>
    <cellStyle name="Normal 2 3 7 4 3 3" xfId="513" xr:uid="{00000000-0005-0000-0000-000001020000}"/>
    <cellStyle name="Normal 2 3 7 4 3 4" xfId="514" xr:uid="{00000000-0005-0000-0000-000002020000}"/>
    <cellStyle name="Normal 2 3 7 4 3 4 2" xfId="515" xr:uid="{00000000-0005-0000-0000-000003020000}"/>
    <cellStyle name="Normal 2 3 7 4 3 4_Data Simu" xfId="516" xr:uid="{00000000-0005-0000-0000-000004020000}"/>
    <cellStyle name="Normal 2 3 7 4 3_Data Simu" xfId="517" xr:uid="{00000000-0005-0000-0000-000005020000}"/>
    <cellStyle name="Normal 2 3 7 4_Data Simu" xfId="518" xr:uid="{00000000-0005-0000-0000-000006020000}"/>
    <cellStyle name="Normal 2 3 7 5" xfId="519" xr:uid="{00000000-0005-0000-0000-000007020000}"/>
    <cellStyle name="Normal 2 3 7 5 2" xfId="520" xr:uid="{00000000-0005-0000-0000-000008020000}"/>
    <cellStyle name="Normal 2 3 7 5_Data Simu" xfId="521" xr:uid="{00000000-0005-0000-0000-000009020000}"/>
    <cellStyle name="Normal 2 3 7_Data Simu" xfId="522" xr:uid="{00000000-0005-0000-0000-00000A020000}"/>
    <cellStyle name="Normal 2 3 8" xfId="523" xr:uid="{00000000-0005-0000-0000-00000B020000}"/>
    <cellStyle name="Normal 2 3 8 2" xfId="524" xr:uid="{00000000-0005-0000-0000-00000C020000}"/>
    <cellStyle name="Normal 2 3 8 2 2" xfId="525" xr:uid="{00000000-0005-0000-0000-00000D020000}"/>
    <cellStyle name="Normal 2 3 8 2_Data Simu" xfId="526" xr:uid="{00000000-0005-0000-0000-00000E020000}"/>
    <cellStyle name="Normal 2 3 8 3" xfId="527" xr:uid="{00000000-0005-0000-0000-00000F020000}"/>
    <cellStyle name="Normal 2 3 8 4" xfId="528" xr:uid="{00000000-0005-0000-0000-000010020000}"/>
    <cellStyle name="Normal 2 3 8 4 2" xfId="529" xr:uid="{00000000-0005-0000-0000-000011020000}"/>
    <cellStyle name="Normal 2 3 8 4 3" xfId="530" xr:uid="{00000000-0005-0000-0000-000012020000}"/>
    <cellStyle name="Normal 2 3 8 4 3 2" xfId="531" xr:uid="{00000000-0005-0000-0000-000013020000}"/>
    <cellStyle name="Normal 2 3 8 4 3 3" xfId="532" xr:uid="{00000000-0005-0000-0000-000014020000}"/>
    <cellStyle name="Normal 2 3 8 4 3 4" xfId="533" xr:uid="{00000000-0005-0000-0000-000015020000}"/>
    <cellStyle name="Normal 2 3 8 4 3 4 2" xfId="534" xr:uid="{00000000-0005-0000-0000-000016020000}"/>
    <cellStyle name="Normal 2 3 8 4 3 4_Data Simu" xfId="535" xr:uid="{00000000-0005-0000-0000-000017020000}"/>
    <cellStyle name="Normal 2 3 8 4 3_Data Simu" xfId="536" xr:uid="{00000000-0005-0000-0000-000018020000}"/>
    <cellStyle name="Normal 2 3 8 4_Data Simu" xfId="537" xr:uid="{00000000-0005-0000-0000-000019020000}"/>
    <cellStyle name="Normal 2 3 8 5" xfId="538" xr:uid="{00000000-0005-0000-0000-00001A020000}"/>
    <cellStyle name="Normal 2 3 8 5 2" xfId="539" xr:uid="{00000000-0005-0000-0000-00001B020000}"/>
    <cellStyle name="Normal 2 3 8 5_Data Simu" xfId="540" xr:uid="{00000000-0005-0000-0000-00001C020000}"/>
    <cellStyle name="Normal 2 3 8_Data Simu" xfId="541" xr:uid="{00000000-0005-0000-0000-00001D020000}"/>
    <cellStyle name="Normal 2 3 9" xfId="542" xr:uid="{00000000-0005-0000-0000-00001E020000}"/>
    <cellStyle name="Normal 2 3 9 2" xfId="543" xr:uid="{00000000-0005-0000-0000-00001F020000}"/>
    <cellStyle name="Normal 2 3 9 2 2" xfId="544" xr:uid="{00000000-0005-0000-0000-000020020000}"/>
    <cellStyle name="Normal 2 3 9 2_Data Simu" xfId="545" xr:uid="{00000000-0005-0000-0000-000021020000}"/>
    <cellStyle name="Normal 2 3 9 3" xfId="546" xr:uid="{00000000-0005-0000-0000-000022020000}"/>
    <cellStyle name="Normal 2 3 9 4" xfId="547" xr:uid="{00000000-0005-0000-0000-000023020000}"/>
    <cellStyle name="Normal 2 3 9 4 2" xfId="548" xr:uid="{00000000-0005-0000-0000-000024020000}"/>
    <cellStyle name="Normal 2 3 9 4 3" xfId="549" xr:uid="{00000000-0005-0000-0000-000025020000}"/>
    <cellStyle name="Normal 2 3 9 4 3 2" xfId="550" xr:uid="{00000000-0005-0000-0000-000026020000}"/>
    <cellStyle name="Normal 2 3 9 4 3 3" xfId="551" xr:uid="{00000000-0005-0000-0000-000027020000}"/>
    <cellStyle name="Normal 2 3 9 4 3 4" xfId="552" xr:uid="{00000000-0005-0000-0000-000028020000}"/>
    <cellStyle name="Normal 2 3 9 4 3 4 2" xfId="553" xr:uid="{00000000-0005-0000-0000-000029020000}"/>
    <cellStyle name="Normal 2 3 9 4 3 4_Data Simu" xfId="554" xr:uid="{00000000-0005-0000-0000-00002A020000}"/>
    <cellStyle name="Normal 2 3 9 4 3_Data Simu" xfId="555" xr:uid="{00000000-0005-0000-0000-00002B020000}"/>
    <cellStyle name="Normal 2 3 9 4_Data Simu" xfId="556" xr:uid="{00000000-0005-0000-0000-00002C020000}"/>
    <cellStyle name="Normal 2 3 9 5" xfId="557" xr:uid="{00000000-0005-0000-0000-00002D020000}"/>
    <cellStyle name="Normal 2 3 9 5 2" xfId="558" xr:uid="{00000000-0005-0000-0000-00002E020000}"/>
    <cellStyle name="Normal 2 3 9 5_Data Simu" xfId="559" xr:uid="{00000000-0005-0000-0000-00002F020000}"/>
    <cellStyle name="Normal 2 3 9_Data Simu" xfId="560" xr:uid="{00000000-0005-0000-0000-000030020000}"/>
    <cellStyle name="Normal 2 3_Data Simu" xfId="561" xr:uid="{00000000-0005-0000-0000-000031020000}"/>
    <cellStyle name="Normal 2 4" xfId="562" xr:uid="{00000000-0005-0000-0000-000032020000}"/>
    <cellStyle name="Normal 2 4 2" xfId="563" xr:uid="{00000000-0005-0000-0000-000033020000}"/>
    <cellStyle name="Normal 2 4 2 2" xfId="564" xr:uid="{00000000-0005-0000-0000-000034020000}"/>
    <cellStyle name="Normal 2 4 2_Data Simu" xfId="565" xr:uid="{00000000-0005-0000-0000-000035020000}"/>
    <cellStyle name="Normal 2 4 3" xfId="566" xr:uid="{00000000-0005-0000-0000-000036020000}"/>
    <cellStyle name="Normal 2 4 4" xfId="567" xr:uid="{00000000-0005-0000-0000-000037020000}"/>
    <cellStyle name="Normal 2 4 4 2" xfId="568" xr:uid="{00000000-0005-0000-0000-000038020000}"/>
    <cellStyle name="Normal 2 4 4 3" xfId="569" xr:uid="{00000000-0005-0000-0000-000039020000}"/>
    <cellStyle name="Normal 2 4 4 3 2" xfId="570" xr:uid="{00000000-0005-0000-0000-00003A020000}"/>
    <cellStyle name="Normal 2 4 4 3 3" xfId="571" xr:uid="{00000000-0005-0000-0000-00003B020000}"/>
    <cellStyle name="Normal 2 4 4 3 4" xfId="572" xr:uid="{00000000-0005-0000-0000-00003C020000}"/>
    <cellStyle name="Normal 2 4 4 3 4 2" xfId="573" xr:uid="{00000000-0005-0000-0000-00003D020000}"/>
    <cellStyle name="Normal 2 4 4 3 4_Data Simu" xfId="574" xr:uid="{00000000-0005-0000-0000-00003E020000}"/>
    <cellStyle name="Normal 2 4 4 3_Data Simu" xfId="575" xr:uid="{00000000-0005-0000-0000-00003F020000}"/>
    <cellStyle name="Normal 2 4 4_Data Simu" xfId="576" xr:uid="{00000000-0005-0000-0000-000040020000}"/>
    <cellStyle name="Normal 2 4 5" xfId="577" xr:uid="{00000000-0005-0000-0000-000041020000}"/>
    <cellStyle name="Normal 2 4 5 2" xfId="578" xr:uid="{00000000-0005-0000-0000-000042020000}"/>
    <cellStyle name="Normal 2 4 5_Data Simu" xfId="579" xr:uid="{00000000-0005-0000-0000-000043020000}"/>
    <cellStyle name="Normal 2 4_Data Simu" xfId="580" xr:uid="{00000000-0005-0000-0000-000044020000}"/>
    <cellStyle name="Normal 2 5" xfId="581" xr:uid="{00000000-0005-0000-0000-000045020000}"/>
    <cellStyle name="Normal 2 5 2" xfId="582" xr:uid="{00000000-0005-0000-0000-000046020000}"/>
    <cellStyle name="Normal 2 5 2 2" xfId="583" xr:uid="{00000000-0005-0000-0000-000047020000}"/>
    <cellStyle name="Normal 2 5 2_Data Simu" xfId="584" xr:uid="{00000000-0005-0000-0000-000048020000}"/>
    <cellStyle name="Normal 2 5 3" xfId="585" xr:uid="{00000000-0005-0000-0000-000049020000}"/>
    <cellStyle name="Normal 2 5 4" xfId="586" xr:uid="{00000000-0005-0000-0000-00004A020000}"/>
    <cellStyle name="Normal 2 5 4 2" xfId="587" xr:uid="{00000000-0005-0000-0000-00004B020000}"/>
    <cellStyle name="Normal 2 5 4 3" xfId="588" xr:uid="{00000000-0005-0000-0000-00004C020000}"/>
    <cellStyle name="Normal 2 5 4 3 2" xfId="589" xr:uid="{00000000-0005-0000-0000-00004D020000}"/>
    <cellStyle name="Normal 2 5 4 3 3" xfId="590" xr:uid="{00000000-0005-0000-0000-00004E020000}"/>
    <cellStyle name="Normal 2 5 4 3 4" xfId="591" xr:uid="{00000000-0005-0000-0000-00004F020000}"/>
    <cellStyle name="Normal 2 5 4 3 4 2" xfId="592" xr:uid="{00000000-0005-0000-0000-000050020000}"/>
    <cellStyle name="Normal 2 5 4 3 4_Data Simu" xfId="593" xr:uid="{00000000-0005-0000-0000-000051020000}"/>
    <cellStyle name="Normal 2 5 4 3_Data Simu" xfId="594" xr:uid="{00000000-0005-0000-0000-000052020000}"/>
    <cellStyle name="Normal 2 5 4_Data Simu" xfId="595" xr:uid="{00000000-0005-0000-0000-000053020000}"/>
    <cellStyle name="Normal 2 5 5" xfId="596" xr:uid="{00000000-0005-0000-0000-000054020000}"/>
    <cellStyle name="Normal 2 5 5 2" xfId="597" xr:uid="{00000000-0005-0000-0000-000055020000}"/>
    <cellStyle name="Normal 2 5 5_Data Simu" xfId="598" xr:uid="{00000000-0005-0000-0000-000056020000}"/>
    <cellStyle name="Normal 2 5_Data Simu" xfId="599" xr:uid="{00000000-0005-0000-0000-000057020000}"/>
    <cellStyle name="Normal 2 6" xfId="600" xr:uid="{00000000-0005-0000-0000-000058020000}"/>
    <cellStyle name="Normal 2 6 2" xfId="601" xr:uid="{00000000-0005-0000-0000-000059020000}"/>
    <cellStyle name="Normal 2 6 2 2" xfId="602" xr:uid="{00000000-0005-0000-0000-00005A020000}"/>
    <cellStyle name="Normal 2 6 2_Data Simu" xfId="603" xr:uid="{00000000-0005-0000-0000-00005B020000}"/>
    <cellStyle name="Normal 2 6 3" xfId="604" xr:uid="{00000000-0005-0000-0000-00005C020000}"/>
    <cellStyle name="Normal 2 6 4" xfId="605" xr:uid="{00000000-0005-0000-0000-00005D020000}"/>
    <cellStyle name="Normal 2 6 4 2" xfId="606" xr:uid="{00000000-0005-0000-0000-00005E020000}"/>
    <cellStyle name="Normal 2 6 4 3" xfId="607" xr:uid="{00000000-0005-0000-0000-00005F020000}"/>
    <cellStyle name="Normal 2 6 4 3 2" xfId="608" xr:uid="{00000000-0005-0000-0000-000060020000}"/>
    <cellStyle name="Normal 2 6 4 3 3" xfId="609" xr:uid="{00000000-0005-0000-0000-000061020000}"/>
    <cellStyle name="Normal 2 6 4 3 4" xfId="610" xr:uid="{00000000-0005-0000-0000-000062020000}"/>
    <cellStyle name="Normal 2 6 4 3 4 2" xfId="611" xr:uid="{00000000-0005-0000-0000-000063020000}"/>
    <cellStyle name="Normal 2 6 4 3 4_Data Simu" xfId="612" xr:uid="{00000000-0005-0000-0000-000064020000}"/>
    <cellStyle name="Normal 2 6 4 3_Data Simu" xfId="613" xr:uid="{00000000-0005-0000-0000-000065020000}"/>
    <cellStyle name="Normal 2 6 4_Data Simu" xfId="614" xr:uid="{00000000-0005-0000-0000-000066020000}"/>
    <cellStyle name="Normal 2 6 5" xfId="615" xr:uid="{00000000-0005-0000-0000-000067020000}"/>
    <cellStyle name="Normal 2 6 5 2" xfId="616" xr:uid="{00000000-0005-0000-0000-000068020000}"/>
    <cellStyle name="Normal 2 6 5_Data Simu" xfId="617" xr:uid="{00000000-0005-0000-0000-000069020000}"/>
    <cellStyle name="Normal 2 6_Data Simu" xfId="618" xr:uid="{00000000-0005-0000-0000-00006A020000}"/>
    <cellStyle name="Normal 2 7" xfId="619" xr:uid="{00000000-0005-0000-0000-00006B020000}"/>
    <cellStyle name="Normal 2 7 2" xfId="620" xr:uid="{00000000-0005-0000-0000-00006C020000}"/>
    <cellStyle name="Normal 2 7 2 2" xfId="621" xr:uid="{00000000-0005-0000-0000-00006D020000}"/>
    <cellStyle name="Normal 2 7 2_Data Simu" xfId="622" xr:uid="{00000000-0005-0000-0000-00006E020000}"/>
    <cellStyle name="Normal 2 7 3" xfId="623" xr:uid="{00000000-0005-0000-0000-00006F020000}"/>
    <cellStyle name="Normal 2 7 4" xfId="624" xr:uid="{00000000-0005-0000-0000-000070020000}"/>
    <cellStyle name="Normal 2 7 4 2" xfId="625" xr:uid="{00000000-0005-0000-0000-000071020000}"/>
    <cellStyle name="Normal 2 7 4 3" xfId="626" xr:uid="{00000000-0005-0000-0000-000072020000}"/>
    <cellStyle name="Normal 2 7 4 3 2" xfId="627" xr:uid="{00000000-0005-0000-0000-000073020000}"/>
    <cellStyle name="Normal 2 7 4 3 3" xfId="628" xr:uid="{00000000-0005-0000-0000-000074020000}"/>
    <cellStyle name="Normal 2 7 4 3 4" xfId="629" xr:uid="{00000000-0005-0000-0000-000075020000}"/>
    <cellStyle name="Normal 2 7 4 3 4 2" xfId="630" xr:uid="{00000000-0005-0000-0000-000076020000}"/>
    <cellStyle name="Normal 2 7 4 3 4_Data Simu" xfId="631" xr:uid="{00000000-0005-0000-0000-000077020000}"/>
    <cellStyle name="Normal 2 7 4 3_Data Simu" xfId="632" xr:uid="{00000000-0005-0000-0000-000078020000}"/>
    <cellStyle name="Normal 2 7 4_Data Simu" xfId="633" xr:uid="{00000000-0005-0000-0000-000079020000}"/>
    <cellStyle name="Normal 2 7 5" xfId="634" xr:uid="{00000000-0005-0000-0000-00007A020000}"/>
    <cellStyle name="Normal 2 7 5 2" xfId="635" xr:uid="{00000000-0005-0000-0000-00007B020000}"/>
    <cellStyle name="Normal 2 7 5_Data Simu" xfId="636" xr:uid="{00000000-0005-0000-0000-00007C020000}"/>
    <cellStyle name="Normal 2 7_Data Simu" xfId="637" xr:uid="{00000000-0005-0000-0000-00007D020000}"/>
    <cellStyle name="Normal 2 8" xfId="638" xr:uid="{00000000-0005-0000-0000-00007E020000}"/>
    <cellStyle name="Normal 2 8 2" xfId="639" xr:uid="{00000000-0005-0000-0000-00007F020000}"/>
    <cellStyle name="Normal 2 8 2 2" xfId="640" xr:uid="{00000000-0005-0000-0000-000080020000}"/>
    <cellStyle name="Normal 2 8 2_Data Simu" xfId="641" xr:uid="{00000000-0005-0000-0000-000081020000}"/>
    <cellStyle name="Normal 2 8 3" xfId="642" xr:uid="{00000000-0005-0000-0000-000082020000}"/>
    <cellStyle name="Normal 2 8 4" xfId="643" xr:uid="{00000000-0005-0000-0000-000083020000}"/>
    <cellStyle name="Normal 2 8 4 2" xfId="644" xr:uid="{00000000-0005-0000-0000-000084020000}"/>
    <cellStyle name="Normal 2 8 4 3" xfId="645" xr:uid="{00000000-0005-0000-0000-000085020000}"/>
    <cellStyle name="Normal 2 8 4 3 2" xfId="646" xr:uid="{00000000-0005-0000-0000-000086020000}"/>
    <cellStyle name="Normal 2 8 4 3 3" xfId="647" xr:uid="{00000000-0005-0000-0000-000087020000}"/>
    <cellStyle name="Normal 2 8 4 3 4" xfId="648" xr:uid="{00000000-0005-0000-0000-000088020000}"/>
    <cellStyle name="Normal 2 8 4 3 4 2" xfId="649" xr:uid="{00000000-0005-0000-0000-000089020000}"/>
    <cellStyle name="Normal 2 8 4 3 4_Data Simu" xfId="650" xr:uid="{00000000-0005-0000-0000-00008A020000}"/>
    <cellStyle name="Normal 2 8 4 3_Data Simu" xfId="651" xr:uid="{00000000-0005-0000-0000-00008B020000}"/>
    <cellStyle name="Normal 2 8 4_Data Simu" xfId="652" xr:uid="{00000000-0005-0000-0000-00008C020000}"/>
    <cellStyle name="Normal 2 8 5" xfId="653" xr:uid="{00000000-0005-0000-0000-00008D020000}"/>
    <cellStyle name="Normal 2 8 5 2" xfId="654" xr:uid="{00000000-0005-0000-0000-00008E020000}"/>
    <cellStyle name="Normal 2 8 5_Data Simu" xfId="655" xr:uid="{00000000-0005-0000-0000-00008F020000}"/>
    <cellStyle name="Normal 2 8_Data Simu" xfId="656" xr:uid="{00000000-0005-0000-0000-000090020000}"/>
    <cellStyle name="Normal 2 9" xfId="657" xr:uid="{00000000-0005-0000-0000-000091020000}"/>
    <cellStyle name="Normal 2 9 2" xfId="658" xr:uid="{00000000-0005-0000-0000-000092020000}"/>
    <cellStyle name="Normal 2 9 2 2" xfId="659" xr:uid="{00000000-0005-0000-0000-000093020000}"/>
    <cellStyle name="Normal 2 9 2_Data Simu" xfId="660" xr:uid="{00000000-0005-0000-0000-000094020000}"/>
    <cellStyle name="Normal 2 9 3" xfId="661" xr:uid="{00000000-0005-0000-0000-000095020000}"/>
    <cellStyle name="Normal 2 9 4" xfId="662" xr:uid="{00000000-0005-0000-0000-000096020000}"/>
    <cellStyle name="Normal 2 9 4 2" xfId="663" xr:uid="{00000000-0005-0000-0000-000097020000}"/>
    <cellStyle name="Normal 2 9 4 3" xfId="664" xr:uid="{00000000-0005-0000-0000-000098020000}"/>
    <cellStyle name="Normal 2 9 4 3 2" xfId="665" xr:uid="{00000000-0005-0000-0000-000099020000}"/>
    <cellStyle name="Normal 2 9 4 3 3" xfId="666" xr:uid="{00000000-0005-0000-0000-00009A020000}"/>
    <cellStyle name="Normal 2 9 4 3 4" xfId="667" xr:uid="{00000000-0005-0000-0000-00009B020000}"/>
    <cellStyle name="Normal 2 9 4 3 4 2" xfId="668" xr:uid="{00000000-0005-0000-0000-00009C020000}"/>
    <cellStyle name="Normal 2 9 4 3 4_Data Simu" xfId="669" xr:uid="{00000000-0005-0000-0000-00009D020000}"/>
    <cellStyle name="Normal 2 9 4 3_Data Simu" xfId="670" xr:uid="{00000000-0005-0000-0000-00009E020000}"/>
    <cellStyle name="Normal 2 9 4_Data Simu" xfId="671" xr:uid="{00000000-0005-0000-0000-00009F020000}"/>
    <cellStyle name="Normal 2 9 5" xfId="672" xr:uid="{00000000-0005-0000-0000-0000A0020000}"/>
    <cellStyle name="Normal 2 9 5 2" xfId="673" xr:uid="{00000000-0005-0000-0000-0000A1020000}"/>
    <cellStyle name="Normal 2 9 5_Data Simu" xfId="674" xr:uid="{00000000-0005-0000-0000-0000A2020000}"/>
    <cellStyle name="Normal 2 9_Data Simu" xfId="675" xr:uid="{00000000-0005-0000-0000-0000A3020000}"/>
    <cellStyle name="Normal 2_Annuaire" xfId="676" xr:uid="{00000000-0005-0000-0000-0000A4020000}"/>
    <cellStyle name="Normal 3" xfId="677" xr:uid="{00000000-0005-0000-0000-0000A5020000}"/>
    <cellStyle name="Normal 3 10" xfId="678" xr:uid="{00000000-0005-0000-0000-0000A6020000}"/>
    <cellStyle name="Normal 3 10 2" xfId="679" xr:uid="{00000000-0005-0000-0000-0000A7020000}"/>
    <cellStyle name="Normal 3 10 2 2" xfId="680" xr:uid="{00000000-0005-0000-0000-0000A8020000}"/>
    <cellStyle name="Normal 3 10 2_Data Simu" xfId="681" xr:uid="{00000000-0005-0000-0000-0000A9020000}"/>
    <cellStyle name="Normal 3 10 3" xfId="682" xr:uid="{00000000-0005-0000-0000-0000AA020000}"/>
    <cellStyle name="Normal 3 10 4" xfId="683" xr:uid="{00000000-0005-0000-0000-0000AB020000}"/>
    <cellStyle name="Normal 3 10 4 2" xfId="684" xr:uid="{00000000-0005-0000-0000-0000AC020000}"/>
    <cellStyle name="Normal 3 10 4 3" xfId="685" xr:uid="{00000000-0005-0000-0000-0000AD020000}"/>
    <cellStyle name="Normal 3 10 4 3 2" xfId="686" xr:uid="{00000000-0005-0000-0000-0000AE020000}"/>
    <cellStyle name="Normal 3 10 4 3 3" xfId="687" xr:uid="{00000000-0005-0000-0000-0000AF020000}"/>
    <cellStyle name="Normal 3 10 4 3 4" xfId="688" xr:uid="{00000000-0005-0000-0000-0000B0020000}"/>
    <cellStyle name="Normal 3 10 4 3 4 2" xfId="689" xr:uid="{00000000-0005-0000-0000-0000B1020000}"/>
    <cellStyle name="Normal 3 10 4 3 4_Data Simu" xfId="690" xr:uid="{00000000-0005-0000-0000-0000B2020000}"/>
    <cellStyle name="Normal 3 10 4 3_Data Simu" xfId="691" xr:uid="{00000000-0005-0000-0000-0000B3020000}"/>
    <cellStyle name="Normal 3 10 4_Data Simu" xfId="692" xr:uid="{00000000-0005-0000-0000-0000B4020000}"/>
    <cellStyle name="Normal 3 10 5" xfId="693" xr:uid="{00000000-0005-0000-0000-0000B5020000}"/>
    <cellStyle name="Normal 3 10 5 2" xfId="694" xr:uid="{00000000-0005-0000-0000-0000B6020000}"/>
    <cellStyle name="Normal 3 10 5_Data Simu" xfId="695" xr:uid="{00000000-0005-0000-0000-0000B7020000}"/>
    <cellStyle name="Normal 3 10_Data Simu" xfId="696" xr:uid="{00000000-0005-0000-0000-0000B8020000}"/>
    <cellStyle name="Normal 3 2" xfId="697" xr:uid="{00000000-0005-0000-0000-0000B9020000}"/>
    <cellStyle name="Normal 3 2 2" xfId="698" xr:uid="{00000000-0005-0000-0000-0000BA020000}"/>
    <cellStyle name="Normal 3 2 2 2" xfId="699" xr:uid="{00000000-0005-0000-0000-0000BB020000}"/>
    <cellStyle name="Normal 3 2 2_Data Simu" xfId="700" xr:uid="{00000000-0005-0000-0000-0000BC020000}"/>
    <cellStyle name="Normal 3 2 3" xfId="701" xr:uid="{00000000-0005-0000-0000-0000BD020000}"/>
    <cellStyle name="Normal 3 2_Data Simu" xfId="702" xr:uid="{00000000-0005-0000-0000-0000BE020000}"/>
    <cellStyle name="Normal 3 3" xfId="703" xr:uid="{00000000-0005-0000-0000-0000BF020000}"/>
    <cellStyle name="Normal 3 3 2" xfId="704" xr:uid="{00000000-0005-0000-0000-0000C0020000}"/>
    <cellStyle name="Normal 3 3 2 2" xfId="705" xr:uid="{00000000-0005-0000-0000-0000C1020000}"/>
    <cellStyle name="Normal 3 3 2_Data Simu" xfId="706" xr:uid="{00000000-0005-0000-0000-0000C2020000}"/>
    <cellStyle name="Normal 3 3 3" xfId="707" xr:uid="{00000000-0005-0000-0000-0000C3020000}"/>
    <cellStyle name="Normal 3 3_Data Simu" xfId="708" xr:uid="{00000000-0005-0000-0000-0000C4020000}"/>
    <cellStyle name="Normal 3 4" xfId="709" xr:uid="{00000000-0005-0000-0000-0000C5020000}"/>
    <cellStyle name="Normal 3 4 2" xfId="710" xr:uid="{00000000-0005-0000-0000-0000C6020000}"/>
    <cellStyle name="Normal 3 4 2 2" xfId="711" xr:uid="{00000000-0005-0000-0000-0000C7020000}"/>
    <cellStyle name="Normal 3 4 2_Data Simu" xfId="712" xr:uid="{00000000-0005-0000-0000-0000C8020000}"/>
    <cellStyle name="Normal 3 4 3" xfId="713" xr:uid="{00000000-0005-0000-0000-0000C9020000}"/>
    <cellStyle name="Normal 3 4 4" xfId="714" xr:uid="{00000000-0005-0000-0000-0000CA020000}"/>
    <cellStyle name="Normal 3 4 4 2" xfId="715" xr:uid="{00000000-0005-0000-0000-0000CB020000}"/>
    <cellStyle name="Normal 3 4 4 3" xfId="716" xr:uid="{00000000-0005-0000-0000-0000CC020000}"/>
    <cellStyle name="Normal 3 4 4 3 2" xfId="717" xr:uid="{00000000-0005-0000-0000-0000CD020000}"/>
    <cellStyle name="Normal 3 4 4 3 3" xfId="718" xr:uid="{00000000-0005-0000-0000-0000CE020000}"/>
    <cellStyle name="Normal 3 4 4 3 4" xfId="719" xr:uid="{00000000-0005-0000-0000-0000CF020000}"/>
    <cellStyle name="Normal 3 4 4 3 4 2" xfId="720" xr:uid="{00000000-0005-0000-0000-0000D0020000}"/>
    <cellStyle name="Normal 3 4 4 3 4_Data Simu" xfId="721" xr:uid="{00000000-0005-0000-0000-0000D1020000}"/>
    <cellStyle name="Normal 3 4 4 3_Data Simu" xfId="722" xr:uid="{00000000-0005-0000-0000-0000D2020000}"/>
    <cellStyle name="Normal 3 4 4_Data Simu" xfId="723" xr:uid="{00000000-0005-0000-0000-0000D3020000}"/>
    <cellStyle name="Normal 3 4 5" xfId="724" xr:uid="{00000000-0005-0000-0000-0000D4020000}"/>
    <cellStyle name="Normal 3 4 5 2" xfId="725" xr:uid="{00000000-0005-0000-0000-0000D5020000}"/>
    <cellStyle name="Normal 3 4 5_Data Simu" xfId="726" xr:uid="{00000000-0005-0000-0000-0000D6020000}"/>
    <cellStyle name="Normal 3 4_Data Simu" xfId="727" xr:uid="{00000000-0005-0000-0000-0000D7020000}"/>
    <cellStyle name="Normal 3 5" xfId="728" xr:uid="{00000000-0005-0000-0000-0000D8020000}"/>
    <cellStyle name="Normal 3 5 2" xfId="729" xr:uid="{00000000-0005-0000-0000-0000D9020000}"/>
    <cellStyle name="Normal 3 5 2 2" xfId="730" xr:uid="{00000000-0005-0000-0000-0000DA020000}"/>
    <cellStyle name="Normal 3 5 2_Data Simu" xfId="731" xr:uid="{00000000-0005-0000-0000-0000DB020000}"/>
    <cellStyle name="Normal 3 5 3" xfId="732" xr:uid="{00000000-0005-0000-0000-0000DC020000}"/>
    <cellStyle name="Normal 3 5 4" xfId="733" xr:uid="{00000000-0005-0000-0000-0000DD020000}"/>
    <cellStyle name="Normal 3 5 4 2" xfId="734" xr:uid="{00000000-0005-0000-0000-0000DE020000}"/>
    <cellStyle name="Normal 3 5 4 3" xfId="735" xr:uid="{00000000-0005-0000-0000-0000DF020000}"/>
    <cellStyle name="Normal 3 5 4 3 2" xfId="736" xr:uid="{00000000-0005-0000-0000-0000E0020000}"/>
    <cellStyle name="Normal 3 5 4 3 3" xfId="737" xr:uid="{00000000-0005-0000-0000-0000E1020000}"/>
    <cellStyle name="Normal 3 5 4 3 4" xfId="738" xr:uid="{00000000-0005-0000-0000-0000E2020000}"/>
    <cellStyle name="Normal 3 5 4 3 4 2" xfId="739" xr:uid="{00000000-0005-0000-0000-0000E3020000}"/>
    <cellStyle name="Normal 3 5 4 3 4_Data Simu" xfId="740" xr:uid="{00000000-0005-0000-0000-0000E4020000}"/>
    <cellStyle name="Normal 3 5 4 3_Data Simu" xfId="741" xr:uid="{00000000-0005-0000-0000-0000E5020000}"/>
    <cellStyle name="Normal 3 5 4_Data Simu" xfId="742" xr:uid="{00000000-0005-0000-0000-0000E6020000}"/>
    <cellStyle name="Normal 3 5 5" xfId="743" xr:uid="{00000000-0005-0000-0000-0000E7020000}"/>
    <cellStyle name="Normal 3 5 5 2" xfId="744" xr:uid="{00000000-0005-0000-0000-0000E8020000}"/>
    <cellStyle name="Normal 3 5 5_Data Simu" xfId="745" xr:uid="{00000000-0005-0000-0000-0000E9020000}"/>
    <cellStyle name="Normal 3 5_Data Simu" xfId="746" xr:uid="{00000000-0005-0000-0000-0000EA020000}"/>
    <cellStyle name="Normal 3 6" xfId="747" xr:uid="{00000000-0005-0000-0000-0000EB020000}"/>
    <cellStyle name="Normal 3 6 2" xfId="748" xr:uid="{00000000-0005-0000-0000-0000EC020000}"/>
    <cellStyle name="Normal 3 6 2 2" xfId="749" xr:uid="{00000000-0005-0000-0000-0000ED020000}"/>
    <cellStyle name="Normal 3 6 2_Data Simu" xfId="750" xr:uid="{00000000-0005-0000-0000-0000EE020000}"/>
    <cellStyle name="Normal 3 6 3" xfId="751" xr:uid="{00000000-0005-0000-0000-0000EF020000}"/>
    <cellStyle name="Normal 3 6 4" xfId="752" xr:uid="{00000000-0005-0000-0000-0000F0020000}"/>
    <cellStyle name="Normal 3 6 4 2" xfId="753" xr:uid="{00000000-0005-0000-0000-0000F1020000}"/>
    <cellStyle name="Normal 3 6 4 3" xfId="754" xr:uid="{00000000-0005-0000-0000-0000F2020000}"/>
    <cellStyle name="Normal 3 6 4 3 2" xfId="755" xr:uid="{00000000-0005-0000-0000-0000F3020000}"/>
    <cellStyle name="Normal 3 6 4 3 3" xfId="756" xr:uid="{00000000-0005-0000-0000-0000F4020000}"/>
    <cellStyle name="Normal 3 6 4 3 4" xfId="757" xr:uid="{00000000-0005-0000-0000-0000F5020000}"/>
    <cellStyle name="Normal 3 6 4 3 4 2" xfId="758" xr:uid="{00000000-0005-0000-0000-0000F6020000}"/>
    <cellStyle name="Normal 3 6 4 3 4_Data Simu" xfId="759" xr:uid="{00000000-0005-0000-0000-0000F7020000}"/>
    <cellStyle name="Normal 3 6 4 3_Data Simu" xfId="760" xr:uid="{00000000-0005-0000-0000-0000F8020000}"/>
    <cellStyle name="Normal 3 6 4_Data Simu" xfId="761" xr:uid="{00000000-0005-0000-0000-0000F9020000}"/>
    <cellStyle name="Normal 3 6 5" xfId="762" xr:uid="{00000000-0005-0000-0000-0000FA020000}"/>
    <cellStyle name="Normal 3 6 5 2" xfId="763" xr:uid="{00000000-0005-0000-0000-0000FB020000}"/>
    <cellStyle name="Normal 3 6 5_Data Simu" xfId="764" xr:uid="{00000000-0005-0000-0000-0000FC020000}"/>
    <cellStyle name="Normal 3 6_Data Simu" xfId="765" xr:uid="{00000000-0005-0000-0000-0000FD020000}"/>
    <cellStyle name="Normal 3 7" xfId="766" xr:uid="{00000000-0005-0000-0000-0000FE020000}"/>
    <cellStyle name="Normal 3 7 2" xfId="767" xr:uid="{00000000-0005-0000-0000-0000FF020000}"/>
    <cellStyle name="Normal 3 7 2 2" xfId="768" xr:uid="{00000000-0005-0000-0000-000000030000}"/>
    <cellStyle name="Normal 3 7 2_Data Simu" xfId="769" xr:uid="{00000000-0005-0000-0000-000001030000}"/>
    <cellStyle name="Normal 3 7 3" xfId="770" xr:uid="{00000000-0005-0000-0000-000002030000}"/>
    <cellStyle name="Normal 3 7 4" xfId="771" xr:uid="{00000000-0005-0000-0000-000003030000}"/>
    <cellStyle name="Normal 3 7 4 2" xfId="772" xr:uid="{00000000-0005-0000-0000-000004030000}"/>
    <cellStyle name="Normal 3 7 4 3" xfId="773" xr:uid="{00000000-0005-0000-0000-000005030000}"/>
    <cellStyle name="Normal 3 7 4 3 2" xfId="774" xr:uid="{00000000-0005-0000-0000-000006030000}"/>
    <cellStyle name="Normal 3 7 4 3 3" xfId="775" xr:uid="{00000000-0005-0000-0000-000007030000}"/>
    <cellStyle name="Normal 3 7 4 3 4" xfId="776" xr:uid="{00000000-0005-0000-0000-000008030000}"/>
    <cellStyle name="Normal 3 7 4 3 4 2" xfId="777" xr:uid="{00000000-0005-0000-0000-000009030000}"/>
    <cellStyle name="Normal 3 7 4 3 4_Data Simu" xfId="778" xr:uid="{00000000-0005-0000-0000-00000A030000}"/>
    <cellStyle name="Normal 3 7 4 3_Data Simu" xfId="779" xr:uid="{00000000-0005-0000-0000-00000B030000}"/>
    <cellStyle name="Normal 3 7 4_Data Simu" xfId="780" xr:uid="{00000000-0005-0000-0000-00000C030000}"/>
    <cellStyle name="Normal 3 7 5" xfId="781" xr:uid="{00000000-0005-0000-0000-00000D030000}"/>
    <cellStyle name="Normal 3 7 5 2" xfId="782" xr:uid="{00000000-0005-0000-0000-00000E030000}"/>
    <cellStyle name="Normal 3 7 5_Data Simu" xfId="783" xr:uid="{00000000-0005-0000-0000-00000F030000}"/>
    <cellStyle name="Normal 3 7_Data Simu" xfId="784" xr:uid="{00000000-0005-0000-0000-000010030000}"/>
    <cellStyle name="Normal 3 8" xfId="785" xr:uid="{00000000-0005-0000-0000-000011030000}"/>
    <cellStyle name="Normal 3 8 2" xfId="786" xr:uid="{00000000-0005-0000-0000-000012030000}"/>
    <cellStyle name="Normal 3 8 2 2" xfId="787" xr:uid="{00000000-0005-0000-0000-000013030000}"/>
    <cellStyle name="Normal 3 8 2_Data Simu" xfId="788" xr:uid="{00000000-0005-0000-0000-000014030000}"/>
    <cellStyle name="Normal 3 8 3" xfId="789" xr:uid="{00000000-0005-0000-0000-000015030000}"/>
    <cellStyle name="Normal 3 8 4" xfId="790" xr:uid="{00000000-0005-0000-0000-000016030000}"/>
    <cellStyle name="Normal 3 8 4 2" xfId="791" xr:uid="{00000000-0005-0000-0000-000017030000}"/>
    <cellStyle name="Normal 3 8 4 3" xfId="792" xr:uid="{00000000-0005-0000-0000-000018030000}"/>
    <cellStyle name="Normal 3 8 4 3 2" xfId="793" xr:uid="{00000000-0005-0000-0000-000019030000}"/>
    <cellStyle name="Normal 3 8 4 3 3" xfId="794" xr:uid="{00000000-0005-0000-0000-00001A030000}"/>
    <cellStyle name="Normal 3 8 4 3 4" xfId="795" xr:uid="{00000000-0005-0000-0000-00001B030000}"/>
    <cellStyle name="Normal 3 8 4 3 4 2" xfId="796" xr:uid="{00000000-0005-0000-0000-00001C030000}"/>
    <cellStyle name="Normal 3 8 4 3 4_Data Simu" xfId="797" xr:uid="{00000000-0005-0000-0000-00001D030000}"/>
    <cellStyle name="Normal 3 8 4 3_Data Simu" xfId="798" xr:uid="{00000000-0005-0000-0000-00001E030000}"/>
    <cellStyle name="Normal 3 8 4_Data Simu" xfId="799" xr:uid="{00000000-0005-0000-0000-00001F030000}"/>
    <cellStyle name="Normal 3 8 5" xfId="800" xr:uid="{00000000-0005-0000-0000-000020030000}"/>
    <cellStyle name="Normal 3 8 5 2" xfId="801" xr:uid="{00000000-0005-0000-0000-000021030000}"/>
    <cellStyle name="Normal 3 8 5_Data Simu" xfId="802" xr:uid="{00000000-0005-0000-0000-000022030000}"/>
    <cellStyle name="Normal 3 8_Data Simu" xfId="803" xr:uid="{00000000-0005-0000-0000-000023030000}"/>
    <cellStyle name="Normal 3 9" xfId="804" xr:uid="{00000000-0005-0000-0000-000024030000}"/>
    <cellStyle name="Normal 3 9 2" xfId="805" xr:uid="{00000000-0005-0000-0000-000025030000}"/>
    <cellStyle name="Normal 3 9 2 2" xfId="806" xr:uid="{00000000-0005-0000-0000-000026030000}"/>
    <cellStyle name="Normal 3 9 2_Data Simu" xfId="807" xr:uid="{00000000-0005-0000-0000-000027030000}"/>
    <cellStyle name="Normal 3 9 3" xfId="808" xr:uid="{00000000-0005-0000-0000-000028030000}"/>
    <cellStyle name="Normal 3 9 4" xfId="809" xr:uid="{00000000-0005-0000-0000-000029030000}"/>
    <cellStyle name="Normal 3 9 4 2" xfId="810" xr:uid="{00000000-0005-0000-0000-00002A030000}"/>
    <cellStyle name="Normal 3 9 4 3" xfId="811" xr:uid="{00000000-0005-0000-0000-00002B030000}"/>
    <cellStyle name="Normal 3 9 4 3 2" xfId="812" xr:uid="{00000000-0005-0000-0000-00002C030000}"/>
    <cellStyle name="Normal 3 9 4 3 3" xfId="813" xr:uid="{00000000-0005-0000-0000-00002D030000}"/>
    <cellStyle name="Normal 3 9 4 3 4" xfId="814" xr:uid="{00000000-0005-0000-0000-00002E030000}"/>
    <cellStyle name="Normal 3 9 4 3 4 2" xfId="815" xr:uid="{00000000-0005-0000-0000-00002F030000}"/>
    <cellStyle name="Normal 3 9 4 3 4_Data Simu" xfId="816" xr:uid="{00000000-0005-0000-0000-000030030000}"/>
    <cellStyle name="Normal 3 9 4 3_Data Simu" xfId="817" xr:uid="{00000000-0005-0000-0000-000031030000}"/>
    <cellStyle name="Normal 3 9 4_Data Simu" xfId="818" xr:uid="{00000000-0005-0000-0000-000032030000}"/>
    <cellStyle name="Normal 3 9 5" xfId="819" xr:uid="{00000000-0005-0000-0000-000033030000}"/>
    <cellStyle name="Normal 3 9 5 2" xfId="820" xr:uid="{00000000-0005-0000-0000-000034030000}"/>
    <cellStyle name="Normal 3 9 5_Data Simu" xfId="821" xr:uid="{00000000-0005-0000-0000-000035030000}"/>
    <cellStyle name="Normal 3 9_Data Simu" xfId="822" xr:uid="{00000000-0005-0000-0000-000036030000}"/>
    <cellStyle name="Normal 3_APE-MAT" xfId="823" xr:uid="{00000000-0005-0000-0000-000037030000}"/>
    <cellStyle name="Normal 4" xfId="824" xr:uid="{00000000-0005-0000-0000-000038030000}"/>
    <cellStyle name="Normal 4 2" xfId="825" xr:uid="{00000000-0005-0000-0000-000039030000}"/>
    <cellStyle name="Normal 4 2 2" xfId="826" xr:uid="{00000000-0005-0000-0000-00003A030000}"/>
    <cellStyle name="Normal 4 2_Data Simu" xfId="827" xr:uid="{00000000-0005-0000-0000-00003B030000}"/>
    <cellStyle name="Normal 4 3" xfId="828" xr:uid="{00000000-0005-0000-0000-00003C030000}"/>
    <cellStyle name="Normal 4_Associations" xfId="829" xr:uid="{00000000-0005-0000-0000-00003D030000}"/>
    <cellStyle name="Normal 5" xfId="830" xr:uid="{00000000-0005-0000-0000-00003E030000}"/>
    <cellStyle name="Normal 5 2" xfId="831" xr:uid="{00000000-0005-0000-0000-00003F030000}"/>
    <cellStyle name="Normal 5 3" xfId="832" xr:uid="{00000000-0005-0000-0000-000040030000}"/>
    <cellStyle name="Normal 5_APE-MAT" xfId="833" xr:uid="{00000000-0005-0000-0000-000041030000}"/>
    <cellStyle name="Normal 6" xfId="834" xr:uid="{00000000-0005-0000-0000-000042030000}"/>
    <cellStyle name="Normal 6 2" xfId="835" xr:uid="{00000000-0005-0000-0000-000043030000}"/>
    <cellStyle name="Normal 6 3" xfId="836" xr:uid="{00000000-0005-0000-0000-000044030000}"/>
    <cellStyle name="Normal 6_Data Simu" xfId="837" xr:uid="{00000000-0005-0000-0000-000045030000}"/>
    <cellStyle name="Normal 7" xfId="838" xr:uid="{00000000-0005-0000-0000-000046030000}"/>
    <cellStyle name="Normal 7 2" xfId="839" xr:uid="{00000000-0005-0000-0000-000047030000}"/>
    <cellStyle name="Normal 7 3" xfId="840" xr:uid="{00000000-0005-0000-0000-000048030000}"/>
    <cellStyle name="Normal 7_Data Simu" xfId="841" xr:uid="{00000000-0005-0000-0000-000049030000}"/>
    <cellStyle name="Normal 8" xfId="842" xr:uid="{00000000-0005-0000-0000-00004A030000}"/>
    <cellStyle name="Normal 8 2" xfId="843" xr:uid="{00000000-0005-0000-0000-00004B030000}"/>
    <cellStyle name="Normal 8 3" xfId="844" xr:uid="{00000000-0005-0000-0000-00004C030000}"/>
    <cellStyle name="Normal 8_Data Simu" xfId="845" xr:uid="{00000000-0005-0000-0000-00004D030000}"/>
    <cellStyle name="Normal 9" xfId="846" xr:uid="{00000000-0005-0000-0000-00004E030000}"/>
    <cellStyle name="Normal 9 2" xfId="847" xr:uid="{00000000-0005-0000-0000-00004F030000}"/>
    <cellStyle name="Normal 9 3" xfId="848" xr:uid="{00000000-0005-0000-0000-000050030000}"/>
    <cellStyle name="Normal 9_Data Simu" xfId="849" xr:uid="{00000000-0005-0000-0000-000051030000}"/>
    <cellStyle name="Normal_calendrier fonctionnement 2016" xfId="941" xr:uid="{B52F3007-CCE7-47E2-BD1A-EDFFA26DC7BB}"/>
    <cellStyle name="Normal_Périodes2015-2016 (2)" xfId="943" xr:uid="{AE2B52F4-85C9-46B7-92AB-83904F223BE6}"/>
    <cellStyle name="Output" xfId="850" xr:uid="{00000000-0005-0000-0000-000054030000}"/>
    <cellStyle name="Pourcentage" xfId="948" builtinId="5"/>
    <cellStyle name="Remarque" xfId="851" xr:uid="{00000000-0005-0000-0000-000055030000}"/>
    <cellStyle name="Remarque 2" xfId="852" xr:uid="{00000000-0005-0000-0000-000056030000}"/>
    <cellStyle name="Remarque_APE-MAT" xfId="853" xr:uid="{00000000-0005-0000-0000-000057030000}"/>
    <cellStyle name="Satisfaisant" xfId="854" builtinId="26" customBuiltin="1"/>
    <cellStyle name="Satisfaisant 2" xfId="855" xr:uid="{00000000-0005-0000-0000-000059030000}"/>
    <cellStyle name="Satisfaisant 2 2" xfId="856" xr:uid="{00000000-0005-0000-0000-00005A030000}"/>
    <cellStyle name="Satisfaisant 2_APE-MAT" xfId="857" xr:uid="{00000000-0005-0000-0000-00005B030000}"/>
    <cellStyle name="Satisfaisant 3" xfId="858" xr:uid="{00000000-0005-0000-0000-00005C030000}"/>
    <cellStyle name="Satisfaisant 4" xfId="859" xr:uid="{00000000-0005-0000-0000-00005D030000}"/>
    <cellStyle name="Sortie" xfId="860" builtinId="21" customBuiltin="1"/>
    <cellStyle name="Sortie 2" xfId="861" xr:uid="{00000000-0005-0000-0000-00005F030000}"/>
    <cellStyle name="Sortie 2 2" xfId="862" xr:uid="{00000000-0005-0000-0000-000060030000}"/>
    <cellStyle name="Sortie 2_APE-MAT" xfId="863" xr:uid="{00000000-0005-0000-0000-000061030000}"/>
    <cellStyle name="Sortie 3" xfId="864" xr:uid="{00000000-0005-0000-0000-000062030000}"/>
    <cellStyle name="Sortie 4" xfId="865" xr:uid="{00000000-0005-0000-0000-000063030000}"/>
    <cellStyle name="Texte explicatif" xfId="866" builtinId="53" customBuiltin="1"/>
    <cellStyle name="Texte explicatif 2" xfId="867" xr:uid="{00000000-0005-0000-0000-000065030000}"/>
    <cellStyle name="Texte explicatif 2 2" xfId="868" xr:uid="{00000000-0005-0000-0000-000066030000}"/>
    <cellStyle name="Texte explicatif 2_APE-MAT" xfId="869" xr:uid="{00000000-0005-0000-0000-000067030000}"/>
    <cellStyle name="Texte explicatif 3" xfId="870" xr:uid="{00000000-0005-0000-0000-000068030000}"/>
    <cellStyle name="Texte explicatif 4" xfId="871" xr:uid="{00000000-0005-0000-0000-000069030000}"/>
    <cellStyle name="Title" xfId="872" xr:uid="{00000000-0005-0000-0000-00006A030000}"/>
    <cellStyle name="Titre" xfId="873" builtinId="15" customBuiltin="1"/>
    <cellStyle name="Titre 1" xfId="874" xr:uid="{00000000-0005-0000-0000-00006C030000}"/>
    <cellStyle name="Titre 1 2" xfId="875" xr:uid="{00000000-0005-0000-0000-00006D030000}"/>
    <cellStyle name="Titre 1_Associations" xfId="876" xr:uid="{00000000-0005-0000-0000-00006E030000}"/>
    <cellStyle name="Titre 2" xfId="877" xr:uid="{00000000-0005-0000-0000-00006F030000}"/>
    <cellStyle name="Titre 2 2" xfId="878" xr:uid="{00000000-0005-0000-0000-000070030000}"/>
    <cellStyle name="Titre 2_Associations" xfId="879" xr:uid="{00000000-0005-0000-0000-000071030000}"/>
    <cellStyle name="Titre 3" xfId="880" xr:uid="{00000000-0005-0000-0000-000072030000}"/>
    <cellStyle name="Titre 3 2" xfId="881" xr:uid="{00000000-0005-0000-0000-000073030000}"/>
    <cellStyle name="Titre 3_Associations" xfId="882" xr:uid="{00000000-0005-0000-0000-000074030000}"/>
    <cellStyle name="Titre 4" xfId="883" xr:uid="{00000000-0005-0000-0000-000075030000}"/>
    <cellStyle name="Titre 4 2" xfId="884" xr:uid="{00000000-0005-0000-0000-000076030000}"/>
    <cellStyle name="Titre 4_Associations" xfId="885" xr:uid="{00000000-0005-0000-0000-000077030000}"/>
    <cellStyle name="Titre 5" xfId="886" xr:uid="{00000000-0005-0000-0000-000078030000}"/>
    <cellStyle name="Titre 5 2" xfId="887" xr:uid="{00000000-0005-0000-0000-000079030000}"/>
    <cellStyle name="Titre 5_APE-MAT" xfId="888" xr:uid="{00000000-0005-0000-0000-00007A030000}"/>
    <cellStyle name="Titre 6" xfId="889" xr:uid="{00000000-0005-0000-0000-00007B030000}"/>
    <cellStyle name="Titre 7" xfId="890" xr:uid="{00000000-0005-0000-0000-00007C030000}"/>
    <cellStyle name="Titre 8" xfId="891" xr:uid="{00000000-0005-0000-0000-00007D030000}"/>
    <cellStyle name="Titre " xfId="892" xr:uid="{00000000-0005-0000-0000-00007E030000}"/>
    <cellStyle name="Titre  2" xfId="893" xr:uid="{00000000-0005-0000-0000-00007F030000}"/>
    <cellStyle name="Titre _Associations" xfId="894" xr:uid="{00000000-0005-0000-0000-000080030000}"/>
    <cellStyle name="Titre 1" xfId="895" builtinId="16" customBuiltin="1"/>
    <cellStyle name="Titre 1 2" xfId="896" xr:uid="{00000000-0005-0000-0000-000082030000}"/>
    <cellStyle name="Titre 1 2 2" xfId="897" xr:uid="{00000000-0005-0000-0000-000083030000}"/>
    <cellStyle name="Titre 1 2_APE-MAT" xfId="898" xr:uid="{00000000-0005-0000-0000-000084030000}"/>
    <cellStyle name="Titre 1 3" xfId="899" xr:uid="{00000000-0005-0000-0000-000085030000}"/>
    <cellStyle name="Titre 1 4" xfId="900" xr:uid="{00000000-0005-0000-0000-000086030000}"/>
    <cellStyle name="Titre 2" xfId="901" builtinId="17" customBuiltin="1"/>
    <cellStyle name="Titre 2 2" xfId="902" xr:uid="{00000000-0005-0000-0000-000088030000}"/>
    <cellStyle name="Titre 2 2 2" xfId="903" xr:uid="{00000000-0005-0000-0000-000089030000}"/>
    <cellStyle name="Titre 2 2_APE-MAT" xfId="904" xr:uid="{00000000-0005-0000-0000-00008A030000}"/>
    <cellStyle name="Titre 2 3" xfId="905" xr:uid="{00000000-0005-0000-0000-00008B030000}"/>
    <cellStyle name="Titre 2 4" xfId="906" xr:uid="{00000000-0005-0000-0000-00008C030000}"/>
    <cellStyle name="Titre 3" xfId="907" builtinId="18" customBuiltin="1"/>
    <cellStyle name="Titre 3 2" xfId="908" xr:uid="{00000000-0005-0000-0000-00008E030000}"/>
    <cellStyle name="Titre 3 2 2" xfId="909" xr:uid="{00000000-0005-0000-0000-00008F030000}"/>
    <cellStyle name="Titre 3 2_APE-MAT" xfId="910" xr:uid="{00000000-0005-0000-0000-000090030000}"/>
    <cellStyle name="Titre 3 3" xfId="911" xr:uid="{00000000-0005-0000-0000-000091030000}"/>
    <cellStyle name="Titre 3 4" xfId="912" xr:uid="{00000000-0005-0000-0000-000092030000}"/>
    <cellStyle name="Titre 4" xfId="913" builtinId="19" customBuiltin="1"/>
    <cellStyle name="Titre 4 2" xfId="914" xr:uid="{00000000-0005-0000-0000-000094030000}"/>
    <cellStyle name="Titre 4 2 2" xfId="915" xr:uid="{00000000-0005-0000-0000-000095030000}"/>
    <cellStyle name="Titre 4 2_APE-MAT" xfId="916" xr:uid="{00000000-0005-0000-0000-000096030000}"/>
    <cellStyle name="Titre 4 3" xfId="917" xr:uid="{00000000-0005-0000-0000-000097030000}"/>
    <cellStyle name="Titre 4 4" xfId="918" xr:uid="{00000000-0005-0000-0000-000098030000}"/>
    <cellStyle name="Total" xfId="919" builtinId="25" customBuiltin="1"/>
    <cellStyle name="Total 2" xfId="920" xr:uid="{00000000-0005-0000-0000-00009A030000}"/>
    <cellStyle name="Total 2 2" xfId="921" xr:uid="{00000000-0005-0000-0000-00009B030000}"/>
    <cellStyle name="Total 2_APE-MAT" xfId="922" xr:uid="{00000000-0005-0000-0000-00009C030000}"/>
    <cellStyle name="Total 3" xfId="923" xr:uid="{00000000-0005-0000-0000-00009D030000}"/>
    <cellStyle name="Total 4" xfId="924" xr:uid="{00000000-0005-0000-0000-00009E030000}"/>
    <cellStyle name="Vérification" xfId="925" builtinId="23" customBuiltin="1"/>
    <cellStyle name="Vérification 2" xfId="926" xr:uid="{00000000-0005-0000-0000-0000A0030000}"/>
    <cellStyle name="Vérification 2 2" xfId="927" xr:uid="{00000000-0005-0000-0000-0000A1030000}"/>
    <cellStyle name="Vérification 2_APE-MAT" xfId="928" xr:uid="{00000000-0005-0000-0000-0000A2030000}"/>
    <cellStyle name="Vérification 3" xfId="929" xr:uid="{00000000-0005-0000-0000-0000A3030000}"/>
    <cellStyle name="Vérification 4" xfId="930" xr:uid="{00000000-0005-0000-0000-0000A4030000}"/>
    <cellStyle name="Vérification de cellule" xfId="931" xr:uid="{00000000-0005-0000-0000-0000A5030000}"/>
    <cellStyle name="Vérification de cellule 2" xfId="932" xr:uid="{00000000-0005-0000-0000-0000A6030000}"/>
    <cellStyle name="Vérification de cellule_Associations" xfId="933" xr:uid="{00000000-0005-0000-0000-0000A7030000}"/>
    <cellStyle name="Warning Text" xfId="934" xr:uid="{00000000-0005-0000-0000-0000A8030000}"/>
  </cellStyles>
  <dxfs count="17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9" tint="-0.24994659260841701"/>
      </font>
    </dxf>
    <dxf>
      <font>
        <color rgb="FFFF0000"/>
      </font>
    </dxf>
    <dxf>
      <font>
        <color rgb="FF9C0006"/>
      </font>
      <fill>
        <patternFill>
          <bgColor rgb="FFFFC7CE"/>
        </patternFill>
      </fill>
    </dxf>
    <dxf>
      <fill>
        <patternFill>
          <bgColor rgb="FFFFC7CE"/>
        </patternFill>
      </fill>
    </dxf>
    <dxf>
      <font>
        <color rgb="FF9C0006"/>
      </font>
      <fill>
        <patternFill>
          <bgColor rgb="FFFFC7CE"/>
        </patternFill>
      </fill>
    </dxf>
    <dxf>
      <font>
        <color rgb="FF006100"/>
      </font>
      <fill>
        <patternFill>
          <bgColor rgb="FFC6EFCE"/>
        </patternFill>
      </fill>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1"/>
        </patternFill>
      </fill>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1"/>
        </patternFill>
      </fill>
    </dxf>
    <dxf>
      <fill>
        <patternFill>
          <bgColor indexed="45"/>
        </patternFill>
      </fill>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fill>
        <patternFill>
          <bgColor indexed="41"/>
        </patternFill>
      </fill>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1"/>
        </patternFill>
      </fill>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protection locked="0" hidden="0"/>
    </dxf>
    <dxf>
      <protection locked="0" hidden="0"/>
    </dxf>
    <dxf>
      <font>
        <b/>
        <i val="0"/>
        <strike val="0"/>
        <condense val="0"/>
        <extend val="0"/>
        <outline val="0"/>
        <shadow val="0"/>
        <u val="none"/>
        <vertAlign val="baseline"/>
        <sz val="10"/>
        <color auto="1"/>
        <name val="Arial"/>
        <scheme val="none"/>
      </font>
      <protection locked="0" hidden="0"/>
    </dxf>
    <dxf>
      <font>
        <b/>
        <i val="0"/>
        <strike val="0"/>
        <condense val="0"/>
        <extend val="0"/>
        <u val="none"/>
        <color indexed="10"/>
      </font>
      <fill>
        <patternFill patternType="solid"/>
      </fill>
      <border>
        <left style="thin">
          <color indexed="8"/>
        </left>
        <right style="thin">
          <color indexed="8"/>
        </right>
        <top style="thin">
          <color indexed="8"/>
        </top>
        <bottom style="thin">
          <color indexed="8"/>
        </bottom>
      </border>
    </dxf>
    <dxf>
      <fill>
        <patternFill>
          <bgColor indexed="41"/>
        </patternFill>
      </fill>
    </dxf>
    <dxf>
      <fill>
        <patternFill>
          <bgColor indexed="46"/>
        </patternFill>
      </fill>
    </dxf>
    <dxf>
      <fill>
        <patternFill>
          <bgColor indexed="44"/>
        </patternFill>
      </fill>
    </dxf>
    <dxf>
      <fill>
        <patternFill>
          <bgColor rgb="FF00FF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s>
  <tableStyles count="0" defaultTableStyle="TableStyleMedium2" defaultPivotStyle="PivotStyleLight16"/>
  <colors>
    <mruColors>
      <color rgb="FFFFFF99"/>
      <color rgb="FFFFFF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fr-FR"/>
        </a:p>
      </c:txPr>
    </c:title>
    <c:autoTitleDeleted val="0"/>
    <c:plotArea>
      <c:layout/>
      <c:barChart>
        <c:barDir val="col"/>
        <c:grouping val="clustered"/>
        <c:varyColors val="0"/>
        <c:ser>
          <c:idx val="9"/>
          <c:order val="9"/>
          <c:tx>
            <c:strRef>
              <c:f>'SYNTH ET COMM'!$N$5</c:f>
              <c:strCache>
                <c:ptCount val="1"/>
                <c:pt idx="0">
                  <c:v>Evolution cout heure/enfant  N et N-1 en %</c:v>
                </c:pt>
              </c:strCache>
            </c:strRef>
          </c:tx>
          <c:spPr>
            <a:solidFill>
              <a:schemeClr val="accent4">
                <a:tint val="83000"/>
              </a:schemeClr>
            </a:solidFill>
            <a:ln>
              <a:noFill/>
            </a:ln>
            <a:effectLst/>
          </c:spPr>
          <c:invertIfNegative val="0"/>
          <c:cat>
            <c:strRef>
              <c:extLst>
                <c:ext xmlns:c15="http://schemas.microsoft.com/office/drawing/2012/chart" uri="{02D57815-91ED-43cb-92C2-25804820EDAC}">
                  <c15:fullRef>
                    <c15:sqref>'SYNTH ET COMM'!$B$6:$B$25</c15:sqref>
                  </c15:fullRef>
                </c:ext>
              </c:extLst>
              <c:f>('SYNTH ET COMM'!$B$7:$B$14,'SYNTH ET COMM'!$B$22:$B$24)</c:f>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COMM'!$N$6:$N$25</c15:sqref>
                  </c15:fullRef>
                </c:ext>
              </c:extLst>
              <c:f>('SYNTH ET COMM'!$N$7:$N$14,'SYNTH ET COMM'!$N$22:$N$24)</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6A4-443C-BC9E-F48686204086}"/>
            </c:ext>
          </c:extLst>
        </c:ser>
        <c:dLbls>
          <c:showLegendKey val="0"/>
          <c:showVal val="0"/>
          <c:showCatName val="0"/>
          <c:showSerName val="0"/>
          <c:showPercent val="0"/>
          <c:showBubbleSize val="0"/>
        </c:dLbls>
        <c:gapWidth val="199"/>
        <c:axId val="475765760"/>
        <c:axId val="475763792"/>
        <c:extLst>
          <c:ext xmlns:c15="http://schemas.microsoft.com/office/drawing/2012/chart" uri="{02D57815-91ED-43cb-92C2-25804820EDAC}">
            <c15:filteredBarSeries>
              <c15:ser>
                <c:idx val="0"/>
                <c:order val="0"/>
                <c:tx>
                  <c:strRef>
                    <c:extLst>
                      <c:ext uri="{02D57815-91ED-43cb-92C2-25804820EDAC}">
                        <c15:formulaRef>
                          <c15:sqref>'SYNTH ET COMM'!$C$5</c15:sqref>
                        </c15:formulaRef>
                      </c:ext>
                    </c:extLst>
                    <c:strCache>
                      <c:ptCount val="1"/>
                      <c:pt idx="0">
                        <c:v>Accordé N-1
</c:v>
                      </c:pt>
                    </c:strCache>
                  </c:strRef>
                </c:tx>
                <c:spPr>
                  <a:solidFill>
                    <a:schemeClr val="accent4">
                      <a:shade val="38000"/>
                    </a:schemeClr>
                  </a:solidFill>
                  <a:ln>
                    <a:noFill/>
                  </a:ln>
                  <a:effectLst/>
                </c:spPr>
                <c:invertIfNegative val="0"/>
                <c:cat>
                  <c:strRef>
                    <c:extLst>
                      <c:ex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uri="{02D57815-91ED-43cb-92C2-25804820EDAC}">
                        <c15:fullRef>
                          <c15:sqref>'SYNTH ET COMM'!$C$6:$C$25</c15:sqref>
                        </c15:fullRef>
                        <c15:formulaRef>
                          <c15:sqref>('SYNTH ET COMM'!$C$7:$C$14,'SYNTH ET COMM'!$C$22:$C$24)</c15:sqref>
                        </c15:formulaRef>
                      </c:ext>
                    </c:extLst>
                    <c:numCache>
                      <c:formatCode>#\ ##0.00\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06A4-443C-BC9E-F4868620408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'SYNTH ET COMM'!$D$5</c15:sqref>
                        </c15:formulaRef>
                      </c:ext>
                    </c:extLst>
                    <c:strCache>
                      <c:ptCount val="1"/>
                      <c:pt idx="0">
                        <c:v>nbre heures enfants n-1</c:v>
                      </c:pt>
                    </c:strCache>
                  </c:strRef>
                </c:tx>
                <c:spPr>
                  <a:solidFill>
                    <a:schemeClr val="accent4">
                      <a:shade val="47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COMM'!$D$6:$D$25</c15:sqref>
                        </c15:fullRef>
                        <c15:formulaRef>
                          <c15:sqref>('SYNTH ET COMM'!$D$7:$D$14,'SYNTH ET COMM'!$D$22:$D$24)</c15:sqref>
                        </c15:formulaRef>
                      </c:ext>
                    </c:extLst>
                    <c:numCache>
                      <c:formatCode>#,##0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2-06A4-443C-BC9E-F4868620408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'SYNTH ET COMM'!$E$5</c15:sqref>
                        </c15:formulaRef>
                      </c:ext>
                    </c:extLst>
                    <c:strCache>
                      <c:ptCount val="1"/>
                      <c:pt idx="0">
                        <c:v>coûts heures enfants n-1</c:v>
                      </c:pt>
                    </c:strCache>
                  </c:strRef>
                </c:tx>
                <c:spPr>
                  <a:solidFill>
                    <a:schemeClr val="accent4">
                      <a:shade val="56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COMM'!$E$6:$E$25</c15:sqref>
                        </c15:fullRef>
                        <c15:formulaRef>
                          <c15:sqref>('SYNTH ET COMM'!$E$7:$E$14,'SYNTH ET COMM'!$E$22:$E$24)</c15:sqref>
                        </c15:formulaRef>
                      </c:ext>
                    </c:extLst>
                    <c:numCache>
                      <c:formatCode>#\ ##0.00\ "€"</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3-06A4-443C-BC9E-F4868620408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'SYNTH ET COMM'!$G$5</c15:sqref>
                        </c15:formulaRef>
                      </c:ext>
                    </c:extLst>
                    <c:strCache>
                      <c:ptCount val="1"/>
                      <c:pt idx="0">
                        <c:v>Demande N
+
BT</c:v>
                      </c:pt>
                    </c:strCache>
                  </c:strRef>
                </c:tx>
                <c:spPr>
                  <a:solidFill>
                    <a:schemeClr val="accent4">
                      <a:shade val="65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COMM'!$G$6:$G$25</c15:sqref>
                        </c15:fullRef>
                        <c15:formulaRef>
                          <c15:sqref>('SYNTH ET COMM'!$G$7:$G$14,'SYNTH ET COMM'!$G$22:$G$24)</c15:sqref>
                        </c15:formulaRef>
                      </c:ext>
                    </c:extLst>
                    <c:numCache>
                      <c:formatCode>#\ ##0.00\ "€"</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4-06A4-443C-BC9E-F4868620408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'SYNTH ET COMM'!$H$5</c15:sqref>
                        </c15:formulaRef>
                      </c:ext>
                    </c:extLst>
                    <c:strCache>
                      <c:ptCount val="1"/>
                      <c:pt idx="0">
                        <c:v>Ecarts €</c:v>
                      </c:pt>
                    </c:strCache>
                  </c:strRef>
                </c:tx>
                <c:spPr>
                  <a:solidFill>
                    <a:schemeClr val="accent4">
                      <a:shade val="73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COMM'!$H$6:$H$25</c15:sqref>
                        </c15:fullRef>
                        <c15:formulaRef>
                          <c15:sqref>('SYNTH ET COMM'!$H$7:$H$14,'SYNTH ET COMM'!$H$22:$H$24)</c15:sqref>
                        </c15:formulaRef>
                      </c:ext>
                    </c:extLst>
                    <c:numCache>
                      <c:formatCode>#\ ##0.00\ "€"</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5-06A4-443C-BC9E-F4868620408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'SYNTH ET COMM'!$I$5</c15:sqref>
                        </c15:formulaRef>
                      </c:ext>
                    </c:extLst>
                    <c:strCache>
                      <c:ptCount val="1"/>
                      <c:pt idx="0">
                        <c:v>Déduction</c:v>
                      </c:pt>
                    </c:strCache>
                  </c:strRef>
                </c:tx>
                <c:spPr>
                  <a:solidFill>
                    <a:schemeClr val="accent4">
                      <a:shade val="82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COMM'!$I$6:$I$25</c15:sqref>
                        </c15:fullRef>
                        <c15:formulaRef>
                          <c15:sqref>('SYNTH ET COMM'!$I$7:$I$14,'SYNTH ET COMM'!$I$22:$I$24)</c15:sqref>
                        </c15:formulaRef>
                      </c:ext>
                    </c:extLst>
                    <c:numCache>
                      <c:formatCode>#\ ##0.00\ "€"</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6-06A4-443C-BC9E-F4868620408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'SYNTH ET COMM'!$J$5</c15:sqref>
                        </c15:formulaRef>
                      </c:ext>
                    </c:extLst>
                    <c:strCache>
                      <c:ptCount val="1"/>
                      <c:pt idx="0">
                        <c:v>Proposition 
Avec BT</c:v>
                      </c:pt>
                    </c:strCache>
                  </c:strRef>
                </c:tx>
                <c:spPr>
                  <a:solidFill>
                    <a:schemeClr val="accent4">
                      <a:shade val="91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COMM'!$J$6:$J$25</c15:sqref>
                        </c15:fullRef>
                        <c15:formulaRef>
                          <c15:sqref>('SYNTH ET COMM'!$J$7:$J$14,'SYNTH ET COMM'!$J$22:$J$24)</c15:sqref>
                        </c15:formulaRef>
                      </c:ext>
                    </c:extLst>
                    <c:numCache>
                      <c:formatCode>#\ ##0.00\ "€"</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7-06A4-443C-BC9E-F4868620408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'SYNTH ET COMM'!$L$5</c15:sqref>
                        </c15:formulaRef>
                      </c:ext>
                    </c:extLst>
                    <c:strCache>
                      <c:ptCount val="1"/>
                      <c:pt idx="0">
                        <c:v>nbre heures enfants année N</c:v>
                      </c:pt>
                    </c:strCache>
                  </c:strRef>
                </c:tx>
                <c:spPr>
                  <a:solidFill>
                    <a:schemeClr val="accent4"/>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COMM'!$L$6:$L$25</c15:sqref>
                        </c15:fullRef>
                        <c15:formulaRef>
                          <c15:sqref>('SYNTH ET COMM'!$L$7:$L$14,'SYNTH ET COMM'!$L$22:$L$24)</c15:sqref>
                        </c15:formulaRef>
                      </c:ext>
                    </c:extLst>
                    <c:numCache>
                      <c:formatCode>#,##0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8-06A4-443C-BC9E-F4868620408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'SYNTH ET COMM'!$M$5</c15:sqref>
                        </c15:formulaRef>
                      </c:ext>
                    </c:extLst>
                    <c:strCache>
                      <c:ptCount val="1"/>
                      <c:pt idx="0">
                        <c:v>coûts heures enfants année N</c:v>
                      </c:pt>
                    </c:strCache>
                  </c:strRef>
                </c:tx>
                <c:spPr>
                  <a:solidFill>
                    <a:schemeClr val="accent4">
                      <a:tint val="92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COMM'!$M$6:$M$25</c15:sqref>
                        </c15:fullRef>
                        <c15:formulaRef>
                          <c15:sqref>('SYNTH ET COMM'!$M$7:$M$14,'SYNTH ET COMM'!$M$22:$M$24)</c15:sqref>
                        </c15:formulaRef>
                      </c:ext>
                    </c:extLst>
                    <c:numCache>
                      <c:formatCode>General</c:formatCode>
                      <c:ptCount val="8"/>
                      <c:pt idx="0">
                        <c:v>0</c:v>
                      </c:pt>
                      <c:pt idx="1" formatCode="#\ ##0.00\ &quot;€&quot;">
                        <c:v>0</c:v>
                      </c:pt>
                      <c:pt idx="2" formatCode="#\ ##0.00\ &quot;€&quot;">
                        <c:v>0</c:v>
                      </c:pt>
                      <c:pt idx="3" formatCode="#\ ##0.00\ &quot;€&quot;">
                        <c:v>0</c:v>
                      </c:pt>
                      <c:pt idx="4" formatCode="#\ ##0.00\ &quot;€&quot;">
                        <c:v>0</c:v>
                      </c:pt>
                      <c:pt idx="5" formatCode="#\ ##0.00\ &quot;€&quot;">
                        <c:v>0</c:v>
                      </c:pt>
                      <c:pt idx="6" formatCode="#\ ##0.00\ &quot;€&quot;">
                        <c:v>0</c:v>
                      </c:pt>
                      <c:pt idx="7" formatCode="#\ ##0.00\ &quot;€&quot;">
                        <c:v>0</c:v>
                      </c:pt>
                    </c:numCache>
                  </c:numRef>
                </c:val>
                <c:extLst xmlns:c15="http://schemas.microsoft.com/office/drawing/2012/chart">
                  <c:ext xmlns:c16="http://schemas.microsoft.com/office/drawing/2014/chart" uri="{C3380CC4-5D6E-409C-BE32-E72D297353CC}">
                    <c16:uniqueId val="{00000009-06A4-443C-BC9E-F4868620408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'SYNTH ET COMM'!$O$5</c15:sqref>
                        </c15:formulaRef>
                      </c:ext>
                    </c:extLst>
                    <c:strCache>
                      <c:ptCount val="1"/>
                      <c:pt idx="0">
                        <c:v>évolution des coûts en euros (année n) - Périmètre constant</c:v>
                      </c:pt>
                    </c:strCache>
                  </c:strRef>
                </c:tx>
                <c:spPr>
                  <a:solidFill>
                    <a:schemeClr val="accent4">
                      <a:tint val="74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COMM'!$O$6:$O$25</c15:sqref>
                        </c15:fullRef>
                        <c15:formulaRef>
                          <c15:sqref>('SYNTH ET COMM'!$O$7:$O$14,'SYNTH ET COMM'!$O$22:$O$24)</c15:sqref>
                        </c15:formulaRef>
                      </c:ext>
                    </c:extLst>
                    <c:numCache>
                      <c:formatCode>#\ ##0.00\ "€"</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A-06A4-443C-BC9E-F48686204086}"/>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'SYNTH ET COMM'!$P$5</c15:sqref>
                        </c15:formulaRef>
                      </c:ext>
                    </c:extLst>
                    <c:strCache>
                      <c:ptCount val="1"/>
                      <c:pt idx="0">
                        <c:v>Evoltion sub N et N-1 en %</c:v>
                      </c:pt>
                    </c:strCache>
                  </c:strRef>
                </c:tx>
                <c:spPr>
                  <a:solidFill>
                    <a:schemeClr val="accent4">
                      <a:tint val="65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COMM'!$P$6:$P$25</c15:sqref>
                        </c15:fullRef>
                        <c15:formulaRef>
                          <c15:sqref>('SYNTH ET COMM'!$P$7:$P$14,'SYNTH ET COMM'!$P$22:$P$24)</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B-06A4-443C-BC9E-F48686204086}"/>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'SYNTH ET COMM'!$Q$5</c15:sqref>
                        </c15:formulaRef>
                      </c:ext>
                    </c:extLst>
                    <c:strCache>
                      <c:ptCount val="1"/>
                      <c:pt idx="0">
                        <c:v>Commentaires analytiques</c:v>
                      </c:pt>
                    </c:strCache>
                  </c:strRef>
                </c:tx>
                <c:spPr>
                  <a:solidFill>
                    <a:schemeClr val="accent4">
                      <a:tint val="57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COMM'!$Q$6:$Q$25</c15:sqref>
                        </c15:fullRef>
                        <c15:formulaRef>
                          <c15:sqref>('SYNTH ET COMM'!$Q$7:$Q$14,'SYNTH ET COMM'!$Q$22:$Q$24)</c15:sqref>
                        </c15:formulaRef>
                      </c:ext>
                    </c:extLst>
                    <c:numCache>
                      <c:formatCode>0.00%</c:formatCode>
                      <c:ptCount val="8"/>
                    </c:numCache>
                  </c:numRef>
                </c:val>
                <c:extLst xmlns:c15="http://schemas.microsoft.com/office/drawing/2012/chart">
                  <c:ext xmlns:c16="http://schemas.microsoft.com/office/drawing/2014/chart" uri="{C3380CC4-5D6E-409C-BE32-E72D297353CC}">
                    <c16:uniqueId val="{0000000C-06A4-443C-BC9E-F48686204086}"/>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'SYNTH ET COMM'!$R$5</c15:sqref>
                        </c15:formulaRef>
                      </c:ext>
                    </c:extLst>
                    <c:strCache>
                      <c:ptCount val="1"/>
                      <c:pt idx="0">
                        <c:v>Leviers d'évolution à la baisse</c:v>
                      </c:pt>
                    </c:strCache>
                  </c:strRef>
                </c:tx>
                <c:spPr>
                  <a:solidFill>
                    <a:schemeClr val="accent4">
                      <a:tint val="48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COMM'!$R$6:$R$25</c15:sqref>
                        </c15:fullRef>
                        <c15:formulaRef>
                          <c15:sqref>('SYNTH ET COMM'!$R$7:$R$14,'SYNTH ET COMM'!$R$22:$R$24)</c15:sqref>
                        </c15:formulaRef>
                      </c:ext>
                    </c:extLst>
                    <c:numCache>
                      <c:formatCode>0.00%</c:formatCode>
                      <c:ptCount val="8"/>
                    </c:numCache>
                  </c:numRef>
                </c:val>
                <c:extLst xmlns:c15="http://schemas.microsoft.com/office/drawing/2012/chart">
                  <c:ext xmlns:c16="http://schemas.microsoft.com/office/drawing/2014/chart" uri="{C3380CC4-5D6E-409C-BE32-E72D297353CC}">
                    <c16:uniqueId val="{0000000D-06A4-443C-BC9E-F48686204086}"/>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'SYNTH ET COMM'!$S$5</c15:sqref>
                        </c15:formulaRef>
                      </c:ext>
                    </c:extLst>
                    <c:strCache>
                      <c:ptCount val="1"/>
                      <c:pt idx="0">
                        <c:v>Montants prévisionnels de baisse</c:v>
                      </c:pt>
                    </c:strCache>
                  </c:strRef>
                </c:tx>
                <c:spPr>
                  <a:solidFill>
                    <a:schemeClr val="accent4">
                      <a:tint val="39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COMM'!$S$6:$S$25</c15:sqref>
                        </c15:fullRef>
                        <c15:formulaRef>
                          <c15:sqref>('SYNTH ET COMM'!$S$7:$S$14,'SYNTH ET COMM'!$S$22:$S$24)</c15:sqref>
                        </c15:formulaRef>
                      </c:ext>
                    </c:extLst>
                    <c:numCache>
                      <c:formatCode>#\ ##0.00\ "€"</c:formatCode>
                      <c:ptCount val="8"/>
                    </c:numCache>
                  </c:numRef>
                </c:val>
                <c:extLst xmlns:c15="http://schemas.microsoft.com/office/drawing/2012/chart">
                  <c:ext xmlns:c16="http://schemas.microsoft.com/office/drawing/2014/chart" uri="{C3380CC4-5D6E-409C-BE32-E72D297353CC}">
                    <c16:uniqueId val="{0000000E-06A4-443C-BC9E-F48686204086}"/>
                  </c:ext>
                </c:extLst>
              </c15:ser>
            </c15:filteredBarSeries>
          </c:ext>
        </c:extLst>
      </c:barChart>
      <c:catAx>
        <c:axId val="47576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fr-FR"/>
          </a:p>
        </c:txPr>
        <c:crossAx val="475763792"/>
        <c:crosses val="autoZero"/>
        <c:auto val="1"/>
        <c:lblAlgn val="ctr"/>
        <c:lblOffset val="100"/>
        <c:noMultiLvlLbl val="0"/>
      </c:catAx>
      <c:valAx>
        <c:axId val="47576379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57657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fr-FR"/>
        </a:p>
      </c:txPr>
    </c:title>
    <c:autoTitleDeleted val="0"/>
    <c:plotArea>
      <c:layout/>
      <c:barChart>
        <c:barDir val="col"/>
        <c:grouping val="clustered"/>
        <c:varyColors val="0"/>
        <c:ser>
          <c:idx val="10"/>
          <c:order val="10"/>
          <c:tx>
            <c:strRef>
              <c:f>'SYNTH ET COMM'!$O$5</c:f>
              <c:strCache>
                <c:ptCount val="1"/>
                <c:pt idx="0">
                  <c:v>évolution des coûts en euros (année n) - Périmètre constant</c:v>
                </c:pt>
              </c:strCache>
              <c:extLst xmlns:c15="http://schemas.microsoft.com/office/drawing/2012/chart"/>
            </c:strRef>
          </c:tx>
          <c:spPr>
            <a:solidFill>
              <a:schemeClr val="accent4">
                <a:tint val="74000"/>
              </a:schemeClr>
            </a:solidFill>
            <a:ln>
              <a:noFill/>
            </a:ln>
            <a:effectLst/>
          </c:spPr>
          <c:invertIfNegative val="0"/>
          <c:cat>
            <c:strRef>
              <c:extLst>
                <c:ext xmlns:c15="http://schemas.microsoft.com/office/drawing/2012/chart" uri="{02D57815-91ED-43cb-92C2-25804820EDAC}">
                  <c15:fullRef>
                    <c15:sqref>'SYNTH ET COMM'!$B$6:$B$25</c15:sqref>
                  </c15:fullRef>
                </c:ext>
              </c:extLst>
              <c:f>('SYNTH ET COMM'!$B$7:$B$14,'SYNTH ET COMM'!$B$22:$B$24)</c:f>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COMM'!$O$6:$O$25</c15:sqref>
                  </c15:fullRef>
                </c:ext>
              </c:extLst>
              <c:f>('SYNTH ET COMM'!$O$7:$O$14,'SYNTH ET COMM'!$O$22:$O$24)</c:f>
              <c:numCache>
                <c:formatCode>#\ ##0.00\ "€"</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A-FDBA-41BF-ADCA-68104B1A5FAF}"/>
            </c:ext>
          </c:extLst>
        </c:ser>
        <c:dLbls>
          <c:showLegendKey val="0"/>
          <c:showVal val="0"/>
          <c:showCatName val="0"/>
          <c:showSerName val="0"/>
          <c:showPercent val="0"/>
          <c:showBubbleSize val="0"/>
        </c:dLbls>
        <c:gapWidth val="199"/>
        <c:axId val="475765760"/>
        <c:axId val="475763792"/>
        <c:extLst>
          <c:ext xmlns:c15="http://schemas.microsoft.com/office/drawing/2012/chart" uri="{02D57815-91ED-43cb-92C2-25804820EDAC}">
            <c15:filteredBarSeries>
              <c15:ser>
                <c:idx val="0"/>
                <c:order val="0"/>
                <c:tx>
                  <c:strRef>
                    <c:extLst>
                      <c:ext uri="{02D57815-91ED-43cb-92C2-25804820EDAC}">
                        <c15:formulaRef>
                          <c15:sqref>'SYNTH ET COMM'!$C$5</c15:sqref>
                        </c15:formulaRef>
                      </c:ext>
                    </c:extLst>
                    <c:strCache>
                      <c:ptCount val="1"/>
                      <c:pt idx="0">
                        <c:v>Accordé N-1
</c:v>
                      </c:pt>
                    </c:strCache>
                  </c:strRef>
                </c:tx>
                <c:spPr>
                  <a:solidFill>
                    <a:schemeClr val="accent4">
                      <a:shade val="38000"/>
                    </a:schemeClr>
                  </a:solidFill>
                  <a:ln>
                    <a:noFill/>
                  </a:ln>
                  <a:effectLst/>
                </c:spPr>
                <c:invertIfNegative val="0"/>
                <c:cat>
                  <c:strRef>
                    <c:extLst>
                      <c:ex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uri="{02D57815-91ED-43cb-92C2-25804820EDAC}">
                        <c15:fullRef>
                          <c15:sqref>'SYNTH ET COMM'!$C$6:$C$25</c15:sqref>
                        </c15:fullRef>
                        <c15:formulaRef>
                          <c15:sqref>('SYNTH ET COMM'!$C$7:$C$14,'SYNTH ET COMM'!$C$22:$C$24)</c15:sqref>
                        </c15:formulaRef>
                      </c:ext>
                    </c:extLst>
                    <c:numCache>
                      <c:formatCode>#\ ##0.00\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FDBA-41BF-ADCA-68104B1A5F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'SYNTH ET COMM'!$D$5</c15:sqref>
                        </c15:formulaRef>
                      </c:ext>
                    </c:extLst>
                    <c:strCache>
                      <c:ptCount val="1"/>
                      <c:pt idx="0">
                        <c:v>nbre heures enfants n-1</c:v>
                      </c:pt>
                    </c:strCache>
                  </c:strRef>
                </c:tx>
                <c:spPr>
                  <a:solidFill>
                    <a:schemeClr val="accent4">
                      <a:shade val="47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COMM'!$D$6:$D$25</c15:sqref>
                        </c15:fullRef>
                        <c15:formulaRef>
                          <c15:sqref>('SYNTH ET COMM'!$D$7:$D$14,'SYNTH ET COMM'!$D$22:$D$24)</c15:sqref>
                        </c15:formulaRef>
                      </c:ext>
                    </c:extLst>
                    <c:numCache>
                      <c:formatCode>#,##0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2-FDBA-41BF-ADCA-68104B1A5FA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'SYNTH ET COMM'!$E$5</c15:sqref>
                        </c15:formulaRef>
                      </c:ext>
                    </c:extLst>
                    <c:strCache>
                      <c:ptCount val="1"/>
                      <c:pt idx="0">
                        <c:v>coûts heures enfants n-1</c:v>
                      </c:pt>
                    </c:strCache>
                  </c:strRef>
                </c:tx>
                <c:spPr>
                  <a:solidFill>
                    <a:schemeClr val="accent4">
                      <a:shade val="56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COMM'!$E$6:$E$25</c15:sqref>
                        </c15:fullRef>
                        <c15:formulaRef>
                          <c15:sqref>('SYNTH ET COMM'!$E$7:$E$14,'SYNTH ET COMM'!$E$22:$E$24)</c15:sqref>
                        </c15:formulaRef>
                      </c:ext>
                    </c:extLst>
                    <c:numCache>
                      <c:formatCode>#\ ##0.00\ "€"</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3-FDBA-41BF-ADCA-68104B1A5FA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'SYNTH ET COMM'!$G$5</c15:sqref>
                        </c15:formulaRef>
                      </c:ext>
                    </c:extLst>
                    <c:strCache>
                      <c:ptCount val="1"/>
                      <c:pt idx="0">
                        <c:v>Demande N
+
BT</c:v>
                      </c:pt>
                    </c:strCache>
                  </c:strRef>
                </c:tx>
                <c:spPr>
                  <a:solidFill>
                    <a:schemeClr val="accent4">
                      <a:shade val="65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COMM'!$G$6:$G$25</c15:sqref>
                        </c15:fullRef>
                        <c15:formulaRef>
                          <c15:sqref>('SYNTH ET COMM'!$G$7:$G$14,'SYNTH ET COMM'!$G$22:$G$24)</c15:sqref>
                        </c15:formulaRef>
                      </c:ext>
                    </c:extLst>
                    <c:numCache>
                      <c:formatCode>#\ ##0.00\ "€"</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4-FDBA-41BF-ADCA-68104B1A5FA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'SYNTH ET COMM'!$H$5</c15:sqref>
                        </c15:formulaRef>
                      </c:ext>
                    </c:extLst>
                    <c:strCache>
                      <c:ptCount val="1"/>
                      <c:pt idx="0">
                        <c:v>Ecarts €</c:v>
                      </c:pt>
                    </c:strCache>
                  </c:strRef>
                </c:tx>
                <c:spPr>
                  <a:solidFill>
                    <a:schemeClr val="accent4">
                      <a:shade val="73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COMM'!$H$6:$H$25</c15:sqref>
                        </c15:fullRef>
                        <c15:formulaRef>
                          <c15:sqref>('SYNTH ET COMM'!$H$7:$H$14,'SYNTH ET COMM'!$H$22:$H$24)</c15:sqref>
                        </c15:formulaRef>
                      </c:ext>
                    </c:extLst>
                    <c:numCache>
                      <c:formatCode>#\ ##0.00\ "€"</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5-FDBA-41BF-ADCA-68104B1A5FA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'SYNTH ET COMM'!$I$5</c15:sqref>
                        </c15:formulaRef>
                      </c:ext>
                    </c:extLst>
                    <c:strCache>
                      <c:ptCount val="1"/>
                      <c:pt idx="0">
                        <c:v>Déduction</c:v>
                      </c:pt>
                    </c:strCache>
                  </c:strRef>
                </c:tx>
                <c:spPr>
                  <a:solidFill>
                    <a:schemeClr val="accent4">
                      <a:shade val="82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COMM'!$I$6:$I$25</c15:sqref>
                        </c15:fullRef>
                        <c15:formulaRef>
                          <c15:sqref>('SYNTH ET COMM'!$I$7:$I$14,'SYNTH ET COMM'!$I$22:$I$24)</c15:sqref>
                        </c15:formulaRef>
                      </c:ext>
                    </c:extLst>
                    <c:numCache>
                      <c:formatCode>#\ ##0.00\ "€"</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6-FDBA-41BF-ADCA-68104B1A5FA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'SYNTH ET COMM'!$J$5</c15:sqref>
                        </c15:formulaRef>
                      </c:ext>
                    </c:extLst>
                    <c:strCache>
                      <c:ptCount val="1"/>
                      <c:pt idx="0">
                        <c:v>Proposition 
Avec BT</c:v>
                      </c:pt>
                    </c:strCache>
                  </c:strRef>
                </c:tx>
                <c:spPr>
                  <a:solidFill>
                    <a:schemeClr val="accent4">
                      <a:shade val="91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COMM'!$J$6:$J$25</c15:sqref>
                        </c15:fullRef>
                        <c15:formulaRef>
                          <c15:sqref>('SYNTH ET COMM'!$J$7:$J$14,'SYNTH ET COMM'!$J$22:$J$24)</c15:sqref>
                        </c15:formulaRef>
                      </c:ext>
                    </c:extLst>
                    <c:numCache>
                      <c:formatCode>#\ ##0.00\ "€"</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7-FDBA-41BF-ADCA-68104B1A5FA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'SYNTH ET COMM'!$L$5</c15:sqref>
                        </c15:formulaRef>
                      </c:ext>
                    </c:extLst>
                    <c:strCache>
                      <c:ptCount val="1"/>
                      <c:pt idx="0">
                        <c:v>nbre heures enfants année N</c:v>
                      </c:pt>
                    </c:strCache>
                  </c:strRef>
                </c:tx>
                <c:spPr>
                  <a:solidFill>
                    <a:schemeClr val="accent4"/>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COMM'!$L$6:$L$25</c15:sqref>
                        </c15:fullRef>
                        <c15:formulaRef>
                          <c15:sqref>('SYNTH ET COMM'!$L$7:$L$14,'SYNTH ET COMM'!$L$22:$L$24)</c15:sqref>
                        </c15:formulaRef>
                      </c:ext>
                    </c:extLst>
                    <c:numCache>
                      <c:formatCode>#,##0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8-FDBA-41BF-ADCA-68104B1A5FA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'SYNTH ET COMM'!$M$5</c15:sqref>
                        </c15:formulaRef>
                      </c:ext>
                    </c:extLst>
                    <c:strCache>
                      <c:ptCount val="1"/>
                      <c:pt idx="0">
                        <c:v>coûts heures enfants année N</c:v>
                      </c:pt>
                    </c:strCache>
                  </c:strRef>
                </c:tx>
                <c:spPr>
                  <a:solidFill>
                    <a:schemeClr val="accent4">
                      <a:tint val="92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COMM'!$M$6:$M$25</c15:sqref>
                        </c15:fullRef>
                        <c15:formulaRef>
                          <c15:sqref>('SYNTH ET COMM'!$M$7:$M$14,'SYNTH ET COMM'!$M$22:$M$24)</c15:sqref>
                        </c15:formulaRef>
                      </c:ext>
                    </c:extLst>
                    <c:numCache>
                      <c:formatCode>General</c:formatCode>
                      <c:ptCount val="8"/>
                      <c:pt idx="0">
                        <c:v>0</c:v>
                      </c:pt>
                      <c:pt idx="1" formatCode="#\ ##0.00\ &quot;€&quot;">
                        <c:v>0</c:v>
                      </c:pt>
                      <c:pt idx="2" formatCode="#\ ##0.00\ &quot;€&quot;">
                        <c:v>0</c:v>
                      </c:pt>
                      <c:pt idx="3" formatCode="#\ ##0.00\ &quot;€&quot;">
                        <c:v>0</c:v>
                      </c:pt>
                      <c:pt idx="4" formatCode="#\ ##0.00\ &quot;€&quot;">
                        <c:v>0</c:v>
                      </c:pt>
                      <c:pt idx="5" formatCode="#\ ##0.00\ &quot;€&quot;">
                        <c:v>0</c:v>
                      </c:pt>
                      <c:pt idx="6" formatCode="#\ ##0.00\ &quot;€&quot;">
                        <c:v>0</c:v>
                      </c:pt>
                      <c:pt idx="7" formatCode="#\ ##0.00\ &quot;€&quot;">
                        <c:v>0</c:v>
                      </c:pt>
                    </c:numCache>
                  </c:numRef>
                </c:val>
                <c:extLst xmlns:c15="http://schemas.microsoft.com/office/drawing/2012/chart">
                  <c:ext xmlns:c16="http://schemas.microsoft.com/office/drawing/2014/chart" uri="{C3380CC4-5D6E-409C-BE32-E72D297353CC}">
                    <c16:uniqueId val="{00000009-FDBA-41BF-ADCA-68104B1A5FA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'SYNTH ET COMM'!$N$5</c15:sqref>
                        </c15:formulaRef>
                      </c:ext>
                    </c:extLst>
                    <c:strCache>
                      <c:ptCount val="1"/>
                      <c:pt idx="0">
                        <c:v>Evolution cout heure/enfant  N et N-1 en %</c:v>
                      </c:pt>
                    </c:strCache>
                  </c:strRef>
                </c:tx>
                <c:spPr>
                  <a:solidFill>
                    <a:schemeClr val="accent4">
                      <a:tint val="83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COMM'!$N$6:$N$25</c15:sqref>
                        </c15:fullRef>
                        <c15:formulaRef>
                          <c15:sqref>('SYNTH ET COMM'!$N$7:$N$14,'SYNTH ET COMM'!$N$22:$N$24)</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0-FDBA-41BF-ADCA-68104B1A5FA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'SYNTH ET COMM'!$P$5</c15:sqref>
                        </c15:formulaRef>
                      </c:ext>
                    </c:extLst>
                    <c:strCache>
                      <c:ptCount val="1"/>
                      <c:pt idx="0">
                        <c:v>Evoltion sub N et N-1 en %</c:v>
                      </c:pt>
                    </c:strCache>
                  </c:strRef>
                </c:tx>
                <c:spPr>
                  <a:solidFill>
                    <a:schemeClr val="accent4">
                      <a:tint val="65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COMM'!$P$6:$P$25</c15:sqref>
                        </c15:fullRef>
                        <c15:formulaRef>
                          <c15:sqref>('SYNTH ET COMM'!$P$7:$P$14,'SYNTH ET COMM'!$P$22:$P$24)</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B-FDBA-41BF-ADCA-68104B1A5FA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'SYNTH ET COMM'!$Q$5</c15:sqref>
                        </c15:formulaRef>
                      </c:ext>
                    </c:extLst>
                    <c:strCache>
                      <c:ptCount val="1"/>
                      <c:pt idx="0">
                        <c:v>Commentaires analytiques</c:v>
                      </c:pt>
                    </c:strCache>
                  </c:strRef>
                </c:tx>
                <c:spPr>
                  <a:solidFill>
                    <a:schemeClr val="accent4">
                      <a:tint val="57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COMM'!$Q$6:$Q$25</c15:sqref>
                        </c15:fullRef>
                        <c15:formulaRef>
                          <c15:sqref>('SYNTH ET COMM'!$Q$7:$Q$14,'SYNTH ET COMM'!$Q$22:$Q$24)</c15:sqref>
                        </c15:formulaRef>
                      </c:ext>
                    </c:extLst>
                    <c:numCache>
                      <c:formatCode>0.00%</c:formatCode>
                      <c:ptCount val="8"/>
                    </c:numCache>
                  </c:numRef>
                </c:val>
                <c:extLst xmlns:c15="http://schemas.microsoft.com/office/drawing/2012/chart">
                  <c:ext xmlns:c16="http://schemas.microsoft.com/office/drawing/2014/chart" uri="{C3380CC4-5D6E-409C-BE32-E72D297353CC}">
                    <c16:uniqueId val="{0000000C-FDBA-41BF-ADCA-68104B1A5FA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'SYNTH ET COMM'!$R$5</c15:sqref>
                        </c15:formulaRef>
                      </c:ext>
                    </c:extLst>
                    <c:strCache>
                      <c:ptCount val="1"/>
                      <c:pt idx="0">
                        <c:v>Leviers d'évolution à la baisse</c:v>
                      </c:pt>
                    </c:strCache>
                  </c:strRef>
                </c:tx>
                <c:spPr>
                  <a:solidFill>
                    <a:schemeClr val="accent4">
                      <a:tint val="48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COMM'!$R$6:$R$25</c15:sqref>
                        </c15:fullRef>
                        <c15:formulaRef>
                          <c15:sqref>('SYNTH ET COMM'!$R$7:$R$14,'SYNTH ET COMM'!$R$22:$R$24)</c15:sqref>
                        </c15:formulaRef>
                      </c:ext>
                    </c:extLst>
                    <c:numCache>
                      <c:formatCode>0.00%</c:formatCode>
                      <c:ptCount val="8"/>
                    </c:numCache>
                  </c:numRef>
                </c:val>
                <c:extLst xmlns:c15="http://schemas.microsoft.com/office/drawing/2012/chart">
                  <c:ext xmlns:c16="http://schemas.microsoft.com/office/drawing/2014/chart" uri="{C3380CC4-5D6E-409C-BE32-E72D297353CC}">
                    <c16:uniqueId val="{0000000D-FDBA-41BF-ADCA-68104B1A5FAF}"/>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'SYNTH ET COMM'!$S$5</c15:sqref>
                        </c15:formulaRef>
                      </c:ext>
                    </c:extLst>
                    <c:strCache>
                      <c:ptCount val="1"/>
                      <c:pt idx="0">
                        <c:v>Montants prévisionnels de baisse</c:v>
                      </c:pt>
                    </c:strCache>
                  </c:strRef>
                </c:tx>
                <c:spPr>
                  <a:solidFill>
                    <a:schemeClr val="accent4">
                      <a:tint val="39000"/>
                    </a:schemeClr>
                  </a:solidFill>
                  <a:ln>
                    <a:noFill/>
                  </a:ln>
                  <a:effectLst/>
                </c:spPr>
                <c:invertIfNegative val="0"/>
                <c:cat>
                  <c:strRef>
                    <c:extLst>
                      <c:ext xmlns:c15="http://schemas.microsoft.com/office/drawing/2012/chart" uri="{02D57815-91ED-43cb-92C2-25804820EDAC}">
                        <c15:fullRef>
                          <c15:sqref>'SYNTH ET COMM'!$B$6:$B$25</c15:sqref>
                        </c15:fullRef>
                        <c15:formulaRef>
                          <c15:sqref>('SYNTH ET COMM'!$B$7:$B$14,'SYNTH ET COMM'!$B$22:$B$24)</c15:sqref>
                        </c15:formulaRef>
                      </c:ext>
                    </c:extLst>
                    <c:strCache>
                      <c:ptCount val="8"/>
                      <c:pt idx="0">
                        <c:v>PAuse Méridienne 3/5 ans</c:v>
                      </c:pt>
                      <c:pt idx="1">
                        <c:v>Pause Méridienne 6/11 ans</c:v>
                      </c:pt>
                      <c:pt idx="2">
                        <c:v>C.A.L. 3-5 ANS</c:v>
                      </c:pt>
                      <c:pt idx="3">
                        <c:v>CAL 6- 11 ANS</c:v>
                      </c:pt>
                      <c:pt idx="4">
                        <c:v>TOTAL CAL</c:v>
                      </c:pt>
                      <c:pt idx="5">
                        <c:v>APS 3-5 ANS</c:v>
                      </c:pt>
                      <c:pt idx="6">
                        <c:v>APS 6-11 ANS</c:v>
                      </c:pt>
                      <c:pt idx="7">
                        <c:v>TOTAL APS</c:v>
                      </c:pt>
                    </c:strCache>
                  </c:strRef>
                </c:cat>
                <c:val>
                  <c:numRef>
                    <c:extLst>
                      <c:ext xmlns:c15="http://schemas.microsoft.com/office/drawing/2012/chart" uri="{02D57815-91ED-43cb-92C2-25804820EDAC}">
                        <c15:fullRef>
                          <c15:sqref>'SYNTH ET COMM'!$S$6:$S$25</c15:sqref>
                        </c15:fullRef>
                        <c15:formulaRef>
                          <c15:sqref>('SYNTH ET COMM'!$S$7:$S$14,'SYNTH ET COMM'!$S$22:$S$24)</c15:sqref>
                        </c15:formulaRef>
                      </c:ext>
                    </c:extLst>
                    <c:numCache>
                      <c:formatCode>#\ ##0.00\ "€"</c:formatCode>
                      <c:ptCount val="8"/>
                    </c:numCache>
                  </c:numRef>
                </c:val>
                <c:extLst xmlns:c15="http://schemas.microsoft.com/office/drawing/2012/chart">
                  <c:ext xmlns:c16="http://schemas.microsoft.com/office/drawing/2014/chart" uri="{C3380CC4-5D6E-409C-BE32-E72D297353CC}">
                    <c16:uniqueId val="{0000000E-FDBA-41BF-ADCA-68104B1A5FAF}"/>
                  </c:ext>
                </c:extLst>
              </c15:ser>
            </c15:filteredBarSeries>
          </c:ext>
        </c:extLst>
      </c:barChart>
      <c:catAx>
        <c:axId val="47576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fr-FR"/>
          </a:p>
        </c:txPr>
        <c:crossAx val="475763792"/>
        <c:crosses val="autoZero"/>
        <c:auto val="1"/>
        <c:lblAlgn val="ctr"/>
        <c:lblOffset val="100"/>
        <c:noMultiLvlLbl val="0"/>
      </c:catAx>
      <c:valAx>
        <c:axId val="47576379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57657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3"/>
          <c:order val="3"/>
          <c:tx>
            <c:strRef>
              <c:f>'Voté N-1 et propo N'!$F$4</c:f>
              <c:strCache>
                <c:ptCount val="1"/>
                <c:pt idx="0">
                  <c:v>heures enfants (subvention/nbr heures enfants) N-1</c:v>
                </c:pt>
              </c:strCache>
            </c:strRef>
          </c:tx>
          <c:spPr>
            <a:solidFill>
              <a:schemeClr val="accent4"/>
            </a:solidFill>
            <a:ln>
              <a:noFill/>
            </a:ln>
            <a:effectLst/>
          </c:spPr>
          <c:invertIfNegative val="0"/>
          <c:cat>
            <c:strRef>
              <c:extLst>
                <c:ext xmlns:c15="http://schemas.microsoft.com/office/drawing/2012/chart" uri="{02D57815-91ED-43cb-92C2-25804820EDAC}">
                  <c15:fullRef>
                    <c15:sqref>'Voté N-1 et propo N'!$B$4:$B$17</c15:sqref>
                  </c15:fullRef>
                </c:ext>
              </c:extLst>
              <c:f>('Voté N-1 et propo N'!$B$5:$B$6,'Voté N-1 et propo N'!$B$8:$B$9,'Voté N-1 et propo N'!$B$11:$B$12,'Voté N-1 et propo N'!$B$17)</c:f>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N'!$F$5:$F$17</c15:sqref>
                  </c15:fullRef>
                </c:ext>
              </c:extLst>
              <c:f>('Voté N-1 et propo N'!$F$6:$F$7,'Voté N-1 et propo N'!$F$9:$F$10,'Voté N-1 et propo N'!$F$12:$F$13)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D8C3-48B2-A94C-265C397F5530}"/>
            </c:ext>
          </c:extLst>
        </c:ser>
        <c:ser>
          <c:idx val="9"/>
          <c:order val="9"/>
          <c:tx>
            <c:strRef>
              <c:f>'Voté N-1 et propo N'!$L$4</c:f>
              <c:strCache>
                <c:ptCount val="1"/>
                <c:pt idx="0">
                  <c:v>heures enfants (subvention/nbr heures enfants) année N</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'Voté N-1 et propo N'!$B$4:$B$17</c15:sqref>
                  </c15:fullRef>
                </c:ext>
              </c:extLst>
              <c:f>('Voté N-1 et propo N'!$B$5:$B$6,'Voté N-1 et propo N'!$B$8:$B$9,'Voté N-1 et propo N'!$B$11:$B$12,'Voté N-1 et propo N'!$B$17)</c:f>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N'!$L$5:$L$17</c15:sqref>
                  </c15:fullRef>
                </c:ext>
              </c:extLst>
              <c:f>('Voté N-1 et propo N'!$L$6:$L$7,'Voté N-1 et propo N'!$L$9:$L$10,'Voté N-1 et propo N'!$L$12:$L$13)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D8C3-48B2-A94C-265C397F5530}"/>
            </c:ext>
          </c:extLst>
        </c:ser>
        <c:dLbls>
          <c:showLegendKey val="0"/>
          <c:showVal val="0"/>
          <c:showCatName val="0"/>
          <c:showSerName val="0"/>
          <c:showPercent val="0"/>
          <c:showBubbleSize val="0"/>
        </c:dLbls>
        <c:gapWidth val="182"/>
        <c:axId val="519516288"/>
        <c:axId val="519518256"/>
        <c:extLst>
          <c:ext xmlns:c15="http://schemas.microsoft.com/office/drawing/2012/chart" uri="{02D57815-91ED-43cb-92C2-25804820EDAC}">
            <c15:filteredBarSeries>
              <c15:ser>
                <c:idx val="0"/>
                <c:order val="0"/>
                <c:tx>
                  <c:strRef>
                    <c:extLst>
                      <c:ext uri="{02D57815-91ED-43cb-92C2-25804820EDAC}">
                        <c15:formulaRef>
                          <c15:sqref>'Voté N-1 et propo N'!$C$4</c15:sqref>
                        </c15:formulaRef>
                      </c:ext>
                    </c:extLst>
                    <c:strCache>
                      <c:ptCount val="1"/>
                      <c:pt idx="0">
                        <c:v>Année N-1</c:v>
                      </c:pt>
                    </c:strCache>
                  </c:strRef>
                </c:tx>
                <c:spPr>
                  <a:solidFill>
                    <a:schemeClr val="accent1"/>
                  </a:solidFill>
                  <a:ln>
                    <a:noFill/>
                  </a:ln>
                  <a:effectLst/>
                </c:spPr>
                <c:invertIfNegative val="0"/>
                <c:cat>
                  <c:strRef>
                    <c:extLst>
                      <c:ex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CAL 3-5 ans</c:v>
                      </c:pt>
                      <c:pt idx="1">
                        <c:v>CAL 6-11 ans</c:v>
                      </c:pt>
                      <c:pt idx="2">
                        <c:v>APS 3-5 ans</c:v>
                      </c:pt>
                      <c:pt idx="3">
                        <c:v>APS 6-11 ans</c:v>
                      </c:pt>
                      <c:pt idx="4">
                        <c:v>PAM 3-5 ans</c:v>
                      </c:pt>
                      <c:pt idx="5">
                        <c:v>PAM 6-11 ans</c:v>
                      </c:pt>
                      <c:pt idx="6">
                        <c:v>Total ADO</c:v>
                      </c:pt>
                    </c:strCache>
                  </c:strRef>
                </c:cat>
                <c:val>
                  <c:numRef>
                    <c:extLst>
                      <c:ext uri="{02D57815-91ED-43cb-92C2-25804820EDAC}">
                        <c15:fullRef>
                          <c15:sqref>'Voté N-1 et propo N'!$C$5:$C$17</c15:sqref>
                        </c15:fullRef>
                        <c15:formulaRef>
                          <c15:sqref>('Voté N-1 et propo N'!$C$6:$C$7,'Voté N-1 et propo N'!$C$9:$C$10,'Voté N-1 et propo N'!$C$12:$C$13)</c15:sqref>
                        </c15:formulaRef>
                      </c:ext>
                    </c:extLst>
                    <c:numCache>
                      <c:formatCode>General</c:formatCode>
                      <c:ptCount val="6"/>
                      <c:pt idx="0">
                        <c:v>2022</c:v>
                      </c:pt>
                      <c:pt idx="1">
                        <c:v>2022</c:v>
                      </c:pt>
                      <c:pt idx="2">
                        <c:v>2022</c:v>
                      </c:pt>
                      <c:pt idx="3">
                        <c:v>2022</c:v>
                      </c:pt>
                      <c:pt idx="4">
                        <c:v>2022</c:v>
                      </c:pt>
                      <c:pt idx="5">
                        <c:v>2022</c:v>
                      </c:pt>
                    </c:numCache>
                  </c:numRef>
                </c:val>
                <c:extLst>
                  <c:ext xmlns:c16="http://schemas.microsoft.com/office/drawing/2014/chart" uri="{C3380CC4-5D6E-409C-BE32-E72D297353CC}">
                    <c16:uniqueId val="{00000000-D8C3-48B2-A94C-265C397F553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'Voté N-1 et propo N'!$D$4</c15:sqref>
                        </c15:formulaRef>
                      </c:ext>
                    </c:extLst>
                    <c:strCache>
                      <c:ptCount val="1"/>
                      <c:pt idx="0">
                        <c:v>Subvention n-1</c:v>
                      </c:pt>
                    </c:strCache>
                  </c:strRef>
                </c:tx>
                <c:spPr>
                  <a:solidFill>
                    <a:schemeClr val="accent2"/>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N'!$D$5:$D$17</c15:sqref>
                        </c15:fullRef>
                        <c15:formulaRef>
                          <c15:sqref>('Voté N-1 et propo N'!$D$6:$D$7,'Voté N-1 et propo N'!$D$9:$D$10,'Voté N-1 et propo N'!$D$12:$D$13)</c15:sqref>
                        </c15:formulaRef>
                      </c:ext>
                    </c:extLst>
                    <c:numCache>
                      <c:formatCode>#\ ##0\ "€"</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1-D8C3-48B2-A94C-265C397F553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'Voté N-1 et propo N'!$E$4</c15:sqref>
                        </c15:formulaRef>
                      </c:ext>
                    </c:extLst>
                    <c:strCache>
                      <c:ptCount val="1"/>
                      <c:pt idx="0">
                        <c:v>nbr heures enfants N-1</c:v>
                      </c:pt>
                    </c:strCache>
                  </c:strRef>
                </c:tx>
                <c:spPr>
                  <a:solidFill>
                    <a:schemeClr val="accent3"/>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N'!$E$5:$E$17</c15:sqref>
                        </c15:fullRef>
                        <c15:formulaRef>
                          <c15:sqref>('Voté N-1 et propo N'!$E$6:$E$7,'Voté N-1 et propo N'!$E$9:$E$10,'Voté N-1 et propo N'!$E$12:$E$13)</c15:sqref>
                        </c15:formulaRef>
                      </c:ext>
                    </c:extLst>
                    <c:numCache>
                      <c:formatCode>General</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2-D8C3-48B2-A94C-265C397F553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'Voté N-1 et propo N'!$G$4</c15:sqref>
                        </c15:formulaRef>
                      </c:ext>
                    </c:extLst>
                    <c:strCache>
                      <c:ptCount val="1"/>
                      <c:pt idx="0">
                        <c:v>Année N</c:v>
                      </c:pt>
                    </c:strCache>
                  </c:strRef>
                </c:tx>
                <c:spPr>
                  <a:solidFill>
                    <a:schemeClr val="accent5"/>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N'!$G$5:$G$17</c15:sqref>
                        </c15:fullRef>
                        <c15:formulaRef>
                          <c15:sqref>('Voté N-1 et propo N'!$G$6:$G$7,'Voté N-1 et propo N'!$G$9:$G$10,'Voté N-1 et propo N'!$G$12:$G$13)</c15:sqref>
                        </c15:formulaRef>
                      </c:ext>
                    </c:extLst>
                    <c:numCache>
                      <c:formatCode>General</c:formatCode>
                      <c:ptCount val="6"/>
                      <c:pt idx="0">
                        <c:v>2023</c:v>
                      </c:pt>
                      <c:pt idx="1">
                        <c:v>2023</c:v>
                      </c:pt>
                      <c:pt idx="2">
                        <c:v>2023</c:v>
                      </c:pt>
                      <c:pt idx="3">
                        <c:v>2023</c:v>
                      </c:pt>
                      <c:pt idx="4">
                        <c:v>2023</c:v>
                      </c:pt>
                      <c:pt idx="5">
                        <c:v>2023</c:v>
                      </c:pt>
                    </c:numCache>
                  </c:numRef>
                </c:val>
                <c:extLst xmlns:c15="http://schemas.microsoft.com/office/drawing/2012/chart">
                  <c:ext xmlns:c16="http://schemas.microsoft.com/office/drawing/2014/chart" uri="{C3380CC4-5D6E-409C-BE32-E72D297353CC}">
                    <c16:uniqueId val="{00000004-D8C3-48B2-A94C-265C397F5530}"/>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'Voté N-1 et propo N'!$H$4</c15:sqref>
                        </c15:formulaRef>
                      </c:ext>
                    </c:extLst>
                    <c:strCache>
                      <c:ptCount val="1"/>
                      <c:pt idx="0">
                        <c:v>Subvention année N</c:v>
                      </c:pt>
                    </c:strCache>
                  </c:strRef>
                </c:tx>
                <c:spPr>
                  <a:solidFill>
                    <a:schemeClr val="accent6"/>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N'!$H$5:$H$17</c15:sqref>
                        </c15:fullRef>
                        <c15:formulaRef>
                          <c15:sqref>('Voté N-1 et propo N'!$H$6:$H$7,'Voté N-1 et propo N'!$H$9:$H$10,'Voté N-1 et propo N'!$H$12:$H$13)</c15:sqref>
                        </c15:formulaRef>
                      </c:ext>
                    </c:extLst>
                    <c:numCache>
                      <c:formatCode>#\ ##0\ "€"</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5-D8C3-48B2-A94C-265C397F5530}"/>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'Voté N-1 et propo N'!$I$4</c15:sqref>
                        </c15:formulaRef>
                      </c:ext>
                    </c:extLst>
                    <c:strCache>
                      <c:ptCount val="1"/>
                      <c:pt idx="0">
                        <c:v>nbr heures enfants année N</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N'!$I$5:$I$17</c15:sqref>
                        </c15:fullRef>
                        <c15:formulaRef>
                          <c15:sqref>('Voté N-1 et propo N'!$I$6:$I$7,'Voté N-1 et propo N'!$I$9:$I$10,'Voté N-1 et propo N'!$I$12:$I$13)</c15:sqref>
                        </c15:formulaRef>
                      </c:ext>
                    </c:extLst>
                    <c:numCache>
                      <c:formatCode>General</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6-D8C3-48B2-A94C-265C397F5530}"/>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'Voté N-1 et propo N'!$J$4</c15:sqref>
                        </c15:formulaRef>
                      </c:ext>
                    </c:extLst>
                    <c:strCache>
                      <c:ptCount val="1"/>
                      <c:pt idx="0">
                        <c:v>détail vacances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Activité</c:v>
                      </c:pt>
                      <c:pt idx="1">
                        <c:v>CAL 3-5 ans</c:v>
                      </c:pt>
                      <c:pt idx="2">
                        <c:v>CAL 6-11 ans</c:v>
                      </c:pt>
                      <c:pt idx="3">
                        <c:v>CAL 3-11 ans</c:v>
                      </c:pt>
                      <c:pt idx="4">
                        <c:v>APS 3-5 ans</c:v>
                      </c:pt>
                      <c:pt idx="5">
                        <c:v>APS 6-11 ans</c:v>
                      </c:pt>
                      <c:pt idx="6">
                        <c:v>APS 3-11 ans</c:v>
                      </c:pt>
                      <c:pt idx="7">
                        <c:v>PAM 3-5 ans</c:v>
                      </c:pt>
                      <c:pt idx="8">
                        <c:v>PAM 6-11 ans</c:v>
                      </c:pt>
                      <c:pt idx="9">
                        <c:v>PAM 3-11 ans</c:v>
                      </c:pt>
                      <c:pt idx="10">
                        <c:v>Accueils 12-17 ans</c:v>
                      </c:pt>
                      <c:pt idx="11">
                        <c:v>SEJOURS</c:v>
                      </c:pt>
                      <c:pt idx="12">
                        <c:v>Autre action Jeunes</c:v>
                      </c:pt>
                      <c:pt idx="13">
                        <c:v>Total ADO</c:v>
                      </c:pt>
                    </c:strCache>
                  </c:strRef>
                </c:cat>
                <c:val>
                  <c:numRef>
                    <c:extLst>
                      <c:ext xmlns:c15="http://schemas.microsoft.com/office/drawing/2012/chart" uri="{02D57815-91ED-43cb-92C2-25804820EDAC}">
                        <c15:fullRef>
                          <c15:sqref>'Voté N-1 et propo N'!$J$5:$J$17</c15:sqref>
                        </c15:fullRef>
                        <c15:formulaRef>
                          <c15:sqref>('Voté N-1 et propo N'!$J$6:$J$7,'Voté N-1 et propo N'!$J$9:$J$10,'Voté N-1 et propo N'!$J$12:$J$13)</c15:sqref>
                        </c15:formulaRef>
                      </c:ext>
                    </c:extLst>
                  </c:numRef>
                </c:val>
                <c:extLst xmlns:c15="http://schemas.microsoft.com/office/drawing/2012/chart">
                  <c:ext xmlns:c16="http://schemas.microsoft.com/office/drawing/2014/chart" uri="{C3380CC4-5D6E-409C-BE32-E72D297353CC}">
                    <c16:uniqueId val="{00000007-D8C3-48B2-A94C-265C397F5530}"/>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'Voté N-1 et propo N'!$K$4</c15:sqref>
                        </c15:formulaRef>
                      </c:ext>
                    </c:extLst>
                    <c:strCache>
                      <c:ptCount val="1"/>
                      <c:pt idx="0">
                        <c:v>détail mercredi</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Activité</c:v>
                      </c:pt>
                      <c:pt idx="1">
                        <c:v>CAL 3-5 ans</c:v>
                      </c:pt>
                      <c:pt idx="2">
                        <c:v>CAL 6-11 ans</c:v>
                      </c:pt>
                      <c:pt idx="3">
                        <c:v>CAL 3-11 ans</c:v>
                      </c:pt>
                      <c:pt idx="4">
                        <c:v>APS 3-5 ans</c:v>
                      </c:pt>
                      <c:pt idx="5">
                        <c:v>APS 6-11 ans</c:v>
                      </c:pt>
                      <c:pt idx="6">
                        <c:v>APS 3-11 ans</c:v>
                      </c:pt>
                      <c:pt idx="7">
                        <c:v>PAM 3-5 ans</c:v>
                      </c:pt>
                      <c:pt idx="8">
                        <c:v>PAM 6-11 ans</c:v>
                      </c:pt>
                      <c:pt idx="9">
                        <c:v>PAM 3-11 ans</c:v>
                      </c:pt>
                      <c:pt idx="10">
                        <c:v>Accueils 12-17 ans</c:v>
                      </c:pt>
                      <c:pt idx="11">
                        <c:v>SEJOURS</c:v>
                      </c:pt>
                      <c:pt idx="12">
                        <c:v>Autre action Jeunes</c:v>
                      </c:pt>
                      <c:pt idx="13">
                        <c:v>Total ADO</c:v>
                      </c:pt>
                    </c:strCache>
                  </c:strRef>
                </c:cat>
                <c:val>
                  <c:numRef>
                    <c:extLst>
                      <c:ext xmlns:c15="http://schemas.microsoft.com/office/drawing/2012/chart" uri="{02D57815-91ED-43cb-92C2-25804820EDAC}">
                        <c15:fullRef>
                          <c15:sqref>'Voté N-1 et propo N'!$K$5:$K$17</c15:sqref>
                        </c15:fullRef>
                        <c15:formulaRef>
                          <c15:sqref>('Voté N-1 et propo N'!$K$6:$K$7,'Voté N-1 et propo N'!$K$9:$K$10,'Voté N-1 et propo N'!$K$12:$K$13)</c15:sqref>
                        </c15:formulaRef>
                      </c:ext>
                    </c:extLst>
                  </c:numRef>
                </c:val>
                <c:extLst xmlns:c15="http://schemas.microsoft.com/office/drawing/2012/chart">
                  <c:ext xmlns:c16="http://schemas.microsoft.com/office/drawing/2014/chart" uri="{C3380CC4-5D6E-409C-BE32-E72D297353CC}">
                    <c16:uniqueId val="{00000008-D8C3-48B2-A94C-265C397F5530}"/>
                  </c:ext>
                </c:extLst>
              </c15:ser>
            </c15:filteredBarSeries>
          </c:ext>
        </c:extLst>
      </c:barChart>
      <c:catAx>
        <c:axId val="519516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518256"/>
        <c:crosses val="autoZero"/>
        <c:auto val="1"/>
        <c:lblAlgn val="ctr"/>
        <c:lblOffset val="100"/>
        <c:noMultiLvlLbl val="0"/>
      </c:catAx>
      <c:valAx>
        <c:axId val="5195182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516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1"/>
          <c:order val="1"/>
          <c:tx>
            <c:strRef>
              <c:f>'Voté N-1 et propo N'!$D$4</c:f>
              <c:strCache>
                <c:ptCount val="1"/>
                <c:pt idx="0">
                  <c:v>Subvention n-1</c:v>
                </c:pt>
              </c:strCache>
              <c:extLst xmlns:c15="http://schemas.microsoft.com/office/drawing/2012/chart"/>
            </c:strRef>
          </c:tx>
          <c:spPr>
            <a:solidFill>
              <a:schemeClr val="accent2"/>
            </a:solidFill>
            <a:ln>
              <a:noFill/>
            </a:ln>
            <a:effectLst/>
          </c:spPr>
          <c:invertIfNegative val="0"/>
          <c:cat>
            <c:strRef>
              <c:extLst>
                <c:ext xmlns:c15="http://schemas.microsoft.com/office/drawing/2012/chart" uri="{02D57815-91ED-43cb-92C2-25804820EDAC}">
                  <c15:fullRef>
                    <c15:sqref>'Voté N-1 et propo N'!$B$4:$B$17</c15:sqref>
                  </c15:fullRef>
                </c:ext>
              </c:extLst>
              <c:f>('Voté N-1 et propo N'!$B$5:$B$6,'Voté N-1 et propo N'!$B$8:$B$9,'Voté N-1 et propo N'!$B$11:$B$12,'Voté N-1 et propo N'!$B$17)</c:f>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N'!$D$5:$D$17</c15:sqref>
                  </c15:fullRef>
                </c:ext>
              </c:extLst>
              <c:f>('Voté N-1 et propo N'!$D$6:$D$7,'Voté N-1 et propo N'!$D$9:$D$10,'Voté N-1 et propo N'!$D$12:$D$13)</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DE5F-43F9-8047-934A7C5F19B4}"/>
            </c:ext>
          </c:extLst>
        </c:ser>
        <c:ser>
          <c:idx val="5"/>
          <c:order val="5"/>
          <c:tx>
            <c:strRef>
              <c:f>'Voté N-1 et propo N'!$H$4</c:f>
              <c:strCache>
                <c:ptCount val="1"/>
                <c:pt idx="0">
                  <c:v>Subvention année N</c:v>
                </c:pt>
              </c:strCache>
              <c:extLst xmlns:c15="http://schemas.microsoft.com/office/drawing/2012/chart"/>
            </c:strRef>
          </c:tx>
          <c:spPr>
            <a:solidFill>
              <a:schemeClr val="accent6"/>
            </a:solidFill>
            <a:ln>
              <a:noFill/>
            </a:ln>
            <a:effectLst/>
          </c:spPr>
          <c:invertIfNegative val="0"/>
          <c:cat>
            <c:strRef>
              <c:extLst>
                <c:ext xmlns:c15="http://schemas.microsoft.com/office/drawing/2012/chart" uri="{02D57815-91ED-43cb-92C2-25804820EDAC}">
                  <c15:fullRef>
                    <c15:sqref>'Voté N-1 et propo N'!$B$4:$B$17</c15:sqref>
                  </c15:fullRef>
                </c:ext>
              </c:extLst>
              <c:f>('Voté N-1 et propo N'!$B$5:$B$6,'Voté N-1 et propo N'!$B$8:$B$9,'Voté N-1 et propo N'!$B$11:$B$12,'Voté N-1 et propo N'!$B$17)</c:f>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N'!$H$5:$H$17</c15:sqref>
                  </c15:fullRef>
                </c:ext>
              </c:extLst>
              <c:f>('Voté N-1 et propo N'!$H$6:$H$7,'Voté N-1 et propo N'!$H$9:$H$10,'Voté N-1 et propo N'!$H$12:$H$13)</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DE5F-43F9-8047-934A7C5F19B4}"/>
            </c:ext>
          </c:extLst>
        </c:ser>
        <c:dLbls>
          <c:showLegendKey val="0"/>
          <c:showVal val="0"/>
          <c:showCatName val="0"/>
          <c:showSerName val="0"/>
          <c:showPercent val="0"/>
          <c:showBubbleSize val="0"/>
        </c:dLbls>
        <c:gapWidth val="182"/>
        <c:axId val="519516288"/>
        <c:axId val="519518256"/>
        <c:extLst>
          <c:ext xmlns:c15="http://schemas.microsoft.com/office/drawing/2012/chart" uri="{02D57815-91ED-43cb-92C2-25804820EDAC}">
            <c15:filteredBarSeries>
              <c15:ser>
                <c:idx val="0"/>
                <c:order val="0"/>
                <c:tx>
                  <c:strRef>
                    <c:extLst>
                      <c:ext uri="{02D57815-91ED-43cb-92C2-25804820EDAC}">
                        <c15:formulaRef>
                          <c15:sqref>'Voté N-1 et propo N'!$C$4</c15:sqref>
                        </c15:formulaRef>
                      </c:ext>
                    </c:extLst>
                    <c:strCache>
                      <c:ptCount val="1"/>
                      <c:pt idx="0">
                        <c:v>Année N-1</c:v>
                      </c:pt>
                    </c:strCache>
                  </c:strRef>
                </c:tx>
                <c:spPr>
                  <a:solidFill>
                    <a:schemeClr val="accent1"/>
                  </a:solidFill>
                  <a:ln>
                    <a:noFill/>
                  </a:ln>
                  <a:effectLst/>
                </c:spPr>
                <c:invertIfNegative val="0"/>
                <c:cat>
                  <c:strRef>
                    <c:extLst>
                      <c:ex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CAL 3-5 ans</c:v>
                      </c:pt>
                      <c:pt idx="1">
                        <c:v>CAL 6-11 ans</c:v>
                      </c:pt>
                      <c:pt idx="2">
                        <c:v>APS 3-5 ans</c:v>
                      </c:pt>
                      <c:pt idx="3">
                        <c:v>APS 6-11 ans</c:v>
                      </c:pt>
                      <c:pt idx="4">
                        <c:v>PAM 3-5 ans</c:v>
                      </c:pt>
                      <c:pt idx="5">
                        <c:v>PAM 6-11 ans</c:v>
                      </c:pt>
                      <c:pt idx="6">
                        <c:v>Total ADO</c:v>
                      </c:pt>
                    </c:strCache>
                  </c:strRef>
                </c:cat>
                <c:val>
                  <c:numRef>
                    <c:extLst>
                      <c:ext uri="{02D57815-91ED-43cb-92C2-25804820EDAC}">
                        <c15:fullRef>
                          <c15:sqref>'Voté N-1 et propo N'!$C$5:$C$17</c15:sqref>
                        </c15:fullRef>
                        <c15:formulaRef>
                          <c15:sqref>('Voté N-1 et propo N'!$C$6:$C$7,'Voté N-1 et propo N'!$C$9:$C$10,'Voté N-1 et propo N'!$C$12:$C$13)</c15:sqref>
                        </c15:formulaRef>
                      </c:ext>
                    </c:extLst>
                    <c:numCache>
                      <c:formatCode>General</c:formatCode>
                      <c:ptCount val="6"/>
                      <c:pt idx="0">
                        <c:v>2022</c:v>
                      </c:pt>
                      <c:pt idx="1">
                        <c:v>2022</c:v>
                      </c:pt>
                      <c:pt idx="2">
                        <c:v>2022</c:v>
                      </c:pt>
                      <c:pt idx="3">
                        <c:v>2022</c:v>
                      </c:pt>
                      <c:pt idx="4">
                        <c:v>2022</c:v>
                      </c:pt>
                      <c:pt idx="5">
                        <c:v>2022</c:v>
                      </c:pt>
                    </c:numCache>
                  </c:numRef>
                </c:val>
                <c:extLst>
                  <c:ext xmlns:c16="http://schemas.microsoft.com/office/drawing/2014/chart" uri="{C3380CC4-5D6E-409C-BE32-E72D297353CC}">
                    <c16:uniqueId val="{00000002-DE5F-43F9-8047-934A7C5F19B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'Voté N-1 et propo N'!$E$4</c15:sqref>
                        </c15:formulaRef>
                      </c:ext>
                    </c:extLst>
                    <c:strCache>
                      <c:ptCount val="1"/>
                      <c:pt idx="0">
                        <c:v>nbr heures enfants N-1</c:v>
                      </c:pt>
                    </c:strCache>
                  </c:strRef>
                </c:tx>
                <c:spPr>
                  <a:solidFill>
                    <a:schemeClr val="accent3"/>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N'!$E$5:$E$17</c15:sqref>
                        </c15:fullRef>
                        <c15:formulaRef>
                          <c15:sqref>('Voté N-1 et propo N'!$E$6:$E$7,'Voté N-1 et propo N'!$E$9:$E$10,'Voté N-1 et propo N'!$E$12:$E$13)</c15:sqref>
                        </c15:formulaRef>
                      </c:ext>
                    </c:extLst>
                    <c:numCache>
                      <c:formatCode>General</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4-DE5F-43F9-8047-934A7C5F19B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'Voté N-1 et propo N'!$F$4</c15:sqref>
                        </c15:formulaRef>
                      </c:ext>
                    </c:extLst>
                    <c:strCache>
                      <c:ptCount val="1"/>
                      <c:pt idx="0">
                        <c:v>heures enfants (subvention/nbr heures enfants) N-1</c:v>
                      </c:pt>
                    </c:strCache>
                  </c:strRef>
                </c:tx>
                <c:spPr>
                  <a:solidFill>
                    <a:schemeClr val="accent4"/>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N'!$F$5:$F$17</c15:sqref>
                        </c15:fullRef>
                        <c15:formulaRef>
                          <c15:sqref>('Voté N-1 et propo N'!$F$6:$F$7,'Voté N-1 et propo N'!$F$9:$F$10,'Voté N-1 et propo N'!$F$12:$F$13)</c15:sqref>
                        </c15:formulaRef>
                      </c:ext>
                    </c:extLst>
                    <c:numCache>
                      <c:formatCode>General</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0-DE5F-43F9-8047-934A7C5F19B4}"/>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'Voté N-1 et propo N'!$G$4</c15:sqref>
                        </c15:formulaRef>
                      </c:ext>
                    </c:extLst>
                    <c:strCache>
                      <c:ptCount val="1"/>
                      <c:pt idx="0">
                        <c:v>Année N</c:v>
                      </c:pt>
                    </c:strCache>
                  </c:strRef>
                </c:tx>
                <c:spPr>
                  <a:solidFill>
                    <a:schemeClr val="accent5"/>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N'!$G$5:$G$17</c15:sqref>
                        </c15:fullRef>
                        <c15:formulaRef>
                          <c15:sqref>('Voté N-1 et propo N'!$G$6:$G$7,'Voté N-1 et propo N'!$G$9:$G$10,'Voté N-1 et propo N'!$G$12:$G$13)</c15:sqref>
                        </c15:formulaRef>
                      </c:ext>
                    </c:extLst>
                    <c:numCache>
                      <c:formatCode>General</c:formatCode>
                      <c:ptCount val="6"/>
                      <c:pt idx="0">
                        <c:v>2023</c:v>
                      </c:pt>
                      <c:pt idx="1">
                        <c:v>2023</c:v>
                      </c:pt>
                      <c:pt idx="2">
                        <c:v>2023</c:v>
                      </c:pt>
                      <c:pt idx="3">
                        <c:v>2023</c:v>
                      </c:pt>
                      <c:pt idx="4">
                        <c:v>2023</c:v>
                      </c:pt>
                      <c:pt idx="5">
                        <c:v>2023</c:v>
                      </c:pt>
                    </c:numCache>
                  </c:numRef>
                </c:val>
                <c:extLst xmlns:c15="http://schemas.microsoft.com/office/drawing/2012/chart">
                  <c:ext xmlns:c16="http://schemas.microsoft.com/office/drawing/2014/chart" uri="{C3380CC4-5D6E-409C-BE32-E72D297353CC}">
                    <c16:uniqueId val="{00000005-DE5F-43F9-8047-934A7C5F19B4}"/>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'Voté N-1 et propo N'!$I$4</c15:sqref>
                        </c15:formulaRef>
                      </c:ext>
                    </c:extLst>
                    <c:strCache>
                      <c:ptCount val="1"/>
                      <c:pt idx="0">
                        <c:v>nbr heures enfants année N</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N'!$I$5:$I$17</c15:sqref>
                        </c15:fullRef>
                        <c15:formulaRef>
                          <c15:sqref>('Voté N-1 et propo N'!$I$6:$I$7,'Voté N-1 et propo N'!$I$9:$I$10,'Voté N-1 et propo N'!$I$12:$I$13)</c15:sqref>
                        </c15:formulaRef>
                      </c:ext>
                    </c:extLst>
                    <c:numCache>
                      <c:formatCode>General</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7-DE5F-43F9-8047-934A7C5F19B4}"/>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'Voté N-1 et propo N'!$J$4</c15:sqref>
                        </c15:formulaRef>
                      </c:ext>
                    </c:extLst>
                    <c:strCache>
                      <c:ptCount val="1"/>
                      <c:pt idx="0">
                        <c:v>détail vacances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Activité</c:v>
                      </c:pt>
                      <c:pt idx="1">
                        <c:v>CAL 3-5 ans</c:v>
                      </c:pt>
                      <c:pt idx="2">
                        <c:v>CAL 6-11 ans</c:v>
                      </c:pt>
                      <c:pt idx="3">
                        <c:v>CAL 3-11 ans</c:v>
                      </c:pt>
                      <c:pt idx="4">
                        <c:v>APS 3-5 ans</c:v>
                      </c:pt>
                      <c:pt idx="5">
                        <c:v>APS 6-11 ans</c:v>
                      </c:pt>
                      <c:pt idx="6">
                        <c:v>APS 3-11 ans</c:v>
                      </c:pt>
                      <c:pt idx="7">
                        <c:v>PAM 3-5 ans</c:v>
                      </c:pt>
                      <c:pt idx="8">
                        <c:v>PAM 6-11 ans</c:v>
                      </c:pt>
                      <c:pt idx="9">
                        <c:v>PAM 3-11 ans</c:v>
                      </c:pt>
                      <c:pt idx="10">
                        <c:v>Accueils 12-17 ans</c:v>
                      </c:pt>
                      <c:pt idx="11">
                        <c:v>SEJOURS</c:v>
                      </c:pt>
                      <c:pt idx="12">
                        <c:v>Autre action Jeunes</c:v>
                      </c:pt>
                      <c:pt idx="13">
                        <c:v>Total ADO</c:v>
                      </c:pt>
                    </c:strCache>
                  </c:strRef>
                </c:cat>
                <c:val>
                  <c:numRef>
                    <c:extLst>
                      <c:ext xmlns:c15="http://schemas.microsoft.com/office/drawing/2012/chart" uri="{02D57815-91ED-43cb-92C2-25804820EDAC}">
                        <c15:fullRef>
                          <c15:sqref>'Voté N-1 et propo N'!$J$5:$J$17</c15:sqref>
                        </c15:fullRef>
                        <c15:formulaRef>
                          <c15:sqref>('Voté N-1 et propo N'!$J$6:$J$7,'Voté N-1 et propo N'!$J$9:$J$10,'Voté N-1 et propo N'!$J$12:$J$13)</c15:sqref>
                        </c15:formulaRef>
                      </c:ext>
                    </c:extLst>
                  </c:numRef>
                </c:val>
                <c:extLst xmlns:c15="http://schemas.microsoft.com/office/drawing/2012/chart">
                  <c:ext xmlns:c16="http://schemas.microsoft.com/office/drawing/2014/chart" uri="{C3380CC4-5D6E-409C-BE32-E72D297353CC}">
                    <c16:uniqueId val="{00000008-DE5F-43F9-8047-934A7C5F19B4}"/>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'Voté N-1 et propo N'!$K$4</c15:sqref>
                        </c15:formulaRef>
                      </c:ext>
                    </c:extLst>
                    <c:strCache>
                      <c:ptCount val="1"/>
                      <c:pt idx="0">
                        <c:v>détail mercredi</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Activité</c:v>
                      </c:pt>
                      <c:pt idx="1">
                        <c:v>CAL 3-5 ans</c:v>
                      </c:pt>
                      <c:pt idx="2">
                        <c:v>CAL 6-11 ans</c:v>
                      </c:pt>
                      <c:pt idx="3">
                        <c:v>CAL 3-11 ans</c:v>
                      </c:pt>
                      <c:pt idx="4">
                        <c:v>APS 3-5 ans</c:v>
                      </c:pt>
                      <c:pt idx="5">
                        <c:v>APS 6-11 ans</c:v>
                      </c:pt>
                      <c:pt idx="6">
                        <c:v>APS 3-11 ans</c:v>
                      </c:pt>
                      <c:pt idx="7">
                        <c:v>PAM 3-5 ans</c:v>
                      </c:pt>
                      <c:pt idx="8">
                        <c:v>PAM 6-11 ans</c:v>
                      </c:pt>
                      <c:pt idx="9">
                        <c:v>PAM 3-11 ans</c:v>
                      </c:pt>
                      <c:pt idx="10">
                        <c:v>Accueils 12-17 ans</c:v>
                      </c:pt>
                      <c:pt idx="11">
                        <c:v>SEJOURS</c:v>
                      </c:pt>
                      <c:pt idx="12">
                        <c:v>Autre action Jeunes</c:v>
                      </c:pt>
                      <c:pt idx="13">
                        <c:v>Total ADO</c:v>
                      </c:pt>
                    </c:strCache>
                  </c:strRef>
                </c:cat>
                <c:val>
                  <c:numRef>
                    <c:extLst>
                      <c:ext xmlns:c15="http://schemas.microsoft.com/office/drawing/2012/chart" uri="{02D57815-91ED-43cb-92C2-25804820EDAC}">
                        <c15:fullRef>
                          <c15:sqref>'Voté N-1 et propo N'!$K$5:$K$17</c15:sqref>
                        </c15:fullRef>
                        <c15:formulaRef>
                          <c15:sqref>('Voté N-1 et propo N'!$K$6:$K$7,'Voté N-1 et propo N'!$K$9:$K$10,'Voté N-1 et propo N'!$K$12:$K$13)</c15:sqref>
                        </c15:formulaRef>
                      </c:ext>
                    </c:extLst>
                  </c:numRef>
                </c:val>
                <c:extLst xmlns:c15="http://schemas.microsoft.com/office/drawing/2012/chart">
                  <c:ext xmlns:c16="http://schemas.microsoft.com/office/drawing/2014/chart" uri="{C3380CC4-5D6E-409C-BE32-E72D297353CC}">
                    <c16:uniqueId val="{00000009-DE5F-43F9-8047-934A7C5F19B4}"/>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'Voté N-1 et propo N'!$L$4</c15:sqref>
                        </c15:formulaRef>
                      </c:ext>
                    </c:extLst>
                    <c:strCache>
                      <c:ptCount val="1"/>
                      <c:pt idx="0">
                        <c:v>heures enfants (subvention/nbr heures enfants) année N</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'Voté N-1 et propo N'!$B$4:$B$17</c15:sqref>
                        </c15:fullRef>
                        <c15:formulaRef>
                          <c15:sqref>('Voté N-1 et propo N'!$B$5:$B$6,'Voté N-1 et propo N'!$B$8:$B$9,'Voté N-1 et propo N'!$B$11:$B$12,'Voté N-1 et propo N'!$B$17)</c15:sqref>
                        </c15:formulaRef>
                      </c:ext>
                    </c:extLst>
                    <c:strCache>
                      <c:ptCount val="7"/>
                      <c:pt idx="0">
                        <c:v>CAL 3-5 ans</c:v>
                      </c:pt>
                      <c:pt idx="1">
                        <c:v>CAL 6-11 ans</c:v>
                      </c:pt>
                      <c:pt idx="2">
                        <c:v>APS 3-5 ans</c:v>
                      </c:pt>
                      <c:pt idx="3">
                        <c:v>APS 6-11 ans</c:v>
                      </c:pt>
                      <c:pt idx="4">
                        <c:v>PAM 3-5 ans</c:v>
                      </c:pt>
                      <c:pt idx="5">
                        <c:v>PAM 6-11 ans</c:v>
                      </c:pt>
                      <c:pt idx="6">
                        <c:v>Total ADO</c:v>
                      </c:pt>
                    </c:strCache>
                  </c:strRef>
                </c:cat>
                <c:val>
                  <c:numRef>
                    <c:extLst>
                      <c:ext xmlns:c15="http://schemas.microsoft.com/office/drawing/2012/chart" uri="{02D57815-91ED-43cb-92C2-25804820EDAC}">
                        <c15:fullRef>
                          <c15:sqref>'Voté N-1 et propo N'!$L$5:$L$17</c15:sqref>
                        </c15:fullRef>
                        <c15:formulaRef>
                          <c15:sqref>('Voté N-1 et propo N'!$L$6:$L$7,'Voté N-1 et propo N'!$L$9:$L$10,'Voté N-1 et propo N'!$L$12:$L$13)</c15:sqref>
                        </c15:formulaRef>
                      </c:ext>
                    </c:extLst>
                    <c:numCache>
                      <c:formatCode>General</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1-DE5F-43F9-8047-934A7C5F19B4}"/>
                  </c:ext>
                </c:extLst>
              </c15:ser>
            </c15:filteredBarSeries>
          </c:ext>
        </c:extLst>
      </c:barChart>
      <c:catAx>
        <c:axId val="519516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518256"/>
        <c:crosses val="autoZero"/>
        <c:auto val="1"/>
        <c:lblAlgn val="ctr"/>
        <c:lblOffset val="100"/>
        <c:noMultiLvlLbl val="0"/>
      </c:catAx>
      <c:valAx>
        <c:axId val="519518256"/>
        <c:scaling>
          <c:orientation val="minMax"/>
        </c:scaling>
        <c:delete val="0"/>
        <c:axPos val="b"/>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516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SYNTH ET COMM'!A1"/><Relationship Id="rId3" Type="http://schemas.openxmlformats.org/officeDocument/2006/relationships/hyperlink" Target="#ANALYSE!A741"/><Relationship Id="rId7" Type="http://schemas.openxmlformats.org/officeDocument/2006/relationships/hyperlink" Target="#ANALYSE!A1825"/><Relationship Id="rId12" Type="http://schemas.openxmlformats.org/officeDocument/2006/relationships/hyperlink" Target="#'CR demande'!A1"/><Relationship Id="rId2" Type="http://schemas.openxmlformats.org/officeDocument/2006/relationships/hyperlink" Target="#ANALYSE!A1705"/><Relationship Id="rId1" Type="http://schemas.openxmlformats.org/officeDocument/2006/relationships/hyperlink" Target="#ANALYSE!A111"/><Relationship Id="rId6" Type="http://schemas.openxmlformats.org/officeDocument/2006/relationships/hyperlink" Target="#ANALYSE!A1537"/><Relationship Id="rId11" Type="http://schemas.openxmlformats.org/officeDocument/2006/relationships/hyperlink" Target="#ANALYSE!A1876"/><Relationship Id="rId5" Type="http://schemas.openxmlformats.org/officeDocument/2006/relationships/hyperlink" Target="#ANALYSE!A1314"/><Relationship Id="rId10" Type="http://schemas.openxmlformats.org/officeDocument/2006/relationships/hyperlink" Target="#ANALYSE!A1732"/><Relationship Id="rId4" Type="http://schemas.openxmlformats.org/officeDocument/2006/relationships/hyperlink" Target="#ANALYSE!A1102"/><Relationship Id="rId9" Type="http://schemas.openxmlformats.org/officeDocument/2006/relationships/hyperlink" Target="#'Vot&#233; N-1 et propo N'!A1"/></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ANALYSE!A1"/></Relationships>
</file>

<file path=xl/drawings/_rels/drawing4.xml.rels><?xml version="1.0" encoding="UTF-8" standalone="yes"?>
<Relationships xmlns="http://schemas.openxmlformats.org/package/2006/relationships"><Relationship Id="rId1" Type="http://schemas.openxmlformats.org/officeDocument/2006/relationships/hyperlink" Target="#ANALYSE!A1"/></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hyperlink" Target="#ANALYSE!A1"/><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16</xdr:col>
      <xdr:colOff>98144</xdr:colOff>
      <xdr:row>0</xdr:row>
      <xdr:rowOff>95250</xdr:rowOff>
    </xdr:from>
    <xdr:ext cx="746783" cy="912895"/>
    <xdr:pic>
      <xdr:nvPicPr>
        <xdr:cNvPr id="2" name="Image 1">
          <a:extLst>
            <a:ext uri="{FF2B5EF4-FFF2-40B4-BE49-F238E27FC236}">
              <a16:creationId xmlns:a16="http://schemas.microsoft.com/office/drawing/2014/main" id="{60EBC2DA-FDE8-436B-AA2B-E08DE84855C8}"/>
            </a:ext>
          </a:extLst>
        </xdr:cNvPr>
        <xdr:cNvPicPr>
          <a:picLocks noChangeAspect="1"/>
        </xdr:cNvPicPr>
      </xdr:nvPicPr>
      <xdr:blipFill>
        <a:blip xmlns:r="http://schemas.openxmlformats.org/officeDocument/2006/relationships" r:embed="rId1"/>
        <a:stretch>
          <a:fillRect/>
        </a:stretch>
      </xdr:blipFill>
      <xdr:spPr>
        <a:xfrm>
          <a:off x="12290144" y="95250"/>
          <a:ext cx="746783" cy="91289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26460</xdr:colOff>
      <xdr:row>0</xdr:row>
      <xdr:rowOff>30606</xdr:rowOff>
    </xdr:from>
    <xdr:to>
      <xdr:col>0</xdr:col>
      <xdr:colOff>1080964</xdr:colOff>
      <xdr:row>0</xdr:row>
      <xdr:rowOff>240343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71DE0B37-444E-455F-BE86-D084051AEF33}"/>
            </a:ext>
          </a:extLst>
        </xdr:cNvPr>
        <xdr:cNvSpPr/>
      </xdr:nvSpPr>
      <xdr:spPr>
        <a:xfrm>
          <a:off x="26460" y="30606"/>
          <a:ext cx="1054504" cy="20973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a:t>PAM 3-5</a:t>
          </a:r>
        </a:p>
      </xdr:txBody>
    </xdr:sp>
    <xdr:clientData/>
  </xdr:twoCellAnchor>
  <xdr:twoCellAnchor>
    <xdr:from>
      <xdr:col>0</xdr:col>
      <xdr:colOff>1322915</xdr:colOff>
      <xdr:row>0</xdr:row>
      <xdr:rowOff>34746</xdr:rowOff>
    </xdr:from>
    <xdr:to>
      <xdr:col>1</xdr:col>
      <xdr:colOff>687704</xdr:colOff>
      <xdr:row>0</xdr:row>
      <xdr:rowOff>244483</xdr:rowOff>
    </xdr:to>
    <xdr:sp macro="" textlink="">
      <xdr:nvSpPr>
        <xdr:cNvPr id="12" name="Rectangle : coins arrondis 11">
          <a:hlinkClick xmlns:r="http://schemas.openxmlformats.org/officeDocument/2006/relationships" r:id="rId2"/>
          <a:extLst>
            <a:ext uri="{FF2B5EF4-FFF2-40B4-BE49-F238E27FC236}">
              <a16:creationId xmlns:a16="http://schemas.microsoft.com/office/drawing/2014/main" id="{1DB7753E-09F5-4FFB-BDE4-C449174B1AE7}"/>
            </a:ext>
          </a:extLst>
        </xdr:cNvPr>
        <xdr:cNvSpPr/>
      </xdr:nvSpPr>
      <xdr:spPr>
        <a:xfrm>
          <a:off x="1322915" y="34746"/>
          <a:ext cx="1026372" cy="20973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400"/>
            <a:t>PAM 6-11</a:t>
          </a:r>
        </a:p>
      </xdr:txBody>
    </xdr:sp>
    <xdr:clientData/>
  </xdr:twoCellAnchor>
  <xdr:twoCellAnchor>
    <xdr:from>
      <xdr:col>2</xdr:col>
      <xdr:colOff>486832</xdr:colOff>
      <xdr:row>0</xdr:row>
      <xdr:rowOff>41189</xdr:rowOff>
    </xdr:from>
    <xdr:to>
      <xdr:col>3</xdr:col>
      <xdr:colOff>358415</xdr:colOff>
      <xdr:row>0</xdr:row>
      <xdr:rowOff>250926</xdr:rowOff>
    </xdr:to>
    <xdr:sp macro="" textlink="">
      <xdr:nvSpPr>
        <xdr:cNvPr id="13" name="Rectangle : coins arrondis 12">
          <a:hlinkClick xmlns:r="http://schemas.openxmlformats.org/officeDocument/2006/relationships" r:id="rId3"/>
          <a:extLst>
            <a:ext uri="{FF2B5EF4-FFF2-40B4-BE49-F238E27FC236}">
              <a16:creationId xmlns:a16="http://schemas.microsoft.com/office/drawing/2014/main" id="{B028ED74-C9A0-483B-95B7-A9DE2531FD14}"/>
            </a:ext>
          </a:extLst>
        </xdr:cNvPr>
        <xdr:cNvSpPr/>
      </xdr:nvSpPr>
      <xdr:spPr>
        <a:xfrm>
          <a:off x="2952749" y="41189"/>
          <a:ext cx="1035749" cy="2097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400">
              <a:solidFill>
                <a:schemeClr val="tx1"/>
              </a:solidFill>
            </a:rPr>
            <a:t>CAL 3-5</a:t>
          </a:r>
        </a:p>
      </xdr:txBody>
    </xdr:sp>
    <xdr:clientData/>
  </xdr:twoCellAnchor>
  <xdr:twoCellAnchor>
    <xdr:from>
      <xdr:col>3</xdr:col>
      <xdr:colOff>703792</xdr:colOff>
      <xdr:row>0</xdr:row>
      <xdr:rowOff>41402</xdr:rowOff>
    </xdr:from>
    <xdr:to>
      <xdr:col>5</xdr:col>
      <xdr:colOff>616502</xdr:colOff>
      <xdr:row>0</xdr:row>
      <xdr:rowOff>240480</xdr:rowOff>
    </xdr:to>
    <xdr:sp macro="" textlink="">
      <xdr:nvSpPr>
        <xdr:cNvPr id="14" name="Rectangle : coins arrondis 13">
          <a:hlinkClick xmlns:r="http://schemas.openxmlformats.org/officeDocument/2006/relationships" r:id="rId4"/>
          <a:extLst>
            <a:ext uri="{FF2B5EF4-FFF2-40B4-BE49-F238E27FC236}">
              <a16:creationId xmlns:a16="http://schemas.microsoft.com/office/drawing/2014/main" id="{1E2347FD-8411-4ACC-B34E-DC6217BF860C}"/>
            </a:ext>
          </a:extLst>
        </xdr:cNvPr>
        <xdr:cNvSpPr/>
      </xdr:nvSpPr>
      <xdr:spPr>
        <a:xfrm>
          <a:off x="4333875" y="41402"/>
          <a:ext cx="1045127" cy="19907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400">
              <a:solidFill>
                <a:schemeClr val="tx1"/>
              </a:solidFill>
            </a:rPr>
            <a:t>CAL 6-11</a:t>
          </a:r>
        </a:p>
      </xdr:txBody>
    </xdr:sp>
    <xdr:clientData/>
  </xdr:twoCellAnchor>
  <xdr:twoCellAnchor>
    <xdr:from>
      <xdr:col>6</xdr:col>
      <xdr:colOff>269876</xdr:colOff>
      <xdr:row>0</xdr:row>
      <xdr:rowOff>50128</xdr:rowOff>
    </xdr:from>
    <xdr:to>
      <xdr:col>7</xdr:col>
      <xdr:colOff>795213</xdr:colOff>
      <xdr:row>0</xdr:row>
      <xdr:rowOff>238547</xdr:rowOff>
    </xdr:to>
    <xdr:sp macro="" textlink="">
      <xdr:nvSpPr>
        <xdr:cNvPr id="15" name="Rectangle : coins arrondis 14">
          <a:hlinkClick xmlns:r="http://schemas.openxmlformats.org/officeDocument/2006/relationships" r:id="rId5"/>
          <a:extLst>
            <a:ext uri="{FF2B5EF4-FFF2-40B4-BE49-F238E27FC236}">
              <a16:creationId xmlns:a16="http://schemas.microsoft.com/office/drawing/2014/main" id="{7780483B-27E1-4C25-B33B-301B6793FE69}"/>
            </a:ext>
          </a:extLst>
        </xdr:cNvPr>
        <xdr:cNvSpPr/>
      </xdr:nvSpPr>
      <xdr:spPr>
        <a:xfrm>
          <a:off x="5836709" y="50128"/>
          <a:ext cx="1054504" cy="188419"/>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400">
              <a:solidFill>
                <a:schemeClr val="tx1"/>
              </a:solidFill>
            </a:rPr>
            <a:t>APS 3-5</a:t>
          </a:r>
        </a:p>
      </xdr:txBody>
    </xdr:sp>
    <xdr:clientData/>
  </xdr:twoCellAnchor>
  <xdr:twoCellAnchor>
    <xdr:from>
      <xdr:col>7</xdr:col>
      <xdr:colOff>1111249</xdr:colOff>
      <xdr:row>0</xdr:row>
      <xdr:rowOff>59545</xdr:rowOff>
    </xdr:from>
    <xdr:to>
      <xdr:col>8</xdr:col>
      <xdr:colOff>504171</xdr:colOff>
      <xdr:row>0</xdr:row>
      <xdr:rowOff>237305</xdr:rowOff>
    </xdr:to>
    <xdr:sp macro="" textlink="">
      <xdr:nvSpPr>
        <xdr:cNvPr id="16" name="Rectangle : coins arrondis 15">
          <a:hlinkClick xmlns:r="http://schemas.openxmlformats.org/officeDocument/2006/relationships" r:id="rId6"/>
          <a:extLst>
            <a:ext uri="{FF2B5EF4-FFF2-40B4-BE49-F238E27FC236}">
              <a16:creationId xmlns:a16="http://schemas.microsoft.com/office/drawing/2014/main" id="{18AE40D2-F7DD-48E5-86F0-89F4F2B09569}"/>
            </a:ext>
          </a:extLst>
        </xdr:cNvPr>
        <xdr:cNvSpPr/>
      </xdr:nvSpPr>
      <xdr:spPr>
        <a:xfrm>
          <a:off x="7207249" y="59545"/>
          <a:ext cx="1054505" cy="177760"/>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400">
              <a:solidFill>
                <a:schemeClr val="tx1"/>
              </a:solidFill>
            </a:rPr>
            <a:t>APS 6-11</a:t>
          </a:r>
        </a:p>
      </xdr:txBody>
    </xdr:sp>
    <xdr:clientData/>
  </xdr:twoCellAnchor>
  <xdr:twoCellAnchor>
    <xdr:from>
      <xdr:col>11</xdr:col>
      <xdr:colOff>254000</xdr:colOff>
      <xdr:row>0</xdr:row>
      <xdr:rowOff>39403</xdr:rowOff>
    </xdr:from>
    <xdr:to>
      <xdr:col>12</xdr:col>
      <xdr:colOff>476038</xdr:colOff>
      <xdr:row>0</xdr:row>
      <xdr:rowOff>265927</xdr:rowOff>
    </xdr:to>
    <xdr:sp macro="" textlink="">
      <xdr:nvSpPr>
        <xdr:cNvPr id="17" name="Rectangle : coins arrondis 16">
          <a:hlinkClick xmlns:r="http://schemas.openxmlformats.org/officeDocument/2006/relationships" r:id="rId7"/>
          <a:extLst>
            <a:ext uri="{FF2B5EF4-FFF2-40B4-BE49-F238E27FC236}">
              <a16:creationId xmlns:a16="http://schemas.microsoft.com/office/drawing/2014/main" id="{EBFD9E7C-13D8-4828-B6B5-0581757415B9}"/>
            </a:ext>
          </a:extLst>
        </xdr:cNvPr>
        <xdr:cNvSpPr/>
      </xdr:nvSpPr>
      <xdr:spPr>
        <a:xfrm>
          <a:off x="10445750" y="39403"/>
          <a:ext cx="1026371" cy="2265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400"/>
            <a:t>Séjours</a:t>
          </a:r>
        </a:p>
      </xdr:txBody>
    </xdr:sp>
    <xdr:clientData/>
  </xdr:twoCellAnchor>
  <xdr:twoCellAnchor>
    <xdr:from>
      <xdr:col>13</xdr:col>
      <xdr:colOff>253999</xdr:colOff>
      <xdr:row>0</xdr:row>
      <xdr:rowOff>52915</xdr:rowOff>
    </xdr:from>
    <xdr:to>
      <xdr:col>14</xdr:col>
      <xdr:colOff>222249</xdr:colOff>
      <xdr:row>0</xdr:row>
      <xdr:rowOff>349248</xdr:rowOff>
    </xdr:to>
    <xdr:sp macro="" textlink="">
      <xdr:nvSpPr>
        <xdr:cNvPr id="3" name="Rectangle : coins arrondis 2">
          <a:hlinkClick xmlns:r="http://schemas.openxmlformats.org/officeDocument/2006/relationships" r:id="rId8"/>
          <a:extLst>
            <a:ext uri="{FF2B5EF4-FFF2-40B4-BE49-F238E27FC236}">
              <a16:creationId xmlns:a16="http://schemas.microsoft.com/office/drawing/2014/main" id="{5A672E24-8A48-48A2-B33A-D397669D5948}"/>
            </a:ext>
          </a:extLst>
        </xdr:cNvPr>
        <xdr:cNvSpPr/>
      </xdr:nvSpPr>
      <xdr:spPr>
        <a:xfrm>
          <a:off x="13102166" y="52915"/>
          <a:ext cx="1121833" cy="296333"/>
        </a:xfrm>
        <a:prstGeom prst="roundRect">
          <a:avLst/>
        </a:prstGeom>
        <a:solidFill>
          <a:schemeClr val="accent5">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t>SYNTHESE</a:t>
          </a:r>
        </a:p>
      </xdr:txBody>
    </xdr:sp>
    <xdr:clientData/>
  </xdr:twoCellAnchor>
  <xdr:twoCellAnchor>
    <xdr:from>
      <xdr:col>16</xdr:col>
      <xdr:colOff>418042</xdr:colOff>
      <xdr:row>0</xdr:row>
      <xdr:rowOff>40444</xdr:rowOff>
    </xdr:from>
    <xdr:to>
      <xdr:col>20</xdr:col>
      <xdr:colOff>135909</xdr:colOff>
      <xdr:row>0</xdr:row>
      <xdr:rowOff>306917</xdr:rowOff>
    </xdr:to>
    <xdr:sp macro="" textlink="">
      <xdr:nvSpPr>
        <xdr:cNvPr id="11" name="Rectangle : coins arrondis 10">
          <a:hlinkClick xmlns:r="http://schemas.openxmlformats.org/officeDocument/2006/relationships" r:id="rId9"/>
          <a:extLst>
            <a:ext uri="{FF2B5EF4-FFF2-40B4-BE49-F238E27FC236}">
              <a16:creationId xmlns:a16="http://schemas.microsoft.com/office/drawing/2014/main" id="{F841BD90-AC3F-4B64-8A79-B6C645664A0D}"/>
            </a:ext>
          </a:extLst>
        </xdr:cNvPr>
        <xdr:cNvSpPr/>
      </xdr:nvSpPr>
      <xdr:spPr>
        <a:xfrm>
          <a:off x="16028459" y="40444"/>
          <a:ext cx="2935200" cy="266473"/>
        </a:xfrm>
        <a:prstGeom prst="roundRect">
          <a:avLst/>
        </a:prstGeom>
        <a:solidFill>
          <a:schemeClr val="accent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t>Comparatif propo N et voté</a:t>
          </a:r>
          <a:r>
            <a:rPr lang="fr-FR" sz="1600" baseline="0"/>
            <a:t> N-1</a:t>
          </a:r>
          <a:endParaRPr lang="fr-FR" sz="1600"/>
        </a:p>
      </xdr:txBody>
    </xdr:sp>
    <xdr:clientData/>
  </xdr:twoCellAnchor>
  <xdr:twoCellAnchor>
    <xdr:from>
      <xdr:col>9</xdr:col>
      <xdr:colOff>328084</xdr:colOff>
      <xdr:row>0</xdr:row>
      <xdr:rowOff>48726</xdr:rowOff>
    </xdr:from>
    <xdr:to>
      <xdr:col>10</xdr:col>
      <xdr:colOff>793940</xdr:colOff>
      <xdr:row>0</xdr:row>
      <xdr:rowOff>287093</xdr:rowOff>
    </xdr:to>
    <xdr:sp macro="" textlink="">
      <xdr:nvSpPr>
        <xdr:cNvPr id="18" name="Rectangle : coins arrondis 17">
          <a:hlinkClick xmlns:r="http://schemas.openxmlformats.org/officeDocument/2006/relationships" r:id="rId10"/>
          <a:extLst>
            <a:ext uri="{FF2B5EF4-FFF2-40B4-BE49-F238E27FC236}">
              <a16:creationId xmlns:a16="http://schemas.microsoft.com/office/drawing/2014/main" id="{D46A5979-AF50-4A3F-ACA3-85225C74C2D5}"/>
            </a:ext>
          </a:extLst>
        </xdr:cNvPr>
        <xdr:cNvSpPr/>
      </xdr:nvSpPr>
      <xdr:spPr>
        <a:xfrm>
          <a:off x="8911167" y="48726"/>
          <a:ext cx="1270190" cy="23836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400"/>
            <a:t>acceuils</a:t>
          </a:r>
          <a:r>
            <a:rPr lang="fr-FR" sz="1400" baseline="0"/>
            <a:t> 12 -17</a:t>
          </a:r>
          <a:endParaRPr lang="fr-FR" sz="1400"/>
        </a:p>
      </xdr:txBody>
    </xdr:sp>
    <xdr:clientData/>
  </xdr:twoCellAnchor>
  <xdr:twoCellAnchor>
    <xdr:from>
      <xdr:col>12</xdr:col>
      <xdr:colOff>666751</xdr:colOff>
      <xdr:row>0</xdr:row>
      <xdr:rowOff>27055</xdr:rowOff>
    </xdr:from>
    <xdr:to>
      <xdr:col>13</xdr:col>
      <xdr:colOff>32343</xdr:colOff>
      <xdr:row>0</xdr:row>
      <xdr:rowOff>270158</xdr:rowOff>
    </xdr:to>
    <xdr:sp macro="" textlink="">
      <xdr:nvSpPr>
        <xdr:cNvPr id="19" name="Rectangle : coins arrondis 18">
          <a:hlinkClick xmlns:r="http://schemas.openxmlformats.org/officeDocument/2006/relationships" r:id="rId11"/>
          <a:extLst>
            <a:ext uri="{FF2B5EF4-FFF2-40B4-BE49-F238E27FC236}">
              <a16:creationId xmlns:a16="http://schemas.microsoft.com/office/drawing/2014/main" id="{4B1EAD59-F8D2-4BCA-B2E6-0088092211A8}"/>
            </a:ext>
          </a:extLst>
        </xdr:cNvPr>
        <xdr:cNvSpPr/>
      </xdr:nvSpPr>
      <xdr:spPr>
        <a:xfrm>
          <a:off x="11662834" y="27055"/>
          <a:ext cx="1217676" cy="24310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400"/>
            <a:t>Autres actions</a:t>
          </a:r>
        </a:p>
      </xdr:txBody>
    </xdr:sp>
    <xdr:clientData/>
  </xdr:twoCellAnchor>
  <xdr:twoCellAnchor>
    <xdr:from>
      <xdr:col>14</xdr:col>
      <xdr:colOff>370416</xdr:colOff>
      <xdr:row>0</xdr:row>
      <xdr:rowOff>74083</xdr:rowOff>
    </xdr:from>
    <xdr:to>
      <xdr:col>16</xdr:col>
      <xdr:colOff>285750</xdr:colOff>
      <xdr:row>0</xdr:row>
      <xdr:rowOff>328083</xdr:rowOff>
    </xdr:to>
    <xdr:sp macro="" textlink="">
      <xdr:nvSpPr>
        <xdr:cNvPr id="20" name="Rectangle : coins arrondis 19">
          <a:hlinkClick xmlns:r="http://schemas.openxmlformats.org/officeDocument/2006/relationships" r:id="rId12"/>
          <a:extLst>
            <a:ext uri="{FF2B5EF4-FFF2-40B4-BE49-F238E27FC236}">
              <a16:creationId xmlns:a16="http://schemas.microsoft.com/office/drawing/2014/main" id="{A0E797D0-8BBE-4A98-93B3-EB8C14A234A3}"/>
            </a:ext>
          </a:extLst>
        </xdr:cNvPr>
        <xdr:cNvSpPr/>
      </xdr:nvSpPr>
      <xdr:spPr>
        <a:xfrm>
          <a:off x="14372166" y="74083"/>
          <a:ext cx="1524001" cy="254000"/>
        </a:xfrm>
        <a:prstGeom prst="roundRect">
          <a:avLst/>
        </a:prstGeom>
        <a:solidFill>
          <a:schemeClr val="accent5">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t>CR demande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381000</xdr:colOff>
      <xdr:row>1</xdr:row>
      <xdr:rowOff>111125</xdr:rowOff>
    </xdr:from>
    <xdr:to>
      <xdr:col>7</xdr:col>
      <xdr:colOff>793750</xdr:colOff>
      <xdr:row>1</xdr:row>
      <xdr:rowOff>571500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E391A240-8706-45C6-8E6D-59757BD88BC5}"/>
            </a:ext>
          </a:extLst>
        </xdr:cNvPr>
        <xdr:cNvSpPr/>
      </xdr:nvSpPr>
      <xdr:spPr>
        <a:xfrm>
          <a:off x="4429125" y="476250"/>
          <a:ext cx="2301875" cy="46037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2000">
              <a:solidFill>
                <a:schemeClr val="tx1"/>
              </a:solidFill>
            </a:rPr>
            <a:t>Retour "ANALYSE"</a:t>
          </a:r>
        </a:p>
      </xdr:txBody>
    </xdr:sp>
    <xdr:clientData/>
  </xdr:twoCellAnchor>
  <xdr:twoCellAnchor>
    <xdr:from>
      <xdr:col>21</xdr:col>
      <xdr:colOff>507999</xdr:colOff>
      <xdr:row>4</xdr:row>
      <xdr:rowOff>126999</xdr:rowOff>
    </xdr:from>
    <xdr:to>
      <xdr:col>31</xdr:col>
      <xdr:colOff>15874</xdr:colOff>
      <xdr:row>11</xdr:row>
      <xdr:rowOff>523875</xdr:rowOff>
    </xdr:to>
    <xdr:graphicFrame macro="">
      <xdr:nvGraphicFramePr>
        <xdr:cNvPr id="9" name="Graphique 8">
          <a:extLst>
            <a:ext uri="{FF2B5EF4-FFF2-40B4-BE49-F238E27FC236}">
              <a16:creationId xmlns:a16="http://schemas.microsoft.com/office/drawing/2014/main" id="{CE4F4AC8-6F96-479A-B5C0-FD0B63120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460375</xdr:colOff>
      <xdr:row>12</xdr:row>
      <xdr:rowOff>539750</xdr:rowOff>
    </xdr:from>
    <xdr:to>
      <xdr:col>30</xdr:col>
      <xdr:colOff>730250</xdr:colOff>
      <xdr:row>20</xdr:row>
      <xdr:rowOff>555626</xdr:rowOff>
    </xdr:to>
    <xdr:graphicFrame macro="">
      <xdr:nvGraphicFramePr>
        <xdr:cNvPr id="10" name="Graphique 9">
          <a:extLst>
            <a:ext uri="{FF2B5EF4-FFF2-40B4-BE49-F238E27FC236}">
              <a16:creationId xmlns:a16="http://schemas.microsoft.com/office/drawing/2014/main" id="{B16ACC8C-960C-4B67-AE34-63129F1B2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47626</xdr:rowOff>
    </xdr:from>
    <xdr:to>
      <xdr:col>3</xdr:col>
      <xdr:colOff>15875</xdr:colOff>
      <xdr:row>0</xdr:row>
      <xdr:rowOff>587376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43FD576-2CC2-4793-A8CE-C397CAF655D4}"/>
            </a:ext>
          </a:extLst>
        </xdr:cNvPr>
        <xdr:cNvSpPr/>
      </xdr:nvSpPr>
      <xdr:spPr>
        <a:xfrm>
          <a:off x="0" y="47626"/>
          <a:ext cx="2301875" cy="5397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2000">
              <a:solidFill>
                <a:schemeClr val="tx1"/>
              </a:solidFill>
            </a:rPr>
            <a:t>Retour "ANALYSE"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304799</xdr:colOff>
      <xdr:row>1</xdr:row>
      <xdr:rowOff>71437</xdr:rowOff>
    </xdr:from>
    <xdr:to>
      <xdr:col>20</xdr:col>
      <xdr:colOff>485774</xdr:colOff>
      <xdr:row>9</xdr:row>
      <xdr:rowOff>166687</xdr:rowOff>
    </xdr:to>
    <xdr:graphicFrame macro="">
      <xdr:nvGraphicFramePr>
        <xdr:cNvPr id="2" name="Graphique 1">
          <a:extLst>
            <a:ext uri="{FF2B5EF4-FFF2-40B4-BE49-F238E27FC236}">
              <a16:creationId xmlns:a16="http://schemas.microsoft.com/office/drawing/2014/main" id="{F6DEB3EB-31CA-477D-895F-8751BD5800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619125</xdr:colOff>
      <xdr:row>0</xdr:row>
      <xdr:rowOff>66676</xdr:rowOff>
    </xdr:from>
    <xdr:to>
      <xdr:col>4</xdr:col>
      <xdr:colOff>352425</xdr:colOff>
      <xdr:row>1</xdr:row>
      <xdr:rowOff>19051</xdr:rowOff>
    </xdr:to>
    <xdr:sp macro="" textlink="">
      <xdr:nvSpPr>
        <xdr:cNvPr id="6" name="Rectangle : coins arrondis 5">
          <a:hlinkClick xmlns:r="http://schemas.openxmlformats.org/officeDocument/2006/relationships" r:id="rId2"/>
          <a:extLst>
            <a:ext uri="{FF2B5EF4-FFF2-40B4-BE49-F238E27FC236}">
              <a16:creationId xmlns:a16="http://schemas.microsoft.com/office/drawing/2014/main" id="{8AB2D614-6A44-4F7C-B399-D28A79996542}"/>
            </a:ext>
          </a:extLst>
        </xdr:cNvPr>
        <xdr:cNvSpPr/>
      </xdr:nvSpPr>
      <xdr:spPr>
        <a:xfrm>
          <a:off x="3162300" y="66676"/>
          <a:ext cx="1352550" cy="2667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900">
              <a:solidFill>
                <a:schemeClr val="tx1"/>
              </a:solidFill>
            </a:rPr>
            <a:t>Retour "ANALYSE"</a:t>
          </a:r>
        </a:p>
      </xdr:txBody>
    </xdr:sp>
    <xdr:clientData/>
  </xdr:twoCellAnchor>
  <xdr:twoCellAnchor>
    <xdr:from>
      <xdr:col>15</xdr:col>
      <xdr:colOff>323850</xdr:colOff>
      <xdr:row>10</xdr:row>
      <xdr:rowOff>19050</xdr:rowOff>
    </xdr:from>
    <xdr:to>
      <xdr:col>20</xdr:col>
      <xdr:colOff>504825</xdr:colOff>
      <xdr:row>23</xdr:row>
      <xdr:rowOff>57150</xdr:rowOff>
    </xdr:to>
    <xdr:graphicFrame macro="">
      <xdr:nvGraphicFramePr>
        <xdr:cNvPr id="8" name="Graphique 7">
          <a:extLst>
            <a:ext uri="{FF2B5EF4-FFF2-40B4-BE49-F238E27FC236}">
              <a16:creationId xmlns:a16="http://schemas.microsoft.com/office/drawing/2014/main" id="{F52E4361-E3AD-4CF5-A63A-92D8AD46F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412750</xdr:colOff>
      <xdr:row>0</xdr:row>
      <xdr:rowOff>164184</xdr:rowOff>
    </xdr:from>
    <xdr:to>
      <xdr:col>1</xdr:col>
      <xdr:colOff>1386244</xdr:colOff>
      <xdr:row>4</xdr:row>
      <xdr:rowOff>4844</xdr:rowOff>
    </xdr:to>
    <xdr:pic>
      <xdr:nvPicPr>
        <xdr:cNvPr id="3" name="Image 2">
          <a:extLst>
            <a:ext uri="{FF2B5EF4-FFF2-40B4-BE49-F238E27FC236}">
              <a16:creationId xmlns:a16="http://schemas.microsoft.com/office/drawing/2014/main" id="{2A745C64-1810-4AE7-88C8-9539A2C829B0}"/>
            </a:ext>
          </a:extLst>
        </xdr:cNvPr>
        <xdr:cNvPicPr>
          <a:picLocks noChangeAspect="1"/>
        </xdr:cNvPicPr>
      </xdr:nvPicPr>
      <xdr:blipFill>
        <a:blip xmlns:r="http://schemas.openxmlformats.org/officeDocument/2006/relationships" r:embed="rId1"/>
        <a:stretch>
          <a:fillRect/>
        </a:stretch>
      </xdr:blipFill>
      <xdr:spPr>
        <a:xfrm>
          <a:off x="2301875" y="164184"/>
          <a:ext cx="973494" cy="11900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476250</xdr:colOff>
      <xdr:row>0</xdr:row>
      <xdr:rowOff>111125</xdr:rowOff>
    </xdr:from>
    <xdr:to>
      <xdr:col>1</xdr:col>
      <xdr:colOff>1449744</xdr:colOff>
      <xdr:row>5</xdr:row>
      <xdr:rowOff>94660</xdr:rowOff>
    </xdr:to>
    <xdr:pic>
      <xdr:nvPicPr>
        <xdr:cNvPr id="3" name="Image 2">
          <a:extLst>
            <a:ext uri="{FF2B5EF4-FFF2-40B4-BE49-F238E27FC236}">
              <a16:creationId xmlns:a16="http://schemas.microsoft.com/office/drawing/2014/main" id="{5AB9C401-5768-43E7-BD42-B3C7A36D8EE7}"/>
            </a:ext>
          </a:extLst>
        </xdr:cNvPr>
        <xdr:cNvPicPr>
          <a:picLocks noChangeAspect="1"/>
        </xdr:cNvPicPr>
      </xdr:nvPicPr>
      <xdr:blipFill>
        <a:blip xmlns:r="http://schemas.openxmlformats.org/officeDocument/2006/relationships" r:embed="rId1"/>
        <a:stretch>
          <a:fillRect/>
        </a:stretch>
      </xdr:blipFill>
      <xdr:spPr>
        <a:xfrm>
          <a:off x="2413000" y="111125"/>
          <a:ext cx="973494" cy="1174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ie%20associative%20Enfance/Enfance/Budget/Budget%202020/Bilans%202020/retour%20assos/LE%20TAUZIN%20(compl)/Bilan%20financier%202020%20Le%20Tauz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ie%20associative%20Enfance/Enfance/Budget/Budget%202021/support%20asso/Budget%20Enfance%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ie%20associative%20Enfance/Enfance/Budget/Budget%202016/d&#233;lib%20d&#233;cembre%20-%20BP%202016/Traitement%20des%20demandes/supports/supports%20pour%20asso/BudgetEnfance201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mmun-dgess\COMMUN-DGESS\Vie%20associative%20Enfance\Enfance\Budget\Budget%202016\BP%20d&#233;lib%20d&#233;cembre\Traitement%20des%20demandes\supports\propo%20ANALYSE%20+%20conv%20-%20Copi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ie%20associative%20Enfance/Enfance/Budget/Budget%202020/BP%202020/supports%20asso/Budget%20Enfance%202020%20et%20d&#233;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mmun-dgess\COMMUN-DGESS\Vie%20associative%20Enfance\Enfance\PEPS%20ASSO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udget%20Enfance%202024%20V2%20-%20T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s spécifiques"/>
      <sheetName val="Menu + éléments CAF"/>
      <sheetName val="Calendrier hors COVID"/>
      <sheetName val="SITE 1"/>
      <sheetName val="SITE 2"/>
      <sheetName val="SITE 3"/>
      <sheetName val="SITE 4"/>
      <sheetName val="SITE 5"/>
      <sheetName val="SITE 6"/>
      <sheetName val="SITE 7"/>
      <sheetName val="SITE 8"/>
      <sheetName val="SITE 9"/>
      <sheetName val="SITE 10"/>
      <sheetName val="SITE 11"/>
      <sheetName val="SITE 12"/>
      <sheetName val="SITE 13"/>
      <sheetName val="SITE 14"/>
      <sheetName val="SITE 15"/>
      <sheetName val="SITE 16"/>
      <sheetName val="pôlespé"/>
      <sheetName val="ADO"/>
      <sheetName val="lien PS"/>
      <sheetName val="lien ADO"/>
      <sheetName val="TAP et cachet de l'asso"/>
      <sheetName val="Bilans ttes actions"/>
      <sheetName val="Bilans CAL"/>
      <sheetName val="Bilans APS"/>
      <sheetName val="INTERCL et cachet de l'asso"/>
      <sheetName val="Bilans PAM"/>
      <sheetName val="Bilans PS"/>
      <sheetName val="Bilans Ado"/>
      <sheetName val="extraction"/>
      <sheetName val="évolution Bilan a bilan"/>
    </sheetNames>
    <sheetDataSet>
      <sheetData sheetId="0"/>
      <sheetData sheetId="1"/>
      <sheetData sheetId="2"/>
      <sheetData sheetId="3">
        <row r="1302">
          <cell r="C1302" t="str">
            <v>J</v>
          </cell>
        </row>
        <row r="1303">
          <cell r="C1303" t="str">
            <v>DJ</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INTITULE DE L'ACTION 1</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cell r="AW1">
            <v>0</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L1">
            <v>0</v>
          </cell>
          <cell r="BM1">
            <v>0</v>
          </cell>
          <cell r="BN1">
            <v>0</v>
          </cell>
          <cell r="BO1">
            <v>0</v>
          </cell>
          <cell r="BP1">
            <v>0</v>
          </cell>
          <cell r="BQ1">
            <v>0</v>
          </cell>
          <cell r="BR1">
            <v>0</v>
          </cell>
          <cell r="BS1">
            <v>0</v>
          </cell>
          <cell r="BT1">
            <v>0</v>
          </cell>
          <cell r="BU1">
            <v>0</v>
          </cell>
          <cell r="BV1">
            <v>0</v>
          </cell>
          <cell r="BW1">
            <v>0</v>
          </cell>
          <cell r="BX1">
            <v>0</v>
          </cell>
          <cell r="BY1">
            <v>0</v>
          </cell>
          <cell r="BZ1">
            <v>0</v>
          </cell>
        </row>
        <row r="2">
          <cell r="A2" t="str">
            <v>INTITULE DE L'ACTION 2</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row>
        <row r="3">
          <cell r="A3" t="str">
            <v>INTITULE DE L'ACTION 3</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row>
        <row r="4">
          <cell r="A4" t="str">
            <v>MENU DEROULANT</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row>
      </sheetData>
      <sheetData sheetId="22">
        <row r="1">
          <cell r="A1" t="str">
            <v>Club Ados</v>
          </cell>
          <cell r="B1">
            <v>86.8</v>
          </cell>
          <cell r="C1">
            <v>218.81</v>
          </cell>
          <cell r="D1">
            <v>0</v>
          </cell>
          <cell r="E1">
            <v>0</v>
          </cell>
          <cell r="F1">
            <v>7193.2099999999991</v>
          </cell>
          <cell r="G1">
            <v>0</v>
          </cell>
          <cell r="H1">
            <v>3203.9100000000003</v>
          </cell>
          <cell r="I1">
            <v>39.1</v>
          </cell>
          <cell r="J1">
            <v>10741.83</v>
          </cell>
          <cell r="K1">
            <v>3087.3</v>
          </cell>
          <cell r="L1">
            <v>0</v>
          </cell>
          <cell r="M1">
            <v>0</v>
          </cell>
          <cell r="N1">
            <v>88.68</v>
          </cell>
          <cell r="O1">
            <v>234.29</v>
          </cell>
          <cell r="P1">
            <v>3410.27</v>
          </cell>
          <cell r="Q1">
            <v>4480</v>
          </cell>
          <cell r="R1">
            <v>146.5</v>
          </cell>
          <cell r="S1">
            <v>0</v>
          </cell>
          <cell r="T1">
            <v>0</v>
          </cell>
          <cell r="U1">
            <v>1815</v>
          </cell>
          <cell r="V1">
            <v>0</v>
          </cell>
          <cell r="W1">
            <v>0</v>
          </cell>
          <cell r="X1">
            <v>0</v>
          </cell>
          <cell r="Y1">
            <v>0</v>
          </cell>
          <cell r="Z1">
            <v>5637.42</v>
          </cell>
          <cell r="AA1">
            <v>0</v>
          </cell>
          <cell r="AB1">
            <v>12078.92</v>
          </cell>
          <cell r="AC1">
            <v>662.34</v>
          </cell>
          <cell r="AD1">
            <v>12099.009999999998</v>
          </cell>
          <cell r="AE1">
            <v>0</v>
          </cell>
          <cell r="AF1">
            <v>4060.77</v>
          </cell>
          <cell r="AG1">
            <v>98.03</v>
          </cell>
          <cell r="AH1">
            <v>16257.81</v>
          </cell>
          <cell r="AI1">
            <v>0</v>
          </cell>
          <cell r="AJ1">
            <v>0</v>
          </cell>
          <cell r="AK1">
            <v>0</v>
          </cell>
          <cell r="AL1">
            <v>0</v>
          </cell>
          <cell r="AM1">
            <v>237.24</v>
          </cell>
          <cell r="AN1">
            <v>0</v>
          </cell>
          <cell r="AO1">
            <v>0</v>
          </cell>
          <cell r="AP1">
            <v>0</v>
          </cell>
          <cell r="AQ1">
            <v>0</v>
          </cell>
          <cell r="AR1">
            <v>0</v>
          </cell>
          <cell r="AS1">
            <v>0</v>
          </cell>
          <cell r="AT1">
            <v>43388.409999999996</v>
          </cell>
          <cell r="AU1">
            <v>0</v>
          </cell>
          <cell r="AV1">
            <v>43388.409999999996</v>
          </cell>
          <cell r="AW1">
            <v>4451.7</v>
          </cell>
          <cell r="AX1">
            <v>0</v>
          </cell>
          <cell r="AY1">
            <v>0</v>
          </cell>
          <cell r="AZ1">
            <v>0</v>
          </cell>
          <cell r="BA1">
            <v>0</v>
          </cell>
          <cell r="BB1">
            <v>11177.4</v>
          </cell>
          <cell r="BC1">
            <v>15629.099999999999</v>
          </cell>
          <cell r="BD1">
            <v>0</v>
          </cell>
          <cell r="BE1">
            <v>0</v>
          </cell>
          <cell r="BF1">
            <v>0</v>
          </cell>
          <cell r="BG1">
            <v>22500</v>
          </cell>
          <cell r="BH1">
            <v>2500</v>
          </cell>
          <cell r="BI1">
            <v>0</v>
          </cell>
          <cell r="BJ1">
            <v>0</v>
          </cell>
          <cell r="BK1">
            <v>0</v>
          </cell>
          <cell r="BL1">
            <v>0</v>
          </cell>
          <cell r="BM1">
            <v>0</v>
          </cell>
          <cell r="BN1">
            <v>25000</v>
          </cell>
          <cell r="BO1">
            <v>0</v>
          </cell>
          <cell r="BP1">
            <v>0</v>
          </cell>
          <cell r="BQ1">
            <v>0</v>
          </cell>
          <cell r="BR1">
            <v>0</v>
          </cell>
          <cell r="BS1">
            <v>0</v>
          </cell>
          <cell r="BT1">
            <v>400.17</v>
          </cell>
          <cell r="BU1">
            <v>0</v>
          </cell>
          <cell r="BV1">
            <v>1324.72</v>
          </cell>
          <cell r="BW1">
            <v>0</v>
          </cell>
          <cell r="BX1">
            <v>42353.99</v>
          </cell>
          <cell r="BY1">
            <v>1034.4199999999983</v>
          </cell>
          <cell r="BZ1">
            <v>43388.409999999996</v>
          </cell>
        </row>
        <row r="2">
          <cell r="A2" t="str">
            <v>INTITULE DE L'ACTION 2</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row>
        <row r="3">
          <cell r="A3" t="str">
            <v>INTITULE DE L'ACTION 3</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row>
        <row r="4">
          <cell r="A4" t="str">
            <v>MENU DEROULANT</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s générales"/>
      <sheetName val="Fonctionnement Général"/>
      <sheetName val="Calendrier 2021"/>
      <sheetName val="SITE 1"/>
      <sheetName val="SITE 2"/>
      <sheetName val="SITE 3"/>
      <sheetName val="SITE 4"/>
      <sheetName val="SITE 5"/>
      <sheetName val="SITE 6"/>
      <sheetName val="SITE 7"/>
      <sheetName val="SITE 8"/>
      <sheetName val="SITE 9"/>
      <sheetName val="SITE 10"/>
      <sheetName val="SITE 11"/>
      <sheetName val="SITE 12"/>
      <sheetName val="SITE 13"/>
      <sheetName val="SITE 14"/>
      <sheetName val="SITE 15"/>
      <sheetName val="Pôle spécifique 6-11"/>
      <sheetName val="Actions ado"/>
      <sheetName val="ANALYSE"/>
      <sheetName val="SYNTH ET COMM"/>
      <sheetName val="CONVENTIONNEMENT"/>
      <sheetName val="extract Action Fonction"/>
    </sheetNames>
    <sheetDataSet>
      <sheetData sheetId="0"/>
      <sheetData sheetId="1"/>
      <sheetData sheetId="2"/>
      <sheetData sheetId="3">
        <row r="9">
          <cell r="W9">
            <v>1.7</v>
          </cell>
        </row>
        <row r="1176">
          <cell r="D1176" t="str">
            <v>J</v>
          </cell>
        </row>
        <row r="1177">
          <cell r="D1177" t="str">
            <v>DJ</v>
          </cell>
        </row>
        <row r="1178">
          <cell r="D1178"/>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s générales"/>
      <sheetName val="Calendrier 2016"/>
      <sheetName val="Fonctionnement Général"/>
      <sheetName val="Première demande ou demande sup"/>
      <sheetName val="SITE 1"/>
      <sheetName val="CAL 1 mercr journée"/>
      <sheetName val="CAL 2 mercr journée"/>
      <sheetName val="CAL 3 mercr journée"/>
      <sheetName val="CAL 4 mercr journée"/>
      <sheetName val="SITE 2"/>
      <sheetName val="SITE 3"/>
      <sheetName val="SITE 4"/>
      <sheetName val="SITE 5"/>
      <sheetName val="SITE 6"/>
      <sheetName val="SITE 7"/>
      <sheetName val="SITE 8"/>
      <sheetName val="SITE 9"/>
      <sheetName val="SITE 10"/>
      <sheetName val="Pôle spécifique 6-11"/>
      <sheetName val="Actions ado"/>
      <sheetName val="AAPE"/>
      <sheetName val="ACAL "/>
      <sheetName val="AAPS"/>
      <sheetName val="AINTERCL"/>
    </sheetNames>
    <sheetDataSet>
      <sheetData sheetId="0"/>
      <sheetData sheetId="1"/>
      <sheetData sheetId="2"/>
      <sheetData sheetId="3"/>
      <sheetData sheetId="4">
        <row r="1170">
          <cell r="D1170" t="str">
            <v>J</v>
          </cell>
        </row>
        <row r="1171">
          <cell r="D1171" t="str">
            <v>DJ</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s générales"/>
      <sheetName val="Calendrier 2016"/>
      <sheetName val="Fonctionnement Général"/>
      <sheetName val="Première demande ou demande sup"/>
      <sheetName val="SITE 1"/>
      <sheetName val="CAL 1 mercr journée"/>
      <sheetName val="CAL 2 mercr journée"/>
      <sheetName val="CAL 3 mercr journée"/>
      <sheetName val="CAL 4 mercr journée"/>
      <sheetName val="SITE 2"/>
      <sheetName val="SITE 3"/>
      <sheetName val="SITE 4"/>
      <sheetName val="SITE 5"/>
      <sheetName val="SITE 6"/>
      <sheetName val="SITE 7"/>
      <sheetName val="SITE 8"/>
      <sheetName val="SITE 9"/>
      <sheetName val="SITE 10"/>
      <sheetName val="Pôle spécifique 6-11"/>
      <sheetName val="Actions ado"/>
      <sheetName val="ANALYSE"/>
      <sheetName val="CONVENTIONNEMENT nouveau"/>
      <sheetName val="SYNTH ET COMM"/>
      <sheetName val="AAPE"/>
      <sheetName val="ACAL "/>
      <sheetName val="AAPS"/>
      <sheetName val="AINTERCL"/>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s générales"/>
      <sheetName val="Calendrier 2020"/>
      <sheetName val="Fonctionnement Général"/>
      <sheetName val="SITE 1"/>
      <sheetName val="SITE 2"/>
      <sheetName val="SITE 3"/>
      <sheetName val="SITE 4"/>
      <sheetName val="SITE 5"/>
      <sheetName val="SITE 6"/>
      <sheetName val="SITE 7"/>
      <sheetName val="SITE 8"/>
      <sheetName val="SITE 9"/>
      <sheetName val="SITE 10"/>
      <sheetName val="SITE 11"/>
      <sheetName val="SITE 12"/>
      <sheetName val="SITE 13"/>
      <sheetName val="SITE 14"/>
      <sheetName val="SITE 15"/>
      <sheetName val="Pôle spécifique 6-11"/>
      <sheetName val="Actions ado"/>
      <sheetName val="SYNTH ET COMM"/>
      <sheetName val="CONVENTIONNEMENT"/>
      <sheetName val="ANALYSE"/>
      <sheetName val="extract Action Fon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enu Mat"/>
      <sheetName val="APE-MAT 1"/>
      <sheetName val="Menu Mat Synthese"/>
      <sheetName val="Fiche Ecole 1 MAT"/>
      <sheetName val="Menu Ele"/>
      <sheetName val="APE-ELE 1"/>
      <sheetName val="Menu Ele Synthese"/>
      <sheetName val="Fiche Ecole 1 ELE"/>
      <sheetName val="TdB_transport"/>
      <sheetName val="Calendrier"/>
      <sheetName val="Listes"/>
      <sheetName val="Liste_asso_ecoles"/>
      <sheetName val="SITE 1"/>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B4" t="str">
            <v>Arts et cultures</v>
          </cell>
          <cell r="C4" t="str">
            <v>Corps et sens</v>
          </cell>
          <cell r="J4" t="str">
            <v>AGJA</v>
          </cell>
          <cell r="K4" t="str">
            <v>Ecole</v>
          </cell>
        </row>
        <row r="5">
          <cell r="B5" t="str">
            <v>Sport et santé</v>
          </cell>
          <cell r="C5" t="str">
            <v>Sur les chemins de l'art</v>
          </cell>
          <cell r="J5" t="str">
            <v>Amicale Laïque Bacalan</v>
          </cell>
          <cell r="K5" t="str">
            <v>AGJA</v>
          </cell>
        </row>
        <row r="6">
          <cell r="B6" t="str">
            <v>T.I.C. et sciences</v>
          </cell>
          <cell r="C6" t="str">
            <v>Sons et silences</v>
          </cell>
          <cell r="J6" t="str">
            <v>Amicale Laïque David Johnston</v>
          </cell>
          <cell r="K6" t="str">
            <v>ALDJ</v>
          </cell>
        </row>
        <row r="7">
          <cell r="B7" t="str">
            <v>Jeux, Création, Temps libres</v>
          </cell>
          <cell r="C7" t="str">
            <v>Autour de moi</v>
          </cell>
          <cell r="J7" t="str">
            <v>APEEF</v>
          </cell>
          <cell r="K7" t="str">
            <v>Astrolabe</v>
          </cell>
        </row>
        <row r="8">
          <cell r="B8" t="str">
            <v>Citoyenneté et ouverture au monde</v>
          </cell>
          <cell r="C8" t="str">
            <v>En jeux</v>
          </cell>
          <cell r="J8" t="str">
            <v>APIS</v>
          </cell>
          <cell r="K8" t="str">
            <v>Athénée Municipal</v>
          </cell>
        </row>
        <row r="9">
          <cell r="B9" t="str">
            <v>Environnement et développement durable</v>
          </cell>
          <cell r="C9" t="str">
            <v>Avec les mots</v>
          </cell>
          <cell r="J9" t="str">
            <v>AROEVEN</v>
          </cell>
          <cell r="K9" t="str">
            <v>Berges de Garonne</v>
          </cell>
        </row>
        <row r="10">
          <cell r="B10" t="str">
            <v>Arts et cultures / Sport et santé</v>
          </cell>
          <cell r="C10" t="str">
            <v>Multi thèmes</v>
          </cell>
          <cell r="J10" t="str">
            <v>Astrolabe</v>
          </cell>
          <cell r="K10" t="str">
            <v>Berges du lac</v>
          </cell>
        </row>
        <row r="11">
          <cell r="B11" t="str">
            <v>Arts et cultures / Citoyenneté et ouverture au monde</v>
          </cell>
          <cell r="J11" t="str">
            <v>BEC</v>
          </cell>
          <cell r="K11" t="str">
            <v xml:space="preserve">Bibliothèque Capucins </v>
          </cell>
        </row>
        <row r="12">
          <cell r="B12" t="str">
            <v>Arts et cultures / Environnement et développement durable</v>
          </cell>
          <cell r="J12" t="str">
            <v>BEC escrime</v>
          </cell>
          <cell r="K12" t="str">
            <v>Bibliothèque Centrale de Mériadeck</v>
          </cell>
        </row>
        <row r="13">
          <cell r="B13" t="str">
            <v>Arts et cultures / Jeux, Création, Temps Libres</v>
          </cell>
          <cell r="J13" t="str">
            <v>Bordeaux Basket</v>
          </cell>
          <cell r="K13" t="str">
            <v>Bibliothèque de Bacalan</v>
          </cell>
        </row>
        <row r="14">
          <cell r="B14" t="str">
            <v>Arts et cultures / T.I.C et sciences</v>
          </cell>
          <cell r="J14" t="str">
            <v>Centre d'Animation Argonne Nansouty St Genès</v>
          </cell>
          <cell r="K14" t="str">
            <v>Bibliothèque de Bordeaux Lac</v>
          </cell>
        </row>
        <row r="15">
          <cell r="B15" t="str">
            <v>Sport et santé / Environnement et développement durable</v>
          </cell>
          <cell r="J15" t="str">
            <v>Centre d'Animation Bacalan</v>
          </cell>
          <cell r="K15" t="str">
            <v>Bibliothèque de la Bastide</v>
          </cell>
        </row>
        <row r="16">
          <cell r="B16" t="str">
            <v>Sport et santé / Jeux, Création, Temps libres</v>
          </cell>
          <cell r="J16" t="str">
            <v>Centre d'Animation Bacalan / Amicale Laïque Bacalan</v>
          </cell>
          <cell r="K16" t="str">
            <v>Bibliothèque du Grand Parc</v>
          </cell>
        </row>
        <row r="17">
          <cell r="B17" t="str">
            <v>Sport et santé / T.I.C. et sciences</v>
          </cell>
          <cell r="J17" t="str">
            <v>Centre d'Animation Bastide Queyries</v>
          </cell>
          <cell r="K17" t="str">
            <v>Bibliothèque du Jardin Public</v>
          </cell>
        </row>
        <row r="18">
          <cell r="B18" t="str">
            <v>Sport et santé / Citoyenneté et ouverture au monde</v>
          </cell>
          <cell r="J18" t="str">
            <v>Centre d'Animation Benauge</v>
          </cell>
          <cell r="K18" t="str">
            <v>Bibliothèque mobile</v>
          </cell>
        </row>
        <row r="19">
          <cell r="B19" t="str">
            <v>Environnement et développement durable / Jeux, Création, Temps libres</v>
          </cell>
          <cell r="J19" t="str">
            <v>Centre d'Animation Bordeaux Sud</v>
          </cell>
          <cell r="K19" t="str">
            <v>Bibliothèque Son Tay</v>
          </cell>
        </row>
        <row r="20">
          <cell r="B20" t="str">
            <v>Environnement et développement durable / Citoyenneté et ouverture au monde</v>
          </cell>
          <cell r="J20" t="str">
            <v>Centre d'Animation du Grand Parc</v>
          </cell>
          <cell r="K20" t="str">
            <v>Bibliothèque Tauzin</v>
          </cell>
        </row>
        <row r="21">
          <cell r="B21" t="str">
            <v>Environnement et développement durable / T.I.C. et sciences</v>
          </cell>
          <cell r="J21" t="str">
            <v>Centre d'Animation Le Lac</v>
          </cell>
          <cell r="K21" t="str">
            <v>Biblothèque Saint-Augustin</v>
          </cell>
        </row>
        <row r="22">
          <cell r="B22" t="str">
            <v>T.I.C. et sciences / Jeux, Création, Temps libres</v>
          </cell>
          <cell r="J22" t="str">
            <v>Centre d'Animation Monséjour</v>
          </cell>
          <cell r="K22" t="str">
            <v>Bois de Bordeaux et Parc Floral</v>
          </cell>
        </row>
        <row r="23">
          <cell r="B23" t="str">
            <v>Citoyenneté et ouverture au monde / Jeux, Création, Temps libres</v>
          </cell>
          <cell r="J23" t="str">
            <v>Centre d'Animation Sarah Bernhardt</v>
          </cell>
          <cell r="K23" t="str">
            <v>BEC</v>
          </cell>
        </row>
        <row r="24">
          <cell r="J24" t="str">
            <v>Centre d'Animation St Michel</v>
          </cell>
          <cell r="K24" t="str">
            <v>Bowling Mériadeck</v>
          </cell>
        </row>
        <row r="25">
          <cell r="J25" t="str">
            <v>Centre d'Animation St Pierre</v>
          </cell>
          <cell r="K25" t="str">
            <v>Cap Sciences</v>
          </cell>
        </row>
        <row r="26">
          <cell r="J26" t="str">
            <v>Centre Social Bordeaux Nord</v>
          </cell>
          <cell r="K26" t="str">
            <v>CAPC</v>
          </cell>
        </row>
        <row r="27">
          <cell r="J27" t="str">
            <v>Centre Social Foyer Fraternel</v>
          </cell>
          <cell r="K27" t="str">
            <v>Centre d'Animation Argonne Nansouty St Genès</v>
          </cell>
        </row>
        <row r="28">
          <cell r="J28" t="str">
            <v>Centre Social GP Intencité</v>
          </cell>
          <cell r="K28" t="str">
            <v>Centre d'animation Bacalan</v>
          </cell>
        </row>
        <row r="29">
          <cell r="J29" t="str">
            <v>Chantecler Bordeaux Nord le Lac</v>
          </cell>
          <cell r="K29" t="str">
            <v>Centre d'Animation Bastide Queyries</v>
          </cell>
        </row>
        <row r="30">
          <cell r="J30" t="str">
            <v>Chantecler Bordeaux Nord le Lac / Centre Social GP Intencité</v>
          </cell>
          <cell r="K30" t="str">
            <v>Centre d'Animation Benauge</v>
          </cell>
        </row>
        <row r="31">
          <cell r="J31" t="str">
            <v>Club Athlétique Municipal</v>
          </cell>
          <cell r="K31" t="str">
            <v>Centre d'Animation Bordeaux Sud</v>
          </cell>
        </row>
        <row r="32">
          <cell r="J32" t="str">
            <v>Coqs Rouges</v>
          </cell>
          <cell r="K32" t="str">
            <v>Centre d'Animation du Grand Parc</v>
          </cell>
        </row>
        <row r="33">
          <cell r="J33" t="str">
            <v>Coqs Rouges</v>
          </cell>
          <cell r="K33" t="str">
            <v>Centre d'Animation Le Lac</v>
          </cell>
        </row>
        <row r="34">
          <cell r="J34" t="str">
            <v>Couleur Garonne / Envol d'Aquitaine</v>
          </cell>
          <cell r="K34" t="str">
            <v>Centre d'Animation Monséjour</v>
          </cell>
        </row>
        <row r="35">
          <cell r="J35" t="str">
            <v>CPA Tauzin</v>
          </cell>
          <cell r="K35" t="str">
            <v>Centre d'Animation Saint Pierre</v>
          </cell>
        </row>
        <row r="36">
          <cell r="J36" t="str">
            <v>EEDF</v>
          </cell>
          <cell r="K36" t="str">
            <v>Centre d'Animation St Michel</v>
          </cell>
        </row>
        <row r="37">
          <cell r="J37" t="str">
            <v>Envol d'Aquitaine</v>
          </cell>
          <cell r="K37" t="str">
            <v>Centre d'Animation St Pierre</v>
          </cell>
        </row>
        <row r="38">
          <cell r="J38" t="str">
            <v>Girondins Handball</v>
          </cell>
          <cell r="K38" t="str">
            <v>Centre Jean Moulin</v>
          </cell>
        </row>
        <row r="39">
          <cell r="J39" t="str">
            <v>Hockey Garonne Sport</v>
          </cell>
          <cell r="K39" t="str">
            <v>Centre Social et Familial Bordeaux Nord</v>
          </cell>
        </row>
        <row r="40">
          <cell r="J40" t="str">
            <v>JSA</v>
          </cell>
          <cell r="K40" t="str">
            <v>Centre Social Foyer Fraternel</v>
          </cell>
        </row>
        <row r="41">
          <cell r="J41" t="str">
            <v>La Caisse à Outils</v>
          </cell>
          <cell r="K41" t="str">
            <v>Chantecler</v>
          </cell>
        </row>
        <row r="42">
          <cell r="J42" t="str">
            <v>O Sol de Portugal</v>
          </cell>
          <cell r="K42" t="str">
            <v>Chantecler - Espace Lagrange</v>
          </cell>
        </row>
        <row r="43">
          <cell r="J43" t="str">
            <v>Optimômes</v>
          </cell>
          <cell r="K43" t="str">
            <v>Chantecler - Premeynard</v>
          </cell>
        </row>
        <row r="44">
          <cell r="J44" t="str">
            <v>RADSI</v>
          </cell>
          <cell r="K44" t="str">
            <v>Chartreuse Saint André</v>
          </cell>
        </row>
        <row r="45">
          <cell r="J45" t="str">
            <v>Stade Bordelais ASPTT</v>
          </cell>
          <cell r="K45" t="str">
            <v>Chartreuse Sainte Lucie</v>
          </cell>
        </row>
        <row r="46">
          <cell r="J46" t="str">
            <v>Union Sportive des Chartrons</v>
          </cell>
          <cell r="K46" t="str">
            <v>Chartreuse Stéhélin</v>
          </cell>
        </row>
        <row r="47">
          <cell r="J47" t="str">
            <v>Union St Bruno</v>
          </cell>
          <cell r="K47" t="str">
            <v>CIAP</v>
          </cell>
        </row>
        <row r="48">
          <cell r="J48" t="str">
            <v>Union St Jean</v>
          </cell>
          <cell r="K48" t="str">
            <v>Centre de Loisir des 2 Villes</v>
          </cell>
        </row>
        <row r="49">
          <cell r="J49" t="str">
            <v>USEP Charles Martin</v>
          </cell>
          <cell r="K49" t="str">
            <v>City Stade Belcier</v>
          </cell>
        </row>
        <row r="50">
          <cell r="K50" t="str">
            <v>City Stade Benauge</v>
          </cell>
        </row>
        <row r="51">
          <cell r="K51" t="str">
            <v>City Stade Carle Vernet</v>
          </cell>
        </row>
        <row r="52">
          <cell r="K52" t="str">
            <v>City Stade Le Lauzun</v>
          </cell>
        </row>
        <row r="53">
          <cell r="K53" t="str">
            <v>City Stade Le Petit Cardinal</v>
          </cell>
        </row>
        <row r="54">
          <cell r="K54" t="str">
            <v>City Stade Le Tauzin</v>
          </cell>
        </row>
        <row r="55">
          <cell r="K55" t="str">
            <v>City Stade Les Aubiers</v>
          </cell>
        </row>
        <row r="56">
          <cell r="K56" t="str">
            <v>City Stade Parc des Angéliques</v>
          </cell>
        </row>
        <row r="57">
          <cell r="K57" t="str">
            <v>City Stade Pierre Trebod</v>
          </cell>
        </row>
        <row r="58">
          <cell r="K58" t="str">
            <v>City Stade Port de la Lune</v>
          </cell>
        </row>
        <row r="59">
          <cell r="K59" t="str">
            <v>City stade Reignier</v>
          </cell>
        </row>
        <row r="60">
          <cell r="K60" t="str">
            <v>Club Athlétique Municipal</v>
          </cell>
        </row>
        <row r="61">
          <cell r="K61" t="str">
            <v>Conservatoire</v>
          </cell>
        </row>
        <row r="62">
          <cell r="K62" t="str">
            <v>Coqs Rouges</v>
          </cell>
        </row>
        <row r="63">
          <cell r="K63" t="str">
            <v>CPA Tauzin</v>
          </cell>
        </row>
        <row r="64">
          <cell r="K64" t="str">
            <v>Dojo Barbey</v>
          </cell>
        </row>
        <row r="65">
          <cell r="K65" t="str">
            <v>Dojo Bordeaux</v>
          </cell>
        </row>
        <row r="66">
          <cell r="K66" t="str">
            <v>Dojo Chauffour</v>
          </cell>
        </row>
        <row r="67">
          <cell r="K67" t="str">
            <v>Dojo CSP Chaban</v>
          </cell>
        </row>
        <row r="68">
          <cell r="K68" t="str">
            <v>Dojo des Chartrons</v>
          </cell>
        </row>
        <row r="69">
          <cell r="K69" t="str">
            <v>Dojo Pierre Trébod</v>
          </cell>
        </row>
        <row r="70">
          <cell r="K70" t="str">
            <v>Espace Lagrange</v>
          </cell>
        </row>
        <row r="71">
          <cell r="K71" t="str">
            <v>GP Intencité</v>
          </cell>
        </row>
        <row r="72">
          <cell r="K72" t="str">
            <v xml:space="preserve">Grand Parc </v>
          </cell>
        </row>
        <row r="73">
          <cell r="K73" t="str">
            <v>Gymnase Barbey</v>
          </cell>
        </row>
        <row r="74">
          <cell r="K74" t="str">
            <v>Gymnase Barbey-Etage</v>
          </cell>
        </row>
        <row r="75">
          <cell r="K75" t="str">
            <v>Gymnase Brun</v>
          </cell>
        </row>
        <row r="76">
          <cell r="K76" t="str">
            <v>Gymnase Brun-Basket</v>
          </cell>
        </row>
        <row r="77">
          <cell r="K77" t="str">
            <v>Gymnase Buscaillet</v>
          </cell>
        </row>
        <row r="78">
          <cell r="K78" t="str">
            <v>Gymnase Charles Martin</v>
          </cell>
        </row>
        <row r="79">
          <cell r="K79" t="str">
            <v>Gymnase Chauffour</v>
          </cell>
        </row>
        <row r="80">
          <cell r="K80" t="str">
            <v>Gymnase Coqs Rouges</v>
          </cell>
        </row>
        <row r="81">
          <cell r="K81" t="str">
            <v>Gymnase CSP Chaban</v>
          </cell>
        </row>
        <row r="82">
          <cell r="K82" t="str">
            <v>Gymnase des Chartrons</v>
          </cell>
        </row>
        <row r="83">
          <cell r="K83" t="str">
            <v>Gymnase des Peupliers</v>
          </cell>
        </row>
        <row r="84">
          <cell r="K84" t="str">
            <v>Gymnase Dupaty</v>
          </cell>
        </row>
        <row r="85">
          <cell r="K85" t="str">
            <v>Gymnase Grand Parc I</v>
          </cell>
        </row>
        <row r="86">
          <cell r="K86" t="str">
            <v>Gymnase Grand Parc II</v>
          </cell>
        </row>
        <row r="87">
          <cell r="K87" t="str">
            <v>Gymnase Grand Parc III</v>
          </cell>
        </row>
        <row r="88">
          <cell r="K88" t="str">
            <v>Gymnase Jean Dauguet</v>
          </cell>
        </row>
        <row r="89">
          <cell r="K89" t="str">
            <v>Gymnase Johnston Chaban</v>
          </cell>
        </row>
        <row r="90">
          <cell r="K90" t="str">
            <v>Gymnase Jules Ferry</v>
          </cell>
        </row>
        <row r="91">
          <cell r="K91" t="str">
            <v>Gymnase La flèche-Danse</v>
          </cell>
        </row>
        <row r="92">
          <cell r="K92" t="str">
            <v>Gymnase La flèche-Dojo</v>
          </cell>
        </row>
        <row r="93">
          <cell r="K93" t="str">
            <v>Gymnase La Pergola</v>
          </cell>
        </row>
        <row r="94">
          <cell r="K94" t="str">
            <v>Gymnase l'Aiglon</v>
          </cell>
        </row>
        <row r="95">
          <cell r="K95" t="str">
            <v>Gymnase Malleret</v>
          </cell>
        </row>
        <row r="96">
          <cell r="K96" t="str">
            <v>Gymnase Montaigne</v>
          </cell>
        </row>
        <row r="97">
          <cell r="K97" t="str">
            <v>Gymnase Nelson Paillou</v>
          </cell>
        </row>
        <row r="98">
          <cell r="K98" t="str">
            <v>Gymnase Promis</v>
          </cell>
        </row>
        <row r="99">
          <cell r="K99" t="str">
            <v>Gymnase Stehelin</v>
          </cell>
        </row>
        <row r="100">
          <cell r="K100" t="str">
            <v>Gymnase Stehelin-Dojo</v>
          </cell>
        </row>
        <row r="101">
          <cell r="K101" t="str">
            <v>Gymnase Stehelin-salle de Gym</v>
          </cell>
        </row>
        <row r="102">
          <cell r="K102" t="str">
            <v>Gymnase Stehelin-salle de tennis de table (danse)</v>
          </cell>
        </row>
        <row r="103">
          <cell r="K103" t="str">
            <v>Gymnase Thiers</v>
          </cell>
        </row>
        <row r="104">
          <cell r="K104" t="str">
            <v>Gymnase Virginia</v>
          </cell>
        </row>
        <row r="105">
          <cell r="K105" t="str">
            <v>Gymnase Virginia-Dojo</v>
          </cell>
        </row>
        <row r="106">
          <cell r="K106" t="str">
            <v>Gymnase Wustenberg</v>
          </cell>
        </row>
        <row r="107">
          <cell r="K107" t="str">
            <v>Interlude</v>
          </cell>
        </row>
        <row r="108">
          <cell r="K108" t="str">
            <v>Jardin Botanique</v>
          </cell>
        </row>
        <row r="109">
          <cell r="K109" t="str">
            <v>Jardin Botanique de Bordeaux Bastide</v>
          </cell>
        </row>
        <row r="110">
          <cell r="K110" t="str">
            <v>Jardin Public</v>
          </cell>
        </row>
        <row r="111">
          <cell r="K111" t="str">
            <v>Jeunes Sciences</v>
          </cell>
        </row>
        <row r="112">
          <cell r="K112" t="str">
            <v>JSA</v>
          </cell>
        </row>
        <row r="113">
          <cell r="K113" t="str">
            <v>La Maison des Enfants</v>
          </cell>
        </row>
        <row r="114">
          <cell r="K114" t="str">
            <v>La Maison Soleil</v>
          </cell>
        </row>
        <row r="115">
          <cell r="K115" t="str">
            <v>La Parentèle</v>
          </cell>
        </row>
        <row r="116">
          <cell r="K116" t="str">
            <v>Le Jardin de l'Eau Vive</v>
          </cell>
        </row>
        <row r="117">
          <cell r="K117" t="str">
            <v>Les Coqs Rouges</v>
          </cell>
        </row>
        <row r="118">
          <cell r="K118" t="str">
            <v>Les Jeunes de St Augustin</v>
          </cell>
        </row>
        <row r="119">
          <cell r="K119" t="str">
            <v>Mairie Caudéran</v>
          </cell>
        </row>
        <row r="120">
          <cell r="K120" t="str">
            <v>Mairie de quartier du Grand Parc</v>
          </cell>
        </row>
        <row r="121">
          <cell r="K121" t="str">
            <v xml:space="preserve">Maison Cantonale </v>
          </cell>
        </row>
        <row r="122">
          <cell r="K122" t="str">
            <v xml:space="preserve">Malbec </v>
          </cell>
        </row>
        <row r="123">
          <cell r="K123" t="str">
            <v>Mur d'escalade-Caserne Ornano</v>
          </cell>
        </row>
        <row r="124">
          <cell r="K124" t="str">
            <v>Musée d'Aquitaine</v>
          </cell>
        </row>
        <row r="125">
          <cell r="K125" t="str">
            <v>Musée des Arts Décoratifs</v>
          </cell>
        </row>
        <row r="126">
          <cell r="K126" t="str">
            <v>Musée des Beaux Arts</v>
          </cell>
        </row>
        <row r="127">
          <cell r="K127" t="str">
            <v>Muséum d'Histoire naturelle</v>
          </cell>
        </row>
        <row r="128">
          <cell r="K128" t="str">
            <v>Opéra</v>
          </cell>
        </row>
        <row r="129">
          <cell r="K129" t="str">
            <v>Parc Bordelais</v>
          </cell>
        </row>
        <row r="130">
          <cell r="K130" t="str">
            <v>Parc des sports Saint-Michel</v>
          </cell>
        </row>
        <row r="131">
          <cell r="K131" t="str">
            <v>Parc Rivière</v>
          </cell>
        </row>
        <row r="132">
          <cell r="K132" t="str">
            <v>Patinoire Meriadeck</v>
          </cell>
        </row>
        <row r="133">
          <cell r="K133" t="str">
            <v>Patronage Laïque Cazemajor Yser</v>
          </cell>
        </row>
        <row r="134">
          <cell r="K134" t="str">
            <v>Piscine du Grand Parc</v>
          </cell>
        </row>
        <row r="135">
          <cell r="K135" t="str">
            <v>Piscine Galin</v>
          </cell>
        </row>
        <row r="136">
          <cell r="K136" t="str">
            <v>Piscine Judaïque</v>
          </cell>
        </row>
        <row r="137">
          <cell r="K137" t="str">
            <v>Piscine Stéhélin</v>
          </cell>
        </row>
        <row r="138">
          <cell r="K138" t="str">
            <v>Piscine Tissot</v>
          </cell>
        </row>
        <row r="139">
          <cell r="K139" t="str">
            <v>Piste d'athlétisme Charles Martin</v>
          </cell>
        </row>
        <row r="140">
          <cell r="K140" t="str">
            <v>Plaine des Sports Colette Besson-Hall S1-Cours A</v>
          </cell>
        </row>
        <row r="141">
          <cell r="K141" t="str">
            <v>Plaine des Sports Colette Besson-Hall S1-Cours B</v>
          </cell>
        </row>
        <row r="142">
          <cell r="K142" t="str">
            <v xml:space="preserve">Point du Jour </v>
          </cell>
        </row>
        <row r="143">
          <cell r="K143" t="str">
            <v xml:space="preserve">Saint Augustin </v>
          </cell>
        </row>
        <row r="144">
          <cell r="K144" t="str">
            <v>Salle Arts Martiaux Stéhélin</v>
          </cell>
        </row>
        <row r="145">
          <cell r="K145" t="str">
            <v>Salle Boxe CSP Chaban</v>
          </cell>
        </row>
        <row r="146">
          <cell r="K146" t="str">
            <v>Salle de boxe Barbey</v>
          </cell>
        </row>
        <row r="147">
          <cell r="K147" t="str">
            <v>Salle de danse Espace Philippe Rossetti</v>
          </cell>
        </row>
        <row r="148">
          <cell r="K148" t="str">
            <v>Salle d'escrime Guy Laupies</v>
          </cell>
        </row>
        <row r="149">
          <cell r="K149" t="str">
            <v>Salle Envol d'Aquitaine</v>
          </cell>
        </row>
        <row r="150">
          <cell r="K150" t="str">
            <v>Salle étage piscine Stehelin</v>
          </cell>
        </row>
        <row r="151">
          <cell r="K151" t="str">
            <v>Salle Gouffrand</v>
          </cell>
        </row>
        <row r="152">
          <cell r="K152" t="str">
            <v>Salle Gym Chauffour</v>
          </cell>
        </row>
        <row r="153">
          <cell r="K153" t="str">
            <v xml:space="preserve">Salle municipale Amédée Larrieu </v>
          </cell>
        </row>
        <row r="154">
          <cell r="K154" t="str">
            <v>Salle municipale Gouffrand</v>
          </cell>
        </row>
        <row r="155">
          <cell r="K155" t="str">
            <v>Salle municipale Malbec</v>
          </cell>
        </row>
        <row r="156">
          <cell r="K156" t="str">
            <v xml:space="preserve">Salle municipale Quintin Loucheur </v>
          </cell>
        </row>
        <row r="157">
          <cell r="K157" t="str">
            <v>Salle municipale Saint Augustin</v>
          </cell>
        </row>
        <row r="158">
          <cell r="K158" t="str">
            <v xml:space="preserve">Salle municipale Son-Tay </v>
          </cell>
        </row>
        <row r="159">
          <cell r="K159" t="str">
            <v>Salle Réunion Jules Ferry</v>
          </cell>
        </row>
        <row r="160">
          <cell r="K160" t="str">
            <v>Stade Alfred Daney</v>
          </cell>
        </row>
        <row r="161">
          <cell r="K161" t="str">
            <v>Stade Bel Air</v>
          </cell>
        </row>
        <row r="162">
          <cell r="K162" t="str">
            <v>Stade Brun</v>
          </cell>
        </row>
        <row r="163">
          <cell r="K163" t="str">
            <v>Stade Chaban Delmas</v>
          </cell>
        </row>
        <row r="164">
          <cell r="K164" t="str">
            <v>Stade Charles Martin</v>
          </cell>
        </row>
        <row r="165">
          <cell r="K165" t="str">
            <v>Stade Chauffour</v>
          </cell>
        </row>
        <row r="166">
          <cell r="K166" t="str">
            <v>Stade Galin</v>
          </cell>
        </row>
        <row r="167">
          <cell r="K167" t="str">
            <v>Stade Maître Jean</v>
          </cell>
        </row>
        <row r="168">
          <cell r="K168" t="str">
            <v>Stade Monséjour</v>
          </cell>
        </row>
        <row r="169">
          <cell r="K169" t="str">
            <v>Stade Municipal Chaban Delmas (annexe)</v>
          </cell>
        </row>
        <row r="170">
          <cell r="K170" t="str">
            <v>Stade Promis</v>
          </cell>
        </row>
        <row r="171">
          <cell r="K171" t="str">
            <v>Stade Sainte Germaine</v>
          </cell>
        </row>
        <row r="172">
          <cell r="K172" t="str">
            <v>Stade Stéhélin</v>
          </cell>
        </row>
        <row r="173">
          <cell r="K173" t="str">
            <v>Stade Suzon</v>
          </cell>
        </row>
        <row r="174">
          <cell r="K174" t="str">
            <v>Stade Tregey</v>
          </cell>
        </row>
        <row r="175">
          <cell r="K175" t="str">
            <v>Stadium</v>
          </cell>
        </row>
        <row r="176">
          <cell r="K176" t="str">
            <v>Terrain de bi-cross de Bordeaux-Lac</v>
          </cell>
        </row>
        <row r="177">
          <cell r="K177" t="str">
            <v>Terrain Foot synthétique Bel Air</v>
          </cell>
        </row>
        <row r="178">
          <cell r="K178" t="str">
            <v>Terrain Foot synthétique Charles Martin</v>
          </cell>
        </row>
        <row r="179">
          <cell r="K179" t="str">
            <v>Terrain Foot synthétique Pins Francs</v>
          </cell>
        </row>
        <row r="180">
          <cell r="K180" t="str">
            <v>Terrain Hand extérieur complexe Stéhélin</v>
          </cell>
        </row>
        <row r="181">
          <cell r="K181" t="str">
            <v>Terrain Jules Ferry</v>
          </cell>
        </row>
        <row r="182">
          <cell r="K182" t="str">
            <v>Terrain Tennis Charles Martin</v>
          </cell>
        </row>
        <row r="183">
          <cell r="K183" t="str">
            <v>Terrain Tennis de table Mériadeck</v>
          </cell>
        </row>
        <row r="184">
          <cell r="K184" t="str">
            <v>Union Sportive des Chartrons</v>
          </cell>
        </row>
        <row r="185">
          <cell r="K185" t="str">
            <v>Union St Bruno</v>
          </cell>
        </row>
        <row r="186">
          <cell r="K186" t="str">
            <v>Union St Jean</v>
          </cell>
        </row>
      </sheetData>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NDICAP"/>
      <sheetName val="Informations générales"/>
      <sheetName val="Calendrier 2024"/>
      <sheetName val="Bonus Territorial CAF"/>
      <sheetName val="ANALYSE BT"/>
      <sheetName val="Fonctionnement Général"/>
      <sheetName val="SITE 1"/>
      <sheetName val="SITE 2"/>
      <sheetName val="SITE 3"/>
      <sheetName val="SITE 4"/>
      <sheetName val="SITE 5"/>
      <sheetName val="SITE 6"/>
      <sheetName val="SITE 7"/>
      <sheetName val="SITE 8"/>
      <sheetName val="SITE 9"/>
      <sheetName val="SITE 10"/>
      <sheetName val="SITE 11"/>
      <sheetName val="SITE 12"/>
      <sheetName val="SITE 13"/>
      <sheetName val="SITE 14"/>
      <sheetName val="SITE 15"/>
      <sheetName val="Pôle spécifique 6-11"/>
      <sheetName val="Accueils 12-17 ans"/>
      <sheetName val="Séjours"/>
      <sheetName val="Autre action jeunes"/>
      <sheetName val="extract fct site"/>
      <sheetName val="récap CR"/>
      <sheetName val="SYNTH ET COMM"/>
      <sheetName val="CR demande"/>
      <sheetName val="Bonus Terrotorial déclaré"/>
      <sheetName val="Voté N-1 et propo N"/>
      <sheetName val="ANALYSE"/>
      <sheetName val="CONV 3-11 ans"/>
      <sheetName val="CONV ADO"/>
      <sheetName val="liste"/>
      <sheetName val="extract Action Fonction"/>
    </sheetNames>
    <sheetDataSet>
      <sheetData sheetId="0" refreshError="1"/>
      <sheetData sheetId="1" refreshError="1"/>
      <sheetData sheetId="2" refreshError="1"/>
      <sheetData sheetId="3" refreshError="1">
        <row r="10">
          <cell r="A10" t="str">
            <v>Association</v>
          </cell>
          <cell r="D10" t="str">
            <v>Renseigner Montant total Bonus territorial (source CTG 2023/2025)</v>
          </cell>
        </row>
        <row r="11">
          <cell r="A11" t="str">
            <v>ASSOCIATION</v>
          </cell>
        </row>
        <row r="14">
          <cell r="C14" t="str">
            <v>Nombre d'actes PSO CAF</v>
          </cell>
          <cell r="D14" t="str">
            <v>Répartition proportionnelle à titre indicatif en €</v>
          </cell>
          <cell r="E14" t="str">
            <v>Répartition inscrites dans votre demande : cumul ligne 70626 sur chaque site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00000000}" name="Liste1_1207" displayName="Liste1_1207" ref="D1184:D1187" totalsRowShown="0" headerRowDxfId="148" dataDxfId="147">
  <autoFilter ref="D1184:D1187" xr:uid="{00000000-0009-0000-0100-0000CE000000}"/>
  <tableColumns count="1">
    <tableColumn id="1" xr3:uid="{00000000-0010-0000-0000-000001000000}" name="Colonne1" dataDxfId="14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09000000}" name="Liste1_1207216" displayName="Liste1_1207216" ref="D1184:D1187" totalsRowShown="0" headerRowDxfId="112" dataDxfId="111">
  <autoFilter ref="D1184:D1187" xr:uid="{00000000-0009-0000-0100-0000D7000000}"/>
  <tableColumns count="1">
    <tableColumn id="1" xr3:uid="{00000000-0010-0000-0900-000001000000}" name="Colonne1" dataDxfId="11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00000000-000C-0000-FFFF-FFFF0A000000}" name="Liste1_1207216637" displayName="Liste1_1207216637" ref="D1184:D1187" totalsRowShown="0" headerRowDxfId="108" dataDxfId="107">
  <autoFilter ref="D1184:D1187" xr:uid="{00000000-0009-0000-0100-00007C020000}"/>
  <tableColumns count="1">
    <tableColumn id="1" xr3:uid="{00000000-0010-0000-0A00-000001000000}" name="Colonne1" dataDxfId="10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00000000-000C-0000-FFFF-FFFF0B000000}" name="Liste1_1207216637638" displayName="Liste1_1207216637638" ref="D1184:D1187" totalsRowShown="0" headerRowDxfId="104" dataDxfId="103">
  <autoFilter ref="D1184:D1187" xr:uid="{00000000-0009-0000-0100-00007D020000}"/>
  <tableColumns count="1">
    <tableColumn id="1" xr3:uid="{00000000-0010-0000-0B00-000001000000}" name="Colonne1" dataDxfId="10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000000-000C-0000-FFFF-FFFF0C000000}" name="Liste1_1207216637638639" displayName="Liste1_1207216637638639" ref="D1184:D1187" totalsRowShown="0" headerRowDxfId="100" dataDxfId="99">
  <autoFilter ref="D1184:D1187" xr:uid="{00000000-0009-0000-0100-00007E020000}"/>
  <tableColumns count="1">
    <tableColumn id="1" xr3:uid="{00000000-0010-0000-0C00-000001000000}" name="Colonne1" dataDxfId="98"/>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00000000-000C-0000-FFFF-FFFF0D000000}" name="Liste1_1207216637638639640" displayName="Liste1_1207216637638639640" ref="D1184:D1187" totalsRowShown="0" headerRowDxfId="96" dataDxfId="95">
  <autoFilter ref="D1184:D1187" xr:uid="{00000000-0009-0000-0100-00007F020000}"/>
  <tableColumns count="1">
    <tableColumn id="1" xr3:uid="{00000000-0010-0000-0D00-000001000000}" name="Colonne1" dataDxfId="94"/>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00000000-000C-0000-FFFF-FFFF0E000000}" name="Liste1_1207216637638639640641" displayName="Liste1_1207216637638639640641" ref="D1184:D1187" totalsRowShown="0" headerRowDxfId="92" dataDxfId="91">
  <autoFilter ref="D1184:D1187" xr:uid="{00000000-0009-0000-0100-000080020000}"/>
  <tableColumns count="1">
    <tableColumn id="1" xr3:uid="{00000000-0010-0000-0E00-000001000000}" name="Colonne1" dataDxfId="9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01000000}" name="Liste1_2208" displayName="Liste1_2208" ref="D1184:D1187" totalsRowShown="0" headerRowDxfId="144" dataDxfId="143">
  <autoFilter ref="D1184:D1187" xr:uid="{00000000-0009-0000-0100-0000CF000000}"/>
  <tableColumns count="1">
    <tableColumn id="1" xr3:uid="{00000000-0010-0000-0100-000001000000}" name="Colonne1" dataDxfId="14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02000000}" name="Liste1_1207209" displayName="Liste1_1207209" ref="D1184:D1187" totalsRowShown="0" headerRowDxfId="140" dataDxfId="139">
  <autoFilter ref="D1184:D1187" xr:uid="{00000000-0009-0000-0100-0000D0000000}"/>
  <tableColumns count="1">
    <tableColumn id="1" xr3:uid="{00000000-0010-0000-0200-000001000000}" name="Colonne1" dataDxfId="13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03000000}" name="Liste1_1207210" displayName="Liste1_1207210" ref="D1184:D1187" totalsRowShown="0" headerRowDxfId="136" dataDxfId="135">
  <autoFilter ref="D1184:D1187" xr:uid="{00000000-0009-0000-0100-0000D1000000}"/>
  <tableColumns count="1">
    <tableColumn id="1" xr3:uid="{00000000-0010-0000-0300-000001000000}" name="Colonne1" dataDxfId="13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04000000}" name="Liste1_1207211" displayName="Liste1_1207211" ref="D1184:D1187" totalsRowShown="0" headerRowDxfId="132" dataDxfId="131">
  <autoFilter ref="D1184:D1187" xr:uid="{00000000-0009-0000-0100-0000D2000000}"/>
  <tableColumns count="1">
    <tableColumn id="1" xr3:uid="{00000000-0010-0000-0400-000001000000}" name="Colonne1" dataDxfId="13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05000000}" name="Liste1_1207212" displayName="Liste1_1207212" ref="D1184:D1187" totalsRowShown="0" headerRowDxfId="128" dataDxfId="127">
  <autoFilter ref="D1184:D1187" xr:uid="{00000000-0009-0000-0100-0000D3000000}"/>
  <tableColumns count="1">
    <tableColumn id="1" xr3:uid="{00000000-0010-0000-0500-000001000000}" name="Colonne1" dataDxfId="12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06000000}" name="Liste1_1207213" displayName="Liste1_1207213" ref="D1184:D1187" totalsRowShown="0" headerRowDxfId="124" dataDxfId="123">
  <autoFilter ref="D1184:D1187" xr:uid="{00000000-0009-0000-0100-0000D4000000}"/>
  <tableColumns count="1">
    <tableColumn id="1" xr3:uid="{00000000-0010-0000-0600-000001000000}" name="Colonne1" dataDxfId="1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07000000}" name="Liste1_1207214" displayName="Liste1_1207214" ref="D1184:D1187" totalsRowShown="0" headerRowDxfId="120" dataDxfId="119">
  <autoFilter ref="D1184:D1187" xr:uid="{00000000-0009-0000-0100-0000D5000000}"/>
  <tableColumns count="1">
    <tableColumn id="1" xr3:uid="{00000000-0010-0000-0700-000001000000}" name="Colonne1" dataDxfId="11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08000000}" name="Liste1_1207215" displayName="Liste1_1207215" ref="D1184:D1187" totalsRowShown="0" headerRowDxfId="116" dataDxfId="115">
  <autoFilter ref="D1184:D1187" xr:uid="{00000000-0009-0000-0100-0000D6000000}"/>
  <tableColumns count="1">
    <tableColumn id="1" xr3:uid="{00000000-0010-0000-0800-000001000000}" name="Colonne1" dataDxfId="114"/>
  </tableColumns>
  <tableStyleInfo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10.v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12.v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vmlDrawing" Target="../drawings/vmlDrawing14.v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15.v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16.v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vmlDrawing" Target="../drawings/vmlDrawing17.v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vmlDrawing" Target="../drawings/vmlDrawing18.v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6.xml"/><Relationship Id="rId1" Type="http://schemas.openxmlformats.org/officeDocument/2006/relationships/printerSettings" Target="../printerSettings/printerSettings30.bin"/><Relationship Id="rId4" Type="http://schemas.openxmlformats.org/officeDocument/2006/relationships/comments" Target="../comments2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7.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077FC-538F-4556-85CF-4C36D6869B76}">
  <dimension ref="A1:A3"/>
  <sheetViews>
    <sheetView showGridLines="0" workbookViewId="0">
      <selection activeCell="E6" sqref="E6"/>
    </sheetView>
  </sheetViews>
  <sheetFormatPr baseColWidth="10" defaultRowHeight="13.2" x14ac:dyDescent="0.25"/>
  <sheetData>
    <row r="1" spans="1:1" ht="21" x14ac:dyDescent="0.4">
      <c r="A1" s="1656" t="s">
        <v>756</v>
      </c>
    </row>
    <row r="2" spans="1:1" ht="13.8" thickBot="1" x14ac:dyDescent="0.3"/>
    <row r="3" spans="1:1" ht="25.5" customHeight="1" thickBot="1" x14ac:dyDescent="0.3">
      <c r="A3" s="1657"/>
    </row>
  </sheetData>
  <sheetProtection algorithmName="SHA-512" hashValue="bCM+jBy7FI9+IC1YpONL/7pkKsuu3ehCNWTj0BBSsIZ/8DT8iV1gqBEY40uh3JY9203FsTI1an8HF3NijYzioA==" saltValue="PNOGlD2f7AIeCoiBvMgFTQ=="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8"/>
      <c r="B1" s="1557"/>
      <c r="C1" s="1548" t="s">
        <v>731</v>
      </c>
      <c r="D1" s="1549" t="s">
        <v>732</v>
      </c>
      <c r="E1" s="1549" t="s">
        <v>733</v>
      </c>
      <c r="F1" s="1550" t="s">
        <v>737</v>
      </c>
      <c r="G1" s="1550" t="s">
        <v>738</v>
      </c>
      <c r="H1" s="1551" t="s">
        <v>734</v>
      </c>
      <c r="I1" s="1551" t="s">
        <v>735</v>
      </c>
      <c r="J1" s="1565" t="s">
        <v>736</v>
      </c>
      <c r="K1" s="1557"/>
      <c r="L1" s="1557"/>
      <c r="M1" s="1557"/>
      <c r="N1" s="1557"/>
      <c r="O1" s="1557"/>
      <c r="P1" s="1557"/>
    </row>
    <row r="2" spans="1:24" s="1546" customFormat="1" ht="11.25" customHeight="1" x14ac:dyDescent="0.25">
      <c r="A2" s="1558"/>
      <c r="B2" s="1556"/>
      <c r="C2" s="1556"/>
      <c r="D2" s="1556"/>
      <c r="E2" s="1556"/>
      <c r="F2" s="1556"/>
      <c r="G2" s="1556"/>
      <c r="H2" s="1556"/>
      <c r="I2" s="1556"/>
      <c r="J2" s="1557"/>
      <c r="K2" s="1557"/>
      <c r="L2" s="1557"/>
      <c r="M2" s="1557"/>
      <c r="N2" s="1557"/>
      <c r="O2" s="1557"/>
      <c r="P2" s="1557"/>
    </row>
    <row r="3" spans="1:24" ht="13.8" thickBot="1" x14ac:dyDescent="0.3">
      <c r="A3" s="1553"/>
    </row>
    <row r="4" spans="1:24" s="324" customFormat="1" ht="33.75" customHeight="1" thickBot="1" x14ac:dyDescent="0.3">
      <c r="A4" s="1554"/>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62" t="s">
        <v>740</v>
      </c>
      <c r="V5" s="853" t="s">
        <v>730</v>
      </c>
      <c r="W5" s="1543">
        <v>0.57899999999999996</v>
      </c>
    </row>
    <row r="6" spans="1:24" ht="30.75" customHeight="1" thickBot="1" x14ac:dyDescent="0.3">
      <c r="A6" s="1564"/>
      <c r="B6" s="2325" t="s">
        <v>441</v>
      </c>
      <c r="C6" s="2326"/>
      <c r="D6" s="2326"/>
      <c r="E6" s="2326"/>
      <c r="F6" s="2326"/>
      <c r="G6" s="2327"/>
      <c r="H6" s="2457" t="s">
        <v>394</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55">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55">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53"/>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53"/>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456">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478" t="s">
        <v>559</v>
      </c>
      <c r="C100" s="2476"/>
      <c r="D100" s="2476"/>
      <c r="E100" s="2476"/>
      <c r="F100" s="2477"/>
      <c r="H100" s="370">
        <v>751</v>
      </c>
      <c r="I100" s="381" t="s">
        <v>137</v>
      </c>
      <c r="J100" s="346"/>
      <c r="K100" s="346"/>
      <c r="L100" s="347"/>
      <c r="M100" s="431"/>
      <c r="N100" s="432">
        <f>SUM('SITE 1:SITE 15'!O100)</f>
        <v>0</v>
      </c>
      <c r="O100" s="7"/>
    </row>
    <row r="101" spans="1:15" ht="16.5" customHeight="1" x14ac:dyDescent="0.25">
      <c r="A101" s="1553"/>
      <c r="B101" s="2478"/>
      <c r="C101" s="2476"/>
      <c r="D101" s="2476"/>
      <c r="E101" s="2476"/>
      <c r="F101" s="2477"/>
      <c r="H101" s="348">
        <v>752</v>
      </c>
      <c r="I101" s="349" t="s">
        <v>138</v>
      </c>
      <c r="J101" s="350"/>
      <c r="K101" s="350"/>
      <c r="L101" s="351"/>
      <c r="M101" s="437"/>
      <c r="N101" s="432">
        <f>SUM('SITE 1:SITE 15'!O101)</f>
        <v>0</v>
      </c>
      <c r="O101" s="2"/>
    </row>
    <row r="102" spans="1:15" ht="20.25" customHeight="1" x14ac:dyDescent="0.25">
      <c r="A102" s="1553"/>
      <c r="B102" s="2478"/>
      <c r="C102" s="2476"/>
      <c r="D102" s="2476"/>
      <c r="E102" s="2476"/>
      <c r="F102" s="2477"/>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5</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5</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5</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3"/>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1:22" ht="15" customHeight="1" x14ac:dyDescent="0.25">
      <c r="A359" s="1553"/>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1:22" ht="15" customHeight="1" x14ac:dyDescent="0.25">
      <c r="A360" s="1553"/>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1:22" ht="15" customHeight="1" x14ac:dyDescent="0.25">
      <c r="A361" s="1553"/>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1:22" ht="15" customHeight="1" x14ac:dyDescent="0.25">
      <c r="A362" s="1553"/>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1:22" ht="15" customHeight="1" x14ac:dyDescent="0.25">
      <c r="A363" s="1553"/>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1:22" ht="15" customHeight="1" x14ac:dyDescent="0.25">
      <c r="A364" s="1553"/>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5</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A490" s="1553"/>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A491" s="1553"/>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A492" s="1553"/>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A493" s="1553"/>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A494" s="1553"/>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A495" s="1553"/>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G504" s="443"/>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5</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5</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5</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478" t="s">
        <v>559</v>
      </c>
      <c r="C954" s="2476"/>
      <c r="D954" s="2476"/>
      <c r="E954" s="2476"/>
      <c r="F954" s="2477"/>
      <c r="H954" s="370">
        <v>751</v>
      </c>
      <c r="I954" s="381" t="s">
        <v>137</v>
      </c>
      <c r="J954" s="346"/>
      <c r="K954" s="346"/>
      <c r="L954" s="347"/>
      <c r="M954" s="431"/>
      <c r="N954" s="432">
        <f>SUM('SITE 1:SITE 15'!O954)</f>
        <v>0</v>
      </c>
      <c r="O954" s="7"/>
    </row>
    <row r="955" spans="1:15" ht="16.5" customHeight="1" x14ac:dyDescent="0.25">
      <c r="A955" s="1553"/>
      <c r="B955" s="2478"/>
      <c r="C955" s="2476"/>
      <c r="D955" s="2476"/>
      <c r="E955" s="2476"/>
      <c r="F955" s="2477"/>
      <c r="H955" s="348">
        <v>752</v>
      </c>
      <c r="I955" s="349" t="s">
        <v>138</v>
      </c>
      <c r="J955" s="350"/>
      <c r="K955" s="350"/>
      <c r="L955" s="351"/>
      <c r="M955" s="437"/>
      <c r="N955" s="432">
        <f>SUM('SITE 1:SITE 15'!O955)</f>
        <v>0</v>
      </c>
      <c r="O955" s="2"/>
    </row>
    <row r="956" spans="1:15" ht="25.5" customHeight="1" x14ac:dyDescent="0.25">
      <c r="A956" s="1553"/>
      <c r="B956" s="2478"/>
      <c r="C956" s="2476"/>
      <c r="D956" s="2476"/>
      <c r="E956" s="2476"/>
      <c r="F956" s="2477"/>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5</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B983" s="600"/>
      <c r="C983" s="601"/>
      <c r="D983" s="599"/>
      <c r="E983" s="599"/>
      <c r="K983" s="42"/>
      <c r="L983" s="42"/>
      <c r="M983" s="43"/>
      <c r="N983" s="43"/>
      <c r="O983" s="325"/>
    </row>
    <row r="984" spans="1:15" ht="19.8" thickBot="1" x14ac:dyDescent="0.3">
      <c r="B984" s="600"/>
      <c r="C984" s="601"/>
      <c r="D984" s="599"/>
      <c r="E984" s="599"/>
      <c r="H984" s="2392" t="s">
        <v>174</v>
      </c>
      <c r="I984" s="2393"/>
      <c r="J984" s="2393"/>
      <c r="K984" s="2393"/>
      <c r="L984" s="2393"/>
      <c r="M984" s="2393"/>
      <c r="N984" s="2393"/>
      <c r="O984" s="2394"/>
    </row>
    <row r="985" spans="1:15" ht="18" thickTop="1" thickBot="1" x14ac:dyDescent="0.3">
      <c r="B985" s="2438" t="s">
        <v>175</v>
      </c>
      <c r="C985" s="2439"/>
      <c r="D985" s="2439"/>
      <c r="E985" s="2440"/>
      <c r="H985" s="330" t="s">
        <v>17</v>
      </c>
      <c r="I985" s="331"/>
      <c r="J985" s="332"/>
      <c r="K985" s="332"/>
      <c r="L985" s="331"/>
      <c r="M985" s="331"/>
      <c r="N985" s="331"/>
      <c r="O985" s="333"/>
    </row>
    <row r="986" spans="1:15" ht="14.4" thickTop="1" x14ac:dyDescent="0.25">
      <c r="B986" s="2419" t="s">
        <v>190</v>
      </c>
      <c r="C986" s="2386" t="s">
        <v>16</v>
      </c>
      <c r="D986" s="2436" t="s">
        <v>191</v>
      </c>
      <c r="E986" s="2370" t="s">
        <v>192</v>
      </c>
      <c r="H986" s="334"/>
      <c r="I986" s="335"/>
      <c r="J986" s="336"/>
      <c r="K986" s="336"/>
      <c r="L986" s="335"/>
      <c r="M986" s="337"/>
      <c r="N986" s="698" t="s">
        <v>166</v>
      </c>
      <c r="O986" s="699" t="str">
        <f>H6</f>
        <v>SITE 5</v>
      </c>
    </row>
    <row r="987" spans="1:15" ht="13.8" x14ac:dyDescent="0.25">
      <c r="B987" s="2446"/>
      <c r="C987" s="2441"/>
      <c r="D987" s="2437"/>
      <c r="E987" s="2371"/>
      <c r="H987" s="339"/>
      <c r="I987" s="340"/>
      <c r="J987" s="341"/>
      <c r="K987" s="341"/>
      <c r="L987" s="42"/>
      <c r="M987" s="43"/>
      <c r="N987" s="342"/>
      <c r="O987" s="343"/>
    </row>
    <row r="988" spans="1:15" ht="13.8" x14ac:dyDescent="0.25">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B989" s="2447"/>
      <c r="C989" s="2442"/>
      <c r="D989" s="2437"/>
      <c r="E989" s="2371"/>
      <c r="H989" s="348">
        <v>6063</v>
      </c>
      <c r="I989" s="349" t="s">
        <v>22</v>
      </c>
      <c r="J989" s="350"/>
      <c r="K989" s="350"/>
      <c r="L989" s="351"/>
      <c r="M989" s="437"/>
      <c r="N989" s="700">
        <f>SUM('SITE 1:SITE 15'!O989)</f>
        <v>0</v>
      </c>
      <c r="O989" s="701">
        <f t="shared" si="13"/>
        <v>0</v>
      </c>
    </row>
    <row r="990" spans="1:15" ht="15.6" x14ac:dyDescent="0.25">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2:15" ht="13.8" x14ac:dyDescent="0.25">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2:15" ht="13.8" x14ac:dyDescent="0.25">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2:15" ht="13.8" x14ac:dyDescent="0.25">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2:15" ht="13.8" x14ac:dyDescent="0.25">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2:15" ht="13.8" x14ac:dyDescent="0.25">
      <c r="B997" s="706"/>
      <c r="C997" s="709"/>
      <c r="D997" s="708"/>
      <c r="E997" s="708"/>
      <c r="H997" s="364"/>
      <c r="I997" s="365"/>
      <c r="J997" s="336"/>
      <c r="K997" s="336"/>
      <c r="L997" s="366"/>
      <c r="M997" s="367"/>
      <c r="N997" s="711"/>
      <c r="O997" s="712"/>
    </row>
    <row r="998" spans="2:15" ht="14.4" thickBot="1" x14ac:dyDescent="0.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2:15" ht="13.8" x14ac:dyDescent="0.25">
      <c r="B999" s="717"/>
      <c r="C999" s="718"/>
      <c r="D999" s="718"/>
      <c r="E999" s="719"/>
      <c r="H999" s="348">
        <v>614</v>
      </c>
      <c r="I999" s="349" t="s">
        <v>44</v>
      </c>
      <c r="J999" s="350"/>
      <c r="K999" s="350"/>
      <c r="L999" s="351"/>
      <c r="M999" s="351"/>
      <c r="N999" s="700">
        <f>SUM('SITE 1:SITE 15'!O999)</f>
        <v>0</v>
      </c>
      <c r="O999" s="701">
        <f t="shared" si="14"/>
        <v>0</v>
      </c>
    </row>
    <row r="1000" spans="2:15" ht="13.8" x14ac:dyDescent="0.25">
      <c r="B1000" s="70"/>
      <c r="C1000" s="74"/>
      <c r="D1000" s="720"/>
      <c r="E1000" s="73"/>
      <c r="H1000" s="348">
        <v>615</v>
      </c>
      <c r="I1000" s="349" t="s">
        <v>45</v>
      </c>
      <c r="J1000" s="350"/>
      <c r="K1000" s="350"/>
      <c r="L1000" s="351"/>
      <c r="M1000" s="351"/>
      <c r="N1000" s="700">
        <f>SUM('SITE 1:SITE 15'!O1000)</f>
        <v>0</v>
      </c>
      <c r="O1000" s="701">
        <f t="shared" si="14"/>
        <v>0</v>
      </c>
    </row>
    <row r="1001" spans="2:15" ht="14.4" thickBot="1" x14ac:dyDescent="0.3">
      <c r="B1001" s="433" t="s">
        <v>35</v>
      </c>
      <c r="C1001" s="460"/>
      <c r="D1001" s="721"/>
      <c r="E1001" s="462"/>
      <c r="H1001" s="348">
        <v>616</v>
      </c>
      <c r="I1001" s="349" t="s">
        <v>47</v>
      </c>
      <c r="J1001" s="350"/>
      <c r="K1001" s="350"/>
      <c r="L1001" s="351"/>
      <c r="M1001" s="351"/>
      <c r="N1001" s="700">
        <f>SUM('SITE 1:SITE 15'!O1001)</f>
        <v>0</v>
      </c>
      <c r="O1001" s="701">
        <f t="shared" si="14"/>
        <v>0</v>
      </c>
    </row>
    <row r="1002" spans="2:15" ht="13.8" x14ac:dyDescent="0.25">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2:15" ht="13.8" x14ac:dyDescent="0.25">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2:15" ht="13.8" x14ac:dyDescent="0.25">
      <c r="B1004" s="706" t="s">
        <v>163</v>
      </c>
      <c r="C1004" s="707">
        <f>C640</f>
        <v>0</v>
      </c>
      <c r="D1004" s="708" t="e">
        <f>D640</f>
        <v>#DIV/0!</v>
      </c>
      <c r="E1004" s="708">
        <f>E640</f>
        <v>0</v>
      </c>
      <c r="H1004" s="379"/>
      <c r="I1004" s="42"/>
      <c r="J1004" s="341"/>
      <c r="K1004" s="341"/>
      <c r="L1004" s="45"/>
      <c r="M1004" s="43"/>
      <c r="N1004" s="722"/>
      <c r="O1004" s="723"/>
    </row>
    <row r="1005" spans="2:15" ht="13.8" x14ac:dyDescent="0.25">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2:15" ht="14.4" thickBot="1" x14ac:dyDescent="0.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2:15" ht="14.4" thickBot="1" x14ac:dyDescent="0.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2:15" ht="13.8" x14ac:dyDescent="0.25">
      <c r="B1008" s="717"/>
      <c r="C1008" s="718"/>
      <c r="D1008" s="718"/>
      <c r="E1008" s="719"/>
      <c r="H1008" s="348">
        <v>623</v>
      </c>
      <c r="I1008" s="349" t="s">
        <v>61</v>
      </c>
      <c r="J1008" s="350"/>
      <c r="K1008" s="350"/>
      <c r="L1008" s="351"/>
      <c r="M1008" s="437"/>
      <c r="N1008" s="700">
        <f>SUM('SITE 1:SITE 15'!O1008)</f>
        <v>0</v>
      </c>
      <c r="O1008" s="701">
        <f t="shared" si="15"/>
        <v>0</v>
      </c>
    </row>
    <row r="1009" spans="2:15" ht="14.4" thickBot="1" x14ac:dyDescent="0.3">
      <c r="B1009" s="70"/>
      <c r="C1009" s="74"/>
      <c r="D1009" s="720"/>
      <c r="E1009" s="73"/>
      <c r="H1009" s="348">
        <v>624</v>
      </c>
      <c r="I1009" s="349" t="s">
        <v>63</v>
      </c>
      <c r="J1009" s="350"/>
      <c r="K1009" s="350"/>
      <c r="L1009" s="351"/>
      <c r="M1009" s="437"/>
      <c r="N1009" s="700">
        <f>SUM('SITE 1:SITE 15'!O1009)</f>
        <v>0</v>
      </c>
      <c r="O1009" s="701">
        <f t="shared" si="15"/>
        <v>0</v>
      </c>
    </row>
    <row r="1010" spans="2:15" ht="14.4" thickBot="1" x14ac:dyDescent="0.3">
      <c r="B1010" s="472" t="s">
        <v>46</v>
      </c>
      <c r="C1010" s="473"/>
      <c r="D1010" s="730"/>
      <c r="E1010" s="475"/>
      <c r="H1010" s="348" t="s">
        <v>65</v>
      </c>
      <c r="I1010" s="349" t="s">
        <v>66</v>
      </c>
      <c r="J1010" s="350"/>
      <c r="K1010" s="350"/>
      <c r="L1010" s="351"/>
      <c r="M1010" s="437"/>
      <c r="N1010" s="700">
        <f>SUM('SITE 1:SITE 15'!O1010)</f>
        <v>0</v>
      </c>
      <c r="O1010" s="701">
        <f t="shared" si="15"/>
        <v>0</v>
      </c>
    </row>
    <row r="1011" spans="2:15" ht="13.8" x14ac:dyDescent="0.25">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2:15" ht="13.8" x14ac:dyDescent="0.25">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2:15" ht="13.8" x14ac:dyDescent="0.25">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2:15" ht="13.8" x14ac:dyDescent="0.25">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2:15" ht="13.8" x14ac:dyDescent="0.25">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2:15" ht="13.8" x14ac:dyDescent="0.25">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2:15" ht="13.8" x14ac:dyDescent="0.25">
      <c r="B1017" s="706"/>
      <c r="C1017" s="709"/>
      <c r="D1017" s="708"/>
      <c r="E1017" s="708"/>
      <c r="H1017" s="334"/>
      <c r="I1017" s="369"/>
      <c r="J1017" s="341"/>
      <c r="K1017" s="341"/>
      <c r="L1017" s="325"/>
      <c r="M1017" s="325"/>
      <c r="N1017" s="731"/>
      <c r="O1017" s="732"/>
    </row>
    <row r="1018" spans="2: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2: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2: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2: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2: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2: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2: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5</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LVUOMkGSA3SmOO09TuPUzW8agyIKCzbohk8HS0DvjhIeJiBLROMEXWtdSLZYWjLr/ZcHs6LU/wtjvGz9PRJ26Q==" saltValue="G6UVVNYGbz9TEliv1rew9g==" spinCount="100000" sheet="1" objects="1" scenarios="1"/>
  <mergeCells count="267">
    <mergeCell ref="B237:E237"/>
    <mergeCell ref="B197:F201"/>
    <mergeCell ref="B179:D182"/>
    <mergeCell ref="E179:E182"/>
    <mergeCell ref="B191:F192"/>
    <mergeCell ref="B193:B194"/>
    <mergeCell ref="B121:G121"/>
    <mergeCell ref="B341:F341"/>
    <mergeCell ref="B342:F342"/>
    <mergeCell ref="B333:F334"/>
    <mergeCell ref="B336:F337"/>
    <mergeCell ref="B339:F340"/>
    <mergeCell ref="B311:F315"/>
    <mergeCell ref="B316:F319"/>
    <mergeCell ref="B244:B247"/>
    <mergeCell ref="C244:C247"/>
    <mergeCell ref="D244:D247"/>
    <mergeCell ref="E244:E247"/>
    <mergeCell ref="E293:E296"/>
    <mergeCell ref="B305:F306"/>
    <mergeCell ref="B307:B308"/>
    <mergeCell ref="N1061:N1062"/>
    <mergeCell ref="O319:O320"/>
    <mergeCell ref="B321:F322"/>
    <mergeCell ref="B324:F325"/>
    <mergeCell ref="B326:F326"/>
    <mergeCell ref="B691:F692"/>
    <mergeCell ref="M488:M494"/>
    <mergeCell ref="L488:L494"/>
    <mergeCell ref="N702:N703"/>
    <mergeCell ref="B746:E746"/>
    <mergeCell ref="B564:F565"/>
    <mergeCell ref="B623:C623"/>
    <mergeCell ref="H617:I617"/>
    <mergeCell ref="B618:C618"/>
    <mergeCell ref="B617:G617"/>
    <mergeCell ref="B612:O612"/>
    <mergeCell ref="O583:O584"/>
    <mergeCell ref="B335:F335"/>
    <mergeCell ref="B556:D559"/>
    <mergeCell ref="M496:M497"/>
    <mergeCell ref="B480:O480"/>
    <mergeCell ref="N452:N453"/>
    <mergeCell ref="O1061:O1062"/>
    <mergeCell ref="B343:F343"/>
    <mergeCell ref="B722:F722"/>
    <mergeCell ref="B721:C721"/>
    <mergeCell ref="B720:C720"/>
    <mergeCell ref="C626:C629"/>
    <mergeCell ref="E675:E678"/>
    <mergeCell ref="B485:E485"/>
    <mergeCell ref="E425:E428"/>
    <mergeCell ref="D626:D629"/>
    <mergeCell ref="C376:C379"/>
    <mergeCell ref="D376:D379"/>
    <mergeCell ref="B376:B379"/>
    <mergeCell ref="B439:F444"/>
    <mergeCell ref="B433:F434"/>
    <mergeCell ref="B482:G482"/>
    <mergeCell ref="B425:D428"/>
    <mergeCell ref="B619:B620"/>
    <mergeCell ref="B445:F448"/>
    <mergeCell ref="B437:F438"/>
    <mergeCell ref="E376:E379"/>
    <mergeCell ref="B614:G614"/>
    <mergeCell ref="B506:E506"/>
    <mergeCell ref="B590:F591"/>
    <mergeCell ref="B568:F569"/>
    <mergeCell ref="B570:F575"/>
    <mergeCell ref="B689:B690"/>
    <mergeCell ref="B675:D678"/>
    <mergeCell ref="B354:E354"/>
    <mergeCell ref="B501:B502"/>
    <mergeCell ref="B625:E625"/>
    <mergeCell ref="B372:E372"/>
    <mergeCell ref="B503:E503"/>
    <mergeCell ref="N319:N320"/>
    <mergeCell ref="B328:F329"/>
    <mergeCell ref="B330:F331"/>
    <mergeCell ref="H485:J485"/>
    <mergeCell ref="M357:M363"/>
    <mergeCell ref="M365:M366"/>
    <mergeCell ref="L357:L363"/>
    <mergeCell ref="B370:B371"/>
    <mergeCell ref="L496:L497"/>
    <mergeCell ref="L365:L366"/>
    <mergeCell ref="H375:O375"/>
    <mergeCell ref="H482:O482"/>
    <mergeCell ref="N583:N584"/>
    <mergeCell ref="H614:O614"/>
    <mergeCell ref="H506:O506"/>
    <mergeCell ref="B576:F579"/>
    <mergeCell ref="H625:O625"/>
    <mergeCell ref="B626:B629"/>
    <mergeCell ref="B4:O4"/>
    <mergeCell ref="B6:G6"/>
    <mergeCell ref="H6:O6"/>
    <mergeCell ref="B8:H8"/>
    <mergeCell ref="I8:J8"/>
    <mergeCell ref="D15:D18"/>
    <mergeCell ref="B15:B18"/>
    <mergeCell ref="E15:E18"/>
    <mergeCell ref="C15:C18"/>
    <mergeCell ref="B14:E14"/>
    <mergeCell ref="H14:O14"/>
    <mergeCell ref="O91:O92"/>
    <mergeCell ref="B93:F94"/>
    <mergeCell ref="B96:F97"/>
    <mergeCell ref="N91:N92"/>
    <mergeCell ref="B621:B622"/>
    <mergeCell ref="E556:E559"/>
    <mergeCell ref="F485:G485"/>
    <mergeCell ref="K485:O485"/>
    <mergeCell ref="B110:F110"/>
    <mergeCell ref="B111:F111"/>
    <mergeCell ref="B112:F112"/>
    <mergeCell ref="E626:E629"/>
    <mergeCell ref="B375:E375"/>
    <mergeCell ref="H121:O121"/>
    <mergeCell ref="B113:F113"/>
    <mergeCell ref="H243:O243"/>
    <mergeCell ref="B309:F310"/>
    <mergeCell ref="B219:F220"/>
    <mergeCell ref="B221:F221"/>
    <mergeCell ref="O205:O206"/>
    <mergeCell ref="B207:F208"/>
    <mergeCell ref="B210:F211"/>
    <mergeCell ref="B212:F212"/>
    <mergeCell ref="B233:O233"/>
    <mergeCell ref="B235:G235"/>
    <mergeCell ref="H235:O235"/>
    <mergeCell ref="B222:F223"/>
    <mergeCell ref="B225:F226"/>
    <mergeCell ref="B227:F231"/>
    <mergeCell ref="B202:F205"/>
    <mergeCell ref="J237:K237"/>
    <mergeCell ref="B243:E243"/>
    <mergeCell ref="N205:N206"/>
    <mergeCell ref="B214:F215"/>
    <mergeCell ref="B216:F217"/>
    <mergeCell ref="B293:D296"/>
    <mergeCell ref="H984:O984"/>
    <mergeCell ref="B977:G977"/>
    <mergeCell ref="H977:O977"/>
    <mergeCell ref="C980:I980"/>
    <mergeCell ref="B687:F688"/>
    <mergeCell ref="B712:F713"/>
    <mergeCell ref="B694:F697"/>
    <mergeCell ref="B698:F701"/>
    <mergeCell ref="B703:F704"/>
    <mergeCell ref="O702:O703"/>
    <mergeCell ref="B959:F960"/>
    <mergeCell ref="B796:D799"/>
    <mergeCell ref="E796:E799"/>
    <mergeCell ref="O823:O824"/>
    <mergeCell ref="B842:C842"/>
    <mergeCell ref="B843:F843"/>
    <mergeCell ref="B808:F809"/>
    <mergeCell ref="B853:O853"/>
    <mergeCell ref="B824:F825"/>
    <mergeCell ref="B819:F822"/>
    <mergeCell ref="B706:F707"/>
    <mergeCell ref="B733:G733"/>
    <mergeCell ref="B731:O731"/>
    <mergeCell ref="H733:O733"/>
    <mergeCell ref="B1059:F1060"/>
    <mergeCell ref="B1051:F1053"/>
    <mergeCell ref="B1048:B1049"/>
    <mergeCell ref="B1054:F1055"/>
    <mergeCell ref="B1046:F1047"/>
    <mergeCell ref="B934:F935"/>
    <mergeCell ref="B869:B872"/>
    <mergeCell ref="E986:E989"/>
    <mergeCell ref="D986:D989"/>
    <mergeCell ref="B985:E985"/>
    <mergeCell ref="C986:C989"/>
    <mergeCell ref="B986:B989"/>
    <mergeCell ref="B1057:F1058"/>
    <mergeCell ref="B961:F961"/>
    <mergeCell ref="B932:B933"/>
    <mergeCell ref="B937:F941"/>
    <mergeCell ref="B741:B743"/>
    <mergeCell ref="B841:C841"/>
    <mergeCell ref="B810:B811"/>
    <mergeCell ref="N823:N824"/>
    <mergeCell ref="B833:F834"/>
    <mergeCell ref="H736:I736"/>
    <mergeCell ref="B812:F813"/>
    <mergeCell ref="D747:D750"/>
    <mergeCell ref="E747:E750"/>
    <mergeCell ref="B747:B750"/>
    <mergeCell ref="C747:C750"/>
    <mergeCell ref="B827:F828"/>
    <mergeCell ref="B815:F818"/>
    <mergeCell ref="B744:C744"/>
    <mergeCell ref="H746:O746"/>
    <mergeCell ref="H855:O855"/>
    <mergeCell ref="B930:F931"/>
    <mergeCell ref="B868:E868"/>
    <mergeCell ref="H868:O868"/>
    <mergeCell ref="D869:D872"/>
    <mergeCell ref="E869:E872"/>
    <mergeCell ref="I858:J858"/>
    <mergeCell ref="C869:C872"/>
    <mergeCell ref="B975:O975"/>
    <mergeCell ref="N945:N946"/>
    <mergeCell ref="B918:D921"/>
    <mergeCell ref="E918:E921"/>
    <mergeCell ref="B966:F966"/>
    <mergeCell ref="B858:H858"/>
    <mergeCell ref="O945:O946"/>
    <mergeCell ref="B855:G855"/>
    <mergeCell ref="B963:F963"/>
    <mergeCell ref="B964:F964"/>
    <mergeCell ref="B942:F945"/>
    <mergeCell ref="B947:F948"/>
    <mergeCell ref="B950:F951"/>
    <mergeCell ref="B954:F956"/>
    <mergeCell ref="B967:F967"/>
    <mergeCell ref="B64:D67"/>
    <mergeCell ref="B76:F77"/>
    <mergeCell ref="E64:E67"/>
    <mergeCell ref="B78:B79"/>
    <mergeCell ref="B450:F452"/>
    <mergeCell ref="B80:F81"/>
    <mergeCell ref="B105:F106"/>
    <mergeCell ref="B107:F107"/>
    <mergeCell ref="B119:O119"/>
    <mergeCell ref="B83:F87"/>
    <mergeCell ref="O452:O453"/>
    <mergeCell ref="B88:F91"/>
    <mergeCell ref="B100:F102"/>
    <mergeCell ref="B109:F109"/>
    <mergeCell ref="B130:B133"/>
    <mergeCell ref="C130:C133"/>
    <mergeCell ref="D130:D133"/>
    <mergeCell ref="E130:E133"/>
    <mergeCell ref="B123:H123"/>
    <mergeCell ref="B129:E129"/>
    <mergeCell ref="H129:O129"/>
    <mergeCell ref="I123:J123"/>
    <mergeCell ref="C127:E127"/>
    <mergeCell ref="B195:F196"/>
    <mergeCell ref="B98:F99"/>
    <mergeCell ref="B108:F108"/>
    <mergeCell ref="B952:F953"/>
    <mergeCell ref="B962:F962"/>
    <mergeCell ref="B965:F965"/>
    <mergeCell ref="B586:F587"/>
    <mergeCell ref="B588:F589"/>
    <mergeCell ref="B455:F456"/>
    <mergeCell ref="B457:F458"/>
    <mergeCell ref="B737:C737"/>
    <mergeCell ref="F354:G354"/>
    <mergeCell ref="B507:B510"/>
    <mergeCell ref="B349:O349"/>
    <mergeCell ref="B351:G351"/>
    <mergeCell ref="H354:J354"/>
    <mergeCell ref="K354:O354"/>
    <mergeCell ref="H351:O351"/>
    <mergeCell ref="B738:B740"/>
    <mergeCell ref="B581:F583"/>
    <mergeCell ref="B459:F460"/>
    <mergeCell ref="D507:D510"/>
    <mergeCell ref="E507:E510"/>
    <mergeCell ref="B736:G736"/>
    <mergeCell ref="C507:C510"/>
  </mergeCells>
  <phoneticPr fontId="0" type="noConversion"/>
  <conditionalFormatting sqref="O54 O169 O283 O415 O546 O665 O786 O908">
    <cfRule type="cellIs" dxfId="133" priority="5" stopIfTrue="1" operator="notEqual">
      <formula>O50+O51+O52+O53</formula>
    </cfRule>
  </conditionalFormatting>
  <dataValidations xWindow="126" yWindow="546" count="1">
    <dataValidation type="list" allowBlank="1" errorTitle="grousse error" error="ALERTTTTTT" promptTitle="ATTENTION" prompt="uniquement liste déroulante" sqref="C373 C504" xr:uid="{00000000-0002-0000-0700-000000000000}">
      <formula1>CAL</formula1>
    </dataValidation>
  </dataValidations>
  <hyperlinks>
    <hyperlink ref="D1" location="'SITE 5'!A3" display="PAM 3-5" xr:uid="{CCEFF478-79BC-4AD1-A7DF-C744DBC0659C}"/>
    <hyperlink ref="E1" location="'SITE 5'!A903" display="PAM 6-11" xr:uid="{80316ABF-032F-417D-8369-C481C7EA6B7C}"/>
    <hyperlink ref="F1" location="'SITE 5'!A345" display="CAL 3-5" xr:uid="{6CD5341E-C038-4AD4-ABC9-220258BAFA25}"/>
    <hyperlink ref="G1" location="'SITE 5'!A524" display="CAL 6-11" xr:uid="{941C073A-07B1-4AD7-B49A-F69D25E9D10E}"/>
    <hyperlink ref="H1" location="'SITE 5'!A669" display="APS 3-5" xr:uid="{51C287B2-4191-4FB1-B498-6E8117F54762}"/>
    <hyperlink ref="I1" location="'SITE 5'!A789" display="APS 6-11" xr:uid="{8019D57F-13CC-44DE-9D62-CBACBEFAE828}"/>
    <hyperlink ref="J1" location="'SITE 5'!A1035" display="Global Site" xr:uid="{FB89C1C8-C134-4E33-971F-5908F66AC2B5}"/>
    <hyperlink ref="C1" location="'Calendrier 2024'!A1" display="CALENDRIER" xr:uid="{C4968BC4-9023-4A06-8D42-A90A3AF62818}"/>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8"/>
      <c r="B1" s="1557"/>
      <c r="C1" s="1548" t="s">
        <v>731</v>
      </c>
      <c r="D1" s="1549" t="s">
        <v>732</v>
      </c>
      <c r="E1" s="1549" t="s">
        <v>733</v>
      </c>
      <c r="F1" s="1550" t="s">
        <v>737</v>
      </c>
      <c r="G1" s="1550" t="s">
        <v>738</v>
      </c>
      <c r="H1" s="1551" t="s">
        <v>734</v>
      </c>
      <c r="I1" s="1551" t="s">
        <v>735</v>
      </c>
      <c r="J1" s="1565" t="s">
        <v>736</v>
      </c>
      <c r="K1" s="1557"/>
      <c r="L1" s="1557"/>
      <c r="M1" s="1557"/>
      <c r="N1" s="1557"/>
      <c r="O1" s="1557"/>
      <c r="P1" s="1557"/>
    </row>
    <row r="2" spans="1:24" s="1546" customFormat="1" ht="11.25" customHeight="1" x14ac:dyDescent="0.25">
      <c r="A2" s="1558"/>
      <c r="B2" s="1556"/>
      <c r="C2" s="1556"/>
      <c r="D2" s="1559"/>
      <c r="E2" s="1556"/>
      <c r="F2" s="1556"/>
      <c r="G2" s="1556"/>
      <c r="H2" s="1556"/>
      <c r="I2" s="1556"/>
      <c r="J2" s="1557"/>
      <c r="K2" s="1557"/>
      <c r="L2" s="1557"/>
      <c r="M2" s="1557"/>
      <c r="N2" s="1557"/>
      <c r="O2" s="1557"/>
      <c r="P2" s="1557"/>
    </row>
    <row r="3" spans="1:24" ht="13.8" thickBot="1" x14ac:dyDescent="0.3">
      <c r="A3" s="1553"/>
    </row>
    <row r="4" spans="1:24" s="324" customFormat="1" ht="33.75" customHeight="1" thickBot="1" x14ac:dyDescent="0.3">
      <c r="A4" s="1561"/>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53"/>
      <c r="V5" s="853" t="s">
        <v>730</v>
      </c>
      <c r="W5" s="1543">
        <v>0.57899999999999996</v>
      </c>
    </row>
    <row r="6" spans="1:24" ht="30.75" customHeight="1" thickBot="1" x14ac:dyDescent="0.3">
      <c r="A6" s="1564"/>
      <c r="B6" s="2325" t="s">
        <v>441</v>
      </c>
      <c r="C6" s="2326"/>
      <c r="D6" s="2326"/>
      <c r="E6" s="2326"/>
      <c r="F6" s="2326"/>
      <c r="G6" s="2327"/>
      <c r="H6" s="2457" t="s">
        <v>395</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55">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55">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53"/>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53"/>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456">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333" t="s">
        <v>559</v>
      </c>
      <c r="C100" s="2334"/>
      <c r="D100" s="2334"/>
      <c r="E100" s="2334"/>
      <c r="F100" s="2335"/>
      <c r="H100" s="370">
        <v>751</v>
      </c>
      <c r="I100" s="381" t="s">
        <v>137</v>
      </c>
      <c r="J100" s="346"/>
      <c r="K100" s="346"/>
      <c r="L100" s="347"/>
      <c r="M100" s="431"/>
      <c r="N100" s="432">
        <f>SUM('SITE 1:SITE 15'!O100)</f>
        <v>0</v>
      </c>
      <c r="O100" s="7"/>
    </row>
    <row r="101" spans="1:15" ht="16.5" customHeight="1" x14ac:dyDescent="0.25">
      <c r="A101" s="1553"/>
      <c r="B101" s="2333"/>
      <c r="C101" s="2334"/>
      <c r="D101" s="2334"/>
      <c r="E101" s="2334"/>
      <c r="F101" s="2335"/>
      <c r="H101" s="348">
        <v>752</v>
      </c>
      <c r="I101" s="349" t="s">
        <v>138</v>
      </c>
      <c r="J101" s="350"/>
      <c r="K101" s="350"/>
      <c r="L101" s="351"/>
      <c r="M101" s="437"/>
      <c r="N101" s="432">
        <f>SUM('SITE 1:SITE 15'!O101)</f>
        <v>0</v>
      </c>
      <c r="O101" s="2"/>
    </row>
    <row r="102" spans="1:15" ht="20.25" customHeight="1" x14ac:dyDescent="0.25">
      <c r="A102" s="1553"/>
      <c r="B102" s="2333"/>
      <c r="C102" s="2334"/>
      <c r="D102" s="2334"/>
      <c r="E102" s="2334"/>
      <c r="F102" s="2335"/>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6</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6</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6</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3"/>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1:22" ht="15" customHeight="1" x14ac:dyDescent="0.25">
      <c r="A359" s="1553"/>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1:22" ht="15" customHeight="1" x14ac:dyDescent="0.25">
      <c r="A360" s="1553"/>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1:22" ht="15" customHeight="1" x14ac:dyDescent="0.25">
      <c r="A361" s="1553"/>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1:22" ht="15" customHeight="1" x14ac:dyDescent="0.25">
      <c r="A362" s="1553"/>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1:22" ht="15" customHeight="1" x14ac:dyDescent="0.25">
      <c r="A363" s="1553"/>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1:22" ht="15" customHeight="1" x14ac:dyDescent="0.25">
      <c r="A364" s="1553"/>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6</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A490" s="1553"/>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A491" s="1553"/>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A492" s="1553"/>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A493" s="1553"/>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A494" s="1553"/>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A495" s="1553"/>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6</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6</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6</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333" t="s">
        <v>559</v>
      </c>
      <c r="C954" s="2334"/>
      <c r="D954" s="2334"/>
      <c r="E954" s="2334"/>
      <c r="F954" s="2335"/>
      <c r="H954" s="370">
        <v>751</v>
      </c>
      <c r="I954" s="381" t="s">
        <v>137</v>
      </c>
      <c r="J954" s="346"/>
      <c r="K954" s="346"/>
      <c r="L954" s="347"/>
      <c r="M954" s="431"/>
      <c r="N954" s="432">
        <f>SUM('SITE 1:SITE 15'!O954)</f>
        <v>0</v>
      </c>
      <c r="O954" s="7"/>
    </row>
    <row r="955" spans="1:15" ht="16.5" customHeight="1" x14ac:dyDescent="0.25">
      <c r="A955" s="1553"/>
      <c r="B955" s="2333"/>
      <c r="C955" s="2334"/>
      <c r="D955" s="2334"/>
      <c r="E955" s="2334"/>
      <c r="F955" s="2335"/>
      <c r="H955" s="348">
        <v>752</v>
      </c>
      <c r="I955" s="349" t="s">
        <v>138</v>
      </c>
      <c r="J955" s="350"/>
      <c r="K955" s="350"/>
      <c r="L955" s="351"/>
      <c r="M955" s="437"/>
      <c r="N955" s="432">
        <f>SUM('SITE 1:SITE 15'!O955)</f>
        <v>0</v>
      </c>
      <c r="O955" s="2"/>
    </row>
    <row r="956" spans="1:15" ht="25.5" customHeight="1" x14ac:dyDescent="0.25">
      <c r="A956" s="1553"/>
      <c r="B956" s="2333"/>
      <c r="C956" s="2334"/>
      <c r="D956" s="2334"/>
      <c r="E956" s="2334"/>
      <c r="F956" s="2335"/>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6</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A982" s="1553"/>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A983" s="1553"/>
      <c r="B983" s="600"/>
      <c r="C983" s="601"/>
      <c r="D983" s="599"/>
      <c r="E983" s="599"/>
      <c r="K983" s="42"/>
      <c r="L983" s="42"/>
      <c r="M983" s="43"/>
      <c r="N983" s="43"/>
      <c r="O983" s="325"/>
    </row>
    <row r="984" spans="1:15" ht="19.8" thickBot="1" x14ac:dyDescent="0.3">
      <c r="A984" s="1553"/>
      <c r="B984" s="600"/>
      <c r="C984" s="601"/>
      <c r="D984" s="599"/>
      <c r="E984" s="599"/>
      <c r="H984" s="2392" t="s">
        <v>174</v>
      </c>
      <c r="I984" s="2393"/>
      <c r="J984" s="2393"/>
      <c r="K984" s="2393"/>
      <c r="L984" s="2393"/>
      <c r="M984" s="2393"/>
      <c r="N984" s="2393"/>
      <c r="O984" s="2394"/>
    </row>
    <row r="985" spans="1:15" ht="18" thickTop="1" thickBot="1" x14ac:dyDescent="0.3">
      <c r="A985" s="1553"/>
      <c r="B985" s="2438" t="s">
        <v>175</v>
      </c>
      <c r="C985" s="2439"/>
      <c r="D985" s="2439"/>
      <c r="E985" s="2440"/>
      <c r="H985" s="330" t="s">
        <v>17</v>
      </c>
      <c r="I985" s="331"/>
      <c r="J985" s="332"/>
      <c r="K985" s="332"/>
      <c r="L985" s="331"/>
      <c r="M985" s="331"/>
      <c r="N985" s="331"/>
      <c r="O985" s="333"/>
    </row>
    <row r="986" spans="1:15" ht="14.4" thickTop="1" x14ac:dyDescent="0.25">
      <c r="A986" s="1553"/>
      <c r="B986" s="2419" t="s">
        <v>190</v>
      </c>
      <c r="C986" s="2386" t="s">
        <v>16</v>
      </c>
      <c r="D986" s="2436" t="s">
        <v>191</v>
      </c>
      <c r="E986" s="2370" t="s">
        <v>192</v>
      </c>
      <c r="H986" s="334"/>
      <c r="I986" s="335"/>
      <c r="J986" s="336"/>
      <c r="K986" s="336"/>
      <c r="L986" s="335"/>
      <c r="M986" s="337"/>
      <c r="N986" s="698" t="s">
        <v>166</v>
      </c>
      <c r="O986" s="699" t="str">
        <f>H6</f>
        <v>SITE 6</v>
      </c>
    </row>
    <row r="987" spans="1:15" ht="13.8" x14ac:dyDescent="0.25">
      <c r="A987" s="1553"/>
      <c r="B987" s="2446"/>
      <c r="C987" s="2441"/>
      <c r="D987" s="2437"/>
      <c r="E987" s="2371"/>
      <c r="H987" s="339"/>
      <c r="I987" s="340"/>
      <c r="J987" s="341"/>
      <c r="K987" s="341"/>
      <c r="L987" s="42"/>
      <c r="M987" s="43"/>
      <c r="N987" s="342"/>
      <c r="O987" s="343"/>
    </row>
    <row r="988" spans="1:15" ht="13.8" x14ac:dyDescent="0.25">
      <c r="A988" s="1553"/>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A989" s="1553"/>
      <c r="B989" s="2447"/>
      <c r="C989" s="2442"/>
      <c r="D989" s="2437"/>
      <c r="E989" s="2371"/>
      <c r="H989" s="348">
        <v>6063</v>
      </c>
      <c r="I989" s="349" t="s">
        <v>22</v>
      </c>
      <c r="J989" s="350"/>
      <c r="K989" s="350"/>
      <c r="L989" s="351"/>
      <c r="M989" s="437"/>
      <c r="N989" s="700">
        <f>SUM('SITE 1:SITE 15'!O989)</f>
        <v>0</v>
      </c>
      <c r="O989" s="701">
        <f t="shared" si="13"/>
        <v>0</v>
      </c>
    </row>
    <row r="990" spans="1:15" ht="15.6" x14ac:dyDescent="0.25">
      <c r="A990" s="1553"/>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A991" s="1553"/>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A992" s="1553"/>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1:15" ht="13.8" x14ac:dyDescent="0.25">
      <c r="A993" s="1553"/>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1:15" ht="13.8" x14ac:dyDescent="0.25">
      <c r="A994" s="1553"/>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1:15" ht="13.8" x14ac:dyDescent="0.25">
      <c r="A995" s="1553"/>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1:15" ht="13.8" x14ac:dyDescent="0.25">
      <c r="A996" s="1553"/>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1:15" ht="13.8" x14ac:dyDescent="0.25">
      <c r="A997" s="1553"/>
      <c r="B997" s="706"/>
      <c r="C997" s="709"/>
      <c r="D997" s="708"/>
      <c r="E997" s="708"/>
      <c r="H997" s="364"/>
      <c r="I997" s="365"/>
      <c r="J997" s="336"/>
      <c r="K997" s="336"/>
      <c r="L997" s="366"/>
      <c r="M997" s="367"/>
      <c r="N997" s="711"/>
      <c r="O997" s="712"/>
    </row>
    <row r="998" spans="1:15" ht="14.4" thickBot="1" x14ac:dyDescent="0.3">
      <c r="A998" s="155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1:15" ht="13.8" x14ac:dyDescent="0.25">
      <c r="A999" s="1553"/>
      <c r="B999" s="717"/>
      <c r="C999" s="718"/>
      <c r="D999" s="718"/>
      <c r="E999" s="719"/>
      <c r="H999" s="348">
        <v>614</v>
      </c>
      <c r="I999" s="349" t="s">
        <v>44</v>
      </c>
      <c r="J999" s="350"/>
      <c r="K999" s="350"/>
      <c r="L999" s="351"/>
      <c r="M999" s="351"/>
      <c r="N999" s="700">
        <f>SUM('SITE 1:SITE 15'!O999)</f>
        <v>0</v>
      </c>
      <c r="O999" s="701">
        <f t="shared" si="14"/>
        <v>0</v>
      </c>
    </row>
    <row r="1000" spans="1:15" ht="13.8" x14ac:dyDescent="0.25">
      <c r="A1000" s="1553"/>
      <c r="B1000" s="70"/>
      <c r="C1000" s="74"/>
      <c r="D1000" s="720"/>
      <c r="E1000" s="73"/>
      <c r="H1000" s="348">
        <v>615</v>
      </c>
      <c r="I1000" s="349" t="s">
        <v>45</v>
      </c>
      <c r="J1000" s="350"/>
      <c r="K1000" s="350"/>
      <c r="L1000" s="351"/>
      <c r="M1000" s="351"/>
      <c r="N1000" s="700">
        <f>SUM('SITE 1:SITE 15'!O1000)</f>
        <v>0</v>
      </c>
      <c r="O1000" s="701">
        <f t="shared" si="14"/>
        <v>0</v>
      </c>
    </row>
    <row r="1001" spans="1:15" ht="14.4" thickBot="1" x14ac:dyDescent="0.3">
      <c r="A1001" s="1553"/>
      <c r="B1001" s="433" t="s">
        <v>35</v>
      </c>
      <c r="C1001" s="460"/>
      <c r="D1001" s="721"/>
      <c r="E1001" s="462"/>
      <c r="H1001" s="348">
        <v>616</v>
      </c>
      <c r="I1001" s="349" t="s">
        <v>47</v>
      </c>
      <c r="J1001" s="350"/>
      <c r="K1001" s="350"/>
      <c r="L1001" s="351"/>
      <c r="M1001" s="351"/>
      <c r="N1001" s="700">
        <f>SUM('SITE 1:SITE 15'!O1001)</f>
        <v>0</v>
      </c>
      <c r="O1001" s="701">
        <f t="shared" si="14"/>
        <v>0</v>
      </c>
    </row>
    <row r="1002" spans="1:15" ht="13.8" x14ac:dyDescent="0.25">
      <c r="A1002" s="1553"/>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1:15" ht="13.8" x14ac:dyDescent="0.25">
      <c r="A1003" s="1553"/>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1:15" ht="13.8" x14ac:dyDescent="0.25">
      <c r="A1004" s="1553"/>
      <c r="B1004" s="706" t="s">
        <v>163</v>
      </c>
      <c r="C1004" s="707">
        <f>C640</f>
        <v>0</v>
      </c>
      <c r="D1004" s="708" t="e">
        <f>D640</f>
        <v>#DIV/0!</v>
      </c>
      <c r="E1004" s="708">
        <f>E640</f>
        <v>0</v>
      </c>
      <c r="H1004" s="379"/>
      <c r="I1004" s="42"/>
      <c r="J1004" s="341"/>
      <c r="K1004" s="341"/>
      <c r="L1004" s="45"/>
      <c r="M1004" s="43"/>
      <c r="N1004" s="722"/>
      <c r="O1004" s="723"/>
    </row>
    <row r="1005" spans="1:15" ht="13.8" x14ac:dyDescent="0.25">
      <c r="A1005" s="1553"/>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1:15" ht="14.4" thickBot="1" x14ac:dyDescent="0.3">
      <c r="A1006" s="155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1:15" ht="14.4" thickBot="1" x14ac:dyDescent="0.3">
      <c r="A1007" s="155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1:15" ht="13.8" x14ac:dyDescent="0.25">
      <c r="A1008" s="1553"/>
      <c r="B1008" s="717"/>
      <c r="C1008" s="718"/>
      <c r="D1008" s="718"/>
      <c r="E1008" s="719"/>
      <c r="H1008" s="348">
        <v>623</v>
      </c>
      <c r="I1008" s="349" t="s">
        <v>61</v>
      </c>
      <c r="J1008" s="350"/>
      <c r="K1008" s="350"/>
      <c r="L1008" s="351"/>
      <c r="M1008" s="437"/>
      <c r="N1008" s="700">
        <f>SUM('SITE 1:SITE 15'!O1008)</f>
        <v>0</v>
      </c>
      <c r="O1008" s="701">
        <f t="shared" si="15"/>
        <v>0</v>
      </c>
    </row>
    <row r="1009" spans="1:15" ht="14.4" thickBot="1" x14ac:dyDescent="0.3">
      <c r="A1009" s="1553"/>
      <c r="B1009" s="70"/>
      <c r="C1009" s="74"/>
      <c r="D1009" s="720"/>
      <c r="E1009" s="73"/>
      <c r="H1009" s="348">
        <v>624</v>
      </c>
      <c r="I1009" s="349" t="s">
        <v>63</v>
      </c>
      <c r="J1009" s="350"/>
      <c r="K1009" s="350"/>
      <c r="L1009" s="351"/>
      <c r="M1009" s="437"/>
      <c r="N1009" s="700">
        <f>SUM('SITE 1:SITE 15'!O1009)</f>
        <v>0</v>
      </c>
      <c r="O1009" s="701">
        <f t="shared" si="15"/>
        <v>0</v>
      </c>
    </row>
    <row r="1010" spans="1:15" ht="14.4" thickBot="1" x14ac:dyDescent="0.3">
      <c r="A1010" s="1553"/>
      <c r="B1010" s="472" t="s">
        <v>46</v>
      </c>
      <c r="C1010" s="473"/>
      <c r="D1010" s="730"/>
      <c r="E1010" s="475"/>
      <c r="H1010" s="348" t="s">
        <v>65</v>
      </c>
      <c r="I1010" s="349" t="s">
        <v>66</v>
      </c>
      <c r="J1010" s="350"/>
      <c r="K1010" s="350"/>
      <c r="L1010" s="351"/>
      <c r="M1010" s="437"/>
      <c r="N1010" s="700">
        <f>SUM('SITE 1:SITE 15'!O1010)</f>
        <v>0</v>
      </c>
      <c r="O1010" s="701">
        <f t="shared" si="15"/>
        <v>0</v>
      </c>
    </row>
    <row r="1011" spans="1:15" ht="13.8" x14ac:dyDescent="0.25">
      <c r="A1011" s="1553"/>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1:15" ht="13.8" x14ac:dyDescent="0.25">
      <c r="A1012" s="1553"/>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1:15" ht="13.8" x14ac:dyDescent="0.25">
      <c r="A1013" s="1553"/>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1:15" ht="13.8" x14ac:dyDescent="0.25">
      <c r="A1014" s="1553"/>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1:15" ht="13.8" x14ac:dyDescent="0.25">
      <c r="A1015" s="1553"/>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1:15" ht="13.8" x14ac:dyDescent="0.25">
      <c r="A1016" s="1553"/>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1:15" ht="13.8" x14ac:dyDescent="0.25">
      <c r="A1017" s="1553"/>
      <c r="B1017" s="706"/>
      <c r="C1017" s="709"/>
      <c r="D1017" s="708"/>
      <c r="E1017" s="708"/>
      <c r="H1017" s="334"/>
      <c r="I1017" s="369"/>
      <c r="J1017" s="341"/>
      <c r="K1017" s="341"/>
      <c r="L1017" s="325"/>
      <c r="M1017" s="325"/>
      <c r="N1017" s="731"/>
      <c r="O1017" s="732"/>
    </row>
    <row r="1018" spans="1:15" ht="14.4" thickBot="1" x14ac:dyDescent="0.3">
      <c r="A1018" s="1553"/>
      <c r="B1018" s="724"/>
      <c r="C1018" s="709"/>
      <c r="D1018" s="708"/>
      <c r="E1018" s="708"/>
      <c r="H1018" s="383">
        <v>63</v>
      </c>
      <c r="I1018" s="378" t="s">
        <v>84</v>
      </c>
      <c r="J1018" s="361"/>
      <c r="K1018" s="361"/>
      <c r="L1018" s="362"/>
      <c r="M1018" s="451"/>
      <c r="N1018" s="710">
        <f>SUM('SITE 1:SITE 15'!O1018)</f>
        <v>0</v>
      </c>
      <c r="O1018" s="397">
        <f>O48+O163+O277+O409+O540+O659+O780+O902</f>
        <v>0</v>
      </c>
    </row>
    <row r="1019" spans="1:15" ht="14.4" thickBot="1" x14ac:dyDescent="0.3">
      <c r="A1019" s="1553"/>
      <c r="B1019" s="733" t="s">
        <v>83</v>
      </c>
      <c r="C1019" s="727">
        <f>SUM(C1011:C1018)</f>
        <v>0</v>
      </c>
      <c r="D1019" s="734" t="e">
        <f>E1019/C1019</f>
        <v>#DIV/0!</v>
      </c>
      <c r="E1019" s="729">
        <f>SUM(E1011:E1018)</f>
        <v>0</v>
      </c>
      <c r="H1019" s="364"/>
      <c r="I1019" s="352"/>
      <c r="J1019" s="341"/>
      <c r="K1019" s="341"/>
      <c r="L1019" s="325"/>
      <c r="M1019" s="325"/>
      <c r="N1019" s="711"/>
      <c r="O1019" s="712"/>
    </row>
    <row r="1020" spans="1:15" ht="14.4" thickBot="1" x14ac:dyDescent="0.3">
      <c r="A1020" s="1553"/>
      <c r="B1020" s="70"/>
      <c r="C1020" s="67"/>
      <c r="D1020" s="735"/>
      <c r="E1020" s="69"/>
      <c r="H1020" s="370">
        <v>64111</v>
      </c>
      <c r="I1020" s="381" t="s">
        <v>87</v>
      </c>
      <c r="J1020" s="346"/>
      <c r="K1020" s="346"/>
      <c r="L1020" s="347"/>
      <c r="M1020" s="431"/>
      <c r="N1020" s="700">
        <f>SUM('SITE 1:SITE 15'!O1020)</f>
        <v>0</v>
      </c>
      <c r="O1020" s="701">
        <f>O50+O165+O279+O411+O542+O661+O782+O904</f>
        <v>0</v>
      </c>
    </row>
    <row r="1021" spans="1:15" ht="14.4" thickBot="1" x14ac:dyDescent="0.3">
      <c r="A1021" s="155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1:15" ht="13.8" x14ac:dyDescent="0.25">
      <c r="A1022" s="1553"/>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1:15" ht="13.8" x14ac:dyDescent="0.25">
      <c r="A1023" s="1553"/>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1:15" ht="13.8" x14ac:dyDescent="0.25">
      <c r="A1024" s="1553"/>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1:15" ht="13.8" x14ac:dyDescent="0.25">
      <c r="A1025" s="1553"/>
      <c r="B1025" s="706" t="s">
        <v>169</v>
      </c>
      <c r="C1025" s="709">
        <f>C785</f>
        <v>0</v>
      </c>
      <c r="D1025" s="708" t="e">
        <f>D785</f>
        <v>#DIV/0!</v>
      </c>
      <c r="E1025" s="708">
        <f>E785</f>
        <v>0</v>
      </c>
      <c r="H1025" s="364"/>
      <c r="I1025" s="352"/>
      <c r="J1025" s="341"/>
      <c r="K1025" s="341"/>
      <c r="L1025" s="325"/>
      <c r="M1025" s="325"/>
      <c r="N1025" s="711"/>
      <c r="O1025" s="712"/>
    </row>
    <row r="1026" spans="1:15" ht="13.8" x14ac:dyDescent="0.25">
      <c r="A1026" s="1553"/>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1:15" ht="13.8" x14ac:dyDescent="0.25">
      <c r="A1027" s="1553"/>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1:15" ht="14.4" thickBot="1" x14ac:dyDescent="0.3">
      <c r="A1028" s="1553"/>
      <c r="B1028" s="706"/>
      <c r="C1028" s="709"/>
      <c r="D1028" s="708"/>
      <c r="E1028" s="708"/>
      <c r="H1028" s="370">
        <v>658</v>
      </c>
      <c r="I1028" s="385" t="s">
        <v>101</v>
      </c>
      <c r="J1028" s="357"/>
      <c r="K1028" s="357"/>
      <c r="L1028" s="386"/>
      <c r="M1028" s="477"/>
      <c r="N1028" s="700">
        <f>SUM('SITE 1:SITE 15'!O1028)</f>
        <v>0</v>
      </c>
      <c r="O1028" s="701">
        <f>O58+O173+O287+O419+O550+O669+O790+O912</f>
        <v>0</v>
      </c>
    </row>
    <row r="1029" spans="1:15" ht="14.4" thickBot="1" x14ac:dyDescent="0.3">
      <c r="A1029" s="155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1:15" ht="14.4" thickBot="1" x14ac:dyDescent="0.3">
      <c r="A1030" s="1553"/>
      <c r="B1030" s="70"/>
      <c r="C1030" s="67"/>
      <c r="D1030" s="735"/>
      <c r="E1030" s="69"/>
      <c r="H1030" s="334"/>
      <c r="I1030" s="369"/>
      <c r="J1030" s="341"/>
      <c r="K1030" s="341"/>
      <c r="L1030" s="352"/>
      <c r="M1030" s="352"/>
      <c r="N1030" s="731"/>
      <c r="O1030" s="732"/>
    </row>
    <row r="1031" spans="1:15" ht="14.4" thickBot="1" x14ac:dyDescent="0.3">
      <c r="A1031" s="155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1:15" ht="13.8" x14ac:dyDescent="0.25">
      <c r="A1032" s="1553"/>
      <c r="B1032" s="706" t="s">
        <v>0</v>
      </c>
      <c r="C1032" s="707">
        <f>C422</f>
        <v>0</v>
      </c>
      <c r="D1032" s="708" t="e">
        <f>D422</f>
        <v>#DIV/0!</v>
      </c>
      <c r="E1032" s="708">
        <f>E422</f>
        <v>0</v>
      </c>
      <c r="H1032" s="334"/>
      <c r="I1032" s="369"/>
      <c r="J1032" s="325"/>
      <c r="K1032" s="325"/>
      <c r="L1032" s="352"/>
      <c r="M1032" s="352"/>
      <c r="N1032" s="731"/>
      <c r="O1032" s="732"/>
    </row>
    <row r="1033" spans="1:15" ht="13.8" x14ac:dyDescent="0.25">
      <c r="A1033" s="1553"/>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1:15" ht="13.8" x14ac:dyDescent="0.25">
      <c r="A1034" s="1553"/>
      <c r="B1034" s="706" t="s">
        <v>163</v>
      </c>
      <c r="C1034" s="707">
        <f>C672</f>
        <v>0</v>
      </c>
      <c r="D1034" s="708" t="e">
        <f>D672</f>
        <v>#DIV/0!</v>
      </c>
      <c r="E1034" s="708">
        <f>E672</f>
        <v>0</v>
      </c>
      <c r="H1034" s="364"/>
      <c r="I1034" s="352"/>
      <c r="J1034" s="341"/>
      <c r="K1034" s="341"/>
      <c r="L1034" s="352"/>
      <c r="M1034" s="352"/>
      <c r="N1034" s="711"/>
      <c r="O1034" s="712"/>
    </row>
    <row r="1035" spans="1:15" ht="13.8" x14ac:dyDescent="0.25">
      <c r="A1035" s="1553"/>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1:15" ht="13.8" x14ac:dyDescent="0.25">
      <c r="A1036" s="1553"/>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1:15" ht="13.8" x14ac:dyDescent="0.25">
      <c r="A1037" s="1553"/>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1:15" ht="14.4" thickBot="1" x14ac:dyDescent="0.3">
      <c r="A1038" s="1553"/>
      <c r="B1038" s="706"/>
      <c r="C1038" s="709"/>
      <c r="D1038" s="708"/>
      <c r="E1038" s="708"/>
      <c r="H1038" s="359">
        <v>68</v>
      </c>
      <c r="I1038" s="378" t="s">
        <v>114</v>
      </c>
      <c r="J1038" s="361"/>
      <c r="K1038" s="361"/>
      <c r="L1038" s="389"/>
      <c r="M1038" s="485"/>
      <c r="N1038" s="710">
        <f>SUM('SITE 1:SITE 15'!O1038)</f>
        <v>0</v>
      </c>
      <c r="O1038" s="397">
        <f>O68+O183+O297+O429+O560+O679+O800+O922</f>
        <v>0</v>
      </c>
    </row>
    <row r="1039" spans="1:15" ht="14.4" thickBot="1" x14ac:dyDescent="0.3">
      <c r="A1039" s="1553"/>
      <c r="B1039" s="733" t="s">
        <v>105</v>
      </c>
      <c r="C1039" s="727">
        <f>SUM(C1032:C1038)</f>
        <v>0</v>
      </c>
      <c r="D1039" s="734" t="e">
        <f>E1039/C1039</f>
        <v>#DIV/0!</v>
      </c>
      <c r="E1039" s="729">
        <f>SUM(E1032:E1038)</f>
        <v>0</v>
      </c>
      <c r="H1039" s="364"/>
      <c r="I1039" s="352"/>
      <c r="J1039" s="341"/>
      <c r="K1039" s="341"/>
      <c r="L1039" s="352"/>
      <c r="M1039" s="352"/>
      <c r="N1039" s="711"/>
      <c r="O1039" s="712"/>
    </row>
    <row r="1040" spans="1:15" ht="15" customHeight="1" thickBot="1" x14ac:dyDescent="0.3">
      <c r="A1040" s="1553"/>
      <c r="B1040" s="70"/>
      <c r="C1040" s="480"/>
      <c r="D1040" s="735"/>
      <c r="E1040" s="69"/>
      <c r="H1040" s="390">
        <v>86</v>
      </c>
      <c r="I1040" s="378" t="s">
        <v>115</v>
      </c>
      <c r="J1040" s="361"/>
      <c r="K1040" s="361"/>
      <c r="L1040" s="361"/>
      <c r="M1040" s="479"/>
      <c r="N1040" s="710">
        <f>SUM('SITE 1:SITE 15'!O1040)</f>
        <v>0</v>
      </c>
      <c r="O1040" s="397">
        <f>O70+O185+O299+O431+O562+O681+O802+O924</f>
        <v>0</v>
      </c>
    </row>
    <row r="1041" spans="1:15" ht="15.75" customHeight="1" thickBot="1" x14ac:dyDescent="0.3">
      <c r="A1041" s="1553"/>
      <c r="B1041" s="736" t="s">
        <v>108</v>
      </c>
      <c r="C1041" s="737"/>
      <c r="D1041" s="738"/>
      <c r="E1041" s="739">
        <f>E1039+E1029+E1019+E1007+E998</f>
        <v>0</v>
      </c>
      <c r="H1041" s="391"/>
      <c r="I1041" s="45"/>
      <c r="J1041" s="45"/>
      <c r="K1041" s="45"/>
      <c r="L1041" s="352"/>
      <c r="M1041" s="352"/>
      <c r="N1041" s="740"/>
      <c r="O1041" s="741"/>
    </row>
    <row r="1042" spans="1:15" ht="15" customHeight="1" x14ac:dyDescent="0.25">
      <c r="A1042" s="1553"/>
      <c r="B1042" s="742"/>
      <c r="C1042" s="743"/>
      <c r="D1042" s="744"/>
      <c r="E1042" s="745"/>
      <c r="H1042" s="392" t="s">
        <v>116</v>
      </c>
      <c r="I1042" s="393"/>
      <c r="J1042" s="394"/>
      <c r="K1042" s="394"/>
      <c r="L1042" s="393"/>
      <c r="M1042" s="393"/>
      <c r="N1042" s="746">
        <f>SUM('SITE 1:SITE 15'!O1042)</f>
        <v>0</v>
      </c>
      <c r="O1042" s="747">
        <f>O72+O187+O301+O433+O564+O683+O804+O926</f>
        <v>0</v>
      </c>
    </row>
    <row r="1043" spans="1:15" ht="15.75" customHeight="1" x14ac:dyDescent="0.25">
      <c r="A1043" s="1553"/>
      <c r="B1043" s="742"/>
      <c r="C1043" s="743"/>
      <c r="D1043" s="744"/>
      <c r="E1043" s="745"/>
      <c r="H1043" s="364" t="s">
        <v>117</v>
      </c>
      <c r="I1043" s="365"/>
      <c r="J1043" s="367"/>
      <c r="K1043" s="367"/>
      <c r="L1043" s="365"/>
      <c r="M1043" s="365"/>
      <c r="N1043" s="748">
        <f>SUM('SITE 1:SITE 15'!O1043)</f>
        <v>0</v>
      </c>
      <c r="O1043" s="749">
        <f>O73+O188+O302+O434+O565+O684+O805+O927</f>
        <v>0</v>
      </c>
    </row>
    <row r="1044" spans="1:15" ht="17.399999999999999" thickBot="1" x14ac:dyDescent="0.3">
      <c r="A1044" s="1553"/>
      <c r="B1044" s="750"/>
      <c r="C1044" s="751"/>
      <c r="D1044" s="752"/>
      <c r="E1044" s="753"/>
      <c r="H1044" s="398" t="s">
        <v>118</v>
      </c>
      <c r="I1044" s="399"/>
      <c r="J1044" s="400"/>
      <c r="K1044" s="400"/>
      <c r="L1044" s="401"/>
      <c r="M1044" s="401"/>
      <c r="N1044" s="754">
        <f>SUM('SITE 1:SITE 15'!O1044)</f>
        <v>0</v>
      </c>
      <c r="O1044" s="499">
        <f>O74+O189+O303+O435+O566+O685+O806+O928</f>
        <v>0</v>
      </c>
    </row>
    <row r="1045" spans="1:15" ht="13.8" thickBot="1" x14ac:dyDescent="0.3">
      <c r="A1045" s="1553"/>
      <c r="N1045" s="755"/>
      <c r="O1045" s="756"/>
    </row>
    <row r="1046" spans="1:15" ht="13.8" x14ac:dyDescent="0.25">
      <c r="A1046" s="1553"/>
      <c r="B1046" s="2342" t="s">
        <v>170</v>
      </c>
      <c r="C1046" s="2343"/>
      <c r="D1046" s="2343"/>
      <c r="E1046" s="2343"/>
      <c r="F1046" s="2344"/>
      <c r="H1046" s="404" t="s">
        <v>119</v>
      </c>
      <c r="I1046" s="405"/>
      <c r="J1046" s="406"/>
      <c r="K1046" s="406"/>
      <c r="L1046" s="405"/>
      <c r="M1046" s="405"/>
      <c r="N1046" s="757"/>
      <c r="O1046" s="758"/>
    </row>
    <row r="1047" spans="1:15" ht="14.4" thickBot="1" x14ac:dyDescent="0.3">
      <c r="A1047" s="1553"/>
      <c r="B1047" s="2363"/>
      <c r="C1047" s="2364"/>
      <c r="D1047" s="2364"/>
      <c r="E1047" s="2364"/>
      <c r="F1047" s="2365"/>
      <c r="H1047" s="334"/>
      <c r="I1047" s="335"/>
      <c r="J1047" s="336"/>
      <c r="K1047" s="336"/>
      <c r="L1047" s="335"/>
      <c r="M1047" s="337"/>
      <c r="N1047" s="698" t="str">
        <f>N986</f>
        <v>Global</v>
      </c>
      <c r="O1047" s="699" t="str">
        <f>H6</f>
        <v>SITE 6</v>
      </c>
    </row>
    <row r="1048" spans="1:15" ht="13.8" x14ac:dyDescent="0.25">
      <c r="A1048" s="1553"/>
      <c r="B1048" s="2366" t="s">
        <v>179</v>
      </c>
      <c r="C1048" s="503"/>
      <c r="D1048" s="503"/>
      <c r="E1048" s="503"/>
      <c r="F1048" s="504"/>
      <c r="H1048" s="409"/>
      <c r="I1048" s="410"/>
      <c r="J1048" s="336"/>
      <c r="K1048" s="336"/>
      <c r="L1048" s="411"/>
      <c r="M1048" s="505"/>
      <c r="N1048" s="759"/>
      <c r="O1048" s="760"/>
    </row>
    <row r="1049" spans="1:15" ht="13.8" x14ac:dyDescent="0.25">
      <c r="A1049" s="1553"/>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1:15" ht="13.8" x14ac:dyDescent="0.25">
      <c r="A1050" s="1553"/>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1:15" ht="13.8" x14ac:dyDescent="0.25">
      <c r="A1051" s="1553"/>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1:15" s="1940" customFormat="1" ht="13.8" x14ac:dyDescent="0.25">
      <c r="A1052" s="1553"/>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1:15" ht="13.8" x14ac:dyDescent="0.25">
      <c r="A1053" s="1553"/>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1:15" ht="13.8" x14ac:dyDescent="0.25">
      <c r="A1054" s="1553"/>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1:15" ht="13.8" x14ac:dyDescent="0.25">
      <c r="A1055" s="1553"/>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1:15" ht="16.8" x14ac:dyDescent="0.3">
      <c r="A1056" s="155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1:15" ht="13.8" x14ac:dyDescent="0.25">
      <c r="A1057" s="1553"/>
      <c r="B1057" s="2428" t="s">
        <v>205</v>
      </c>
      <c r="C1057" s="2429"/>
      <c r="D1057" s="2429"/>
      <c r="E1057" s="2429"/>
      <c r="F1057" s="2430"/>
      <c r="H1057" s="364"/>
      <c r="I1057" s="352"/>
      <c r="J1057" s="341"/>
      <c r="K1057" s="341"/>
      <c r="L1057" s="369"/>
      <c r="M1057" s="369"/>
      <c r="N1057" s="711"/>
      <c r="O1057" s="712"/>
    </row>
    <row r="1058" spans="1:15" ht="13.8" x14ac:dyDescent="0.25">
      <c r="A1058" s="1553"/>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1: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1: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1: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1:15" ht="16.8" x14ac:dyDescent="0.3">
      <c r="B1062" s="515"/>
      <c r="C1062" s="516"/>
      <c r="D1062" s="516"/>
      <c r="E1062" s="516"/>
      <c r="F1062" s="517"/>
      <c r="H1062" s="416">
        <v>7442</v>
      </c>
      <c r="I1062" s="349" t="s">
        <v>131</v>
      </c>
      <c r="J1062" s="350"/>
      <c r="K1062" s="350"/>
      <c r="L1062" s="351"/>
      <c r="M1062" s="437"/>
      <c r="N1062" s="2369">
        <f>SUM('SITE 1:SITE 15'!O1062)</f>
        <v>0</v>
      </c>
      <c r="O1062" s="2472"/>
    </row>
    <row r="1063" spans="1: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1: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1: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1: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1: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1: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1:15" ht="17.399999999999999" x14ac:dyDescent="0.25">
      <c r="B1069" s="657"/>
      <c r="C1069" s="341"/>
      <c r="D1069" s="341"/>
      <c r="E1069" s="341"/>
      <c r="F1069" s="606"/>
      <c r="H1069" s="364"/>
      <c r="I1069" s="352"/>
      <c r="J1069" s="341"/>
      <c r="K1069" s="341"/>
      <c r="L1069" s="325"/>
      <c r="M1069" s="325"/>
      <c r="N1069" s="711"/>
      <c r="O1069" s="712"/>
    </row>
    <row r="1070" spans="1: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1: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1: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3pkZRl6qRYjanfVbMRFgPqGUcSajiqleR715vBvRt+gBFRjvADc3pYMI1ETkco+spPK2wrdrSsDmRDdyH9Gwrw==" saltValue="iFZVckt5YmCymGIIpvjfnw==" spinCount="100000" sheet="1" objects="1" scenarios="1"/>
  <mergeCells count="267">
    <mergeCell ref="B372:E372"/>
    <mergeCell ref="B503:E503"/>
    <mergeCell ref="N1061:N1062"/>
    <mergeCell ref="H506:O506"/>
    <mergeCell ref="B507:B510"/>
    <mergeCell ref="C507:C510"/>
    <mergeCell ref="D507:D510"/>
    <mergeCell ref="O1061:O1062"/>
    <mergeCell ref="B932:B933"/>
    <mergeCell ref="B1059:F1060"/>
    <mergeCell ref="B964:F964"/>
    <mergeCell ref="B966:F966"/>
    <mergeCell ref="B937:F941"/>
    <mergeCell ref="B942:F945"/>
    <mergeCell ref="B947:F948"/>
    <mergeCell ref="B950:F951"/>
    <mergeCell ref="B954:F956"/>
    <mergeCell ref="B1051:F1053"/>
    <mergeCell ref="B1048:B1049"/>
    <mergeCell ref="B746:E746"/>
    <mergeCell ref="B747:B750"/>
    <mergeCell ref="B1046:F1047"/>
    <mergeCell ref="B985:E985"/>
    <mergeCell ref="H746:O746"/>
    <mergeCell ref="C980:I980"/>
    <mergeCell ref="B986:B989"/>
    <mergeCell ref="C15:C18"/>
    <mergeCell ref="D15:D18"/>
    <mergeCell ref="E15:E18"/>
    <mergeCell ref="B1054:F1055"/>
    <mergeCell ref="B808:F809"/>
    <mergeCell ref="B810:B811"/>
    <mergeCell ref="B918:D921"/>
    <mergeCell ref="E918:E921"/>
    <mergeCell ref="B869:B872"/>
    <mergeCell ref="B868:E868"/>
    <mergeCell ref="B959:F960"/>
    <mergeCell ref="B961:F961"/>
    <mergeCell ref="B963:F963"/>
    <mergeCell ref="B64:D67"/>
    <mergeCell ref="B437:F438"/>
    <mergeCell ref="B83:F87"/>
    <mergeCell ref="B88:F91"/>
    <mergeCell ref="B105:F106"/>
    <mergeCell ref="B107:F107"/>
    <mergeCell ref="B109:F109"/>
    <mergeCell ref="B113:F113"/>
    <mergeCell ref="B119:O119"/>
    <mergeCell ref="B370:B371"/>
    <mergeCell ref="B501:B502"/>
    <mergeCell ref="H14:O14"/>
    <mergeCell ref="C986:C989"/>
    <mergeCell ref="D986:D989"/>
    <mergeCell ref="B812:F813"/>
    <mergeCell ref="B815:F818"/>
    <mergeCell ref="B819:F822"/>
    <mergeCell ref="B824:F825"/>
    <mergeCell ref="B450:F452"/>
    <mergeCell ref="B731:O731"/>
    <mergeCell ref="B14:E14"/>
    <mergeCell ref="B445:F448"/>
    <mergeCell ref="B459:F460"/>
    <mergeCell ref="B687:F688"/>
    <mergeCell ref="B689:B690"/>
    <mergeCell ref="B15:B18"/>
    <mergeCell ref="B110:F110"/>
    <mergeCell ref="B564:F565"/>
    <mergeCell ref="E507:E510"/>
    <mergeCell ref="H984:O984"/>
    <mergeCell ref="B977:G977"/>
    <mergeCell ref="H977:O977"/>
    <mergeCell ref="E986:E989"/>
    <mergeCell ref="O823:O824"/>
    <mergeCell ref="N823:N824"/>
    <mergeCell ref="O945:O946"/>
    <mergeCell ref="B855:G855"/>
    <mergeCell ref="C869:C872"/>
    <mergeCell ref="N945:N946"/>
    <mergeCell ref="E796:E799"/>
    <mergeCell ref="B796:D799"/>
    <mergeCell ref="D869:D872"/>
    <mergeCell ref="H868:O868"/>
    <mergeCell ref="B858:H858"/>
    <mergeCell ref="B841:C841"/>
    <mergeCell ref="B842:C842"/>
    <mergeCell ref="B934:F935"/>
    <mergeCell ref="B827:F828"/>
    <mergeCell ref="B843:F843"/>
    <mergeCell ref="E869:E872"/>
    <mergeCell ref="B744:C744"/>
    <mergeCell ref="B722:F722"/>
    <mergeCell ref="B721:C721"/>
    <mergeCell ref="B720:C720"/>
    <mergeCell ref="B626:B629"/>
    <mergeCell ref="C747:C750"/>
    <mergeCell ref="D747:D750"/>
    <mergeCell ref="E747:E750"/>
    <mergeCell ref="B975:O975"/>
    <mergeCell ref="H855:O855"/>
    <mergeCell ref="I858:J858"/>
    <mergeCell ref="B833:F834"/>
    <mergeCell ref="B853:O853"/>
    <mergeCell ref="B930:F931"/>
    <mergeCell ref="N702:N703"/>
    <mergeCell ref="E675:E678"/>
    <mergeCell ref="B712:F713"/>
    <mergeCell ref="H733:O733"/>
    <mergeCell ref="O702:O703"/>
    <mergeCell ref="H736:I736"/>
    <mergeCell ref="B736:G736"/>
    <mergeCell ref="B737:C737"/>
    <mergeCell ref="B738:B740"/>
    <mergeCell ref="B741:B743"/>
    <mergeCell ref="B590:F591"/>
    <mergeCell ref="B612:O612"/>
    <mergeCell ref="B621:B622"/>
    <mergeCell ref="D626:D629"/>
    <mergeCell ref="E626:E629"/>
    <mergeCell ref="H625:O625"/>
    <mergeCell ref="C626:C629"/>
    <mergeCell ref="B691:F692"/>
    <mergeCell ref="B706:F707"/>
    <mergeCell ref="B675:D678"/>
    <mergeCell ref="B625:E625"/>
    <mergeCell ref="B623:C623"/>
    <mergeCell ref="M365:M366"/>
    <mergeCell ref="L488:L494"/>
    <mergeCell ref="B733:G733"/>
    <mergeCell ref="B694:F697"/>
    <mergeCell ref="B698:F701"/>
    <mergeCell ref="B703:F704"/>
    <mergeCell ref="B482:G482"/>
    <mergeCell ref="B485:E485"/>
    <mergeCell ref="F485:G485"/>
    <mergeCell ref="B506:E506"/>
    <mergeCell ref="B556:D559"/>
    <mergeCell ref="E556:E559"/>
    <mergeCell ref="B568:F569"/>
    <mergeCell ref="H614:O614"/>
    <mergeCell ref="H617:I617"/>
    <mergeCell ref="B618:C618"/>
    <mergeCell ref="B617:G617"/>
    <mergeCell ref="B614:G614"/>
    <mergeCell ref="O583:O584"/>
    <mergeCell ref="N583:N584"/>
    <mergeCell ref="B570:F575"/>
    <mergeCell ref="B576:F579"/>
    <mergeCell ref="B581:F583"/>
    <mergeCell ref="B619:B620"/>
    <mergeCell ref="N91:N92"/>
    <mergeCell ref="O91:O92"/>
    <mergeCell ref="B93:F94"/>
    <mergeCell ref="B96:F97"/>
    <mergeCell ref="B100:F102"/>
    <mergeCell ref="B98:F99"/>
    <mergeCell ref="M496:M497"/>
    <mergeCell ref="B4:O4"/>
    <mergeCell ref="B6:G6"/>
    <mergeCell ref="H6:O6"/>
    <mergeCell ref="B8:H8"/>
    <mergeCell ref="I8:J8"/>
    <mergeCell ref="E64:E67"/>
    <mergeCell ref="B76:F77"/>
    <mergeCell ref="B78:B79"/>
    <mergeCell ref="B80:F81"/>
    <mergeCell ref="H485:J485"/>
    <mergeCell ref="K485:O485"/>
    <mergeCell ref="M488:M494"/>
    <mergeCell ref="H482:O482"/>
    <mergeCell ref="L496:L497"/>
    <mergeCell ref="L357:L363"/>
    <mergeCell ref="L365:L366"/>
    <mergeCell ref="M357:M363"/>
    <mergeCell ref="B130:B133"/>
    <mergeCell ref="C130:C133"/>
    <mergeCell ref="D130:D133"/>
    <mergeCell ref="E130:E133"/>
    <mergeCell ref="I123:J123"/>
    <mergeCell ref="C127:E127"/>
    <mergeCell ref="B111:F111"/>
    <mergeCell ref="B112:F112"/>
    <mergeCell ref="B121:G121"/>
    <mergeCell ref="H121:O121"/>
    <mergeCell ref="B123:H123"/>
    <mergeCell ref="B129:E129"/>
    <mergeCell ref="H129:O129"/>
    <mergeCell ref="B202:F205"/>
    <mergeCell ref="N205:N206"/>
    <mergeCell ref="O205:O206"/>
    <mergeCell ref="B207:F208"/>
    <mergeCell ref="B210:F211"/>
    <mergeCell ref="B212:F212"/>
    <mergeCell ref="B179:D182"/>
    <mergeCell ref="E179:E182"/>
    <mergeCell ref="B191:F192"/>
    <mergeCell ref="B193:B194"/>
    <mergeCell ref="B195:F196"/>
    <mergeCell ref="B197:F201"/>
    <mergeCell ref="B233:O233"/>
    <mergeCell ref="B235:G235"/>
    <mergeCell ref="H235:O235"/>
    <mergeCell ref="B227:F231"/>
    <mergeCell ref="B237:E237"/>
    <mergeCell ref="J237:K237"/>
    <mergeCell ref="B214:F215"/>
    <mergeCell ref="B216:F217"/>
    <mergeCell ref="B219:F220"/>
    <mergeCell ref="B221:F221"/>
    <mergeCell ref="B222:F223"/>
    <mergeCell ref="B225:F226"/>
    <mergeCell ref="B307:B308"/>
    <mergeCell ref="B309:F310"/>
    <mergeCell ref="B311:F315"/>
    <mergeCell ref="B243:E243"/>
    <mergeCell ref="H243:O243"/>
    <mergeCell ref="B244:B247"/>
    <mergeCell ref="C244:C247"/>
    <mergeCell ref="D244:D247"/>
    <mergeCell ref="E244:E247"/>
    <mergeCell ref="B1057:F1058"/>
    <mergeCell ref="B336:F337"/>
    <mergeCell ref="B339:F340"/>
    <mergeCell ref="B341:F341"/>
    <mergeCell ref="B342:F342"/>
    <mergeCell ref="B425:D428"/>
    <mergeCell ref="D376:D379"/>
    <mergeCell ref="B343:F343"/>
    <mergeCell ref="B480:O480"/>
    <mergeCell ref="B967:F967"/>
    <mergeCell ref="N452:N453"/>
    <mergeCell ref="C376:C379"/>
    <mergeCell ref="B433:F434"/>
    <mergeCell ref="E425:E428"/>
    <mergeCell ref="B375:E375"/>
    <mergeCell ref="K354:O354"/>
    <mergeCell ref="B439:F444"/>
    <mergeCell ref="B376:B379"/>
    <mergeCell ref="O452:O453"/>
    <mergeCell ref="H375:O375"/>
    <mergeCell ref="H351:O351"/>
    <mergeCell ref="B354:E354"/>
    <mergeCell ref="F354:G354"/>
    <mergeCell ref="H354:J354"/>
    <mergeCell ref="B108:F108"/>
    <mergeCell ref="B952:F953"/>
    <mergeCell ref="B962:F962"/>
    <mergeCell ref="B965:F965"/>
    <mergeCell ref="B586:F587"/>
    <mergeCell ref="B588:F589"/>
    <mergeCell ref="B455:F456"/>
    <mergeCell ref="B457:F458"/>
    <mergeCell ref="E376:E379"/>
    <mergeCell ref="B328:F329"/>
    <mergeCell ref="B330:F331"/>
    <mergeCell ref="B333:F334"/>
    <mergeCell ref="B335:F335"/>
    <mergeCell ref="B349:O349"/>
    <mergeCell ref="B351:G351"/>
    <mergeCell ref="B316:F319"/>
    <mergeCell ref="N319:N320"/>
    <mergeCell ref="O319:O320"/>
    <mergeCell ref="B321:F322"/>
    <mergeCell ref="B324:F325"/>
    <mergeCell ref="B326:F326"/>
    <mergeCell ref="B293:D296"/>
    <mergeCell ref="E293:E296"/>
    <mergeCell ref="B305:F306"/>
  </mergeCells>
  <phoneticPr fontId="0" type="noConversion"/>
  <conditionalFormatting sqref="O54 O169 O283 O415 O546 O665 O786 O908">
    <cfRule type="cellIs" dxfId="129" priority="5" stopIfTrue="1" operator="notEqual">
      <formula>O50+O51+O52+O53</formula>
    </cfRule>
  </conditionalFormatting>
  <dataValidations xWindow="126" yWindow="546" count="1">
    <dataValidation type="list" allowBlank="1" errorTitle="grousse error" error="ALERTTTTTT" promptTitle="ATTENTION" prompt="uniquement liste déroulante" sqref="C373 C504" xr:uid="{00000000-0002-0000-0800-000000000000}">
      <formula1>CAL</formula1>
    </dataValidation>
  </dataValidations>
  <hyperlinks>
    <hyperlink ref="D1" location="'SITE 6'!A3" display="PAM 3-5" xr:uid="{349A1F83-625F-43B4-84D2-F60EE00EEB4B}"/>
    <hyperlink ref="E1" location="'SITE 6'!A903" display="PAM 6-11" xr:uid="{F36E2F1D-CE3D-4304-AED1-275B4CF6F918}"/>
    <hyperlink ref="F1" location="'SITE 6'!A345" display="CAL 3-5" xr:uid="{68858E8A-EF3D-4EAA-8793-A4AB807D4BE2}"/>
    <hyperlink ref="G1" location="'SITE 6'!A524" display="CAL 6-11" xr:uid="{DEA6A95F-EE47-4286-BA15-BC2FF1B064A0}"/>
    <hyperlink ref="H1" location="'SITE 6'!A669" display="APS 3-5" xr:uid="{8B5022CA-3278-4E1F-A156-DE86D31CAC99}"/>
    <hyperlink ref="I1" location="'SITE 6'!A789" display="APS 6-11" xr:uid="{11A85E87-8079-48DD-849E-BEE6011713DB}"/>
    <hyperlink ref="J1" location="'SITE 6'!A1035" display="Global Site" xr:uid="{C0F0620C-1F4E-45F8-8C06-36480D38BD6B}"/>
    <hyperlink ref="C1" location="'Calendrier 2024'!A1" display="CALENDRIER" xr:uid="{4B4F30FA-047A-49BF-BA46-D822D66A1704}"/>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8"/>
      <c r="B1" s="1557"/>
      <c r="C1" s="1548" t="s">
        <v>731</v>
      </c>
      <c r="D1" s="1549" t="s">
        <v>732</v>
      </c>
      <c r="E1" s="1549" t="s">
        <v>733</v>
      </c>
      <c r="F1" s="1550" t="s">
        <v>737</v>
      </c>
      <c r="G1" s="1550" t="s">
        <v>738</v>
      </c>
      <c r="H1" s="1551" t="s">
        <v>734</v>
      </c>
      <c r="I1" s="1551" t="s">
        <v>735</v>
      </c>
      <c r="J1" s="1565" t="s">
        <v>736</v>
      </c>
      <c r="K1" s="1557"/>
      <c r="L1" s="1557"/>
      <c r="M1" s="1557"/>
      <c r="N1" s="1557"/>
      <c r="O1" s="1557"/>
      <c r="P1" s="1557"/>
    </row>
    <row r="2" spans="1:24" s="1546" customFormat="1" ht="11.25" customHeight="1" x14ac:dyDescent="0.25">
      <c r="A2" s="1558"/>
      <c r="B2" s="1556"/>
      <c r="C2" s="1556"/>
      <c r="D2" s="1559"/>
      <c r="E2" s="1556"/>
      <c r="F2" s="1556"/>
      <c r="G2" s="1556"/>
      <c r="H2" s="1556"/>
      <c r="I2" s="1556"/>
      <c r="J2" s="1557"/>
      <c r="K2" s="1557"/>
      <c r="L2" s="1557"/>
      <c r="M2" s="1557"/>
      <c r="N2" s="1557"/>
      <c r="O2" s="1557"/>
      <c r="P2" s="1557"/>
    </row>
    <row r="3" spans="1:24" ht="13.8" thickBot="1" x14ac:dyDescent="0.3">
      <c r="A3" s="1553"/>
    </row>
    <row r="4" spans="1:24" s="324" customFormat="1" ht="33.75" customHeight="1" thickBot="1" x14ac:dyDescent="0.3">
      <c r="A4" s="1554"/>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53"/>
      <c r="V5" s="853" t="s">
        <v>730</v>
      </c>
      <c r="W5" s="1543">
        <v>0.57899999999999996</v>
      </c>
    </row>
    <row r="6" spans="1:24" ht="30.75" customHeight="1" thickBot="1" x14ac:dyDescent="0.3">
      <c r="A6" s="1564"/>
      <c r="B6" s="2325" t="s">
        <v>441</v>
      </c>
      <c r="C6" s="2326"/>
      <c r="D6" s="2326"/>
      <c r="E6" s="2326"/>
      <c r="F6" s="2326"/>
      <c r="G6" s="2327"/>
      <c r="H6" s="2457" t="s">
        <v>396</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55">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55">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53"/>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53"/>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456">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478" t="s">
        <v>559</v>
      </c>
      <c r="C100" s="2476"/>
      <c r="D100" s="2476"/>
      <c r="E100" s="2476"/>
      <c r="F100" s="2477"/>
      <c r="H100" s="370">
        <v>751</v>
      </c>
      <c r="I100" s="381" t="s">
        <v>137</v>
      </c>
      <c r="J100" s="346"/>
      <c r="K100" s="346"/>
      <c r="L100" s="347"/>
      <c r="M100" s="431"/>
      <c r="N100" s="432">
        <f>SUM('SITE 1:SITE 15'!O100)</f>
        <v>0</v>
      </c>
      <c r="O100" s="7"/>
    </row>
    <row r="101" spans="1:15" ht="16.5" customHeight="1" x14ac:dyDescent="0.25">
      <c r="A101" s="1553"/>
      <c r="B101" s="2478"/>
      <c r="C101" s="2476"/>
      <c r="D101" s="2476"/>
      <c r="E101" s="2476"/>
      <c r="F101" s="2477"/>
      <c r="H101" s="348">
        <v>752</v>
      </c>
      <c r="I101" s="349" t="s">
        <v>138</v>
      </c>
      <c r="J101" s="350"/>
      <c r="K101" s="350"/>
      <c r="L101" s="351"/>
      <c r="M101" s="437"/>
      <c r="N101" s="432">
        <f>SUM('SITE 1:SITE 15'!O101)</f>
        <v>0</v>
      </c>
      <c r="O101" s="2"/>
    </row>
    <row r="102" spans="1:15" ht="20.25" customHeight="1" x14ac:dyDescent="0.25">
      <c r="A102" s="1553"/>
      <c r="B102" s="2478"/>
      <c r="C102" s="2476"/>
      <c r="D102" s="2476"/>
      <c r="E102" s="2476"/>
      <c r="F102" s="2477"/>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7</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7</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7</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3"/>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1:22" ht="15" customHeight="1" x14ac:dyDescent="0.25">
      <c r="A359" s="1553"/>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1:22" ht="15" customHeight="1" x14ac:dyDescent="0.25">
      <c r="A360" s="1553"/>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1:22" ht="15" customHeight="1" x14ac:dyDescent="0.25">
      <c r="A361" s="1553"/>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1:22" ht="15" customHeight="1" x14ac:dyDescent="0.25">
      <c r="A362" s="1553"/>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1:22" ht="15" customHeight="1" x14ac:dyDescent="0.25">
      <c r="A363" s="1553"/>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1:22" ht="15" customHeight="1" x14ac:dyDescent="0.25">
      <c r="A364" s="1553"/>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7</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A490" s="1553"/>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A491" s="1553"/>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A492" s="1553"/>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A493" s="1553"/>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A494" s="1553"/>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A495" s="1553"/>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G504" s="443"/>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7</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7</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7</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478" t="s">
        <v>559</v>
      </c>
      <c r="C954" s="2476"/>
      <c r="D954" s="2476"/>
      <c r="E954" s="2476"/>
      <c r="F954" s="2477"/>
      <c r="H954" s="370">
        <v>751</v>
      </c>
      <c r="I954" s="381" t="s">
        <v>137</v>
      </c>
      <c r="J954" s="346"/>
      <c r="K954" s="346"/>
      <c r="L954" s="347"/>
      <c r="M954" s="431"/>
      <c r="N954" s="432">
        <f>SUM('SITE 1:SITE 15'!O954)</f>
        <v>0</v>
      </c>
      <c r="O954" s="7"/>
    </row>
    <row r="955" spans="1:15" ht="16.5" customHeight="1" x14ac:dyDescent="0.25">
      <c r="A955" s="1553"/>
      <c r="B955" s="2478"/>
      <c r="C955" s="2476"/>
      <c r="D955" s="2476"/>
      <c r="E955" s="2476"/>
      <c r="F955" s="2477"/>
      <c r="H955" s="348">
        <v>752</v>
      </c>
      <c r="I955" s="349" t="s">
        <v>138</v>
      </c>
      <c r="J955" s="350"/>
      <c r="K955" s="350"/>
      <c r="L955" s="351"/>
      <c r="M955" s="437"/>
      <c r="N955" s="432">
        <f>SUM('SITE 1:SITE 15'!O955)</f>
        <v>0</v>
      </c>
      <c r="O955" s="2"/>
    </row>
    <row r="956" spans="1:15" ht="25.5" customHeight="1" x14ac:dyDescent="0.25">
      <c r="A956" s="1553"/>
      <c r="B956" s="2478"/>
      <c r="C956" s="2476"/>
      <c r="D956" s="2476"/>
      <c r="E956" s="2476"/>
      <c r="F956" s="2477"/>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7</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B983" s="600"/>
      <c r="C983" s="601"/>
      <c r="D983" s="599"/>
      <c r="E983" s="599"/>
      <c r="K983" s="42"/>
      <c r="L983" s="42"/>
      <c r="M983" s="43"/>
      <c r="N983" s="43"/>
      <c r="O983" s="325"/>
    </row>
    <row r="984" spans="1:15" ht="19.8" thickBot="1" x14ac:dyDescent="0.3">
      <c r="B984" s="600"/>
      <c r="C984" s="601"/>
      <c r="D984" s="599"/>
      <c r="E984" s="599"/>
      <c r="H984" s="2392" t="s">
        <v>174</v>
      </c>
      <c r="I984" s="2393"/>
      <c r="J984" s="2393"/>
      <c r="K984" s="2393"/>
      <c r="L984" s="2393"/>
      <c r="M984" s="2393"/>
      <c r="N984" s="2393"/>
      <c r="O984" s="2394"/>
    </row>
    <row r="985" spans="1:15" ht="18" thickTop="1" thickBot="1" x14ac:dyDescent="0.3">
      <c r="B985" s="2438" t="s">
        <v>175</v>
      </c>
      <c r="C985" s="2439"/>
      <c r="D985" s="2439"/>
      <c r="E985" s="2440"/>
      <c r="H985" s="330" t="s">
        <v>17</v>
      </c>
      <c r="I985" s="331"/>
      <c r="J985" s="332"/>
      <c r="K985" s="332"/>
      <c r="L985" s="331"/>
      <c r="M985" s="331"/>
      <c r="N985" s="331"/>
      <c r="O985" s="333"/>
    </row>
    <row r="986" spans="1:15" ht="14.4" thickTop="1" x14ac:dyDescent="0.25">
      <c r="B986" s="2419" t="s">
        <v>190</v>
      </c>
      <c r="C986" s="2386" t="s">
        <v>16</v>
      </c>
      <c r="D986" s="2436" t="s">
        <v>191</v>
      </c>
      <c r="E986" s="2370" t="s">
        <v>192</v>
      </c>
      <c r="H986" s="334"/>
      <c r="I986" s="335"/>
      <c r="J986" s="336"/>
      <c r="K986" s="336"/>
      <c r="L986" s="335"/>
      <c r="M986" s="337"/>
      <c r="N986" s="698" t="s">
        <v>166</v>
      </c>
      <c r="O986" s="699" t="str">
        <f>H6</f>
        <v>SITE 7</v>
      </c>
    </row>
    <row r="987" spans="1:15" ht="13.8" x14ac:dyDescent="0.25">
      <c r="B987" s="2446"/>
      <c r="C987" s="2441"/>
      <c r="D987" s="2437"/>
      <c r="E987" s="2371"/>
      <c r="H987" s="339"/>
      <c r="I987" s="340"/>
      <c r="J987" s="341"/>
      <c r="K987" s="341"/>
      <c r="L987" s="42"/>
      <c r="M987" s="43"/>
      <c r="N987" s="342"/>
      <c r="O987" s="343"/>
    </row>
    <row r="988" spans="1:15" ht="13.8" x14ac:dyDescent="0.25">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B989" s="2447"/>
      <c r="C989" s="2442"/>
      <c r="D989" s="2437"/>
      <c r="E989" s="2371"/>
      <c r="H989" s="348">
        <v>6063</v>
      </c>
      <c r="I989" s="349" t="s">
        <v>22</v>
      </c>
      <c r="J989" s="350"/>
      <c r="K989" s="350"/>
      <c r="L989" s="351"/>
      <c r="M989" s="437"/>
      <c r="N989" s="700">
        <f>SUM('SITE 1:SITE 15'!O989)</f>
        <v>0</v>
      </c>
      <c r="O989" s="701">
        <f t="shared" si="13"/>
        <v>0</v>
      </c>
    </row>
    <row r="990" spans="1:15" ht="15.6" x14ac:dyDescent="0.25">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2:15" ht="13.8" x14ac:dyDescent="0.25">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2:15" ht="13.8" x14ac:dyDescent="0.25">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2:15" ht="13.8" x14ac:dyDescent="0.25">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2:15" ht="13.8" x14ac:dyDescent="0.25">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2:15" ht="13.8" x14ac:dyDescent="0.25">
      <c r="B997" s="706"/>
      <c r="C997" s="709"/>
      <c r="D997" s="708"/>
      <c r="E997" s="708"/>
      <c r="H997" s="364"/>
      <c r="I997" s="365"/>
      <c r="J997" s="336"/>
      <c r="K997" s="336"/>
      <c r="L997" s="366"/>
      <c r="M997" s="367"/>
      <c r="N997" s="711"/>
      <c r="O997" s="712"/>
    </row>
    <row r="998" spans="2:15" ht="14.4" thickBot="1" x14ac:dyDescent="0.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2:15" ht="13.8" x14ac:dyDescent="0.25">
      <c r="B999" s="717"/>
      <c r="C999" s="718"/>
      <c r="D999" s="718"/>
      <c r="E999" s="719"/>
      <c r="H999" s="348">
        <v>614</v>
      </c>
      <c r="I999" s="349" t="s">
        <v>44</v>
      </c>
      <c r="J999" s="350"/>
      <c r="K999" s="350"/>
      <c r="L999" s="351"/>
      <c r="M999" s="351"/>
      <c r="N999" s="700">
        <f>SUM('SITE 1:SITE 15'!O999)</f>
        <v>0</v>
      </c>
      <c r="O999" s="701">
        <f t="shared" si="14"/>
        <v>0</v>
      </c>
    </row>
    <row r="1000" spans="2:15" ht="13.8" x14ac:dyDescent="0.25">
      <c r="B1000" s="70"/>
      <c r="C1000" s="74"/>
      <c r="D1000" s="720"/>
      <c r="E1000" s="73"/>
      <c r="H1000" s="348">
        <v>615</v>
      </c>
      <c r="I1000" s="349" t="s">
        <v>45</v>
      </c>
      <c r="J1000" s="350"/>
      <c r="K1000" s="350"/>
      <c r="L1000" s="351"/>
      <c r="M1000" s="351"/>
      <c r="N1000" s="700">
        <f>SUM('SITE 1:SITE 15'!O1000)</f>
        <v>0</v>
      </c>
      <c r="O1000" s="701">
        <f t="shared" si="14"/>
        <v>0</v>
      </c>
    </row>
    <row r="1001" spans="2:15" ht="14.4" thickBot="1" x14ac:dyDescent="0.3">
      <c r="B1001" s="433" t="s">
        <v>35</v>
      </c>
      <c r="C1001" s="460"/>
      <c r="D1001" s="721"/>
      <c r="E1001" s="462"/>
      <c r="H1001" s="348">
        <v>616</v>
      </c>
      <c r="I1001" s="349" t="s">
        <v>47</v>
      </c>
      <c r="J1001" s="350"/>
      <c r="K1001" s="350"/>
      <c r="L1001" s="351"/>
      <c r="M1001" s="351"/>
      <c r="N1001" s="700">
        <f>SUM('SITE 1:SITE 15'!O1001)</f>
        <v>0</v>
      </c>
      <c r="O1001" s="701">
        <f t="shared" si="14"/>
        <v>0</v>
      </c>
    </row>
    <row r="1002" spans="2:15" ht="13.8" x14ac:dyDescent="0.25">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2:15" ht="13.8" x14ac:dyDescent="0.25">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2:15" ht="13.8" x14ac:dyDescent="0.25">
      <c r="B1004" s="706" t="s">
        <v>163</v>
      </c>
      <c r="C1004" s="707">
        <f>C640</f>
        <v>0</v>
      </c>
      <c r="D1004" s="708" t="e">
        <f>D640</f>
        <v>#DIV/0!</v>
      </c>
      <c r="E1004" s="708">
        <f>E640</f>
        <v>0</v>
      </c>
      <c r="H1004" s="379"/>
      <c r="I1004" s="42"/>
      <c r="J1004" s="341"/>
      <c r="K1004" s="341"/>
      <c r="L1004" s="45"/>
      <c r="M1004" s="43"/>
      <c r="N1004" s="722"/>
      <c r="O1004" s="723"/>
    </row>
    <row r="1005" spans="2:15" ht="13.8" x14ac:dyDescent="0.25">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2:15" ht="14.4" thickBot="1" x14ac:dyDescent="0.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2:15" ht="14.4" thickBot="1" x14ac:dyDescent="0.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2:15" ht="13.8" x14ac:dyDescent="0.25">
      <c r="B1008" s="717"/>
      <c r="C1008" s="718"/>
      <c r="D1008" s="718"/>
      <c r="E1008" s="719"/>
      <c r="H1008" s="348">
        <v>623</v>
      </c>
      <c r="I1008" s="349" t="s">
        <v>61</v>
      </c>
      <c r="J1008" s="350"/>
      <c r="K1008" s="350"/>
      <c r="L1008" s="351"/>
      <c r="M1008" s="437"/>
      <c r="N1008" s="700">
        <f>SUM('SITE 1:SITE 15'!O1008)</f>
        <v>0</v>
      </c>
      <c r="O1008" s="701">
        <f t="shared" si="15"/>
        <v>0</v>
      </c>
    </row>
    <row r="1009" spans="2:15" ht="14.4" thickBot="1" x14ac:dyDescent="0.3">
      <c r="B1009" s="70"/>
      <c r="C1009" s="74"/>
      <c r="D1009" s="720"/>
      <c r="E1009" s="73"/>
      <c r="H1009" s="348">
        <v>624</v>
      </c>
      <c r="I1009" s="349" t="s">
        <v>63</v>
      </c>
      <c r="J1009" s="350"/>
      <c r="K1009" s="350"/>
      <c r="L1009" s="351"/>
      <c r="M1009" s="437"/>
      <c r="N1009" s="700">
        <f>SUM('SITE 1:SITE 15'!O1009)</f>
        <v>0</v>
      </c>
      <c r="O1009" s="701">
        <f t="shared" si="15"/>
        <v>0</v>
      </c>
    </row>
    <row r="1010" spans="2:15" ht="14.4" thickBot="1" x14ac:dyDescent="0.3">
      <c r="B1010" s="472" t="s">
        <v>46</v>
      </c>
      <c r="C1010" s="473"/>
      <c r="D1010" s="730"/>
      <c r="E1010" s="475"/>
      <c r="H1010" s="348" t="s">
        <v>65</v>
      </c>
      <c r="I1010" s="349" t="s">
        <v>66</v>
      </c>
      <c r="J1010" s="350"/>
      <c r="K1010" s="350"/>
      <c r="L1010" s="351"/>
      <c r="M1010" s="437"/>
      <c r="N1010" s="700">
        <f>SUM('SITE 1:SITE 15'!O1010)</f>
        <v>0</v>
      </c>
      <c r="O1010" s="701">
        <f t="shared" si="15"/>
        <v>0</v>
      </c>
    </row>
    <row r="1011" spans="2:15" ht="13.8" x14ac:dyDescent="0.25">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2:15" ht="13.8" x14ac:dyDescent="0.25">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2:15" ht="13.8" x14ac:dyDescent="0.25">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2:15" ht="13.8" x14ac:dyDescent="0.25">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2:15" ht="13.8" x14ac:dyDescent="0.25">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2:15" ht="13.8" x14ac:dyDescent="0.25">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2:15" ht="13.8" x14ac:dyDescent="0.25">
      <c r="B1017" s="706"/>
      <c r="C1017" s="709"/>
      <c r="D1017" s="708"/>
      <c r="E1017" s="708"/>
      <c r="H1017" s="334"/>
      <c r="I1017" s="369"/>
      <c r="J1017" s="341"/>
      <c r="K1017" s="341"/>
      <c r="L1017" s="325"/>
      <c r="M1017" s="325"/>
      <c r="N1017" s="731"/>
      <c r="O1017" s="732"/>
    </row>
    <row r="1018" spans="2: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2: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2: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2: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2: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2: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2: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7</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AvBOM2kDLbOoJgK638iJrVJuMN1cXeIUn7BPAaSN77xVQzAlQQ6rrd3gHbZNFUHXwkWDd+hldASnmmVle833qQ==" saltValue="Nk7agH5LV8lGxrHXMFU2JA==" spinCount="100000" sheet="1" objects="1" scenarios="1"/>
  <mergeCells count="267">
    <mergeCell ref="B237:E237"/>
    <mergeCell ref="B197:F201"/>
    <mergeCell ref="B179:D182"/>
    <mergeCell ref="E179:E182"/>
    <mergeCell ref="B191:F192"/>
    <mergeCell ref="B193:B194"/>
    <mergeCell ref="B121:G121"/>
    <mergeCell ref="B341:F341"/>
    <mergeCell ref="B342:F342"/>
    <mergeCell ref="B333:F334"/>
    <mergeCell ref="B336:F337"/>
    <mergeCell ref="B339:F340"/>
    <mergeCell ref="B311:F315"/>
    <mergeCell ref="B316:F319"/>
    <mergeCell ref="B244:B247"/>
    <mergeCell ref="C244:C247"/>
    <mergeCell ref="D244:D247"/>
    <mergeCell ref="E244:E247"/>
    <mergeCell ref="E293:E296"/>
    <mergeCell ref="B305:F306"/>
    <mergeCell ref="B307:B308"/>
    <mergeCell ref="N1061:N1062"/>
    <mergeCell ref="O319:O320"/>
    <mergeCell ref="B321:F322"/>
    <mergeCell ref="B324:F325"/>
    <mergeCell ref="B326:F326"/>
    <mergeCell ref="B691:F692"/>
    <mergeCell ref="M488:M494"/>
    <mergeCell ref="L488:L494"/>
    <mergeCell ref="N702:N703"/>
    <mergeCell ref="B746:E746"/>
    <mergeCell ref="B564:F565"/>
    <mergeCell ref="B623:C623"/>
    <mergeCell ref="H617:I617"/>
    <mergeCell ref="B618:C618"/>
    <mergeCell ref="B617:G617"/>
    <mergeCell ref="B612:O612"/>
    <mergeCell ref="O583:O584"/>
    <mergeCell ref="B335:F335"/>
    <mergeCell ref="B556:D559"/>
    <mergeCell ref="M496:M497"/>
    <mergeCell ref="B480:O480"/>
    <mergeCell ref="N452:N453"/>
    <mergeCell ref="O1061:O1062"/>
    <mergeCell ref="B343:F343"/>
    <mergeCell ref="B722:F722"/>
    <mergeCell ref="B721:C721"/>
    <mergeCell ref="B720:C720"/>
    <mergeCell ref="C626:C629"/>
    <mergeCell ref="E675:E678"/>
    <mergeCell ref="B485:E485"/>
    <mergeCell ref="E425:E428"/>
    <mergeCell ref="D626:D629"/>
    <mergeCell ref="C376:C379"/>
    <mergeCell ref="D376:D379"/>
    <mergeCell ref="B376:B379"/>
    <mergeCell ref="B439:F444"/>
    <mergeCell ref="B433:F434"/>
    <mergeCell ref="B482:G482"/>
    <mergeCell ref="B425:D428"/>
    <mergeCell ref="B619:B620"/>
    <mergeCell ref="B445:F448"/>
    <mergeCell ref="B437:F438"/>
    <mergeCell ref="E376:E379"/>
    <mergeCell ref="B614:G614"/>
    <mergeCell ref="B506:E506"/>
    <mergeCell ref="B590:F591"/>
    <mergeCell ref="B568:F569"/>
    <mergeCell ref="B570:F575"/>
    <mergeCell ref="B689:B690"/>
    <mergeCell ref="B675:D678"/>
    <mergeCell ref="B354:E354"/>
    <mergeCell ref="B501:B502"/>
    <mergeCell ref="B625:E625"/>
    <mergeCell ref="B372:E372"/>
    <mergeCell ref="B503:E503"/>
    <mergeCell ref="N319:N320"/>
    <mergeCell ref="B328:F329"/>
    <mergeCell ref="B330:F331"/>
    <mergeCell ref="H485:J485"/>
    <mergeCell ref="M357:M363"/>
    <mergeCell ref="M365:M366"/>
    <mergeCell ref="L357:L363"/>
    <mergeCell ref="B370:B371"/>
    <mergeCell ref="L496:L497"/>
    <mergeCell ref="L365:L366"/>
    <mergeCell ref="H375:O375"/>
    <mergeCell ref="H482:O482"/>
    <mergeCell ref="N583:N584"/>
    <mergeCell ref="H614:O614"/>
    <mergeCell ref="H506:O506"/>
    <mergeCell ref="B576:F579"/>
    <mergeCell ref="H625:O625"/>
    <mergeCell ref="B626:B629"/>
    <mergeCell ref="B4:O4"/>
    <mergeCell ref="B6:G6"/>
    <mergeCell ref="H6:O6"/>
    <mergeCell ref="B8:H8"/>
    <mergeCell ref="I8:J8"/>
    <mergeCell ref="D15:D18"/>
    <mergeCell ref="B15:B18"/>
    <mergeCell ref="E15:E18"/>
    <mergeCell ref="C15:C18"/>
    <mergeCell ref="B14:E14"/>
    <mergeCell ref="H14:O14"/>
    <mergeCell ref="O91:O92"/>
    <mergeCell ref="B93:F94"/>
    <mergeCell ref="B96:F97"/>
    <mergeCell ref="N91:N92"/>
    <mergeCell ref="B621:B622"/>
    <mergeCell ref="E556:E559"/>
    <mergeCell ref="F485:G485"/>
    <mergeCell ref="K485:O485"/>
    <mergeCell ref="B110:F110"/>
    <mergeCell ref="B111:F111"/>
    <mergeCell ref="B112:F112"/>
    <mergeCell ref="E626:E629"/>
    <mergeCell ref="B375:E375"/>
    <mergeCell ref="H121:O121"/>
    <mergeCell ref="B113:F113"/>
    <mergeCell ref="H243:O243"/>
    <mergeCell ref="B309:F310"/>
    <mergeCell ref="B219:F220"/>
    <mergeCell ref="B221:F221"/>
    <mergeCell ref="O205:O206"/>
    <mergeCell ref="B207:F208"/>
    <mergeCell ref="B210:F211"/>
    <mergeCell ref="B212:F212"/>
    <mergeCell ref="B233:O233"/>
    <mergeCell ref="B235:G235"/>
    <mergeCell ref="H235:O235"/>
    <mergeCell ref="B222:F223"/>
    <mergeCell ref="B225:F226"/>
    <mergeCell ref="B227:F231"/>
    <mergeCell ref="B202:F205"/>
    <mergeCell ref="J237:K237"/>
    <mergeCell ref="B243:E243"/>
    <mergeCell ref="N205:N206"/>
    <mergeCell ref="B214:F215"/>
    <mergeCell ref="B216:F217"/>
    <mergeCell ref="B293:D296"/>
    <mergeCell ref="H984:O984"/>
    <mergeCell ref="B977:G977"/>
    <mergeCell ref="H977:O977"/>
    <mergeCell ref="C980:I980"/>
    <mergeCell ref="B687:F688"/>
    <mergeCell ref="B712:F713"/>
    <mergeCell ref="B694:F697"/>
    <mergeCell ref="B698:F701"/>
    <mergeCell ref="B703:F704"/>
    <mergeCell ref="O702:O703"/>
    <mergeCell ref="B959:F960"/>
    <mergeCell ref="B796:D799"/>
    <mergeCell ref="E796:E799"/>
    <mergeCell ref="O823:O824"/>
    <mergeCell ref="B842:C842"/>
    <mergeCell ref="B843:F843"/>
    <mergeCell ref="B808:F809"/>
    <mergeCell ref="B853:O853"/>
    <mergeCell ref="B824:F825"/>
    <mergeCell ref="B819:F822"/>
    <mergeCell ref="B706:F707"/>
    <mergeCell ref="B733:G733"/>
    <mergeCell ref="B731:O731"/>
    <mergeCell ref="H733:O733"/>
    <mergeCell ref="B1059:F1060"/>
    <mergeCell ref="B1051:F1053"/>
    <mergeCell ref="B1048:B1049"/>
    <mergeCell ref="B1054:F1055"/>
    <mergeCell ref="B1046:F1047"/>
    <mergeCell ref="B934:F935"/>
    <mergeCell ref="B869:B872"/>
    <mergeCell ref="E986:E989"/>
    <mergeCell ref="D986:D989"/>
    <mergeCell ref="B985:E985"/>
    <mergeCell ref="C986:C989"/>
    <mergeCell ref="B986:B989"/>
    <mergeCell ref="B1057:F1058"/>
    <mergeCell ref="B961:F961"/>
    <mergeCell ref="B932:B933"/>
    <mergeCell ref="B937:F941"/>
    <mergeCell ref="B741:B743"/>
    <mergeCell ref="B841:C841"/>
    <mergeCell ref="B810:B811"/>
    <mergeCell ref="N823:N824"/>
    <mergeCell ref="B833:F834"/>
    <mergeCell ref="H736:I736"/>
    <mergeCell ref="B812:F813"/>
    <mergeCell ref="D747:D750"/>
    <mergeCell ref="E747:E750"/>
    <mergeCell ref="B747:B750"/>
    <mergeCell ref="C747:C750"/>
    <mergeCell ref="B827:F828"/>
    <mergeCell ref="B815:F818"/>
    <mergeCell ref="B744:C744"/>
    <mergeCell ref="H746:O746"/>
    <mergeCell ref="H855:O855"/>
    <mergeCell ref="B930:F931"/>
    <mergeCell ref="B868:E868"/>
    <mergeCell ref="H868:O868"/>
    <mergeCell ref="D869:D872"/>
    <mergeCell ref="E869:E872"/>
    <mergeCell ref="I858:J858"/>
    <mergeCell ref="C869:C872"/>
    <mergeCell ref="B975:O975"/>
    <mergeCell ref="N945:N946"/>
    <mergeCell ref="B918:D921"/>
    <mergeCell ref="E918:E921"/>
    <mergeCell ref="B966:F966"/>
    <mergeCell ref="B858:H858"/>
    <mergeCell ref="O945:O946"/>
    <mergeCell ref="B855:G855"/>
    <mergeCell ref="B963:F963"/>
    <mergeCell ref="B964:F964"/>
    <mergeCell ref="B942:F945"/>
    <mergeCell ref="B947:F948"/>
    <mergeCell ref="B950:F951"/>
    <mergeCell ref="B954:F956"/>
    <mergeCell ref="B967:F967"/>
    <mergeCell ref="B64:D67"/>
    <mergeCell ref="B76:F77"/>
    <mergeCell ref="E64:E67"/>
    <mergeCell ref="B78:B79"/>
    <mergeCell ref="B450:F452"/>
    <mergeCell ref="B80:F81"/>
    <mergeCell ref="B105:F106"/>
    <mergeCell ref="B107:F107"/>
    <mergeCell ref="B119:O119"/>
    <mergeCell ref="B83:F87"/>
    <mergeCell ref="O452:O453"/>
    <mergeCell ref="B88:F91"/>
    <mergeCell ref="B100:F102"/>
    <mergeCell ref="B109:F109"/>
    <mergeCell ref="B130:B133"/>
    <mergeCell ref="C130:C133"/>
    <mergeCell ref="D130:D133"/>
    <mergeCell ref="E130:E133"/>
    <mergeCell ref="B123:H123"/>
    <mergeCell ref="B129:E129"/>
    <mergeCell ref="H129:O129"/>
    <mergeCell ref="I123:J123"/>
    <mergeCell ref="C127:E127"/>
    <mergeCell ref="B195:F196"/>
    <mergeCell ref="B98:F99"/>
    <mergeCell ref="B108:F108"/>
    <mergeCell ref="B952:F953"/>
    <mergeCell ref="B962:F962"/>
    <mergeCell ref="B965:F965"/>
    <mergeCell ref="B586:F587"/>
    <mergeCell ref="B588:F589"/>
    <mergeCell ref="B455:F456"/>
    <mergeCell ref="B457:F458"/>
    <mergeCell ref="B737:C737"/>
    <mergeCell ref="F354:G354"/>
    <mergeCell ref="B507:B510"/>
    <mergeCell ref="B349:O349"/>
    <mergeCell ref="B351:G351"/>
    <mergeCell ref="H354:J354"/>
    <mergeCell ref="K354:O354"/>
    <mergeCell ref="H351:O351"/>
    <mergeCell ref="B738:B740"/>
    <mergeCell ref="B581:F583"/>
    <mergeCell ref="B459:F460"/>
    <mergeCell ref="D507:D510"/>
    <mergeCell ref="E507:E510"/>
    <mergeCell ref="B736:G736"/>
    <mergeCell ref="C507:C510"/>
  </mergeCells>
  <phoneticPr fontId="0" type="noConversion"/>
  <conditionalFormatting sqref="O54 O169 O283 O415 O546 O665 O786 O908">
    <cfRule type="cellIs" dxfId="125" priority="5" stopIfTrue="1" operator="notEqual">
      <formula>O50+O51+O52+O53</formula>
    </cfRule>
  </conditionalFormatting>
  <dataValidations xWindow="126" yWindow="546" count="1">
    <dataValidation type="list" allowBlank="1" errorTitle="grousse error" error="ALERTTTTTT" promptTitle="ATTENTION" prompt="uniquement liste déroulante" sqref="C373 C504" xr:uid="{00000000-0002-0000-0900-000000000000}">
      <formula1>CAL</formula1>
    </dataValidation>
  </dataValidations>
  <hyperlinks>
    <hyperlink ref="D1" location="'SITE 7'!A3" display="PAM 3-5" xr:uid="{D3D25764-D0B3-4E1F-8FB9-177951A5079F}"/>
    <hyperlink ref="E1" location="'SITE 7'!A903" display="PAM 6-11" xr:uid="{6BB0F74F-3C5C-4686-B692-9C0E3D39118A}"/>
    <hyperlink ref="F1" location="'SITE 7'!A345" display="CAL 3-5" xr:uid="{718E1EF2-8ACC-4361-9EB0-308EC48BF87C}"/>
    <hyperlink ref="G1" location="'SITE 7'!A524" display="CAL 6-11" xr:uid="{BD4387BD-4EF2-43E5-96C5-A170E3D6FC3C}"/>
    <hyperlink ref="H1" location="'SITE 7'!A669" display="APS 3-5" xr:uid="{B01CC8ED-D748-4237-88AE-A35D19395EEA}"/>
    <hyperlink ref="I1" location="'SITE 7'!A789" display="APS 6-11" xr:uid="{7F39EC15-3A2B-46DF-AB52-BAA345C1A765}"/>
    <hyperlink ref="J1" location="'SITE 7'!A1035" display="Global Site" xr:uid="{EF945677-0946-42E9-AA95-1B32CDCD5DDC}"/>
    <hyperlink ref="C1" location="'Calendrier 2024'!A1" display="CALENDRIER" xr:uid="{6E851D11-1939-445D-B3CB-168B3A6B3071}"/>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8"/>
      <c r="B1" s="1557"/>
      <c r="C1" s="1548" t="s">
        <v>731</v>
      </c>
      <c r="D1" s="1549" t="s">
        <v>732</v>
      </c>
      <c r="E1" s="1549" t="s">
        <v>733</v>
      </c>
      <c r="F1" s="1550" t="s">
        <v>737</v>
      </c>
      <c r="G1" s="1550" t="s">
        <v>738</v>
      </c>
      <c r="H1" s="1551" t="s">
        <v>734</v>
      </c>
      <c r="I1" s="1551" t="s">
        <v>735</v>
      </c>
      <c r="J1" s="1565" t="s">
        <v>736</v>
      </c>
      <c r="K1" s="1557"/>
      <c r="L1" s="1557"/>
      <c r="M1" s="1557"/>
      <c r="N1" s="1557"/>
      <c r="O1" s="1557"/>
      <c r="P1" s="1557"/>
    </row>
    <row r="2" spans="1:24" s="1546" customFormat="1" ht="11.25" customHeight="1" x14ac:dyDescent="0.25">
      <c r="A2" s="1558"/>
      <c r="B2" s="1556"/>
      <c r="C2" s="1556"/>
      <c r="D2" s="1559"/>
      <c r="E2" s="1556"/>
      <c r="F2" s="1556"/>
      <c r="G2" s="1556"/>
      <c r="H2" s="1556"/>
      <c r="I2" s="1556"/>
      <c r="J2" s="1557"/>
      <c r="K2" s="1557"/>
      <c r="L2" s="1557"/>
      <c r="M2" s="1557"/>
      <c r="N2" s="1557"/>
      <c r="O2" s="1557"/>
      <c r="P2" s="1557"/>
    </row>
    <row r="3" spans="1:24" ht="13.8" thickBot="1" x14ac:dyDescent="0.3">
      <c r="A3" s="1553"/>
    </row>
    <row r="4" spans="1:24" s="324" customFormat="1" ht="33.75" customHeight="1" thickBot="1" x14ac:dyDescent="0.3">
      <c r="A4" s="1554"/>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53"/>
      <c r="V5" s="853" t="s">
        <v>730</v>
      </c>
      <c r="W5" s="1543">
        <v>0.57899999999999996</v>
      </c>
    </row>
    <row r="6" spans="1:24" ht="30.75" customHeight="1" thickBot="1" x14ac:dyDescent="0.3">
      <c r="A6" s="1564"/>
      <c r="B6" s="2325" t="s">
        <v>441</v>
      </c>
      <c r="C6" s="2326"/>
      <c r="D6" s="2326"/>
      <c r="E6" s="2326"/>
      <c r="F6" s="2326"/>
      <c r="G6" s="2327"/>
      <c r="H6" s="2457" t="s">
        <v>397</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55">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55">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53"/>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53"/>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456">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478" t="s">
        <v>559</v>
      </c>
      <c r="C100" s="2476"/>
      <c r="D100" s="2476"/>
      <c r="E100" s="2476"/>
      <c r="F100" s="2477"/>
      <c r="H100" s="370">
        <v>751</v>
      </c>
      <c r="I100" s="381" t="s">
        <v>137</v>
      </c>
      <c r="J100" s="346"/>
      <c r="K100" s="346"/>
      <c r="L100" s="347"/>
      <c r="M100" s="431"/>
      <c r="N100" s="432">
        <f>SUM('SITE 1:SITE 15'!O100)</f>
        <v>0</v>
      </c>
      <c r="O100" s="7"/>
    </row>
    <row r="101" spans="1:15" ht="16.5" customHeight="1" x14ac:dyDescent="0.25">
      <c r="A101" s="1553"/>
      <c r="B101" s="2478"/>
      <c r="C101" s="2476"/>
      <c r="D101" s="2476"/>
      <c r="E101" s="2476"/>
      <c r="F101" s="2477"/>
      <c r="H101" s="348">
        <v>752</v>
      </c>
      <c r="I101" s="349" t="s">
        <v>138</v>
      </c>
      <c r="J101" s="350"/>
      <c r="K101" s="350"/>
      <c r="L101" s="351"/>
      <c r="M101" s="437"/>
      <c r="N101" s="432">
        <f>SUM('SITE 1:SITE 15'!O101)</f>
        <v>0</v>
      </c>
      <c r="O101" s="2"/>
    </row>
    <row r="102" spans="1:15" ht="20.25" customHeight="1" x14ac:dyDescent="0.25">
      <c r="A102" s="1553"/>
      <c r="B102" s="2478"/>
      <c r="C102" s="2476"/>
      <c r="D102" s="2476"/>
      <c r="E102" s="2476"/>
      <c r="F102" s="2477"/>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8</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8</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8</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3"/>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1:22" ht="15" customHeight="1" x14ac:dyDescent="0.25">
      <c r="A359" s="1553"/>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1:22" ht="15" customHeight="1" x14ac:dyDescent="0.25">
      <c r="A360" s="1553"/>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1:22" ht="15" customHeight="1" x14ac:dyDescent="0.25">
      <c r="A361" s="1553"/>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1:22" ht="15" customHeight="1" x14ac:dyDescent="0.25">
      <c r="A362" s="1553"/>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1:22" ht="15" customHeight="1" x14ac:dyDescent="0.25">
      <c r="A363" s="1553"/>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1:22" ht="15" customHeight="1" x14ac:dyDescent="0.25">
      <c r="A364" s="1553"/>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8</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A490" s="1553"/>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A491" s="1553"/>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A492" s="1553"/>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A493" s="1553"/>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A494" s="1553"/>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A495" s="1553"/>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8</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8</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8</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478" t="s">
        <v>559</v>
      </c>
      <c r="C954" s="2476"/>
      <c r="D954" s="2476"/>
      <c r="E954" s="2476"/>
      <c r="F954" s="2477"/>
      <c r="H954" s="370">
        <v>751</v>
      </c>
      <c r="I954" s="381" t="s">
        <v>137</v>
      </c>
      <c r="J954" s="346"/>
      <c r="K954" s="346"/>
      <c r="L954" s="347"/>
      <c r="M954" s="431"/>
      <c r="N954" s="432">
        <f>SUM('SITE 1:SITE 15'!O954)</f>
        <v>0</v>
      </c>
      <c r="O954" s="7"/>
    </row>
    <row r="955" spans="1:15" ht="16.5" customHeight="1" x14ac:dyDescent="0.25">
      <c r="A955" s="1553"/>
      <c r="B955" s="2478"/>
      <c r="C955" s="2476"/>
      <c r="D955" s="2476"/>
      <c r="E955" s="2476"/>
      <c r="F955" s="2477"/>
      <c r="H955" s="348">
        <v>752</v>
      </c>
      <c r="I955" s="349" t="s">
        <v>138</v>
      </c>
      <c r="J955" s="350"/>
      <c r="K955" s="350"/>
      <c r="L955" s="351"/>
      <c r="M955" s="437"/>
      <c r="N955" s="432">
        <f>SUM('SITE 1:SITE 15'!O955)</f>
        <v>0</v>
      </c>
      <c r="O955" s="2"/>
    </row>
    <row r="956" spans="1:15" ht="25.5" customHeight="1" x14ac:dyDescent="0.25">
      <c r="A956" s="1553"/>
      <c r="B956" s="2478"/>
      <c r="C956" s="2476"/>
      <c r="D956" s="2476"/>
      <c r="E956" s="2476"/>
      <c r="F956" s="2477"/>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8</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B983" s="600"/>
      <c r="C983" s="601"/>
      <c r="D983" s="599"/>
      <c r="E983" s="599"/>
      <c r="K983" s="42"/>
      <c r="L983" s="42"/>
      <c r="M983" s="43"/>
      <c r="N983" s="43"/>
      <c r="O983" s="325"/>
    </row>
    <row r="984" spans="1:15" ht="19.8" thickBot="1" x14ac:dyDescent="0.3">
      <c r="B984" s="600"/>
      <c r="C984" s="601"/>
      <c r="D984" s="599"/>
      <c r="E984" s="599"/>
      <c r="H984" s="2392" t="s">
        <v>174</v>
      </c>
      <c r="I984" s="2393"/>
      <c r="J984" s="2393"/>
      <c r="K984" s="2393"/>
      <c r="L984" s="2393"/>
      <c r="M984" s="2393"/>
      <c r="N984" s="2393"/>
      <c r="O984" s="2394"/>
    </row>
    <row r="985" spans="1:15" ht="18" thickTop="1" thickBot="1" x14ac:dyDescent="0.3">
      <c r="B985" s="2438" t="s">
        <v>175</v>
      </c>
      <c r="C985" s="2439"/>
      <c r="D985" s="2439"/>
      <c r="E985" s="2440"/>
      <c r="H985" s="330" t="s">
        <v>17</v>
      </c>
      <c r="I985" s="331"/>
      <c r="J985" s="332"/>
      <c r="K985" s="332"/>
      <c r="L985" s="331"/>
      <c r="M985" s="331"/>
      <c r="N985" s="331"/>
      <c r="O985" s="333"/>
    </row>
    <row r="986" spans="1:15" ht="14.4" thickTop="1" x14ac:dyDescent="0.25">
      <c r="B986" s="2419" t="s">
        <v>190</v>
      </c>
      <c r="C986" s="2386" t="s">
        <v>16</v>
      </c>
      <c r="D986" s="2436" t="s">
        <v>191</v>
      </c>
      <c r="E986" s="2370" t="s">
        <v>192</v>
      </c>
      <c r="H986" s="334"/>
      <c r="I986" s="335"/>
      <c r="J986" s="336"/>
      <c r="K986" s="336"/>
      <c r="L986" s="335"/>
      <c r="M986" s="337"/>
      <c r="N986" s="698" t="s">
        <v>166</v>
      </c>
      <c r="O986" s="699" t="str">
        <f>H6</f>
        <v>SITE 8</v>
      </c>
    </row>
    <row r="987" spans="1:15" ht="13.8" x14ac:dyDescent="0.25">
      <c r="B987" s="2446"/>
      <c r="C987" s="2441"/>
      <c r="D987" s="2437"/>
      <c r="E987" s="2371"/>
      <c r="H987" s="339"/>
      <c r="I987" s="340"/>
      <c r="J987" s="341"/>
      <c r="K987" s="341"/>
      <c r="L987" s="42"/>
      <c r="M987" s="43"/>
      <c r="N987" s="342"/>
      <c r="O987" s="343"/>
    </row>
    <row r="988" spans="1:15" ht="13.8" x14ac:dyDescent="0.25">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B989" s="2447"/>
      <c r="C989" s="2442"/>
      <c r="D989" s="2437"/>
      <c r="E989" s="2371"/>
      <c r="H989" s="348">
        <v>6063</v>
      </c>
      <c r="I989" s="349" t="s">
        <v>22</v>
      </c>
      <c r="J989" s="350"/>
      <c r="K989" s="350"/>
      <c r="L989" s="351"/>
      <c r="M989" s="437"/>
      <c r="N989" s="700">
        <f>SUM('SITE 1:SITE 15'!O989)</f>
        <v>0</v>
      </c>
      <c r="O989" s="701">
        <f t="shared" si="13"/>
        <v>0</v>
      </c>
    </row>
    <row r="990" spans="1:15" ht="15.6" x14ac:dyDescent="0.25">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2:15" ht="13.8" x14ac:dyDescent="0.25">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2:15" ht="13.8" x14ac:dyDescent="0.25">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2:15" ht="13.8" x14ac:dyDescent="0.25">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2:15" ht="13.8" x14ac:dyDescent="0.25">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2:15" ht="13.8" x14ac:dyDescent="0.25">
      <c r="B997" s="706"/>
      <c r="C997" s="709"/>
      <c r="D997" s="708"/>
      <c r="E997" s="708"/>
      <c r="H997" s="364"/>
      <c r="I997" s="365"/>
      <c r="J997" s="336"/>
      <c r="K997" s="336"/>
      <c r="L997" s="366"/>
      <c r="M997" s="367"/>
      <c r="N997" s="711"/>
      <c r="O997" s="712"/>
    </row>
    <row r="998" spans="2:15" ht="14.4" thickBot="1" x14ac:dyDescent="0.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2:15" ht="13.8" x14ac:dyDescent="0.25">
      <c r="B999" s="717"/>
      <c r="C999" s="718"/>
      <c r="D999" s="718"/>
      <c r="E999" s="719"/>
      <c r="H999" s="348">
        <v>614</v>
      </c>
      <c r="I999" s="349" t="s">
        <v>44</v>
      </c>
      <c r="J999" s="350"/>
      <c r="K999" s="350"/>
      <c r="L999" s="351"/>
      <c r="M999" s="351"/>
      <c r="N999" s="700">
        <f>SUM('SITE 1:SITE 15'!O999)</f>
        <v>0</v>
      </c>
      <c r="O999" s="701">
        <f t="shared" si="14"/>
        <v>0</v>
      </c>
    </row>
    <row r="1000" spans="2:15" ht="13.8" x14ac:dyDescent="0.25">
      <c r="B1000" s="70"/>
      <c r="C1000" s="74"/>
      <c r="D1000" s="720"/>
      <c r="E1000" s="73"/>
      <c r="H1000" s="348">
        <v>615</v>
      </c>
      <c r="I1000" s="349" t="s">
        <v>45</v>
      </c>
      <c r="J1000" s="350"/>
      <c r="K1000" s="350"/>
      <c r="L1000" s="351"/>
      <c r="M1000" s="351"/>
      <c r="N1000" s="700">
        <f>SUM('SITE 1:SITE 15'!O1000)</f>
        <v>0</v>
      </c>
      <c r="O1000" s="701">
        <f t="shared" si="14"/>
        <v>0</v>
      </c>
    </row>
    <row r="1001" spans="2:15" ht="14.4" thickBot="1" x14ac:dyDescent="0.3">
      <c r="B1001" s="433" t="s">
        <v>35</v>
      </c>
      <c r="C1001" s="460"/>
      <c r="D1001" s="721"/>
      <c r="E1001" s="462"/>
      <c r="H1001" s="348">
        <v>616</v>
      </c>
      <c r="I1001" s="349" t="s">
        <v>47</v>
      </c>
      <c r="J1001" s="350"/>
      <c r="K1001" s="350"/>
      <c r="L1001" s="351"/>
      <c r="M1001" s="351"/>
      <c r="N1001" s="700">
        <f>SUM('SITE 1:SITE 15'!O1001)</f>
        <v>0</v>
      </c>
      <c r="O1001" s="701">
        <f t="shared" si="14"/>
        <v>0</v>
      </c>
    </row>
    <row r="1002" spans="2:15" ht="13.8" x14ac:dyDescent="0.25">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2:15" ht="13.8" x14ac:dyDescent="0.25">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2:15" ht="13.8" x14ac:dyDescent="0.25">
      <c r="B1004" s="706" t="s">
        <v>163</v>
      </c>
      <c r="C1004" s="707">
        <f>C640</f>
        <v>0</v>
      </c>
      <c r="D1004" s="708" t="e">
        <f>D640</f>
        <v>#DIV/0!</v>
      </c>
      <c r="E1004" s="708">
        <f>E640</f>
        <v>0</v>
      </c>
      <c r="H1004" s="379"/>
      <c r="I1004" s="42"/>
      <c r="J1004" s="341"/>
      <c r="K1004" s="341"/>
      <c r="L1004" s="45"/>
      <c r="M1004" s="43"/>
      <c r="N1004" s="722"/>
      <c r="O1004" s="723"/>
    </row>
    <row r="1005" spans="2:15" ht="13.8" x14ac:dyDescent="0.25">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2:15" ht="14.4" thickBot="1" x14ac:dyDescent="0.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2:15" ht="14.4" thickBot="1" x14ac:dyDescent="0.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2:15" ht="13.8" x14ac:dyDescent="0.25">
      <c r="B1008" s="717"/>
      <c r="C1008" s="718"/>
      <c r="D1008" s="718"/>
      <c r="E1008" s="719"/>
      <c r="H1008" s="348">
        <v>623</v>
      </c>
      <c r="I1008" s="349" t="s">
        <v>61</v>
      </c>
      <c r="J1008" s="350"/>
      <c r="K1008" s="350"/>
      <c r="L1008" s="351"/>
      <c r="M1008" s="437"/>
      <c r="N1008" s="700">
        <f>SUM('SITE 1:SITE 15'!O1008)</f>
        <v>0</v>
      </c>
      <c r="O1008" s="701">
        <f t="shared" si="15"/>
        <v>0</v>
      </c>
    </row>
    <row r="1009" spans="2:15" ht="14.4" thickBot="1" x14ac:dyDescent="0.3">
      <c r="B1009" s="70"/>
      <c r="C1009" s="74"/>
      <c r="D1009" s="720"/>
      <c r="E1009" s="73"/>
      <c r="H1009" s="348">
        <v>624</v>
      </c>
      <c r="I1009" s="349" t="s">
        <v>63</v>
      </c>
      <c r="J1009" s="350"/>
      <c r="K1009" s="350"/>
      <c r="L1009" s="351"/>
      <c r="M1009" s="437"/>
      <c r="N1009" s="700">
        <f>SUM('SITE 1:SITE 15'!O1009)</f>
        <v>0</v>
      </c>
      <c r="O1009" s="701">
        <f t="shared" si="15"/>
        <v>0</v>
      </c>
    </row>
    <row r="1010" spans="2:15" ht="14.4" thickBot="1" x14ac:dyDescent="0.3">
      <c r="B1010" s="472" t="s">
        <v>46</v>
      </c>
      <c r="C1010" s="473"/>
      <c r="D1010" s="730"/>
      <c r="E1010" s="475"/>
      <c r="H1010" s="348" t="s">
        <v>65</v>
      </c>
      <c r="I1010" s="349" t="s">
        <v>66</v>
      </c>
      <c r="J1010" s="350"/>
      <c r="K1010" s="350"/>
      <c r="L1010" s="351"/>
      <c r="M1010" s="437"/>
      <c r="N1010" s="700">
        <f>SUM('SITE 1:SITE 15'!O1010)</f>
        <v>0</v>
      </c>
      <c r="O1010" s="701">
        <f t="shared" si="15"/>
        <v>0</v>
      </c>
    </row>
    <row r="1011" spans="2:15" ht="13.8" x14ac:dyDescent="0.25">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2:15" ht="13.8" x14ac:dyDescent="0.25">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2:15" ht="13.8" x14ac:dyDescent="0.25">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2:15" ht="13.8" x14ac:dyDescent="0.25">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2:15" ht="13.8" x14ac:dyDescent="0.25">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2:15" ht="13.8" x14ac:dyDescent="0.25">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2:15" ht="13.8" x14ac:dyDescent="0.25">
      <c r="B1017" s="706"/>
      <c r="C1017" s="709"/>
      <c r="D1017" s="708"/>
      <c r="E1017" s="708"/>
      <c r="H1017" s="334"/>
      <c r="I1017" s="369"/>
      <c r="J1017" s="341"/>
      <c r="K1017" s="341"/>
      <c r="L1017" s="325"/>
      <c r="M1017" s="325"/>
      <c r="N1017" s="731"/>
      <c r="O1017" s="732"/>
    </row>
    <row r="1018" spans="2: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2: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2: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2: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2: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2: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2: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8</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g//Iao28ibzsEuxoJqHSB1REdvPYncZg5J9hXhqP534U6XuxrHUy3eX5qdKTreBKSX0lGW+g1k0y7SPIbV0Mkg==" saltValue="0ibUVi6f2Z4cgOeNMBMacQ==" spinCount="100000" sheet="1" objects="1" scenarios="1"/>
  <mergeCells count="267">
    <mergeCell ref="B372:E372"/>
    <mergeCell ref="B503:E503"/>
    <mergeCell ref="N1061:N1062"/>
    <mergeCell ref="H506:O506"/>
    <mergeCell ref="B507:B510"/>
    <mergeCell ref="C507:C510"/>
    <mergeCell ref="D507:D510"/>
    <mergeCell ref="O1061:O1062"/>
    <mergeCell ref="B932:B933"/>
    <mergeCell ref="B1059:F1060"/>
    <mergeCell ref="B964:F964"/>
    <mergeCell ref="B966:F966"/>
    <mergeCell ref="B937:F941"/>
    <mergeCell ref="B942:F945"/>
    <mergeCell ref="B947:F948"/>
    <mergeCell ref="B950:F951"/>
    <mergeCell ref="B954:F956"/>
    <mergeCell ref="B1051:F1053"/>
    <mergeCell ref="B1048:B1049"/>
    <mergeCell ref="B746:E746"/>
    <mergeCell ref="B747:B750"/>
    <mergeCell ref="B1046:F1047"/>
    <mergeCell ref="B985:E985"/>
    <mergeCell ref="H746:O746"/>
    <mergeCell ref="C980:I980"/>
    <mergeCell ref="B986:B989"/>
    <mergeCell ref="C15:C18"/>
    <mergeCell ref="D15:D18"/>
    <mergeCell ref="E15:E18"/>
    <mergeCell ref="B1054:F1055"/>
    <mergeCell ref="B808:F809"/>
    <mergeCell ref="B810:B811"/>
    <mergeCell ref="B918:D921"/>
    <mergeCell ref="E918:E921"/>
    <mergeCell ref="B869:B872"/>
    <mergeCell ref="B868:E868"/>
    <mergeCell ref="B959:F960"/>
    <mergeCell ref="B961:F961"/>
    <mergeCell ref="B963:F963"/>
    <mergeCell ref="B64:D67"/>
    <mergeCell ref="B437:F438"/>
    <mergeCell ref="B83:F87"/>
    <mergeCell ref="B88:F91"/>
    <mergeCell ref="B105:F106"/>
    <mergeCell ref="B107:F107"/>
    <mergeCell ref="B109:F109"/>
    <mergeCell ref="B113:F113"/>
    <mergeCell ref="B119:O119"/>
    <mergeCell ref="B370:B371"/>
    <mergeCell ref="B501:B502"/>
    <mergeCell ref="H14:O14"/>
    <mergeCell ref="C986:C989"/>
    <mergeCell ref="D986:D989"/>
    <mergeCell ref="B812:F813"/>
    <mergeCell ref="B815:F818"/>
    <mergeCell ref="B819:F822"/>
    <mergeCell ref="B824:F825"/>
    <mergeCell ref="B450:F452"/>
    <mergeCell ref="B731:O731"/>
    <mergeCell ref="B14:E14"/>
    <mergeCell ref="B445:F448"/>
    <mergeCell ref="B459:F460"/>
    <mergeCell ref="B687:F688"/>
    <mergeCell ref="B689:B690"/>
    <mergeCell ref="B15:B18"/>
    <mergeCell ref="B110:F110"/>
    <mergeCell ref="B564:F565"/>
    <mergeCell ref="E507:E510"/>
    <mergeCell ref="H984:O984"/>
    <mergeCell ref="B977:G977"/>
    <mergeCell ref="H977:O977"/>
    <mergeCell ref="E986:E989"/>
    <mergeCell ref="O823:O824"/>
    <mergeCell ref="N823:N824"/>
    <mergeCell ref="O945:O946"/>
    <mergeCell ref="B855:G855"/>
    <mergeCell ref="C869:C872"/>
    <mergeCell ref="N945:N946"/>
    <mergeCell ref="E796:E799"/>
    <mergeCell ref="B796:D799"/>
    <mergeCell ref="D869:D872"/>
    <mergeCell ref="H868:O868"/>
    <mergeCell ref="B858:H858"/>
    <mergeCell ref="B841:C841"/>
    <mergeCell ref="B842:C842"/>
    <mergeCell ref="B934:F935"/>
    <mergeCell ref="B827:F828"/>
    <mergeCell ref="B843:F843"/>
    <mergeCell ref="E869:E872"/>
    <mergeCell ref="B744:C744"/>
    <mergeCell ref="B722:F722"/>
    <mergeCell ref="B721:C721"/>
    <mergeCell ref="B720:C720"/>
    <mergeCell ref="B626:B629"/>
    <mergeCell ref="C747:C750"/>
    <mergeCell ref="D747:D750"/>
    <mergeCell ref="E747:E750"/>
    <mergeCell ref="B975:O975"/>
    <mergeCell ref="H855:O855"/>
    <mergeCell ref="I858:J858"/>
    <mergeCell ref="B833:F834"/>
    <mergeCell ref="B853:O853"/>
    <mergeCell ref="B930:F931"/>
    <mergeCell ref="N702:N703"/>
    <mergeCell ref="E675:E678"/>
    <mergeCell ref="B712:F713"/>
    <mergeCell ref="H733:O733"/>
    <mergeCell ref="O702:O703"/>
    <mergeCell ref="H736:I736"/>
    <mergeCell ref="B736:G736"/>
    <mergeCell ref="B737:C737"/>
    <mergeCell ref="B738:B740"/>
    <mergeCell ref="B741:B743"/>
    <mergeCell ref="B590:F591"/>
    <mergeCell ref="B612:O612"/>
    <mergeCell ref="B621:B622"/>
    <mergeCell ref="D626:D629"/>
    <mergeCell ref="E626:E629"/>
    <mergeCell ref="H625:O625"/>
    <mergeCell ref="C626:C629"/>
    <mergeCell ref="B691:F692"/>
    <mergeCell ref="B706:F707"/>
    <mergeCell ref="B675:D678"/>
    <mergeCell ref="B625:E625"/>
    <mergeCell ref="B623:C623"/>
    <mergeCell ref="M365:M366"/>
    <mergeCell ref="L488:L494"/>
    <mergeCell ref="B733:G733"/>
    <mergeCell ref="B694:F697"/>
    <mergeCell ref="B698:F701"/>
    <mergeCell ref="B703:F704"/>
    <mergeCell ref="B482:G482"/>
    <mergeCell ref="B485:E485"/>
    <mergeCell ref="F485:G485"/>
    <mergeCell ref="B506:E506"/>
    <mergeCell ref="B556:D559"/>
    <mergeCell ref="E556:E559"/>
    <mergeCell ref="B568:F569"/>
    <mergeCell ref="H614:O614"/>
    <mergeCell ref="H617:I617"/>
    <mergeCell ref="B618:C618"/>
    <mergeCell ref="B617:G617"/>
    <mergeCell ref="B614:G614"/>
    <mergeCell ref="O583:O584"/>
    <mergeCell ref="N583:N584"/>
    <mergeCell ref="B570:F575"/>
    <mergeCell ref="B576:F579"/>
    <mergeCell ref="B581:F583"/>
    <mergeCell ref="B619:B620"/>
    <mergeCell ref="N91:N92"/>
    <mergeCell ref="O91:O92"/>
    <mergeCell ref="B93:F94"/>
    <mergeCell ref="B96:F97"/>
    <mergeCell ref="B100:F102"/>
    <mergeCell ref="B98:F99"/>
    <mergeCell ref="M496:M497"/>
    <mergeCell ref="B4:O4"/>
    <mergeCell ref="B6:G6"/>
    <mergeCell ref="H6:O6"/>
    <mergeCell ref="B8:H8"/>
    <mergeCell ref="I8:J8"/>
    <mergeCell ref="E64:E67"/>
    <mergeCell ref="B76:F77"/>
    <mergeCell ref="B78:B79"/>
    <mergeCell ref="B80:F81"/>
    <mergeCell ref="H485:J485"/>
    <mergeCell ref="K485:O485"/>
    <mergeCell ref="M488:M494"/>
    <mergeCell ref="H482:O482"/>
    <mergeCell ref="L496:L497"/>
    <mergeCell ref="L357:L363"/>
    <mergeCell ref="L365:L366"/>
    <mergeCell ref="M357:M363"/>
    <mergeCell ref="B130:B133"/>
    <mergeCell ref="C130:C133"/>
    <mergeCell ref="D130:D133"/>
    <mergeCell ref="E130:E133"/>
    <mergeCell ref="I123:J123"/>
    <mergeCell ref="C127:E127"/>
    <mergeCell ref="B111:F111"/>
    <mergeCell ref="B112:F112"/>
    <mergeCell ref="B121:G121"/>
    <mergeCell ref="H121:O121"/>
    <mergeCell ref="B123:H123"/>
    <mergeCell ref="B129:E129"/>
    <mergeCell ref="H129:O129"/>
    <mergeCell ref="B202:F205"/>
    <mergeCell ref="N205:N206"/>
    <mergeCell ref="O205:O206"/>
    <mergeCell ref="B207:F208"/>
    <mergeCell ref="B210:F211"/>
    <mergeCell ref="B212:F212"/>
    <mergeCell ref="B179:D182"/>
    <mergeCell ref="E179:E182"/>
    <mergeCell ref="B191:F192"/>
    <mergeCell ref="B193:B194"/>
    <mergeCell ref="B195:F196"/>
    <mergeCell ref="B197:F201"/>
    <mergeCell ref="B233:O233"/>
    <mergeCell ref="B235:G235"/>
    <mergeCell ref="H235:O235"/>
    <mergeCell ref="B227:F231"/>
    <mergeCell ref="B237:E237"/>
    <mergeCell ref="J237:K237"/>
    <mergeCell ref="B214:F215"/>
    <mergeCell ref="B216:F217"/>
    <mergeCell ref="B219:F220"/>
    <mergeCell ref="B221:F221"/>
    <mergeCell ref="B222:F223"/>
    <mergeCell ref="B225:F226"/>
    <mergeCell ref="B307:B308"/>
    <mergeCell ref="B309:F310"/>
    <mergeCell ref="B311:F315"/>
    <mergeCell ref="B243:E243"/>
    <mergeCell ref="H243:O243"/>
    <mergeCell ref="B244:B247"/>
    <mergeCell ref="C244:C247"/>
    <mergeCell ref="D244:D247"/>
    <mergeCell ref="E244:E247"/>
    <mergeCell ref="B1057:F1058"/>
    <mergeCell ref="B336:F337"/>
    <mergeCell ref="B339:F340"/>
    <mergeCell ref="B341:F341"/>
    <mergeCell ref="B342:F342"/>
    <mergeCell ref="B425:D428"/>
    <mergeCell ref="D376:D379"/>
    <mergeCell ref="B343:F343"/>
    <mergeCell ref="B480:O480"/>
    <mergeCell ref="B967:F967"/>
    <mergeCell ref="N452:N453"/>
    <mergeCell ref="C376:C379"/>
    <mergeCell ref="B433:F434"/>
    <mergeCell ref="E425:E428"/>
    <mergeCell ref="B375:E375"/>
    <mergeCell ref="K354:O354"/>
    <mergeCell ref="B439:F444"/>
    <mergeCell ref="B376:B379"/>
    <mergeCell ref="O452:O453"/>
    <mergeCell ref="H375:O375"/>
    <mergeCell ref="H351:O351"/>
    <mergeCell ref="B354:E354"/>
    <mergeCell ref="F354:G354"/>
    <mergeCell ref="H354:J354"/>
    <mergeCell ref="B108:F108"/>
    <mergeCell ref="B952:F953"/>
    <mergeCell ref="B962:F962"/>
    <mergeCell ref="B965:F965"/>
    <mergeCell ref="B586:F587"/>
    <mergeCell ref="B588:F589"/>
    <mergeCell ref="B455:F456"/>
    <mergeCell ref="B457:F458"/>
    <mergeCell ref="E376:E379"/>
    <mergeCell ref="B328:F329"/>
    <mergeCell ref="B330:F331"/>
    <mergeCell ref="B333:F334"/>
    <mergeCell ref="B335:F335"/>
    <mergeCell ref="B349:O349"/>
    <mergeCell ref="B351:G351"/>
    <mergeCell ref="B316:F319"/>
    <mergeCell ref="N319:N320"/>
    <mergeCell ref="O319:O320"/>
    <mergeCell ref="B321:F322"/>
    <mergeCell ref="B324:F325"/>
    <mergeCell ref="B326:F326"/>
    <mergeCell ref="B293:D296"/>
    <mergeCell ref="E293:E296"/>
    <mergeCell ref="B305:F306"/>
  </mergeCells>
  <phoneticPr fontId="0" type="noConversion"/>
  <conditionalFormatting sqref="O54 O169 O283 O415 O546 O665 O786 O908">
    <cfRule type="cellIs" dxfId="121" priority="5" stopIfTrue="1" operator="notEqual">
      <formula>O50+O51+O52+O53</formula>
    </cfRule>
  </conditionalFormatting>
  <dataValidations xWindow="126" yWindow="546" count="1">
    <dataValidation type="list" allowBlank="1" errorTitle="grousse error" error="ALERTTTTTT" promptTitle="ATTENTION" prompt="uniquement liste déroulante" sqref="C373 C504" xr:uid="{00000000-0002-0000-0A00-000000000000}">
      <formula1>CAL</formula1>
    </dataValidation>
  </dataValidations>
  <hyperlinks>
    <hyperlink ref="D1" location="'SITE 8'!A3" display="PAM 3-5" xr:uid="{0A605423-F023-43DF-8225-3E598CB6663C}"/>
    <hyperlink ref="E1" location="'SITE 8'!A903" display="PAM 6-11" xr:uid="{C193AF78-7A55-4FE9-9203-FAC98C6DAC5F}"/>
    <hyperlink ref="F1" location="'SITE 8'!A345" display="CAL 3-5" xr:uid="{90C81812-7804-4D96-BFC8-EB412EEC7347}"/>
    <hyperlink ref="G1" location="'SITE 8'!A524" display="CAL 6-11" xr:uid="{ACD3DB08-9F14-4F70-B181-A3C2FE2E7635}"/>
    <hyperlink ref="H1" location="'SITE 8'!A669" display="APS 3-5" xr:uid="{3A6C4FFC-4BA3-4721-9517-E7B0D03AF134}"/>
    <hyperlink ref="I1" location="'SITE 8'!A789" display="APS 6-11" xr:uid="{C1FFBCA4-6DFB-4F83-9465-376DE0267048}"/>
    <hyperlink ref="J1" location="'SITE 8'!A1035" display="Global Site" xr:uid="{BB5B471D-5ED0-4503-965B-D6A73C752D82}"/>
    <hyperlink ref="C1" location="'Calendrier 2024'!A1" display="CALENDRIER" xr:uid="{E400F07C-9853-411E-9AF4-91CE80B837E5}"/>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8"/>
      <c r="B1" s="1557"/>
      <c r="C1" s="1548" t="s">
        <v>731</v>
      </c>
      <c r="D1" s="1549" t="s">
        <v>732</v>
      </c>
      <c r="E1" s="1549" t="s">
        <v>733</v>
      </c>
      <c r="F1" s="1550" t="s">
        <v>737</v>
      </c>
      <c r="G1" s="1550" t="s">
        <v>738</v>
      </c>
      <c r="H1" s="1551" t="s">
        <v>734</v>
      </c>
      <c r="I1" s="1551" t="s">
        <v>735</v>
      </c>
      <c r="J1" s="1565" t="s">
        <v>736</v>
      </c>
      <c r="K1" s="1557"/>
      <c r="L1" s="1557"/>
      <c r="M1" s="1557"/>
      <c r="N1" s="1557"/>
      <c r="O1" s="1557"/>
      <c r="P1" s="1557"/>
    </row>
    <row r="2" spans="1:24" s="1546" customFormat="1" ht="11.25" customHeight="1" x14ac:dyDescent="0.25">
      <c r="A2" s="1558"/>
      <c r="B2" s="1556"/>
      <c r="C2" s="1556"/>
      <c r="D2" s="1559"/>
      <c r="E2" s="1556"/>
      <c r="F2" s="1556"/>
      <c r="G2" s="1556"/>
      <c r="H2" s="1556"/>
      <c r="I2" s="1556"/>
      <c r="J2" s="1557"/>
      <c r="K2" s="1557"/>
      <c r="L2" s="1557"/>
      <c r="M2" s="1557"/>
      <c r="N2" s="1557"/>
      <c r="O2" s="1557"/>
      <c r="P2" s="1557"/>
    </row>
    <row r="3" spans="1:24" ht="13.8" thickBot="1" x14ac:dyDescent="0.3">
      <c r="A3" s="1553"/>
    </row>
    <row r="4" spans="1:24" s="324" customFormat="1" ht="33.75" customHeight="1" thickBot="1" x14ac:dyDescent="0.3">
      <c r="A4" s="1554"/>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53"/>
      <c r="V5" s="853" t="s">
        <v>730</v>
      </c>
      <c r="W5" s="1543">
        <v>0.57899999999999996</v>
      </c>
    </row>
    <row r="6" spans="1:24" ht="30.75" customHeight="1" thickBot="1" x14ac:dyDescent="0.3">
      <c r="A6" s="1564"/>
      <c r="B6" s="2325" t="s">
        <v>441</v>
      </c>
      <c r="C6" s="2326"/>
      <c r="D6" s="2326"/>
      <c r="E6" s="2326"/>
      <c r="F6" s="2326"/>
      <c r="G6" s="2327"/>
      <c r="H6" s="2457" t="s">
        <v>398</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55">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55">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53"/>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53"/>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456">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478" t="s">
        <v>559</v>
      </c>
      <c r="C100" s="2476"/>
      <c r="D100" s="2476"/>
      <c r="E100" s="2476"/>
      <c r="F100" s="2477"/>
      <c r="H100" s="370">
        <v>751</v>
      </c>
      <c r="I100" s="381" t="s">
        <v>137</v>
      </c>
      <c r="J100" s="346"/>
      <c r="K100" s="346"/>
      <c r="L100" s="347"/>
      <c r="M100" s="431"/>
      <c r="N100" s="432">
        <f>SUM('SITE 1:SITE 15'!O100)</f>
        <v>0</v>
      </c>
      <c r="O100" s="7"/>
    </row>
    <row r="101" spans="1:15" ht="16.5" customHeight="1" x14ac:dyDescent="0.25">
      <c r="A101" s="1553"/>
      <c r="B101" s="2478"/>
      <c r="C101" s="2476"/>
      <c r="D101" s="2476"/>
      <c r="E101" s="2476"/>
      <c r="F101" s="2477"/>
      <c r="H101" s="348">
        <v>752</v>
      </c>
      <c r="I101" s="349" t="s">
        <v>138</v>
      </c>
      <c r="J101" s="350"/>
      <c r="K101" s="350"/>
      <c r="L101" s="351"/>
      <c r="M101" s="437"/>
      <c r="N101" s="432">
        <f>SUM('SITE 1:SITE 15'!O101)</f>
        <v>0</v>
      </c>
      <c r="O101" s="2"/>
    </row>
    <row r="102" spans="1:15" ht="20.25" customHeight="1" x14ac:dyDescent="0.25">
      <c r="A102" s="1553"/>
      <c r="B102" s="2478"/>
      <c r="C102" s="2476"/>
      <c r="D102" s="2476"/>
      <c r="E102" s="2476"/>
      <c r="F102" s="2477"/>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9</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9</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9</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3"/>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1:22" ht="15" customHeight="1" x14ac:dyDescent="0.25">
      <c r="A359" s="1553"/>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1:22" ht="15" customHeight="1" x14ac:dyDescent="0.25">
      <c r="A360" s="1553"/>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1:22" ht="15" customHeight="1" x14ac:dyDescent="0.25">
      <c r="A361" s="1553"/>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1:22" ht="15" customHeight="1" x14ac:dyDescent="0.25">
      <c r="A362" s="1553"/>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1:22" ht="15" customHeight="1" x14ac:dyDescent="0.25">
      <c r="A363" s="1553"/>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1:22" ht="15" customHeight="1" x14ac:dyDescent="0.25">
      <c r="A364" s="1553"/>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9</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A490" s="1553"/>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A491" s="1553"/>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A492" s="1553"/>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A493" s="1553"/>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A494" s="1553"/>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A495" s="1553"/>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9</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9</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9</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478" t="s">
        <v>559</v>
      </c>
      <c r="C954" s="2476"/>
      <c r="D954" s="2476"/>
      <c r="E954" s="2476"/>
      <c r="F954" s="2477"/>
      <c r="H954" s="370">
        <v>751</v>
      </c>
      <c r="I954" s="381" t="s">
        <v>137</v>
      </c>
      <c r="J954" s="346"/>
      <c r="K954" s="346"/>
      <c r="L954" s="347"/>
      <c r="M954" s="431"/>
      <c r="N954" s="432">
        <f>SUM('SITE 1:SITE 15'!O954)</f>
        <v>0</v>
      </c>
      <c r="O954" s="7"/>
    </row>
    <row r="955" spans="1:15" ht="16.5" customHeight="1" x14ac:dyDescent="0.25">
      <c r="A955" s="1553"/>
      <c r="B955" s="2478"/>
      <c r="C955" s="2476"/>
      <c r="D955" s="2476"/>
      <c r="E955" s="2476"/>
      <c r="F955" s="2477"/>
      <c r="H955" s="348">
        <v>752</v>
      </c>
      <c r="I955" s="349" t="s">
        <v>138</v>
      </c>
      <c r="J955" s="350"/>
      <c r="K955" s="350"/>
      <c r="L955" s="351"/>
      <c r="M955" s="437"/>
      <c r="N955" s="432">
        <f>SUM('SITE 1:SITE 15'!O955)</f>
        <v>0</v>
      </c>
      <c r="O955" s="2"/>
    </row>
    <row r="956" spans="1:15" ht="25.5" customHeight="1" x14ac:dyDescent="0.25">
      <c r="A956" s="1553"/>
      <c r="B956" s="2478"/>
      <c r="C956" s="2476"/>
      <c r="D956" s="2476"/>
      <c r="E956" s="2476"/>
      <c r="F956" s="2477"/>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9</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B983" s="600"/>
      <c r="C983" s="601"/>
      <c r="D983" s="599"/>
      <c r="E983" s="599"/>
      <c r="K983" s="42"/>
      <c r="L983" s="42"/>
      <c r="M983" s="43"/>
      <c r="N983" s="43"/>
      <c r="O983" s="325"/>
    </row>
    <row r="984" spans="1:15" ht="19.8" thickBot="1" x14ac:dyDescent="0.3">
      <c r="B984" s="600"/>
      <c r="C984" s="601"/>
      <c r="D984" s="599"/>
      <c r="E984" s="599"/>
      <c r="H984" s="2392" t="s">
        <v>174</v>
      </c>
      <c r="I984" s="2393"/>
      <c r="J984" s="2393"/>
      <c r="K984" s="2393"/>
      <c r="L984" s="2393"/>
      <c r="M984" s="2393"/>
      <c r="N984" s="2393"/>
      <c r="O984" s="2394"/>
    </row>
    <row r="985" spans="1:15" ht="18" thickTop="1" thickBot="1" x14ac:dyDescent="0.3">
      <c r="B985" s="2438" t="s">
        <v>175</v>
      </c>
      <c r="C985" s="2439"/>
      <c r="D985" s="2439"/>
      <c r="E985" s="2440"/>
      <c r="H985" s="330" t="s">
        <v>17</v>
      </c>
      <c r="I985" s="331"/>
      <c r="J985" s="332"/>
      <c r="K985" s="332"/>
      <c r="L985" s="331"/>
      <c r="M985" s="331"/>
      <c r="N985" s="331"/>
      <c r="O985" s="333"/>
    </row>
    <row r="986" spans="1:15" ht="14.4" thickTop="1" x14ac:dyDescent="0.25">
      <c r="B986" s="2419" t="s">
        <v>190</v>
      </c>
      <c r="C986" s="2386" t="s">
        <v>16</v>
      </c>
      <c r="D986" s="2436" t="s">
        <v>191</v>
      </c>
      <c r="E986" s="2370" t="s">
        <v>192</v>
      </c>
      <c r="H986" s="334"/>
      <c r="I986" s="335"/>
      <c r="J986" s="336"/>
      <c r="K986" s="336"/>
      <c r="L986" s="335"/>
      <c r="M986" s="337"/>
      <c r="N986" s="698" t="s">
        <v>166</v>
      </c>
      <c r="O986" s="699" t="str">
        <f>H6</f>
        <v>SITE 9</v>
      </c>
    </row>
    <row r="987" spans="1:15" ht="13.8" x14ac:dyDescent="0.25">
      <c r="B987" s="2446"/>
      <c r="C987" s="2441"/>
      <c r="D987" s="2437"/>
      <c r="E987" s="2371"/>
      <c r="H987" s="339"/>
      <c r="I987" s="340"/>
      <c r="J987" s="341"/>
      <c r="K987" s="341"/>
      <c r="L987" s="42"/>
      <c r="M987" s="43"/>
      <c r="N987" s="342"/>
      <c r="O987" s="343"/>
    </row>
    <row r="988" spans="1:15" ht="13.8" x14ac:dyDescent="0.25">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B989" s="2447"/>
      <c r="C989" s="2442"/>
      <c r="D989" s="2437"/>
      <c r="E989" s="2371"/>
      <c r="H989" s="348">
        <v>6063</v>
      </c>
      <c r="I989" s="349" t="s">
        <v>22</v>
      </c>
      <c r="J989" s="350"/>
      <c r="K989" s="350"/>
      <c r="L989" s="351"/>
      <c r="M989" s="437"/>
      <c r="N989" s="700">
        <f>SUM('SITE 1:SITE 15'!O989)</f>
        <v>0</v>
      </c>
      <c r="O989" s="701">
        <f t="shared" si="13"/>
        <v>0</v>
      </c>
    </row>
    <row r="990" spans="1:15" ht="15.6" x14ac:dyDescent="0.25">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2:15" ht="13.8" x14ac:dyDescent="0.25">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2:15" ht="13.8" x14ac:dyDescent="0.25">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2:15" ht="13.8" x14ac:dyDescent="0.25">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2:15" ht="13.8" x14ac:dyDescent="0.25">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2:15" ht="13.8" x14ac:dyDescent="0.25">
      <c r="B997" s="706"/>
      <c r="C997" s="709"/>
      <c r="D997" s="708"/>
      <c r="E997" s="708"/>
      <c r="H997" s="364"/>
      <c r="I997" s="365"/>
      <c r="J997" s="336"/>
      <c r="K997" s="336"/>
      <c r="L997" s="366"/>
      <c r="M997" s="367"/>
      <c r="N997" s="711"/>
      <c r="O997" s="712"/>
    </row>
    <row r="998" spans="2:15" ht="14.4" thickBot="1" x14ac:dyDescent="0.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2:15" ht="13.8" x14ac:dyDescent="0.25">
      <c r="B999" s="717"/>
      <c r="C999" s="718"/>
      <c r="D999" s="718"/>
      <c r="E999" s="719"/>
      <c r="H999" s="348">
        <v>614</v>
      </c>
      <c r="I999" s="349" t="s">
        <v>44</v>
      </c>
      <c r="J999" s="350"/>
      <c r="K999" s="350"/>
      <c r="L999" s="351"/>
      <c r="M999" s="351"/>
      <c r="N999" s="700">
        <f>SUM('SITE 1:SITE 15'!O999)</f>
        <v>0</v>
      </c>
      <c r="O999" s="701">
        <f t="shared" si="14"/>
        <v>0</v>
      </c>
    </row>
    <row r="1000" spans="2:15" ht="13.8" x14ac:dyDescent="0.25">
      <c r="B1000" s="70"/>
      <c r="C1000" s="74"/>
      <c r="D1000" s="720"/>
      <c r="E1000" s="73"/>
      <c r="H1000" s="348">
        <v>615</v>
      </c>
      <c r="I1000" s="349" t="s">
        <v>45</v>
      </c>
      <c r="J1000" s="350"/>
      <c r="K1000" s="350"/>
      <c r="L1000" s="351"/>
      <c r="M1000" s="351"/>
      <c r="N1000" s="700">
        <f>SUM('SITE 1:SITE 15'!O1000)</f>
        <v>0</v>
      </c>
      <c r="O1000" s="701">
        <f t="shared" si="14"/>
        <v>0</v>
      </c>
    </row>
    <row r="1001" spans="2:15" ht="14.4" thickBot="1" x14ac:dyDescent="0.3">
      <c r="B1001" s="433" t="s">
        <v>35</v>
      </c>
      <c r="C1001" s="460"/>
      <c r="D1001" s="721"/>
      <c r="E1001" s="462"/>
      <c r="H1001" s="348">
        <v>616</v>
      </c>
      <c r="I1001" s="349" t="s">
        <v>47</v>
      </c>
      <c r="J1001" s="350"/>
      <c r="K1001" s="350"/>
      <c r="L1001" s="351"/>
      <c r="M1001" s="351"/>
      <c r="N1001" s="700">
        <f>SUM('SITE 1:SITE 15'!O1001)</f>
        <v>0</v>
      </c>
      <c r="O1001" s="701">
        <f t="shared" si="14"/>
        <v>0</v>
      </c>
    </row>
    <row r="1002" spans="2:15" ht="13.8" x14ac:dyDescent="0.25">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2:15" ht="13.8" x14ac:dyDescent="0.25">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2:15" ht="13.8" x14ac:dyDescent="0.25">
      <c r="B1004" s="706" t="s">
        <v>163</v>
      </c>
      <c r="C1004" s="707">
        <f>C640</f>
        <v>0</v>
      </c>
      <c r="D1004" s="708" t="e">
        <f>D640</f>
        <v>#DIV/0!</v>
      </c>
      <c r="E1004" s="708">
        <f>E640</f>
        <v>0</v>
      </c>
      <c r="H1004" s="379"/>
      <c r="I1004" s="42"/>
      <c r="J1004" s="341"/>
      <c r="K1004" s="341"/>
      <c r="L1004" s="45"/>
      <c r="M1004" s="43"/>
      <c r="N1004" s="722"/>
      <c r="O1004" s="723"/>
    </row>
    <row r="1005" spans="2:15" ht="13.8" x14ac:dyDescent="0.25">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2:15" ht="14.4" thickBot="1" x14ac:dyDescent="0.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2:15" ht="14.4" thickBot="1" x14ac:dyDescent="0.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2:15" ht="13.8" x14ac:dyDescent="0.25">
      <c r="B1008" s="717"/>
      <c r="C1008" s="718"/>
      <c r="D1008" s="718"/>
      <c r="E1008" s="719"/>
      <c r="H1008" s="348">
        <v>623</v>
      </c>
      <c r="I1008" s="349" t="s">
        <v>61</v>
      </c>
      <c r="J1008" s="350"/>
      <c r="K1008" s="350"/>
      <c r="L1008" s="351"/>
      <c r="M1008" s="437"/>
      <c r="N1008" s="700">
        <f>SUM('SITE 1:SITE 15'!O1008)</f>
        <v>0</v>
      </c>
      <c r="O1008" s="701">
        <f t="shared" si="15"/>
        <v>0</v>
      </c>
    </row>
    <row r="1009" spans="2:15" ht="14.4" thickBot="1" x14ac:dyDescent="0.3">
      <c r="B1009" s="70"/>
      <c r="C1009" s="74"/>
      <c r="D1009" s="720"/>
      <c r="E1009" s="73"/>
      <c r="H1009" s="348">
        <v>624</v>
      </c>
      <c r="I1009" s="349" t="s">
        <v>63</v>
      </c>
      <c r="J1009" s="350"/>
      <c r="K1009" s="350"/>
      <c r="L1009" s="351"/>
      <c r="M1009" s="437"/>
      <c r="N1009" s="700">
        <f>SUM('SITE 1:SITE 15'!O1009)</f>
        <v>0</v>
      </c>
      <c r="O1009" s="701">
        <f t="shared" si="15"/>
        <v>0</v>
      </c>
    </row>
    <row r="1010" spans="2:15" ht="14.4" thickBot="1" x14ac:dyDescent="0.3">
      <c r="B1010" s="472" t="s">
        <v>46</v>
      </c>
      <c r="C1010" s="473"/>
      <c r="D1010" s="730"/>
      <c r="E1010" s="475"/>
      <c r="H1010" s="348" t="s">
        <v>65</v>
      </c>
      <c r="I1010" s="349" t="s">
        <v>66</v>
      </c>
      <c r="J1010" s="350"/>
      <c r="K1010" s="350"/>
      <c r="L1010" s="351"/>
      <c r="M1010" s="437"/>
      <c r="N1010" s="700">
        <f>SUM('SITE 1:SITE 15'!O1010)</f>
        <v>0</v>
      </c>
      <c r="O1010" s="701">
        <f t="shared" si="15"/>
        <v>0</v>
      </c>
    </row>
    <row r="1011" spans="2:15" ht="13.8" x14ac:dyDescent="0.25">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2:15" ht="13.8" x14ac:dyDescent="0.25">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2:15" ht="13.8" x14ac:dyDescent="0.25">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2:15" ht="13.8" x14ac:dyDescent="0.25">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2:15" ht="13.8" x14ac:dyDescent="0.25">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2:15" ht="13.8" x14ac:dyDescent="0.25">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2:15" ht="13.8" x14ac:dyDescent="0.25">
      <c r="B1017" s="706"/>
      <c r="C1017" s="709"/>
      <c r="D1017" s="708"/>
      <c r="E1017" s="708"/>
      <c r="H1017" s="334"/>
      <c r="I1017" s="369"/>
      <c r="J1017" s="341"/>
      <c r="K1017" s="341"/>
      <c r="L1017" s="325"/>
      <c r="M1017" s="325"/>
      <c r="N1017" s="731"/>
      <c r="O1017" s="732"/>
    </row>
    <row r="1018" spans="2: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2: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2: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2: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2: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2: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2: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9</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pG1vpBRMPV67trCih0m4Oj/5VD3vNpkMnYIzIqbHZBueM4bx5PevqySVHk5lfd3G2pkW+YQhAP/SP6OlgStplA==" saltValue="tK0bMw/j7XIqWKqFXiWxJw==" spinCount="100000" sheet="1" objects="1" scenarios="1"/>
  <mergeCells count="267">
    <mergeCell ref="B237:E237"/>
    <mergeCell ref="B197:F201"/>
    <mergeCell ref="B179:D182"/>
    <mergeCell ref="E179:E182"/>
    <mergeCell ref="B191:F192"/>
    <mergeCell ref="B193:B194"/>
    <mergeCell ref="B121:G121"/>
    <mergeCell ref="B341:F341"/>
    <mergeCell ref="B342:F342"/>
    <mergeCell ref="B333:F334"/>
    <mergeCell ref="B336:F337"/>
    <mergeCell ref="B339:F340"/>
    <mergeCell ref="B311:F315"/>
    <mergeCell ref="B316:F319"/>
    <mergeCell ref="B244:B247"/>
    <mergeCell ref="C244:C247"/>
    <mergeCell ref="D244:D247"/>
    <mergeCell ref="E244:E247"/>
    <mergeCell ref="E293:E296"/>
    <mergeCell ref="B305:F306"/>
    <mergeCell ref="B307:B308"/>
    <mergeCell ref="N1061:N1062"/>
    <mergeCell ref="O319:O320"/>
    <mergeCell ref="B321:F322"/>
    <mergeCell ref="B324:F325"/>
    <mergeCell ref="B326:F326"/>
    <mergeCell ref="B691:F692"/>
    <mergeCell ref="M488:M494"/>
    <mergeCell ref="L488:L494"/>
    <mergeCell ref="N702:N703"/>
    <mergeCell ref="B746:E746"/>
    <mergeCell ref="B564:F565"/>
    <mergeCell ref="B623:C623"/>
    <mergeCell ref="H617:I617"/>
    <mergeCell ref="B618:C618"/>
    <mergeCell ref="B617:G617"/>
    <mergeCell ref="B612:O612"/>
    <mergeCell ref="O583:O584"/>
    <mergeCell ref="B335:F335"/>
    <mergeCell ref="B556:D559"/>
    <mergeCell ref="M496:M497"/>
    <mergeCell ref="B480:O480"/>
    <mergeCell ref="N452:N453"/>
    <mergeCell ref="O1061:O1062"/>
    <mergeCell ref="B343:F343"/>
    <mergeCell ref="B722:F722"/>
    <mergeCell ref="B721:C721"/>
    <mergeCell ref="B720:C720"/>
    <mergeCell ref="C626:C629"/>
    <mergeCell ref="E675:E678"/>
    <mergeCell ref="B485:E485"/>
    <mergeCell ref="E425:E428"/>
    <mergeCell ref="D626:D629"/>
    <mergeCell ref="C376:C379"/>
    <mergeCell ref="D376:D379"/>
    <mergeCell ref="B376:B379"/>
    <mergeCell ref="B439:F444"/>
    <mergeCell ref="B433:F434"/>
    <mergeCell ref="B482:G482"/>
    <mergeCell ref="B425:D428"/>
    <mergeCell ref="B619:B620"/>
    <mergeCell ref="B445:F448"/>
    <mergeCell ref="B437:F438"/>
    <mergeCell ref="E376:E379"/>
    <mergeCell ref="B614:G614"/>
    <mergeCell ref="B506:E506"/>
    <mergeCell ref="B590:F591"/>
    <mergeCell ref="B568:F569"/>
    <mergeCell ref="B570:F575"/>
    <mergeCell ref="B689:B690"/>
    <mergeCell ref="B675:D678"/>
    <mergeCell ref="B354:E354"/>
    <mergeCell ref="B501:B502"/>
    <mergeCell ref="B625:E625"/>
    <mergeCell ref="B372:E372"/>
    <mergeCell ref="B503:E503"/>
    <mergeCell ref="N319:N320"/>
    <mergeCell ref="B328:F329"/>
    <mergeCell ref="B330:F331"/>
    <mergeCell ref="H485:J485"/>
    <mergeCell ref="M357:M363"/>
    <mergeCell ref="M365:M366"/>
    <mergeCell ref="L357:L363"/>
    <mergeCell ref="B370:B371"/>
    <mergeCell ref="L496:L497"/>
    <mergeCell ref="L365:L366"/>
    <mergeCell ref="H375:O375"/>
    <mergeCell ref="H482:O482"/>
    <mergeCell ref="N583:N584"/>
    <mergeCell ref="H614:O614"/>
    <mergeCell ref="H506:O506"/>
    <mergeCell ref="B576:F579"/>
    <mergeCell ref="H625:O625"/>
    <mergeCell ref="B626:B629"/>
    <mergeCell ref="B4:O4"/>
    <mergeCell ref="B6:G6"/>
    <mergeCell ref="H6:O6"/>
    <mergeCell ref="B8:H8"/>
    <mergeCell ref="I8:J8"/>
    <mergeCell ref="D15:D18"/>
    <mergeCell ref="B15:B18"/>
    <mergeCell ref="E15:E18"/>
    <mergeCell ref="C15:C18"/>
    <mergeCell ref="B14:E14"/>
    <mergeCell ref="H14:O14"/>
    <mergeCell ref="O91:O92"/>
    <mergeCell ref="B93:F94"/>
    <mergeCell ref="B96:F97"/>
    <mergeCell ref="N91:N92"/>
    <mergeCell ref="B621:B622"/>
    <mergeCell ref="E556:E559"/>
    <mergeCell ref="F485:G485"/>
    <mergeCell ref="K485:O485"/>
    <mergeCell ref="B110:F110"/>
    <mergeCell ref="B111:F111"/>
    <mergeCell ref="B112:F112"/>
    <mergeCell ref="E626:E629"/>
    <mergeCell ref="B375:E375"/>
    <mergeCell ref="H121:O121"/>
    <mergeCell ref="B113:F113"/>
    <mergeCell ref="H243:O243"/>
    <mergeCell ref="B309:F310"/>
    <mergeCell ref="B219:F220"/>
    <mergeCell ref="B221:F221"/>
    <mergeCell ref="O205:O206"/>
    <mergeCell ref="B207:F208"/>
    <mergeCell ref="B210:F211"/>
    <mergeCell ref="B212:F212"/>
    <mergeCell ref="B233:O233"/>
    <mergeCell ref="B235:G235"/>
    <mergeCell ref="H235:O235"/>
    <mergeCell ref="B222:F223"/>
    <mergeCell ref="B225:F226"/>
    <mergeCell ref="B227:F231"/>
    <mergeCell ref="B202:F205"/>
    <mergeCell ref="J237:K237"/>
    <mergeCell ref="B243:E243"/>
    <mergeCell ref="N205:N206"/>
    <mergeCell ref="B214:F215"/>
    <mergeCell ref="B216:F217"/>
    <mergeCell ref="B293:D296"/>
    <mergeCell ref="H984:O984"/>
    <mergeCell ref="B977:G977"/>
    <mergeCell ref="H977:O977"/>
    <mergeCell ref="C980:I980"/>
    <mergeCell ref="B687:F688"/>
    <mergeCell ref="B712:F713"/>
    <mergeCell ref="B694:F697"/>
    <mergeCell ref="B698:F701"/>
    <mergeCell ref="B703:F704"/>
    <mergeCell ref="O702:O703"/>
    <mergeCell ref="B959:F960"/>
    <mergeCell ref="B796:D799"/>
    <mergeCell ref="E796:E799"/>
    <mergeCell ref="O823:O824"/>
    <mergeCell ref="B842:C842"/>
    <mergeCell ref="B843:F843"/>
    <mergeCell ref="B808:F809"/>
    <mergeCell ref="B853:O853"/>
    <mergeCell ref="B824:F825"/>
    <mergeCell ref="B819:F822"/>
    <mergeCell ref="B706:F707"/>
    <mergeCell ref="B733:G733"/>
    <mergeCell ref="B731:O731"/>
    <mergeCell ref="H733:O733"/>
    <mergeCell ref="B1059:F1060"/>
    <mergeCell ref="B1051:F1053"/>
    <mergeCell ref="B1048:B1049"/>
    <mergeCell ref="B1054:F1055"/>
    <mergeCell ref="B1046:F1047"/>
    <mergeCell ref="B934:F935"/>
    <mergeCell ref="B869:B872"/>
    <mergeCell ref="E986:E989"/>
    <mergeCell ref="D986:D989"/>
    <mergeCell ref="B985:E985"/>
    <mergeCell ref="C986:C989"/>
    <mergeCell ref="B986:B989"/>
    <mergeCell ref="B1057:F1058"/>
    <mergeCell ref="B961:F961"/>
    <mergeCell ref="B932:B933"/>
    <mergeCell ref="B937:F941"/>
    <mergeCell ref="B741:B743"/>
    <mergeCell ref="B841:C841"/>
    <mergeCell ref="B810:B811"/>
    <mergeCell ref="N823:N824"/>
    <mergeCell ref="B833:F834"/>
    <mergeCell ref="H736:I736"/>
    <mergeCell ref="B812:F813"/>
    <mergeCell ref="D747:D750"/>
    <mergeCell ref="E747:E750"/>
    <mergeCell ref="B747:B750"/>
    <mergeCell ref="C747:C750"/>
    <mergeCell ref="B827:F828"/>
    <mergeCell ref="B815:F818"/>
    <mergeCell ref="B744:C744"/>
    <mergeCell ref="H746:O746"/>
    <mergeCell ref="H855:O855"/>
    <mergeCell ref="B930:F931"/>
    <mergeCell ref="B868:E868"/>
    <mergeCell ref="H868:O868"/>
    <mergeCell ref="D869:D872"/>
    <mergeCell ref="E869:E872"/>
    <mergeCell ref="I858:J858"/>
    <mergeCell ref="C869:C872"/>
    <mergeCell ref="B975:O975"/>
    <mergeCell ref="N945:N946"/>
    <mergeCell ref="B918:D921"/>
    <mergeCell ref="E918:E921"/>
    <mergeCell ref="B966:F966"/>
    <mergeCell ref="B858:H858"/>
    <mergeCell ref="O945:O946"/>
    <mergeCell ref="B855:G855"/>
    <mergeCell ref="B963:F963"/>
    <mergeCell ref="B964:F964"/>
    <mergeCell ref="B942:F945"/>
    <mergeCell ref="B947:F948"/>
    <mergeCell ref="B950:F951"/>
    <mergeCell ref="B954:F956"/>
    <mergeCell ref="B967:F967"/>
    <mergeCell ref="B64:D67"/>
    <mergeCell ref="B76:F77"/>
    <mergeCell ref="E64:E67"/>
    <mergeCell ref="B78:B79"/>
    <mergeCell ref="B450:F452"/>
    <mergeCell ref="B80:F81"/>
    <mergeCell ref="B105:F106"/>
    <mergeCell ref="B107:F107"/>
    <mergeCell ref="B119:O119"/>
    <mergeCell ref="B83:F87"/>
    <mergeCell ref="O452:O453"/>
    <mergeCell ref="B88:F91"/>
    <mergeCell ref="B100:F102"/>
    <mergeCell ref="B109:F109"/>
    <mergeCell ref="B130:B133"/>
    <mergeCell ref="C130:C133"/>
    <mergeCell ref="D130:D133"/>
    <mergeCell ref="E130:E133"/>
    <mergeCell ref="B123:H123"/>
    <mergeCell ref="B129:E129"/>
    <mergeCell ref="H129:O129"/>
    <mergeCell ref="I123:J123"/>
    <mergeCell ref="C127:E127"/>
    <mergeCell ref="B195:F196"/>
    <mergeCell ref="B98:F99"/>
    <mergeCell ref="B108:F108"/>
    <mergeCell ref="B952:F953"/>
    <mergeCell ref="B962:F962"/>
    <mergeCell ref="B965:F965"/>
    <mergeCell ref="B586:F587"/>
    <mergeCell ref="B588:F589"/>
    <mergeCell ref="B455:F456"/>
    <mergeCell ref="B457:F458"/>
    <mergeCell ref="B737:C737"/>
    <mergeCell ref="F354:G354"/>
    <mergeCell ref="B507:B510"/>
    <mergeCell ref="B349:O349"/>
    <mergeCell ref="B351:G351"/>
    <mergeCell ref="H354:J354"/>
    <mergeCell ref="K354:O354"/>
    <mergeCell ref="H351:O351"/>
    <mergeCell ref="B738:B740"/>
    <mergeCell ref="B581:F583"/>
    <mergeCell ref="B459:F460"/>
    <mergeCell ref="D507:D510"/>
    <mergeCell ref="E507:E510"/>
    <mergeCell ref="B736:G736"/>
    <mergeCell ref="C507:C510"/>
  </mergeCells>
  <phoneticPr fontId="0" type="noConversion"/>
  <conditionalFormatting sqref="O54 O169 O283 O415 O546 O665 O786 O908">
    <cfRule type="cellIs" dxfId="117" priority="5" stopIfTrue="1" operator="notEqual">
      <formula>O50+O51+O52+O53</formula>
    </cfRule>
  </conditionalFormatting>
  <dataValidations xWindow="126" yWindow="546" count="1">
    <dataValidation type="list" allowBlank="1" errorTitle="grousse error" error="ALERTTTTTT" promptTitle="ATTENTION" prompt="uniquement liste déroulante" sqref="C373 C504" xr:uid="{00000000-0002-0000-0B00-000000000000}">
      <formula1>CAL</formula1>
    </dataValidation>
  </dataValidations>
  <hyperlinks>
    <hyperlink ref="D1" location="'SITE 9'!A3" display="PAM 3-5" xr:uid="{15C21E57-3380-4CE8-8ECF-9714F3123E4F}"/>
    <hyperlink ref="E1" location="'SITE 9'!A903" display="PAM 6-11" xr:uid="{954DB989-CA8E-48D1-8B02-2DC5264A1D2C}"/>
    <hyperlink ref="F1" location="'SITE 9'!A345" display="CAL 3-5" xr:uid="{59F72A42-7BD9-4153-A1AB-73DD18B4A9E1}"/>
    <hyperlink ref="G1" location="'SITE 9'!A524" display="CAL 6-11" xr:uid="{3BDA61EE-DBC8-4EBE-93E4-FAD54DB41C4F}"/>
    <hyperlink ref="H1" location="'SITE 9'!A669" display="APS 3-5" xr:uid="{7AFF7B25-E723-4038-82B9-6630B2DDA5F5}"/>
    <hyperlink ref="I1" location="'SITE 9'!A789" display="APS 6-11" xr:uid="{776EB9E4-4324-4C2D-84A0-3096270E07A3}"/>
    <hyperlink ref="J1" location="'SITE 9'!A1035" display="Global Site" xr:uid="{C0BDEB3C-6CAD-462C-9A1C-AE6F48C6C332}"/>
    <hyperlink ref="C1" location="'Calendrier 2024'!A1" display="CALENDRIER" xr:uid="{463B9301-ACF9-4708-8D75-E2A25AB02B80}"/>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8"/>
      <c r="B1" s="1557"/>
      <c r="C1" s="1548" t="s">
        <v>731</v>
      </c>
      <c r="D1" s="1549" t="s">
        <v>732</v>
      </c>
      <c r="E1" s="1549" t="s">
        <v>733</v>
      </c>
      <c r="F1" s="1550" t="s">
        <v>737</v>
      </c>
      <c r="G1" s="1550" t="s">
        <v>738</v>
      </c>
      <c r="H1" s="1551" t="s">
        <v>734</v>
      </c>
      <c r="I1" s="1551" t="s">
        <v>735</v>
      </c>
      <c r="J1" s="1565" t="s">
        <v>736</v>
      </c>
      <c r="K1" s="1557"/>
      <c r="L1" s="1557"/>
      <c r="M1" s="1557"/>
      <c r="N1" s="1557"/>
      <c r="O1" s="1557"/>
      <c r="P1" s="1557"/>
    </row>
    <row r="2" spans="1:24" s="1546" customFormat="1" ht="11.25" customHeight="1" x14ac:dyDescent="0.25">
      <c r="A2" s="1558"/>
      <c r="B2" s="1556"/>
      <c r="C2" s="1556"/>
      <c r="D2" s="1559"/>
      <c r="E2" s="1556"/>
      <c r="F2" s="1556"/>
      <c r="G2" s="1556"/>
      <c r="H2" s="1556"/>
      <c r="I2" s="1556"/>
      <c r="J2" s="1557"/>
      <c r="K2" s="1557"/>
      <c r="L2" s="1557"/>
      <c r="M2" s="1557"/>
      <c r="N2" s="1557"/>
      <c r="O2" s="1557"/>
      <c r="P2" s="1557"/>
    </row>
    <row r="3" spans="1:24" ht="13.8" thickBot="1" x14ac:dyDescent="0.3">
      <c r="A3" s="1553"/>
    </row>
    <row r="4" spans="1:24" s="324" customFormat="1" ht="33.75" customHeight="1" thickBot="1" x14ac:dyDescent="0.3">
      <c r="A4" s="1554"/>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53"/>
      <c r="V5" s="853" t="s">
        <v>730</v>
      </c>
      <c r="W5" s="1543">
        <v>0.57899999999999996</v>
      </c>
    </row>
    <row r="6" spans="1:24" ht="30.75" customHeight="1" thickBot="1" x14ac:dyDescent="0.3">
      <c r="A6" s="1564"/>
      <c r="B6" s="2325" t="s">
        <v>441</v>
      </c>
      <c r="C6" s="2326"/>
      <c r="D6" s="2326"/>
      <c r="E6" s="2326"/>
      <c r="F6" s="2326"/>
      <c r="G6" s="2327"/>
      <c r="H6" s="2457" t="s">
        <v>399</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55">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55">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53"/>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53"/>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456">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478" t="s">
        <v>559</v>
      </c>
      <c r="C100" s="2476"/>
      <c r="D100" s="2476"/>
      <c r="E100" s="2476"/>
      <c r="F100" s="2477"/>
      <c r="H100" s="370">
        <v>751</v>
      </c>
      <c r="I100" s="381" t="s">
        <v>137</v>
      </c>
      <c r="J100" s="346"/>
      <c r="K100" s="346"/>
      <c r="L100" s="347"/>
      <c r="M100" s="431"/>
      <c r="N100" s="432">
        <f>SUM('SITE 1:SITE 15'!O100)</f>
        <v>0</v>
      </c>
      <c r="O100" s="7"/>
    </row>
    <row r="101" spans="1:15" ht="16.5" customHeight="1" x14ac:dyDescent="0.25">
      <c r="A101" s="1553"/>
      <c r="B101" s="2478"/>
      <c r="C101" s="2476"/>
      <c r="D101" s="2476"/>
      <c r="E101" s="2476"/>
      <c r="F101" s="2477"/>
      <c r="H101" s="348">
        <v>752</v>
      </c>
      <c r="I101" s="349" t="s">
        <v>138</v>
      </c>
      <c r="J101" s="350"/>
      <c r="K101" s="350"/>
      <c r="L101" s="351"/>
      <c r="M101" s="437"/>
      <c r="N101" s="432">
        <f>SUM('SITE 1:SITE 15'!O101)</f>
        <v>0</v>
      </c>
      <c r="O101" s="2"/>
    </row>
    <row r="102" spans="1:15" ht="20.25" customHeight="1" x14ac:dyDescent="0.25">
      <c r="A102" s="1553"/>
      <c r="B102" s="2478"/>
      <c r="C102" s="2476"/>
      <c r="D102" s="2476"/>
      <c r="E102" s="2476"/>
      <c r="F102" s="2477"/>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10</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10</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10</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3"/>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1:22" ht="15" customHeight="1" x14ac:dyDescent="0.25">
      <c r="A359" s="1553"/>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1:22" ht="15" customHeight="1" x14ac:dyDescent="0.25">
      <c r="A360" s="1553"/>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1:22" ht="15" customHeight="1" x14ac:dyDescent="0.25">
      <c r="A361" s="1553"/>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1:22" ht="15" customHeight="1" x14ac:dyDescent="0.25">
      <c r="A362" s="1553"/>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1:22" ht="15" customHeight="1" x14ac:dyDescent="0.25">
      <c r="A363" s="1553"/>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1:22" ht="15" customHeight="1" x14ac:dyDescent="0.25">
      <c r="A364" s="1553"/>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10</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A490" s="1553"/>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A491" s="1553"/>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A492" s="1553"/>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A493" s="1553"/>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A494" s="1553"/>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A495" s="1553"/>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10</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10</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10</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478" t="s">
        <v>559</v>
      </c>
      <c r="C954" s="2476"/>
      <c r="D954" s="2476"/>
      <c r="E954" s="2476"/>
      <c r="F954" s="2477"/>
      <c r="H954" s="370">
        <v>751</v>
      </c>
      <c r="I954" s="381" t="s">
        <v>137</v>
      </c>
      <c r="J954" s="346"/>
      <c r="K954" s="346"/>
      <c r="L954" s="347"/>
      <c r="M954" s="431"/>
      <c r="N954" s="432">
        <f>SUM('SITE 1:SITE 15'!O954)</f>
        <v>0</v>
      </c>
      <c r="O954" s="7"/>
    </row>
    <row r="955" spans="1:15" ht="16.5" customHeight="1" x14ac:dyDescent="0.25">
      <c r="A955" s="1553"/>
      <c r="B955" s="2478"/>
      <c r="C955" s="2476"/>
      <c r="D955" s="2476"/>
      <c r="E955" s="2476"/>
      <c r="F955" s="2477"/>
      <c r="H955" s="348">
        <v>752</v>
      </c>
      <c r="I955" s="349" t="s">
        <v>138</v>
      </c>
      <c r="J955" s="350"/>
      <c r="K955" s="350"/>
      <c r="L955" s="351"/>
      <c r="M955" s="437"/>
      <c r="N955" s="432">
        <f>SUM('SITE 1:SITE 15'!O955)</f>
        <v>0</v>
      </c>
      <c r="O955" s="2"/>
    </row>
    <row r="956" spans="1:15" ht="25.5" customHeight="1" x14ac:dyDescent="0.25">
      <c r="A956" s="1553"/>
      <c r="B956" s="2478"/>
      <c r="C956" s="2476"/>
      <c r="D956" s="2476"/>
      <c r="E956" s="2476"/>
      <c r="F956" s="2477"/>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10</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B983" s="600"/>
      <c r="C983" s="601"/>
      <c r="D983" s="599"/>
      <c r="E983" s="599"/>
      <c r="K983" s="42"/>
      <c r="L983" s="42"/>
      <c r="M983" s="43"/>
      <c r="N983" s="43"/>
      <c r="O983" s="325"/>
    </row>
    <row r="984" spans="1:15" ht="19.8" thickBot="1" x14ac:dyDescent="0.3">
      <c r="B984" s="600"/>
      <c r="C984" s="601"/>
      <c r="D984" s="599"/>
      <c r="E984" s="599"/>
      <c r="H984" s="2392" t="s">
        <v>174</v>
      </c>
      <c r="I984" s="2393"/>
      <c r="J984" s="2393"/>
      <c r="K984" s="2393"/>
      <c r="L984" s="2393"/>
      <c r="M984" s="2393"/>
      <c r="N984" s="2393"/>
      <c r="O984" s="2394"/>
    </row>
    <row r="985" spans="1:15" ht="18" thickTop="1" thickBot="1" x14ac:dyDescent="0.3">
      <c r="B985" s="2438" t="s">
        <v>175</v>
      </c>
      <c r="C985" s="2439"/>
      <c r="D985" s="2439"/>
      <c r="E985" s="2440"/>
      <c r="H985" s="330" t="s">
        <v>17</v>
      </c>
      <c r="I985" s="331"/>
      <c r="J985" s="332"/>
      <c r="K985" s="332"/>
      <c r="L985" s="331"/>
      <c r="M985" s="331"/>
      <c r="N985" s="331"/>
      <c r="O985" s="333"/>
    </row>
    <row r="986" spans="1:15" ht="14.4" thickTop="1" x14ac:dyDescent="0.25">
      <c r="B986" s="2419" t="s">
        <v>190</v>
      </c>
      <c r="C986" s="2386" t="s">
        <v>16</v>
      </c>
      <c r="D986" s="2436" t="s">
        <v>191</v>
      </c>
      <c r="E986" s="2370" t="s">
        <v>192</v>
      </c>
      <c r="H986" s="334"/>
      <c r="I986" s="335"/>
      <c r="J986" s="336"/>
      <c r="K986" s="336"/>
      <c r="L986" s="335"/>
      <c r="M986" s="337"/>
      <c r="N986" s="698" t="s">
        <v>166</v>
      </c>
      <c r="O986" s="699" t="str">
        <f>H6</f>
        <v>SITE 10</v>
      </c>
    </row>
    <row r="987" spans="1:15" ht="13.8" x14ac:dyDescent="0.25">
      <c r="B987" s="2446"/>
      <c r="C987" s="2441"/>
      <c r="D987" s="2437"/>
      <c r="E987" s="2371"/>
      <c r="H987" s="339"/>
      <c r="I987" s="340"/>
      <c r="J987" s="341"/>
      <c r="K987" s="341"/>
      <c r="L987" s="42"/>
      <c r="M987" s="43"/>
      <c r="N987" s="342"/>
      <c r="O987" s="343"/>
    </row>
    <row r="988" spans="1:15" ht="13.8" x14ac:dyDescent="0.25">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B989" s="2447"/>
      <c r="C989" s="2442"/>
      <c r="D989" s="2437"/>
      <c r="E989" s="2371"/>
      <c r="H989" s="348">
        <v>6063</v>
      </c>
      <c r="I989" s="349" t="s">
        <v>22</v>
      </c>
      <c r="J989" s="350"/>
      <c r="K989" s="350"/>
      <c r="L989" s="351"/>
      <c r="M989" s="437"/>
      <c r="N989" s="700">
        <f>SUM('SITE 1:SITE 15'!O989)</f>
        <v>0</v>
      </c>
      <c r="O989" s="701">
        <f t="shared" si="13"/>
        <v>0</v>
      </c>
    </row>
    <row r="990" spans="1:15" ht="15.6" x14ac:dyDescent="0.25">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2:15" ht="13.8" x14ac:dyDescent="0.25">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2:15" ht="13.8" x14ac:dyDescent="0.25">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2:15" ht="13.8" x14ac:dyDescent="0.25">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2:15" ht="13.8" x14ac:dyDescent="0.25">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2:15" ht="13.8" x14ac:dyDescent="0.25">
      <c r="B997" s="706"/>
      <c r="C997" s="709"/>
      <c r="D997" s="708"/>
      <c r="E997" s="708"/>
      <c r="H997" s="364"/>
      <c r="I997" s="365"/>
      <c r="J997" s="336"/>
      <c r="K997" s="336"/>
      <c r="L997" s="366"/>
      <c r="M997" s="367"/>
      <c r="N997" s="711"/>
      <c r="O997" s="712"/>
    </row>
    <row r="998" spans="2:15" ht="14.4" thickBot="1" x14ac:dyDescent="0.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2:15" ht="13.8" x14ac:dyDescent="0.25">
      <c r="B999" s="717"/>
      <c r="C999" s="718"/>
      <c r="D999" s="718"/>
      <c r="E999" s="719"/>
      <c r="H999" s="348">
        <v>614</v>
      </c>
      <c r="I999" s="349" t="s">
        <v>44</v>
      </c>
      <c r="J999" s="350"/>
      <c r="K999" s="350"/>
      <c r="L999" s="351"/>
      <c r="M999" s="351"/>
      <c r="N999" s="700">
        <f>SUM('SITE 1:SITE 15'!O999)</f>
        <v>0</v>
      </c>
      <c r="O999" s="701">
        <f t="shared" si="14"/>
        <v>0</v>
      </c>
    </row>
    <row r="1000" spans="2:15" ht="13.8" x14ac:dyDescent="0.25">
      <c r="B1000" s="70"/>
      <c r="C1000" s="74"/>
      <c r="D1000" s="720"/>
      <c r="E1000" s="73"/>
      <c r="H1000" s="348">
        <v>615</v>
      </c>
      <c r="I1000" s="349" t="s">
        <v>45</v>
      </c>
      <c r="J1000" s="350"/>
      <c r="K1000" s="350"/>
      <c r="L1000" s="351"/>
      <c r="M1000" s="351"/>
      <c r="N1000" s="700">
        <f>SUM('SITE 1:SITE 15'!O1000)</f>
        <v>0</v>
      </c>
      <c r="O1000" s="701">
        <f t="shared" si="14"/>
        <v>0</v>
      </c>
    </row>
    <row r="1001" spans="2:15" ht="14.4" thickBot="1" x14ac:dyDescent="0.3">
      <c r="B1001" s="433" t="s">
        <v>35</v>
      </c>
      <c r="C1001" s="460"/>
      <c r="D1001" s="721"/>
      <c r="E1001" s="462"/>
      <c r="H1001" s="348">
        <v>616</v>
      </c>
      <c r="I1001" s="349" t="s">
        <v>47</v>
      </c>
      <c r="J1001" s="350"/>
      <c r="K1001" s="350"/>
      <c r="L1001" s="351"/>
      <c r="M1001" s="351"/>
      <c r="N1001" s="700">
        <f>SUM('SITE 1:SITE 15'!O1001)</f>
        <v>0</v>
      </c>
      <c r="O1001" s="701">
        <f t="shared" si="14"/>
        <v>0</v>
      </c>
    </row>
    <row r="1002" spans="2:15" ht="13.8" x14ac:dyDescent="0.25">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2:15" ht="13.8" x14ac:dyDescent="0.25">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2:15" ht="13.8" x14ac:dyDescent="0.25">
      <c r="B1004" s="706" t="s">
        <v>163</v>
      </c>
      <c r="C1004" s="707">
        <f>C640</f>
        <v>0</v>
      </c>
      <c r="D1004" s="708" t="e">
        <f>D640</f>
        <v>#DIV/0!</v>
      </c>
      <c r="E1004" s="708">
        <f>E640</f>
        <v>0</v>
      </c>
      <c r="H1004" s="379"/>
      <c r="I1004" s="42"/>
      <c r="J1004" s="341"/>
      <c r="K1004" s="341"/>
      <c r="L1004" s="45"/>
      <c r="M1004" s="43"/>
      <c r="N1004" s="722"/>
      <c r="O1004" s="723"/>
    </row>
    <row r="1005" spans="2:15" ht="13.8" x14ac:dyDescent="0.25">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2:15" ht="14.4" thickBot="1" x14ac:dyDescent="0.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2:15" ht="14.4" thickBot="1" x14ac:dyDescent="0.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2:15" ht="13.8" x14ac:dyDescent="0.25">
      <c r="B1008" s="717"/>
      <c r="C1008" s="718"/>
      <c r="D1008" s="718"/>
      <c r="E1008" s="719"/>
      <c r="H1008" s="348">
        <v>623</v>
      </c>
      <c r="I1008" s="349" t="s">
        <v>61</v>
      </c>
      <c r="J1008" s="350"/>
      <c r="K1008" s="350"/>
      <c r="L1008" s="351"/>
      <c r="M1008" s="437"/>
      <c r="N1008" s="700">
        <f>SUM('SITE 1:SITE 15'!O1008)</f>
        <v>0</v>
      </c>
      <c r="O1008" s="701">
        <f t="shared" si="15"/>
        <v>0</v>
      </c>
    </row>
    <row r="1009" spans="2:15" ht="14.4" thickBot="1" x14ac:dyDescent="0.3">
      <c r="B1009" s="70"/>
      <c r="C1009" s="74"/>
      <c r="D1009" s="720"/>
      <c r="E1009" s="73"/>
      <c r="H1009" s="348">
        <v>624</v>
      </c>
      <c r="I1009" s="349" t="s">
        <v>63</v>
      </c>
      <c r="J1009" s="350"/>
      <c r="K1009" s="350"/>
      <c r="L1009" s="351"/>
      <c r="M1009" s="437"/>
      <c r="N1009" s="700">
        <f>SUM('SITE 1:SITE 15'!O1009)</f>
        <v>0</v>
      </c>
      <c r="O1009" s="701">
        <f t="shared" si="15"/>
        <v>0</v>
      </c>
    </row>
    <row r="1010" spans="2:15" ht="14.4" thickBot="1" x14ac:dyDescent="0.3">
      <c r="B1010" s="472" t="s">
        <v>46</v>
      </c>
      <c r="C1010" s="473"/>
      <c r="D1010" s="730"/>
      <c r="E1010" s="475"/>
      <c r="H1010" s="348" t="s">
        <v>65</v>
      </c>
      <c r="I1010" s="349" t="s">
        <v>66</v>
      </c>
      <c r="J1010" s="350"/>
      <c r="K1010" s="350"/>
      <c r="L1010" s="351"/>
      <c r="M1010" s="437"/>
      <c r="N1010" s="700">
        <f>SUM('SITE 1:SITE 15'!O1010)</f>
        <v>0</v>
      </c>
      <c r="O1010" s="701">
        <f t="shared" si="15"/>
        <v>0</v>
      </c>
    </row>
    <row r="1011" spans="2:15" ht="13.8" x14ac:dyDescent="0.25">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2:15" ht="13.8" x14ac:dyDescent="0.25">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2:15" ht="13.8" x14ac:dyDescent="0.25">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2:15" ht="13.8" x14ac:dyDescent="0.25">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2:15" ht="13.8" x14ac:dyDescent="0.25">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2:15" ht="13.8" x14ac:dyDescent="0.25">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2:15" ht="13.8" x14ac:dyDescent="0.25">
      <c r="B1017" s="706"/>
      <c r="C1017" s="709"/>
      <c r="D1017" s="708"/>
      <c r="E1017" s="708"/>
      <c r="H1017" s="334"/>
      <c r="I1017" s="369"/>
      <c r="J1017" s="341"/>
      <c r="K1017" s="341"/>
      <c r="L1017" s="325"/>
      <c r="M1017" s="325"/>
      <c r="N1017" s="731"/>
      <c r="O1017" s="732"/>
    </row>
    <row r="1018" spans="2: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2: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2: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2: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2: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2: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2: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10</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znbL1MCdeFZFOD8VkXKCPbOmQmbn7MsADuyMLhac9cNj21bHQZMFRTm3KuovggVMswa4LQeB9BnHig39mnW6NA==" saltValue="5qAneSCN/SaVT5vkPnwgbg==" spinCount="100000" sheet="1" objects="1" scenarios="1"/>
  <mergeCells count="267">
    <mergeCell ref="B227:F231"/>
    <mergeCell ref="B214:F215"/>
    <mergeCell ref="B216:F217"/>
    <mergeCell ref="B219:F220"/>
    <mergeCell ref="H485:J485"/>
    <mergeCell ref="B221:F221"/>
    <mergeCell ref="B222:F223"/>
    <mergeCell ref="B225:F226"/>
    <mergeCell ref="C376:C379"/>
    <mergeCell ref="B433:F434"/>
    <mergeCell ref="B349:O349"/>
    <mergeCell ref="B328:F329"/>
    <mergeCell ref="B330:F331"/>
    <mergeCell ref="B333:F334"/>
    <mergeCell ref="B335:F335"/>
    <mergeCell ref="B372:E372"/>
    <mergeCell ref="B326:F326"/>
    <mergeCell ref="O452:O453"/>
    <mergeCell ref="B336:F337"/>
    <mergeCell ref="B339:F340"/>
    <mergeCell ref="H375:O375"/>
    <mergeCell ref="E376:E379"/>
    <mergeCell ref="B351:G351"/>
    <mergeCell ref="H351:O351"/>
    <mergeCell ref="B967:F967"/>
    <mergeCell ref="B959:F960"/>
    <mergeCell ref="B963:F963"/>
    <mergeCell ref="O945:O946"/>
    <mergeCell ref="B14:E14"/>
    <mergeCell ref="B109:F109"/>
    <mergeCell ref="B110:F110"/>
    <mergeCell ref="B111:F111"/>
    <mergeCell ref="B112:F112"/>
    <mergeCell ref="B108:F108"/>
    <mergeCell ref="B119:O119"/>
    <mergeCell ref="O205:O206"/>
    <mergeCell ref="B207:F208"/>
    <mergeCell ref="B121:G121"/>
    <mergeCell ref="H129:O129"/>
    <mergeCell ref="B130:B133"/>
    <mergeCell ref="C130:C133"/>
    <mergeCell ref="D130:D133"/>
    <mergeCell ref="E130:E133"/>
    <mergeCell ref="B202:F205"/>
    <mergeCell ref="N205:N206"/>
    <mergeCell ref="O91:O92"/>
    <mergeCell ref="N91:N92"/>
    <mergeCell ref="B105:F106"/>
    <mergeCell ref="N945:N946"/>
    <mergeCell ref="B930:F931"/>
    <mergeCell ref="B942:F945"/>
    <mergeCell ref="B932:B933"/>
    <mergeCell ref="B1059:F1060"/>
    <mergeCell ref="B1051:F1053"/>
    <mergeCell ref="B1048:B1049"/>
    <mergeCell ref="B1054:F1055"/>
    <mergeCell ref="B869:B872"/>
    <mergeCell ref="E986:E989"/>
    <mergeCell ref="B985:E985"/>
    <mergeCell ref="D869:D872"/>
    <mergeCell ref="E869:E872"/>
    <mergeCell ref="E918:E921"/>
    <mergeCell ref="B1046:F1047"/>
    <mergeCell ref="D986:D989"/>
    <mergeCell ref="B986:B989"/>
    <mergeCell ref="B918:D921"/>
    <mergeCell ref="B937:F941"/>
    <mergeCell ref="C980:I980"/>
    <mergeCell ref="C986:C989"/>
    <mergeCell ref="B975:O975"/>
    <mergeCell ref="B977:G977"/>
    <mergeCell ref="H977:O977"/>
    <mergeCell ref="L488:L494"/>
    <mergeCell ref="B737:C737"/>
    <mergeCell ref="B738:B740"/>
    <mergeCell ref="B819:F822"/>
    <mergeCell ref="H868:O868"/>
    <mergeCell ref="B868:E868"/>
    <mergeCell ref="B934:F935"/>
    <mergeCell ref="H855:O855"/>
    <mergeCell ref="I858:J858"/>
    <mergeCell ref="B858:H858"/>
    <mergeCell ref="C869:C872"/>
    <mergeCell ref="B741:B743"/>
    <mergeCell ref="B827:F828"/>
    <mergeCell ref="B746:E746"/>
    <mergeCell ref="B747:B750"/>
    <mergeCell ref="C747:C750"/>
    <mergeCell ref="B833:F834"/>
    <mergeCell ref="B841:C841"/>
    <mergeCell ref="B744:C744"/>
    <mergeCell ref="B824:F825"/>
    <mergeCell ref="E507:E510"/>
    <mergeCell ref="B564:F565"/>
    <mergeCell ref="M496:M497"/>
    <mergeCell ref="B506:E506"/>
    <mergeCell ref="C507:C510"/>
    <mergeCell ref="D507:D510"/>
    <mergeCell ref="B503:E503"/>
    <mergeCell ref="B501:B502"/>
    <mergeCell ref="H506:O506"/>
    <mergeCell ref="B556:D559"/>
    <mergeCell ref="E556:E559"/>
    <mergeCell ref="B507:B510"/>
    <mergeCell ref="B720:C720"/>
    <mergeCell ref="B568:F569"/>
    <mergeCell ref="B733:G733"/>
    <mergeCell ref="B712:F713"/>
    <mergeCell ref="B694:F697"/>
    <mergeCell ref="B626:B629"/>
    <mergeCell ref="C626:C629"/>
    <mergeCell ref="E675:E678"/>
    <mergeCell ref="B687:F688"/>
    <mergeCell ref="B689:B690"/>
    <mergeCell ref="B675:D678"/>
    <mergeCell ref="D15:D18"/>
    <mergeCell ref="I123:J123"/>
    <mergeCell ref="C127:E127"/>
    <mergeCell ref="B815:F818"/>
    <mergeCell ref="H614:O614"/>
    <mergeCell ref="H617:I617"/>
    <mergeCell ref="B618:C618"/>
    <mergeCell ref="B617:G617"/>
    <mergeCell ref="B619:B620"/>
    <mergeCell ref="B621:B622"/>
    <mergeCell ref="B612:O612"/>
    <mergeCell ref="N702:N703"/>
    <mergeCell ref="H733:O733"/>
    <mergeCell ref="B691:F692"/>
    <mergeCell ref="O702:O703"/>
    <mergeCell ref="B722:F722"/>
    <mergeCell ref="B731:O731"/>
    <mergeCell ref="B706:F707"/>
    <mergeCell ref="B721:C721"/>
    <mergeCell ref="O583:O584"/>
    <mergeCell ref="N583:N584"/>
    <mergeCell ref="B576:F579"/>
    <mergeCell ref="B581:F583"/>
    <mergeCell ref="M488:M494"/>
    <mergeCell ref="B4:O4"/>
    <mergeCell ref="B6:G6"/>
    <mergeCell ref="H6:O6"/>
    <mergeCell ref="B8:H8"/>
    <mergeCell ref="I8:J8"/>
    <mergeCell ref="L357:L363"/>
    <mergeCell ref="B76:F77"/>
    <mergeCell ref="B78:B79"/>
    <mergeCell ref="B15:B18"/>
    <mergeCell ref="C15:C18"/>
    <mergeCell ref="E15:E18"/>
    <mergeCell ref="B64:D67"/>
    <mergeCell ref="E64:E67"/>
    <mergeCell ref="B80:F81"/>
    <mergeCell ref="B83:F87"/>
    <mergeCell ref="B88:F91"/>
    <mergeCell ref="B107:F107"/>
    <mergeCell ref="H14:O14"/>
    <mergeCell ref="H121:O121"/>
    <mergeCell ref="B123:H123"/>
    <mergeCell ref="B210:F211"/>
    <mergeCell ref="B212:F212"/>
    <mergeCell ref="O319:O320"/>
    <mergeCell ref="H235:O235"/>
    <mergeCell ref="N1061:N1062"/>
    <mergeCell ref="O1061:O1062"/>
    <mergeCell ref="B703:F704"/>
    <mergeCell ref="B1057:F1058"/>
    <mergeCell ref="B966:F966"/>
    <mergeCell ref="B947:F948"/>
    <mergeCell ref="B853:O853"/>
    <mergeCell ref="H984:O984"/>
    <mergeCell ref="B952:F953"/>
    <mergeCell ref="B961:F961"/>
    <mergeCell ref="B962:F962"/>
    <mergeCell ref="B843:F843"/>
    <mergeCell ref="B855:G855"/>
    <mergeCell ref="H736:I736"/>
    <mergeCell ref="H746:O746"/>
    <mergeCell ref="O823:O824"/>
    <mergeCell ref="N823:N824"/>
    <mergeCell ref="D747:D750"/>
    <mergeCell ref="B796:D799"/>
    <mergeCell ref="E747:E750"/>
    <mergeCell ref="B812:F813"/>
    <mergeCell ref="B842:C842"/>
    <mergeCell ref="B808:F809"/>
    <mergeCell ref="B810:B811"/>
    <mergeCell ref="B93:F94"/>
    <mergeCell ref="B96:F97"/>
    <mergeCell ref="H482:O482"/>
    <mergeCell ref="B480:O480"/>
    <mergeCell ref="B113:F113"/>
    <mergeCell ref="B482:G482"/>
    <mergeCell ref="B485:E485"/>
    <mergeCell ref="H625:O625"/>
    <mergeCell ref="B698:F701"/>
    <mergeCell ref="B614:G614"/>
    <mergeCell ref="B625:E625"/>
    <mergeCell ref="L496:L497"/>
    <mergeCell ref="D626:D629"/>
    <mergeCell ref="E626:E629"/>
    <mergeCell ref="M357:M363"/>
    <mergeCell ref="M365:M366"/>
    <mergeCell ref="K354:O354"/>
    <mergeCell ref="F354:G354"/>
    <mergeCell ref="L365:L366"/>
    <mergeCell ref="B437:F438"/>
    <mergeCell ref="B316:F319"/>
    <mergeCell ref="B376:B379"/>
    <mergeCell ref="B590:F591"/>
    <mergeCell ref="E425:E428"/>
    <mergeCell ref="B321:F322"/>
    <mergeCell ref="B324:F325"/>
    <mergeCell ref="K485:O485"/>
    <mergeCell ref="B293:D296"/>
    <mergeCell ref="E293:E296"/>
    <mergeCell ref="B305:F306"/>
    <mergeCell ref="B307:B308"/>
    <mergeCell ref="B309:F310"/>
    <mergeCell ref="B311:F315"/>
    <mergeCell ref="N319:N320"/>
    <mergeCell ref="B341:F341"/>
    <mergeCell ref="B342:F342"/>
    <mergeCell ref="B425:D428"/>
    <mergeCell ref="D376:D379"/>
    <mergeCell ref="B343:F343"/>
    <mergeCell ref="B375:E375"/>
    <mergeCell ref="N452:N453"/>
    <mergeCell ref="B439:F444"/>
    <mergeCell ref="H354:J354"/>
    <mergeCell ref="F485:G485"/>
    <mergeCell ref="B459:F460"/>
    <mergeCell ref="B370:B371"/>
    <mergeCell ref="B354:E354"/>
    <mergeCell ref="J237:K237"/>
    <mergeCell ref="B243:E243"/>
    <mergeCell ref="H243:O243"/>
    <mergeCell ref="B244:B247"/>
    <mergeCell ref="C244:C247"/>
    <mergeCell ref="D244:D247"/>
    <mergeCell ref="E244:E247"/>
    <mergeCell ref="B233:O233"/>
    <mergeCell ref="B235:G235"/>
    <mergeCell ref="B98:F99"/>
    <mergeCell ref="B965:F965"/>
    <mergeCell ref="B586:F587"/>
    <mergeCell ref="B588:F589"/>
    <mergeCell ref="B455:F456"/>
    <mergeCell ref="B457:F458"/>
    <mergeCell ref="B100:F102"/>
    <mergeCell ref="B179:D182"/>
    <mergeCell ref="E179:E182"/>
    <mergeCell ref="B191:F192"/>
    <mergeCell ref="B193:B194"/>
    <mergeCell ref="B195:F196"/>
    <mergeCell ref="B197:F201"/>
    <mergeCell ref="B129:E129"/>
    <mergeCell ref="B964:F964"/>
    <mergeCell ref="B736:G736"/>
    <mergeCell ref="E796:E799"/>
    <mergeCell ref="B950:F951"/>
    <mergeCell ref="B954:F956"/>
    <mergeCell ref="B445:F448"/>
    <mergeCell ref="B623:C623"/>
    <mergeCell ref="B237:E237"/>
    <mergeCell ref="B570:F575"/>
    <mergeCell ref="B450:F452"/>
  </mergeCells>
  <phoneticPr fontId="0" type="noConversion"/>
  <conditionalFormatting sqref="O54 O169 O283 O415 O546 O665 O786 O908">
    <cfRule type="cellIs" dxfId="113" priority="5" stopIfTrue="1" operator="notEqual">
      <formula>O50+O51+O52+O53</formula>
    </cfRule>
  </conditionalFormatting>
  <dataValidations xWindow="126" yWindow="546" count="1">
    <dataValidation type="list" allowBlank="1" errorTitle="grousse error" error="ALERTTTTTT" promptTitle="ATTENTION" prompt="uniquement liste déroulante" sqref="C373 C504" xr:uid="{00000000-0002-0000-0C00-000000000000}">
      <formula1>CAL</formula1>
    </dataValidation>
  </dataValidations>
  <hyperlinks>
    <hyperlink ref="J1" location="'SITE 10'!A1035" display="Global Site" xr:uid="{C506893F-0139-42C0-9707-DB2FBBBED418}"/>
    <hyperlink ref="I1" location="'SITE 10'!A789" display="APS 6-11" xr:uid="{51F980A7-EBC4-4CEB-A690-7EDA14BC9E60}"/>
    <hyperlink ref="H1" location="'SITE 10'!A669" display="APS 3-5" xr:uid="{8A0B745A-C0F7-4101-B84A-0A3FD63C5764}"/>
    <hyperlink ref="G1" location="'SITE 10'!A524" display="CAL 6-11" xr:uid="{11E9D09A-11B3-4531-9FF3-C7FF8BBC1D7B}"/>
    <hyperlink ref="F1" location="'SITE 10'!A345" display="CAL 3-5" xr:uid="{0722E8FD-EA58-4B09-AD08-47D9149C5A31}"/>
    <hyperlink ref="E1" location="'SITE 10'!A903" display="PAM 6-11" xr:uid="{59029E06-3E7D-4168-BC5E-FF90E762BA97}"/>
    <hyperlink ref="D1" location="'SITE 10'!A3" display="PAM 3-5" xr:uid="{67D0BFE6-C484-496D-92FD-5A74B96348C6}"/>
    <hyperlink ref="C1" location="'Calendrier 2024'!A1" display="CALENDRIER" xr:uid="{EA7F6068-5ADD-43A9-8F7A-E49EB92EF207}"/>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8"/>
      <c r="B1" s="1566"/>
      <c r="C1" s="1548" t="s">
        <v>731</v>
      </c>
      <c r="D1" s="1549" t="s">
        <v>732</v>
      </c>
      <c r="E1" s="1549" t="s">
        <v>733</v>
      </c>
      <c r="F1" s="1550" t="s">
        <v>737</v>
      </c>
      <c r="G1" s="1550" t="s">
        <v>738</v>
      </c>
      <c r="H1" s="1551" t="s">
        <v>734</v>
      </c>
      <c r="I1" s="1551" t="s">
        <v>735</v>
      </c>
      <c r="J1" s="1565" t="s">
        <v>736</v>
      </c>
      <c r="K1" s="1566"/>
      <c r="L1" s="1557"/>
      <c r="M1" s="1557"/>
      <c r="N1" s="1557"/>
      <c r="O1" s="1557"/>
      <c r="P1" s="1557"/>
    </row>
    <row r="2" spans="1:24" s="1546" customFormat="1" ht="11.25" customHeight="1" x14ac:dyDescent="0.25">
      <c r="A2" s="1558"/>
      <c r="B2" s="1556"/>
      <c r="C2" s="1556"/>
      <c r="D2" s="1559"/>
      <c r="E2" s="1556"/>
      <c r="F2" s="1556"/>
      <c r="G2" s="1556"/>
      <c r="H2" s="1556"/>
      <c r="I2" s="1556"/>
      <c r="J2" s="1557"/>
      <c r="K2" s="1557"/>
      <c r="L2" s="1557"/>
      <c r="M2" s="1557"/>
      <c r="N2" s="1557"/>
      <c r="O2" s="1557"/>
      <c r="P2" s="1557"/>
    </row>
    <row r="3" spans="1:24" ht="13.8" thickBot="1" x14ac:dyDescent="0.3">
      <c r="A3" s="1553"/>
    </row>
    <row r="4" spans="1:24" s="324" customFormat="1" ht="33.75" customHeight="1" thickBot="1" x14ac:dyDescent="0.3">
      <c r="A4" s="1554"/>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53"/>
      <c r="V5" s="853" t="s">
        <v>730</v>
      </c>
      <c r="W5" s="1543">
        <v>0.57899999999999996</v>
      </c>
    </row>
    <row r="6" spans="1:24" ht="30.75" customHeight="1" thickBot="1" x14ac:dyDescent="0.3">
      <c r="A6" s="1564"/>
      <c r="B6" s="2325" t="s">
        <v>441</v>
      </c>
      <c r="C6" s="2326"/>
      <c r="D6" s="2326"/>
      <c r="E6" s="2326"/>
      <c r="F6" s="2326"/>
      <c r="G6" s="2327"/>
      <c r="H6" s="2457" t="s">
        <v>421</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55">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55">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53"/>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53"/>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456">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478" t="s">
        <v>559</v>
      </c>
      <c r="C100" s="2476"/>
      <c r="D100" s="2476"/>
      <c r="E100" s="2476"/>
      <c r="F100" s="2477"/>
      <c r="H100" s="370">
        <v>751</v>
      </c>
      <c r="I100" s="381" t="s">
        <v>137</v>
      </c>
      <c r="J100" s="346"/>
      <c r="K100" s="346"/>
      <c r="L100" s="347"/>
      <c r="M100" s="431"/>
      <c r="N100" s="432">
        <f>SUM('SITE 1:SITE 15'!O100)</f>
        <v>0</v>
      </c>
      <c r="O100" s="7"/>
    </row>
    <row r="101" spans="1:15" ht="16.5" customHeight="1" x14ac:dyDescent="0.25">
      <c r="A101" s="1553"/>
      <c r="B101" s="2478"/>
      <c r="C101" s="2476"/>
      <c r="D101" s="2476"/>
      <c r="E101" s="2476"/>
      <c r="F101" s="2477"/>
      <c r="H101" s="348">
        <v>752</v>
      </c>
      <c r="I101" s="349" t="s">
        <v>138</v>
      </c>
      <c r="J101" s="350"/>
      <c r="K101" s="350"/>
      <c r="L101" s="351"/>
      <c r="M101" s="437"/>
      <c r="N101" s="432">
        <f>SUM('SITE 1:SITE 15'!O101)</f>
        <v>0</v>
      </c>
      <c r="O101" s="2"/>
    </row>
    <row r="102" spans="1:15" ht="20.25" customHeight="1" x14ac:dyDescent="0.25">
      <c r="A102" s="1553"/>
      <c r="B102" s="2478"/>
      <c r="C102" s="2476"/>
      <c r="D102" s="2476"/>
      <c r="E102" s="2476"/>
      <c r="F102" s="2477"/>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11</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11</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11</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3"/>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1:22" ht="15" customHeight="1" x14ac:dyDescent="0.25">
      <c r="A359" s="1553"/>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1:22" ht="15" customHeight="1" x14ac:dyDescent="0.25">
      <c r="A360" s="1553"/>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1:22" ht="15" customHeight="1" x14ac:dyDescent="0.25">
      <c r="A361" s="1553"/>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1:22" ht="15" customHeight="1" x14ac:dyDescent="0.25">
      <c r="A362" s="1553"/>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1:22" ht="15" customHeight="1" x14ac:dyDescent="0.25">
      <c r="A363" s="1553"/>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1:22" ht="15" customHeight="1" x14ac:dyDescent="0.25">
      <c r="A364" s="1553"/>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11</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A490" s="1553"/>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A491" s="1553"/>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A492" s="1553"/>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A493" s="1553"/>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A494" s="1553"/>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A495" s="1553"/>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11</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11</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11</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478" t="s">
        <v>559</v>
      </c>
      <c r="C954" s="2476"/>
      <c r="D954" s="2476"/>
      <c r="E954" s="2476"/>
      <c r="F954" s="2477"/>
      <c r="H954" s="370">
        <v>751</v>
      </c>
      <c r="I954" s="381" t="s">
        <v>137</v>
      </c>
      <c r="J954" s="346"/>
      <c r="K954" s="346"/>
      <c r="L954" s="347"/>
      <c r="M954" s="431"/>
      <c r="N954" s="432">
        <f>SUM('SITE 1:SITE 15'!O954)</f>
        <v>0</v>
      </c>
      <c r="O954" s="7"/>
    </row>
    <row r="955" spans="1:15" ht="16.5" customHeight="1" x14ac:dyDescent="0.25">
      <c r="A955" s="1553"/>
      <c r="B955" s="2478"/>
      <c r="C955" s="2476"/>
      <c r="D955" s="2476"/>
      <c r="E955" s="2476"/>
      <c r="F955" s="2477"/>
      <c r="H955" s="348">
        <v>752</v>
      </c>
      <c r="I955" s="349" t="s">
        <v>138</v>
      </c>
      <c r="J955" s="350"/>
      <c r="K955" s="350"/>
      <c r="L955" s="351"/>
      <c r="M955" s="437"/>
      <c r="N955" s="432">
        <f>SUM('SITE 1:SITE 15'!O955)</f>
        <v>0</v>
      </c>
      <c r="O955" s="2"/>
    </row>
    <row r="956" spans="1:15" ht="25.5" customHeight="1" x14ac:dyDescent="0.25">
      <c r="A956" s="1553"/>
      <c r="B956" s="2478"/>
      <c r="C956" s="2476"/>
      <c r="D956" s="2476"/>
      <c r="E956" s="2476"/>
      <c r="F956" s="2477"/>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11</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B983" s="600"/>
      <c r="C983" s="601"/>
      <c r="D983" s="599"/>
      <c r="E983" s="599"/>
      <c r="K983" s="42"/>
      <c r="L983" s="42"/>
      <c r="M983" s="43"/>
      <c r="N983" s="43"/>
      <c r="O983" s="325"/>
    </row>
    <row r="984" spans="1:15" ht="19.8" thickBot="1" x14ac:dyDescent="0.3">
      <c r="B984" s="600"/>
      <c r="C984" s="601"/>
      <c r="D984" s="599"/>
      <c r="E984" s="599"/>
      <c r="H984" s="2392" t="s">
        <v>174</v>
      </c>
      <c r="I984" s="2393"/>
      <c r="J984" s="2393"/>
      <c r="K984" s="2393"/>
      <c r="L984" s="2393"/>
      <c r="M984" s="2393"/>
      <c r="N984" s="2393"/>
      <c r="O984" s="2394"/>
    </row>
    <row r="985" spans="1:15" ht="18" thickTop="1" thickBot="1" x14ac:dyDescent="0.3">
      <c r="B985" s="2438" t="s">
        <v>175</v>
      </c>
      <c r="C985" s="2439"/>
      <c r="D985" s="2439"/>
      <c r="E985" s="2440"/>
      <c r="H985" s="330" t="s">
        <v>17</v>
      </c>
      <c r="I985" s="331"/>
      <c r="J985" s="332"/>
      <c r="K985" s="332"/>
      <c r="L985" s="331"/>
      <c r="M985" s="331"/>
      <c r="N985" s="331"/>
      <c r="O985" s="333"/>
    </row>
    <row r="986" spans="1:15" ht="14.4" thickTop="1" x14ac:dyDescent="0.25">
      <c r="B986" s="2419" t="s">
        <v>190</v>
      </c>
      <c r="C986" s="2386" t="s">
        <v>16</v>
      </c>
      <c r="D986" s="2436" t="s">
        <v>191</v>
      </c>
      <c r="E986" s="2370" t="s">
        <v>192</v>
      </c>
      <c r="H986" s="334"/>
      <c r="I986" s="335"/>
      <c r="J986" s="336"/>
      <c r="K986" s="336"/>
      <c r="L986" s="335"/>
      <c r="M986" s="337"/>
      <c r="N986" s="698" t="s">
        <v>166</v>
      </c>
      <c r="O986" s="699" t="str">
        <f>H6</f>
        <v>SITE 11</v>
      </c>
    </row>
    <row r="987" spans="1:15" ht="13.8" x14ac:dyDescent="0.25">
      <c r="B987" s="2446"/>
      <c r="C987" s="2441"/>
      <c r="D987" s="2437"/>
      <c r="E987" s="2371"/>
      <c r="H987" s="339"/>
      <c r="I987" s="340"/>
      <c r="J987" s="341"/>
      <c r="K987" s="341"/>
      <c r="L987" s="42"/>
      <c r="M987" s="43"/>
      <c r="N987" s="342"/>
      <c r="O987" s="343"/>
    </row>
    <row r="988" spans="1:15" ht="13.8" x14ac:dyDescent="0.25">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B989" s="2447"/>
      <c r="C989" s="2442"/>
      <c r="D989" s="2437"/>
      <c r="E989" s="2371"/>
      <c r="H989" s="348">
        <v>6063</v>
      </c>
      <c r="I989" s="349" t="s">
        <v>22</v>
      </c>
      <c r="J989" s="350"/>
      <c r="K989" s="350"/>
      <c r="L989" s="351"/>
      <c r="M989" s="437"/>
      <c r="N989" s="700">
        <f>SUM('SITE 1:SITE 15'!O989)</f>
        <v>0</v>
      </c>
      <c r="O989" s="701">
        <f t="shared" si="13"/>
        <v>0</v>
      </c>
    </row>
    <row r="990" spans="1:15" ht="15.6" x14ac:dyDescent="0.25">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2:15" ht="13.8" x14ac:dyDescent="0.25">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2:15" ht="13.8" x14ac:dyDescent="0.25">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2:15" ht="13.8" x14ac:dyDescent="0.25">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2:15" ht="13.8" x14ac:dyDescent="0.25">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2:15" ht="13.8" x14ac:dyDescent="0.25">
      <c r="B997" s="706"/>
      <c r="C997" s="709"/>
      <c r="D997" s="708"/>
      <c r="E997" s="708"/>
      <c r="H997" s="364"/>
      <c r="I997" s="365"/>
      <c r="J997" s="336"/>
      <c r="K997" s="336"/>
      <c r="L997" s="366"/>
      <c r="M997" s="367"/>
      <c r="N997" s="711"/>
      <c r="O997" s="712"/>
    </row>
    <row r="998" spans="2:15" ht="14.4" thickBot="1" x14ac:dyDescent="0.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2:15" ht="13.8" x14ac:dyDescent="0.25">
      <c r="B999" s="717"/>
      <c r="C999" s="718"/>
      <c r="D999" s="718"/>
      <c r="E999" s="719"/>
      <c r="H999" s="348">
        <v>614</v>
      </c>
      <c r="I999" s="349" t="s">
        <v>44</v>
      </c>
      <c r="J999" s="350"/>
      <c r="K999" s="350"/>
      <c r="L999" s="351"/>
      <c r="M999" s="351"/>
      <c r="N999" s="700">
        <f>SUM('SITE 1:SITE 15'!O999)</f>
        <v>0</v>
      </c>
      <c r="O999" s="701">
        <f t="shared" si="14"/>
        <v>0</v>
      </c>
    </row>
    <row r="1000" spans="2:15" ht="13.8" x14ac:dyDescent="0.25">
      <c r="B1000" s="70"/>
      <c r="C1000" s="74"/>
      <c r="D1000" s="720"/>
      <c r="E1000" s="73"/>
      <c r="H1000" s="348">
        <v>615</v>
      </c>
      <c r="I1000" s="349" t="s">
        <v>45</v>
      </c>
      <c r="J1000" s="350"/>
      <c r="K1000" s="350"/>
      <c r="L1000" s="351"/>
      <c r="M1000" s="351"/>
      <c r="N1000" s="700">
        <f>SUM('SITE 1:SITE 15'!O1000)</f>
        <v>0</v>
      </c>
      <c r="O1000" s="701">
        <f t="shared" si="14"/>
        <v>0</v>
      </c>
    </row>
    <row r="1001" spans="2:15" ht="14.4" thickBot="1" x14ac:dyDescent="0.3">
      <c r="B1001" s="433" t="s">
        <v>35</v>
      </c>
      <c r="C1001" s="460"/>
      <c r="D1001" s="721"/>
      <c r="E1001" s="462"/>
      <c r="H1001" s="348">
        <v>616</v>
      </c>
      <c r="I1001" s="349" t="s">
        <v>47</v>
      </c>
      <c r="J1001" s="350"/>
      <c r="K1001" s="350"/>
      <c r="L1001" s="351"/>
      <c r="M1001" s="351"/>
      <c r="N1001" s="700">
        <f>SUM('SITE 1:SITE 15'!O1001)</f>
        <v>0</v>
      </c>
      <c r="O1001" s="701">
        <f t="shared" si="14"/>
        <v>0</v>
      </c>
    </row>
    <row r="1002" spans="2:15" ht="13.8" x14ac:dyDescent="0.25">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2:15" ht="13.8" x14ac:dyDescent="0.25">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2:15" ht="13.8" x14ac:dyDescent="0.25">
      <c r="B1004" s="706" t="s">
        <v>163</v>
      </c>
      <c r="C1004" s="707">
        <f>C640</f>
        <v>0</v>
      </c>
      <c r="D1004" s="708" t="e">
        <f>D640</f>
        <v>#DIV/0!</v>
      </c>
      <c r="E1004" s="708">
        <f>E640</f>
        <v>0</v>
      </c>
      <c r="H1004" s="379"/>
      <c r="I1004" s="42"/>
      <c r="J1004" s="341"/>
      <c r="K1004" s="341"/>
      <c r="L1004" s="45"/>
      <c r="M1004" s="43"/>
      <c r="N1004" s="722"/>
      <c r="O1004" s="723"/>
    </row>
    <row r="1005" spans="2:15" ht="13.8" x14ac:dyDescent="0.25">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2:15" ht="14.4" thickBot="1" x14ac:dyDescent="0.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2:15" ht="14.4" thickBot="1" x14ac:dyDescent="0.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2:15" ht="13.8" x14ac:dyDescent="0.25">
      <c r="B1008" s="717"/>
      <c r="C1008" s="718"/>
      <c r="D1008" s="718"/>
      <c r="E1008" s="719"/>
      <c r="H1008" s="348">
        <v>623</v>
      </c>
      <c r="I1008" s="349" t="s">
        <v>61</v>
      </c>
      <c r="J1008" s="350"/>
      <c r="K1008" s="350"/>
      <c r="L1008" s="351"/>
      <c r="M1008" s="437"/>
      <c r="N1008" s="700">
        <f>SUM('SITE 1:SITE 15'!O1008)</f>
        <v>0</v>
      </c>
      <c r="O1008" s="701">
        <f t="shared" si="15"/>
        <v>0</v>
      </c>
    </row>
    <row r="1009" spans="2:15" ht="14.4" thickBot="1" x14ac:dyDescent="0.3">
      <c r="B1009" s="70"/>
      <c r="C1009" s="74"/>
      <c r="D1009" s="720"/>
      <c r="E1009" s="73"/>
      <c r="H1009" s="348">
        <v>624</v>
      </c>
      <c r="I1009" s="349" t="s">
        <v>63</v>
      </c>
      <c r="J1009" s="350"/>
      <c r="K1009" s="350"/>
      <c r="L1009" s="351"/>
      <c r="M1009" s="437"/>
      <c r="N1009" s="700">
        <f>SUM('SITE 1:SITE 15'!O1009)</f>
        <v>0</v>
      </c>
      <c r="O1009" s="701">
        <f t="shared" si="15"/>
        <v>0</v>
      </c>
    </row>
    <row r="1010" spans="2:15" ht="14.4" thickBot="1" x14ac:dyDescent="0.3">
      <c r="B1010" s="472" t="s">
        <v>46</v>
      </c>
      <c r="C1010" s="473"/>
      <c r="D1010" s="730"/>
      <c r="E1010" s="475"/>
      <c r="H1010" s="348" t="s">
        <v>65</v>
      </c>
      <c r="I1010" s="349" t="s">
        <v>66</v>
      </c>
      <c r="J1010" s="350"/>
      <c r="K1010" s="350"/>
      <c r="L1010" s="351"/>
      <c r="M1010" s="437"/>
      <c r="N1010" s="700">
        <f>SUM('SITE 1:SITE 15'!O1010)</f>
        <v>0</v>
      </c>
      <c r="O1010" s="701">
        <f t="shared" si="15"/>
        <v>0</v>
      </c>
    </row>
    <row r="1011" spans="2:15" ht="13.8" x14ac:dyDescent="0.25">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2:15" ht="13.8" x14ac:dyDescent="0.25">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2:15" ht="13.8" x14ac:dyDescent="0.25">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2:15" ht="13.8" x14ac:dyDescent="0.25">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2:15" ht="13.8" x14ac:dyDescent="0.25">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2:15" ht="13.8" x14ac:dyDescent="0.25">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2:15" ht="13.8" x14ac:dyDescent="0.25">
      <c r="B1017" s="706"/>
      <c r="C1017" s="709"/>
      <c r="D1017" s="708"/>
      <c r="E1017" s="708"/>
      <c r="H1017" s="334"/>
      <c r="I1017" s="369"/>
      <c r="J1017" s="341"/>
      <c r="K1017" s="341"/>
      <c r="L1017" s="325"/>
      <c r="M1017" s="325"/>
      <c r="N1017" s="731"/>
      <c r="O1017" s="732"/>
    </row>
    <row r="1018" spans="2: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2: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2: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2: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2: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2: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2: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11</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yvoPyyYGk2jmb6FyB8m7uWbcfXq8934OpqF4ob8xknK5pk/Yx2mfEZPcIf4ymzO/t7Zdyq1wRc6sgfh6x4v/Pw==" saltValue="SpyJc/OQp3/2X4lGhD3HaQ==" spinCount="100000" sheet="1" objects="1" scenarios="1"/>
  <mergeCells count="267">
    <mergeCell ref="B4:O4"/>
    <mergeCell ref="B6:G6"/>
    <mergeCell ref="H6:O6"/>
    <mergeCell ref="B8:H8"/>
    <mergeCell ref="I8:J8"/>
    <mergeCell ref="B14:E14"/>
    <mergeCell ref="H14:O14"/>
    <mergeCell ref="B966:F966"/>
    <mergeCell ref="B932:B933"/>
    <mergeCell ref="B937:F941"/>
    <mergeCell ref="B942:F945"/>
    <mergeCell ref="B947:F948"/>
    <mergeCell ref="B950:F951"/>
    <mergeCell ref="B76:F77"/>
    <mergeCell ref="B78:B79"/>
    <mergeCell ref="B80:F81"/>
    <mergeCell ref="B83:F87"/>
    <mergeCell ref="B88:F91"/>
    <mergeCell ref="N91:N92"/>
    <mergeCell ref="B15:B18"/>
    <mergeCell ref="C15:C18"/>
    <mergeCell ref="D15:D18"/>
    <mergeCell ref="E15:E18"/>
    <mergeCell ref="B64:D67"/>
    <mergeCell ref="E64:E67"/>
    <mergeCell ref="B105:F106"/>
    <mergeCell ref="B107:F107"/>
    <mergeCell ref="B113:F113"/>
    <mergeCell ref="B109:F109"/>
    <mergeCell ref="B110:F110"/>
    <mergeCell ref="B111:F111"/>
    <mergeCell ref="B112:F112"/>
    <mergeCell ref="O91:O92"/>
    <mergeCell ref="B93:F94"/>
    <mergeCell ref="B96:F97"/>
    <mergeCell ref="B100:F102"/>
    <mergeCell ref="B98:F99"/>
    <mergeCell ref="B108:F108"/>
    <mergeCell ref="B129:E129"/>
    <mergeCell ref="H129:O129"/>
    <mergeCell ref="B130:B133"/>
    <mergeCell ref="C130:C133"/>
    <mergeCell ref="D130:D133"/>
    <mergeCell ref="E130:E133"/>
    <mergeCell ref="B119:O119"/>
    <mergeCell ref="B121:G121"/>
    <mergeCell ref="H121:O121"/>
    <mergeCell ref="B123:H123"/>
    <mergeCell ref="I123:J123"/>
    <mergeCell ref="C127:E127"/>
    <mergeCell ref="B202:F205"/>
    <mergeCell ref="N205:N206"/>
    <mergeCell ref="O205:O206"/>
    <mergeCell ref="B207:F208"/>
    <mergeCell ref="B210:F211"/>
    <mergeCell ref="B212:F212"/>
    <mergeCell ref="B179:D182"/>
    <mergeCell ref="E179:E182"/>
    <mergeCell ref="B191:F192"/>
    <mergeCell ref="B193:B194"/>
    <mergeCell ref="B195:F196"/>
    <mergeCell ref="B197:F201"/>
    <mergeCell ref="B227:F231"/>
    <mergeCell ref="B233:O233"/>
    <mergeCell ref="B235:G235"/>
    <mergeCell ref="H235:O235"/>
    <mergeCell ref="B237:E237"/>
    <mergeCell ref="J237:K237"/>
    <mergeCell ref="B214:F215"/>
    <mergeCell ref="B216:F217"/>
    <mergeCell ref="B219:F220"/>
    <mergeCell ref="B221:F221"/>
    <mergeCell ref="B222:F223"/>
    <mergeCell ref="B225:F226"/>
    <mergeCell ref="B293:D296"/>
    <mergeCell ref="E293:E296"/>
    <mergeCell ref="B305:F306"/>
    <mergeCell ref="B307:B308"/>
    <mergeCell ref="B309:F310"/>
    <mergeCell ref="B311:F315"/>
    <mergeCell ref="B243:E243"/>
    <mergeCell ref="H243:O243"/>
    <mergeCell ref="B244:B247"/>
    <mergeCell ref="C244:C247"/>
    <mergeCell ref="D244:D247"/>
    <mergeCell ref="E244:E247"/>
    <mergeCell ref="B328:F329"/>
    <mergeCell ref="B330:F331"/>
    <mergeCell ref="B333:F334"/>
    <mergeCell ref="B335:F335"/>
    <mergeCell ref="B336:F337"/>
    <mergeCell ref="B339:F340"/>
    <mergeCell ref="B316:F319"/>
    <mergeCell ref="N319:N320"/>
    <mergeCell ref="O319:O320"/>
    <mergeCell ref="B321:F322"/>
    <mergeCell ref="B324:F325"/>
    <mergeCell ref="B326:F326"/>
    <mergeCell ref="B354:E354"/>
    <mergeCell ref="F354:G354"/>
    <mergeCell ref="H354:J354"/>
    <mergeCell ref="K354:O354"/>
    <mergeCell ref="L357:L363"/>
    <mergeCell ref="M357:M363"/>
    <mergeCell ref="B341:F341"/>
    <mergeCell ref="B342:F342"/>
    <mergeCell ref="B343:F343"/>
    <mergeCell ref="B349:O349"/>
    <mergeCell ref="B351:G351"/>
    <mergeCell ref="H351:O351"/>
    <mergeCell ref="B425:D428"/>
    <mergeCell ref="E425:E428"/>
    <mergeCell ref="B433:F434"/>
    <mergeCell ref="B437:F438"/>
    <mergeCell ref="B439:F444"/>
    <mergeCell ref="B445:F448"/>
    <mergeCell ref="L365:L366"/>
    <mergeCell ref="M365:M366"/>
    <mergeCell ref="B375:E375"/>
    <mergeCell ref="H375:O375"/>
    <mergeCell ref="B376:B379"/>
    <mergeCell ref="C376:C379"/>
    <mergeCell ref="D376:D379"/>
    <mergeCell ref="E376:E379"/>
    <mergeCell ref="B370:B371"/>
    <mergeCell ref="B372:E372"/>
    <mergeCell ref="B480:O480"/>
    <mergeCell ref="B482:G482"/>
    <mergeCell ref="H482:O482"/>
    <mergeCell ref="B485:E485"/>
    <mergeCell ref="F485:G485"/>
    <mergeCell ref="H485:J485"/>
    <mergeCell ref="K485:O485"/>
    <mergeCell ref="B450:F452"/>
    <mergeCell ref="N452:N453"/>
    <mergeCell ref="O452:O453"/>
    <mergeCell ref="B459:F460"/>
    <mergeCell ref="B507:B510"/>
    <mergeCell ref="C507:C510"/>
    <mergeCell ref="D507:D510"/>
    <mergeCell ref="E507:E510"/>
    <mergeCell ref="B556:D559"/>
    <mergeCell ref="E556:E559"/>
    <mergeCell ref="L488:L494"/>
    <mergeCell ref="M488:M494"/>
    <mergeCell ref="L496:L497"/>
    <mergeCell ref="M496:M497"/>
    <mergeCell ref="B506:E506"/>
    <mergeCell ref="H506:O506"/>
    <mergeCell ref="B501:B502"/>
    <mergeCell ref="B503:E503"/>
    <mergeCell ref="O583:O584"/>
    <mergeCell ref="B590:F591"/>
    <mergeCell ref="B612:O612"/>
    <mergeCell ref="B614:G614"/>
    <mergeCell ref="H614:O614"/>
    <mergeCell ref="B564:F565"/>
    <mergeCell ref="B568:F569"/>
    <mergeCell ref="B570:F575"/>
    <mergeCell ref="B576:F579"/>
    <mergeCell ref="B581:F583"/>
    <mergeCell ref="N583:N584"/>
    <mergeCell ref="B625:E625"/>
    <mergeCell ref="H625:O625"/>
    <mergeCell ref="B626:B629"/>
    <mergeCell ref="C626:C629"/>
    <mergeCell ref="D626:D629"/>
    <mergeCell ref="E626:E629"/>
    <mergeCell ref="B617:G617"/>
    <mergeCell ref="H617:I617"/>
    <mergeCell ref="B618:C618"/>
    <mergeCell ref="B619:B620"/>
    <mergeCell ref="B621:B622"/>
    <mergeCell ref="B623:C623"/>
    <mergeCell ref="B698:F701"/>
    <mergeCell ref="N702:N703"/>
    <mergeCell ref="O702:O703"/>
    <mergeCell ref="B703:F704"/>
    <mergeCell ref="B706:F707"/>
    <mergeCell ref="B675:D678"/>
    <mergeCell ref="E675:E678"/>
    <mergeCell ref="B687:F688"/>
    <mergeCell ref="B689:B690"/>
    <mergeCell ref="B691:F692"/>
    <mergeCell ref="B694:F697"/>
    <mergeCell ref="B736:G736"/>
    <mergeCell ref="H736:I736"/>
    <mergeCell ref="B737:C737"/>
    <mergeCell ref="B738:B740"/>
    <mergeCell ref="B741:B743"/>
    <mergeCell ref="B744:C744"/>
    <mergeCell ref="B712:F713"/>
    <mergeCell ref="B720:C720"/>
    <mergeCell ref="B721:C721"/>
    <mergeCell ref="B722:F722"/>
    <mergeCell ref="B731:O731"/>
    <mergeCell ref="B733:G733"/>
    <mergeCell ref="H733:O733"/>
    <mergeCell ref="B808:F809"/>
    <mergeCell ref="B810:B811"/>
    <mergeCell ref="B812:F813"/>
    <mergeCell ref="B815:F818"/>
    <mergeCell ref="B746:E746"/>
    <mergeCell ref="H746:O746"/>
    <mergeCell ref="B747:B750"/>
    <mergeCell ref="C747:C750"/>
    <mergeCell ref="D747:D750"/>
    <mergeCell ref="E747:E750"/>
    <mergeCell ref="B918:D921"/>
    <mergeCell ref="E918:E921"/>
    <mergeCell ref="B930:F931"/>
    <mergeCell ref="B934:F935"/>
    <mergeCell ref="I858:J858"/>
    <mergeCell ref="B868:E868"/>
    <mergeCell ref="H868:O868"/>
    <mergeCell ref="B869:B872"/>
    <mergeCell ref="C869:C872"/>
    <mergeCell ref="D869:D872"/>
    <mergeCell ref="E869:E872"/>
    <mergeCell ref="B967:F967"/>
    <mergeCell ref="B954:F956"/>
    <mergeCell ref="B959:F960"/>
    <mergeCell ref="B961:F961"/>
    <mergeCell ref="B986:B989"/>
    <mergeCell ref="C986:C989"/>
    <mergeCell ref="D986:D989"/>
    <mergeCell ref="E986:E989"/>
    <mergeCell ref="B963:F963"/>
    <mergeCell ref="B964:F964"/>
    <mergeCell ref="O1061:O1062"/>
    <mergeCell ref="B1048:B1049"/>
    <mergeCell ref="B1051:F1053"/>
    <mergeCell ref="B1054:F1055"/>
    <mergeCell ref="B1057:F1058"/>
    <mergeCell ref="B1059:F1060"/>
    <mergeCell ref="N1061:N1062"/>
    <mergeCell ref="B1046:F1047"/>
    <mergeCell ref="B975:O975"/>
    <mergeCell ref="B977:G977"/>
    <mergeCell ref="H977:O977"/>
    <mergeCell ref="H984:O984"/>
    <mergeCell ref="C980:I980"/>
    <mergeCell ref="B985:E985"/>
    <mergeCell ref="B952:F953"/>
    <mergeCell ref="B962:F962"/>
    <mergeCell ref="B965:F965"/>
    <mergeCell ref="B586:F587"/>
    <mergeCell ref="B588:F589"/>
    <mergeCell ref="B455:F456"/>
    <mergeCell ref="B457:F458"/>
    <mergeCell ref="B858:H858"/>
    <mergeCell ref="B833:F834"/>
    <mergeCell ref="B841:C841"/>
    <mergeCell ref="B842:C842"/>
    <mergeCell ref="B843:F843"/>
    <mergeCell ref="B853:O853"/>
    <mergeCell ref="B855:G855"/>
    <mergeCell ref="H855:O855"/>
    <mergeCell ref="B819:F822"/>
    <mergeCell ref="N823:N824"/>
    <mergeCell ref="O823:O824"/>
    <mergeCell ref="B824:F825"/>
    <mergeCell ref="B827:F828"/>
    <mergeCell ref="B796:D799"/>
    <mergeCell ref="E796:E799"/>
    <mergeCell ref="N945:N946"/>
    <mergeCell ref="O945:O946"/>
  </mergeCells>
  <conditionalFormatting sqref="O54 O169 O283 O415 O546 O665 O786 O908">
    <cfRule type="cellIs" dxfId="109" priority="5" stopIfTrue="1" operator="notEqual">
      <formula>O50+O51+O52+O53</formula>
    </cfRule>
  </conditionalFormatting>
  <dataValidations count="1">
    <dataValidation type="list" allowBlank="1" errorTitle="grousse error" error="ALERTTTTTT" promptTitle="ATTENTION" prompt="uniquement liste déroulante" sqref="C373 C504" xr:uid="{00000000-0002-0000-0D00-000000000000}">
      <formula1>CAL</formula1>
    </dataValidation>
  </dataValidations>
  <hyperlinks>
    <hyperlink ref="D1" location="'SITE 11'!A3" display="PAM 3-5" xr:uid="{7CBB1CE0-318B-47B2-BF22-71D5CD1DBB71}"/>
    <hyperlink ref="E1" location="'SITE 11'!A903" display="PAM 6-11" xr:uid="{C57B5B01-D31D-48A6-BDA4-F1D97D08BFA6}"/>
    <hyperlink ref="F1" location="'SITE 11'!A345" display="CAL 3-5" xr:uid="{D42E63A1-4E97-4D9B-84A2-6F3FD68E31AA}"/>
    <hyperlink ref="G1" location="'SITE 11'!A524" display="CAL 6-11" xr:uid="{9123776E-A381-48F5-BE70-AB47D196B343}"/>
    <hyperlink ref="H1" location="'SITE 11'!A669" display="APS 3-5" xr:uid="{EA9DFBF3-FB39-4F96-B056-7727F7A81B78}"/>
    <hyperlink ref="I1" location="'SITE 11'!A789" display="APS 6-11" xr:uid="{6F40D456-B2B8-4F34-B287-9A6A558201A7}"/>
    <hyperlink ref="J1" location="'SITE 11'!A1035" display="Global Site" xr:uid="{6167C046-BED2-4CB4-9BF9-92D505E73EC1}"/>
    <hyperlink ref="C1" location="'Calendrier 2024'!A1" display="CALENDRIER" xr:uid="{12C6E0B1-1D55-4730-9AD9-76566C00B132}"/>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8"/>
      <c r="B1" s="1566"/>
      <c r="C1" s="1548" t="s">
        <v>731</v>
      </c>
      <c r="D1" s="1549" t="s">
        <v>732</v>
      </c>
      <c r="E1" s="1549" t="s">
        <v>733</v>
      </c>
      <c r="F1" s="1550" t="s">
        <v>737</v>
      </c>
      <c r="G1" s="1550" t="s">
        <v>738</v>
      </c>
      <c r="H1" s="1551" t="s">
        <v>734</v>
      </c>
      <c r="I1" s="1551" t="s">
        <v>735</v>
      </c>
      <c r="J1" s="1565" t="s">
        <v>736</v>
      </c>
      <c r="K1" s="1566"/>
      <c r="L1" s="1566"/>
      <c r="M1" s="1566"/>
      <c r="N1" s="1557"/>
      <c r="O1" s="1557"/>
      <c r="P1" s="1557"/>
    </row>
    <row r="2" spans="1:24" s="1546" customFormat="1" ht="11.25" customHeight="1" x14ac:dyDescent="0.25">
      <c r="A2" s="1558"/>
      <c r="B2" s="1556"/>
      <c r="C2" s="1556"/>
      <c r="D2" s="1559"/>
      <c r="E2" s="1556"/>
      <c r="F2" s="1556"/>
      <c r="G2" s="1556"/>
      <c r="H2" s="1556"/>
      <c r="I2" s="1556"/>
      <c r="J2" s="1566"/>
      <c r="K2" s="1566"/>
      <c r="L2" s="1566"/>
      <c r="M2" s="1566"/>
      <c r="N2" s="1557"/>
      <c r="O2" s="1557"/>
      <c r="P2" s="1557"/>
    </row>
    <row r="3" spans="1:24" ht="15.6" thickBot="1" x14ac:dyDescent="0.3">
      <c r="A3" s="1553"/>
      <c r="B3" s="1567"/>
      <c r="C3" s="1567"/>
      <c r="D3" s="1567"/>
      <c r="E3" s="1567"/>
      <c r="F3" s="1567"/>
      <c r="G3" s="1567"/>
      <c r="H3" s="1567"/>
      <c r="I3" s="1567"/>
      <c r="J3" s="1567"/>
      <c r="K3" s="1567"/>
      <c r="L3" s="1567"/>
      <c r="M3" s="1567"/>
    </row>
    <row r="4" spans="1:24" s="324" customFormat="1" ht="33.75" customHeight="1" thickBot="1" x14ac:dyDescent="0.3">
      <c r="A4" s="1554"/>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53"/>
      <c r="V5" s="853" t="s">
        <v>730</v>
      </c>
      <c r="W5" s="1543">
        <v>0.57899999999999996</v>
      </c>
    </row>
    <row r="6" spans="1:24" ht="30.75" customHeight="1" thickBot="1" x14ac:dyDescent="0.3">
      <c r="A6" s="1564"/>
      <c r="B6" s="2325" t="s">
        <v>441</v>
      </c>
      <c r="C6" s="2326"/>
      <c r="D6" s="2326"/>
      <c r="E6" s="2326"/>
      <c r="F6" s="2326"/>
      <c r="G6" s="2327"/>
      <c r="H6" s="2457" t="s">
        <v>422</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55">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55">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53"/>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53"/>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456">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478" t="s">
        <v>559</v>
      </c>
      <c r="C100" s="2476"/>
      <c r="D100" s="2476"/>
      <c r="E100" s="2476"/>
      <c r="F100" s="2477"/>
      <c r="H100" s="370">
        <v>751</v>
      </c>
      <c r="I100" s="381" t="s">
        <v>137</v>
      </c>
      <c r="J100" s="346"/>
      <c r="K100" s="346"/>
      <c r="L100" s="347"/>
      <c r="M100" s="431"/>
      <c r="N100" s="432">
        <f>SUM('SITE 1:SITE 15'!O100)</f>
        <v>0</v>
      </c>
      <c r="O100" s="7"/>
    </row>
    <row r="101" spans="1:15" ht="16.5" customHeight="1" x14ac:dyDescent="0.25">
      <c r="A101" s="1553"/>
      <c r="B101" s="2478"/>
      <c r="C101" s="2476"/>
      <c r="D101" s="2476"/>
      <c r="E101" s="2476"/>
      <c r="F101" s="2477"/>
      <c r="H101" s="348">
        <v>752</v>
      </c>
      <c r="I101" s="349" t="s">
        <v>138</v>
      </c>
      <c r="J101" s="350"/>
      <c r="K101" s="350"/>
      <c r="L101" s="351"/>
      <c r="M101" s="437"/>
      <c r="N101" s="432">
        <f>SUM('SITE 1:SITE 15'!O101)</f>
        <v>0</v>
      </c>
      <c r="O101" s="2"/>
    </row>
    <row r="102" spans="1:15" ht="20.25" customHeight="1" x14ac:dyDescent="0.25">
      <c r="A102" s="1553"/>
      <c r="B102" s="2478"/>
      <c r="C102" s="2476"/>
      <c r="D102" s="2476"/>
      <c r="E102" s="2476"/>
      <c r="F102" s="2477"/>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12</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12</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12</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3"/>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1:22" ht="15" customHeight="1" x14ac:dyDescent="0.25">
      <c r="A359" s="1553"/>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1:22" ht="15" customHeight="1" x14ac:dyDescent="0.25">
      <c r="A360" s="1553"/>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1:22" ht="15" customHeight="1" x14ac:dyDescent="0.25">
      <c r="A361" s="1553"/>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1:22" ht="15" customHeight="1" x14ac:dyDescent="0.25">
      <c r="A362" s="1553"/>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1:22" ht="15" customHeight="1" x14ac:dyDescent="0.25">
      <c r="A363" s="1553"/>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1:22" ht="15" customHeight="1" x14ac:dyDescent="0.25">
      <c r="A364" s="1553"/>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12</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A490" s="1553"/>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A491" s="1553"/>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A492" s="1553"/>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A493" s="1553"/>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A494" s="1553"/>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A495" s="1553"/>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12</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12</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12</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478" t="s">
        <v>559</v>
      </c>
      <c r="C954" s="2476"/>
      <c r="D954" s="2476"/>
      <c r="E954" s="2476"/>
      <c r="F954" s="2477"/>
      <c r="H954" s="370">
        <v>751</v>
      </c>
      <c r="I954" s="381" t="s">
        <v>137</v>
      </c>
      <c r="J954" s="346"/>
      <c r="K954" s="346"/>
      <c r="L954" s="347"/>
      <c r="M954" s="431"/>
      <c r="N954" s="432">
        <f>SUM('SITE 1:SITE 15'!O954)</f>
        <v>0</v>
      </c>
      <c r="O954" s="7"/>
    </row>
    <row r="955" spans="1:15" ht="16.5" customHeight="1" x14ac:dyDescent="0.25">
      <c r="A955" s="1553"/>
      <c r="B955" s="2478"/>
      <c r="C955" s="2476"/>
      <c r="D955" s="2476"/>
      <c r="E955" s="2476"/>
      <c r="F955" s="2477"/>
      <c r="H955" s="348">
        <v>752</v>
      </c>
      <c r="I955" s="349" t="s">
        <v>138</v>
      </c>
      <c r="J955" s="350"/>
      <c r="K955" s="350"/>
      <c r="L955" s="351"/>
      <c r="M955" s="437"/>
      <c r="N955" s="432">
        <f>SUM('SITE 1:SITE 15'!O955)</f>
        <v>0</v>
      </c>
      <c r="O955" s="2"/>
    </row>
    <row r="956" spans="1:15" ht="25.5" customHeight="1" x14ac:dyDescent="0.25">
      <c r="A956" s="1553"/>
      <c r="B956" s="2478"/>
      <c r="C956" s="2476"/>
      <c r="D956" s="2476"/>
      <c r="E956" s="2476"/>
      <c r="F956" s="2477"/>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12</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B983" s="600"/>
      <c r="C983" s="601"/>
      <c r="D983" s="599"/>
      <c r="E983" s="599"/>
      <c r="K983" s="42"/>
      <c r="L983" s="42"/>
      <c r="M983" s="43"/>
      <c r="N983" s="43"/>
      <c r="O983" s="325"/>
    </row>
    <row r="984" spans="1:15" ht="19.8" thickBot="1" x14ac:dyDescent="0.3">
      <c r="B984" s="600"/>
      <c r="C984" s="601"/>
      <c r="D984" s="599"/>
      <c r="E984" s="599"/>
      <c r="H984" s="2392" t="s">
        <v>174</v>
      </c>
      <c r="I984" s="2393"/>
      <c r="J984" s="2393"/>
      <c r="K984" s="2393"/>
      <c r="L984" s="2393"/>
      <c r="M984" s="2393"/>
      <c r="N984" s="2393"/>
      <c r="O984" s="2394"/>
    </row>
    <row r="985" spans="1:15" ht="18" thickTop="1" thickBot="1" x14ac:dyDescent="0.3">
      <c r="B985" s="2438" t="s">
        <v>175</v>
      </c>
      <c r="C985" s="2439"/>
      <c r="D985" s="2439"/>
      <c r="E985" s="2440"/>
      <c r="H985" s="330" t="s">
        <v>17</v>
      </c>
      <c r="I985" s="331"/>
      <c r="J985" s="332"/>
      <c r="K985" s="332"/>
      <c r="L985" s="331"/>
      <c r="M985" s="331"/>
      <c r="N985" s="331"/>
      <c r="O985" s="333"/>
    </row>
    <row r="986" spans="1:15" ht="14.4" thickTop="1" x14ac:dyDescent="0.25">
      <c r="B986" s="2419" t="s">
        <v>190</v>
      </c>
      <c r="C986" s="2386" t="s">
        <v>16</v>
      </c>
      <c r="D986" s="2436" t="s">
        <v>191</v>
      </c>
      <c r="E986" s="2370" t="s">
        <v>192</v>
      </c>
      <c r="H986" s="334"/>
      <c r="I986" s="335"/>
      <c r="J986" s="336"/>
      <c r="K986" s="336"/>
      <c r="L986" s="335"/>
      <c r="M986" s="337"/>
      <c r="N986" s="698" t="s">
        <v>166</v>
      </c>
      <c r="O986" s="699" t="str">
        <f>H6</f>
        <v>SITE 12</v>
      </c>
    </row>
    <row r="987" spans="1:15" ht="13.8" x14ac:dyDescent="0.25">
      <c r="B987" s="2446"/>
      <c r="C987" s="2441"/>
      <c r="D987" s="2437"/>
      <c r="E987" s="2371"/>
      <c r="H987" s="339"/>
      <c r="I987" s="340"/>
      <c r="J987" s="341"/>
      <c r="K987" s="341"/>
      <c r="L987" s="42"/>
      <c r="M987" s="43"/>
      <c r="N987" s="342"/>
      <c r="O987" s="343"/>
    </row>
    <row r="988" spans="1:15" ht="13.8" x14ac:dyDescent="0.25">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B989" s="2447"/>
      <c r="C989" s="2442"/>
      <c r="D989" s="2437"/>
      <c r="E989" s="2371"/>
      <c r="H989" s="348">
        <v>6063</v>
      </c>
      <c r="I989" s="349" t="s">
        <v>22</v>
      </c>
      <c r="J989" s="350"/>
      <c r="K989" s="350"/>
      <c r="L989" s="351"/>
      <c r="M989" s="437"/>
      <c r="N989" s="700">
        <f>SUM('SITE 1:SITE 15'!O989)</f>
        <v>0</v>
      </c>
      <c r="O989" s="701">
        <f t="shared" si="13"/>
        <v>0</v>
      </c>
    </row>
    <row r="990" spans="1:15" ht="15.6" x14ac:dyDescent="0.25">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2:15" ht="13.8" x14ac:dyDescent="0.25">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2:15" ht="13.8" x14ac:dyDescent="0.25">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2:15" ht="13.8" x14ac:dyDescent="0.25">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2:15" ht="13.8" x14ac:dyDescent="0.25">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2:15" ht="13.8" x14ac:dyDescent="0.25">
      <c r="B997" s="706"/>
      <c r="C997" s="709"/>
      <c r="D997" s="708"/>
      <c r="E997" s="708"/>
      <c r="H997" s="364"/>
      <c r="I997" s="365"/>
      <c r="J997" s="336"/>
      <c r="K997" s="336"/>
      <c r="L997" s="366"/>
      <c r="M997" s="367"/>
      <c r="N997" s="711"/>
      <c r="O997" s="712"/>
    </row>
    <row r="998" spans="2:15" ht="14.4" thickBot="1" x14ac:dyDescent="0.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2:15" ht="13.8" x14ac:dyDescent="0.25">
      <c r="B999" s="717"/>
      <c r="C999" s="718"/>
      <c r="D999" s="718"/>
      <c r="E999" s="719"/>
      <c r="H999" s="348">
        <v>614</v>
      </c>
      <c r="I999" s="349" t="s">
        <v>44</v>
      </c>
      <c r="J999" s="350"/>
      <c r="K999" s="350"/>
      <c r="L999" s="351"/>
      <c r="M999" s="351"/>
      <c r="N999" s="700">
        <f>SUM('SITE 1:SITE 15'!O999)</f>
        <v>0</v>
      </c>
      <c r="O999" s="701">
        <f t="shared" si="14"/>
        <v>0</v>
      </c>
    </row>
    <row r="1000" spans="2:15" ht="13.8" x14ac:dyDescent="0.25">
      <c r="B1000" s="70"/>
      <c r="C1000" s="74"/>
      <c r="D1000" s="720"/>
      <c r="E1000" s="73"/>
      <c r="H1000" s="348">
        <v>615</v>
      </c>
      <c r="I1000" s="349" t="s">
        <v>45</v>
      </c>
      <c r="J1000" s="350"/>
      <c r="K1000" s="350"/>
      <c r="L1000" s="351"/>
      <c r="M1000" s="351"/>
      <c r="N1000" s="700">
        <f>SUM('SITE 1:SITE 15'!O1000)</f>
        <v>0</v>
      </c>
      <c r="O1000" s="701">
        <f t="shared" si="14"/>
        <v>0</v>
      </c>
    </row>
    <row r="1001" spans="2:15" ht="14.4" thickBot="1" x14ac:dyDescent="0.3">
      <c r="B1001" s="433" t="s">
        <v>35</v>
      </c>
      <c r="C1001" s="460"/>
      <c r="D1001" s="721"/>
      <c r="E1001" s="462"/>
      <c r="H1001" s="348">
        <v>616</v>
      </c>
      <c r="I1001" s="349" t="s">
        <v>47</v>
      </c>
      <c r="J1001" s="350"/>
      <c r="K1001" s="350"/>
      <c r="L1001" s="351"/>
      <c r="M1001" s="351"/>
      <c r="N1001" s="700">
        <f>SUM('SITE 1:SITE 15'!O1001)</f>
        <v>0</v>
      </c>
      <c r="O1001" s="701">
        <f t="shared" si="14"/>
        <v>0</v>
      </c>
    </row>
    <row r="1002" spans="2:15" ht="13.8" x14ac:dyDescent="0.25">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2:15" ht="13.8" x14ac:dyDescent="0.25">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2:15" ht="13.8" x14ac:dyDescent="0.25">
      <c r="B1004" s="706" t="s">
        <v>163</v>
      </c>
      <c r="C1004" s="707">
        <f>C640</f>
        <v>0</v>
      </c>
      <c r="D1004" s="708" t="e">
        <f>D640</f>
        <v>#DIV/0!</v>
      </c>
      <c r="E1004" s="708">
        <f>E640</f>
        <v>0</v>
      </c>
      <c r="H1004" s="379"/>
      <c r="I1004" s="42"/>
      <c r="J1004" s="341"/>
      <c r="K1004" s="341"/>
      <c r="L1004" s="45"/>
      <c r="M1004" s="43"/>
      <c r="N1004" s="722"/>
      <c r="O1004" s="723"/>
    </row>
    <row r="1005" spans="2:15" ht="13.8" x14ac:dyDescent="0.25">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2:15" ht="14.4" thickBot="1" x14ac:dyDescent="0.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2:15" ht="14.4" thickBot="1" x14ac:dyDescent="0.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2:15" ht="13.8" x14ac:dyDescent="0.25">
      <c r="B1008" s="717"/>
      <c r="C1008" s="718"/>
      <c r="D1008" s="718"/>
      <c r="E1008" s="719"/>
      <c r="H1008" s="348">
        <v>623</v>
      </c>
      <c r="I1008" s="349" t="s">
        <v>61</v>
      </c>
      <c r="J1008" s="350"/>
      <c r="K1008" s="350"/>
      <c r="L1008" s="351"/>
      <c r="M1008" s="437"/>
      <c r="N1008" s="700">
        <f>SUM('SITE 1:SITE 15'!O1008)</f>
        <v>0</v>
      </c>
      <c r="O1008" s="701">
        <f t="shared" si="15"/>
        <v>0</v>
      </c>
    </row>
    <row r="1009" spans="2:15" ht="14.4" thickBot="1" x14ac:dyDescent="0.3">
      <c r="B1009" s="70"/>
      <c r="C1009" s="74"/>
      <c r="D1009" s="720"/>
      <c r="E1009" s="73"/>
      <c r="H1009" s="348">
        <v>624</v>
      </c>
      <c r="I1009" s="349" t="s">
        <v>63</v>
      </c>
      <c r="J1009" s="350"/>
      <c r="K1009" s="350"/>
      <c r="L1009" s="351"/>
      <c r="M1009" s="437"/>
      <c r="N1009" s="700">
        <f>SUM('SITE 1:SITE 15'!O1009)</f>
        <v>0</v>
      </c>
      <c r="O1009" s="701">
        <f t="shared" si="15"/>
        <v>0</v>
      </c>
    </row>
    <row r="1010" spans="2:15" ht="14.4" thickBot="1" x14ac:dyDescent="0.3">
      <c r="B1010" s="472" t="s">
        <v>46</v>
      </c>
      <c r="C1010" s="473"/>
      <c r="D1010" s="730"/>
      <c r="E1010" s="475"/>
      <c r="H1010" s="348" t="s">
        <v>65</v>
      </c>
      <c r="I1010" s="349" t="s">
        <v>66</v>
      </c>
      <c r="J1010" s="350"/>
      <c r="K1010" s="350"/>
      <c r="L1010" s="351"/>
      <c r="M1010" s="437"/>
      <c r="N1010" s="700">
        <f>SUM('SITE 1:SITE 15'!O1010)</f>
        <v>0</v>
      </c>
      <c r="O1010" s="701">
        <f t="shared" si="15"/>
        <v>0</v>
      </c>
    </row>
    <row r="1011" spans="2:15" ht="13.8" x14ac:dyDescent="0.25">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2:15" ht="13.8" x14ac:dyDescent="0.25">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2:15" ht="13.8" x14ac:dyDescent="0.25">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2:15" ht="13.8" x14ac:dyDescent="0.25">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2:15" ht="13.8" x14ac:dyDescent="0.25">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2:15" ht="13.8" x14ac:dyDescent="0.25">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2:15" ht="13.8" x14ac:dyDescent="0.25">
      <c r="B1017" s="706"/>
      <c r="C1017" s="709"/>
      <c r="D1017" s="708"/>
      <c r="E1017" s="708"/>
      <c r="H1017" s="334"/>
      <c r="I1017" s="369"/>
      <c r="J1017" s="341"/>
      <c r="K1017" s="341"/>
      <c r="L1017" s="325"/>
      <c r="M1017" s="325"/>
      <c r="N1017" s="731"/>
      <c r="O1017" s="732"/>
    </row>
    <row r="1018" spans="2: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2: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2: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2: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2: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2: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2: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12</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Eh56ANI+deXMPfdwVcflYIR7VZPHzRGsfRs0jQxErd3iDgk/nh52AC2Y1g3cS2HGW9MG/dGt5Bi3qgVX3jYhg==" saltValue="gT/gGM8jbG2WlaigsOAQIg==" spinCount="100000" sheet="1" objects="1" scenarios="1"/>
  <mergeCells count="267">
    <mergeCell ref="B4:O4"/>
    <mergeCell ref="B6:G6"/>
    <mergeCell ref="H6:O6"/>
    <mergeCell ref="B8:H8"/>
    <mergeCell ref="I8:J8"/>
    <mergeCell ref="B14:E14"/>
    <mergeCell ref="H14:O14"/>
    <mergeCell ref="B966:F966"/>
    <mergeCell ref="B932:B933"/>
    <mergeCell ref="B937:F941"/>
    <mergeCell ref="B942:F945"/>
    <mergeCell ref="B947:F948"/>
    <mergeCell ref="B950:F951"/>
    <mergeCell ref="B76:F77"/>
    <mergeCell ref="B78:B79"/>
    <mergeCell ref="B80:F81"/>
    <mergeCell ref="B83:F87"/>
    <mergeCell ref="B88:F91"/>
    <mergeCell ref="N91:N92"/>
    <mergeCell ref="B15:B18"/>
    <mergeCell ref="C15:C18"/>
    <mergeCell ref="D15:D18"/>
    <mergeCell ref="E15:E18"/>
    <mergeCell ref="B64:D67"/>
    <mergeCell ref="E64:E67"/>
    <mergeCell ref="B105:F106"/>
    <mergeCell ref="B107:F107"/>
    <mergeCell ref="B113:F113"/>
    <mergeCell ref="B109:F109"/>
    <mergeCell ref="B110:F110"/>
    <mergeCell ref="B111:F111"/>
    <mergeCell ref="B112:F112"/>
    <mergeCell ref="O91:O92"/>
    <mergeCell ref="B93:F94"/>
    <mergeCell ref="B96:F97"/>
    <mergeCell ref="B100:F102"/>
    <mergeCell ref="B98:F99"/>
    <mergeCell ref="B108:F108"/>
    <mergeCell ref="B129:E129"/>
    <mergeCell ref="H129:O129"/>
    <mergeCell ref="B130:B133"/>
    <mergeCell ref="C130:C133"/>
    <mergeCell ref="D130:D133"/>
    <mergeCell ref="E130:E133"/>
    <mergeCell ref="B119:O119"/>
    <mergeCell ref="B121:G121"/>
    <mergeCell ref="H121:O121"/>
    <mergeCell ref="B123:H123"/>
    <mergeCell ref="I123:J123"/>
    <mergeCell ref="C127:E127"/>
    <mergeCell ref="B202:F205"/>
    <mergeCell ref="N205:N206"/>
    <mergeCell ref="O205:O206"/>
    <mergeCell ref="B207:F208"/>
    <mergeCell ref="B210:F211"/>
    <mergeCell ref="B212:F212"/>
    <mergeCell ref="B179:D182"/>
    <mergeCell ref="E179:E182"/>
    <mergeCell ref="B191:F192"/>
    <mergeCell ref="B193:B194"/>
    <mergeCell ref="B195:F196"/>
    <mergeCell ref="B197:F201"/>
    <mergeCell ref="B227:F231"/>
    <mergeCell ref="B233:O233"/>
    <mergeCell ref="B235:G235"/>
    <mergeCell ref="H235:O235"/>
    <mergeCell ref="B237:E237"/>
    <mergeCell ref="J237:K237"/>
    <mergeCell ref="B214:F215"/>
    <mergeCell ref="B216:F217"/>
    <mergeCell ref="B219:F220"/>
    <mergeCell ref="B221:F221"/>
    <mergeCell ref="B222:F223"/>
    <mergeCell ref="B225:F226"/>
    <mergeCell ref="B293:D296"/>
    <mergeCell ref="E293:E296"/>
    <mergeCell ref="B305:F306"/>
    <mergeCell ref="B307:B308"/>
    <mergeCell ref="B309:F310"/>
    <mergeCell ref="B311:F315"/>
    <mergeCell ref="B243:E243"/>
    <mergeCell ref="H243:O243"/>
    <mergeCell ref="B244:B247"/>
    <mergeCell ref="C244:C247"/>
    <mergeCell ref="D244:D247"/>
    <mergeCell ref="E244:E247"/>
    <mergeCell ref="B328:F329"/>
    <mergeCell ref="B330:F331"/>
    <mergeCell ref="B333:F334"/>
    <mergeCell ref="B335:F335"/>
    <mergeCell ref="B336:F337"/>
    <mergeCell ref="B339:F340"/>
    <mergeCell ref="B316:F319"/>
    <mergeCell ref="N319:N320"/>
    <mergeCell ref="O319:O320"/>
    <mergeCell ref="B321:F322"/>
    <mergeCell ref="B324:F325"/>
    <mergeCell ref="B326:F326"/>
    <mergeCell ref="B354:E354"/>
    <mergeCell ref="F354:G354"/>
    <mergeCell ref="H354:J354"/>
    <mergeCell ref="K354:O354"/>
    <mergeCell ref="L357:L363"/>
    <mergeCell ref="M357:M363"/>
    <mergeCell ref="B341:F341"/>
    <mergeCell ref="B342:F342"/>
    <mergeCell ref="B343:F343"/>
    <mergeCell ref="B349:O349"/>
    <mergeCell ref="B351:G351"/>
    <mergeCell ref="H351:O351"/>
    <mergeCell ref="B425:D428"/>
    <mergeCell ref="E425:E428"/>
    <mergeCell ref="B433:F434"/>
    <mergeCell ref="B437:F438"/>
    <mergeCell ref="B439:F444"/>
    <mergeCell ref="B445:F448"/>
    <mergeCell ref="L365:L366"/>
    <mergeCell ref="M365:M366"/>
    <mergeCell ref="B375:E375"/>
    <mergeCell ref="H375:O375"/>
    <mergeCell ref="B376:B379"/>
    <mergeCell ref="C376:C379"/>
    <mergeCell ref="D376:D379"/>
    <mergeCell ref="E376:E379"/>
    <mergeCell ref="B370:B371"/>
    <mergeCell ref="B372:E372"/>
    <mergeCell ref="B480:O480"/>
    <mergeCell ref="B482:G482"/>
    <mergeCell ref="H482:O482"/>
    <mergeCell ref="B485:E485"/>
    <mergeCell ref="F485:G485"/>
    <mergeCell ref="H485:J485"/>
    <mergeCell ref="K485:O485"/>
    <mergeCell ref="B450:F452"/>
    <mergeCell ref="N452:N453"/>
    <mergeCell ref="O452:O453"/>
    <mergeCell ref="B459:F460"/>
    <mergeCell ref="B507:B510"/>
    <mergeCell ref="C507:C510"/>
    <mergeCell ref="D507:D510"/>
    <mergeCell ref="E507:E510"/>
    <mergeCell ref="B556:D559"/>
    <mergeCell ref="E556:E559"/>
    <mergeCell ref="L488:L494"/>
    <mergeCell ref="M488:M494"/>
    <mergeCell ref="L496:L497"/>
    <mergeCell ref="M496:M497"/>
    <mergeCell ref="B506:E506"/>
    <mergeCell ref="H506:O506"/>
    <mergeCell ref="B501:B502"/>
    <mergeCell ref="B503:E503"/>
    <mergeCell ref="O583:O584"/>
    <mergeCell ref="B590:F591"/>
    <mergeCell ref="B612:O612"/>
    <mergeCell ref="B614:G614"/>
    <mergeCell ref="H614:O614"/>
    <mergeCell ref="B564:F565"/>
    <mergeCell ref="B568:F569"/>
    <mergeCell ref="B570:F575"/>
    <mergeCell ref="B576:F579"/>
    <mergeCell ref="B581:F583"/>
    <mergeCell ref="N583:N584"/>
    <mergeCell ref="B625:E625"/>
    <mergeCell ref="H625:O625"/>
    <mergeCell ref="B626:B629"/>
    <mergeCell ref="C626:C629"/>
    <mergeCell ref="D626:D629"/>
    <mergeCell ref="E626:E629"/>
    <mergeCell ref="B617:G617"/>
    <mergeCell ref="H617:I617"/>
    <mergeCell ref="B618:C618"/>
    <mergeCell ref="B619:B620"/>
    <mergeCell ref="B621:B622"/>
    <mergeCell ref="B623:C623"/>
    <mergeCell ref="B698:F701"/>
    <mergeCell ref="N702:N703"/>
    <mergeCell ref="O702:O703"/>
    <mergeCell ref="B703:F704"/>
    <mergeCell ref="B706:F707"/>
    <mergeCell ref="B675:D678"/>
    <mergeCell ref="E675:E678"/>
    <mergeCell ref="B687:F688"/>
    <mergeCell ref="B689:B690"/>
    <mergeCell ref="B691:F692"/>
    <mergeCell ref="B694:F697"/>
    <mergeCell ref="B736:G736"/>
    <mergeCell ref="H736:I736"/>
    <mergeCell ref="B737:C737"/>
    <mergeCell ref="B738:B740"/>
    <mergeCell ref="B741:B743"/>
    <mergeCell ref="B744:C744"/>
    <mergeCell ref="B712:F713"/>
    <mergeCell ref="B720:C720"/>
    <mergeCell ref="B721:C721"/>
    <mergeCell ref="B722:F722"/>
    <mergeCell ref="B731:O731"/>
    <mergeCell ref="B733:G733"/>
    <mergeCell ref="H733:O733"/>
    <mergeCell ref="B808:F809"/>
    <mergeCell ref="B810:B811"/>
    <mergeCell ref="B812:F813"/>
    <mergeCell ref="B815:F818"/>
    <mergeCell ref="B746:E746"/>
    <mergeCell ref="H746:O746"/>
    <mergeCell ref="B747:B750"/>
    <mergeCell ref="C747:C750"/>
    <mergeCell ref="D747:D750"/>
    <mergeCell ref="E747:E750"/>
    <mergeCell ref="B918:D921"/>
    <mergeCell ref="E918:E921"/>
    <mergeCell ref="B930:F931"/>
    <mergeCell ref="B934:F935"/>
    <mergeCell ref="I858:J858"/>
    <mergeCell ref="B868:E868"/>
    <mergeCell ref="H868:O868"/>
    <mergeCell ref="B869:B872"/>
    <mergeCell ref="C869:C872"/>
    <mergeCell ref="D869:D872"/>
    <mergeCell ref="E869:E872"/>
    <mergeCell ref="B967:F967"/>
    <mergeCell ref="B954:F956"/>
    <mergeCell ref="B959:F960"/>
    <mergeCell ref="B961:F961"/>
    <mergeCell ref="B986:B989"/>
    <mergeCell ref="C986:C989"/>
    <mergeCell ref="D986:D989"/>
    <mergeCell ref="E986:E989"/>
    <mergeCell ref="B963:F963"/>
    <mergeCell ref="B964:F964"/>
    <mergeCell ref="O1061:O1062"/>
    <mergeCell ref="B1048:B1049"/>
    <mergeCell ref="B1051:F1053"/>
    <mergeCell ref="B1054:F1055"/>
    <mergeCell ref="B1057:F1058"/>
    <mergeCell ref="B1059:F1060"/>
    <mergeCell ref="N1061:N1062"/>
    <mergeCell ref="B1046:F1047"/>
    <mergeCell ref="B975:O975"/>
    <mergeCell ref="B977:G977"/>
    <mergeCell ref="H977:O977"/>
    <mergeCell ref="H984:O984"/>
    <mergeCell ref="C980:I980"/>
    <mergeCell ref="B985:E985"/>
    <mergeCell ref="B952:F953"/>
    <mergeCell ref="B962:F962"/>
    <mergeCell ref="B965:F965"/>
    <mergeCell ref="B586:F587"/>
    <mergeCell ref="B588:F589"/>
    <mergeCell ref="B455:F456"/>
    <mergeCell ref="B457:F458"/>
    <mergeCell ref="B858:H858"/>
    <mergeCell ref="B833:F834"/>
    <mergeCell ref="B841:C841"/>
    <mergeCell ref="B842:C842"/>
    <mergeCell ref="B843:F843"/>
    <mergeCell ref="B853:O853"/>
    <mergeCell ref="B855:G855"/>
    <mergeCell ref="H855:O855"/>
    <mergeCell ref="B819:F822"/>
    <mergeCell ref="N823:N824"/>
    <mergeCell ref="O823:O824"/>
    <mergeCell ref="B824:F825"/>
    <mergeCell ref="B827:F828"/>
    <mergeCell ref="B796:D799"/>
    <mergeCell ref="E796:E799"/>
    <mergeCell ref="N945:N946"/>
    <mergeCell ref="O945:O946"/>
  </mergeCells>
  <conditionalFormatting sqref="O54 O169 O283 O415 O546 O665 O786 O908">
    <cfRule type="cellIs" dxfId="105" priority="5" stopIfTrue="1" operator="notEqual">
      <formula>O50+O51+O52+O53</formula>
    </cfRule>
  </conditionalFormatting>
  <dataValidations count="1">
    <dataValidation type="list" allowBlank="1" errorTitle="grousse error" error="ALERTTTTTT" promptTitle="ATTENTION" prompt="uniquement liste déroulante" sqref="C373 C504" xr:uid="{00000000-0002-0000-0E00-000000000000}">
      <formula1>CAL</formula1>
    </dataValidation>
  </dataValidations>
  <hyperlinks>
    <hyperlink ref="D1" location="'SITE 12'!A3" display="PAM 3-5" xr:uid="{84D0CAC6-F964-476B-95B9-23BB17903706}"/>
    <hyperlink ref="E1" location="'SITE 12'!A903" display="PAM 6-11" xr:uid="{C2EEB120-0BD9-4F38-9C32-2C127CE02A07}"/>
    <hyperlink ref="F1" location="'SITE 12'!A345" display="CAL 3-5" xr:uid="{A5347200-E709-454C-833F-20C5A4AA2812}"/>
    <hyperlink ref="G1" location="'SITE 12'!A524" display="CAL 6-11" xr:uid="{72E751D4-F67F-4E84-AF06-2D9B9FF76580}"/>
    <hyperlink ref="H1" location="'SITE 12'!A669" display="APS 3-5" xr:uid="{84413E74-32FF-4BE4-9EED-D21AE4C21FC5}"/>
    <hyperlink ref="I1" location="'SITE 12'!A789" display="APS 6-11" xr:uid="{7FC352C6-2A98-4CC9-BDA1-4AA375B39B25}"/>
    <hyperlink ref="J1" location="'SITE 12'!A1035" display="Global Site" xr:uid="{83FD0BBF-518C-4D9C-8E92-1D7CACAC0BC2}"/>
    <hyperlink ref="C1" location="'Calendrier 2024'!A1" display="CALENDRIER" xr:uid="{F3E390E5-F646-4366-BD4A-3B59F8AEFBFE}"/>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8"/>
      <c r="B1" s="1566"/>
      <c r="C1" s="1548" t="s">
        <v>731</v>
      </c>
      <c r="D1" s="1549" t="s">
        <v>732</v>
      </c>
      <c r="E1" s="1549" t="s">
        <v>733</v>
      </c>
      <c r="F1" s="1550" t="s">
        <v>737</v>
      </c>
      <c r="G1" s="1550" t="s">
        <v>738</v>
      </c>
      <c r="H1" s="1551" t="s">
        <v>734</v>
      </c>
      <c r="I1" s="1551" t="s">
        <v>735</v>
      </c>
      <c r="J1" s="1565" t="s">
        <v>736</v>
      </c>
      <c r="K1" s="1566"/>
      <c r="L1" s="1566"/>
      <c r="M1" s="1566"/>
      <c r="N1" s="1557"/>
      <c r="O1" s="1557"/>
      <c r="P1" s="1557"/>
    </row>
    <row r="2" spans="1:24" s="1546" customFormat="1" ht="11.25" customHeight="1" x14ac:dyDescent="0.25">
      <c r="A2" s="1558"/>
      <c r="B2" s="1556"/>
      <c r="C2" s="1556"/>
      <c r="D2" s="1559"/>
      <c r="E2" s="1556"/>
      <c r="F2" s="1556"/>
      <c r="G2" s="1556"/>
      <c r="H2" s="1556"/>
      <c r="I2" s="1556"/>
      <c r="J2" s="1566"/>
      <c r="K2" s="1566"/>
      <c r="L2" s="1566"/>
      <c r="M2" s="1566"/>
      <c r="N2" s="1557"/>
      <c r="O2" s="1557"/>
      <c r="P2" s="1557"/>
    </row>
    <row r="3" spans="1:24" ht="13.8" thickBot="1" x14ac:dyDescent="0.3">
      <c r="A3" s="1553"/>
    </row>
    <row r="4" spans="1:24" s="324" customFormat="1" ht="33.75" customHeight="1" thickBot="1" x14ac:dyDescent="0.3">
      <c r="A4" s="1554"/>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53"/>
      <c r="V5" s="853" t="s">
        <v>730</v>
      </c>
      <c r="W5" s="1543">
        <v>0.57899999999999996</v>
      </c>
    </row>
    <row r="6" spans="1:24" ht="30.75" customHeight="1" thickBot="1" x14ac:dyDescent="0.3">
      <c r="A6" s="1564"/>
      <c r="B6" s="2325" t="s">
        <v>441</v>
      </c>
      <c r="C6" s="2326"/>
      <c r="D6" s="2326"/>
      <c r="E6" s="2326"/>
      <c r="F6" s="2326"/>
      <c r="G6" s="2327"/>
      <c r="H6" s="2457" t="s">
        <v>423</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55">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55">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53"/>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53"/>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456">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478" t="s">
        <v>559</v>
      </c>
      <c r="C100" s="2476"/>
      <c r="D100" s="2476"/>
      <c r="E100" s="2476"/>
      <c r="F100" s="2477"/>
      <c r="H100" s="370">
        <v>751</v>
      </c>
      <c r="I100" s="381" t="s">
        <v>137</v>
      </c>
      <c r="J100" s="346"/>
      <c r="K100" s="346"/>
      <c r="L100" s="347"/>
      <c r="M100" s="431"/>
      <c r="N100" s="432">
        <f>SUM('SITE 1:SITE 15'!O100)</f>
        <v>0</v>
      </c>
      <c r="O100" s="7"/>
    </row>
    <row r="101" spans="1:15" ht="16.5" customHeight="1" x14ac:dyDescent="0.25">
      <c r="A101" s="1553"/>
      <c r="B101" s="2478"/>
      <c r="C101" s="2476"/>
      <c r="D101" s="2476"/>
      <c r="E101" s="2476"/>
      <c r="F101" s="2477"/>
      <c r="H101" s="348">
        <v>752</v>
      </c>
      <c r="I101" s="349" t="s">
        <v>138</v>
      </c>
      <c r="J101" s="350"/>
      <c r="K101" s="350"/>
      <c r="L101" s="351"/>
      <c r="M101" s="437"/>
      <c r="N101" s="432">
        <f>SUM('SITE 1:SITE 15'!O101)</f>
        <v>0</v>
      </c>
      <c r="O101" s="2"/>
    </row>
    <row r="102" spans="1:15" ht="20.25" customHeight="1" x14ac:dyDescent="0.25">
      <c r="A102" s="1553"/>
      <c r="B102" s="2478"/>
      <c r="C102" s="2476"/>
      <c r="D102" s="2476"/>
      <c r="E102" s="2476"/>
      <c r="F102" s="2477"/>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13</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13</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13</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3"/>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1:22" ht="15" customHeight="1" x14ac:dyDescent="0.25">
      <c r="A359" s="1553"/>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1:22" ht="15" customHeight="1" x14ac:dyDescent="0.25">
      <c r="A360" s="1553"/>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1:22" ht="15" customHeight="1" x14ac:dyDescent="0.25">
      <c r="A361" s="1553"/>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1:22" ht="15" customHeight="1" x14ac:dyDescent="0.25">
      <c r="A362" s="1553"/>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1:22" ht="15" customHeight="1" x14ac:dyDescent="0.25">
      <c r="A363" s="1553"/>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1:22" ht="15" customHeight="1" x14ac:dyDescent="0.25">
      <c r="A364" s="1553"/>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13</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A490" s="1553"/>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A491" s="1553"/>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A492" s="1553"/>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A493" s="1553"/>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A494" s="1553"/>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A495" s="1553"/>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13</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13</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13</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478" t="s">
        <v>559</v>
      </c>
      <c r="C954" s="2476"/>
      <c r="D954" s="2476"/>
      <c r="E954" s="2476"/>
      <c r="F954" s="2477"/>
      <c r="H954" s="370">
        <v>751</v>
      </c>
      <c r="I954" s="381" t="s">
        <v>137</v>
      </c>
      <c r="J954" s="346"/>
      <c r="K954" s="346"/>
      <c r="L954" s="347"/>
      <c r="M954" s="431"/>
      <c r="N954" s="432">
        <f>SUM('SITE 1:SITE 15'!O954)</f>
        <v>0</v>
      </c>
      <c r="O954" s="7"/>
    </row>
    <row r="955" spans="1:15" ht="16.5" customHeight="1" x14ac:dyDescent="0.25">
      <c r="A955" s="1553"/>
      <c r="B955" s="2478"/>
      <c r="C955" s="2476"/>
      <c r="D955" s="2476"/>
      <c r="E955" s="2476"/>
      <c r="F955" s="2477"/>
      <c r="H955" s="348">
        <v>752</v>
      </c>
      <c r="I955" s="349" t="s">
        <v>138</v>
      </c>
      <c r="J955" s="350"/>
      <c r="K955" s="350"/>
      <c r="L955" s="351"/>
      <c r="M955" s="437"/>
      <c r="N955" s="432">
        <f>SUM('SITE 1:SITE 15'!O955)</f>
        <v>0</v>
      </c>
      <c r="O955" s="2"/>
    </row>
    <row r="956" spans="1:15" ht="25.5" customHeight="1" x14ac:dyDescent="0.25">
      <c r="A956" s="1553"/>
      <c r="B956" s="2478"/>
      <c r="C956" s="2476"/>
      <c r="D956" s="2476"/>
      <c r="E956" s="2476"/>
      <c r="F956" s="2477"/>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13</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B983" s="600"/>
      <c r="C983" s="601"/>
      <c r="D983" s="599"/>
      <c r="E983" s="599"/>
      <c r="K983" s="42"/>
      <c r="L983" s="42"/>
      <c r="M983" s="43"/>
      <c r="N983" s="43"/>
      <c r="O983" s="325"/>
    </row>
    <row r="984" spans="1:15" ht="19.8" thickBot="1" x14ac:dyDescent="0.3">
      <c r="B984" s="600"/>
      <c r="C984" s="601"/>
      <c r="D984" s="599"/>
      <c r="E984" s="599"/>
      <c r="H984" s="2392" t="s">
        <v>174</v>
      </c>
      <c r="I984" s="2393"/>
      <c r="J984" s="2393"/>
      <c r="K984" s="2393"/>
      <c r="L984" s="2393"/>
      <c r="M984" s="2393"/>
      <c r="N984" s="2393"/>
      <c r="O984" s="2394"/>
    </row>
    <row r="985" spans="1:15" ht="18" thickTop="1" thickBot="1" x14ac:dyDescent="0.3">
      <c r="B985" s="2438" t="s">
        <v>175</v>
      </c>
      <c r="C985" s="2439"/>
      <c r="D985" s="2439"/>
      <c r="E985" s="2440"/>
      <c r="H985" s="330" t="s">
        <v>17</v>
      </c>
      <c r="I985" s="331"/>
      <c r="J985" s="332"/>
      <c r="K985" s="332"/>
      <c r="L985" s="331"/>
      <c r="M985" s="331"/>
      <c r="N985" s="331"/>
      <c r="O985" s="333"/>
    </row>
    <row r="986" spans="1:15" ht="14.4" thickTop="1" x14ac:dyDescent="0.25">
      <c r="B986" s="2419" t="s">
        <v>190</v>
      </c>
      <c r="C986" s="2386" t="s">
        <v>16</v>
      </c>
      <c r="D986" s="2436" t="s">
        <v>191</v>
      </c>
      <c r="E986" s="2370" t="s">
        <v>192</v>
      </c>
      <c r="H986" s="334"/>
      <c r="I986" s="335"/>
      <c r="J986" s="336"/>
      <c r="K986" s="336"/>
      <c r="L986" s="335"/>
      <c r="M986" s="337"/>
      <c r="N986" s="698" t="s">
        <v>166</v>
      </c>
      <c r="O986" s="699" t="str">
        <f>H6</f>
        <v>SITE 13</v>
      </c>
    </row>
    <row r="987" spans="1:15" ht="13.8" x14ac:dyDescent="0.25">
      <c r="B987" s="2446"/>
      <c r="C987" s="2441"/>
      <c r="D987" s="2437"/>
      <c r="E987" s="2371"/>
      <c r="H987" s="339"/>
      <c r="I987" s="340"/>
      <c r="J987" s="341"/>
      <c r="K987" s="341"/>
      <c r="L987" s="42"/>
      <c r="M987" s="43"/>
      <c r="N987" s="342"/>
      <c r="O987" s="343"/>
    </row>
    <row r="988" spans="1:15" ht="13.8" x14ac:dyDescent="0.25">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B989" s="2447"/>
      <c r="C989" s="2442"/>
      <c r="D989" s="2437"/>
      <c r="E989" s="2371"/>
      <c r="H989" s="348">
        <v>6063</v>
      </c>
      <c r="I989" s="349" t="s">
        <v>22</v>
      </c>
      <c r="J989" s="350"/>
      <c r="K989" s="350"/>
      <c r="L989" s="351"/>
      <c r="M989" s="437"/>
      <c r="N989" s="700">
        <f>SUM('SITE 1:SITE 15'!O989)</f>
        <v>0</v>
      </c>
      <c r="O989" s="701">
        <f t="shared" si="13"/>
        <v>0</v>
      </c>
    </row>
    <row r="990" spans="1:15" ht="15.6" x14ac:dyDescent="0.25">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2:15" ht="13.8" x14ac:dyDescent="0.25">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2:15" ht="13.8" x14ac:dyDescent="0.25">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2:15" ht="13.8" x14ac:dyDescent="0.25">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2:15" ht="13.8" x14ac:dyDescent="0.25">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2:15" ht="13.8" x14ac:dyDescent="0.25">
      <c r="B997" s="706"/>
      <c r="C997" s="709"/>
      <c r="D997" s="708"/>
      <c r="E997" s="708"/>
      <c r="H997" s="364"/>
      <c r="I997" s="365"/>
      <c r="J997" s="336"/>
      <c r="K997" s="336"/>
      <c r="L997" s="366"/>
      <c r="M997" s="367"/>
      <c r="N997" s="711"/>
      <c r="O997" s="712"/>
    </row>
    <row r="998" spans="2:15" ht="14.4" thickBot="1" x14ac:dyDescent="0.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2:15" ht="13.8" x14ac:dyDescent="0.25">
      <c r="B999" s="717"/>
      <c r="C999" s="718"/>
      <c r="D999" s="718"/>
      <c r="E999" s="719"/>
      <c r="H999" s="348">
        <v>614</v>
      </c>
      <c r="I999" s="349" t="s">
        <v>44</v>
      </c>
      <c r="J999" s="350"/>
      <c r="K999" s="350"/>
      <c r="L999" s="351"/>
      <c r="M999" s="351"/>
      <c r="N999" s="700">
        <f>SUM('SITE 1:SITE 15'!O999)</f>
        <v>0</v>
      </c>
      <c r="O999" s="701">
        <f t="shared" si="14"/>
        <v>0</v>
      </c>
    </row>
    <row r="1000" spans="2:15" ht="13.8" x14ac:dyDescent="0.25">
      <c r="B1000" s="70"/>
      <c r="C1000" s="74"/>
      <c r="D1000" s="720"/>
      <c r="E1000" s="73"/>
      <c r="H1000" s="348">
        <v>615</v>
      </c>
      <c r="I1000" s="349" t="s">
        <v>45</v>
      </c>
      <c r="J1000" s="350"/>
      <c r="K1000" s="350"/>
      <c r="L1000" s="351"/>
      <c r="M1000" s="351"/>
      <c r="N1000" s="700">
        <f>SUM('SITE 1:SITE 15'!O1000)</f>
        <v>0</v>
      </c>
      <c r="O1000" s="701">
        <f t="shared" si="14"/>
        <v>0</v>
      </c>
    </row>
    <row r="1001" spans="2:15" ht="14.4" thickBot="1" x14ac:dyDescent="0.3">
      <c r="B1001" s="433" t="s">
        <v>35</v>
      </c>
      <c r="C1001" s="460"/>
      <c r="D1001" s="721"/>
      <c r="E1001" s="462"/>
      <c r="H1001" s="348">
        <v>616</v>
      </c>
      <c r="I1001" s="349" t="s">
        <v>47</v>
      </c>
      <c r="J1001" s="350"/>
      <c r="K1001" s="350"/>
      <c r="L1001" s="351"/>
      <c r="M1001" s="351"/>
      <c r="N1001" s="700">
        <f>SUM('SITE 1:SITE 15'!O1001)</f>
        <v>0</v>
      </c>
      <c r="O1001" s="701">
        <f t="shared" si="14"/>
        <v>0</v>
      </c>
    </row>
    <row r="1002" spans="2:15" ht="13.8" x14ac:dyDescent="0.25">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2:15" ht="13.8" x14ac:dyDescent="0.25">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2:15" ht="13.8" x14ac:dyDescent="0.25">
      <c r="B1004" s="706" t="s">
        <v>163</v>
      </c>
      <c r="C1004" s="707">
        <f>C640</f>
        <v>0</v>
      </c>
      <c r="D1004" s="708" t="e">
        <f>D640</f>
        <v>#DIV/0!</v>
      </c>
      <c r="E1004" s="708">
        <f>E640</f>
        <v>0</v>
      </c>
      <c r="H1004" s="379"/>
      <c r="I1004" s="42"/>
      <c r="J1004" s="341"/>
      <c r="K1004" s="341"/>
      <c r="L1004" s="45"/>
      <c r="M1004" s="43"/>
      <c r="N1004" s="722"/>
      <c r="O1004" s="723"/>
    </row>
    <row r="1005" spans="2:15" ht="13.8" x14ac:dyDescent="0.25">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2:15" ht="14.4" thickBot="1" x14ac:dyDescent="0.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2:15" ht="14.4" thickBot="1" x14ac:dyDescent="0.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2:15" ht="13.8" x14ac:dyDescent="0.25">
      <c r="B1008" s="717"/>
      <c r="C1008" s="718"/>
      <c r="D1008" s="718"/>
      <c r="E1008" s="719"/>
      <c r="H1008" s="348">
        <v>623</v>
      </c>
      <c r="I1008" s="349" t="s">
        <v>61</v>
      </c>
      <c r="J1008" s="350"/>
      <c r="K1008" s="350"/>
      <c r="L1008" s="351"/>
      <c r="M1008" s="437"/>
      <c r="N1008" s="700">
        <f>SUM('SITE 1:SITE 15'!O1008)</f>
        <v>0</v>
      </c>
      <c r="O1008" s="701">
        <f t="shared" si="15"/>
        <v>0</v>
      </c>
    </row>
    <row r="1009" spans="2:15" ht="14.4" thickBot="1" x14ac:dyDescent="0.3">
      <c r="B1009" s="70"/>
      <c r="C1009" s="74"/>
      <c r="D1009" s="720"/>
      <c r="E1009" s="73"/>
      <c r="H1009" s="348">
        <v>624</v>
      </c>
      <c r="I1009" s="349" t="s">
        <v>63</v>
      </c>
      <c r="J1009" s="350"/>
      <c r="K1009" s="350"/>
      <c r="L1009" s="351"/>
      <c r="M1009" s="437"/>
      <c r="N1009" s="700">
        <f>SUM('SITE 1:SITE 15'!O1009)</f>
        <v>0</v>
      </c>
      <c r="O1009" s="701">
        <f t="shared" si="15"/>
        <v>0</v>
      </c>
    </row>
    <row r="1010" spans="2:15" ht="14.4" thickBot="1" x14ac:dyDescent="0.3">
      <c r="B1010" s="472" t="s">
        <v>46</v>
      </c>
      <c r="C1010" s="473"/>
      <c r="D1010" s="730"/>
      <c r="E1010" s="475"/>
      <c r="H1010" s="348" t="s">
        <v>65</v>
      </c>
      <c r="I1010" s="349" t="s">
        <v>66</v>
      </c>
      <c r="J1010" s="350"/>
      <c r="K1010" s="350"/>
      <c r="L1010" s="351"/>
      <c r="M1010" s="437"/>
      <c r="N1010" s="700">
        <f>SUM('SITE 1:SITE 15'!O1010)</f>
        <v>0</v>
      </c>
      <c r="O1010" s="701">
        <f t="shared" si="15"/>
        <v>0</v>
      </c>
    </row>
    <row r="1011" spans="2:15" ht="13.8" x14ac:dyDescent="0.25">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2:15" ht="13.8" x14ac:dyDescent="0.25">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2:15" ht="13.8" x14ac:dyDescent="0.25">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2:15" ht="13.8" x14ac:dyDescent="0.25">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2:15" ht="13.8" x14ac:dyDescent="0.25">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2:15" ht="13.8" x14ac:dyDescent="0.25">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2:15" ht="13.8" x14ac:dyDescent="0.25">
      <c r="B1017" s="706"/>
      <c r="C1017" s="709"/>
      <c r="D1017" s="708"/>
      <c r="E1017" s="708"/>
      <c r="H1017" s="334"/>
      <c r="I1017" s="369"/>
      <c r="J1017" s="341"/>
      <c r="K1017" s="341"/>
      <c r="L1017" s="325"/>
      <c r="M1017" s="325"/>
      <c r="N1017" s="731"/>
      <c r="O1017" s="732"/>
    </row>
    <row r="1018" spans="2: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2: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2: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2: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2: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2: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2: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13</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gOj56O2sloR1eogv5B08Poe4Rom/RyETPT+NmWUWERJGskrvwbsm1WU51wxvDJfqxfSijA0TB0avnov7wXyqZQ==" saltValue="69ZDgmw1Px9/yPFMpiBhRA==" spinCount="100000" sheet="1" objects="1" scenarios="1"/>
  <mergeCells count="267">
    <mergeCell ref="B4:O4"/>
    <mergeCell ref="B6:G6"/>
    <mergeCell ref="H6:O6"/>
    <mergeCell ref="B8:H8"/>
    <mergeCell ref="I8:J8"/>
    <mergeCell ref="B14:E14"/>
    <mergeCell ref="H14:O14"/>
    <mergeCell ref="B966:F966"/>
    <mergeCell ref="B932:B933"/>
    <mergeCell ref="B937:F941"/>
    <mergeCell ref="B942:F945"/>
    <mergeCell ref="B947:F948"/>
    <mergeCell ref="B950:F951"/>
    <mergeCell ref="B76:F77"/>
    <mergeCell ref="B78:B79"/>
    <mergeCell ref="B80:F81"/>
    <mergeCell ref="B83:F87"/>
    <mergeCell ref="B88:F91"/>
    <mergeCell ref="N91:N92"/>
    <mergeCell ref="B15:B18"/>
    <mergeCell ref="C15:C18"/>
    <mergeCell ref="D15:D18"/>
    <mergeCell ref="E15:E18"/>
    <mergeCell ref="B64:D67"/>
    <mergeCell ref="E64:E67"/>
    <mergeCell ref="B105:F106"/>
    <mergeCell ref="B107:F107"/>
    <mergeCell ref="B113:F113"/>
    <mergeCell ref="B109:F109"/>
    <mergeCell ref="B110:F110"/>
    <mergeCell ref="B111:F111"/>
    <mergeCell ref="B112:F112"/>
    <mergeCell ref="O91:O92"/>
    <mergeCell ref="B93:F94"/>
    <mergeCell ref="B96:F97"/>
    <mergeCell ref="B100:F102"/>
    <mergeCell ref="B98:F99"/>
    <mergeCell ref="B108:F108"/>
    <mergeCell ref="B129:E129"/>
    <mergeCell ref="H129:O129"/>
    <mergeCell ref="B130:B133"/>
    <mergeCell ref="C130:C133"/>
    <mergeCell ref="D130:D133"/>
    <mergeCell ref="E130:E133"/>
    <mergeCell ref="B119:O119"/>
    <mergeCell ref="B121:G121"/>
    <mergeCell ref="H121:O121"/>
    <mergeCell ref="B123:H123"/>
    <mergeCell ref="I123:J123"/>
    <mergeCell ref="C127:E127"/>
    <mergeCell ref="B202:F205"/>
    <mergeCell ref="N205:N206"/>
    <mergeCell ref="O205:O206"/>
    <mergeCell ref="B207:F208"/>
    <mergeCell ref="B210:F211"/>
    <mergeCell ref="B212:F212"/>
    <mergeCell ref="B179:D182"/>
    <mergeCell ref="E179:E182"/>
    <mergeCell ref="B191:F192"/>
    <mergeCell ref="B193:B194"/>
    <mergeCell ref="B195:F196"/>
    <mergeCell ref="B197:F201"/>
    <mergeCell ref="B227:F231"/>
    <mergeCell ref="B233:O233"/>
    <mergeCell ref="B235:G235"/>
    <mergeCell ref="H235:O235"/>
    <mergeCell ref="B237:E237"/>
    <mergeCell ref="J237:K237"/>
    <mergeCell ref="B214:F215"/>
    <mergeCell ref="B216:F217"/>
    <mergeCell ref="B219:F220"/>
    <mergeCell ref="B221:F221"/>
    <mergeCell ref="B222:F223"/>
    <mergeCell ref="B225:F226"/>
    <mergeCell ref="B293:D296"/>
    <mergeCell ref="E293:E296"/>
    <mergeCell ref="B305:F306"/>
    <mergeCell ref="B307:B308"/>
    <mergeCell ref="B309:F310"/>
    <mergeCell ref="B311:F315"/>
    <mergeCell ref="B243:E243"/>
    <mergeCell ref="H243:O243"/>
    <mergeCell ref="B244:B247"/>
    <mergeCell ref="C244:C247"/>
    <mergeCell ref="D244:D247"/>
    <mergeCell ref="E244:E247"/>
    <mergeCell ref="B328:F329"/>
    <mergeCell ref="B330:F331"/>
    <mergeCell ref="B333:F334"/>
    <mergeCell ref="B335:F335"/>
    <mergeCell ref="B336:F337"/>
    <mergeCell ref="B339:F340"/>
    <mergeCell ref="B316:F319"/>
    <mergeCell ref="N319:N320"/>
    <mergeCell ref="O319:O320"/>
    <mergeCell ref="B321:F322"/>
    <mergeCell ref="B324:F325"/>
    <mergeCell ref="B326:F326"/>
    <mergeCell ref="B354:E354"/>
    <mergeCell ref="F354:G354"/>
    <mergeCell ref="H354:J354"/>
    <mergeCell ref="K354:O354"/>
    <mergeCell ref="L357:L363"/>
    <mergeCell ref="M357:M363"/>
    <mergeCell ref="B341:F341"/>
    <mergeCell ref="B342:F342"/>
    <mergeCell ref="B343:F343"/>
    <mergeCell ref="B349:O349"/>
    <mergeCell ref="B351:G351"/>
    <mergeCell ref="H351:O351"/>
    <mergeCell ref="B425:D428"/>
    <mergeCell ref="E425:E428"/>
    <mergeCell ref="B433:F434"/>
    <mergeCell ref="B437:F438"/>
    <mergeCell ref="B439:F444"/>
    <mergeCell ref="B445:F448"/>
    <mergeCell ref="L365:L366"/>
    <mergeCell ref="M365:M366"/>
    <mergeCell ref="B375:E375"/>
    <mergeCell ref="H375:O375"/>
    <mergeCell ref="B376:B379"/>
    <mergeCell ref="C376:C379"/>
    <mergeCell ref="D376:D379"/>
    <mergeCell ref="E376:E379"/>
    <mergeCell ref="B370:B371"/>
    <mergeCell ref="B372:E372"/>
    <mergeCell ref="B480:O480"/>
    <mergeCell ref="B482:G482"/>
    <mergeCell ref="H482:O482"/>
    <mergeCell ref="B485:E485"/>
    <mergeCell ref="F485:G485"/>
    <mergeCell ref="H485:J485"/>
    <mergeCell ref="K485:O485"/>
    <mergeCell ref="B450:F452"/>
    <mergeCell ref="N452:N453"/>
    <mergeCell ref="O452:O453"/>
    <mergeCell ref="B459:F460"/>
    <mergeCell ref="B507:B510"/>
    <mergeCell ref="C507:C510"/>
    <mergeCell ref="D507:D510"/>
    <mergeCell ref="E507:E510"/>
    <mergeCell ref="B556:D559"/>
    <mergeCell ref="E556:E559"/>
    <mergeCell ref="L488:L494"/>
    <mergeCell ref="M488:M494"/>
    <mergeCell ref="L496:L497"/>
    <mergeCell ref="M496:M497"/>
    <mergeCell ref="B506:E506"/>
    <mergeCell ref="H506:O506"/>
    <mergeCell ref="B501:B502"/>
    <mergeCell ref="B503:E503"/>
    <mergeCell ref="O583:O584"/>
    <mergeCell ref="B590:F591"/>
    <mergeCell ref="B612:O612"/>
    <mergeCell ref="B614:G614"/>
    <mergeCell ref="H614:O614"/>
    <mergeCell ref="B564:F565"/>
    <mergeCell ref="B568:F569"/>
    <mergeCell ref="B570:F575"/>
    <mergeCell ref="B576:F579"/>
    <mergeCell ref="B581:F583"/>
    <mergeCell ref="N583:N584"/>
    <mergeCell ref="B625:E625"/>
    <mergeCell ref="H625:O625"/>
    <mergeCell ref="B626:B629"/>
    <mergeCell ref="C626:C629"/>
    <mergeCell ref="D626:D629"/>
    <mergeCell ref="E626:E629"/>
    <mergeCell ref="B617:G617"/>
    <mergeCell ref="H617:I617"/>
    <mergeCell ref="B618:C618"/>
    <mergeCell ref="B619:B620"/>
    <mergeCell ref="B621:B622"/>
    <mergeCell ref="B623:C623"/>
    <mergeCell ref="B698:F701"/>
    <mergeCell ref="N702:N703"/>
    <mergeCell ref="O702:O703"/>
    <mergeCell ref="B703:F704"/>
    <mergeCell ref="B706:F707"/>
    <mergeCell ref="B675:D678"/>
    <mergeCell ref="E675:E678"/>
    <mergeCell ref="B687:F688"/>
    <mergeCell ref="B689:B690"/>
    <mergeCell ref="B691:F692"/>
    <mergeCell ref="B694:F697"/>
    <mergeCell ref="B736:G736"/>
    <mergeCell ref="H736:I736"/>
    <mergeCell ref="B737:C737"/>
    <mergeCell ref="B738:B740"/>
    <mergeCell ref="B741:B743"/>
    <mergeCell ref="B744:C744"/>
    <mergeCell ref="B712:F713"/>
    <mergeCell ref="B720:C720"/>
    <mergeCell ref="B721:C721"/>
    <mergeCell ref="B722:F722"/>
    <mergeCell ref="B731:O731"/>
    <mergeCell ref="B733:G733"/>
    <mergeCell ref="H733:O733"/>
    <mergeCell ref="B808:F809"/>
    <mergeCell ref="B810:B811"/>
    <mergeCell ref="B812:F813"/>
    <mergeCell ref="B815:F818"/>
    <mergeCell ref="B746:E746"/>
    <mergeCell ref="H746:O746"/>
    <mergeCell ref="B747:B750"/>
    <mergeCell ref="C747:C750"/>
    <mergeCell ref="D747:D750"/>
    <mergeCell ref="E747:E750"/>
    <mergeCell ref="B918:D921"/>
    <mergeCell ref="E918:E921"/>
    <mergeCell ref="B930:F931"/>
    <mergeCell ref="B934:F935"/>
    <mergeCell ref="I858:J858"/>
    <mergeCell ref="B868:E868"/>
    <mergeCell ref="H868:O868"/>
    <mergeCell ref="B869:B872"/>
    <mergeCell ref="C869:C872"/>
    <mergeCell ref="D869:D872"/>
    <mergeCell ref="E869:E872"/>
    <mergeCell ref="B967:F967"/>
    <mergeCell ref="B954:F956"/>
    <mergeCell ref="B959:F960"/>
    <mergeCell ref="B961:F961"/>
    <mergeCell ref="B986:B989"/>
    <mergeCell ref="C986:C989"/>
    <mergeCell ref="D986:D989"/>
    <mergeCell ref="E986:E989"/>
    <mergeCell ref="B963:F963"/>
    <mergeCell ref="B964:F964"/>
    <mergeCell ref="O1061:O1062"/>
    <mergeCell ref="B1048:B1049"/>
    <mergeCell ref="B1051:F1053"/>
    <mergeCell ref="B1054:F1055"/>
    <mergeCell ref="B1057:F1058"/>
    <mergeCell ref="B1059:F1060"/>
    <mergeCell ref="N1061:N1062"/>
    <mergeCell ref="B1046:F1047"/>
    <mergeCell ref="B975:O975"/>
    <mergeCell ref="B977:G977"/>
    <mergeCell ref="H977:O977"/>
    <mergeCell ref="H984:O984"/>
    <mergeCell ref="C980:I980"/>
    <mergeCell ref="B985:E985"/>
    <mergeCell ref="B952:F953"/>
    <mergeCell ref="B962:F962"/>
    <mergeCell ref="B965:F965"/>
    <mergeCell ref="B586:F587"/>
    <mergeCell ref="B588:F589"/>
    <mergeCell ref="B455:F456"/>
    <mergeCell ref="B457:F458"/>
    <mergeCell ref="B858:H858"/>
    <mergeCell ref="B833:F834"/>
    <mergeCell ref="B841:C841"/>
    <mergeCell ref="B842:C842"/>
    <mergeCell ref="B843:F843"/>
    <mergeCell ref="B853:O853"/>
    <mergeCell ref="B855:G855"/>
    <mergeCell ref="H855:O855"/>
    <mergeCell ref="B819:F822"/>
    <mergeCell ref="N823:N824"/>
    <mergeCell ref="O823:O824"/>
    <mergeCell ref="B824:F825"/>
    <mergeCell ref="B827:F828"/>
    <mergeCell ref="B796:D799"/>
    <mergeCell ref="E796:E799"/>
    <mergeCell ref="N945:N946"/>
    <mergeCell ref="O945:O946"/>
  </mergeCells>
  <conditionalFormatting sqref="O54 O169 O283 O415 O546 O665 O786 O908">
    <cfRule type="cellIs" dxfId="101" priority="5" stopIfTrue="1" operator="notEqual">
      <formula>O50+O51+O52+O53</formula>
    </cfRule>
  </conditionalFormatting>
  <dataValidations count="1">
    <dataValidation type="list" allowBlank="1" errorTitle="grousse error" error="ALERTTTTTT" promptTitle="ATTENTION" prompt="uniquement liste déroulante" sqref="C373 C504" xr:uid="{00000000-0002-0000-0F00-000000000000}">
      <formula1>CAL</formula1>
    </dataValidation>
  </dataValidations>
  <hyperlinks>
    <hyperlink ref="D1" location="'SITE 13'!A3" display="PAM 3-5" xr:uid="{52CC0F06-326F-48E6-BAC3-201AAABAFB56}"/>
    <hyperlink ref="E1" location="'SITE 13'!A903" display="PAM 6-11" xr:uid="{2BD69C4F-E636-4D8A-B9A8-AEAD365ABD8A}"/>
    <hyperlink ref="F1" location="'SITE 13'!A345" display="CAL 3-5" xr:uid="{05AE9485-E971-4764-8CC8-C08431B1ED60}"/>
    <hyperlink ref="G1" location="'SITE 13'!A524" display="CAL 6-11" xr:uid="{D08D9DD5-8AC0-494B-BEDF-65EF9495D807}"/>
    <hyperlink ref="H1" location="'SITE 13'!A669" display="APS 3-5" xr:uid="{2A263D3E-C51E-4AEF-825A-5FD481C1FEFC}"/>
    <hyperlink ref="I1" location="'SITE 13'!A789" display="APS 6-11" xr:uid="{F9A2ADD2-161A-4071-9978-9FF459469841}"/>
    <hyperlink ref="J1" location="'SITE 13'!A1035" display="Global Site" xr:uid="{EC7032FD-244B-43D3-8F40-1DFDAF10E792}"/>
    <hyperlink ref="C1" location="'Calendrier 2024'!A1" display="CALENDRIER" xr:uid="{E66FCB24-77AF-44B9-97B2-CEA53C27F005}"/>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8"/>
      <c r="B1" s="1566"/>
      <c r="C1" s="1548" t="s">
        <v>731</v>
      </c>
      <c r="D1" s="1549" t="s">
        <v>732</v>
      </c>
      <c r="E1" s="1549" t="s">
        <v>733</v>
      </c>
      <c r="F1" s="1550" t="s">
        <v>737</v>
      </c>
      <c r="G1" s="1550" t="s">
        <v>738</v>
      </c>
      <c r="H1" s="1551" t="s">
        <v>734</v>
      </c>
      <c r="I1" s="1551" t="s">
        <v>735</v>
      </c>
      <c r="J1" s="1565" t="s">
        <v>736</v>
      </c>
      <c r="K1" s="1566"/>
      <c r="L1" s="1566"/>
      <c r="M1" s="1566"/>
      <c r="N1" s="1566"/>
      <c r="O1" s="1557"/>
      <c r="P1" s="1557"/>
    </row>
    <row r="2" spans="1:24" s="1546" customFormat="1" ht="11.25" customHeight="1" x14ac:dyDescent="0.25">
      <c r="A2" s="1558"/>
      <c r="B2" s="1556"/>
      <c r="C2" s="1556"/>
      <c r="D2" s="1559"/>
      <c r="E2" s="1556"/>
      <c r="F2" s="1556"/>
      <c r="G2" s="1556"/>
      <c r="H2" s="1556"/>
      <c r="I2" s="1556"/>
      <c r="J2" s="1557"/>
      <c r="K2" s="1557"/>
      <c r="L2" s="1557"/>
      <c r="M2" s="1557"/>
      <c r="N2" s="1557"/>
      <c r="O2" s="1557"/>
      <c r="P2" s="1557"/>
    </row>
    <row r="3" spans="1:24" ht="13.8" thickBot="1" x14ac:dyDescent="0.3">
      <c r="A3" s="1553"/>
    </row>
    <row r="4" spans="1:24" s="324" customFormat="1" ht="33.75" customHeight="1" thickBot="1" x14ac:dyDescent="0.3">
      <c r="A4" s="1554"/>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53"/>
      <c r="V5" s="853" t="s">
        <v>730</v>
      </c>
      <c r="W5" s="1543">
        <v>0.57899999999999996</v>
      </c>
    </row>
    <row r="6" spans="1:24" ht="30.75" customHeight="1" thickBot="1" x14ac:dyDescent="0.3">
      <c r="A6" s="1564"/>
      <c r="B6" s="2325" t="s">
        <v>441</v>
      </c>
      <c r="C6" s="2326"/>
      <c r="D6" s="2326"/>
      <c r="E6" s="2326"/>
      <c r="F6" s="2326"/>
      <c r="G6" s="2327"/>
      <c r="H6" s="2457" t="s">
        <v>424</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55">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55">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53"/>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53"/>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456">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478" t="s">
        <v>559</v>
      </c>
      <c r="C100" s="2476"/>
      <c r="D100" s="2476"/>
      <c r="E100" s="2476"/>
      <c r="F100" s="2477"/>
      <c r="H100" s="370">
        <v>751</v>
      </c>
      <c r="I100" s="381" t="s">
        <v>137</v>
      </c>
      <c r="J100" s="346"/>
      <c r="K100" s="346"/>
      <c r="L100" s="347"/>
      <c r="M100" s="431"/>
      <c r="N100" s="432">
        <f>SUM('SITE 1:SITE 15'!O100)</f>
        <v>0</v>
      </c>
      <c r="O100" s="7"/>
    </row>
    <row r="101" spans="1:15" ht="16.5" customHeight="1" x14ac:dyDescent="0.25">
      <c r="A101" s="1553"/>
      <c r="B101" s="2478"/>
      <c r="C101" s="2476"/>
      <c r="D101" s="2476"/>
      <c r="E101" s="2476"/>
      <c r="F101" s="2477"/>
      <c r="H101" s="348">
        <v>752</v>
      </c>
      <c r="I101" s="349" t="s">
        <v>138</v>
      </c>
      <c r="J101" s="350"/>
      <c r="K101" s="350"/>
      <c r="L101" s="351"/>
      <c r="M101" s="437"/>
      <c r="N101" s="432">
        <f>SUM('SITE 1:SITE 15'!O101)</f>
        <v>0</v>
      </c>
      <c r="O101" s="2"/>
    </row>
    <row r="102" spans="1:15" ht="20.25" customHeight="1" x14ac:dyDescent="0.25">
      <c r="A102" s="1553"/>
      <c r="B102" s="2478"/>
      <c r="C102" s="2476"/>
      <c r="D102" s="2476"/>
      <c r="E102" s="2476"/>
      <c r="F102" s="2477"/>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14</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14</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14</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3"/>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1:22" ht="15" customHeight="1" x14ac:dyDescent="0.25">
      <c r="A359" s="1553"/>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1:22" ht="15" customHeight="1" x14ac:dyDescent="0.25">
      <c r="A360" s="1553"/>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1:22" ht="15" customHeight="1" x14ac:dyDescent="0.25">
      <c r="A361" s="1553"/>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1:22" ht="15" customHeight="1" x14ac:dyDescent="0.25">
      <c r="A362" s="1553"/>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1:22" ht="15" customHeight="1" x14ac:dyDescent="0.25">
      <c r="A363" s="1553"/>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1:22" ht="15" customHeight="1" x14ac:dyDescent="0.25">
      <c r="A364" s="1553"/>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14</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A490" s="1553"/>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A491" s="1553"/>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A492" s="1553"/>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A493" s="1553"/>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A494" s="1553"/>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A495" s="1553"/>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G504" s="443"/>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14</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14</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14</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478" t="s">
        <v>559</v>
      </c>
      <c r="C954" s="2476"/>
      <c r="D954" s="2476"/>
      <c r="E954" s="2476"/>
      <c r="F954" s="2477"/>
      <c r="H954" s="370">
        <v>751</v>
      </c>
      <c r="I954" s="381" t="s">
        <v>137</v>
      </c>
      <c r="J954" s="346"/>
      <c r="K954" s="346"/>
      <c r="L954" s="347"/>
      <c r="M954" s="431"/>
      <c r="N954" s="432">
        <f>SUM('SITE 1:SITE 15'!O954)</f>
        <v>0</v>
      </c>
      <c r="O954" s="7"/>
    </row>
    <row r="955" spans="1:15" ht="16.5" customHeight="1" x14ac:dyDescent="0.25">
      <c r="A955" s="1553"/>
      <c r="B955" s="2478"/>
      <c r="C955" s="2476"/>
      <c r="D955" s="2476"/>
      <c r="E955" s="2476"/>
      <c r="F955" s="2477"/>
      <c r="H955" s="348">
        <v>752</v>
      </c>
      <c r="I955" s="349" t="s">
        <v>138</v>
      </c>
      <c r="J955" s="350"/>
      <c r="K955" s="350"/>
      <c r="L955" s="351"/>
      <c r="M955" s="437"/>
      <c r="N955" s="432">
        <f>SUM('SITE 1:SITE 15'!O955)</f>
        <v>0</v>
      </c>
      <c r="O955" s="2"/>
    </row>
    <row r="956" spans="1:15" ht="25.5" customHeight="1" x14ac:dyDescent="0.25">
      <c r="A956" s="1553"/>
      <c r="B956" s="2478"/>
      <c r="C956" s="2476"/>
      <c r="D956" s="2476"/>
      <c r="E956" s="2476"/>
      <c r="F956" s="2477"/>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14</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B983" s="600"/>
      <c r="C983" s="601"/>
      <c r="D983" s="599"/>
      <c r="E983" s="599"/>
      <c r="K983" s="42"/>
      <c r="L983" s="42"/>
      <c r="M983" s="43"/>
      <c r="N983" s="43"/>
      <c r="O983" s="325"/>
    </row>
    <row r="984" spans="1:15" ht="19.8" thickBot="1" x14ac:dyDescent="0.3">
      <c r="B984" s="600"/>
      <c r="C984" s="601"/>
      <c r="D984" s="599"/>
      <c r="E984" s="599"/>
      <c r="H984" s="2392" t="s">
        <v>174</v>
      </c>
      <c r="I984" s="2393"/>
      <c r="J984" s="2393"/>
      <c r="K984" s="2393"/>
      <c r="L984" s="2393"/>
      <c r="M984" s="2393"/>
      <c r="N984" s="2393"/>
      <c r="O984" s="2394"/>
    </row>
    <row r="985" spans="1:15" ht="18" thickTop="1" thickBot="1" x14ac:dyDescent="0.3">
      <c r="B985" s="2438" t="s">
        <v>175</v>
      </c>
      <c r="C985" s="2439"/>
      <c r="D985" s="2439"/>
      <c r="E985" s="2440"/>
      <c r="H985" s="330" t="s">
        <v>17</v>
      </c>
      <c r="I985" s="331"/>
      <c r="J985" s="332"/>
      <c r="K985" s="332"/>
      <c r="L985" s="331"/>
      <c r="M985" s="331"/>
      <c r="N985" s="331"/>
      <c r="O985" s="333"/>
    </row>
    <row r="986" spans="1:15" ht="14.4" thickTop="1" x14ac:dyDescent="0.25">
      <c r="B986" s="2419" t="s">
        <v>190</v>
      </c>
      <c r="C986" s="2386" t="s">
        <v>16</v>
      </c>
      <c r="D986" s="2436" t="s">
        <v>191</v>
      </c>
      <c r="E986" s="2370" t="s">
        <v>192</v>
      </c>
      <c r="H986" s="334"/>
      <c r="I986" s="335"/>
      <c r="J986" s="336"/>
      <c r="K986" s="336"/>
      <c r="L986" s="335"/>
      <c r="M986" s="337"/>
      <c r="N986" s="698" t="s">
        <v>166</v>
      </c>
      <c r="O986" s="699" t="str">
        <f>H6</f>
        <v>SITE 14</v>
      </c>
    </row>
    <row r="987" spans="1:15" ht="13.8" x14ac:dyDescent="0.25">
      <c r="B987" s="2446"/>
      <c r="C987" s="2441"/>
      <c r="D987" s="2437"/>
      <c r="E987" s="2371"/>
      <c r="H987" s="339"/>
      <c r="I987" s="340"/>
      <c r="J987" s="341"/>
      <c r="K987" s="341"/>
      <c r="L987" s="42"/>
      <c r="M987" s="43"/>
      <c r="N987" s="342"/>
      <c r="O987" s="343"/>
    </row>
    <row r="988" spans="1:15" ht="13.8" x14ac:dyDescent="0.25">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B989" s="2447"/>
      <c r="C989" s="2442"/>
      <c r="D989" s="2437"/>
      <c r="E989" s="2371"/>
      <c r="H989" s="348">
        <v>6063</v>
      </c>
      <c r="I989" s="349" t="s">
        <v>22</v>
      </c>
      <c r="J989" s="350"/>
      <c r="K989" s="350"/>
      <c r="L989" s="351"/>
      <c r="M989" s="437"/>
      <c r="N989" s="700">
        <f>SUM('SITE 1:SITE 15'!O989)</f>
        <v>0</v>
      </c>
      <c r="O989" s="701">
        <f t="shared" si="13"/>
        <v>0</v>
      </c>
    </row>
    <row r="990" spans="1:15" ht="15.6" x14ac:dyDescent="0.25">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2:15" ht="13.8" x14ac:dyDescent="0.25">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2:15" ht="13.8" x14ac:dyDescent="0.25">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2:15" ht="13.8" x14ac:dyDescent="0.25">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2:15" ht="13.8" x14ac:dyDescent="0.25">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2:15" ht="13.8" x14ac:dyDescent="0.25">
      <c r="B997" s="706"/>
      <c r="C997" s="709"/>
      <c r="D997" s="708"/>
      <c r="E997" s="708"/>
      <c r="H997" s="364"/>
      <c r="I997" s="365"/>
      <c r="J997" s="336"/>
      <c r="K997" s="336"/>
      <c r="L997" s="366"/>
      <c r="M997" s="367"/>
      <c r="N997" s="711"/>
      <c r="O997" s="712"/>
    </row>
    <row r="998" spans="2:15" ht="14.4" thickBot="1" x14ac:dyDescent="0.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2:15" ht="13.8" x14ac:dyDescent="0.25">
      <c r="B999" s="717"/>
      <c r="C999" s="718"/>
      <c r="D999" s="718"/>
      <c r="E999" s="719"/>
      <c r="H999" s="348">
        <v>614</v>
      </c>
      <c r="I999" s="349" t="s">
        <v>44</v>
      </c>
      <c r="J999" s="350"/>
      <c r="K999" s="350"/>
      <c r="L999" s="351"/>
      <c r="M999" s="351"/>
      <c r="N999" s="700">
        <f>SUM('SITE 1:SITE 15'!O999)</f>
        <v>0</v>
      </c>
      <c r="O999" s="701">
        <f t="shared" si="14"/>
        <v>0</v>
      </c>
    </row>
    <row r="1000" spans="2:15" ht="13.8" x14ac:dyDescent="0.25">
      <c r="B1000" s="70"/>
      <c r="C1000" s="74"/>
      <c r="D1000" s="720"/>
      <c r="E1000" s="73"/>
      <c r="H1000" s="348">
        <v>615</v>
      </c>
      <c r="I1000" s="349" t="s">
        <v>45</v>
      </c>
      <c r="J1000" s="350"/>
      <c r="K1000" s="350"/>
      <c r="L1000" s="351"/>
      <c r="M1000" s="351"/>
      <c r="N1000" s="700">
        <f>SUM('SITE 1:SITE 15'!O1000)</f>
        <v>0</v>
      </c>
      <c r="O1000" s="701">
        <f t="shared" si="14"/>
        <v>0</v>
      </c>
    </row>
    <row r="1001" spans="2:15" ht="14.4" thickBot="1" x14ac:dyDescent="0.3">
      <c r="B1001" s="433" t="s">
        <v>35</v>
      </c>
      <c r="C1001" s="460"/>
      <c r="D1001" s="721"/>
      <c r="E1001" s="462"/>
      <c r="H1001" s="348">
        <v>616</v>
      </c>
      <c r="I1001" s="349" t="s">
        <v>47</v>
      </c>
      <c r="J1001" s="350"/>
      <c r="K1001" s="350"/>
      <c r="L1001" s="351"/>
      <c r="M1001" s="351"/>
      <c r="N1001" s="700">
        <f>SUM('SITE 1:SITE 15'!O1001)</f>
        <v>0</v>
      </c>
      <c r="O1001" s="701">
        <f t="shared" si="14"/>
        <v>0</v>
      </c>
    </row>
    <row r="1002" spans="2:15" ht="13.8" x14ac:dyDescent="0.25">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2:15" ht="13.8" x14ac:dyDescent="0.25">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2:15" ht="13.8" x14ac:dyDescent="0.25">
      <c r="B1004" s="706" t="s">
        <v>163</v>
      </c>
      <c r="C1004" s="707">
        <f>C640</f>
        <v>0</v>
      </c>
      <c r="D1004" s="708" t="e">
        <f>D640</f>
        <v>#DIV/0!</v>
      </c>
      <c r="E1004" s="708">
        <f>E640</f>
        <v>0</v>
      </c>
      <c r="H1004" s="379"/>
      <c r="I1004" s="42"/>
      <c r="J1004" s="341"/>
      <c r="K1004" s="341"/>
      <c r="L1004" s="45"/>
      <c r="M1004" s="43"/>
      <c r="N1004" s="722"/>
      <c r="O1004" s="723"/>
    </row>
    <row r="1005" spans="2:15" ht="13.8" x14ac:dyDescent="0.25">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2:15" ht="14.4" thickBot="1" x14ac:dyDescent="0.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2:15" ht="14.4" thickBot="1" x14ac:dyDescent="0.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2:15" ht="13.8" x14ac:dyDescent="0.25">
      <c r="B1008" s="717"/>
      <c r="C1008" s="718"/>
      <c r="D1008" s="718"/>
      <c r="E1008" s="719"/>
      <c r="H1008" s="348">
        <v>623</v>
      </c>
      <c r="I1008" s="349" t="s">
        <v>61</v>
      </c>
      <c r="J1008" s="350"/>
      <c r="K1008" s="350"/>
      <c r="L1008" s="351"/>
      <c r="M1008" s="437"/>
      <c r="N1008" s="700">
        <f>SUM('SITE 1:SITE 15'!O1008)</f>
        <v>0</v>
      </c>
      <c r="O1008" s="701">
        <f t="shared" si="15"/>
        <v>0</v>
      </c>
    </row>
    <row r="1009" spans="2:15" ht="14.4" thickBot="1" x14ac:dyDescent="0.3">
      <c r="B1009" s="70"/>
      <c r="C1009" s="74"/>
      <c r="D1009" s="720"/>
      <c r="E1009" s="73"/>
      <c r="H1009" s="348">
        <v>624</v>
      </c>
      <c r="I1009" s="349" t="s">
        <v>63</v>
      </c>
      <c r="J1009" s="350"/>
      <c r="K1009" s="350"/>
      <c r="L1009" s="351"/>
      <c r="M1009" s="437"/>
      <c r="N1009" s="700">
        <f>SUM('SITE 1:SITE 15'!O1009)</f>
        <v>0</v>
      </c>
      <c r="O1009" s="701">
        <f t="shared" si="15"/>
        <v>0</v>
      </c>
    </row>
    <row r="1010" spans="2:15" ht="14.4" thickBot="1" x14ac:dyDescent="0.3">
      <c r="B1010" s="472" t="s">
        <v>46</v>
      </c>
      <c r="C1010" s="473"/>
      <c r="D1010" s="730"/>
      <c r="E1010" s="475"/>
      <c r="H1010" s="348" t="s">
        <v>65</v>
      </c>
      <c r="I1010" s="349" t="s">
        <v>66</v>
      </c>
      <c r="J1010" s="350"/>
      <c r="K1010" s="350"/>
      <c r="L1010" s="351"/>
      <c r="M1010" s="437"/>
      <c r="N1010" s="700">
        <f>SUM('SITE 1:SITE 15'!O1010)</f>
        <v>0</v>
      </c>
      <c r="O1010" s="701">
        <f t="shared" si="15"/>
        <v>0</v>
      </c>
    </row>
    <row r="1011" spans="2:15" ht="13.8" x14ac:dyDescent="0.25">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2:15" ht="13.8" x14ac:dyDescent="0.25">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2:15" ht="13.8" x14ac:dyDescent="0.25">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2:15" ht="13.8" x14ac:dyDescent="0.25">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2:15" ht="13.8" x14ac:dyDescent="0.25">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2:15" ht="13.8" x14ac:dyDescent="0.25">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2:15" ht="13.8" x14ac:dyDescent="0.25">
      <c r="B1017" s="706"/>
      <c r="C1017" s="709"/>
      <c r="D1017" s="708"/>
      <c r="E1017" s="708"/>
      <c r="H1017" s="334"/>
      <c r="I1017" s="369"/>
      <c r="J1017" s="341"/>
      <c r="K1017" s="341"/>
      <c r="L1017" s="325"/>
      <c r="M1017" s="325"/>
      <c r="N1017" s="731"/>
      <c r="O1017" s="732"/>
    </row>
    <row r="1018" spans="2: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2: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2: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2: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2: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2: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2: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14</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7q0FI119rSPAFiPr4bT2NP4GusH+HiiM/mNwHMWDGvPTErMVWf3Ysvylx298jhFKDWsvmrnv8ylKVsolXlR2Gw==" saltValue="wNB91slxYyfDLEvVkzDM8g==" spinCount="100000" sheet="1" objects="1" scenarios="1"/>
  <mergeCells count="267">
    <mergeCell ref="B4:O4"/>
    <mergeCell ref="B6:G6"/>
    <mergeCell ref="H6:O6"/>
    <mergeCell ref="B8:H8"/>
    <mergeCell ref="I8:J8"/>
    <mergeCell ref="B14:E14"/>
    <mergeCell ref="H14:O14"/>
    <mergeCell ref="B966:F966"/>
    <mergeCell ref="B932:B933"/>
    <mergeCell ref="B937:F941"/>
    <mergeCell ref="B942:F945"/>
    <mergeCell ref="B947:F948"/>
    <mergeCell ref="B950:F951"/>
    <mergeCell ref="B76:F77"/>
    <mergeCell ref="B78:B79"/>
    <mergeCell ref="B80:F81"/>
    <mergeCell ref="B83:F87"/>
    <mergeCell ref="B88:F91"/>
    <mergeCell ref="N91:N92"/>
    <mergeCell ref="B15:B18"/>
    <mergeCell ref="C15:C18"/>
    <mergeCell ref="D15:D18"/>
    <mergeCell ref="E15:E18"/>
    <mergeCell ref="B64:D67"/>
    <mergeCell ref="E64:E67"/>
    <mergeCell ref="B105:F106"/>
    <mergeCell ref="B107:F107"/>
    <mergeCell ref="B113:F113"/>
    <mergeCell ref="B109:F109"/>
    <mergeCell ref="B110:F110"/>
    <mergeCell ref="B111:F111"/>
    <mergeCell ref="B112:F112"/>
    <mergeCell ref="O91:O92"/>
    <mergeCell ref="B93:F94"/>
    <mergeCell ref="B96:F97"/>
    <mergeCell ref="B100:F102"/>
    <mergeCell ref="B98:F99"/>
    <mergeCell ref="B108:F108"/>
    <mergeCell ref="B129:E129"/>
    <mergeCell ref="H129:O129"/>
    <mergeCell ref="B130:B133"/>
    <mergeCell ref="C130:C133"/>
    <mergeCell ref="D130:D133"/>
    <mergeCell ref="E130:E133"/>
    <mergeCell ref="B119:O119"/>
    <mergeCell ref="B121:G121"/>
    <mergeCell ref="H121:O121"/>
    <mergeCell ref="B123:H123"/>
    <mergeCell ref="I123:J123"/>
    <mergeCell ref="C127:E127"/>
    <mergeCell ref="B202:F205"/>
    <mergeCell ref="N205:N206"/>
    <mergeCell ref="O205:O206"/>
    <mergeCell ref="B207:F208"/>
    <mergeCell ref="B210:F211"/>
    <mergeCell ref="B212:F212"/>
    <mergeCell ref="B179:D182"/>
    <mergeCell ref="E179:E182"/>
    <mergeCell ref="B191:F192"/>
    <mergeCell ref="B193:B194"/>
    <mergeCell ref="B195:F196"/>
    <mergeCell ref="B197:F201"/>
    <mergeCell ref="B227:F231"/>
    <mergeCell ref="B233:O233"/>
    <mergeCell ref="B235:G235"/>
    <mergeCell ref="H235:O235"/>
    <mergeCell ref="B237:E237"/>
    <mergeCell ref="J237:K237"/>
    <mergeCell ref="B214:F215"/>
    <mergeCell ref="B216:F217"/>
    <mergeCell ref="B219:F220"/>
    <mergeCell ref="B221:F221"/>
    <mergeCell ref="B222:F223"/>
    <mergeCell ref="B225:F226"/>
    <mergeCell ref="B293:D296"/>
    <mergeCell ref="E293:E296"/>
    <mergeCell ref="B305:F306"/>
    <mergeCell ref="B307:B308"/>
    <mergeCell ref="B309:F310"/>
    <mergeCell ref="B311:F315"/>
    <mergeCell ref="B243:E243"/>
    <mergeCell ref="H243:O243"/>
    <mergeCell ref="B244:B247"/>
    <mergeCell ref="C244:C247"/>
    <mergeCell ref="D244:D247"/>
    <mergeCell ref="E244:E247"/>
    <mergeCell ref="B328:F329"/>
    <mergeCell ref="B330:F331"/>
    <mergeCell ref="B333:F334"/>
    <mergeCell ref="B335:F335"/>
    <mergeCell ref="B336:F337"/>
    <mergeCell ref="B339:F340"/>
    <mergeCell ref="B316:F319"/>
    <mergeCell ref="N319:N320"/>
    <mergeCell ref="O319:O320"/>
    <mergeCell ref="B321:F322"/>
    <mergeCell ref="B324:F325"/>
    <mergeCell ref="B326:F326"/>
    <mergeCell ref="B354:E354"/>
    <mergeCell ref="F354:G354"/>
    <mergeCell ref="H354:J354"/>
    <mergeCell ref="K354:O354"/>
    <mergeCell ref="L357:L363"/>
    <mergeCell ref="M357:M363"/>
    <mergeCell ref="B341:F341"/>
    <mergeCell ref="B342:F342"/>
    <mergeCell ref="B343:F343"/>
    <mergeCell ref="B349:O349"/>
    <mergeCell ref="B351:G351"/>
    <mergeCell ref="H351:O351"/>
    <mergeCell ref="B425:D428"/>
    <mergeCell ref="E425:E428"/>
    <mergeCell ref="B433:F434"/>
    <mergeCell ref="B437:F438"/>
    <mergeCell ref="B439:F444"/>
    <mergeCell ref="B445:F448"/>
    <mergeCell ref="L365:L366"/>
    <mergeCell ref="M365:M366"/>
    <mergeCell ref="B375:E375"/>
    <mergeCell ref="H375:O375"/>
    <mergeCell ref="B376:B379"/>
    <mergeCell ref="C376:C379"/>
    <mergeCell ref="D376:D379"/>
    <mergeCell ref="E376:E379"/>
    <mergeCell ref="B370:B371"/>
    <mergeCell ref="B372:E372"/>
    <mergeCell ref="B480:O480"/>
    <mergeCell ref="B482:G482"/>
    <mergeCell ref="H482:O482"/>
    <mergeCell ref="B485:E485"/>
    <mergeCell ref="F485:G485"/>
    <mergeCell ref="H485:J485"/>
    <mergeCell ref="K485:O485"/>
    <mergeCell ref="B450:F452"/>
    <mergeCell ref="N452:N453"/>
    <mergeCell ref="O452:O453"/>
    <mergeCell ref="B459:F460"/>
    <mergeCell ref="B507:B510"/>
    <mergeCell ref="C507:C510"/>
    <mergeCell ref="D507:D510"/>
    <mergeCell ref="E507:E510"/>
    <mergeCell ref="B556:D559"/>
    <mergeCell ref="E556:E559"/>
    <mergeCell ref="L488:L494"/>
    <mergeCell ref="M488:M494"/>
    <mergeCell ref="L496:L497"/>
    <mergeCell ref="M496:M497"/>
    <mergeCell ref="B506:E506"/>
    <mergeCell ref="H506:O506"/>
    <mergeCell ref="B501:B502"/>
    <mergeCell ref="B503:E503"/>
    <mergeCell ref="O583:O584"/>
    <mergeCell ref="B590:F591"/>
    <mergeCell ref="B612:O612"/>
    <mergeCell ref="B614:G614"/>
    <mergeCell ref="H614:O614"/>
    <mergeCell ref="B564:F565"/>
    <mergeCell ref="B568:F569"/>
    <mergeCell ref="B570:F575"/>
    <mergeCell ref="B576:F579"/>
    <mergeCell ref="B581:F583"/>
    <mergeCell ref="N583:N584"/>
    <mergeCell ref="B625:E625"/>
    <mergeCell ref="H625:O625"/>
    <mergeCell ref="B626:B629"/>
    <mergeCell ref="C626:C629"/>
    <mergeCell ref="D626:D629"/>
    <mergeCell ref="E626:E629"/>
    <mergeCell ref="B617:G617"/>
    <mergeCell ref="H617:I617"/>
    <mergeCell ref="B618:C618"/>
    <mergeCell ref="B619:B620"/>
    <mergeCell ref="B621:B622"/>
    <mergeCell ref="B623:C623"/>
    <mergeCell ref="B698:F701"/>
    <mergeCell ref="N702:N703"/>
    <mergeCell ref="O702:O703"/>
    <mergeCell ref="B703:F704"/>
    <mergeCell ref="B706:F707"/>
    <mergeCell ref="B675:D678"/>
    <mergeCell ref="E675:E678"/>
    <mergeCell ref="B687:F688"/>
    <mergeCell ref="B689:B690"/>
    <mergeCell ref="B691:F692"/>
    <mergeCell ref="B694:F697"/>
    <mergeCell ref="B736:G736"/>
    <mergeCell ref="H736:I736"/>
    <mergeCell ref="B737:C737"/>
    <mergeCell ref="B738:B740"/>
    <mergeCell ref="B741:B743"/>
    <mergeCell ref="B744:C744"/>
    <mergeCell ref="B712:F713"/>
    <mergeCell ref="B720:C720"/>
    <mergeCell ref="B721:C721"/>
    <mergeCell ref="B722:F722"/>
    <mergeCell ref="B731:O731"/>
    <mergeCell ref="B733:G733"/>
    <mergeCell ref="H733:O733"/>
    <mergeCell ref="B808:F809"/>
    <mergeCell ref="B810:B811"/>
    <mergeCell ref="B812:F813"/>
    <mergeCell ref="B815:F818"/>
    <mergeCell ref="B746:E746"/>
    <mergeCell ref="H746:O746"/>
    <mergeCell ref="B747:B750"/>
    <mergeCell ref="C747:C750"/>
    <mergeCell ref="D747:D750"/>
    <mergeCell ref="E747:E750"/>
    <mergeCell ref="B918:D921"/>
    <mergeCell ref="E918:E921"/>
    <mergeCell ref="B930:F931"/>
    <mergeCell ref="B934:F935"/>
    <mergeCell ref="I858:J858"/>
    <mergeCell ref="B868:E868"/>
    <mergeCell ref="H868:O868"/>
    <mergeCell ref="B869:B872"/>
    <mergeCell ref="C869:C872"/>
    <mergeCell ref="D869:D872"/>
    <mergeCell ref="E869:E872"/>
    <mergeCell ref="B967:F967"/>
    <mergeCell ref="B954:F956"/>
    <mergeCell ref="B959:F960"/>
    <mergeCell ref="B961:F961"/>
    <mergeCell ref="B986:B989"/>
    <mergeCell ref="C986:C989"/>
    <mergeCell ref="D986:D989"/>
    <mergeCell ref="E986:E989"/>
    <mergeCell ref="B963:F963"/>
    <mergeCell ref="B964:F964"/>
    <mergeCell ref="O1061:O1062"/>
    <mergeCell ref="B1048:B1049"/>
    <mergeCell ref="B1051:F1053"/>
    <mergeCell ref="B1054:F1055"/>
    <mergeCell ref="B1057:F1058"/>
    <mergeCell ref="B1059:F1060"/>
    <mergeCell ref="N1061:N1062"/>
    <mergeCell ref="B1046:F1047"/>
    <mergeCell ref="B975:O975"/>
    <mergeCell ref="B977:G977"/>
    <mergeCell ref="H977:O977"/>
    <mergeCell ref="H984:O984"/>
    <mergeCell ref="C980:I980"/>
    <mergeCell ref="B985:E985"/>
    <mergeCell ref="B952:F953"/>
    <mergeCell ref="B962:F962"/>
    <mergeCell ref="B965:F965"/>
    <mergeCell ref="B586:F587"/>
    <mergeCell ref="B588:F589"/>
    <mergeCell ref="B455:F456"/>
    <mergeCell ref="B457:F458"/>
    <mergeCell ref="B858:H858"/>
    <mergeCell ref="B833:F834"/>
    <mergeCell ref="B841:C841"/>
    <mergeCell ref="B842:C842"/>
    <mergeCell ref="B843:F843"/>
    <mergeCell ref="B853:O853"/>
    <mergeCell ref="B855:G855"/>
    <mergeCell ref="H855:O855"/>
    <mergeCell ref="B819:F822"/>
    <mergeCell ref="N823:N824"/>
    <mergeCell ref="O823:O824"/>
    <mergeCell ref="B824:F825"/>
    <mergeCell ref="B827:F828"/>
    <mergeCell ref="B796:D799"/>
    <mergeCell ref="E796:E799"/>
    <mergeCell ref="N945:N946"/>
    <mergeCell ref="O945:O946"/>
  </mergeCells>
  <conditionalFormatting sqref="O54 O169 O283 O415 O546 O665 O786 O908">
    <cfRule type="cellIs" dxfId="97" priority="5" stopIfTrue="1" operator="notEqual">
      <formula>O50+O51+O52+O53</formula>
    </cfRule>
  </conditionalFormatting>
  <dataValidations count="1">
    <dataValidation type="list" allowBlank="1" errorTitle="grousse error" error="ALERTTTTTT" promptTitle="ATTENTION" prompt="uniquement liste déroulante" sqref="C373 C504" xr:uid="{00000000-0002-0000-1000-000000000000}">
      <formula1>CAL</formula1>
    </dataValidation>
  </dataValidations>
  <hyperlinks>
    <hyperlink ref="D1" location="'SITE 14'!A3" display="PAM 3-5" xr:uid="{5851FC92-F2BD-4C53-9FBB-599F1A9FC23B}"/>
    <hyperlink ref="E1" location="'SITE 14'!A903" display="PAM 6-11" xr:uid="{88B5D01F-7BBB-4FA5-9E53-3BC9F83EAC75}"/>
    <hyperlink ref="F1" location="'SITE 14'!A345" display="CAL 3-5" xr:uid="{362EC6A9-C901-4AFF-A1E3-35532D966BE2}"/>
    <hyperlink ref="G1" location="'SITE 14'!A524" display="CAL 6-11" xr:uid="{299851B7-26A9-4CA8-8F92-7208AA8130E6}"/>
    <hyperlink ref="H1" location="'SITE 14'!A669" display="APS 3-5" xr:uid="{ECBB5E75-6668-4EE5-818B-04C44CA9DDC3}"/>
    <hyperlink ref="I1" location="'SITE 14'!A789" display="APS 6-11" xr:uid="{90EC7EBD-66D5-43E1-83AB-F34461483297}"/>
    <hyperlink ref="J1" location="'SITE 14'!A1035" display="Global Site" xr:uid="{0F0C6CCD-E60C-46D4-AF73-9FF7B50B1B2B}"/>
    <hyperlink ref="C1" location="'Calendrier 2024'!A1" display="CALENDRIER" xr:uid="{5978F74F-FEC9-4A63-83D6-B0D6E92CF42D}"/>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7" tint="0.59999389629810485"/>
    <pageSetUpPr fitToPage="1"/>
  </sheetPr>
  <dimension ref="B1:H81"/>
  <sheetViews>
    <sheetView showGridLines="0" tabSelected="1" zoomScale="85" zoomScaleNormal="85" zoomScaleSheetLayoutView="85" workbookViewId="0">
      <selection activeCell="H5" sqref="H5"/>
    </sheetView>
  </sheetViews>
  <sheetFormatPr baseColWidth="10" defaultRowHeight="13.2" x14ac:dyDescent="0.25"/>
  <cols>
    <col min="2" max="6" width="25.77734375" customWidth="1"/>
  </cols>
  <sheetData>
    <row r="1" spans="2:8" ht="13.8" thickBot="1" x14ac:dyDescent="0.3"/>
    <row r="2" spans="2:8" x14ac:dyDescent="0.25">
      <c r="B2" s="2240" t="s">
        <v>170</v>
      </c>
      <c r="C2" s="2241"/>
      <c r="D2" s="2241"/>
      <c r="E2" s="2241"/>
      <c r="F2" s="2242"/>
    </row>
    <row r="3" spans="2:8" s="13" customFormat="1" ht="13.8" thickBot="1" x14ac:dyDescent="0.3">
      <c r="B3" s="2243"/>
      <c r="C3" s="2244"/>
      <c r="D3" s="2244"/>
      <c r="E3" s="2244"/>
      <c r="F3" s="2245"/>
    </row>
    <row r="4" spans="2:8" s="13" customFormat="1" ht="15" customHeight="1" x14ac:dyDescent="0.25">
      <c r="B4" s="2246" t="s">
        <v>179</v>
      </c>
      <c r="C4" s="2247"/>
      <c r="D4" s="2247"/>
      <c r="E4" s="2247"/>
      <c r="F4" s="2248"/>
      <c r="H4" s="1406"/>
    </row>
    <row r="5" spans="2:8" s="13" customFormat="1" ht="14.25" customHeight="1" x14ac:dyDescent="0.25">
      <c r="B5" s="2249"/>
      <c r="C5" s="2250"/>
      <c r="D5" s="2250"/>
      <c r="E5" s="2250"/>
      <c r="F5" s="2251"/>
    </row>
    <row r="6" spans="2:8" s="13" customFormat="1" ht="14.25" customHeight="1" x14ac:dyDescent="0.25">
      <c r="B6" s="2234" t="s">
        <v>281</v>
      </c>
      <c r="C6" s="2235"/>
      <c r="D6" s="2235"/>
      <c r="E6" s="2235"/>
      <c r="F6" s="2236"/>
      <c r="H6" s="1405"/>
    </row>
    <row r="7" spans="2:8" s="13" customFormat="1" ht="14.25" customHeight="1" x14ac:dyDescent="0.25">
      <c r="B7" s="2234"/>
      <c r="C7" s="2235"/>
      <c r="D7" s="2235"/>
      <c r="E7" s="2235"/>
      <c r="F7" s="2236"/>
      <c r="H7" s="1405"/>
    </row>
    <row r="8" spans="2:8" s="13" customFormat="1" ht="16.05" customHeight="1" x14ac:dyDescent="0.25">
      <c r="B8" s="2234"/>
      <c r="C8" s="2235"/>
      <c r="D8" s="2235"/>
      <c r="E8" s="2235"/>
      <c r="F8" s="2236"/>
      <c r="H8" s="1405"/>
    </row>
    <row r="9" spans="2:8" s="13" customFormat="1" ht="16.05" customHeight="1" x14ac:dyDescent="0.25">
      <c r="B9" s="2234"/>
      <c r="C9" s="2235"/>
      <c r="D9" s="2235"/>
      <c r="E9" s="2235"/>
      <c r="F9" s="2236"/>
      <c r="H9" s="1405"/>
    </row>
    <row r="10" spans="2:8" s="13" customFormat="1" ht="16.05" customHeight="1" x14ac:dyDescent="0.25">
      <c r="B10" s="2234"/>
      <c r="C10" s="2235"/>
      <c r="D10" s="2235"/>
      <c r="E10" s="2235"/>
      <c r="F10" s="2236"/>
      <c r="H10" s="1405"/>
    </row>
    <row r="11" spans="2:8" s="13" customFormat="1" ht="32.25" customHeight="1" x14ac:dyDescent="0.25">
      <c r="B11" s="2234" t="s">
        <v>266</v>
      </c>
      <c r="C11" s="2235"/>
      <c r="D11" s="2235"/>
      <c r="E11" s="2235"/>
      <c r="F11" s="2236"/>
      <c r="H11" s="1405"/>
    </row>
    <row r="12" spans="2:8" s="13" customFormat="1" ht="25.5" customHeight="1" x14ac:dyDescent="0.25">
      <c r="B12" s="15"/>
      <c r="C12" s="14"/>
      <c r="D12" s="14"/>
      <c r="E12" s="14"/>
      <c r="F12" s="19"/>
      <c r="H12" s="1405"/>
    </row>
    <row r="13" spans="2:8" s="13" customFormat="1" ht="39" customHeight="1" x14ac:dyDescent="0.25">
      <c r="B13" s="310" t="s">
        <v>400</v>
      </c>
      <c r="C13" s="1968"/>
      <c r="D13" s="31"/>
      <c r="E13" s="31"/>
      <c r="F13" s="32"/>
      <c r="H13" s="1405"/>
    </row>
    <row r="14" spans="2:8" s="13" customFormat="1" ht="60" customHeight="1" x14ac:dyDescent="0.25">
      <c r="B14" s="2227" t="s">
        <v>1024</v>
      </c>
      <c r="C14" s="2228"/>
      <c r="D14" s="2228"/>
      <c r="E14" s="2228"/>
      <c r="F14" s="2229"/>
      <c r="H14" s="1405"/>
    </row>
    <row r="15" spans="2:8" s="13" customFormat="1" ht="50.25" customHeight="1" x14ac:dyDescent="0.25">
      <c r="B15" s="2227"/>
      <c r="C15" s="2228"/>
      <c r="D15" s="2228"/>
      <c r="E15" s="2228"/>
      <c r="F15" s="2229"/>
      <c r="H15" s="1405"/>
    </row>
    <row r="16" spans="2:8" s="13" customFormat="1" ht="36" customHeight="1" x14ac:dyDescent="0.25">
      <c r="B16" s="2227"/>
      <c r="C16" s="2228"/>
      <c r="D16" s="2228"/>
      <c r="E16" s="2228"/>
      <c r="F16" s="2229"/>
      <c r="H16" s="1405"/>
    </row>
    <row r="17" spans="2:8" s="13" customFormat="1" ht="36" customHeight="1" x14ac:dyDescent="0.25">
      <c r="B17" s="2227"/>
      <c r="C17" s="2228"/>
      <c r="D17" s="2228"/>
      <c r="E17" s="2228"/>
      <c r="F17" s="2229"/>
      <c r="H17" s="1405"/>
    </row>
    <row r="18" spans="2:8" s="13" customFormat="1" ht="36" customHeight="1" x14ac:dyDescent="0.25">
      <c r="B18" s="2227"/>
      <c r="C18" s="2228"/>
      <c r="D18" s="2228"/>
      <c r="E18" s="2228"/>
      <c r="F18" s="2229"/>
      <c r="H18" s="1405"/>
    </row>
    <row r="19" spans="2:8" s="13" customFormat="1" ht="96" customHeight="1" x14ac:dyDescent="0.25">
      <c r="B19" s="2227"/>
      <c r="C19" s="2228"/>
      <c r="D19" s="2228"/>
      <c r="E19" s="2228"/>
      <c r="F19" s="2229"/>
      <c r="H19" s="1405"/>
    </row>
    <row r="20" spans="2:8" s="13" customFormat="1" ht="27.75" customHeight="1" x14ac:dyDescent="0.3">
      <c r="B20" s="2260" t="s">
        <v>1017</v>
      </c>
      <c r="C20" s="2261"/>
      <c r="D20" s="2160"/>
      <c r="E20" s="2160"/>
      <c r="F20" s="2161"/>
      <c r="H20" s="1405"/>
    </row>
    <row r="21" spans="2:8" s="13" customFormat="1" ht="123.75" customHeight="1" x14ac:dyDescent="0.3">
      <c r="B21" s="2257" t="s">
        <v>1018</v>
      </c>
      <c r="C21" s="2258"/>
      <c r="D21" s="2258"/>
      <c r="E21" s="2258"/>
      <c r="F21" s="2259"/>
      <c r="H21" s="1405"/>
    </row>
    <row r="22" spans="2:8" s="13" customFormat="1" ht="38.25" customHeight="1" x14ac:dyDescent="0.3">
      <c r="B22" s="2147"/>
      <c r="C22" s="2148"/>
      <c r="D22" s="2148"/>
      <c r="E22" s="2148"/>
      <c r="F22" s="2149"/>
      <c r="H22" s="1405"/>
    </row>
    <row r="23" spans="2:8" s="13" customFormat="1" ht="37.5" customHeight="1" x14ac:dyDescent="0.25">
      <c r="B23" s="2252" t="s">
        <v>274</v>
      </c>
      <c r="C23" s="2253"/>
      <c r="D23" s="31"/>
      <c r="E23" s="31"/>
      <c r="F23" s="32"/>
      <c r="H23" s="1405"/>
    </row>
    <row r="24" spans="2:8" s="13" customFormat="1" ht="16.5" customHeight="1" x14ac:dyDescent="0.25">
      <c r="B24" s="2227" t="s">
        <v>420</v>
      </c>
      <c r="C24" s="2255"/>
      <c r="D24" s="2255"/>
      <c r="E24" s="2255"/>
      <c r="F24" s="2256"/>
    </row>
    <row r="25" spans="2:8" s="13" customFormat="1" ht="7.5" customHeight="1" x14ac:dyDescent="0.25">
      <c r="B25" s="2254"/>
      <c r="C25" s="2255"/>
      <c r="D25" s="2255"/>
      <c r="E25" s="2255"/>
      <c r="F25" s="2256"/>
    </row>
    <row r="26" spans="2:8" s="13" customFormat="1" ht="7.5" customHeight="1" x14ac:dyDescent="0.25">
      <c r="B26" s="2254"/>
      <c r="C26" s="2255"/>
      <c r="D26" s="2255"/>
      <c r="E26" s="2255"/>
      <c r="F26" s="2256"/>
    </row>
    <row r="27" spans="2:8" s="13" customFormat="1" ht="19.5" customHeight="1" x14ac:dyDescent="0.25">
      <c r="B27" s="1969"/>
      <c r="C27" s="1970"/>
      <c r="D27" s="1970"/>
      <c r="E27" s="1970"/>
      <c r="F27" s="1971"/>
    </row>
    <row r="28" spans="2:8" s="13" customFormat="1" ht="18.75" customHeight="1" x14ac:dyDescent="0.25">
      <c r="B28" s="2232" t="s">
        <v>440</v>
      </c>
      <c r="C28" s="2233"/>
      <c r="D28" s="31"/>
      <c r="E28" s="31"/>
      <c r="F28" s="32"/>
    </row>
    <row r="29" spans="2:8" s="13" customFormat="1" ht="18.75" customHeight="1" x14ac:dyDescent="0.25">
      <c r="B29" s="1963"/>
      <c r="C29" s="1964"/>
      <c r="D29" s="31"/>
      <c r="E29" s="31"/>
      <c r="F29" s="32"/>
    </row>
    <row r="30" spans="2:8" s="13" customFormat="1" ht="16.5" customHeight="1" x14ac:dyDescent="0.25">
      <c r="B30" s="2227" t="s">
        <v>439</v>
      </c>
      <c r="C30" s="2228"/>
      <c r="D30" s="2228"/>
      <c r="E30" s="2228"/>
      <c r="F30" s="2229"/>
    </row>
    <row r="31" spans="2:8" s="13" customFormat="1" ht="16.5" customHeight="1" x14ac:dyDescent="0.25">
      <c r="B31" s="1963"/>
      <c r="C31" s="1964"/>
      <c r="D31" s="31"/>
      <c r="E31" s="31"/>
      <c r="F31" s="32"/>
    </row>
    <row r="32" spans="2:8" s="13" customFormat="1" ht="16.5" customHeight="1" x14ac:dyDescent="0.25">
      <c r="B32" s="2227" t="s">
        <v>483</v>
      </c>
      <c r="C32" s="2228"/>
      <c r="D32" s="2228"/>
      <c r="E32" s="2228"/>
      <c r="F32" s="2229"/>
    </row>
    <row r="33" spans="2:6" s="13" customFormat="1" ht="15" customHeight="1" x14ac:dyDescent="0.25">
      <c r="B33" s="1969"/>
      <c r="C33" s="1966"/>
      <c r="D33" s="36"/>
      <c r="E33" s="1966"/>
      <c r="F33" s="1967"/>
    </row>
    <row r="34" spans="2:6" s="13" customFormat="1" ht="15" customHeight="1" x14ac:dyDescent="0.25">
      <c r="B34" s="2234" t="s">
        <v>219</v>
      </c>
      <c r="C34" s="2235"/>
      <c r="D34" s="2235"/>
      <c r="E34" s="2235"/>
      <c r="F34" s="2236"/>
    </row>
    <row r="35" spans="2:6" s="13" customFormat="1" ht="13.5" customHeight="1" x14ac:dyDescent="0.25">
      <c r="B35" s="16"/>
      <c r="C35" s="17"/>
      <c r="D35" s="17"/>
      <c r="E35" s="17"/>
      <c r="F35" s="18"/>
    </row>
    <row r="36" spans="2:6" s="13" customFormat="1" ht="15" customHeight="1" x14ac:dyDescent="0.25">
      <c r="B36" s="2234" t="s">
        <v>484</v>
      </c>
      <c r="C36" s="2235"/>
      <c r="D36" s="2235"/>
      <c r="E36" s="2235"/>
      <c r="F36" s="2236"/>
    </row>
    <row r="37" spans="2:6" s="13" customFormat="1" ht="15" customHeight="1" x14ac:dyDescent="0.25">
      <c r="B37" s="1965"/>
      <c r="C37" s="1966"/>
      <c r="D37" s="1966"/>
      <c r="E37" s="1966"/>
      <c r="F37" s="1967"/>
    </row>
    <row r="38" spans="2:6" s="13" customFormat="1" ht="16.05" customHeight="1" x14ac:dyDescent="0.25">
      <c r="B38" s="2239"/>
      <c r="C38" s="2228"/>
      <c r="D38" s="2228"/>
      <c r="E38" s="2228"/>
      <c r="F38" s="2229"/>
    </row>
    <row r="39" spans="2:6" s="13" customFormat="1" ht="16.05" customHeight="1" x14ac:dyDescent="0.25">
      <c r="B39" s="2227"/>
      <c r="C39" s="2228"/>
      <c r="D39" s="2228"/>
      <c r="E39" s="2228"/>
      <c r="F39" s="2229"/>
    </row>
    <row r="40" spans="2:6" s="13" customFormat="1" ht="15.75" customHeight="1" x14ac:dyDescent="0.25">
      <c r="B40" s="2227"/>
      <c r="C40" s="2228"/>
      <c r="D40" s="2228"/>
      <c r="E40" s="2228"/>
      <c r="F40" s="2229"/>
    </row>
    <row r="41" spans="2:6" s="13" customFormat="1" ht="16.05" customHeight="1" x14ac:dyDescent="0.25">
      <c r="B41" s="2234" t="s">
        <v>500</v>
      </c>
      <c r="C41" s="2235"/>
      <c r="D41" s="2235"/>
      <c r="E41" s="2235"/>
      <c r="F41" s="2236"/>
    </row>
    <row r="42" spans="2:6" s="13" customFormat="1" ht="16.05" customHeight="1" x14ac:dyDescent="0.25">
      <c r="B42" s="2234"/>
      <c r="C42" s="2235"/>
      <c r="D42" s="2235"/>
      <c r="E42" s="2235"/>
      <c r="F42" s="2236"/>
    </row>
    <row r="43" spans="2:6" s="13" customFormat="1" ht="16.05" customHeight="1" x14ac:dyDescent="0.25">
      <c r="B43" s="2234"/>
      <c r="C43" s="2235"/>
      <c r="D43" s="2235"/>
      <c r="E43" s="2235"/>
      <c r="F43" s="2236"/>
    </row>
    <row r="44" spans="2:6" s="13" customFormat="1" ht="24.6" customHeight="1" x14ac:dyDescent="0.25">
      <c r="B44" s="2234"/>
      <c r="C44" s="2235"/>
      <c r="D44" s="2235"/>
      <c r="E44" s="2235"/>
      <c r="F44" s="2236"/>
    </row>
    <row r="45" spans="2:6" s="13" customFormat="1" ht="20.25" customHeight="1" x14ac:dyDescent="0.25">
      <c r="B45" s="2234" t="s">
        <v>218</v>
      </c>
      <c r="C45" s="2235"/>
      <c r="D45" s="2235"/>
      <c r="E45" s="2235"/>
      <c r="F45" s="2236"/>
    </row>
    <row r="46" spans="2:6" s="13" customFormat="1" ht="20.25" customHeight="1" x14ac:dyDescent="0.25">
      <c r="B46" s="2234"/>
      <c r="C46" s="2235"/>
      <c r="D46" s="2235"/>
      <c r="E46" s="2235"/>
      <c r="F46" s="2236"/>
    </row>
    <row r="47" spans="2:6" s="13" customFormat="1" ht="20.25" customHeight="1" x14ac:dyDescent="0.25">
      <c r="B47" s="2234"/>
      <c r="C47" s="2235"/>
      <c r="D47" s="2235"/>
      <c r="E47" s="2235"/>
      <c r="F47" s="2236"/>
    </row>
    <row r="48" spans="2:6" s="13" customFormat="1" ht="20.25" customHeight="1" x14ac:dyDescent="0.25">
      <c r="B48" s="2234"/>
      <c r="C48" s="2235"/>
      <c r="D48" s="2235"/>
      <c r="E48" s="2235"/>
      <c r="F48" s="2236"/>
    </row>
    <row r="49" spans="2:6" s="13" customFormat="1" ht="15" customHeight="1" x14ac:dyDescent="0.25">
      <c r="B49" s="1965"/>
      <c r="C49" s="1966"/>
      <c r="D49" s="1966"/>
      <c r="E49" s="1966"/>
      <c r="F49" s="1967"/>
    </row>
    <row r="50" spans="2:6" s="13" customFormat="1" ht="37.5" customHeight="1" x14ac:dyDescent="0.25">
      <c r="B50" s="2232" t="s">
        <v>209</v>
      </c>
      <c r="C50" s="2233"/>
      <c r="D50" s="31"/>
      <c r="E50" s="31"/>
      <c r="F50" s="32"/>
    </row>
    <row r="51" spans="2:6" s="13" customFormat="1" ht="16.5" customHeight="1" x14ac:dyDescent="0.25">
      <c r="B51" s="2234" t="s">
        <v>210</v>
      </c>
      <c r="C51" s="2235"/>
      <c r="D51" s="2235"/>
      <c r="E51" s="2235"/>
      <c r="F51" s="2236"/>
    </row>
    <row r="52" spans="2:6" s="13" customFormat="1" ht="16.05" customHeight="1" x14ac:dyDescent="0.25">
      <c r="B52" s="2234" t="s">
        <v>217</v>
      </c>
      <c r="C52" s="2235"/>
      <c r="D52" s="2235"/>
      <c r="E52" s="2235"/>
      <c r="F52" s="2236"/>
    </row>
    <row r="53" spans="2:6" s="13" customFormat="1" ht="16.05" customHeight="1" x14ac:dyDescent="0.25">
      <c r="B53" s="2234"/>
      <c r="C53" s="2235"/>
      <c r="D53" s="2235"/>
      <c r="E53" s="2235"/>
      <c r="F53" s="2236"/>
    </row>
    <row r="54" spans="2:6" s="13" customFormat="1" ht="16.05" customHeight="1" x14ac:dyDescent="0.25">
      <c r="B54" s="2234"/>
      <c r="C54" s="2235"/>
      <c r="D54" s="2235"/>
      <c r="E54" s="2235"/>
      <c r="F54" s="2236"/>
    </row>
    <row r="55" spans="2:6" s="13" customFormat="1" ht="16.05" customHeight="1" x14ac:dyDescent="0.25">
      <c r="B55" s="2234"/>
      <c r="C55" s="2235"/>
      <c r="D55" s="2235"/>
      <c r="E55" s="2235"/>
      <c r="F55" s="2236"/>
    </row>
    <row r="56" spans="2:6" s="13" customFormat="1" ht="34.5" customHeight="1" x14ac:dyDescent="0.25">
      <c r="B56" s="1965"/>
      <c r="C56" s="1966"/>
      <c r="D56" s="1966"/>
      <c r="E56" s="1966"/>
      <c r="F56" s="1967"/>
    </row>
    <row r="57" spans="2:6" s="13" customFormat="1" ht="29.25" customHeight="1" x14ac:dyDescent="0.25">
      <c r="B57" s="2237" t="s">
        <v>629</v>
      </c>
      <c r="C57" s="2238"/>
      <c r="D57" s="1966"/>
      <c r="E57" s="1966"/>
      <c r="F57" s="1967"/>
    </row>
    <row r="58" spans="2:6" s="13" customFormat="1" ht="14.1" customHeight="1" x14ac:dyDescent="0.25">
      <c r="B58" s="16"/>
      <c r="C58" s="17"/>
      <c r="D58" s="17"/>
      <c r="E58" s="17"/>
      <c r="F58" s="18"/>
    </row>
    <row r="59" spans="2:6" s="13" customFormat="1" ht="37.5" customHeight="1" x14ac:dyDescent="0.25">
      <c r="B59" s="2230" t="s">
        <v>626</v>
      </c>
      <c r="C59" s="2231"/>
      <c r="D59" s="31"/>
      <c r="E59" s="31"/>
      <c r="F59" s="32"/>
    </row>
    <row r="60" spans="2:6" s="13" customFormat="1" ht="16.5" customHeight="1" x14ac:dyDescent="0.25">
      <c r="B60" s="2227" t="s">
        <v>630</v>
      </c>
      <c r="C60" s="2228"/>
      <c r="D60" s="2228"/>
      <c r="E60" s="2228"/>
      <c r="F60" s="2229"/>
    </row>
    <row r="61" spans="2:6" s="13" customFormat="1" ht="16.05" customHeight="1" x14ac:dyDescent="0.25">
      <c r="B61" s="2227" t="s">
        <v>217</v>
      </c>
      <c r="C61" s="2228"/>
      <c r="D61" s="2228"/>
      <c r="E61" s="2228"/>
      <c r="F61" s="2229"/>
    </row>
    <row r="62" spans="2:6" s="13" customFormat="1" ht="16.05" customHeight="1" x14ac:dyDescent="0.25">
      <c r="B62" s="2227"/>
      <c r="C62" s="2228"/>
      <c r="D62" s="2228"/>
      <c r="E62" s="2228"/>
      <c r="F62" s="2229"/>
    </row>
    <row r="63" spans="2:6" s="13" customFormat="1" ht="16.05" customHeight="1" x14ac:dyDescent="0.25">
      <c r="B63" s="2227"/>
      <c r="C63" s="2228"/>
      <c r="D63" s="2228"/>
      <c r="E63" s="2228"/>
      <c r="F63" s="2229"/>
    </row>
    <row r="64" spans="2:6" s="13" customFormat="1" ht="16.05" customHeight="1" x14ac:dyDescent="0.25">
      <c r="B64" s="2227"/>
      <c r="C64" s="2228"/>
      <c r="D64" s="2228"/>
      <c r="E64" s="2228"/>
      <c r="F64" s="2229"/>
    </row>
    <row r="65" spans="2:6" s="13" customFormat="1" ht="15.75" customHeight="1" x14ac:dyDescent="0.25">
      <c r="B65" s="1231"/>
      <c r="C65" s="1230"/>
      <c r="D65" s="1230"/>
      <c r="E65" s="1230"/>
      <c r="F65" s="1232"/>
    </row>
    <row r="66" spans="2:6" ht="18.75" customHeight="1" x14ac:dyDescent="0.25">
      <c r="B66" s="2230" t="s">
        <v>628</v>
      </c>
      <c r="C66" s="2231"/>
      <c r="D66" s="31"/>
      <c r="E66" s="31"/>
      <c r="F66" s="32"/>
    </row>
    <row r="67" spans="2:6" ht="23.25" customHeight="1" x14ac:dyDescent="0.25">
      <c r="B67" s="2227" t="s">
        <v>623</v>
      </c>
      <c r="C67" s="2228"/>
      <c r="D67" s="2228"/>
      <c r="E67" s="2228"/>
      <c r="F67" s="2229"/>
    </row>
    <row r="68" spans="2:6" x14ac:dyDescent="0.25">
      <c r="B68" s="2227" t="s">
        <v>217</v>
      </c>
      <c r="C68" s="2228"/>
      <c r="D68" s="2228"/>
      <c r="E68" s="2228"/>
      <c r="F68" s="2229"/>
    </row>
    <row r="69" spans="2:6" x14ac:dyDescent="0.25">
      <c r="B69" s="2227"/>
      <c r="C69" s="2228"/>
      <c r="D69" s="2228"/>
      <c r="E69" s="2228"/>
      <c r="F69" s="2229"/>
    </row>
    <row r="70" spans="2:6" x14ac:dyDescent="0.25">
      <c r="B70" s="2227"/>
      <c r="C70" s="2228"/>
      <c r="D70" s="2228"/>
      <c r="E70" s="2228"/>
      <c r="F70" s="2229"/>
    </row>
    <row r="71" spans="2:6" x14ac:dyDescent="0.25">
      <c r="B71" s="2227"/>
      <c r="C71" s="2228"/>
      <c r="D71" s="2228"/>
      <c r="E71" s="2228"/>
      <c r="F71" s="2229"/>
    </row>
    <row r="72" spans="2:6" s="1216" customFormat="1" ht="16.8" x14ac:dyDescent="0.25">
      <c r="B72" s="1960"/>
      <c r="C72" s="1961"/>
      <c r="D72" s="1961"/>
      <c r="E72" s="1961"/>
      <c r="F72" s="1962"/>
    </row>
    <row r="73" spans="2:6" x14ac:dyDescent="0.25">
      <c r="B73" s="1233"/>
      <c r="C73" s="200"/>
      <c r="D73" s="200"/>
      <c r="E73" s="200"/>
      <c r="F73" s="1234"/>
    </row>
    <row r="74" spans="2:6" ht="17.399999999999999" x14ac:dyDescent="0.25">
      <c r="B74" s="2230" t="s">
        <v>627</v>
      </c>
      <c r="C74" s="2231"/>
      <c r="D74" s="31"/>
      <c r="E74" s="31"/>
      <c r="F74" s="32"/>
    </row>
    <row r="75" spans="2:6" ht="27.75" customHeight="1" x14ac:dyDescent="0.25">
      <c r="B75" s="2227" t="s">
        <v>624</v>
      </c>
      <c r="C75" s="2228"/>
      <c r="D75" s="2228"/>
      <c r="E75" s="2228"/>
      <c r="F75" s="2229"/>
    </row>
    <row r="76" spans="2:6" x14ac:dyDescent="0.25">
      <c r="B76" s="2227" t="s">
        <v>217</v>
      </c>
      <c r="C76" s="2228"/>
      <c r="D76" s="2228"/>
      <c r="E76" s="2228"/>
      <c r="F76" s="2229"/>
    </row>
    <row r="77" spans="2:6" x14ac:dyDescent="0.25">
      <c r="B77" s="2227"/>
      <c r="C77" s="2228"/>
      <c r="D77" s="2228"/>
      <c r="E77" s="2228"/>
      <c r="F77" s="2229"/>
    </row>
    <row r="78" spans="2:6" x14ac:dyDescent="0.25">
      <c r="B78" s="2227"/>
      <c r="C78" s="2228"/>
      <c r="D78" s="2228"/>
      <c r="E78" s="2228"/>
      <c r="F78" s="2229"/>
    </row>
    <row r="79" spans="2:6" x14ac:dyDescent="0.25">
      <c r="B79" s="2227"/>
      <c r="C79" s="2228"/>
      <c r="D79" s="2228"/>
      <c r="E79" s="2228"/>
      <c r="F79" s="2229"/>
    </row>
    <row r="80" spans="2:6" ht="69" customHeight="1" x14ac:dyDescent="0.25">
      <c r="B80" s="1144"/>
      <c r="C80" s="1569"/>
      <c r="D80" s="1569"/>
      <c r="E80" s="1569"/>
      <c r="F80" s="1973"/>
    </row>
    <row r="81" spans="2:6" ht="41.25" customHeight="1" thickBot="1" x14ac:dyDescent="0.3">
      <c r="B81" s="2039"/>
      <c r="C81" s="2040"/>
      <c r="D81" s="2040"/>
      <c r="E81" s="2040"/>
      <c r="F81" s="2041"/>
    </row>
  </sheetData>
  <sheetProtection algorithmName="SHA-512" hashValue="adbFU+DRprBCYXtTbeD9BqNekwYHvKhkqGjtYSRl8oMse8JnAmKAKXsOmzGX+WCGRUX6/QW1Dbg5DO3IHdBg+Q==" saltValue="KFE+z1GbfnotqlGcrSWEuw==" spinCount="100000" sheet="1" objects="1" scenarios="1"/>
  <mergeCells count="31">
    <mergeCell ref="B30:F30"/>
    <mergeCell ref="B2:F3"/>
    <mergeCell ref="B4:F5"/>
    <mergeCell ref="B11:F11"/>
    <mergeCell ref="B28:C28"/>
    <mergeCell ref="B23:C23"/>
    <mergeCell ref="B6:F10"/>
    <mergeCell ref="B14:F19"/>
    <mergeCell ref="B25:F26"/>
    <mergeCell ref="B24:F24"/>
    <mergeCell ref="B21:F21"/>
    <mergeCell ref="B20:C20"/>
    <mergeCell ref="B41:F44"/>
    <mergeCell ref="B45:F48"/>
    <mergeCell ref="B32:F32"/>
    <mergeCell ref="B34:F34"/>
    <mergeCell ref="B38:F40"/>
    <mergeCell ref="B36:F36"/>
    <mergeCell ref="B61:F64"/>
    <mergeCell ref="B60:F60"/>
    <mergeCell ref="B50:C50"/>
    <mergeCell ref="B59:C59"/>
    <mergeCell ref="B52:F55"/>
    <mergeCell ref="B51:F51"/>
    <mergeCell ref="B57:C57"/>
    <mergeCell ref="B76:F79"/>
    <mergeCell ref="B66:C66"/>
    <mergeCell ref="B67:F67"/>
    <mergeCell ref="B68:F71"/>
    <mergeCell ref="B74:C74"/>
    <mergeCell ref="B75:F75"/>
  </mergeCells>
  <phoneticPr fontId="33" type="noConversion"/>
  <printOptions horizontalCentered="1"/>
  <pageMargins left="0" right="0" top="0" bottom="0" header="0" footer="0"/>
  <pageSetup paperSize="9" scale="51"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7"/>
      <c r="B1" s="1566"/>
      <c r="C1" s="1548" t="s">
        <v>731</v>
      </c>
      <c r="D1" s="1549" t="s">
        <v>732</v>
      </c>
      <c r="E1" s="1549" t="s">
        <v>733</v>
      </c>
      <c r="F1" s="1550" t="s">
        <v>737</v>
      </c>
      <c r="G1" s="1550" t="s">
        <v>738</v>
      </c>
      <c r="H1" s="1551" t="s">
        <v>734</v>
      </c>
      <c r="I1" s="1551" t="s">
        <v>735</v>
      </c>
      <c r="J1" s="1565" t="s">
        <v>736</v>
      </c>
      <c r="K1" s="1566"/>
      <c r="L1" s="1566"/>
      <c r="M1" s="1566"/>
      <c r="N1" s="1557"/>
      <c r="O1" s="1557"/>
      <c r="P1" s="1557"/>
    </row>
    <row r="2" spans="1:24" s="1546" customFormat="1" ht="11.25" customHeight="1" x14ac:dyDescent="0.25">
      <c r="A2" s="1557"/>
      <c r="B2" s="1556"/>
      <c r="C2" s="1556"/>
      <c r="D2" s="1559"/>
      <c r="E2" s="1556"/>
      <c r="F2" s="1556"/>
      <c r="G2" s="1556"/>
      <c r="H2" s="1556"/>
      <c r="I2" s="1556"/>
      <c r="J2" s="1557"/>
      <c r="K2" s="1557"/>
      <c r="L2" s="1557"/>
      <c r="M2" s="1557"/>
      <c r="N2" s="1557"/>
      <c r="O2" s="1557"/>
      <c r="P2" s="1557"/>
    </row>
    <row r="3" spans="1:24" ht="13.8" thickBot="1" x14ac:dyDescent="0.3">
      <c r="A3" s="1546"/>
    </row>
    <row r="4" spans="1:24" s="324" customFormat="1" ht="33.75" customHeight="1" thickBot="1" x14ac:dyDescent="0.3">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46"/>
      <c r="V5" s="853" t="s">
        <v>730</v>
      </c>
      <c r="W5" s="1543">
        <v>0.57899999999999996</v>
      </c>
    </row>
    <row r="6" spans="1:24" ht="30.75" customHeight="1" thickBot="1" x14ac:dyDescent="0.3">
      <c r="A6" s="1564"/>
      <c r="B6" s="2325" t="s">
        <v>441</v>
      </c>
      <c r="C6" s="2326"/>
      <c r="D6" s="2326"/>
      <c r="E6" s="2326"/>
      <c r="F6" s="2326"/>
      <c r="G6" s="2327"/>
      <c r="H6" s="2457" t="s">
        <v>425</v>
      </c>
      <c r="I6" s="2458"/>
      <c r="J6" s="2458"/>
      <c r="K6" s="2458"/>
      <c r="L6" s="2458"/>
      <c r="M6" s="2458"/>
      <c r="N6" s="2458"/>
      <c r="O6" s="2459"/>
      <c r="V6" s="853" t="s">
        <v>728</v>
      </c>
      <c r="W6" s="1543">
        <v>0.85799999999999998</v>
      </c>
    </row>
    <row r="7" spans="1:24" ht="27.75" customHeight="1" thickBot="1" x14ac:dyDescent="0.3">
      <c r="A7" s="42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46"/>
      <c r="B8" s="2431" t="s">
        <v>181</v>
      </c>
      <c r="C8" s="2432"/>
      <c r="D8" s="2432"/>
      <c r="E8" s="2432"/>
      <c r="F8" s="2432"/>
      <c r="G8" s="2432"/>
      <c r="H8" s="2433"/>
      <c r="I8" s="2460" t="s">
        <v>501</v>
      </c>
      <c r="J8" s="2461"/>
      <c r="L8" s="423"/>
      <c r="U8" s="889" t="s">
        <v>497</v>
      </c>
      <c r="V8" s="853" t="s">
        <v>437</v>
      </c>
      <c r="W8" s="857">
        <v>9</v>
      </c>
    </row>
    <row r="9" spans="1:24" ht="72" customHeight="1" thickBot="1" x14ac:dyDescent="0.35">
      <c r="A9" s="1546"/>
      <c r="B9" s="675"/>
      <c r="C9" s="676" t="s">
        <v>158</v>
      </c>
      <c r="D9" s="676" t="s">
        <v>159</v>
      </c>
      <c r="E9" s="676" t="s">
        <v>160</v>
      </c>
      <c r="F9" s="676" t="s">
        <v>161</v>
      </c>
      <c r="G9" s="677" t="s">
        <v>177</v>
      </c>
      <c r="H9" s="877" t="s">
        <v>455</v>
      </c>
      <c r="I9" s="679" t="s">
        <v>2</v>
      </c>
      <c r="J9" s="680" t="s">
        <v>502</v>
      </c>
      <c r="L9" s="40"/>
      <c r="M9" s="40"/>
      <c r="N9" s="41" t="s">
        <v>247</v>
      </c>
      <c r="O9" s="41"/>
      <c r="P9" s="42"/>
      <c r="V9" s="853" t="s">
        <v>755</v>
      </c>
      <c r="W9" s="1655">
        <v>4.5</v>
      </c>
    </row>
    <row r="10" spans="1:24" ht="44.55" customHeight="1" thickBot="1" x14ac:dyDescent="0.4">
      <c r="A10" s="1546"/>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46"/>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42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42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42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42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46"/>
      <c r="B16" s="2354"/>
      <c r="C16" s="2437"/>
      <c r="D16" s="2437"/>
      <c r="E16" s="2371"/>
      <c r="H16" s="334"/>
      <c r="I16" s="335"/>
      <c r="J16" s="336"/>
      <c r="K16" s="336"/>
      <c r="L16" s="335"/>
      <c r="M16" s="337"/>
      <c r="N16" s="429" t="s">
        <v>952</v>
      </c>
      <c r="O16" s="430" t="s">
        <v>19</v>
      </c>
      <c r="P16" s="42"/>
      <c r="U16" s="43"/>
      <c r="V16" s="43"/>
    </row>
    <row r="17" spans="1:22" ht="15" customHeight="1" x14ac:dyDescent="0.25">
      <c r="A17" s="1546"/>
      <c r="B17" s="2354"/>
      <c r="C17" s="2437"/>
      <c r="D17" s="2437"/>
      <c r="E17" s="2371"/>
      <c r="H17" s="339"/>
      <c r="I17" s="340"/>
      <c r="J17" s="341"/>
      <c r="K17" s="341"/>
      <c r="L17" s="42"/>
      <c r="M17" s="43"/>
      <c r="N17" s="342"/>
      <c r="O17" s="343"/>
      <c r="P17" s="42"/>
      <c r="U17" s="43"/>
      <c r="V17" s="43"/>
    </row>
    <row r="18" spans="1:22" ht="15" customHeight="1" x14ac:dyDescent="0.25">
      <c r="A18" s="1546"/>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46"/>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46"/>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46"/>
      <c r="B21" s="27" t="s">
        <v>25</v>
      </c>
      <c r="C21" s="23"/>
      <c r="D21" s="24"/>
      <c r="E21" s="438">
        <f>C21*D21</f>
        <v>0</v>
      </c>
      <c r="H21" s="348">
        <v>6066</v>
      </c>
      <c r="I21" s="349" t="s">
        <v>26</v>
      </c>
      <c r="J21" s="350"/>
      <c r="K21" s="350"/>
      <c r="L21" s="351"/>
      <c r="M21" s="437"/>
      <c r="N21" s="432">
        <f>SUM('SITE 1:SITE 15'!O21)</f>
        <v>0</v>
      </c>
      <c r="O21" s="2"/>
      <c r="P21" s="352"/>
      <c r="S21" s="1555"/>
      <c r="U21" s="352"/>
      <c r="V21" s="352"/>
    </row>
    <row r="22" spans="1:22" ht="15" customHeight="1" thickBot="1" x14ac:dyDescent="0.3">
      <c r="A22" s="1546"/>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46"/>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x14ac:dyDescent="0.25">
      <c r="A24" s="1546"/>
      <c r="B24" s="444"/>
      <c r="C24" s="445"/>
      <c r="D24" s="446"/>
      <c r="E24" s="447"/>
      <c r="H24" s="353" t="s">
        <v>33</v>
      </c>
      <c r="I24" s="349" t="s">
        <v>34</v>
      </c>
      <c r="J24" s="350"/>
      <c r="K24" s="350"/>
      <c r="L24" s="351"/>
      <c r="M24" s="437"/>
      <c r="N24" s="432">
        <f>SUM('SITE 1:SITE 15'!O24)</f>
        <v>0</v>
      </c>
      <c r="O24" s="2"/>
      <c r="P24" s="42"/>
      <c r="U24" s="43"/>
      <c r="V24" s="43"/>
    </row>
    <row r="25" spans="1:22" ht="15" customHeight="1" x14ac:dyDescent="0.25">
      <c r="A25" s="1546"/>
      <c r="B25" s="448"/>
      <c r="C25" s="74"/>
      <c r="D25" s="75"/>
      <c r="E25" s="449"/>
      <c r="H25" s="355" t="s">
        <v>36</v>
      </c>
      <c r="I25" s="356" t="s">
        <v>37</v>
      </c>
      <c r="J25" s="357"/>
      <c r="K25" s="357"/>
      <c r="L25" s="358"/>
      <c r="M25" s="450"/>
      <c r="N25" s="432">
        <f>SUM('SITE 1:SITE 15'!O25)</f>
        <v>0</v>
      </c>
      <c r="O25" s="3"/>
      <c r="P25" s="42"/>
      <c r="U25" s="43"/>
      <c r="V25" s="43"/>
    </row>
    <row r="26" spans="1:22" ht="15" customHeight="1" x14ac:dyDescent="0.25">
      <c r="A26" s="1546"/>
      <c r="B26" s="448"/>
      <c r="C26" s="74"/>
      <c r="D26" s="75"/>
      <c r="E26" s="449"/>
      <c r="H26" s="359">
        <v>60</v>
      </c>
      <c r="I26" s="360" t="s">
        <v>39</v>
      </c>
      <c r="J26" s="361"/>
      <c r="K26" s="361"/>
      <c r="L26" s="362"/>
      <c r="M26" s="451"/>
      <c r="N26" s="452">
        <f>SUM('SITE 1:SITE 15'!O26)</f>
        <v>0</v>
      </c>
      <c r="O26" s="453">
        <f>SUM(O18:O25)</f>
        <v>0</v>
      </c>
      <c r="P26" s="45"/>
      <c r="U26" s="43"/>
      <c r="V26" s="43"/>
    </row>
    <row r="27" spans="1:22" ht="15" customHeight="1" x14ac:dyDescent="0.25">
      <c r="A27" s="1546"/>
      <c r="B27" s="448"/>
      <c r="C27" s="74"/>
      <c r="D27" s="75"/>
      <c r="E27" s="449"/>
      <c r="H27" s="364"/>
      <c r="I27" s="365"/>
      <c r="J27" s="336"/>
      <c r="K27" s="336"/>
      <c r="L27" s="366"/>
      <c r="M27" s="367"/>
      <c r="N27" s="365"/>
      <c r="O27" s="454"/>
      <c r="P27" s="369"/>
      <c r="U27" s="369"/>
      <c r="V27" s="369"/>
    </row>
    <row r="28" spans="1:22" ht="15" customHeight="1" x14ac:dyDescent="0.25">
      <c r="A28" s="1546"/>
      <c r="B28" s="448"/>
      <c r="C28" s="74"/>
      <c r="D28" s="75"/>
      <c r="E28" s="449"/>
      <c r="H28" s="370">
        <v>613</v>
      </c>
      <c r="I28" s="371" t="s">
        <v>42</v>
      </c>
      <c r="J28" s="372"/>
      <c r="K28" s="372"/>
      <c r="L28" s="373"/>
      <c r="M28" s="373"/>
      <c r="N28" s="455">
        <f>SUM('SITE 1:SITE 15'!O28)</f>
        <v>0</v>
      </c>
      <c r="O28" s="4"/>
      <c r="P28" s="45"/>
      <c r="U28" s="43"/>
      <c r="V28" s="43"/>
    </row>
    <row r="29" spans="1:22" ht="15" customHeight="1" x14ac:dyDescent="0.25">
      <c r="A29" s="1546"/>
      <c r="B29" s="448"/>
      <c r="C29" s="74"/>
      <c r="D29" s="75"/>
      <c r="E29" s="449"/>
      <c r="H29" s="348">
        <v>614</v>
      </c>
      <c r="I29" s="349" t="s">
        <v>44</v>
      </c>
      <c r="J29" s="350"/>
      <c r="K29" s="350"/>
      <c r="L29" s="351"/>
      <c r="M29" s="351"/>
      <c r="N29" s="455">
        <f>SUM('SITE 1:SITE 15'!O29)</f>
        <v>0</v>
      </c>
      <c r="O29" s="5"/>
      <c r="P29" s="369"/>
      <c r="U29" s="369"/>
      <c r="V29" s="369"/>
    </row>
    <row r="30" spans="1:22" ht="15" customHeight="1" thickBot="1" x14ac:dyDescent="0.3">
      <c r="A30" s="1546"/>
      <c r="B30" s="456"/>
      <c r="C30" s="457"/>
      <c r="D30" s="458"/>
      <c r="E30" s="459"/>
      <c r="H30" s="348">
        <v>615</v>
      </c>
      <c r="I30" s="349" t="s">
        <v>45</v>
      </c>
      <c r="J30" s="350"/>
      <c r="K30" s="350"/>
      <c r="L30" s="351"/>
      <c r="M30" s="351"/>
      <c r="N30" s="455">
        <f>SUM('SITE 1:SITE 15'!O30)</f>
        <v>0</v>
      </c>
      <c r="O30" s="5"/>
      <c r="P30" s="45"/>
      <c r="U30" s="43"/>
      <c r="V30" s="43"/>
    </row>
    <row r="31" spans="1:22" ht="15" customHeight="1" thickBot="1" x14ac:dyDescent="0.3">
      <c r="A31" s="1546"/>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46"/>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46"/>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46"/>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46"/>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46"/>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46"/>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46"/>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46"/>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46"/>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46"/>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46"/>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46"/>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46"/>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46"/>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46"/>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46"/>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46"/>
      <c r="B48" s="70"/>
      <c r="C48" s="67"/>
      <c r="D48" s="68"/>
      <c r="E48" s="69"/>
      <c r="H48" s="383">
        <v>63</v>
      </c>
      <c r="I48" s="378" t="s">
        <v>84</v>
      </c>
      <c r="J48" s="361"/>
      <c r="K48" s="361"/>
      <c r="L48" s="362"/>
      <c r="M48" s="451"/>
      <c r="N48" s="452">
        <f>SUM('SITE 1:SITE 15'!O48)</f>
        <v>0</v>
      </c>
      <c r="O48" s="7"/>
    </row>
    <row r="49" spans="1:15" ht="14.1" customHeight="1" thickBot="1" x14ac:dyDescent="0.3">
      <c r="A49" s="1546"/>
      <c r="B49" s="472" t="s">
        <v>85</v>
      </c>
      <c r="C49" s="473"/>
      <c r="D49" s="474"/>
      <c r="E49" s="475"/>
      <c r="H49" s="364"/>
      <c r="I49" s="352"/>
      <c r="J49" s="341"/>
      <c r="K49" s="341"/>
      <c r="L49" s="325"/>
      <c r="M49" s="325"/>
      <c r="N49" s="365"/>
      <c r="O49" s="454"/>
    </row>
    <row r="50" spans="1:15" ht="14.1" customHeight="1" x14ac:dyDescent="0.25">
      <c r="A50" s="1546"/>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46"/>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46"/>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46"/>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46"/>
      <c r="B54" s="70"/>
      <c r="C54" s="67"/>
      <c r="D54" s="68"/>
      <c r="E54" s="69"/>
      <c r="H54" s="359">
        <v>64</v>
      </c>
      <c r="I54" s="378" t="s">
        <v>94</v>
      </c>
      <c r="J54" s="361"/>
      <c r="K54" s="361"/>
      <c r="L54" s="362"/>
      <c r="M54" s="451"/>
      <c r="N54" s="452">
        <f>SUM('SITE 1:SITE 15'!O54)</f>
        <v>0</v>
      </c>
      <c r="O54" s="476">
        <f>E64+O53</f>
        <v>0</v>
      </c>
    </row>
    <row r="55" spans="1:15" ht="14.1" customHeight="1" thickBot="1" x14ac:dyDescent="0.3">
      <c r="A55" s="1546"/>
      <c r="B55" s="472" t="s">
        <v>95</v>
      </c>
      <c r="C55" s="473"/>
      <c r="D55" s="474"/>
      <c r="E55" s="475"/>
      <c r="H55" s="364"/>
      <c r="I55" s="352"/>
      <c r="J55" s="341"/>
      <c r="K55" s="341"/>
      <c r="L55" s="325"/>
      <c r="M55" s="325"/>
      <c r="N55" s="365"/>
      <c r="O55" s="454"/>
    </row>
    <row r="56" spans="1:15" ht="14.1" customHeight="1" x14ac:dyDescent="0.25">
      <c r="A56" s="1546"/>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46"/>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46"/>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46"/>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46"/>
      <c r="B60" s="27" t="s">
        <v>104</v>
      </c>
      <c r="C60" s="25"/>
      <c r="D60" s="26"/>
      <c r="E60" s="438">
        <f>C60*D60</f>
        <v>0</v>
      </c>
      <c r="H60" s="334"/>
      <c r="I60" s="369"/>
      <c r="J60" s="341"/>
      <c r="K60" s="341"/>
      <c r="L60" s="352"/>
      <c r="M60" s="352"/>
      <c r="N60" s="335"/>
      <c r="O60" s="471"/>
    </row>
    <row r="61" spans="1:15" ht="14.1" customHeight="1" thickBot="1" x14ac:dyDescent="0.3">
      <c r="A61" s="1546"/>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46"/>
      <c r="B62" s="70"/>
      <c r="C62" s="480"/>
      <c r="D62" s="68"/>
      <c r="E62" s="69"/>
      <c r="H62" s="334"/>
      <c r="I62" s="369"/>
      <c r="J62" s="325"/>
      <c r="K62" s="325"/>
      <c r="L62" s="352"/>
      <c r="M62" s="352"/>
      <c r="N62" s="335"/>
      <c r="O62" s="471"/>
    </row>
    <row r="63" spans="1:15" ht="14.1" customHeight="1" thickBot="1" x14ac:dyDescent="0.3">
      <c r="A63" s="1546"/>
      <c r="B63" s="70"/>
      <c r="C63" s="480"/>
      <c r="D63" s="68"/>
      <c r="E63" s="69"/>
      <c r="H63" s="383">
        <v>67</v>
      </c>
      <c r="I63" s="378" t="s">
        <v>107</v>
      </c>
      <c r="J63" s="361"/>
      <c r="K63" s="361"/>
      <c r="L63" s="361"/>
      <c r="M63" s="479"/>
      <c r="N63" s="452">
        <f>SUM('SITE 1:SITE 15'!O63)</f>
        <v>0</v>
      </c>
      <c r="O63" s="7"/>
    </row>
    <row r="64" spans="1:15" ht="14.1" customHeight="1" x14ac:dyDescent="0.25">
      <c r="A64" s="1546"/>
      <c r="B64" s="2395" t="s">
        <v>108</v>
      </c>
      <c r="C64" s="2408"/>
      <c r="D64" s="2409"/>
      <c r="E64" s="2416">
        <f>E61+E53+E47+E23+E29</f>
        <v>0</v>
      </c>
      <c r="H64" s="364"/>
      <c r="I64" s="352"/>
      <c r="J64" s="341"/>
      <c r="K64" s="341"/>
      <c r="L64" s="352"/>
      <c r="M64" s="352"/>
      <c r="N64" s="365"/>
      <c r="O64" s="454"/>
    </row>
    <row r="65" spans="1:15" ht="14.1" customHeight="1" x14ac:dyDescent="0.25">
      <c r="A65" s="1546"/>
      <c r="B65" s="2410"/>
      <c r="C65" s="2411"/>
      <c r="D65" s="2412"/>
      <c r="E65" s="2417"/>
      <c r="H65" s="370" t="s">
        <v>109</v>
      </c>
      <c r="I65" s="381" t="s">
        <v>110</v>
      </c>
      <c r="J65" s="346"/>
      <c r="K65" s="346"/>
      <c r="L65" s="388"/>
      <c r="M65" s="481"/>
      <c r="N65" s="432">
        <f>SUM('SITE 1:SITE 15'!O65)</f>
        <v>0</v>
      </c>
      <c r="O65" s="7"/>
    </row>
    <row r="66" spans="1:15" ht="14.1" customHeight="1" x14ac:dyDescent="0.25">
      <c r="A66" s="1546"/>
      <c r="B66" s="2410"/>
      <c r="C66" s="2411"/>
      <c r="D66" s="2412"/>
      <c r="E66" s="2417"/>
      <c r="H66" s="348" t="s">
        <v>111</v>
      </c>
      <c r="I66" s="349" t="s">
        <v>112</v>
      </c>
      <c r="J66" s="350"/>
      <c r="K66" s="350"/>
      <c r="L66" s="351"/>
      <c r="M66" s="437"/>
      <c r="N66" s="432">
        <f>SUM('SITE 1:SITE 15'!O66)</f>
        <v>0</v>
      </c>
      <c r="O66" s="2"/>
    </row>
    <row r="67" spans="1:15" ht="14.1" customHeight="1" thickBot="1" x14ac:dyDescent="0.3">
      <c r="A67" s="1546"/>
      <c r="B67" s="2413"/>
      <c r="C67" s="2414"/>
      <c r="D67" s="2415"/>
      <c r="E67" s="2418"/>
      <c r="H67" s="374">
        <v>6815</v>
      </c>
      <c r="I67" s="356" t="s">
        <v>113</v>
      </c>
      <c r="J67" s="357"/>
      <c r="K67" s="357"/>
      <c r="L67" s="358"/>
      <c r="M67" s="450"/>
      <c r="N67" s="432">
        <f>SUM('SITE 1:SITE 15'!O67)</f>
        <v>0</v>
      </c>
      <c r="O67" s="3"/>
    </row>
    <row r="68" spans="1:15" ht="14.1" customHeight="1" thickBot="1" x14ac:dyDescent="0.3">
      <c r="A68" s="1546"/>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46"/>
      <c r="B69" s="486"/>
      <c r="C69" s="487"/>
      <c r="D69" s="488"/>
      <c r="E69" s="489"/>
      <c r="H69" s="364"/>
      <c r="I69" s="352"/>
      <c r="J69" s="341"/>
      <c r="K69" s="341"/>
      <c r="L69" s="352"/>
      <c r="M69" s="352"/>
      <c r="N69" s="365"/>
      <c r="O69" s="454"/>
    </row>
    <row r="70" spans="1:15" ht="14.1" customHeight="1" x14ac:dyDescent="0.25">
      <c r="A70" s="1546"/>
      <c r="B70" s="490"/>
      <c r="C70" s="490"/>
      <c r="D70" s="490"/>
      <c r="E70" s="491"/>
      <c r="H70" s="390">
        <v>86</v>
      </c>
      <c r="I70" s="378" t="s">
        <v>115</v>
      </c>
      <c r="J70" s="361"/>
      <c r="K70" s="361"/>
      <c r="L70" s="361"/>
      <c r="M70" s="479"/>
      <c r="N70" s="452">
        <f>SUM('SITE 1:SITE 15'!O70)</f>
        <v>0</v>
      </c>
      <c r="O70" s="11"/>
    </row>
    <row r="71" spans="1:15" ht="15.75" customHeight="1" thickBot="1" x14ac:dyDescent="0.3">
      <c r="A71" s="1546"/>
      <c r="B71" s="490"/>
      <c r="C71" s="490"/>
      <c r="D71" s="490"/>
      <c r="E71" s="491"/>
      <c r="H71" s="391"/>
      <c r="I71" s="45"/>
      <c r="J71" s="45"/>
      <c r="K71" s="45"/>
      <c r="L71" s="352"/>
      <c r="M71" s="352"/>
      <c r="N71" s="43"/>
      <c r="O71" s="380"/>
    </row>
    <row r="72" spans="1:15" ht="17.100000000000001" customHeight="1" x14ac:dyDescent="0.25">
      <c r="A72" s="1546"/>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46"/>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46"/>
      <c r="F74" s="498"/>
      <c r="H74" s="398" t="s">
        <v>118</v>
      </c>
      <c r="I74" s="399"/>
      <c r="J74" s="400"/>
      <c r="K74" s="400"/>
      <c r="L74" s="401"/>
      <c r="M74" s="401"/>
      <c r="N74" s="499">
        <f>SUM('SITE 1:SITE 15'!O74)</f>
        <v>0</v>
      </c>
      <c r="O74" s="500">
        <f>SUM(O72+O73)</f>
        <v>0</v>
      </c>
    </row>
    <row r="75" spans="1:15" ht="14.4" thickBot="1" x14ac:dyDescent="0.3">
      <c r="A75" s="1546"/>
      <c r="E75" s="498"/>
      <c r="F75" s="498"/>
    </row>
    <row r="76" spans="1:15" ht="15" customHeight="1" x14ac:dyDescent="0.25">
      <c r="A76" s="1546"/>
      <c r="B76" s="2342" t="s">
        <v>170</v>
      </c>
      <c r="C76" s="2343"/>
      <c r="D76" s="2343"/>
      <c r="E76" s="2343"/>
      <c r="F76" s="2344"/>
      <c r="H76" s="404" t="s">
        <v>119</v>
      </c>
      <c r="I76" s="405"/>
      <c r="J76" s="406"/>
      <c r="K76" s="406"/>
      <c r="L76" s="405"/>
      <c r="M76" s="405"/>
      <c r="N76" s="331"/>
      <c r="O76" s="333"/>
    </row>
    <row r="77" spans="1:15" ht="28.2" thickBot="1" x14ac:dyDescent="0.3">
      <c r="A77" s="1546"/>
      <c r="B77" s="2363"/>
      <c r="C77" s="2364"/>
      <c r="D77" s="2364"/>
      <c r="E77" s="2364"/>
      <c r="F77" s="2365"/>
      <c r="H77" s="334"/>
      <c r="I77" s="335"/>
      <c r="J77" s="336"/>
      <c r="K77" s="336"/>
      <c r="L77" s="335"/>
      <c r="M77" s="337"/>
      <c r="N77" s="429" t="str">
        <f>N16</f>
        <v>Global PAM 3/5 ans</v>
      </c>
      <c r="O77" s="501" t="s">
        <v>19</v>
      </c>
    </row>
    <row r="78" spans="1:15" ht="15" customHeight="1" x14ac:dyDescent="0.25">
      <c r="A78" s="1546"/>
      <c r="B78" s="2366" t="s">
        <v>179</v>
      </c>
      <c r="C78" s="503"/>
      <c r="D78" s="503"/>
      <c r="E78" s="503"/>
      <c r="F78" s="504"/>
      <c r="H78" s="409"/>
      <c r="I78" s="410"/>
      <c r="J78" s="336"/>
      <c r="K78" s="336"/>
      <c r="L78" s="411"/>
      <c r="M78" s="505"/>
      <c r="N78" s="45"/>
      <c r="O78" s="412"/>
    </row>
    <row r="79" spans="1:15" ht="14.25" customHeight="1" x14ac:dyDescent="0.25">
      <c r="A79" s="1546"/>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46"/>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46"/>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46"/>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46"/>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46"/>
      <c r="B85" s="2336"/>
      <c r="C85" s="2337"/>
      <c r="D85" s="2337"/>
      <c r="E85" s="2337"/>
      <c r="F85" s="2338"/>
      <c r="H85" s="370">
        <v>708</v>
      </c>
      <c r="I85" s="356" t="s">
        <v>125</v>
      </c>
      <c r="J85" s="357"/>
      <c r="K85" s="357"/>
      <c r="L85" s="358"/>
      <c r="M85" s="450"/>
      <c r="N85" s="432">
        <f>SUM('SITE 1:SITE 15'!O85)</f>
        <v>0</v>
      </c>
      <c r="O85" s="7"/>
    </row>
    <row r="86" spans="1:15" ht="16.5" customHeight="1" x14ac:dyDescent="0.25">
      <c r="A86" s="1546"/>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46"/>
      <c r="B87" s="2336"/>
      <c r="C87" s="2337"/>
      <c r="D87" s="2337"/>
      <c r="E87" s="2337"/>
      <c r="F87" s="2338"/>
      <c r="H87" s="364"/>
      <c r="I87" s="352"/>
      <c r="J87" s="341"/>
      <c r="K87" s="341"/>
      <c r="L87" s="369"/>
      <c r="M87" s="369"/>
      <c r="N87" s="365"/>
      <c r="O87" s="454"/>
    </row>
    <row r="88" spans="1:15" ht="16.05" customHeight="1" x14ac:dyDescent="0.25">
      <c r="A88" s="1546"/>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46"/>
      <c r="B89" s="2428"/>
      <c r="C89" s="2429"/>
      <c r="D89" s="2429"/>
      <c r="E89" s="2429"/>
      <c r="F89" s="2430"/>
      <c r="H89" s="348">
        <v>742</v>
      </c>
      <c r="I89" s="349" t="s">
        <v>128</v>
      </c>
      <c r="J89" s="350"/>
      <c r="K89" s="350"/>
      <c r="L89" s="415"/>
      <c r="M89" s="514"/>
      <c r="N89" s="432">
        <f>SUM('SITE 1:SITE 15'!O89)</f>
        <v>0</v>
      </c>
      <c r="O89" s="2"/>
    </row>
    <row r="90" spans="1:15" ht="16.05" customHeight="1" x14ac:dyDescent="0.25">
      <c r="A90" s="1546"/>
      <c r="B90" s="2428"/>
      <c r="C90" s="2429"/>
      <c r="D90" s="2429"/>
      <c r="E90" s="2429"/>
      <c r="F90" s="2430"/>
      <c r="H90" s="370">
        <v>743</v>
      </c>
      <c r="I90" s="349" t="s">
        <v>129</v>
      </c>
      <c r="J90" s="350"/>
      <c r="K90" s="350"/>
      <c r="L90" s="351"/>
      <c r="M90" s="437"/>
      <c r="N90" s="432">
        <f>SUM('SITE 1:SITE 15'!O90)</f>
        <v>0</v>
      </c>
      <c r="O90" s="7"/>
    </row>
    <row r="91" spans="1:15" ht="16.05" customHeight="1" x14ac:dyDescent="0.25">
      <c r="A91" s="1546"/>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46"/>
      <c r="B92" s="515"/>
      <c r="C92" s="516"/>
      <c r="D92" s="516"/>
      <c r="E92" s="516"/>
      <c r="F92" s="517"/>
      <c r="H92" s="416">
        <v>7442</v>
      </c>
      <c r="I92" s="349" t="s">
        <v>131</v>
      </c>
      <c r="J92" s="350"/>
      <c r="K92" s="350"/>
      <c r="L92" s="351"/>
      <c r="M92" s="437"/>
      <c r="N92" s="2456">
        <f>SUM('SITE 1:SITE 15'!O92)</f>
        <v>0</v>
      </c>
      <c r="O92" s="2427"/>
    </row>
    <row r="93" spans="1:15" ht="14.25" customHeight="1" x14ac:dyDescent="0.25">
      <c r="A93" s="1546"/>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46"/>
      <c r="B94" s="2336"/>
      <c r="C94" s="2337"/>
      <c r="D94" s="2337"/>
      <c r="E94" s="2337"/>
      <c r="F94" s="2338"/>
      <c r="H94" s="416">
        <v>7451</v>
      </c>
      <c r="I94" s="349" t="s">
        <v>133</v>
      </c>
      <c r="J94" s="350"/>
      <c r="K94" s="350"/>
      <c r="L94" s="351"/>
      <c r="M94" s="437"/>
      <c r="N94" s="432">
        <f>SUM('SITE 1:SITE 15'!O94)</f>
        <v>0</v>
      </c>
      <c r="O94" s="10"/>
    </row>
    <row r="95" spans="1:15" ht="15" customHeight="1" x14ac:dyDescent="0.25">
      <c r="A95" s="1546"/>
      <c r="B95" s="518"/>
      <c r="C95" s="519"/>
      <c r="D95" s="519"/>
      <c r="E95" s="519"/>
      <c r="F95" s="520"/>
      <c r="H95" s="416">
        <v>746</v>
      </c>
      <c r="I95" s="349" t="s">
        <v>134</v>
      </c>
      <c r="J95" s="350"/>
      <c r="K95" s="350"/>
      <c r="L95" s="351"/>
      <c r="M95" s="437"/>
      <c r="N95" s="432">
        <f>SUM('SITE 1:SITE 15'!O95)</f>
        <v>0</v>
      </c>
      <c r="O95" s="10"/>
    </row>
    <row r="96" spans="1:15" ht="14.25" customHeight="1" x14ac:dyDescent="0.25">
      <c r="A96" s="1546"/>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46"/>
      <c r="B97" s="2350"/>
      <c r="C97" s="2351"/>
      <c r="D97" s="2351"/>
      <c r="E97" s="2351"/>
      <c r="F97" s="2352"/>
      <c r="H97" s="374">
        <v>748</v>
      </c>
      <c r="I97" s="349" t="s">
        <v>168</v>
      </c>
      <c r="J97" s="357"/>
      <c r="K97" s="357"/>
      <c r="L97" s="417"/>
      <c r="M97" s="523"/>
      <c r="N97" s="432">
        <f>SUM('SITE 1:SITE 15'!O97)</f>
        <v>0</v>
      </c>
      <c r="O97" s="3"/>
    </row>
    <row r="98" spans="1:15" ht="15" customHeight="1" x14ac:dyDescent="0.25">
      <c r="A98" s="1546"/>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46"/>
      <c r="B99" s="2380"/>
      <c r="C99" s="2381"/>
      <c r="D99" s="2381"/>
      <c r="E99" s="2381"/>
      <c r="F99" s="2382"/>
      <c r="H99" s="364"/>
      <c r="I99" s="352"/>
      <c r="J99" s="341"/>
      <c r="K99" s="341"/>
      <c r="L99" s="325"/>
      <c r="M99" s="325"/>
      <c r="N99" s="365"/>
      <c r="O99" s="454"/>
    </row>
    <row r="100" spans="1:15" ht="14.25" customHeight="1" x14ac:dyDescent="0.25">
      <c r="A100" s="1546"/>
      <c r="B100" s="2333" t="s">
        <v>559</v>
      </c>
      <c r="C100" s="2334"/>
      <c r="D100" s="2334"/>
      <c r="E100" s="2334"/>
      <c r="F100" s="2335"/>
      <c r="H100" s="370">
        <v>751</v>
      </c>
      <c r="I100" s="381" t="s">
        <v>137</v>
      </c>
      <c r="J100" s="346"/>
      <c r="K100" s="346"/>
      <c r="L100" s="347"/>
      <c r="M100" s="431"/>
      <c r="N100" s="432">
        <f>SUM('SITE 1:SITE 15'!O100)</f>
        <v>0</v>
      </c>
      <c r="O100" s="7"/>
    </row>
    <row r="101" spans="1:15" ht="16.5" customHeight="1" x14ac:dyDescent="0.25">
      <c r="A101" s="1546"/>
      <c r="B101" s="2333"/>
      <c r="C101" s="2334"/>
      <c r="D101" s="2334"/>
      <c r="E101" s="2334"/>
      <c r="F101" s="2335"/>
      <c r="H101" s="348">
        <v>752</v>
      </c>
      <c r="I101" s="349" t="s">
        <v>138</v>
      </c>
      <c r="J101" s="350"/>
      <c r="K101" s="350"/>
      <c r="L101" s="351"/>
      <c r="M101" s="437"/>
      <c r="N101" s="432">
        <f>SUM('SITE 1:SITE 15'!O101)</f>
        <v>0</v>
      </c>
      <c r="O101" s="2"/>
    </row>
    <row r="102" spans="1:15" ht="20.25" customHeight="1" x14ac:dyDescent="0.25">
      <c r="A102" s="1546"/>
      <c r="B102" s="2333"/>
      <c r="C102" s="2334"/>
      <c r="D102" s="2334"/>
      <c r="E102" s="2334"/>
      <c r="F102" s="2335"/>
      <c r="H102" s="348">
        <v>757</v>
      </c>
      <c r="I102" s="356" t="s">
        <v>139</v>
      </c>
      <c r="J102" s="357"/>
      <c r="K102" s="357"/>
      <c r="L102" s="358"/>
      <c r="M102" s="450"/>
      <c r="N102" s="432">
        <f>SUM('SITE 1:SITE 15'!O102)</f>
        <v>0</v>
      </c>
      <c r="O102" s="2"/>
    </row>
    <row r="103" spans="1:15" ht="16.5" customHeight="1" x14ac:dyDescent="0.25">
      <c r="A103" s="1546"/>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46"/>
      <c r="B104" s="524"/>
      <c r="C104" s="511"/>
      <c r="D104" s="511"/>
      <c r="E104" s="511"/>
      <c r="F104" s="512"/>
      <c r="H104" s="334"/>
      <c r="I104" s="369"/>
      <c r="J104" s="341"/>
      <c r="K104" s="341"/>
      <c r="L104" s="352"/>
      <c r="M104" s="352"/>
      <c r="N104" s="335"/>
      <c r="O104" s="471"/>
    </row>
    <row r="105" spans="1:15" ht="15" customHeight="1" x14ac:dyDescent="0.25">
      <c r="A105" s="1546"/>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46"/>
      <c r="B106" s="2336"/>
      <c r="C106" s="2337"/>
      <c r="D106" s="2337"/>
      <c r="E106" s="2337"/>
      <c r="F106" s="2338"/>
      <c r="H106" s="334"/>
      <c r="I106" s="369"/>
      <c r="J106" s="341"/>
      <c r="K106" s="341"/>
      <c r="L106" s="352"/>
      <c r="M106" s="352"/>
      <c r="N106" s="335"/>
      <c r="O106" s="471"/>
    </row>
    <row r="107" spans="1:15" ht="15" customHeight="1" x14ac:dyDescent="0.25">
      <c r="A107" s="1546"/>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46"/>
      <c r="B108" s="2350" t="s">
        <v>509</v>
      </c>
      <c r="C108" s="2351"/>
      <c r="D108" s="2351"/>
      <c r="E108" s="2351"/>
      <c r="F108" s="2352"/>
      <c r="H108" s="334"/>
      <c r="I108" s="369"/>
      <c r="J108" s="341"/>
      <c r="K108" s="341"/>
      <c r="L108" s="352"/>
      <c r="M108" s="352"/>
      <c r="N108" s="335"/>
      <c r="O108" s="471"/>
    </row>
    <row r="109" spans="1:15" ht="16.5" customHeight="1" x14ac:dyDescent="0.25">
      <c r="A109" s="1546"/>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46"/>
      <c r="B110" s="2380" t="s">
        <v>476</v>
      </c>
      <c r="C110" s="2381"/>
      <c r="D110" s="2381"/>
      <c r="E110" s="2381"/>
      <c r="F110" s="2382"/>
      <c r="H110" s="334"/>
      <c r="I110" s="369"/>
      <c r="J110" s="341"/>
      <c r="K110" s="341"/>
      <c r="L110" s="352"/>
      <c r="M110" s="352"/>
      <c r="N110" s="335"/>
      <c r="O110" s="471"/>
    </row>
    <row r="111" spans="1:15" ht="15" customHeight="1" x14ac:dyDescent="0.25">
      <c r="A111" s="1546"/>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46"/>
      <c r="B112" s="2434" t="s">
        <v>507</v>
      </c>
      <c r="C112" s="2435"/>
      <c r="D112" s="2435"/>
      <c r="E112" s="2435"/>
      <c r="F112" s="2452"/>
      <c r="H112" s="364"/>
      <c r="I112" s="352"/>
      <c r="J112" s="341"/>
      <c r="K112" s="341"/>
      <c r="L112" s="352"/>
      <c r="M112" s="352"/>
      <c r="N112" s="365"/>
      <c r="O112" s="454"/>
    </row>
    <row r="113" spans="1:22" ht="15" customHeight="1" x14ac:dyDescent="0.25">
      <c r="A113" s="1546"/>
      <c r="B113" s="2380"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46"/>
      <c r="B114" s="658"/>
      <c r="C114" s="659"/>
      <c r="D114" s="659"/>
      <c r="E114" s="659"/>
      <c r="F114" s="660"/>
      <c r="H114" s="391"/>
      <c r="I114" s="45"/>
      <c r="J114" s="341"/>
      <c r="K114" s="341"/>
      <c r="L114" s="352"/>
      <c r="M114" s="352"/>
      <c r="N114" s="45"/>
      <c r="O114" s="412"/>
    </row>
    <row r="115" spans="1:22" ht="16.5" customHeight="1" x14ac:dyDescent="0.25">
      <c r="A115" s="1546"/>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46"/>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46"/>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46"/>
      <c r="H118" s="352"/>
      <c r="I118" s="352"/>
      <c r="J118" s="341"/>
      <c r="K118" s="341"/>
      <c r="L118" s="325"/>
      <c r="M118" s="325"/>
      <c r="N118" s="43"/>
      <c r="O118" s="43"/>
    </row>
    <row r="119" spans="1:22" s="324" customFormat="1" ht="33.75" hidden="1" customHeight="1" thickBot="1" x14ac:dyDescent="0.3">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46"/>
    </row>
    <row r="121" spans="1:22" ht="30.75" hidden="1" customHeight="1" thickBot="1" x14ac:dyDescent="0.3">
      <c r="A121" s="1546"/>
      <c r="B121" s="2325" t="s">
        <v>276</v>
      </c>
      <c r="C121" s="2326"/>
      <c r="D121" s="2326"/>
      <c r="E121" s="2326"/>
      <c r="F121" s="2326"/>
      <c r="G121" s="2326"/>
      <c r="H121" s="2325" t="str">
        <f>H6</f>
        <v>SITE 15</v>
      </c>
      <c r="I121" s="2326"/>
      <c r="J121" s="2326"/>
      <c r="K121" s="2326"/>
      <c r="L121" s="2326"/>
      <c r="M121" s="2326"/>
      <c r="N121" s="2326"/>
      <c r="O121" s="2327"/>
    </row>
    <row r="122" spans="1:22" ht="27.75" hidden="1" customHeight="1" x14ac:dyDescent="0.25">
      <c r="A122" s="423"/>
      <c r="B122" s="423"/>
      <c r="C122" s="423"/>
      <c r="D122" s="423"/>
      <c r="E122" s="423"/>
      <c r="F122" s="423"/>
      <c r="G122" s="423"/>
      <c r="H122" s="423"/>
      <c r="I122" s="423"/>
      <c r="J122" s="423"/>
      <c r="K122" s="423"/>
      <c r="L122" s="423"/>
      <c r="M122" s="423"/>
      <c r="N122" s="423"/>
      <c r="O122" s="423"/>
    </row>
    <row r="123" spans="1:22" ht="34.5" hidden="1" customHeight="1" thickBot="1" x14ac:dyDescent="0.3">
      <c r="A123" s="1546"/>
      <c r="B123" s="2466" t="s">
        <v>232</v>
      </c>
      <c r="C123" s="2466"/>
      <c r="D123" s="2466"/>
      <c r="E123" s="2466"/>
      <c r="F123" s="2466"/>
      <c r="G123" s="2466"/>
      <c r="H123" s="2466"/>
      <c r="I123" s="2462" t="s">
        <v>244</v>
      </c>
      <c r="J123" s="2463"/>
      <c r="L123" s="423"/>
    </row>
    <row r="124" spans="1:22" ht="60.75" hidden="1" customHeight="1" x14ac:dyDescent="0.25">
      <c r="A124" s="1546"/>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46"/>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46"/>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42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42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46"/>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46"/>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46"/>
      <c r="B132" s="2354"/>
      <c r="C132" s="2437"/>
      <c r="D132" s="2437"/>
      <c r="E132" s="2371"/>
      <c r="H132" s="339"/>
      <c r="I132" s="340"/>
      <c r="J132" s="341"/>
      <c r="K132" s="341"/>
      <c r="L132" s="42"/>
      <c r="M132" s="43"/>
      <c r="N132" s="342"/>
      <c r="O132" s="343"/>
      <c r="P132" s="42"/>
      <c r="U132" s="43"/>
      <c r="V132" s="43"/>
    </row>
    <row r="133" spans="1:22" ht="15" hidden="1" customHeight="1" x14ac:dyDescent="0.25">
      <c r="A133" s="1546"/>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46"/>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46"/>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46"/>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46"/>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46"/>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46"/>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46"/>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46"/>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46"/>
      <c r="B142" s="448"/>
      <c r="C142" s="74"/>
      <c r="D142" s="75"/>
      <c r="E142" s="449"/>
      <c r="H142" s="364"/>
      <c r="I142" s="365"/>
      <c r="J142" s="336"/>
      <c r="K142" s="336"/>
      <c r="L142" s="366"/>
      <c r="M142" s="367"/>
      <c r="N142" s="365"/>
      <c r="O142" s="454"/>
      <c r="P142" s="369"/>
      <c r="U142" s="369"/>
      <c r="V142" s="369"/>
    </row>
    <row r="143" spans="1:22" ht="15" hidden="1" customHeight="1" x14ac:dyDescent="0.25">
      <c r="A143" s="1546"/>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46"/>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46"/>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46"/>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46"/>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46"/>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46"/>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46"/>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46"/>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46"/>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46"/>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46"/>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46"/>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46"/>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46"/>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46"/>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46"/>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46"/>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46"/>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46"/>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46"/>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46"/>
      <c r="B164" s="472" t="s">
        <v>85</v>
      </c>
      <c r="C164" s="473"/>
      <c r="D164" s="474"/>
      <c r="E164" s="475"/>
      <c r="H164" s="364"/>
      <c r="I164" s="352"/>
      <c r="J164" s="341"/>
      <c r="K164" s="341"/>
      <c r="L164" s="325"/>
      <c r="M164" s="325"/>
      <c r="N164" s="365"/>
      <c r="O164" s="454"/>
    </row>
    <row r="165" spans="1:22" ht="14.1" hidden="1" customHeight="1" x14ac:dyDescent="0.25">
      <c r="A165" s="1546"/>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46"/>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46"/>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46"/>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46"/>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46"/>
      <c r="B170" s="472" t="s">
        <v>95</v>
      </c>
      <c r="C170" s="473"/>
      <c r="D170" s="474"/>
      <c r="E170" s="475"/>
      <c r="H170" s="364"/>
      <c r="I170" s="352"/>
      <c r="J170" s="341"/>
      <c r="K170" s="341"/>
      <c r="L170" s="325"/>
      <c r="M170" s="325"/>
      <c r="N170" s="365"/>
      <c r="O170" s="454"/>
    </row>
    <row r="171" spans="1:22" ht="14.1" hidden="1" customHeight="1" x14ac:dyDescent="0.25">
      <c r="A171" s="1546"/>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46"/>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46"/>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46"/>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46"/>
      <c r="B175" s="27" t="s">
        <v>104</v>
      </c>
      <c r="C175" s="25"/>
      <c r="D175" s="26"/>
      <c r="E175" s="438">
        <f>C175*D175</f>
        <v>0</v>
      </c>
      <c r="H175" s="334"/>
      <c r="I175" s="369"/>
      <c r="J175" s="341"/>
      <c r="K175" s="341"/>
      <c r="L175" s="352"/>
      <c r="M175" s="352"/>
      <c r="N175" s="335"/>
      <c r="O175" s="471"/>
    </row>
    <row r="176" spans="1:22" ht="14.1" hidden="1" customHeight="1" thickBot="1" x14ac:dyDescent="0.3">
      <c r="A176" s="1546"/>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46"/>
      <c r="B177" s="70"/>
      <c r="C177" s="480"/>
      <c r="D177" s="68"/>
      <c r="E177" s="69"/>
      <c r="H177" s="334"/>
      <c r="I177" s="369"/>
      <c r="J177" s="325"/>
      <c r="K177" s="325"/>
      <c r="L177" s="352"/>
      <c r="M177" s="352"/>
      <c r="N177" s="335"/>
      <c r="O177" s="471"/>
    </row>
    <row r="178" spans="1:15" ht="14.1" hidden="1" customHeight="1" thickBot="1" x14ac:dyDescent="0.3">
      <c r="A178" s="1546"/>
      <c r="B178" s="70"/>
      <c r="C178" s="480"/>
      <c r="D178" s="68"/>
      <c r="E178" s="69"/>
      <c r="H178" s="383">
        <v>67</v>
      </c>
      <c r="I178" s="378" t="s">
        <v>107</v>
      </c>
      <c r="J178" s="361"/>
      <c r="K178" s="361"/>
      <c r="L178" s="361"/>
      <c r="M178" s="479"/>
      <c r="N178" s="452">
        <f>SUM('SITE 1:SITE 15'!O178)</f>
        <v>0</v>
      </c>
      <c r="O178" s="7"/>
    </row>
    <row r="179" spans="1:15" ht="14.1" hidden="1" customHeight="1" x14ac:dyDescent="0.25">
      <c r="A179" s="1546"/>
      <c r="B179" s="2395" t="s">
        <v>108</v>
      </c>
      <c r="C179" s="2408"/>
      <c r="D179" s="2409"/>
      <c r="E179" s="2416">
        <f>E176+E168+E162+E138</f>
        <v>0</v>
      </c>
      <c r="H179" s="364"/>
      <c r="I179" s="352"/>
      <c r="J179" s="341"/>
      <c r="K179" s="341"/>
      <c r="L179" s="352"/>
      <c r="M179" s="352"/>
      <c r="N179" s="365"/>
      <c r="O179" s="454"/>
    </row>
    <row r="180" spans="1:15" ht="14.1" hidden="1" customHeight="1" x14ac:dyDescent="0.25">
      <c r="A180" s="1546"/>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46"/>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46"/>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46"/>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46"/>
      <c r="B184" s="486"/>
      <c r="C184" s="487"/>
      <c r="D184" s="488"/>
      <c r="E184" s="489"/>
      <c r="H184" s="364"/>
      <c r="I184" s="352"/>
      <c r="J184" s="341"/>
      <c r="K184" s="341"/>
      <c r="L184" s="352"/>
      <c r="M184" s="352"/>
      <c r="N184" s="365"/>
      <c r="O184" s="454"/>
    </row>
    <row r="185" spans="1:15" ht="14.1" hidden="1" customHeight="1" x14ac:dyDescent="0.25">
      <c r="A185" s="1546"/>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46"/>
      <c r="B186" s="490"/>
      <c r="C186" s="490"/>
      <c r="D186" s="490"/>
      <c r="E186" s="491"/>
      <c r="H186" s="391"/>
      <c r="I186" s="45"/>
      <c r="J186" s="45"/>
      <c r="K186" s="45"/>
      <c r="L186" s="352"/>
      <c r="M186" s="352"/>
      <c r="N186" s="43"/>
      <c r="O186" s="380"/>
    </row>
    <row r="187" spans="1:15" ht="17.100000000000001" hidden="1" customHeight="1" x14ac:dyDescent="0.25">
      <c r="A187" s="1546"/>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46"/>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46"/>
      <c r="F189" s="498"/>
      <c r="H189" s="398" t="s">
        <v>118</v>
      </c>
      <c r="I189" s="399"/>
      <c r="J189" s="400"/>
      <c r="K189" s="400"/>
      <c r="L189" s="401"/>
      <c r="M189" s="401"/>
      <c r="N189" s="499">
        <f>SUM('SITE 1:SITE 15'!O189)</f>
        <v>0</v>
      </c>
      <c r="O189" s="403">
        <f>SUM(O187+O188)</f>
        <v>0</v>
      </c>
    </row>
    <row r="190" spans="1:15" ht="14.4" hidden="1" thickBot="1" x14ac:dyDescent="0.3">
      <c r="A190" s="1546"/>
      <c r="E190" s="498"/>
      <c r="F190" s="498"/>
    </row>
    <row r="191" spans="1:15" ht="15" hidden="1" customHeight="1" x14ac:dyDescent="0.25">
      <c r="A191" s="1546"/>
      <c r="B191" s="2342" t="s">
        <v>170</v>
      </c>
      <c r="C191" s="2343"/>
      <c r="D191" s="2343"/>
      <c r="E191" s="2343"/>
      <c r="F191" s="2344"/>
      <c r="H191" s="404" t="s">
        <v>119</v>
      </c>
      <c r="I191" s="405"/>
      <c r="J191" s="406"/>
      <c r="K191" s="406"/>
      <c r="L191" s="405"/>
      <c r="M191" s="405"/>
      <c r="N191" s="331"/>
      <c r="O191" s="333"/>
    </row>
    <row r="192" spans="1:15" ht="28.2" hidden="1" thickBot="1" x14ac:dyDescent="0.3">
      <c r="A192" s="1546"/>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46"/>
      <c r="B193" s="2366" t="s">
        <v>179</v>
      </c>
      <c r="C193" s="503"/>
      <c r="D193" s="503"/>
      <c r="E193" s="503"/>
      <c r="F193" s="504"/>
      <c r="H193" s="409"/>
      <c r="I193" s="410"/>
      <c r="J193" s="336"/>
      <c r="K193" s="336"/>
      <c r="L193" s="411"/>
      <c r="M193" s="505"/>
      <c r="N193" s="45"/>
      <c r="O193" s="412"/>
    </row>
    <row r="194" spans="1:15" ht="14.25" hidden="1" customHeight="1" x14ac:dyDescent="0.25">
      <c r="A194" s="1546"/>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46"/>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46"/>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46"/>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46"/>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46"/>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46"/>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46"/>
      <c r="B201" s="2336"/>
      <c r="C201" s="2337"/>
      <c r="D201" s="2337"/>
      <c r="E201" s="2337"/>
      <c r="F201" s="2338"/>
      <c r="H201" s="364"/>
      <c r="I201" s="352"/>
      <c r="J201" s="341"/>
      <c r="K201" s="341"/>
      <c r="L201" s="369"/>
      <c r="M201" s="369"/>
      <c r="N201" s="365"/>
      <c r="O201" s="454"/>
    </row>
    <row r="202" spans="1:15" ht="16.05" hidden="1" customHeight="1" x14ac:dyDescent="0.25">
      <c r="A202" s="1546"/>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46"/>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46"/>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46"/>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46"/>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46"/>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46"/>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46"/>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46"/>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46"/>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46"/>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46"/>
      <c r="B213" s="524"/>
      <c r="C213" s="521"/>
      <c r="D213" s="521"/>
      <c r="E213" s="521"/>
      <c r="F213" s="522"/>
      <c r="H213" s="364"/>
      <c r="I213" s="352"/>
      <c r="J213" s="341"/>
      <c r="K213" s="341"/>
      <c r="L213" s="325"/>
      <c r="M213" s="325"/>
      <c r="N213" s="365"/>
      <c r="O213" s="454"/>
    </row>
    <row r="214" spans="1:15" ht="14.25" hidden="1" customHeight="1" x14ac:dyDescent="0.25">
      <c r="A214" s="1546"/>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46"/>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46"/>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46"/>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46"/>
      <c r="B218" s="524"/>
      <c r="C218" s="511"/>
      <c r="D218" s="511"/>
      <c r="E218" s="511"/>
      <c r="F218" s="512"/>
      <c r="H218" s="334"/>
      <c r="I218" s="369"/>
      <c r="J218" s="341"/>
      <c r="K218" s="341"/>
      <c r="L218" s="352"/>
      <c r="M218" s="352"/>
      <c r="N218" s="335"/>
      <c r="O218" s="471"/>
    </row>
    <row r="219" spans="1:15" ht="15" hidden="1" customHeight="1" x14ac:dyDescent="0.25">
      <c r="A219" s="1546"/>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46"/>
      <c r="B220" s="2336"/>
      <c r="C220" s="2337"/>
      <c r="D220" s="2337"/>
      <c r="E220" s="2337"/>
      <c r="F220" s="2338"/>
      <c r="H220" s="334"/>
      <c r="I220" s="369"/>
      <c r="J220" s="341"/>
      <c r="K220" s="341"/>
      <c r="L220" s="352"/>
      <c r="M220" s="352"/>
      <c r="N220" s="335"/>
      <c r="O220" s="471"/>
    </row>
    <row r="221" spans="1:15" ht="15" hidden="1" customHeight="1" x14ac:dyDescent="0.25">
      <c r="A221" s="1546"/>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46"/>
      <c r="B222" s="2336"/>
      <c r="C222" s="2337"/>
      <c r="D222" s="2337"/>
      <c r="E222" s="2337"/>
      <c r="F222" s="2338"/>
      <c r="H222" s="334"/>
      <c r="I222" s="369"/>
      <c r="J222" s="341"/>
      <c r="K222" s="341"/>
      <c r="L222" s="352"/>
      <c r="M222" s="352"/>
      <c r="N222" s="335"/>
      <c r="O222" s="471"/>
    </row>
    <row r="223" spans="1:15" ht="16.5" hidden="1" customHeight="1" x14ac:dyDescent="0.25">
      <c r="A223" s="1546"/>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46"/>
      <c r="B224" s="518"/>
      <c r="C224" s="519"/>
      <c r="D224" s="519"/>
      <c r="E224" s="519"/>
      <c r="F224" s="520"/>
      <c r="H224" s="334"/>
      <c r="I224" s="369"/>
      <c r="J224" s="341"/>
      <c r="K224" s="341"/>
      <c r="L224" s="352"/>
      <c r="M224" s="352"/>
      <c r="N224" s="335"/>
      <c r="O224" s="471"/>
    </row>
    <row r="225" spans="1:22" ht="15" hidden="1" customHeight="1" x14ac:dyDescent="0.25">
      <c r="A225" s="1546"/>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46"/>
      <c r="B226" s="2350"/>
      <c r="C226" s="2351"/>
      <c r="D226" s="2351"/>
      <c r="E226" s="2351"/>
      <c r="F226" s="2352"/>
      <c r="H226" s="364"/>
      <c r="I226" s="352"/>
      <c r="J226" s="341"/>
      <c r="K226" s="341"/>
      <c r="L226" s="352"/>
      <c r="M226" s="352"/>
      <c r="N226" s="365"/>
      <c r="O226" s="454"/>
    </row>
    <row r="227" spans="1:22" ht="15" hidden="1" customHeight="1" x14ac:dyDescent="0.25">
      <c r="A227" s="1546"/>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46"/>
      <c r="B228" s="2434"/>
      <c r="C228" s="2435"/>
      <c r="D228" s="2435"/>
      <c r="E228" s="2435"/>
      <c r="F228" s="2452"/>
      <c r="H228" s="391"/>
      <c r="I228" s="45"/>
      <c r="J228" s="341"/>
      <c r="K228" s="341"/>
      <c r="L228" s="352"/>
      <c r="M228" s="352"/>
      <c r="N228" s="45"/>
      <c r="O228" s="412"/>
    </row>
    <row r="229" spans="1:22" ht="16.5" hidden="1" customHeight="1" x14ac:dyDescent="0.25">
      <c r="A229" s="1546"/>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46"/>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46"/>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46"/>
      <c r="H232" s="352"/>
      <c r="I232" s="352"/>
      <c r="J232" s="341"/>
      <c r="K232" s="341"/>
      <c r="L232" s="325"/>
      <c r="M232" s="325"/>
      <c r="N232" s="43"/>
      <c r="O232" s="43"/>
    </row>
    <row r="233" spans="1:22" s="324" customFormat="1" ht="33.75" hidden="1" customHeight="1" thickBot="1" x14ac:dyDescent="0.3">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46"/>
    </row>
    <row r="235" spans="1:22" ht="30.75" hidden="1" customHeight="1" thickBot="1" x14ac:dyDescent="0.3">
      <c r="A235" s="1546"/>
      <c r="B235" s="2325" t="s">
        <v>279</v>
      </c>
      <c r="C235" s="2326"/>
      <c r="D235" s="2326"/>
      <c r="E235" s="2326"/>
      <c r="F235" s="2326"/>
      <c r="G235" s="2326"/>
      <c r="H235" s="2325" t="str">
        <f>H6</f>
        <v>SITE 15</v>
      </c>
      <c r="I235" s="2326"/>
      <c r="J235" s="2326"/>
      <c r="K235" s="2326"/>
      <c r="L235" s="2326"/>
      <c r="M235" s="2326"/>
      <c r="N235" s="2326"/>
      <c r="O235" s="2327"/>
    </row>
    <row r="236" spans="1:22" ht="27.75" hidden="1" customHeight="1" x14ac:dyDescent="0.25">
      <c r="A236" s="423"/>
      <c r="B236" s="423"/>
      <c r="C236" s="423"/>
      <c r="D236" s="423"/>
      <c r="E236" s="423"/>
      <c r="F236" s="423"/>
      <c r="G236" s="423"/>
      <c r="H236" s="423"/>
      <c r="I236" s="423"/>
      <c r="J236" s="423"/>
      <c r="K236" s="423"/>
      <c r="L236" s="423"/>
      <c r="M236" s="423"/>
      <c r="N236" s="423"/>
      <c r="O236" s="423"/>
    </row>
    <row r="237" spans="1:22" ht="41.25" hidden="1" customHeight="1" x14ac:dyDescent="0.25">
      <c r="A237" s="1546"/>
      <c r="B237" s="2482" t="s">
        <v>232</v>
      </c>
      <c r="C237" s="2483"/>
      <c r="D237" s="2483"/>
      <c r="E237" s="2484"/>
      <c r="F237" s="423"/>
      <c r="G237" s="423"/>
      <c r="H237" s="423"/>
      <c r="J237" s="2467"/>
      <c r="K237" s="2467"/>
      <c r="L237" s="423"/>
    </row>
    <row r="238" spans="1:22" ht="60.75" hidden="1" customHeight="1" x14ac:dyDescent="0.25">
      <c r="A238" s="1546"/>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46"/>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46"/>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46"/>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42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46"/>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46"/>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46"/>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46"/>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46"/>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46"/>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46"/>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46"/>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46"/>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46"/>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46"/>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46"/>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46"/>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46"/>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46"/>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46"/>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46"/>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46"/>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46"/>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46"/>
      <c r="B263" s="70"/>
      <c r="C263" s="74"/>
      <c r="D263" s="75"/>
      <c r="E263" s="73"/>
      <c r="H263" s="379"/>
      <c r="I263" s="42"/>
      <c r="J263" s="341"/>
      <c r="K263" s="341"/>
      <c r="L263" s="45"/>
      <c r="M263" s="43"/>
      <c r="N263" s="367"/>
      <c r="O263" s="465"/>
      <c r="P263" s="45"/>
      <c r="U263" s="43"/>
      <c r="V263" s="43"/>
    </row>
    <row r="264" spans="1:22" ht="15" hidden="1" customHeight="1" x14ac:dyDescent="0.25">
      <c r="A264" s="1546"/>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46"/>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46"/>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46"/>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46"/>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46"/>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46"/>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46"/>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46"/>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46"/>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46"/>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46"/>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46"/>
      <c r="B276" s="70"/>
      <c r="C276" s="74"/>
      <c r="D276" s="75"/>
      <c r="E276" s="73"/>
      <c r="H276" s="334"/>
      <c r="I276" s="369"/>
      <c r="J276" s="341"/>
      <c r="K276" s="341"/>
      <c r="L276" s="325"/>
      <c r="M276" s="325"/>
      <c r="N276" s="335"/>
      <c r="O276" s="471"/>
    </row>
    <row r="277" spans="1:22" ht="14.1" hidden="1" customHeight="1" x14ac:dyDescent="0.25">
      <c r="A277" s="1546"/>
      <c r="B277" s="70"/>
      <c r="C277" s="74"/>
      <c r="D277" s="75"/>
      <c r="E277" s="73"/>
      <c r="H277" s="383">
        <v>63</v>
      </c>
      <c r="I277" s="378" t="s">
        <v>84</v>
      </c>
      <c r="J277" s="361"/>
      <c r="K277" s="361"/>
      <c r="L277" s="362"/>
      <c r="M277" s="451"/>
      <c r="N277" s="452">
        <f>SUM('SITE 1:SITE 15'!O277)</f>
        <v>0</v>
      </c>
      <c r="O277" s="7"/>
    </row>
    <row r="278" spans="1:22" ht="14.1" hidden="1" customHeight="1" x14ac:dyDescent="0.25">
      <c r="A278" s="1546"/>
      <c r="B278" s="70"/>
      <c r="C278" s="74"/>
      <c r="D278" s="75"/>
      <c r="E278" s="73"/>
      <c r="H278" s="364"/>
      <c r="I278" s="352"/>
      <c r="J278" s="341"/>
      <c r="K278" s="341"/>
      <c r="L278" s="325"/>
      <c r="M278" s="325"/>
      <c r="N278" s="365"/>
      <c r="O278" s="454"/>
    </row>
    <row r="279" spans="1:22" ht="14.1" hidden="1" customHeight="1" x14ac:dyDescent="0.25">
      <c r="A279" s="1546"/>
      <c r="B279" s="70"/>
      <c r="C279" s="74"/>
      <c r="D279" s="75"/>
      <c r="E279" s="73"/>
      <c r="H279" s="370">
        <v>64111</v>
      </c>
      <c r="I279" s="381" t="s">
        <v>87</v>
      </c>
      <c r="J279" s="346"/>
      <c r="K279" s="346"/>
      <c r="L279" s="347"/>
      <c r="M279" s="431"/>
      <c r="N279" s="432">
        <f>SUM('SITE 1:SITE 15'!O279)</f>
        <v>0</v>
      </c>
      <c r="O279" s="7"/>
    </row>
    <row r="280" spans="1:22" ht="14.1" hidden="1" customHeight="1" x14ac:dyDescent="0.25">
      <c r="A280" s="1546"/>
      <c r="B280" s="70"/>
      <c r="C280" s="74"/>
      <c r="D280" s="75"/>
      <c r="E280" s="73"/>
      <c r="H280" s="348">
        <v>64115</v>
      </c>
      <c r="I280" s="349" t="s">
        <v>89</v>
      </c>
      <c r="J280" s="350"/>
      <c r="K280" s="350"/>
      <c r="L280" s="351"/>
      <c r="M280" s="437"/>
      <c r="N280" s="432">
        <f>SUM('SITE 1:SITE 15'!O280)</f>
        <v>0</v>
      </c>
      <c r="O280" s="2"/>
    </row>
    <row r="281" spans="1:22" ht="14.1" hidden="1" customHeight="1" x14ac:dyDescent="0.25">
      <c r="A281" s="1546"/>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46"/>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46"/>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46"/>
      <c r="B284" s="70"/>
      <c r="C284" s="74"/>
      <c r="D284" s="75"/>
      <c r="E284" s="73"/>
      <c r="H284" s="364"/>
      <c r="I284" s="352"/>
      <c r="J284" s="341"/>
      <c r="K284" s="341"/>
      <c r="L284" s="325"/>
      <c r="M284" s="325"/>
      <c r="N284" s="365"/>
      <c r="O284" s="454"/>
    </row>
    <row r="285" spans="1:22" ht="14.1" hidden="1" customHeight="1" x14ac:dyDescent="0.25">
      <c r="A285" s="1546"/>
      <c r="B285" s="70"/>
      <c r="C285" s="74"/>
      <c r="D285" s="75"/>
      <c r="E285" s="73"/>
      <c r="H285" s="348">
        <v>654</v>
      </c>
      <c r="I285" s="381" t="s">
        <v>97</v>
      </c>
      <c r="J285" s="346"/>
      <c r="K285" s="346"/>
      <c r="L285" s="347"/>
      <c r="M285" s="431"/>
      <c r="N285" s="432">
        <f>SUM('SITE 1:SITE 15'!O285)</f>
        <v>0</v>
      </c>
      <c r="O285" s="2"/>
    </row>
    <row r="286" spans="1:22" ht="14.1" hidden="1" customHeight="1" x14ac:dyDescent="0.25">
      <c r="A286" s="1546"/>
      <c r="B286" s="70"/>
      <c r="C286" s="74"/>
      <c r="D286" s="75"/>
      <c r="E286" s="73"/>
      <c r="H286" s="348">
        <v>655</v>
      </c>
      <c r="I286" s="384" t="s">
        <v>99</v>
      </c>
      <c r="J286" s="350"/>
      <c r="K286" s="350"/>
      <c r="L286" s="351"/>
      <c r="M286" s="437"/>
      <c r="N286" s="432">
        <f>SUM('SITE 1:SITE 15'!O286)</f>
        <v>0</v>
      </c>
      <c r="O286" s="2"/>
    </row>
    <row r="287" spans="1:22" ht="14.1" hidden="1" customHeight="1" x14ac:dyDescent="0.25">
      <c r="A287" s="1546"/>
      <c r="B287" s="70"/>
      <c r="C287" s="74"/>
      <c r="D287" s="75"/>
      <c r="E287" s="73"/>
      <c r="H287" s="370">
        <v>658</v>
      </c>
      <c r="I287" s="385" t="s">
        <v>101</v>
      </c>
      <c r="J287" s="357"/>
      <c r="K287" s="357"/>
      <c r="L287" s="386"/>
      <c r="M287" s="477"/>
      <c r="N287" s="432">
        <f>SUM('SITE 1:SITE 15'!O287)</f>
        <v>0</v>
      </c>
      <c r="O287" s="3"/>
    </row>
    <row r="288" spans="1:22" ht="14.1" hidden="1" customHeight="1" x14ac:dyDescent="0.25">
      <c r="A288" s="1546"/>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46"/>
      <c r="B289" s="70"/>
      <c r="C289" s="74"/>
      <c r="D289" s="75"/>
      <c r="E289" s="73"/>
      <c r="H289" s="334"/>
      <c r="I289" s="369"/>
      <c r="J289" s="341"/>
      <c r="K289" s="341"/>
      <c r="L289" s="352"/>
      <c r="M289" s="352"/>
      <c r="N289" s="335"/>
      <c r="O289" s="471"/>
    </row>
    <row r="290" spans="1:15" ht="14.1" hidden="1" customHeight="1" x14ac:dyDescent="0.25">
      <c r="A290" s="1546"/>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46"/>
      <c r="B291" s="70"/>
      <c r="C291" s="480"/>
      <c r="D291" s="68"/>
      <c r="E291" s="69"/>
      <c r="H291" s="334"/>
      <c r="I291" s="369"/>
      <c r="J291" s="325"/>
      <c r="K291" s="325"/>
      <c r="L291" s="352"/>
      <c r="M291" s="352"/>
      <c r="N291" s="335"/>
      <c r="O291" s="471"/>
    </row>
    <row r="292" spans="1:15" ht="14.1" hidden="1" customHeight="1" thickBot="1" x14ac:dyDescent="0.3">
      <c r="A292" s="1546"/>
      <c r="B292" s="70"/>
      <c r="C292" s="480"/>
      <c r="D292" s="68"/>
      <c r="E292" s="69"/>
      <c r="H292" s="383">
        <v>67</v>
      </c>
      <c r="I292" s="378" t="s">
        <v>107</v>
      </c>
      <c r="J292" s="361"/>
      <c r="K292" s="361"/>
      <c r="L292" s="361"/>
      <c r="M292" s="479"/>
      <c r="N292" s="452">
        <f>SUM('SITE 1:SITE 15'!O292)</f>
        <v>0</v>
      </c>
      <c r="O292" s="7"/>
    </row>
    <row r="293" spans="1:15" ht="14.1" hidden="1" customHeight="1" x14ac:dyDescent="0.25">
      <c r="A293" s="1546"/>
      <c r="B293" s="2395" t="s">
        <v>108</v>
      </c>
      <c r="C293" s="2408"/>
      <c r="D293" s="2409"/>
      <c r="E293" s="2416">
        <f>E258</f>
        <v>0</v>
      </c>
      <c r="H293" s="364"/>
      <c r="I293" s="352"/>
      <c r="J293" s="341"/>
      <c r="K293" s="341"/>
      <c r="L293" s="352"/>
      <c r="M293" s="352"/>
      <c r="N293" s="365"/>
      <c r="O293" s="454"/>
    </row>
    <row r="294" spans="1:15" ht="14.1" hidden="1" customHeight="1" x14ac:dyDescent="0.25">
      <c r="A294" s="1546"/>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46"/>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46"/>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46"/>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46"/>
      <c r="B298" s="486"/>
      <c r="C298" s="487"/>
      <c r="D298" s="488"/>
      <c r="E298" s="489"/>
      <c r="H298" s="364"/>
      <c r="I298" s="352"/>
      <c r="J298" s="341"/>
      <c r="K298" s="341"/>
      <c r="L298" s="352"/>
      <c r="M298" s="352"/>
      <c r="N298" s="365"/>
      <c r="O298" s="454"/>
    </row>
    <row r="299" spans="1:15" ht="14.1" hidden="1" customHeight="1" x14ac:dyDescent="0.25">
      <c r="A299" s="1546"/>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46"/>
      <c r="B300" s="490"/>
      <c r="C300" s="490"/>
      <c r="D300" s="490"/>
      <c r="E300" s="491"/>
      <c r="H300" s="391"/>
      <c r="I300" s="45"/>
      <c r="J300" s="45"/>
      <c r="K300" s="45"/>
      <c r="L300" s="352"/>
      <c r="M300" s="352"/>
      <c r="N300" s="43"/>
      <c r="O300" s="380"/>
    </row>
    <row r="301" spans="1:15" ht="17.100000000000001" hidden="1" customHeight="1" x14ac:dyDescent="0.25">
      <c r="A301" s="1546"/>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46"/>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46"/>
      <c r="F303" s="498"/>
      <c r="H303" s="398" t="s">
        <v>118</v>
      </c>
      <c r="I303" s="399"/>
      <c r="J303" s="400"/>
      <c r="K303" s="400"/>
      <c r="L303" s="401"/>
      <c r="M303" s="401"/>
      <c r="N303" s="499">
        <f>SUM('SITE 1:SITE 15'!O303)</f>
        <v>0</v>
      </c>
      <c r="O303" s="403">
        <f>SUM(O301+O302)</f>
        <v>0</v>
      </c>
    </row>
    <row r="304" spans="1:15" ht="14.4" hidden="1" thickBot="1" x14ac:dyDescent="0.3">
      <c r="A304" s="1546"/>
      <c r="E304" s="498"/>
      <c r="F304" s="498"/>
    </row>
    <row r="305" spans="1:15" ht="15" hidden="1" customHeight="1" x14ac:dyDescent="0.25">
      <c r="A305" s="1546"/>
      <c r="B305" s="2342" t="s">
        <v>170</v>
      </c>
      <c r="C305" s="2343"/>
      <c r="D305" s="2343"/>
      <c r="E305" s="2343"/>
      <c r="F305" s="2344"/>
      <c r="H305" s="404" t="s">
        <v>119</v>
      </c>
      <c r="I305" s="405"/>
      <c r="J305" s="406"/>
      <c r="K305" s="406"/>
      <c r="L305" s="405"/>
      <c r="M305" s="405"/>
      <c r="N305" s="331"/>
      <c r="O305" s="333"/>
    </row>
    <row r="306" spans="1:15" ht="42" hidden="1" thickBot="1" x14ac:dyDescent="0.3">
      <c r="A306" s="1546"/>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46"/>
      <c r="B307" s="2366" t="s">
        <v>179</v>
      </c>
      <c r="C307" s="503"/>
      <c r="D307" s="503"/>
      <c r="E307" s="503"/>
      <c r="F307" s="504"/>
      <c r="H307" s="409"/>
      <c r="I307" s="410"/>
      <c r="J307" s="336"/>
      <c r="K307" s="336"/>
      <c r="L307" s="411"/>
      <c r="M307" s="505"/>
      <c r="N307" s="45"/>
      <c r="O307" s="412"/>
    </row>
    <row r="308" spans="1:15" ht="14.25" hidden="1" customHeight="1" x14ac:dyDescent="0.25">
      <c r="A308" s="1546"/>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46"/>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46"/>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46"/>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46"/>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46"/>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46"/>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46"/>
      <c r="B315" s="2336"/>
      <c r="C315" s="2337"/>
      <c r="D315" s="2337"/>
      <c r="E315" s="2337"/>
      <c r="F315" s="2338"/>
      <c r="H315" s="364"/>
      <c r="I315" s="352"/>
      <c r="J315" s="341"/>
      <c r="K315" s="341"/>
      <c r="L315" s="369"/>
      <c r="M315" s="369"/>
      <c r="N315" s="365"/>
      <c r="O315" s="454"/>
    </row>
    <row r="316" spans="1:15" ht="16.05" hidden="1" customHeight="1" x14ac:dyDescent="0.25">
      <c r="A316" s="1546"/>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46"/>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46"/>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46"/>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46"/>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46"/>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46"/>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46"/>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46"/>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46"/>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46"/>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46"/>
      <c r="B327" s="524"/>
      <c r="C327" s="521"/>
      <c r="D327" s="521"/>
      <c r="E327" s="521"/>
      <c r="F327" s="522"/>
      <c r="H327" s="364"/>
      <c r="I327" s="352"/>
      <c r="J327" s="341"/>
      <c r="K327" s="341"/>
      <c r="L327" s="325"/>
      <c r="M327" s="325"/>
      <c r="N327" s="365"/>
      <c r="O327" s="454"/>
    </row>
    <row r="328" spans="1:15" ht="14.25" hidden="1" customHeight="1" x14ac:dyDescent="0.25">
      <c r="A328" s="1546"/>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46"/>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46"/>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46"/>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46"/>
      <c r="B332" s="524"/>
      <c r="C332" s="511"/>
      <c r="D332" s="511"/>
      <c r="E332" s="511"/>
      <c r="F332" s="512"/>
      <c r="H332" s="334"/>
      <c r="I332" s="369"/>
      <c r="J332" s="341"/>
      <c r="K332" s="341"/>
      <c r="L332" s="352"/>
      <c r="M332" s="352"/>
      <c r="N332" s="335"/>
      <c r="O332" s="471"/>
    </row>
    <row r="333" spans="1:15" ht="15" hidden="1" customHeight="1" x14ac:dyDescent="0.25">
      <c r="A333" s="1546"/>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46"/>
      <c r="B334" s="2336"/>
      <c r="C334" s="2337"/>
      <c r="D334" s="2337"/>
      <c r="E334" s="2337"/>
      <c r="F334" s="2338"/>
      <c r="H334" s="334"/>
      <c r="I334" s="369"/>
      <c r="J334" s="341"/>
      <c r="K334" s="341"/>
      <c r="L334" s="352"/>
      <c r="M334" s="352"/>
      <c r="N334" s="335"/>
      <c r="O334" s="471"/>
    </row>
    <row r="335" spans="1:15" ht="15" hidden="1" customHeight="1" x14ac:dyDescent="0.25">
      <c r="A335" s="1546"/>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46"/>
      <c r="B336" s="2336"/>
      <c r="C336" s="2337"/>
      <c r="D336" s="2337"/>
      <c r="E336" s="2337"/>
      <c r="F336" s="2338"/>
      <c r="H336" s="334"/>
      <c r="I336" s="369"/>
      <c r="J336" s="341"/>
      <c r="K336" s="341"/>
      <c r="L336" s="352"/>
      <c r="M336" s="352"/>
      <c r="N336" s="335"/>
      <c r="O336" s="471"/>
    </row>
    <row r="337" spans="1:16" ht="16.5" hidden="1" customHeight="1" x14ac:dyDescent="0.25">
      <c r="A337" s="1546"/>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46"/>
      <c r="B338" s="518"/>
      <c r="C338" s="519"/>
      <c r="D338" s="519"/>
      <c r="E338" s="519"/>
      <c r="F338" s="520"/>
      <c r="H338" s="334"/>
      <c r="I338" s="369"/>
      <c r="J338" s="341"/>
      <c r="K338" s="341"/>
      <c r="L338" s="352"/>
      <c r="M338" s="352"/>
      <c r="N338" s="335"/>
      <c r="O338" s="471"/>
    </row>
    <row r="339" spans="1:16" ht="15" hidden="1" customHeight="1" x14ac:dyDescent="0.25">
      <c r="A339" s="1546"/>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46"/>
      <c r="B340" s="2350"/>
      <c r="C340" s="2351"/>
      <c r="D340" s="2351"/>
      <c r="E340" s="2351"/>
      <c r="F340" s="2352"/>
      <c r="H340" s="364"/>
      <c r="I340" s="352"/>
      <c r="J340" s="341"/>
      <c r="K340" s="341"/>
      <c r="L340" s="352"/>
      <c r="M340" s="352"/>
      <c r="N340" s="365"/>
      <c r="O340" s="454"/>
    </row>
    <row r="341" spans="1:16" ht="15" hidden="1" customHeight="1" x14ac:dyDescent="0.25">
      <c r="A341" s="1546"/>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46"/>
      <c r="B342" s="2336"/>
      <c r="C342" s="2337"/>
      <c r="D342" s="2337"/>
      <c r="E342" s="2337"/>
      <c r="F342" s="2338"/>
      <c r="H342" s="391"/>
      <c r="I342" s="45"/>
      <c r="J342" s="341"/>
      <c r="K342" s="341"/>
      <c r="L342" s="352"/>
      <c r="M342" s="352"/>
      <c r="N342" s="45"/>
      <c r="O342" s="412"/>
    </row>
    <row r="343" spans="1:16" ht="16.5" hidden="1" customHeight="1" x14ac:dyDescent="0.25">
      <c r="A343" s="1546"/>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46"/>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46"/>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46"/>
    </row>
    <row r="347" spans="1:16" hidden="1" x14ac:dyDescent="0.25">
      <c r="A347" s="1546"/>
    </row>
    <row r="348" spans="1:16" ht="13.8" thickBot="1" x14ac:dyDescent="0.3">
      <c r="A348" s="1546"/>
    </row>
    <row r="349" spans="1:16" s="324" customFormat="1" ht="33.75" customHeight="1" thickBot="1" x14ac:dyDescent="0.3">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46"/>
    </row>
    <row r="351" spans="1:16" ht="30.75" customHeight="1" thickBot="1" x14ac:dyDescent="0.3">
      <c r="A351" s="1564"/>
      <c r="B351" s="2325" t="s">
        <v>0</v>
      </c>
      <c r="C351" s="2326"/>
      <c r="D351" s="2326"/>
      <c r="E351" s="2326"/>
      <c r="F351" s="2326"/>
      <c r="G351" s="2326"/>
      <c r="H351" s="2479" t="str">
        <f>H6</f>
        <v>SITE 15</v>
      </c>
      <c r="I351" s="2480"/>
      <c r="J351" s="2480"/>
      <c r="K351" s="2480"/>
      <c r="L351" s="2480"/>
      <c r="M351" s="2480"/>
      <c r="N351" s="2480"/>
      <c r="O351" s="2481"/>
    </row>
    <row r="352" spans="1:16" x14ac:dyDescent="0.25">
      <c r="A352" s="1546"/>
    </row>
    <row r="353" spans="1:22" ht="15.6" thickBot="1" x14ac:dyDescent="0.3">
      <c r="A353" s="1546"/>
      <c r="B353" s="543"/>
      <c r="C353" s="543"/>
      <c r="D353" s="543"/>
      <c r="E353" s="544"/>
    </row>
    <row r="354" spans="1:22" ht="35.1" customHeight="1" thickBot="1" x14ac:dyDescent="0.3">
      <c r="A354" s="1546"/>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46"/>
      <c r="B355" s="545"/>
      <c r="C355" s="546" t="s">
        <v>220</v>
      </c>
      <c r="D355" s="546" t="s">
        <v>215</v>
      </c>
      <c r="E355" s="547" t="s">
        <v>212</v>
      </c>
      <c r="F355" s="548" t="s">
        <v>2</v>
      </c>
      <c r="G355" s="549" t="s">
        <v>503</v>
      </c>
      <c r="H355" s="550" t="s">
        <v>2</v>
      </c>
      <c r="I355" s="551" t="s">
        <v>4</v>
      </c>
      <c r="J355" s="552" t="s">
        <v>5</v>
      </c>
      <c r="K355" s="553" t="s">
        <v>2</v>
      </c>
      <c r="L355" s="554" t="s">
        <v>467</v>
      </c>
      <c r="M355" s="555" t="s">
        <v>6</v>
      </c>
      <c r="N355" s="555" t="s">
        <v>4</v>
      </c>
      <c r="O355" s="556" t="s">
        <v>7</v>
      </c>
      <c r="P355" s="369"/>
      <c r="U355" s="45"/>
      <c r="V355" s="45"/>
    </row>
    <row r="356" spans="1:22" ht="15" customHeight="1" x14ac:dyDescent="0.25">
      <c r="A356" s="1546"/>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2493"/>
      <c r="M356" s="2496"/>
      <c r="N356" s="315"/>
      <c r="O356" s="562">
        <f>C356*D356*K356*$L$356+D356*N356*$M$356</f>
        <v>0</v>
      </c>
      <c r="P356" s="42"/>
      <c r="U356" s="43"/>
      <c r="V356" s="43"/>
    </row>
    <row r="357" spans="1:22" ht="15" customHeight="1" x14ac:dyDescent="0.25">
      <c r="A357" s="1546"/>
      <c r="B357" s="563" t="s">
        <v>167</v>
      </c>
      <c r="C357" s="311"/>
      <c r="D357" s="311"/>
      <c r="E357" s="558">
        <f t="shared" si="3"/>
        <v>0</v>
      </c>
      <c r="F357" s="312"/>
      <c r="G357" s="559">
        <f>($W$5+$X$4)*$W$7*E357*F357+IF(HANDICAP!$A$3="OUI",($W$9)*$W$7*E357*F357,0)</f>
        <v>0</v>
      </c>
      <c r="H357" s="312"/>
      <c r="I357" s="313"/>
      <c r="J357" s="560">
        <f>((W10+W11)*$C357*$D357*H357)+(W13*I357*$D357)</f>
        <v>0</v>
      </c>
      <c r="K357" s="312"/>
      <c r="L357" s="2494"/>
      <c r="M357" s="2497"/>
      <c r="N357" s="315"/>
      <c r="O357" s="562">
        <f t="shared" ref="O357:O366" si="4">C357*D357*K357*$L$487+D357*N357*$M$487</f>
        <v>0</v>
      </c>
      <c r="P357" s="45"/>
      <c r="U357" s="43"/>
      <c r="V357" s="43"/>
    </row>
    <row r="358" spans="1:22" ht="15" customHeight="1" x14ac:dyDescent="0.25">
      <c r="A358" s="1546"/>
      <c r="B358" s="563" t="s">
        <v>8</v>
      </c>
      <c r="C358" s="311"/>
      <c r="D358" s="311"/>
      <c r="E358" s="558">
        <f t="shared" si="3"/>
        <v>0</v>
      </c>
      <c r="F358" s="312"/>
      <c r="G358" s="559">
        <f>($W$5+$X$4)*$W$7*E358*F358+IF(HANDICAP!$A$3="OUI",($W$9)*$W$7*E358*F358,0)</f>
        <v>0</v>
      </c>
      <c r="H358" s="312"/>
      <c r="I358" s="313"/>
      <c r="J358" s="560">
        <f>((W10+W11)*$C358*$D358*H358)+(W13*I358*$D358)</f>
        <v>0</v>
      </c>
      <c r="K358" s="312"/>
      <c r="L358" s="2494"/>
      <c r="M358" s="2497"/>
      <c r="N358" s="315"/>
      <c r="O358" s="562">
        <f t="shared" si="4"/>
        <v>0</v>
      </c>
      <c r="P358" s="42"/>
      <c r="U358" s="43"/>
      <c r="V358" s="43"/>
    </row>
    <row r="359" spans="1:22" ht="15" customHeight="1" x14ac:dyDescent="0.25">
      <c r="A359" s="1546"/>
      <c r="B359" s="563" t="s">
        <v>9</v>
      </c>
      <c r="C359" s="311"/>
      <c r="D359" s="311"/>
      <c r="E359" s="558">
        <f t="shared" si="3"/>
        <v>0</v>
      </c>
      <c r="F359" s="312"/>
      <c r="G359" s="559">
        <f>($W$5+$X$4)*$W$7*E359*F359+IF(HANDICAP!$A$3="OUI",($W$9)*$W$7*E359*F359,0)</f>
        <v>0</v>
      </c>
      <c r="H359" s="312"/>
      <c r="I359" s="313"/>
      <c r="J359" s="560">
        <f>((W10+W11)*$C359*$D359*H359)+(W13*I359*$D359)</f>
        <v>0</v>
      </c>
      <c r="K359" s="312"/>
      <c r="L359" s="2494"/>
      <c r="M359" s="2497"/>
      <c r="N359" s="315"/>
      <c r="O359" s="562">
        <f t="shared" si="4"/>
        <v>0</v>
      </c>
      <c r="P359" s="42"/>
      <c r="U359" s="43"/>
      <c r="V359" s="43"/>
    </row>
    <row r="360" spans="1:22" ht="15" customHeight="1" x14ac:dyDescent="0.25">
      <c r="A360" s="1546"/>
      <c r="B360" s="564" t="s">
        <v>10</v>
      </c>
      <c r="C360" s="316"/>
      <c r="D360" s="311"/>
      <c r="E360" s="558">
        <f t="shared" si="3"/>
        <v>0</v>
      </c>
      <c r="F360" s="312"/>
      <c r="G360" s="559">
        <f>($W$5+$X$4)*$W$7*E360*F360+IF(HANDICAP!$A$3="OUI",($W$9)*$W$7*E360*F360,0)</f>
        <v>0</v>
      </c>
      <c r="H360" s="312"/>
      <c r="I360" s="313"/>
      <c r="J360" s="560">
        <f>((W10+W11)*$C360*$D360*H360)+(W13*I360*$D360)</f>
        <v>0</v>
      </c>
      <c r="K360" s="312"/>
      <c r="L360" s="2494"/>
      <c r="M360" s="2497"/>
      <c r="N360" s="315"/>
      <c r="O360" s="562">
        <f t="shared" si="4"/>
        <v>0</v>
      </c>
      <c r="P360" s="42"/>
      <c r="U360" s="43"/>
      <c r="V360" s="43"/>
    </row>
    <row r="361" spans="1:22" ht="15" customHeight="1" x14ac:dyDescent="0.25">
      <c r="A361" s="1546"/>
      <c r="B361" s="564" t="s">
        <v>11</v>
      </c>
      <c r="C361" s="316"/>
      <c r="D361" s="311"/>
      <c r="E361" s="558">
        <f t="shared" si="3"/>
        <v>0</v>
      </c>
      <c r="F361" s="312"/>
      <c r="G361" s="559">
        <f>($W$5+$X$4)*$W$7*E361*F361+IF(HANDICAP!$A$3="OUI",($W$9)*$W$7*E361*F361,0)</f>
        <v>0</v>
      </c>
      <c r="H361" s="312"/>
      <c r="I361" s="313"/>
      <c r="J361" s="560">
        <f>((W10+W11)*$C361*$D361*H361)+(W13*I361*$D361)</f>
        <v>0</v>
      </c>
      <c r="K361" s="312"/>
      <c r="L361" s="2494"/>
      <c r="M361" s="2497"/>
      <c r="N361" s="315"/>
      <c r="O361" s="562">
        <f t="shared" si="4"/>
        <v>0</v>
      </c>
      <c r="P361" s="42"/>
      <c r="U361" s="43"/>
      <c r="V361" s="43"/>
    </row>
    <row r="362" spans="1:22" ht="15" customHeight="1" x14ac:dyDescent="0.25">
      <c r="A362" s="1546"/>
      <c r="B362" s="564" t="s">
        <v>12</v>
      </c>
      <c r="C362" s="316"/>
      <c r="D362" s="311"/>
      <c r="E362" s="558">
        <f t="shared" si="3"/>
        <v>0</v>
      </c>
      <c r="F362" s="312"/>
      <c r="G362" s="559">
        <f>($W$5+$X$4)*$W$7*E362*F362+IF(HANDICAP!$A$3="OUI",($W$9)*$W$7*E362*F362,0)</f>
        <v>0</v>
      </c>
      <c r="H362" s="312"/>
      <c r="I362" s="313"/>
      <c r="J362" s="560">
        <f>((W10+W11)*$C362*$D362*H362)+(W13*I362*$D362)</f>
        <v>0</v>
      </c>
      <c r="K362" s="312"/>
      <c r="L362" s="2494"/>
      <c r="M362" s="2497"/>
      <c r="N362" s="315"/>
      <c r="O362" s="562">
        <f t="shared" si="4"/>
        <v>0</v>
      </c>
      <c r="P362" s="42"/>
      <c r="U362" s="43"/>
      <c r="V362" s="43"/>
    </row>
    <row r="363" spans="1:22" ht="15" customHeight="1" x14ac:dyDescent="0.25">
      <c r="A363" s="1546"/>
      <c r="B363" s="564" t="s">
        <v>13</v>
      </c>
      <c r="C363" s="316"/>
      <c r="D363" s="311"/>
      <c r="E363" s="558">
        <f t="shared" si="3"/>
        <v>0</v>
      </c>
      <c r="F363" s="312"/>
      <c r="G363" s="559">
        <f>($W$5+$X$4)*$W$7*E363*F363+IF(HANDICAP!$A$3="OUI",($W$9)*$W$7*E363*F363,0)</f>
        <v>0</v>
      </c>
      <c r="H363" s="312"/>
      <c r="I363" s="313"/>
      <c r="J363" s="560">
        <f>((W10+W11)*$C363*$D363*H363)+(W13*I363*$D363)</f>
        <v>0</v>
      </c>
      <c r="K363" s="312"/>
      <c r="L363" s="2494"/>
      <c r="M363" s="2497"/>
      <c r="N363" s="315"/>
      <c r="O363" s="562">
        <f t="shared" si="4"/>
        <v>0</v>
      </c>
      <c r="P363" s="42"/>
      <c r="U363" s="43"/>
      <c r="V363" s="43"/>
    </row>
    <row r="364" spans="1:22" ht="15" customHeight="1" x14ac:dyDescent="0.25">
      <c r="A364" s="1546"/>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2494"/>
      <c r="M364" s="2497"/>
      <c r="N364" s="315"/>
      <c r="O364" s="562">
        <f t="shared" si="4"/>
        <v>0</v>
      </c>
      <c r="P364" s="42"/>
      <c r="U364" s="43"/>
      <c r="V364" s="43"/>
    </row>
    <row r="365" spans="1:22" ht="15" customHeight="1" x14ac:dyDescent="0.25">
      <c r="A365" s="1546"/>
      <c r="B365" s="566" t="s">
        <v>171</v>
      </c>
      <c r="C365" s="311"/>
      <c r="D365" s="311"/>
      <c r="E365" s="558">
        <f t="shared" si="3"/>
        <v>0</v>
      </c>
      <c r="F365" s="312"/>
      <c r="G365" s="559">
        <f>($W$5+$X$4)*$W$7*E365*F365+IF(HANDICAP!$A$3="OUI",($W$9)*$W$7*E365*F365,0)</f>
        <v>0</v>
      </c>
      <c r="H365" s="312"/>
      <c r="I365" s="313"/>
      <c r="J365" s="560">
        <f>((W10+W11)*$C365*$D365*H365)+(W13*I365*$D365)</f>
        <v>0</v>
      </c>
      <c r="K365" s="312"/>
      <c r="L365" s="2494"/>
      <c r="M365" s="2497"/>
      <c r="N365" s="315"/>
      <c r="O365" s="562">
        <f t="shared" si="4"/>
        <v>0</v>
      </c>
      <c r="P365" s="42"/>
      <c r="U365" s="43"/>
      <c r="V365" s="43"/>
    </row>
    <row r="366" spans="1:22" ht="18" customHeight="1" thickBot="1" x14ac:dyDescent="0.3">
      <c r="A366" s="1546"/>
      <c r="B366" s="566" t="s">
        <v>172</v>
      </c>
      <c r="C366" s="311"/>
      <c r="D366" s="311"/>
      <c r="E366" s="567">
        <f t="shared" si="3"/>
        <v>0</v>
      </c>
      <c r="F366" s="312"/>
      <c r="G366" s="559">
        <f>($W$5+$X$4)*$W$7*E366*F366+IF(HANDICAP!$A$3="OUI",($W$9)*$W$7*E366*F366,0)</f>
        <v>0</v>
      </c>
      <c r="H366" s="312"/>
      <c r="I366" s="313"/>
      <c r="J366" s="560">
        <f>((W10+W11)*$C366*$D366*H366)+(W13*I366*$D366)</f>
        <v>0</v>
      </c>
      <c r="K366" s="312"/>
      <c r="L366" s="2495"/>
      <c r="M366" s="2498"/>
      <c r="N366" s="315"/>
      <c r="O366" s="562">
        <f t="shared" si="4"/>
        <v>0</v>
      </c>
      <c r="P366" s="42"/>
      <c r="U366" s="43"/>
      <c r="V366" s="43"/>
    </row>
    <row r="367" spans="1:22" s="324" customFormat="1" ht="35.1" customHeight="1" x14ac:dyDescent="0.25">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46"/>
      <c r="B373" s="598" t="s">
        <v>498</v>
      </c>
      <c r="C373" s="851" t="s">
        <v>255</v>
      </c>
      <c r="D373" s="599"/>
      <c r="E373" s="599"/>
      <c r="K373" s="42"/>
      <c r="L373" s="42"/>
      <c r="M373" s="43"/>
      <c r="N373" s="43"/>
      <c r="O373" s="325"/>
      <c r="P373" s="42"/>
      <c r="U373" s="43"/>
      <c r="V373" s="43"/>
    </row>
    <row r="374" spans="1:22" ht="33" customHeight="1" thickBot="1" x14ac:dyDescent="0.3">
      <c r="A374" s="1546"/>
      <c r="B374" s="600"/>
      <c r="C374" s="601"/>
      <c r="D374" s="599"/>
      <c r="E374" s="599"/>
      <c r="K374" s="42"/>
      <c r="L374" s="42"/>
      <c r="M374" s="43"/>
      <c r="N374" s="43"/>
      <c r="O374" s="325"/>
      <c r="P374" s="42"/>
      <c r="U374" s="43"/>
      <c r="V374" s="43"/>
    </row>
    <row r="375" spans="1:22" s="426" customFormat="1" ht="25.05" customHeight="1" thickTop="1" thickBot="1" x14ac:dyDescent="0.35">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46"/>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46"/>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46"/>
      <c r="B378" s="2420"/>
      <c r="C378" s="2387"/>
      <c r="D378" s="2387"/>
      <c r="E378" s="2384"/>
      <c r="H378" s="339"/>
      <c r="I378" s="340"/>
      <c r="J378" s="341"/>
      <c r="K378" s="341"/>
      <c r="L378" s="42"/>
      <c r="M378" s="43"/>
      <c r="N378" s="342"/>
      <c r="O378" s="343"/>
      <c r="P378" s="42"/>
      <c r="U378" s="43"/>
      <c r="V378" s="43"/>
    </row>
    <row r="379" spans="1:22" ht="15" customHeight="1" x14ac:dyDescent="0.25">
      <c r="A379" s="1546"/>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46"/>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46"/>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46"/>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46"/>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46"/>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46"/>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46"/>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46"/>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46"/>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46"/>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46"/>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46"/>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46"/>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46"/>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46"/>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46"/>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46"/>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46"/>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46"/>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46"/>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46"/>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46"/>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46"/>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46"/>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46"/>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46"/>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46"/>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46"/>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46"/>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46"/>
      <c r="B409" s="70"/>
      <c r="C409" s="67"/>
      <c r="D409" s="68"/>
      <c r="E409" s="69"/>
      <c r="H409" s="383">
        <v>63</v>
      </c>
      <c r="I409" s="378" t="s">
        <v>84</v>
      </c>
      <c r="J409" s="361"/>
      <c r="K409" s="361"/>
      <c r="L409" s="362"/>
      <c r="M409" s="451"/>
      <c r="N409" s="452">
        <f>SUM('SITE 1:SITE 15'!O409)</f>
        <v>0</v>
      </c>
      <c r="O409" s="7"/>
    </row>
    <row r="410" spans="1:22" ht="14.1" customHeight="1" thickBot="1" x14ac:dyDescent="0.3">
      <c r="A410" s="1546"/>
      <c r="B410" s="472" t="s">
        <v>85</v>
      </c>
      <c r="C410" s="473"/>
      <c r="D410" s="474"/>
      <c r="E410" s="475"/>
      <c r="H410" s="364"/>
      <c r="I410" s="352"/>
      <c r="J410" s="341"/>
      <c r="K410" s="341"/>
      <c r="L410" s="325"/>
      <c r="M410" s="325"/>
      <c r="N410" s="365"/>
      <c r="O410" s="454"/>
    </row>
    <row r="411" spans="1:22" ht="14.1" customHeight="1" x14ac:dyDescent="0.25">
      <c r="A411" s="1546"/>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46"/>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46"/>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46"/>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46"/>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46"/>
      <c r="B416" s="472" t="s">
        <v>95</v>
      </c>
      <c r="C416" s="473"/>
      <c r="D416" s="474"/>
      <c r="E416" s="475"/>
      <c r="H416" s="364"/>
      <c r="I416" s="352"/>
      <c r="J416" s="341"/>
      <c r="K416" s="341"/>
      <c r="L416" s="325"/>
      <c r="M416" s="325"/>
      <c r="N416" s="365"/>
      <c r="O416" s="454"/>
    </row>
    <row r="417" spans="1:15" ht="14.1" customHeight="1" x14ac:dyDescent="0.25">
      <c r="A417" s="1546"/>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46"/>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46"/>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46"/>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46"/>
      <c r="B421" s="27" t="s">
        <v>104</v>
      </c>
      <c r="C421" s="25"/>
      <c r="D421" s="26"/>
      <c r="E421" s="438">
        <f>C421*D421</f>
        <v>0</v>
      </c>
      <c r="H421" s="334"/>
      <c r="I421" s="369"/>
      <c r="J421" s="341"/>
      <c r="K421" s="341"/>
      <c r="L421" s="352"/>
      <c r="M421" s="352"/>
      <c r="N421" s="335"/>
      <c r="O421" s="471"/>
    </row>
    <row r="422" spans="1:15" ht="14.1" customHeight="1" thickBot="1" x14ac:dyDescent="0.3">
      <c r="A422" s="1546"/>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46"/>
      <c r="B423" s="70"/>
      <c r="C423" s="480"/>
      <c r="D423" s="68"/>
      <c r="E423" s="69"/>
      <c r="H423" s="334"/>
      <c r="I423" s="369"/>
      <c r="J423" s="325"/>
      <c r="K423" s="325"/>
      <c r="L423" s="352"/>
      <c r="M423" s="352"/>
      <c r="N423" s="335"/>
      <c r="O423" s="471"/>
    </row>
    <row r="424" spans="1:15" ht="14.1" customHeight="1" thickBot="1" x14ac:dyDescent="0.3">
      <c r="A424" s="1546"/>
      <c r="B424" s="70"/>
      <c r="C424" s="480"/>
      <c r="D424" s="68"/>
      <c r="E424" s="69"/>
      <c r="H424" s="383">
        <v>67</v>
      </c>
      <c r="I424" s="378" t="s">
        <v>107</v>
      </c>
      <c r="J424" s="361"/>
      <c r="K424" s="361"/>
      <c r="L424" s="361"/>
      <c r="M424" s="479"/>
      <c r="N424" s="452">
        <f>SUM('SITE 1:SITE 15'!O424)</f>
        <v>0</v>
      </c>
      <c r="O424" s="7"/>
    </row>
    <row r="425" spans="1:15" ht="14.1" customHeight="1" x14ac:dyDescent="0.25">
      <c r="A425" s="1546"/>
      <c r="B425" s="2395" t="s">
        <v>108</v>
      </c>
      <c r="C425" s="2396"/>
      <c r="D425" s="2397"/>
      <c r="E425" s="2416">
        <f>E422+E414+E408+E390+E384</f>
        <v>0</v>
      </c>
      <c r="H425" s="364"/>
      <c r="I425" s="352"/>
      <c r="J425" s="341"/>
      <c r="K425" s="341"/>
      <c r="L425" s="352"/>
      <c r="M425" s="352"/>
      <c r="N425" s="365"/>
      <c r="O425" s="454"/>
    </row>
    <row r="426" spans="1:15" ht="14.1" customHeight="1" x14ac:dyDescent="0.25">
      <c r="A426" s="1546"/>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46"/>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46"/>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46"/>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46"/>
      <c r="B430" s="486"/>
      <c r="C430" s="487"/>
      <c r="D430" s="488"/>
      <c r="E430" s="489"/>
      <c r="H430" s="364"/>
      <c r="I430" s="352"/>
      <c r="J430" s="341"/>
      <c r="K430" s="341"/>
      <c r="L430" s="352"/>
      <c r="M430" s="352"/>
      <c r="N430" s="365"/>
      <c r="O430" s="454"/>
    </row>
    <row r="431" spans="1:15" ht="14.1" customHeight="1" x14ac:dyDescent="0.25">
      <c r="A431" s="1546"/>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46"/>
      <c r="B432" s="609"/>
      <c r="C432" s="609"/>
      <c r="D432" s="609"/>
      <c r="E432" s="609"/>
      <c r="F432" s="609"/>
      <c r="H432" s="391"/>
      <c r="I432" s="45"/>
      <c r="J432" s="45"/>
      <c r="K432" s="45"/>
      <c r="L432" s="352"/>
      <c r="M432" s="352"/>
      <c r="N432" s="43"/>
      <c r="O432" s="380"/>
    </row>
    <row r="433" spans="1:15" ht="17.100000000000001" customHeight="1" x14ac:dyDescent="0.25">
      <c r="A433" s="1546"/>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46"/>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46"/>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46"/>
      <c r="B436" s="506"/>
      <c r="C436" s="612"/>
      <c r="D436" s="612"/>
      <c r="E436" s="612"/>
      <c r="F436" s="613"/>
    </row>
    <row r="437" spans="1:15" ht="19.5" customHeight="1" x14ac:dyDescent="0.25">
      <c r="A437" s="1546"/>
      <c r="B437" s="2336" t="s">
        <v>381</v>
      </c>
      <c r="C437" s="2337"/>
      <c r="D437" s="2337"/>
      <c r="E437" s="2337"/>
      <c r="F437" s="2338"/>
      <c r="H437" s="404" t="s">
        <v>119</v>
      </c>
      <c r="I437" s="405"/>
      <c r="J437" s="406"/>
      <c r="K437" s="406"/>
      <c r="L437" s="405"/>
      <c r="M437" s="405"/>
      <c r="N437" s="331"/>
      <c r="O437" s="333"/>
    </row>
    <row r="438" spans="1:15" ht="19.5" customHeight="1" x14ac:dyDescent="0.25">
      <c r="A438" s="1546"/>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46"/>
      <c r="B439" s="2336" t="s">
        <v>207</v>
      </c>
      <c r="C439" s="2337"/>
      <c r="D439" s="2337"/>
      <c r="E439" s="2337"/>
      <c r="F439" s="2338"/>
      <c r="H439" s="409"/>
      <c r="I439" s="410"/>
      <c r="J439" s="336"/>
      <c r="K439" s="336"/>
      <c r="L439" s="411"/>
      <c r="M439" s="505"/>
      <c r="N439" s="45"/>
      <c r="O439" s="412"/>
    </row>
    <row r="440" spans="1:15" ht="19.5" customHeight="1" x14ac:dyDescent="0.25">
      <c r="A440" s="1546"/>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46"/>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46"/>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46"/>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46"/>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46"/>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46"/>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46"/>
      <c r="B448" s="2336"/>
      <c r="C448" s="2337"/>
      <c r="D448" s="2337"/>
      <c r="E448" s="2337"/>
      <c r="F448" s="2338"/>
      <c r="H448" s="364"/>
      <c r="I448" s="352"/>
      <c r="J448" s="341"/>
      <c r="K448" s="341"/>
      <c r="L448" s="369"/>
      <c r="M448" s="369"/>
      <c r="N448" s="365"/>
      <c r="O448" s="454"/>
    </row>
    <row r="449" spans="1:15" ht="19.5" customHeight="1" x14ac:dyDescent="0.25">
      <c r="A449" s="1546"/>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46"/>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46"/>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46"/>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46"/>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46"/>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46"/>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46"/>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46"/>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46"/>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46"/>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46"/>
      <c r="B460" s="2478"/>
      <c r="C460" s="2476"/>
      <c r="D460" s="2476"/>
      <c r="E460" s="2476"/>
      <c r="F460" s="2477"/>
      <c r="H460" s="364"/>
      <c r="I460" s="352"/>
      <c r="J460" s="341"/>
      <c r="K460" s="341"/>
      <c r="L460" s="325"/>
      <c r="M460" s="325"/>
      <c r="N460" s="365"/>
      <c r="O460" s="454"/>
    </row>
    <row r="461" spans="1:15" ht="19.5" customHeight="1" x14ac:dyDescent="0.25">
      <c r="A461" s="1546"/>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46"/>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46"/>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46"/>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46"/>
      <c r="B465" s="622" t="s">
        <v>193</v>
      </c>
      <c r="C465" s="623"/>
      <c r="D465" s="623"/>
      <c r="E465" s="623"/>
      <c r="F465" s="624"/>
      <c r="H465" s="334"/>
      <c r="I465" s="369"/>
      <c r="J465" s="341"/>
      <c r="K465" s="341"/>
      <c r="L465" s="352"/>
      <c r="M465" s="352"/>
      <c r="N465" s="335"/>
      <c r="O465" s="471"/>
    </row>
    <row r="466" spans="1:16" ht="19.5" customHeight="1" x14ac:dyDescent="0.25">
      <c r="A466" s="1546"/>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46"/>
      <c r="B467" s="622" t="s">
        <v>478</v>
      </c>
      <c r="C467" s="325"/>
      <c r="D467" s="325"/>
      <c r="E467" s="325"/>
      <c r="F467" s="621"/>
      <c r="H467" s="334"/>
      <c r="I467" s="369"/>
      <c r="J467" s="341"/>
      <c r="K467" s="341"/>
      <c r="L467" s="352"/>
      <c r="M467" s="352"/>
      <c r="N467" s="335"/>
      <c r="O467" s="471"/>
    </row>
    <row r="468" spans="1:16" ht="19.5" customHeight="1" x14ac:dyDescent="0.25">
      <c r="A468" s="1546"/>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46"/>
      <c r="B469" s="622"/>
      <c r="C469" s="623"/>
      <c r="D469" s="623"/>
      <c r="E469" s="623"/>
      <c r="F469" s="624"/>
      <c r="H469" s="334"/>
      <c r="I469" s="369"/>
      <c r="J469" s="341"/>
      <c r="K469" s="341"/>
      <c r="L469" s="352"/>
      <c r="M469" s="352"/>
      <c r="N469" s="335"/>
      <c r="O469" s="471"/>
    </row>
    <row r="470" spans="1:16" ht="19.5" customHeight="1" x14ac:dyDescent="0.25">
      <c r="A470" s="1546"/>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46"/>
      <c r="B471" s="622"/>
      <c r="C471" s="623"/>
      <c r="D471" s="623"/>
      <c r="E471" s="623"/>
      <c r="F471" s="624"/>
      <c r="H471" s="334"/>
      <c r="I471" s="369"/>
      <c r="J471" s="341"/>
      <c r="K471" s="341"/>
      <c r="L471" s="352"/>
      <c r="M471" s="352"/>
      <c r="N471" s="335"/>
      <c r="O471" s="471"/>
    </row>
    <row r="472" spans="1:16" ht="19.5" customHeight="1" x14ac:dyDescent="0.25">
      <c r="A472" s="1546"/>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46"/>
      <c r="B473" s="761"/>
      <c r="C473" s="325"/>
      <c r="D473" s="325"/>
      <c r="E473" s="325"/>
      <c r="F473" s="621"/>
      <c r="H473" s="364"/>
      <c r="I473" s="352"/>
      <c r="J473" s="341"/>
      <c r="K473" s="341"/>
      <c r="L473" s="352"/>
      <c r="M473" s="352"/>
      <c r="N473" s="365"/>
      <c r="O473" s="454"/>
    </row>
    <row r="474" spans="1:16" ht="15" customHeight="1" x14ac:dyDescent="0.25">
      <c r="A474" s="1546"/>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46"/>
      <c r="B475" s="761"/>
      <c r="C475" s="325"/>
      <c r="D475" s="325"/>
      <c r="E475" s="325"/>
      <c r="F475" s="621"/>
      <c r="H475" s="391"/>
      <c r="I475" s="45"/>
      <c r="J475" s="341"/>
      <c r="K475" s="341"/>
      <c r="L475" s="352"/>
      <c r="M475" s="352"/>
      <c r="N475" s="45"/>
      <c r="O475" s="412"/>
    </row>
    <row r="476" spans="1:16" ht="16.5" customHeight="1" thickBot="1" x14ac:dyDescent="0.3">
      <c r="A476" s="1546"/>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46"/>
      <c r="H477" s="364" t="s">
        <v>147</v>
      </c>
      <c r="I477" s="365"/>
      <c r="J477" s="336"/>
      <c r="K477" s="336"/>
      <c r="L477" s="411"/>
      <c r="M477" s="411"/>
      <c r="N477" s="496">
        <f>SUM('SITE 1:SITE 15'!O477)</f>
        <v>0</v>
      </c>
      <c r="O477" s="420">
        <f>IF(O476&lt;O433,O433-O476,0)</f>
        <v>0</v>
      </c>
    </row>
    <row r="478" spans="1:16" ht="15.75" customHeight="1" thickBot="1" x14ac:dyDescent="0.3">
      <c r="A478" s="1546"/>
      <c r="H478" s="398" t="s">
        <v>118</v>
      </c>
      <c r="I478" s="399"/>
      <c r="J478" s="421"/>
      <c r="K478" s="421"/>
      <c r="L478" s="401"/>
      <c r="M478" s="401"/>
      <c r="N478" s="499">
        <f>SUM('SITE 1:SITE 15'!O478)</f>
        <v>0</v>
      </c>
      <c r="O478" s="422">
        <f>O477+O476</f>
        <v>0</v>
      </c>
    </row>
    <row r="479" spans="1:16" ht="14.4" thickBot="1" x14ac:dyDescent="0.3">
      <c r="A479" s="1546"/>
      <c r="H479" s="352"/>
      <c r="I479" s="352"/>
      <c r="J479" s="341"/>
      <c r="K479" s="341"/>
      <c r="L479" s="325"/>
      <c r="M479" s="325"/>
      <c r="N479" s="43"/>
      <c r="O479" s="43"/>
    </row>
    <row r="480" spans="1:16" s="324" customFormat="1" ht="33.75" customHeight="1" thickBot="1" x14ac:dyDescent="0.3">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46"/>
    </row>
    <row r="482" spans="1:22" ht="30.75" customHeight="1" thickBot="1" x14ac:dyDescent="0.3">
      <c r="A482" s="1564"/>
      <c r="B482" s="2325" t="s">
        <v>148</v>
      </c>
      <c r="C482" s="2326"/>
      <c r="D482" s="2326"/>
      <c r="E482" s="2326"/>
      <c r="F482" s="2326"/>
      <c r="G482" s="2326"/>
      <c r="H482" s="2325" t="str">
        <f>H6</f>
        <v>SITE 15</v>
      </c>
      <c r="I482" s="2326"/>
      <c r="J482" s="2326"/>
      <c r="K482" s="2326"/>
      <c r="L482" s="2326"/>
      <c r="M482" s="2326"/>
      <c r="N482" s="2326"/>
      <c r="O482" s="2327"/>
    </row>
    <row r="483" spans="1:22" x14ac:dyDescent="0.25">
      <c r="A483" s="1546"/>
    </row>
    <row r="484" spans="1:22" ht="15.6" thickBot="1" x14ac:dyDescent="0.3">
      <c r="A484" s="1546"/>
      <c r="B484" s="543"/>
      <c r="C484" s="543"/>
      <c r="D484" s="543"/>
      <c r="E484" s="544"/>
    </row>
    <row r="485" spans="1:22" ht="35.1" customHeight="1" thickBot="1" x14ac:dyDescent="0.3">
      <c r="A485" s="1546"/>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46"/>
      <c r="B486" s="545"/>
      <c r="C486" s="546" t="s">
        <v>220</v>
      </c>
      <c r="D486" s="546" t="s">
        <v>215</v>
      </c>
      <c r="E486" s="547" t="s">
        <v>212</v>
      </c>
      <c r="F486" s="548" t="s">
        <v>2</v>
      </c>
      <c r="G486" s="549" t="s">
        <v>503</v>
      </c>
      <c r="H486" s="550" t="s">
        <v>2</v>
      </c>
      <c r="I486" s="551" t="s">
        <v>4</v>
      </c>
      <c r="J486" s="552" t="s">
        <v>5</v>
      </c>
      <c r="K486" s="553" t="s">
        <v>2</v>
      </c>
      <c r="L486" s="554" t="s">
        <v>467</v>
      </c>
      <c r="M486" s="555" t="s">
        <v>6</v>
      </c>
      <c r="N486" s="555" t="s">
        <v>4</v>
      </c>
      <c r="O486" s="556" t="s">
        <v>7</v>
      </c>
      <c r="P486" s="369"/>
      <c r="U486" s="45"/>
      <c r="V486" s="45"/>
    </row>
    <row r="487" spans="1:22" ht="15" customHeight="1" x14ac:dyDescent="0.25">
      <c r="A487" s="1546"/>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IF($C504="J",((W134+W135)*$C487*$D487*H487)+(W137*I487*$D487),IF($C504="DJ",W134*$C487*$D487*H487,0))</f>
        <v>0</v>
      </c>
      <c r="K487" s="312"/>
      <c r="L487" s="2493"/>
      <c r="M487" s="2496"/>
      <c r="N487" s="315"/>
      <c r="O487" s="562">
        <f>C487*D487*K487*$L$487+D487*N487*$M$487</f>
        <v>0</v>
      </c>
      <c r="P487" s="42"/>
      <c r="U487" s="43"/>
      <c r="V487" s="43"/>
    </row>
    <row r="488" spans="1:22" ht="15" customHeight="1" x14ac:dyDescent="0.25">
      <c r="A488" s="1546"/>
      <c r="B488" s="563" t="s">
        <v>167</v>
      </c>
      <c r="C488" s="311"/>
      <c r="D488" s="311"/>
      <c r="E488" s="558">
        <f t="shared" si="6"/>
        <v>0</v>
      </c>
      <c r="F488" s="312"/>
      <c r="G488" s="559">
        <f>($W$5+$X$4)*$W$7*E488*F488+IF(HANDICAP!$A$3="OUI",($W$9)*$W$7*E488*F488,0)</f>
        <v>0</v>
      </c>
      <c r="H488" s="312"/>
      <c r="I488" s="313"/>
      <c r="J488" s="560">
        <f>((W134+W135)*$C488*$D488*H488)+(W137*I488*$D488)</f>
        <v>0</v>
      </c>
      <c r="K488" s="312"/>
      <c r="L488" s="2494"/>
      <c r="M488" s="2497"/>
      <c r="N488" s="315"/>
      <c r="O488" s="562">
        <f t="shared" ref="O488:O497" si="7">C488*D488*K488*$L$487+D488*N488*$M$487</f>
        <v>0</v>
      </c>
      <c r="P488" s="45"/>
      <c r="U488" s="43"/>
      <c r="V488" s="43"/>
    </row>
    <row r="489" spans="1:22" ht="15" customHeight="1" x14ac:dyDescent="0.25">
      <c r="A489" s="1546"/>
      <c r="B489" s="563" t="s">
        <v>8</v>
      </c>
      <c r="C489" s="311"/>
      <c r="D489" s="311"/>
      <c r="E489" s="558">
        <f t="shared" si="6"/>
        <v>0</v>
      </c>
      <c r="F489" s="312"/>
      <c r="G489" s="559">
        <f>($W$5+$X$4)*$W$7*E489*F489+IF(HANDICAP!$A$3="OUI",($W$9)*$W$7*E489*F489,0)</f>
        <v>0</v>
      </c>
      <c r="H489" s="312"/>
      <c r="I489" s="313"/>
      <c r="J489" s="560">
        <f>((W134+W135)*$C489*$D489*H489)+(W137*I489*$D489)</f>
        <v>0</v>
      </c>
      <c r="K489" s="312"/>
      <c r="L489" s="2494"/>
      <c r="M489" s="2497"/>
      <c r="N489" s="315"/>
      <c r="O489" s="562">
        <f t="shared" si="7"/>
        <v>0</v>
      </c>
      <c r="P489" s="42"/>
      <c r="U489" s="43"/>
      <c r="V489" s="43"/>
    </row>
    <row r="490" spans="1:22" ht="15" customHeight="1" x14ac:dyDescent="0.25">
      <c r="A490" s="1546"/>
      <c r="B490" s="563" t="s">
        <v>9</v>
      </c>
      <c r="C490" s="311"/>
      <c r="D490" s="311"/>
      <c r="E490" s="558">
        <f t="shared" si="6"/>
        <v>0</v>
      </c>
      <c r="F490" s="312"/>
      <c r="G490" s="559">
        <f>($W$5+$X$4)*$W$7*E490*F490+IF(HANDICAP!$A$3="OUI",($W$9)*$W$7*E490*F490,0)</f>
        <v>0</v>
      </c>
      <c r="H490" s="312"/>
      <c r="I490" s="313"/>
      <c r="J490" s="560">
        <f>((W134+W135)*$C490*$D490*H490)+(W137*I490*$D490)</f>
        <v>0</v>
      </c>
      <c r="K490" s="312"/>
      <c r="L490" s="2494"/>
      <c r="M490" s="2497"/>
      <c r="N490" s="315"/>
      <c r="O490" s="562">
        <f t="shared" si="7"/>
        <v>0</v>
      </c>
      <c r="P490" s="42"/>
      <c r="U490" s="43"/>
      <c r="V490" s="43"/>
    </row>
    <row r="491" spans="1:22" ht="15" customHeight="1" x14ac:dyDescent="0.25">
      <c r="A491" s="1546"/>
      <c r="B491" s="564" t="s">
        <v>10</v>
      </c>
      <c r="C491" s="316"/>
      <c r="D491" s="311"/>
      <c r="E491" s="558">
        <f t="shared" si="6"/>
        <v>0</v>
      </c>
      <c r="F491" s="312"/>
      <c r="G491" s="559">
        <f>($W$5+$X$4)*$W$7*E491*F491+IF(HANDICAP!$A$3="OUI",($W$9)*$W$7*E491*F491,0)</f>
        <v>0</v>
      </c>
      <c r="H491" s="312"/>
      <c r="I491" s="313"/>
      <c r="J491" s="560">
        <f>((W134+W135)*$C491*$D491*H491)+(W137*I491*$D491)</f>
        <v>0</v>
      </c>
      <c r="K491" s="312"/>
      <c r="L491" s="2494"/>
      <c r="M491" s="2497"/>
      <c r="N491" s="315"/>
      <c r="O491" s="562">
        <f t="shared" si="7"/>
        <v>0</v>
      </c>
      <c r="P491" s="42"/>
      <c r="U491" s="43"/>
      <c r="V491" s="43"/>
    </row>
    <row r="492" spans="1:22" ht="15" customHeight="1" x14ac:dyDescent="0.25">
      <c r="A492" s="1546"/>
      <c r="B492" s="564" t="s">
        <v>11</v>
      </c>
      <c r="C492" s="316"/>
      <c r="D492" s="311"/>
      <c r="E492" s="558">
        <f t="shared" si="6"/>
        <v>0</v>
      </c>
      <c r="F492" s="312"/>
      <c r="G492" s="559">
        <f>($W$5+$X$4)*$W$7*E492*F492+IF(HANDICAP!$A$3="OUI",($W$9)*$W$7*E492*F492,0)</f>
        <v>0</v>
      </c>
      <c r="H492" s="312"/>
      <c r="I492" s="313"/>
      <c r="J492" s="560">
        <f>((W134+W135)*$C492*$D492*H492)+(W137*I492*$D492)</f>
        <v>0</v>
      </c>
      <c r="K492" s="312"/>
      <c r="L492" s="2494"/>
      <c r="M492" s="2497"/>
      <c r="N492" s="315"/>
      <c r="O492" s="562">
        <f t="shared" si="7"/>
        <v>0</v>
      </c>
      <c r="P492" s="42"/>
      <c r="U492" s="43"/>
      <c r="V492" s="43"/>
    </row>
    <row r="493" spans="1:22" ht="15" customHeight="1" x14ac:dyDescent="0.25">
      <c r="A493" s="1546"/>
      <c r="B493" s="564" t="s">
        <v>12</v>
      </c>
      <c r="C493" s="316"/>
      <c r="D493" s="311"/>
      <c r="E493" s="558">
        <f t="shared" si="6"/>
        <v>0</v>
      </c>
      <c r="F493" s="312"/>
      <c r="G493" s="559">
        <f>($W$5+$X$4)*$W$7*E493*F493+IF(HANDICAP!$A$3="OUI",($W$9)*$W$7*E493*F493,0)</f>
        <v>0</v>
      </c>
      <c r="H493" s="312"/>
      <c r="I493" s="313"/>
      <c r="J493" s="560">
        <f>((W134+W135)*$C493*$D493*H493)+(W137*I493*$D493)</f>
        <v>0</v>
      </c>
      <c r="K493" s="312"/>
      <c r="L493" s="2494"/>
      <c r="M493" s="2497"/>
      <c r="N493" s="315"/>
      <c r="O493" s="562">
        <f t="shared" si="7"/>
        <v>0</v>
      </c>
      <c r="P493" s="42"/>
      <c r="U493" s="43"/>
      <c r="V493" s="43"/>
    </row>
    <row r="494" spans="1:22" ht="15" customHeight="1" x14ac:dyDescent="0.25">
      <c r="A494" s="1546"/>
      <c r="B494" s="564" t="s">
        <v>13</v>
      </c>
      <c r="C494" s="316"/>
      <c r="D494" s="311"/>
      <c r="E494" s="558">
        <f t="shared" si="6"/>
        <v>0</v>
      </c>
      <c r="F494" s="312"/>
      <c r="G494" s="559">
        <f>($W$5+$X$4)*$W$7*E494*F494+IF(HANDICAP!$A$3="OUI",($W$9)*$W$7*E494*F494,0)</f>
        <v>0</v>
      </c>
      <c r="H494" s="312"/>
      <c r="I494" s="313"/>
      <c r="J494" s="560">
        <f>((W134+W135)*$C494*$D494*H494)+(W137*I494*$D494)</f>
        <v>0</v>
      </c>
      <c r="K494" s="312"/>
      <c r="L494" s="2494"/>
      <c r="M494" s="2497"/>
      <c r="N494" s="315"/>
      <c r="O494" s="562">
        <f t="shared" si="7"/>
        <v>0</v>
      </c>
      <c r="P494" s="42"/>
      <c r="U494" s="43"/>
      <c r="V494" s="43"/>
    </row>
    <row r="495" spans="1:22" ht="15" customHeight="1" x14ac:dyDescent="0.25">
      <c r="A495" s="1546"/>
      <c r="B495" s="557" t="s">
        <v>271</v>
      </c>
      <c r="C495" s="311"/>
      <c r="D495" s="311"/>
      <c r="E495" s="558">
        <f t="shared" si="6"/>
        <v>0</v>
      </c>
      <c r="F495" s="312"/>
      <c r="G495" s="559">
        <f>IF($C504="J",($W$4+$X$4)*$W$8*$C495*$D495*F495+IF(HANDICAP!$A$3="OUI",($W$9)*$W$8*$C495*$D495*F495,0),IF($C504="DJ",($W$4+$X$4)*6*$C495*$D495*F495+($W$9)*6*$C495*$D495*F495,0))</f>
        <v>0</v>
      </c>
      <c r="H495" s="312"/>
      <c r="I495" s="313"/>
      <c r="J495" s="560">
        <f>IF($C504="J",((W134+W135)*$C495*$D495*H495)+(W137*I495*$D495),IF($C504="DJ",W134*$C495*$D495*H495,0))</f>
        <v>0</v>
      </c>
      <c r="K495" s="312"/>
      <c r="L495" s="2494"/>
      <c r="M495" s="2497"/>
      <c r="N495" s="315"/>
      <c r="O495" s="562">
        <f t="shared" si="7"/>
        <v>0</v>
      </c>
      <c r="P495" s="42"/>
      <c r="U495" s="43"/>
      <c r="V495" s="43"/>
    </row>
    <row r="496" spans="1:22" ht="15" customHeight="1" x14ac:dyDescent="0.25">
      <c r="A496" s="1546"/>
      <c r="B496" s="566" t="s">
        <v>171</v>
      </c>
      <c r="C496" s="311"/>
      <c r="D496" s="311"/>
      <c r="E496" s="558">
        <f t="shared" si="6"/>
        <v>0</v>
      </c>
      <c r="F496" s="312"/>
      <c r="G496" s="559">
        <f>($W$5+$X$4)*$W$7*E496*F496+IF(HANDICAP!$A$3="OUI",($W$9)*$W$7*E496*F496,0)</f>
        <v>0</v>
      </c>
      <c r="H496" s="312"/>
      <c r="I496" s="313"/>
      <c r="J496" s="560">
        <f>((W134+W135)*$C496*$D496*H496)+(W137*I496*$D496)</f>
        <v>0</v>
      </c>
      <c r="K496" s="312"/>
      <c r="L496" s="2494"/>
      <c r="M496" s="2497"/>
      <c r="N496" s="315"/>
      <c r="O496" s="562">
        <f t="shared" si="7"/>
        <v>0</v>
      </c>
      <c r="P496" s="42"/>
      <c r="U496" s="43"/>
      <c r="V496" s="43"/>
    </row>
    <row r="497" spans="1:22" ht="18" customHeight="1" thickBot="1" x14ac:dyDescent="0.3">
      <c r="A497" s="1546"/>
      <c r="B497" s="566" t="s">
        <v>172</v>
      </c>
      <c r="C497" s="311"/>
      <c r="D497" s="311"/>
      <c r="E497" s="567">
        <f t="shared" si="6"/>
        <v>0</v>
      </c>
      <c r="F497" s="312"/>
      <c r="G497" s="559">
        <f>($W$5+$X$4)*$W$7*E497*F497+IF(HANDICAP!$A$3="OUI",($W$9)*$W$7*E497*F497,0)</f>
        <v>0</v>
      </c>
      <c r="H497" s="312"/>
      <c r="I497" s="313"/>
      <c r="J497" s="560">
        <f>((W134+W135)*$C497*$D497*H497)+(W137*I497*$D497)</f>
        <v>0</v>
      </c>
      <c r="K497" s="312"/>
      <c r="L497" s="2495"/>
      <c r="M497" s="2498"/>
      <c r="N497" s="315"/>
      <c r="O497" s="562">
        <f t="shared" si="7"/>
        <v>0</v>
      </c>
      <c r="P497" s="42"/>
      <c r="U497" s="43"/>
      <c r="V497" s="43"/>
    </row>
    <row r="498" spans="1:22" s="324" customFormat="1" ht="35.1" customHeight="1" x14ac:dyDescent="0.25">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46"/>
      <c r="B504" s="598" t="s">
        <v>498</v>
      </c>
      <c r="C504" s="851" t="s">
        <v>255</v>
      </c>
      <c r="D504" s="599"/>
      <c r="E504" s="599"/>
      <c r="K504" s="42"/>
      <c r="L504" s="42"/>
      <c r="M504" s="43"/>
      <c r="N504" s="43"/>
      <c r="O504" s="325"/>
      <c r="P504" s="42"/>
      <c r="U504" s="43"/>
      <c r="V504" s="43"/>
    </row>
    <row r="505" spans="1:22" ht="33" customHeight="1" thickBot="1" x14ac:dyDescent="0.3">
      <c r="A505" s="1546"/>
      <c r="B505" s="600"/>
      <c r="C505" s="601"/>
      <c r="D505" s="599"/>
      <c r="E505" s="599"/>
      <c r="K505" s="42"/>
      <c r="L505" s="42"/>
      <c r="M505" s="43"/>
      <c r="N505" s="43"/>
      <c r="O505" s="325"/>
      <c r="P505" s="42"/>
      <c r="U505" s="43"/>
      <c r="V505" s="43"/>
    </row>
    <row r="506" spans="1:22" s="426" customFormat="1" ht="25.05" customHeight="1" thickTop="1" thickBot="1" x14ac:dyDescent="0.35">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46"/>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46"/>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46"/>
      <c r="B509" s="2420"/>
      <c r="C509" s="2387"/>
      <c r="D509" s="2387"/>
      <c r="E509" s="2384"/>
      <c r="H509" s="339"/>
      <c r="I509" s="340"/>
      <c r="J509" s="341"/>
      <c r="K509" s="341"/>
      <c r="L509" s="42"/>
      <c r="M509" s="43"/>
      <c r="N509" s="342"/>
      <c r="O509" s="343"/>
      <c r="P509" s="42"/>
      <c r="U509" s="43"/>
      <c r="V509" s="43"/>
    </row>
    <row r="510" spans="1:22" ht="15" customHeight="1" x14ac:dyDescent="0.25">
      <c r="A510" s="1546"/>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46"/>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46"/>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46"/>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46"/>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46"/>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46"/>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46"/>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46"/>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46"/>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46"/>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46"/>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46"/>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46"/>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46"/>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46"/>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46"/>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46"/>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46"/>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46"/>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46"/>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46"/>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46"/>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46"/>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46"/>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46"/>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46"/>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46"/>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46"/>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46"/>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46"/>
      <c r="B540" s="70"/>
      <c r="C540" s="67"/>
      <c r="D540" s="68"/>
      <c r="E540" s="69"/>
      <c r="H540" s="383">
        <v>63</v>
      </c>
      <c r="I540" s="378" t="s">
        <v>84</v>
      </c>
      <c r="J540" s="361"/>
      <c r="K540" s="361"/>
      <c r="L540" s="362"/>
      <c r="M540" s="451"/>
      <c r="N540" s="452">
        <f>SUM('SITE 1:SITE 15'!O540)</f>
        <v>0</v>
      </c>
      <c r="O540" s="7"/>
    </row>
    <row r="541" spans="1:22" ht="14.1" customHeight="1" thickBot="1" x14ac:dyDescent="0.3">
      <c r="A541" s="1546"/>
      <c r="B541" s="472" t="s">
        <v>85</v>
      </c>
      <c r="C541" s="473"/>
      <c r="D541" s="474"/>
      <c r="E541" s="475"/>
      <c r="H541" s="364"/>
      <c r="I541" s="352"/>
      <c r="J541" s="341"/>
      <c r="K541" s="341"/>
      <c r="L541" s="325"/>
      <c r="M541" s="325"/>
      <c r="N541" s="365"/>
      <c r="O541" s="454"/>
    </row>
    <row r="542" spans="1:22" ht="14.1" customHeight="1" x14ac:dyDescent="0.25">
      <c r="A542" s="1546"/>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46"/>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46"/>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46"/>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46"/>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46"/>
      <c r="B547" s="472" t="s">
        <v>95</v>
      </c>
      <c r="C547" s="473"/>
      <c r="D547" s="474"/>
      <c r="E547" s="475"/>
      <c r="H547" s="364"/>
      <c r="I547" s="352"/>
      <c r="J547" s="341"/>
      <c r="K547" s="341"/>
      <c r="L547" s="325"/>
      <c r="M547" s="325"/>
      <c r="N547" s="365"/>
      <c r="O547" s="454"/>
    </row>
    <row r="548" spans="1:15" ht="14.1" customHeight="1" x14ac:dyDescent="0.25">
      <c r="A548" s="1546"/>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46"/>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46"/>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46"/>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46"/>
      <c r="B552" s="27" t="s">
        <v>104</v>
      </c>
      <c r="C552" s="25"/>
      <c r="D552" s="26"/>
      <c r="E552" s="438">
        <f>C552*D552</f>
        <v>0</v>
      </c>
      <c r="H552" s="334"/>
      <c r="I552" s="369"/>
      <c r="J552" s="341"/>
      <c r="K552" s="341"/>
      <c r="L552" s="352"/>
      <c r="M552" s="352"/>
      <c r="N552" s="335"/>
      <c r="O552" s="471"/>
    </row>
    <row r="553" spans="1:15" ht="14.1" customHeight="1" thickBot="1" x14ac:dyDescent="0.3">
      <c r="A553" s="1546"/>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46"/>
      <c r="B554" s="70"/>
      <c r="C554" s="480"/>
      <c r="D554" s="68"/>
      <c r="E554" s="69"/>
      <c r="H554" s="334"/>
      <c r="I554" s="369"/>
      <c r="J554" s="325"/>
      <c r="K554" s="325"/>
      <c r="L554" s="352"/>
      <c r="M554" s="352"/>
      <c r="N554" s="335"/>
      <c r="O554" s="471"/>
    </row>
    <row r="555" spans="1:15" ht="14.1" customHeight="1" thickBot="1" x14ac:dyDescent="0.3">
      <c r="A555" s="1546"/>
      <c r="B555" s="70"/>
      <c r="C555" s="480"/>
      <c r="D555" s="68"/>
      <c r="E555" s="69"/>
      <c r="H555" s="383">
        <v>67</v>
      </c>
      <c r="I555" s="378" t="s">
        <v>107</v>
      </c>
      <c r="J555" s="361"/>
      <c r="K555" s="361"/>
      <c r="L555" s="361"/>
      <c r="M555" s="479"/>
      <c r="N555" s="452">
        <f>SUM('SITE 1:SITE 15'!O555)</f>
        <v>0</v>
      </c>
      <c r="O555" s="7"/>
    </row>
    <row r="556" spans="1:15" ht="14.1" customHeight="1" x14ac:dyDescent="0.25">
      <c r="A556" s="1546"/>
      <c r="B556" s="2395" t="s">
        <v>108</v>
      </c>
      <c r="C556" s="2396"/>
      <c r="D556" s="2397"/>
      <c r="E556" s="2416">
        <f>E553+E545+E539+E521+E515</f>
        <v>0</v>
      </c>
      <c r="H556" s="364"/>
      <c r="I556" s="352"/>
      <c r="J556" s="341"/>
      <c r="K556" s="341"/>
      <c r="L556" s="352"/>
      <c r="M556" s="352"/>
      <c r="N556" s="365"/>
      <c r="O556" s="454"/>
    </row>
    <row r="557" spans="1:15" ht="14.1" customHeight="1" x14ac:dyDescent="0.25">
      <c r="A557" s="1546"/>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46"/>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46"/>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46"/>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46"/>
      <c r="B561" s="486"/>
      <c r="C561" s="487"/>
      <c r="D561" s="488"/>
      <c r="E561" s="489"/>
      <c r="H561" s="364"/>
      <c r="I561" s="352"/>
      <c r="J561" s="341"/>
      <c r="K561" s="341"/>
      <c r="L561" s="352"/>
      <c r="M561" s="352"/>
      <c r="N561" s="365"/>
      <c r="O561" s="454"/>
    </row>
    <row r="562" spans="1:15" ht="14.1" customHeight="1" x14ac:dyDescent="0.25">
      <c r="A562" s="1546"/>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46"/>
      <c r="B563" s="490"/>
      <c r="C563" s="490"/>
      <c r="D563" s="490"/>
      <c r="E563" s="491"/>
      <c r="H563" s="391"/>
      <c r="I563" s="45"/>
      <c r="J563" s="45"/>
      <c r="K563" s="45"/>
      <c r="L563" s="352"/>
      <c r="M563" s="352"/>
      <c r="N563" s="43"/>
      <c r="O563" s="380"/>
    </row>
    <row r="564" spans="1:15" ht="17.100000000000001" customHeight="1" x14ac:dyDescent="0.25">
      <c r="A564" s="1546"/>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46"/>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46"/>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46"/>
      <c r="B567" s="506"/>
      <c r="C567" s="612"/>
      <c r="D567" s="612"/>
      <c r="E567" s="612"/>
      <c r="F567" s="613"/>
    </row>
    <row r="568" spans="1:15" ht="15" customHeight="1" x14ac:dyDescent="0.25">
      <c r="A568" s="1546"/>
      <c r="B568" s="2336" t="s">
        <v>381</v>
      </c>
      <c r="C568" s="2337"/>
      <c r="D568" s="2337"/>
      <c r="E568" s="2337"/>
      <c r="F568" s="2338"/>
      <c r="H568" s="404" t="s">
        <v>119</v>
      </c>
      <c r="I568" s="405"/>
      <c r="J568" s="406"/>
      <c r="K568" s="406"/>
      <c r="L568" s="405"/>
      <c r="M568" s="405"/>
      <c r="N568" s="331"/>
      <c r="O568" s="333"/>
    </row>
    <row r="569" spans="1:15" ht="27.6" x14ac:dyDescent="0.25">
      <c r="A569" s="1546"/>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46"/>
      <c r="B570" s="2336" t="s">
        <v>207</v>
      </c>
      <c r="C570" s="2337"/>
      <c r="D570" s="2337"/>
      <c r="E570" s="2337"/>
      <c r="F570" s="2338"/>
      <c r="H570" s="409"/>
      <c r="I570" s="410"/>
      <c r="J570" s="336"/>
      <c r="K570" s="336"/>
      <c r="L570" s="411"/>
      <c r="M570" s="505"/>
      <c r="N570" s="45"/>
      <c r="O570" s="412"/>
    </row>
    <row r="571" spans="1:15" ht="14.25" customHeight="1" x14ac:dyDescent="0.25">
      <c r="A571" s="1546"/>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46"/>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46"/>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46"/>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46"/>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46"/>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46"/>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46"/>
      <c r="B579" s="2336"/>
      <c r="C579" s="2337"/>
      <c r="D579" s="2337"/>
      <c r="E579" s="2337"/>
      <c r="F579" s="2338"/>
      <c r="H579" s="364"/>
      <c r="I579" s="352"/>
      <c r="J579" s="341"/>
      <c r="K579" s="341"/>
      <c r="L579" s="369"/>
      <c r="M579" s="369"/>
      <c r="N579" s="365"/>
      <c r="O579" s="454"/>
    </row>
    <row r="580" spans="1:15" ht="16.05" customHeight="1" x14ac:dyDescent="0.25">
      <c r="A580" s="1546"/>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46"/>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46"/>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46"/>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46"/>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46"/>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46"/>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46"/>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46"/>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46"/>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46"/>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46"/>
      <c r="B591" s="2478"/>
      <c r="C591" s="2476"/>
      <c r="D591" s="2476"/>
      <c r="E591" s="2476"/>
      <c r="F591" s="2477"/>
      <c r="H591" s="364"/>
      <c r="I591" s="352"/>
      <c r="J591" s="341"/>
      <c r="K591" s="341"/>
      <c r="L591" s="325"/>
      <c r="M591" s="325"/>
      <c r="N591" s="365"/>
      <c r="O591" s="454"/>
    </row>
    <row r="592" spans="1:15" ht="14.25" customHeight="1" x14ac:dyDescent="0.25">
      <c r="A592" s="1546"/>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46"/>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46"/>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46"/>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46"/>
      <c r="B596" s="622" t="s">
        <v>194</v>
      </c>
      <c r="C596" s="623"/>
      <c r="D596" s="623"/>
      <c r="E596" s="623"/>
      <c r="F596" s="624"/>
      <c r="H596" s="334"/>
      <c r="I596" s="369"/>
      <c r="J596" s="341"/>
      <c r="K596" s="341"/>
      <c r="L596" s="352"/>
      <c r="M596" s="352"/>
      <c r="N596" s="335"/>
      <c r="O596" s="471"/>
    </row>
    <row r="597" spans="1:15" ht="15" customHeight="1" x14ac:dyDescent="0.25">
      <c r="A597" s="1546"/>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46"/>
      <c r="B598" s="622" t="s">
        <v>478</v>
      </c>
      <c r="C598" s="623"/>
      <c r="D598" s="325"/>
      <c r="E598" s="325"/>
      <c r="F598" s="621"/>
      <c r="H598" s="334"/>
      <c r="I598" s="369"/>
      <c r="J598" s="341"/>
      <c r="K598" s="341"/>
      <c r="L598" s="352"/>
      <c r="M598" s="352"/>
      <c r="N598" s="335"/>
      <c r="O598" s="471"/>
    </row>
    <row r="599" spans="1:15" ht="15" customHeight="1" x14ac:dyDescent="0.25">
      <c r="A599" s="1546"/>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46"/>
      <c r="B600" s="622"/>
      <c r="C600" s="623"/>
      <c r="D600" s="623"/>
      <c r="E600" s="623"/>
      <c r="F600" s="624"/>
      <c r="H600" s="334"/>
      <c r="I600" s="369"/>
      <c r="J600" s="341"/>
      <c r="K600" s="341"/>
      <c r="L600" s="352"/>
      <c r="M600" s="352"/>
      <c r="N600" s="335"/>
      <c r="O600" s="471"/>
    </row>
    <row r="601" spans="1:15" ht="16.5" customHeight="1" x14ac:dyDescent="0.25">
      <c r="A601" s="1546"/>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46"/>
      <c r="B602" s="622"/>
      <c r="C602" s="623"/>
      <c r="D602" s="623"/>
      <c r="E602" s="623"/>
      <c r="F602" s="624"/>
      <c r="H602" s="334"/>
      <c r="I602" s="369"/>
      <c r="J602" s="341"/>
      <c r="K602" s="341"/>
      <c r="L602" s="352"/>
      <c r="M602" s="352"/>
      <c r="N602" s="335"/>
      <c r="O602" s="471"/>
    </row>
    <row r="603" spans="1:15" ht="15" customHeight="1" x14ac:dyDescent="0.25">
      <c r="A603" s="1546"/>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46"/>
      <c r="B604" s="626"/>
      <c r="C604" s="325"/>
      <c r="D604" s="325"/>
      <c r="E604" s="325"/>
      <c r="F604" s="621"/>
      <c r="H604" s="364"/>
      <c r="I604" s="352"/>
      <c r="J604" s="341"/>
      <c r="K604" s="341"/>
      <c r="L604" s="352"/>
      <c r="M604" s="352"/>
      <c r="N604" s="365"/>
      <c r="O604" s="454"/>
    </row>
    <row r="605" spans="1:15" ht="15" customHeight="1" x14ac:dyDescent="0.25">
      <c r="A605" s="1546"/>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46"/>
      <c r="B606" s="622"/>
      <c r="C606" s="325"/>
      <c r="D606" s="325"/>
      <c r="E606" s="325"/>
      <c r="F606" s="621"/>
      <c r="H606" s="391"/>
      <c r="I606" s="45"/>
      <c r="J606" s="341"/>
      <c r="K606" s="341"/>
      <c r="L606" s="352"/>
      <c r="M606" s="352"/>
      <c r="N606" s="45"/>
      <c r="O606" s="412"/>
    </row>
    <row r="607" spans="1:15" ht="16.5" customHeight="1" thickBot="1" x14ac:dyDescent="0.3">
      <c r="A607" s="1546"/>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46"/>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46"/>
      <c r="B609" s="631"/>
      <c r="C609" s="623"/>
      <c r="D609" s="623"/>
      <c r="E609" s="623"/>
      <c r="F609" s="623"/>
      <c r="H609" s="398" t="s">
        <v>118</v>
      </c>
      <c r="I609" s="399"/>
      <c r="J609" s="421"/>
      <c r="K609" s="421"/>
      <c r="L609" s="401"/>
      <c r="M609" s="533"/>
      <c r="N609" s="499">
        <f>SUM('SITE 1:SITE 15'!O609)</f>
        <v>0</v>
      </c>
      <c r="O609" s="534">
        <f>O608+O607</f>
        <v>0</v>
      </c>
    </row>
    <row r="610" spans="1:22" x14ac:dyDescent="0.25">
      <c r="A610" s="1546"/>
    </row>
    <row r="611" spans="1:22" ht="13.8" thickBot="1" x14ac:dyDescent="0.3">
      <c r="A611" s="1546"/>
    </row>
    <row r="612" spans="1:22" s="324" customFormat="1" ht="33.75" customHeight="1" thickBot="1" x14ac:dyDescent="0.3">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46"/>
    </row>
    <row r="614" spans="1:22" ht="30.75" customHeight="1" thickBot="1" x14ac:dyDescent="0.3">
      <c r="A614" s="1564"/>
      <c r="B614" s="2325" t="s">
        <v>150</v>
      </c>
      <c r="C614" s="2326"/>
      <c r="D614" s="2326"/>
      <c r="E614" s="2326"/>
      <c r="F614" s="2326"/>
      <c r="G614" s="2326"/>
      <c r="H614" s="2325" t="str">
        <f>H6</f>
        <v>SITE 15</v>
      </c>
      <c r="I614" s="2326"/>
      <c r="J614" s="2326"/>
      <c r="K614" s="2326"/>
      <c r="L614" s="2326"/>
      <c r="M614" s="2326"/>
      <c r="N614" s="2326"/>
      <c r="O614" s="2327"/>
    </row>
    <row r="615" spans="1:22" x14ac:dyDescent="0.25">
      <c r="A615" s="1546"/>
    </row>
    <row r="616" spans="1:22" ht="15.6" thickBot="1" x14ac:dyDescent="0.3">
      <c r="A616" s="1546"/>
      <c r="B616" s="543"/>
      <c r="C616" s="543"/>
      <c r="D616" s="543"/>
      <c r="E616" s="544"/>
    </row>
    <row r="617" spans="1:22" ht="35.1" customHeight="1" thickBot="1" x14ac:dyDescent="0.35">
      <c r="A617" s="1546"/>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46"/>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46"/>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46"/>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46"/>
      <c r="B621" s="2475" t="s">
        <v>222</v>
      </c>
      <c r="C621" s="647" t="s">
        <v>153</v>
      </c>
      <c r="D621" s="289"/>
      <c r="E621" s="289"/>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46"/>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46"/>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46"/>
      <c r="B624" s="600"/>
      <c r="C624" s="601"/>
      <c r="D624" s="599"/>
      <c r="E624" s="599"/>
      <c r="K624" s="42"/>
      <c r="L624" s="42"/>
      <c r="M624" s="43"/>
      <c r="N624" s="43"/>
      <c r="O624" s="325"/>
      <c r="P624" s="42"/>
      <c r="U624" s="43"/>
      <c r="V624" s="43"/>
    </row>
    <row r="625" spans="1:22" s="426" customFormat="1" ht="25.05" customHeight="1" thickTop="1" thickBot="1" x14ac:dyDescent="0.35">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46"/>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46"/>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46"/>
      <c r="B628" s="2420"/>
      <c r="C628" s="2387"/>
      <c r="D628" s="2387"/>
      <c r="E628" s="2384"/>
      <c r="H628" s="339"/>
      <c r="I628" s="340"/>
      <c r="J628" s="341"/>
      <c r="K628" s="341"/>
      <c r="L628" s="42"/>
      <c r="M628" s="43"/>
      <c r="N628" s="342"/>
      <c r="O628" s="343"/>
      <c r="P628" s="42"/>
      <c r="U628" s="43"/>
      <c r="V628" s="43"/>
    </row>
    <row r="629" spans="1:22" ht="15" customHeight="1" x14ac:dyDescent="0.25">
      <c r="A629" s="1546"/>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46"/>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46"/>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46"/>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46"/>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46"/>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46"/>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46"/>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46"/>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46"/>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46"/>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46"/>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46"/>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46"/>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46"/>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46"/>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46"/>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46"/>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46"/>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46"/>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46"/>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46"/>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46"/>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46"/>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46"/>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46"/>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46"/>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46"/>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46"/>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46"/>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46"/>
      <c r="B659" s="70"/>
      <c r="C659" s="67"/>
      <c r="D659" s="68"/>
      <c r="E659" s="69"/>
      <c r="H659" s="383">
        <v>63</v>
      </c>
      <c r="I659" s="378" t="s">
        <v>84</v>
      </c>
      <c r="J659" s="361"/>
      <c r="K659" s="361"/>
      <c r="L659" s="362"/>
      <c r="M659" s="451"/>
      <c r="N659" s="452">
        <f>SUM('SITE 1:SITE 15'!O659)</f>
        <v>0</v>
      </c>
      <c r="O659" s="7"/>
    </row>
    <row r="660" spans="1:22" ht="14.1" customHeight="1" thickBot="1" x14ac:dyDescent="0.3">
      <c r="A660" s="1546"/>
      <c r="B660" s="472" t="s">
        <v>85</v>
      </c>
      <c r="C660" s="473"/>
      <c r="D660" s="474"/>
      <c r="E660" s="475"/>
      <c r="H660" s="364"/>
      <c r="I660" s="352"/>
      <c r="J660" s="341"/>
      <c r="K660" s="341"/>
      <c r="L660" s="325"/>
      <c r="M660" s="325"/>
      <c r="N660" s="365"/>
      <c r="O660" s="454"/>
    </row>
    <row r="661" spans="1:22" ht="14.1" customHeight="1" x14ac:dyDescent="0.25">
      <c r="A661" s="1546"/>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46"/>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46"/>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46"/>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46"/>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46"/>
      <c r="B666" s="472" t="s">
        <v>95</v>
      </c>
      <c r="C666" s="473"/>
      <c r="D666" s="474"/>
      <c r="E666" s="475"/>
      <c r="H666" s="364"/>
      <c r="I666" s="352"/>
      <c r="J666" s="341"/>
      <c r="K666" s="341"/>
      <c r="L666" s="325"/>
      <c r="M666" s="325"/>
      <c r="N666" s="365"/>
      <c r="O666" s="454"/>
    </row>
    <row r="667" spans="1:22" ht="14.1" customHeight="1" x14ac:dyDescent="0.25">
      <c r="A667" s="1546"/>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46"/>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46"/>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46"/>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46"/>
      <c r="B671" s="27" t="s">
        <v>104</v>
      </c>
      <c r="C671" s="25"/>
      <c r="D671" s="26"/>
      <c r="E671" s="438">
        <f>C671*D671</f>
        <v>0</v>
      </c>
      <c r="H671" s="334"/>
      <c r="I671" s="369"/>
      <c r="J671" s="341"/>
      <c r="K671" s="341"/>
      <c r="L671" s="352"/>
      <c r="M671" s="352"/>
      <c r="N671" s="335"/>
      <c r="O671" s="471"/>
    </row>
    <row r="672" spans="1:22" ht="14.1" customHeight="1" thickBot="1" x14ac:dyDescent="0.3">
      <c r="A672" s="1546"/>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46"/>
      <c r="B673" s="70"/>
      <c r="C673" s="480"/>
      <c r="D673" s="68"/>
      <c r="E673" s="69"/>
      <c r="H673" s="334"/>
      <c r="I673" s="369"/>
      <c r="J673" s="325"/>
      <c r="K673" s="325"/>
      <c r="L673" s="352"/>
      <c r="M673" s="352"/>
      <c r="N673" s="335"/>
      <c r="O673" s="471"/>
    </row>
    <row r="674" spans="1:15" ht="14.1" customHeight="1" thickBot="1" x14ac:dyDescent="0.3">
      <c r="A674" s="1546"/>
      <c r="B674" s="70"/>
      <c r="C674" s="480"/>
      <c r="D674" s="68"/>
      <c r="E674" s="69"/>
      <c r="H674" s="383">
        <v>67</v>
      </c>
      <c r="I674" s="378" t="s">
        <v>107</v>
      </c>
      <c r="J674" s="361"/>
      <c r="K674" s="361"/>
      <c r="L674" s="361"/>
      <c r="M674" s="479"/>
      <c r="N674" s="452">
        <f>SUM('SITE 1:SITE 15'!O674)</f>
        <v>0</v>
      </c>
      <c r="O674" s="7"/>
    </row>
    <row r="675" spans="1:15" ht="14.1" customHeight="1" x14ac:dyDescent="0.25">
      <c r="A675" s="1546"/>
      <c r="B675" s="2395" t="s">
        <v>108</v>
      </c>
      <c r="C675" s="2396"/>
      <c r="D675" s="2397"/>
      <c r="E675" s="2416">
        <f>E672+E664+E658+E640+E634</f>
        <v>0</v>
      </c>
      <c r="H675" s="364"/>
      <c r="I675" s="352"/>
      <c r="J675" s="341"/>
      <c r="K675" s="341"/>
      <c r="L675" s="352"/>
      <c r="M675" s="352"/>
      <c r="N675" s="365"/>
      <c r="O675" s="454"/>
    </row>
    <row r="676" spans="1:15" ht="14.1" customHeight="1" x14ac:dyDescent="0.25">
      <c r="A676" s="1546"/>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46"/>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46"/>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46"/>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46"/>
      <c r="H680" s="364"/>
      <c r="I680" s="352"/>
      <c r="J680" s="341"/>
      <c r="K680" s="341"/>
      <c r="L680" s="352"/>
      <c r="M680" s="352"/>
      <c r="N680" s="365"/>
      <c r="O680" s="454"/>
    </row>
    <row r="681" spans="1:15" ht="14.1" customHeight="1" x14ac:dyDescent="0.25">
      <c r="A681" s="1546"/>
      <c r="H681" s="390">
        <v>86</v>
      </c>
      <c r="I681" s="378" t="s">
        <v>115</v>
      </c>
      <c r="J681" s="361"/>
      <c r="K681" s="361"/>
      <c r="L681" s="361"/>
      <c r="M681" s="479"/>
      <c r="N681" s="363">
        <f>SUM('SITE 1:SITE 15'!O681)</f>
        <v>0</v>
      </c>
      <c r="O681" s="11"/>
    </row>
    <row r="682" spans="1:15" ht="14.4" thickBot="1" x14ac:dyDescent="0.3">
      <c r="A682" s="1546"/>
      <c r="H682" s="391"/>
      <c r="I682" s="45"/>
      <c r="J682" s="45"/>
      <c r="K682" s="45"/>
      <c r="L682" s="352"/>
      <c r="M682" s="352"/>
      <c r="N682" s="43"/>
      <c r="O682" s="380"/>
    </row>
    <row r="683" spans="1:15" ht="13.8" x14ac:dyDescent="0.25">
      <c r="A683" s="1546"/>
      <c r="H683" s="392" t="s">
        <v>116</v>
      </c>
      <c r="I683" s="393"/>
      <c r="J683" s="394"/>
      <c r="K683" s="394"/>
      <c r="L683" s="393"/>
      <c r="M683" s="530"/>
      <c r="N683" s="492">
        <f>SUM('SITE 1:SITE 15'!O683)</f>
        <v>0</v>
      </c>
      <c r="O683" s="396">
        <f>SUM(O681+O679+O674+O672+O670+O665+O659+O657+O644+O637)</f>
        <v>0</v>
      </c>
    </row>
    <row r="684" spans="1:15" ht="13.8" x14ac:dyDescent="0.25">
      <c r="A684" s="1546"/>
      <c r="H684" s="364" t="s">
        <v>117</v>
      </c>
      <c r="I684" s="365"/>
      <c r="J684" s="367"/>
      <c r="K684" s="367"/>
      <c r="L684" s="365"/>
      <c r="M684" s="656"/>
      <c r="N684" s="496">
        <f>SUM('SITE 1:SITE 15'!O684)</f>
        <v>0</v>
      </c>
      <c r="O684" s="397">
        <f>IF(O683&lt;O726,O726-O683,0)</f>
        <v>0</v>
      </c>
    </row>
    <row r="685" spans="1:15" ht="14.4" thickBot="1" x14ac:dyDescent="0.3">
      <c r="A685" s="1546"/>
      <c r="H685" s="398" t="s">
        <v>118</v>
      </c>
      <c r="I685" s="399"/>
      <c r="J685" s="400"/>
      <c r="K685" s="400"/>
      <c r="L685" s="401"/>
      <c r="M685" s="533"/>
      <c r="N685" s="499">
        <f>SUM('SITE 1:SITE 15'!O685)</f>
        <v>0</v>
      </c>
      <c r="O685" s="403">
        <f>SUM(O683+O684)</f>
        <v>0</v>
      </c>
    </row>
    <row r="686" spans="1:15" ht="13.8" thickBot="1" x14ac:dyDescent="0.3">
      <c r="A686" s="1546"/>
    </row>
    <row r="687" spans="1:15" ht="15" customHeight="1" x14ac:dyDescent="0.25">
      <c r="A687" s="1546"/>
      <c r="B687" s="2342" t="s">
        <v>170</v>
      </c>
      <c r="C687" s="2343"/>
      <c r="D687" s="2343"/>
      <c r="E687" s="2343"/>
      <c r="F687" s="2344"/>
      <c r="H687" s="404" t="s">
        <v>119</v>
      </c>
      <c r="I687" s="405"/>
      <c r="J687" s="406"/>
      <c r="K687" s="406"/>
      <c r="L687" s="405"/>
      <c r="M687" s="405"/>
      <c r="N687" s="331"/>
      <c r="O687" s="333"/>
    </row>
    <row r="688" spans="1:15" ht="28.2" thickBot="1" x14ac:dyDescent="0.3">
      <c r="A688" s="1546"/>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46"/>
      <c r="B689" s="2366" t="s">
        <v>179</v>
      </c>
      <c r="C689" s="503"/>
      <c r="D689" s="503"/>
      <c r="E689" s="503"/>
      <c r="F689" s="504"/>
      <c r="H689" s="409"/>
      <c r="I689" s="410"/>
      <c r="J689" s="336"/>
      <c r="K689" s="336"/>
      <c r="L689" s="411"/>
      <c r="M689" s="505"/>
      <c r="N689" s="45"/>
      <c r="O689" s="412"/>
    </row>
    <row r="690" spans="1:15" ht="14.25" customHeight="1" x14ac:dyDescent="0.25">
      <c r="A690" s="1546"/>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46"/>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46"/>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46"/>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46"/>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46"/>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46"/>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46"/>
      <c r="B698" s="2428" t="s">
        <v>385</v>
      </c>
      <c r="C698" s="2429"/>
      <c r="D698" s="2429"/>
      <c r="E698" s="2429"/>
      <c r="F698" s="2430"/>
      <c r="H698" s="364"/>
      <c r="I698" s="352"/>
      <c r="J698" s="341"/>
      <c r="K698" s="341"/>
      <c r="L698" s="369"/>
      <c r="M698" s="369"/>
      <c r="N698" s="365"/>
      <c r="O698" s="454"/>
    </row>
    <row r="699" spans="1:15" ht="16.05" customHeight="1" x14ac:dyDescent="0.25">
      <c r="A699" s="1546"/>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46"/>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46"/>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46"/>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46"/>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46"/>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46"/>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46"/>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46"/>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46"/>
      <c r="B708" s="663"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46"/>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46"/>
      <c r="B710" s="661"/>
      <c r="C710" s="623"/>
      <c r="D710" s="623"/>
      <c r="E710" s="623"/>
      <c r="F710" s="624"/>
      <c r="H710" s="364"/>
      <c r="I710" s="352"/>
      <c r="J710" s="341"/>
      <c r="K710" s="341"/>
      <c r="L710" s="325"/>
      <c r="M710" s="325"/>
      <c r="N710" s="365"/>
      <c r="O710" s="454"/>
    </row>
    <row r="711" spans="1:15" ht="14.25" customHeight="1" x14ac:dyDescent="0.25">
      <c r="A711" s="1546"/>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46"/>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46"/>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46"/>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46"/>
      <c r="B715" s="661" t="s">
        <v>473</v>
      </c>
      <c r="C715" s="664"/>
      <c r="D715" s="664"/>
      <c r="E715" s="664"/>
      <c r="F715" s="665"/>
      <c r="H715" s="334"/>
      <c r="I715" s="369"/>
      <c r="J715" s="341"/>
      <c r="K715" s="341"/>
      <c r="L715" s="352"/>
      <c r="M715" s="352"/>
      <c r="N715" s="335"/>
      <c r="O715" s="471"/>
    </row>
    <row r="716" spans="1:15" ht="15" customHeight="1" x14ac:dyDescent="0.3">
      <c r="A716" s="1546"/>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46"/>
      <c r="B717" s="661" t="s">
        <v>403</v>
      </c>
      <c r="C717" s="659"/>
      <c r="D717" s="659"/>
      <c r="E717" s="659"/>
      <c r="F717" s="660"/>
      <c r="H717" s="334"/>
      <c r="I717" s="369"/>
      <c r="J717" s="341"/>
      <c r="K717" s="341"/>
      <c r="L717" s="352"/>
      <c r="M717" s="352"/>
      <c r="N717" s="335"/>
      <c r="O717" s="471"/>
    </row>
    <row r="718" spans="1:15" ht="15" customHeight="1" x14ac:dyDescent="0.3">
      <c r="A718" s="1546"/>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46"/>
      <c r="B719" s="661"/>
      <c r="C719" s="659"/>
      <c r="D719" s="659"/>
      <c r="E719" s="659"/>
      <c r="F719" s="660"/>
      <c r="H719" s="334"/>
      <c r="I719" s="369"/>
      <c r="J719" s="341"/>
      <c r="K719" s="341"/>
      <c r="L719" s="352"/>
      <c r="M719" s="352"/>
      <c r="N719" s="335"/>
      <c r="O719" s="471"/>
    </row>
    <row r="720" spans="1:15" ht="15" customHeight="1" x14ac:dyDescent="0.25">
      <c r="A720" s="1546"/>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46"/>
      <c r="B721" s="2434"/>
      <c r="C721" s="2435"/>
      <c r="D721" s="659"/>
      <c r="E721" s="659"/>
      <c r="F721" s="660"/>
      <c r="H721" s="334"/>
      <c r="I721" s="369"/>
      <c r="J721" s="341"/>
      <c r="K721" s="341"/>
      <c r="L721" s="352"/>
      <c r="M721" s="352"/>
      <c r="N721" s="335"/>
      <c r="O721" s="471"/>
    </row>
    <row r="722" spans="1:22" ht="15" customHeight="1" x14ac:dyDescent="0.25">
      <c r="A722" s="1546"/>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46"/>
      <c r="B723" s="662"/>
      <c r="C723" s="666"/>
      <c r="D723" s="666"/>
      <c r="E723" s="666"/>
      <c r="F723" s="667"/>
      <c r="H723" s="364"/>
      <c r="I723" s="352"/>
      <c r="J723" s="341"/>
      <c r="K723" s="341"/>
      <c r="L723" s="352"/>
      <c r="M723" s="352"/>
      <c r="N723" s="365"/>
      <c r="O723" s="454"/>
    </row>
    <row r="724" spans="1:22" ht="16.8" x14ac:dyDescent="0.25">
      <c r="A724" s="1546"/>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46"/>
      <c r="B725" s="662"/>
      <c r="C725" s="668"/>
      <c r="D725" s="668"/>
      <c r="E725" s="668"/>
      <c r="F725" s="667"/>
      <c r="H725" s="391"/>
      <c r="I725" s="45"/>
      <c r="J725" s="341"/>
      <c r="K725" s="341"/>
      <c r="L725" s="352"/>
      <c r="M725" s="352"/>
      <c r="N725" s="45"/>
      <c r="O725" s="412"/>
    </row>
    <row r="726" spans="1:22" ht="16.8" x14ac:dyDescent="0.25">
      <c r="A726" s="1546"/>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46"/>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46"/>
      <c r="B728" s="669"/>
      <c r="C728" s="607"/>
      <c r="D728" s="607"/>
      <c r="E728" s="607"/>
      <c r="F728" s="608"/>
      <c r="H728" s="398" t="s">
        <v>118</v>
      </c>
      <c r="I728" s="399"/>
      <c r="J728" s="421"/>
      <c r="K728" s="421"/>
      <c r="L728" s="401"/>
      <c r="M728" s="533"/>
      <c r="N728" s="499">
        <f>SUM('SITE 1:SITE 15'!O728)</f>
        <v>0</v>
      </c>
      <c r="O728" s="403">
        <f>O727+O726</f>
        <v>0</v>
      </c>
    </row>
    <row r="729" spans="1:22" x14ac:dyDescent="0.25">
      <c r="A729" s="1546"/>
    </row>
    <row r="730" spans="1:22" ht="13.8" thickBot="1" x14ac:dyDescent="0.3">
      <c r="A730" s="1546"/>
    </row>
    <row r="731" spans="1:22" s="324" customFormat="1" ht="33.75" customHeight="1" thickBot="1" x14ac:dyDescent="0.3">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46"/>
    </row>
    <row r="733" spans="1:22" ht="30.75" customHeight="1" thickBot="1" x14ac:dyDescent="0.3">
      <c r="A733" s="1564"/>
      <c r="B733" s="2325" t="s">
        <v>156</v>
      </c>
      <c r="C733" s="2326"/>
      <c r="D733" s="2326"/>
      <c r="E733" s="2326"/>
      <c r="F733" s="2326"/>
      <c r="G733" s="2326"/>
      <c r="H733" s="2325" t="str">
        <f>H6</f>
        <v>SITE 15</v>
      </c>
      <c r="I733" s="2326"/>
      <c r="J733" s="2326"/>
      <c r="K733" s="2326"/>
      <c r="L733" s="2326"/>
      <c r="M733" s="2326"/>
      <c r="N733" s="2326"/>
      <c r="O733" s="2327"/>
    </row>
    <row r="734" spans="1:22" x14ac:dyDescent="0.25">
      <c r="A734" s="1546"/>
    </row>
    <row r="735" spans="1:22" ht="15.6" thickBot="1" x14ac:dyDescent="0.3">
      <c r="A735" s="1546"/>
      <c r="B735" s="543"/>
      <c r="C735" s="543"/>
      <c r="D735" s="543"/>
      <c r="E735" s="544"/>
    </row>
    <row r="736" spans="1:22" ht="35.1" customHeight="1" thickBot="1" x14ac:dyDescent="0.35">
      <c r="A736" s="1546"/>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46"/>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46"/>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46"/>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46"/>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46"/>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46"/>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46"/>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46"/>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46"/>
      <c r="B745" s="600"/>
      <c r="C745" s="601"/>
      <c r="D745" s="599"/>
      <c r="E745" s="599"/>
      <c r="K745" s="42"/>
      <c r="L745" s="42"/>
      <c r="M745" s="43"/>
      <c r="N745" s="43"/>
      <c r="O745" s="325"/>
      <c r="P745" s="42"/>
      <c r="U745" s="43"/>
      <c r="V745" s="43"/>
    </row>
    <row r="746" spans="1:22" s="426" customFormat="1" ht="25.05" customHeight="1" thickTop="1" thickBot="1" x14ac:dyDescent="0.35">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46"/>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46"/>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46"/>
      <c r="B749" s="2420"/>
      <c r="C749" s="2387"/>
      <c r="D749" s="2387"/>
      <c r="E749" s="2384"/>
      <c r="H749" s="339"/>
      <c r="I749" s="340"/>
      <c r="J749" s="341"/>
      <c r="K749" s="341"/>
      <c r="L749" s="42"/>
      <c r="M749" s="43"/>
      <c r="N749" s="342"/>
      <c r="O749" s="343"/>
      <c r="P749" s="42"/>
      <c r="U749" s="43"/>
      <c r="V749" s="43"/>
    </row>
    <row r="750" spans="1:22" ht="15" customHeight="1" x14ac:dyDescent="0.25">
      <c r="A750" s="1546"/>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46"/>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46"/>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46"/>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46"/>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46"/>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46"/>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46"/>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46"/>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46"/>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46"/>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46"/>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46"/>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46"/>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46"/>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46"/>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46"/>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46"/>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46"/>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46"/>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46"/>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46"/>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46"/>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46"/>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46"/>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46"/>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46"/>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46"/>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46"/>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46"/>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46"/>
      <c r="B780" s="70"/>
      <c r="C780" s="67"/>
      <c r="D780" s="68"/>
      <c r="E780" s="69"/>
      <c r="H780" s="383">
        <v>63</v>
      </c>
      <c r="I780" s="378" t="s">
        <v>84</v>
      </c>
      <c r="J780" s="361"/>
      <c r="K780" s="361"/>
      <c r="L780" s="362"/>
      <c r="M780" s="451"/>
      <c r="N780" s="452">
        <f>SUM('SITE 1:SITE 15'!O780)</f>
        <v>0</v>
      </c>
      <c r="O780" s="7"/>
    </row>
    <row r="781" spans="1:22" ht="14.1" customHeight="1" thickBot="1" x14ac:dyDescent="0.3">
      <c r="A781" s="1546"/>
      <c r="B781" s="472" t="s">
        <v>85</v>
      </c>
      <c r="C781" s="473"/>
      <c r="D781" s="474"/>
      <c r="E781" s="475"/>
      <c r="H781" s="364"/>
      <c r="I781" s="352"/>
      <c r="J781" s="341"/>
      <c r="K781" s="341"/>
      <c r="L781" s="325"/>
      <c r="M781" s="325"/>
      <c r="N781" s="365"/>
      <c r="O781" s="454"/>
    </row>
    <row r="782" spans="1:22" ht="14.1" customHeight="1" x14ac:dyDescent="0.25">
      <c r="A782" s="1546"/>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46"/>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46"/>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46"/>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46"/>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46"/>
      <c r="B787" s="472" t="s">
        <v>95</v>
      </c>
      <c r="C787" s="473"/>
      <c r="D787" s="474"/>
      <c r="E787" s="475"/>
      <c r="H787" s="364"/>
      <c r="I787" s="352"/>
      <c r="J787" s="341"/>
      <c r="K787" s="341"/>
      <c r="L787" s="325"/>
      <c r="M787" s="325"/>
      <c r="N787" s="365"/>
      <c r="O787" s="454"/>
    </row>
    <row r="788" spans="1:15" ht="14.1" customHeight="1" x14ac:dyDescent="0.25">
      <c r="A788" s="1546"/>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46"/>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46"/>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46"/>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46"/>
      <c r="B792" s="27" t="s">
        <v>104</v>
      </c>
      <c r="C792" s="25"/>
      <c r="D792" s="26"/>
      <c r="E792" s="438">
        <f>C792*D792</f>
        <v>0</v>
      </c>
      <c r="H792" s="334"/>
      <c r="I792" s="369"/>
      <c r="J792" s="341"/>
      <c r="K792" s="341"/>
      <c r="L792" s="352"/>
      <c r="M792" s="352"/>
      <c r="N792" s="335"/>
      <c r="O792" s="471"/>
    </row>
    <row r="793" spans="1:15" ht="14.1" customHeight="1" thickBot="1" x14ac:dyDescent="0.3">
      <c r="A793" s="1546"/>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46"/>
      <c r="B794" s="70"/>
      <c r="C794" s="480"/>
      <c r="D794" s="68"/>
      <c r="E794" s="69"/>
      <c r="H794" s="334"/>
      <c r="I794" s="369"/>
      <c r="J794" s="325"/>
      <c r="K794" s="325"/>
      <c r="L794" s="352"/>
      <c r="M794" s="352"/>
      <c r="N794" s="335"/>
      <c r="O794" s="471"/>
    </row>
    <row r="795" spans="1:15" ht="14.1" customHeight="1" thickBot="1" x14ac:dyDescent="0.3">
      <c r="A795" s="1546"/>
      <c r="B795" s="70"/>
      <c r="C795" s="480"/>
      <c r="D795" s="68"/>
      <c r="E795" s="69"/>
      <c r="H795" s="383">
        <v>67</v>
      </c>
      <c r="I795" s="378" t="s">
        <v>107</v>
      </c>
      <c r="J795" s="361"/>
      <c r="K795" s="361"/>
      <c r="L795" s="361"/>
      <c r="M795" s="479"/>
      <c r="N795" s="452">
        <f>SUM('SITE 1:SITE 15'!O795)</f>
        <v>0</v>
      </c>
      <c r="O795" s="7"/>
    </row>
    <row r="796" spans="1:15" ht="14.1" customHeight="1" x14ac:dyDescent="0.25">
      <c r="A796" s="1546"/>
      <c r="B796" s="2395" t="s">
        <v>108</v>
      </c>
      <c r="C796" s="2396"/>
      <c r="D796" s="2397"/>
      <c r="E796" s="2416">
        <f>E793+E785+E779+E761+E755</f>
        <v>0</v>
      </c>
      <c r="H796" s="364"/>
      <c r="I796" s="352"/>
      <c r="J796" s="341"/>
      <c r="K796" s="341"/>
      <c r="L796" s="352"/>
      <c r="M796" s="352"/>
      <c r="N796" s="365"/>
      <c r="O796" s="454"/>
    </row>
    <row r="797" spans="1:15" ht="14.1" customHeight="1" x14ac:dyDescent="0.25">
      <c r="A797" s="1546"/>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46"/>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46"/>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46"/>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46"/>
      <c r="H801" s="364"/>
      <c r="I801" s="352"/>
      <c r="J801" s="341"/>
      <c r="K801" s="341"/>
      <c r="L801" s="352"/>
      <c r="M801" s="352"/>
      <c r="N801" s="365"/>
      <c r="O801" s="454"/>
    </row>
    <row r="802" spans="1:15" ht="14.1" customHeight="1" x14ac:dyDescent="0.25">
      <c r="A802" s="1546"/>
      <c r="H802" s="390">
        <v>86</v>
      </c>
      <c r="I802" s="378" t="s">
        <v>115</v>
      </c>
      <c r="J802" s="361"/>
      <c r="K802" s="361"/>
      <c r="L802" s="361"/>
      <c r="M802" s="479"/>
      <c r="N802" s="363">
        <f>SUM('SITE 1:SITE 15'!O802)</f>
        <v>0</v>
      </c>
      <c r="O802" s="11"/>
    </row>
    <row r="803" spans="1:15" ht="14.4" thickBot="1" x14ac:dyDescent="0.3">
      <c r="A803" s="1546"/>
      <c r="H803" s="391"/>
      <c r="I803" s="45"/>
      <c r="J803" s="45"/>
      <c r="K803" s="45"/>
      <c r="L803" s="352"/>
      <c r="M803" s="352"/>
      <c r="N803" s="43"/>
      <c r="O803" s="380"/>
    </row>
    <row r="804" spans="1:15" ht="13.8" x14ac:dyDescent="0.25">
      <c r="A804" s="1546"/>
      <c r="H804" s="392" t="s">
        <v>116</v>
      </c>
      <c r="I804" s="393"/>
      <c r="J804" s="394"/>
      <c r="K804" s="394"/>
      <c r="L804" s="393"/>
      <c r="M804" s="530"/>
      <c r="N804" s="492">
        <f>SUM('SITE 1:SITE 15'!O804)</f>
        <v>0</v>
      </c>
      <c r="O804" s="396">
        <f>SUM(O802+O800+O795+O793+O791+O786+O780+O778+O765+O758)</f>
        <v>0</v>
      </c>
    </row>
    <row r="805" spans="1:15" ht="13.8" x14ac:dyDescent="0.25">
      <c r="A805" s="1546"/>
      <c r="H805" s="364" t="s">
        <v>117</v>
      </c>
      <c r="I805" s="365"/>
      <c r="J805" s="367"/>
      <c r="K805" s="367"/>
      <c r="L805" s="365"/>
      <c r="M805" s="656"/>
      <c r="N805" s="496">
        <f>SUM('SITE 1:SITE 15'!O805)</f>
        <v>0</v>
      </c>
      <c r="O805" s="397">
        <f>IF(O804&lt;O847,O847-O804,0)</f>
        <v>0</v>
      </c>
    </row>
    <row r="806" spans="1:15" ht="14.4" thickBot="1" x14ac:dyDescent="0.3">
      <c r="A806" s="1546"/>
      <c r="H806" s="398" t="s">
        <v>118</v>
      </c>
      <c r="I806" s="399"/>
      <c r="J806" s="400"/>
      <c r="K806" s="400"/>
      <c r="L806" s="401"/>
      <c r="M806" s="533"/>
      <c r="N806" s="499">
        <f>SUM('SITE 1:SITE 15'!O806)</f>
        <v>0</v>
      </c>
      <c r="O806" s="403">
        <f>SUM(O804+O805)</f>
        <v>0</v>
      </c>
    </row>
    <row r="807" spans="1:15" ht="13.8" thickBot="1" x14ac:dyDescent="0.3">
      <c r="A807" s="1546"/>
    </row>
    <row r="808" spans="1:15" ht="15" customHeight="1" x14ac:dyDescent="0.25">
      <c r="A808" s="1546"/>
      <c r="B808" s="2342" t="s">
        <v>170</v>
      </c>
      <c r="C808" s="2343"/>
      <c r="D808" s="2343"/>
      <c r="E808" s="2343"/>
      <c r="F808" s="2344"/>
      <c r="H808" s="404" t="s">
        <v>119</v>
      </c>
      <c r="I808" s="405"/>
      <c r="J808" s="406"/>
      <c r="K808" s="406"/>
      <c r="L808" s="405"/>
      <c r="M808" s="405"/>
      <c r="N808" s="331"/>
      <c r="O808" s="333"/>
    </row>
    <row r="809" spans="1:15" ht="28.2" thickBot="1" x14ac:dyDescent="0.3">
      <c r="A809" s="1546"/>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46"/>
      <c r="B810" s="2366" t="s">
        <v>179</v>
      </c>
      <c r="C810" s="503"/>
      <c r="D810" s="503"/>
      <c r="E810" s="503"/>
      <c r="F810" s="504"/>
      <c r="H810" s="409"/>
      <c r="I810" s="410"/>
      <c r="J810" s="336"/>
      <c r="K810" s="336"/>
      <c r="L810" s="411"/>
      <c r="M810" s="505"/>
      <c r="N810" s="45"/>
      <c r="O810" s="412"/>
    </row>
    <row r="811" spans="1:15" ht="14.25" customHeight="1" x14ac:dyDescent="0.25">
      <c r="A811" s="1546"/>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46"/>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46"/>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46"/>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46"/>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46"/>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46"/>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46"/>
      <c r="B819" s="2428" t="s">
        <v>385</v>
      </c>
      <c r="C819" s="2429"/>
      <c r="D819" s="2429"/>
      <c r="E819" s="2429"/>
      <c r="F819" s="2430"/>
      <c r="H819" s="364"/>
      <c r="I819" s="352"/>
      <c r="J819" s="341"/>
      <c r="K819" s="341"/>
      <c r="L819" s="369"/>
      <c r="M819" s="369"/>
      <c r="N819" s="365"/>
      <c r="O819" s="454"/>
    </row>
    <row r="820" spans="1:15" ht="16.05" customHeight="1" x14ac:dyDescent="0.25">
      <c r="A820" s="1546"/>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46"/>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46"/>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46"/>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46"/>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46"/>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46"/>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46"/>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46"/>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46"/>
      <c r="B829" s="663"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46"/>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46"/>
      <c r="B831" s="661"/>
      <c r="C831" s="623"/>
      <c r="D831" s="623"/>
      <c r="E831" s="623"/>
      <c r="F831" s="624"/>
      <c r="H831" s="364"/>
      <c r="I831" s="352"/>
      <c r="J831" s="341"/>
      <c r="K831" s="341"/>
      <c r="L831" s="325"/>
      <c r="M831" s="325"/>
      <c r="N831" s="365"/>
      <c r="O831" s="454"/>
    </row>
    <row r="832" spans="1:15" ht="14.25" customHeight="1" x14ac:dyDescent="0.25">
      <c r="A832" s="1546"/>
      <c r="B832" s="662"/>
      <c r="C832" s="623"/>
      <c r="D832" s="623"/>
      <c r="E832" s="623"/>
      <c r="F832" s="624"/>
      <c r="H832" s="370">
        <v>751</v>
      </c>
      <c r="I832" s="381" t="s">
        <v>137</v>
      </c>
      <c r="J832" s="346"/>
      <c r="K832" s="346"/>
      <c r="L832" s="347"/>
      <c r="M832" s="431"/>
      <c r="N832" s="432">
        <f>SUM('SITE 1:SITE 15'!O832)</f>
        <v>0</v>
      </c>
      <c r="O832" s="7"/>
    </row>
    <row r="833" spans="1:15" ht="13.8" x14ac:dyDescent="0.25">
      <c r="A833" s="1546"/>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46"/>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46"/>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46"/>
      <c r="B836" s="661" t="s">
        <v>475</v>
      </c>
      <c r="C836" s="664"/>
      <c r="D836" s="664"/>
      <c r="E836" s="664"/>
      <c r="F836" s="665"/>
      <c r="H836" s="334"/>
      <c r="I836" s="369"/>
      <c r="J836" s="341"/>
      <c r="K836" s="341"/>
      <c r="L836" s="352"/>
      <c r="M836" s="352"/>
      <c r="N836" s="335"/>
      <c r="O836" s="471"/>
    </row>
    <row r="837" spans="1:15" ht="15" customHeight="1" x14ac:dyDescent="0.3">
      <c r="A837" s="1546"/>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46"/>
      <c r="B838" s="661" t="s">
        <v>405</v>
      </c>
      <c r="C838" s="659"/>
      <c r="D838" s="659"/>
      <c r="E838" s="659"/>
      <c r="F838" s="660"/>
      <c r="H838" s="334"/>
      <c r="I838" s="369"/>
      <c r="J838" s="341"/>
      <c r="K838" s="341"/>
      <c r="L838" s="352"/>
      <c r="M838" s="352"/>
      <c r="N838" s="335"/>
      <c r="O838" s="471"/>
    </row>
    <row r="839" spans="1:15" ht="15" customHeight="1" x14ac:dyDescent="0.3">
      <c r="A839" s="1546"/>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46"/>
      <c r="B840" s="661"/>
      <c r="C840" s="659"/>
      <c r="D840" s="659"/>
      <c r="E840" s="659"/>
      <c r="F840" s="660"/>
      <c r="H840" s="334"/>
      <c r="I840" s="369"/>
      <c r="J840" s="341"/>
      <c r="K840" s="341"/>
      <c r="L840" s="352"/>
      <c r="M840" s="352"/>
      <c r="N840" s="335"/>
      <c r="O840" s="471"/>
    </row>
    <row r="841" spans="1:15" ht="15" customHeight="1" x14ac:dyDescent="0.25">
      <c r="A841" s="1546"/>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46"/>
      <c r="B842" s="2434"/>
      <c r="C842" s="2435"/>
      <c r="D842" s="659"/>
      <c r="E842" s="659"/>
      <c r="F842" s="660"/>
      <c r="H842" s="334"/>
      <c r="I842" s="369"/>
      <c r="J842" s="341"/>
      <c r="K842" s="341"/>
      <c r="L842" s="352"/>
      <c r="M842" s="352"/>
      <c r="N842" s="335"/>
      <c r="O842" s="471"/>
    </row>
    <row r="843" spans="1:15" ht="15" customHeight="1" x14ac:dyDescent="0.25">
      <c r="A843" s="1546"/>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46"/>
      <c r="B844" s="662"/>
      <c r="C844" s="666"/>
      <c r="D844" s="666"/>
      <c r="E844" s="666"/>
      <c r="F844" s="667"/>
      <c r="H844" s="364"/>
      <c r="I844" s="352"/>
      <c r="J844" s="341"/>
      <c r="K844" s="341"/>
      <c r="L844" s="352"/>
      <c r="M844" s="352"/>
      <c r="N844" s="365"/>
      <c r="O844" s="454"/>
    </row>
    <row r="845" spans="1:15" ht="16.8" x14ac:dyDescent="0.25">
      <c r="A845" s="1546"/>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46"/>
      <c r="B846" s="518"/>
      <c r="C846" s="507"/>
      <c r="D846" s="507"/>
      <c r="E846" s="507"/>
      <c r="F846" s="508"/>
      <c r="H846" s="391"/>
      <c r="I846" s="45"/>
      <c r="J846" s="341"/>
      <c r="K846" s="341"/>
      <c r="L846" s="352"/>
      <c r="M846" s="352"/>
      <c r="N846" s="45"/>
      <c r="O846" s="412"/>
    </row>
    <row r="847" spans="1:15" ht="16.8" x14ac:dyDescent="0.25">
      <c r="A847" s="1546"/>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46"/>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46"/>
      <c r="B849" s="669"/>
      <c r="C849" s="607"/>
      <c r="D849" s="607"/>
      <c r="E849" s="607"/>
      <c r="F849" s="608"/>
      <c r="H849" s="398" t="s">
        <v>118</v>
      </c>
      <c r="I849" s="399"/>
      <c r="J849" s="421"/>
      <c r="K849" s="421"/>
      <c r="L849" s="401"/>
      <c r="M849" s="533"/>
      <c r="N849" s="499">
        <f>SUM('SITE 1:SITE 15'!O849)</f>
        <v>0</v>
      </c>
      <c r="O849" s="403">
        <f>O848+O847</f>
        <v>0</v>
      </c>
    </row>
    <row r="850" spans="1:22" x14ac:dyDescent="0.25">
      <c r="A850" s="1546"/>
    </row>
    <row r="851" spans="1:22" x14ac:dyDescent="0.25">
      <c r="A851" s="1546"/>
    </row>
    <row r="852" spans="1:22" ht="13.8" thickBot="1" x14ac:dyDescent="0.3">
      <c r="A852" s="1546"/>
    </row>
    <row r="853" spans="1:22" s="324" customFormat="1" ht="33.75" customHeight="1" thickBot="1" x14ac:dyDescent="0.3">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46"/>
    </row>
    <row r="855" spans="1:22" ht="30.75" customHeight="1" thickBot="1" x14ac:dyDescent="0.3">
      <c r="A855" s="1564"/>
      <c r="B855" s="2325" t="s">
        <v>442</v>
      </c>
      <c r="C855" s="2326"/>
      <c r="D855" s="2326"/>
      <c r="E855" s="2326"/>
      <c r="F855" s="2326"/>
      <c r="G855" s="2326"/>
      <c r="H855" s="2325" t="str">
        <f>H6</f>
        <v>SITE 15</v>
      </c>
      <c r="I855" s="2326"/>
      <c r="J855" s="2326"/>
      <c r="K855" s="2326"/>
      <c r="L855" s="2326"/>
      <c r="M855" s="2326"/>
      <c r="N855" s="2326"/>
      <c r="O855" s="2327"/>
    </row>
    <row r="856" spans="1:22" x14ac:dyDescent="0.25">
      <c r="A856" s="1546"/>
    </row>
    <row r="857" spans="1:22" ht="15.6" thickBot="1" x14ac:dyDescent="0.3">
      <c r="A857" s="1546"/>
      <c r="B857" s="543"/>
      <c r="C857" s="543"/>
      <c r="D857" s="543"/>
      <c r="E857" s="544"/>
    </row>
    <row r="858" spans="1:22" ht="35.1" customHeight="1" thickBot="1" x14ac:dyDescent="0.35">
      <c r="A858" s="1546"/>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46"/>
      <c r="B859" s="675"/>
      <c r="C859" s="676" t="s">
        <v>158</v>
      </c>
      <c r="D859" s="676" t="s">
        <v>159</v>
      </c>
      <c r="E859" s="676" t="s">
        <v>160</v>
      </c>
      <c r="F859" s="676" t="s">
        <v>161</v>
      </c>
      <c r="G859" s="677" t="s">
        <v>177</v>
      </c>
      <c r="H859" s="877" t="s">
        <v>455</v>
      </c>
      <c r="I859" s="548" t="s">
        <v>2</v>
      </c>
      <c r="J859" s="549" t="s">
        <v>503</v>
      </c>
      <c r="K859" s="635"/>
      <c r="L859" s="636"/>
      <c r="M859" s="635"/>
      <c r="N859" s="635"/>
      <c r="O859" s="635"/>
      <c r="P859" s="369"/>
      <c r="U859" s="45"/>
      <c r="V859" s="45"/>
    </row>
    <row r="860" spans="1:22" ht="45" customHeight="1" thickBot="1" x14ac:dyDescent="0.35">
      <c r="A860" s="1546"/>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46"/>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46"/>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46"/>
      <c r="K863" s="42"/>
      <c r="L863" s="42"/>
      <c r="M863" s="43"/>
      <c r="N863" s="43"/>
      <c r="O863" s="325"/>
      <c r="P863" s="42"/>
      <c r="U863" s="43"/>
      <c r="V863" s="43"/>
    </row>
    <row r="864" spans="1:22" ht="15" customHeight="1" x14ac:dyDescent="0.25">
      <c r="A864" s="1546"/>
      <c r="K864" s="42"/>
      <c r="L864" s="42"/>
      <c r="M864" s="43"/>
      <c r="N864" s="43"/>
      <c r="O864" s="325"/>
      <c r="P864" s="42"/>
      <c r="U864" s="43"/>
      <c r="V864" s="43"/>
    </row>
    <row r="865" spans="1:22" ht="15" customHeight="1" x14ac:dyDescent="0.25">
      <c r="A865" s="1546"/>
      <c r="K865" s="42"/>
      <c r="L865" s="42"/>
      <c r="M865" s="43"/>
      <c r="N865" s="43"/>
      <c r="O865" s="325"/>
      <c r="P865" s="42"/>
      <c r="U865" s="43"/>
      <c r="V865" s="43"/>
    </row>
    <row r="866" spans="1:22" ht="15" customHeight="1" x14ac:dyDescent="0.25">
      <c r="A866" s="1546"/>
      <c r="K866" s="42"/>
      <c r="L866" s="42"/>
      <c r="M866" s="43"/>
      <c r="N866" s="43"/>
      <c r="O866" s="325"/>
      <c r="P866" s="42"/>
      <c r="U866" s="43"/>
      <c r="V866" s="43"/>
    </row>
    <row r="867" spans="1:22" ht="15" customHeight="1" thickBot="1" x14ac:dyDescent="0.3">
      <c r="A867" s="1546"/>
      <c r="K867" s="42"/>
      <c r="L867" s="42"/>
      <c r="M867" s="43"/>
      <c r="N867" s="43"/>
      <c r="O867" s="325"/>
      <c r="P867" s="42"/>
      <c r="U867" s="43"/>
      <c r="V867" s="43"/>
    </row>
    <row r="868" spans="1:22" s="426" customFormat="1" ht="25.05" customHeight="1" thickTop="1" thickBot="1" x14ac:dyDescent="0.35">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46"/>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46"/>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46"/>
      <c r="B871" s="2354"/>
      <c r="C871" s="2437"/>
      <c r="D871" s="2437"/>
      <c r="E871" s="2371"/>
      <c r="H871" s="339"/>
      <c r="I871" s="340"/>
      <c r="J871" s="341"/>
      <c r="K871" s="341"/>
      <c r="L871" s="42"/>
      <c r="M871" s="43"/>
      <c r="N871" s="342"/>
      <c r="O871" s="343"/>
      <c r="P871" s="42"/>
      <c r="U871" s="43"/>
      <c r="V871" s="43"/>
    </row>
    <row r="872" spans="1:22" ht="15" customHeight="1" x14ac:dyDescent="0.25">
      <c r="A872" s="1546"/>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46"/>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46"/>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46"/>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46"/>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46"/>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x14ac:dyDescent="0.25">
      <c r="A878" s="1546"/>
      <c r="B878" s="444"/>
      <c r="C878" s="445"/>
      <c r="D878" s="446"/>
      <c r="E878" s="447"/>
      <c r="H878" s="353" t="s">
        <v>33</v>
      </c>
      <c r="I878" s="349" t="s">
        <v>34</v>
      </c>
      <c r="J878" s="350"/>
      <c r="K878" s="350"/>
      <c r="L878" s="351"/>
      <c r="M878" s="437"/>
      <c r="N878" s="432">
        <f>SUM('SITE 1:SITE 15'!O878)</f>
        <v>0</v>
      </c>
      <c r="O878" s="2"/>
      <c r="P878" s="42"/>
      <c r="U878" s="43"/>
      <c r="V878" s="43"/>
    </row>
    <row r="879" spans="1:22" ht="15" customHeight="1" x14ac:dyDescent="0.25">
      <c r="A879" s="1546"/>
      <c r="B879" s="448"/>
      <c r="C879" s="74"/>
      <c r="D879" s="75"/>
      <c r="E879" s="449"/>
      <c r="H879" s="355" t="s">
        <v>36</v>
      </c>
      <c r="I879" s="356" t="s">
        <v>37</v>
      </c>
      <c r="J879" s="357"/>
      <c r="K879" s="357"/>
      <c r="L879" s="358"/>
      <c r="M879" s="450"/>
      <c r="N879" s="432">
        <f>SUM('SITE 1:SITE 15'!O879)</f>
        <v>0</v>
      </c>
      <c r="O879" s="3"/>
      <c r="P879" s="42"/>
      <c r="U879" s="43"/>
      <c r="V879" s="43"/>
    </row>
    <row r="880" spans="1:22" ht="15" customHeight="1" x14ac:dyDescent="0.25">
      <c r="A880" s="1546"/>
      <c r="B880" s="448"/>
      <c r="C880" s="74"/>
      <c r="D880" s="75"/>
      <c r="E880" s="449"/>
      <c r="H880" s="359">
        <v>60</v>
      </c>
      <c r="I880" s="360" t="s">
        <v>39</v>
      </c>
      <c r="J880" s="361"/>
      <c r="K880" s="361"/>
      <c r="L880" s="362"/>
      <c r="M880" s="451"/>
      <c r="N880" s="452">
        <f>SUM('SITE 1:SITE 15'!O880)</f>
        <v>0</v>
      </c>
      <c r="O880" s="453">
        <f>SUM(O872:O879)</f>
        <v>0</v>
      </c>
      <c r="P880" s="45"/>
      <c r="U880" s="43"/>
      <c r="V880" s="43"/>
    </row>
    <row r="881" spans="1:22" ht="15" customHeight="1" x14ac:dyDescent="0.25">
      <c r="A881" s="1546"/>
      <c r="B881" s="448"/>
      <c r="C881" s="74"/>
      <c r="D881" s="75"/>
      <c r="E881" s="449"/>
      <c r="H881" s="364"/>
      <c r="I881" s="365"/>
      <c r="J881" s="336"/>
      <c r="K881" s="336"/>
      <c r="L881" s="366"/>
      <c r="M881" s="367"/>
      <c r="N881" s="365"/>
      <c r="O881" s="454"/>
      <c r="P881" s="369"/>
      <c r="U881" s="369"/>
      <c r="V881" s="369"/>
    </row>
    <row r="882" spans="1:22" ht="15" customHeight="1" x14ac:dyDescent="0.25">
      <c r="A882" s="1546"/>
      <c r="B882" s="448"/>
      <c r="C882" s="74"/>
      <c r="D882" s="75"/>
      <c r="E882" s="449"/>
      <c r="H882" s="370">
        <v>613</v>
      </c>
      <c r="I882" s="371" t="s">
        <v>42</v>
      </c>
      <c r="J882" s="372"/>
      <c r="K882" s="372"/>
      <c r="L882" s="373"/>
      <c r="M882" s="373"/>
      <c r="N882" s="605">
        <f>SUM('SITE 1:SITE 15'!O882)</f>
        <v>0</v>
      </c>
      <c r="O882" s="4"/>
      <c r="P882" s="45"/>
      <c r="U882" s="43"/>
      <c r="V882" s="43"/>
    </row>
    <row r="883" spans="1:22" ht="15" customHeight="1" x14ac:dyDescent="0.25">
      <c r="A883" s="1546"/>
      <c r="B883" s="448"/>
      <c r="C883" s="74"/>
      <c r="D883" s="75"/>
      <c r="E883" s="449"/>
      <c r="H883" s="348">
        <v>614</v>
      </c>
      <c r="I883" s="349" t="s">
        <v>44</v>
      </c>
      <c r="J883" s="350"/>
      <c r="K883" s="350"/>
      <c r="L883" s="351"/>
      <c r="M883" s="351"/>
      <c r="N883" s="605">
        <f>SUM('SITE 1:SITE 15'!O883)</f>
        <v>0</v>
      </c>
      <c r="O883" s="5"/>
      <c r="P883" s="369"/>
      <c r="U883" s="369"/>
      <c r="V883" s="369"/>
    </row>
    <row r="884" spans="1:22" ht="15" customHeight="1" thickBot="1" x14ac:dyDescent="0.3">
      <c r="A884" s="1546"/>
      <c r="B884" s="456"/>
      <c r="C884" s="457"/>
      <c r="D884" s="458"/>
      <c r="E884" s="459"/>
      <c r="H884" s="348">
        <v>615</v>
      </c>
      <c r="I884" s="349" t="s">
        <v>45</v>
      </c>
      <c r="J884" s="350"/>
      <c r="K884" s="350"/>
      <c r="L884" s="351"/>
      <c r="M884" s="351"/>
      <c r="N884" s="605">
        <f>SUM('SITE 1:SITE 15'!O884)</f>
        <v>0</v>
      </c>
      <c r="O884" s="5"/>
      <c r="P884" s="45"/>
      <c r="U884" s="43"/>
      <c r="V884" s="43"/>
    </row>
    <row r="885" spans="1:22" ht="15" customHeight="1" thickBot="1" x14ac:dyDescent="0.3">
      <c r="A885" s="1546"/>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46"/>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46"/>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46"/>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46"/>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46"/>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46"/>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46"/>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46"/>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46"/>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46"/>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46"/>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46"/>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46"/>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46"/>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46"/>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46"/>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46"/>
      <c r="B902" s="70"/>
      <c r="C902" s="67"/>
      <c r="D902" s="68"/>
      <c r="E902" s="69"/>
      <c r="H902" s="383">
        <v>63</v>
      </c>
      <c r="I902" s="378" t="s">
        <v>84</v>
      </c>
      <c r="J902" s="361"/>
      <c r="K902" s="361"/>
      <c r="L902" s="362"/>
      <c r="M902" s="451"/>
      <c r="N902" s="452">
        <f>SUM('SITE 1:SITE 15'!O902)</f>
        <v>0</v>
      </c>
      <c r="O902" s="7"/>
    </row>
    <row r="903" spans="1:22" ht="14.1" customHeight="1" thickBot="1" x14ac:dyDescent="0.3">
      <c r="A903" s="1546"/>
      <c r="B903" s="472" t="s">
        <v>85</v>
      </c>
      <c r="C903" s="473"/>
      <c r="D903" s="474"/>
      <c r="E903" s="475"/>
      <c r="H903" s="364"/>
      <c r="I903" s="352"/>
      <c r="J903" s="341"/>
      <c r="K903" s="341"/>
      <c r="L903" s="325"/>
      <c r="M903" s="325"/>
      <c r="N903" s="365"/>
      <c r="O903" s="454"/>
    </row>
    <row r="904" spans="1:22" ht="14.1" customHeight="1" x14ac:dyDescent="0.25">
      <c r="A904" s="1546"/>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46"/>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46"/>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46"/>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46"/>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46"/>
      <c r="B909" s="472" t="s">
        <v>95</v>
      </c>
      <c r="C909" s="473"/>
      <c r="D909" s="474"/>
      <c r="E909" s="475"/>
      <c r="H909" s="364"/>
      <c r="I909" s="352"/>
      <c r="J909" s="341"/>
      <c r="K909" s="341"/>
      <c r="L909" s="325"/>
      <c r="M909" s="325"/>
      <c r="N909" s="365"/>
      <c r="O909" s="454"/>
    </row>
    <row r="910" spans="1:22" ht="14.1" customHeight="1" x14ac:dyDescent="0.25">
      <c r="A910" s="1546"/>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46"/>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46"/>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46"/>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46"/>
      <c r="B914" s="27" t="s">
        <v>104</v>
      </c>
      <c r="C914" s="25"/>
      <c r="D914" s="26"/>
      <c r="E914" s="438">
        <f>C914*D914</f>
        <v>0</v>
      </c>
      <c r="H914" s="334"/>
      <c r="I914" s="369"/>
      <c r="J914" s="341"/>
      <c r="K914" s="341"/>
      <c r="L914" s="352"/>
      <c r="M914" s="352"/>
      <c r="N914" s="335"/>
      <c r="O914" s="471"/>
    </row>
    <row r="915" spans="1:15" ht="14.1" customHeight="1" thickBot="1" x14ac:dyDescent="0.3">
      <c r="A915" s="1546"/>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46"/>
      <c r="B916" s="70"/>
      <c r="C916" s="480"/>
      <c r="D916" s="68"/>
      <c r="E916" s="69"/>
      <c r="H916" s="334"/>
      <c r="I916" s="369"/>
      <c r="J916" s="325"/>
      <c r="K916" s="325"/>
      <c r="L916" s="352"/>
      <c r="M916" s="352"/>
      <c r="N916" s="335"/>
      <c r="O916" s="471"/>
    </row>
    <row r="917" spans="1:15" ht="14.1" customHeight="1" thickBot="1" x14ac:dyDescent="0.3">
      <c r="A917" s="1546"/>
      <c r="B917" s="70"/>
      <c r="C917" s="480"/>
      <c r="D917" s="68"/>
      <c r="E917" s="69"/>
      <c r="H917" s="383">
        <v>67</v>
      </c>
      <c r="I917" s="378" t="s">
        <v>107</v>
      </c>
      <c r="J917" s="361"/>
      <c r="K917" s="361"/>
      <c r="L917" s="361"/>
      <c r="M917" s="479"/>
      <c r="N917" s="452">
        <f>SUM('SITE 1:SITE 15'!O917)</f>
        <v>0</v>
      </c>
      <c r="O917" s="7"/>
    </row>
    <row r="918" spans="1:15" ht="14.1" customHeight="1" x14ac:dyDescent="0.25">
      <c r="A918" s="1546"/>
      <c r="B918" s="2395" t="s">
        <v>108</v>
      </c>
      <c r="C918" s="2408"/>
      <c r="D918" s="2409"/>
      <c r="E918" s="2416">
        <f>E915+E907+E901+E877+E883</f>
        <v>0</v>
      </c>
      <c r="H918" s="364"/>
      <c r="I918" s="352"/>
      <c r="J918" s="341"/>
      <c r="K918" s="341"/>
      <c r="L918" s="352"/>
      <c r="M918" s="352"/>
      <c r="N918" s="365"/>
      <c r="O918" s="454"/>
    </row>
    <row r="919" spans="1:15" ht="14.1" customHeight="1" x14ac:dyDescent="0.25">
      <c r="A919" s="1546"/>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46"/>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46"/>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46"/>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46"/>
      <c r="H923" s="364"/>
      <c r="I923" s="352"/>
      <c r="J923" s="341"/>
      <c r="K923" s="341"/>
      <c r="L923" s="352"/>
      <c r="M923" s="352"/>
      <c r="N923" s="365"/>
      <c r="O923" s="454"/>
    </row>
    <row r="924" spans="1:15" ht="14.1" customHeight="1" x14ac:dyDescent="0.25">
      <c r="A924" s="1546"/>
      <c r="H924" s="390">
        <v>86</v>
      </c>
      <c r="I924" s="378" t="s">
        <v>115</v>
      </c>
      <c r="J924" s="361"/>
      <c r="K924" s="361"/>
      <c r="L924" s="361"/>
      <c r="M924" s="479"/>
      <c r="N924" s="363">
        <f>SUM('SITE 1:SITE 15'!O924)</f>
        <v>0</v>
      </c>
      <c r="O924" s="11"/>
    </row>
    <row r="925" spans="1:15" ht="14.4" thickBot="1" x14ac:dyDescent="0.3">
      <c r="A925" s="1546"/>
      <c r="H925" s="391"/>
      <c r="I925" s="45"/>
      <c r="J925" s="45"/>
      <c r="K925" s="45"/>
      <c r="L925" s="352"/>
      <c r="M925" s="352"/>
      <c r="N925" s="43"/>
      <c r="O925" s="380"/>
    </row>
    <row r="926" spans="1:15" ht="13.8" x14ac:dyDescent="0.25">
      <c r="A926" s="1546"/>
      <c r="H926" s="392" t="s">
        <v>116</v>
      </c>
      <c r="I926" s="393"/>
      <c r="J926" s="394"/>
      <c r="K926" s="394"/>
      <c r="L926" s="393"/>
      <c r="M926" s="530"/>
      <c r="N926" s="492">
        <f>SUM('SITE 1:SITE 15'!O926)</f>
        <v>0</v>
      </c>
      <c r="O926" s="396">
        <f>SUM(O924+O922+O917+O915+O913+O908+O902+O900+O887+O880)</f>
        <v>0</v>
      </c>
    </row>
    <row r="927" spans="1:15" ht="13.8" x14ac:dyDescent="0.25">
      <c r="A927" s="1546"/>
      <c r="H927" s="364" t="s">
        <v>117</v>
      </c>
      <c r="I927" s="365"/>
      <c r="J927" s="367"/>
      <c r="K927" s="367"/>
      <c r="L927" s="365"/>
      <c r="M927" s="656"/>
      <c r="N927" s="496">
        <f>SUM('SITE 1:SITE 15'!O927)</f>
        <v>0</v>
      </c>
      <c r="O927" s="397">
        <f>IF(O926&lt;O969,O969-O926,0)</f>
        <v>0</v>
      </c>
    </row>
    <row r="928" spans="1:15" ht="14.4" thickBot="1" x14ac:dyDescent="0.3">
      <c r="A928" s="1546"/>
      <c r="H928" s="398" t="s">
        <v>118</v>
      </c>
      <c r="I928" s="399"/>
      <c r="J928" s="400"/>
      <c r="K928" s="400"/>
      <c r="L928" s="401"/>
      <c r="M928" s="533"/>
      <c r="N928" s="499">
        <f>SUM('SITE 1:SITE 15'!O928)</f>
        <v>0</v>
      </c>
      <c r="O928" s="403">
        <f>SUM(O926+O927)</f>
        <v>0</v>
      </c>
    </row>
    <row r="929" spans="1:15" ht="13.8" thickBot="1" x14ac:dyDescent="0.3">
      <c r="A929" s="1546"/>
    </row>
    <row r="930" spans="1:15" ht="15" customHeight="1" x14ac:dyDescent="0.25">
      <c r="A930" s="1546"/>
      <c r="B930" s="2342" t="s">
        <v>170</v>
      </c>
      <c r="C930" s="2343"/>
      <c r="D930" s="2343"/>
      <c r="E930" s="2343"/>
      <c r="F930" s="2344"/>
      <c r="H930" s="404" t="s">
        <v>119</v>
      </c>
      <c r="I930" s="405"/>
      <c r="J930" s="406"/>
      <c r="K930" s="406"/>
      <c r="L930" s="405"/>
      <c r="M930" s="405"/>
      <c r="N930" s="331"/>
      <c r="O930" s="333"/>
    </row>
    <row r="931" spans="1:15" ht="28.2" thickBot="1" x14ac:dyDescent="0.3">
      <c r="A931" s="1546"/>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46"/>
      <c r="B932" s="2366" t="s">
        <v>179</v>
      </c>
      <c r="C932" s="503"/>
      <c r="D932" s="503"/>
      <c r="E932" s="503"/>
      <c r="F932" s="504"/>
      <c r="H932" s="409"/>
      <c r="I932" s="410"/>
      <c r="J932" s="336"/>
      <c r="K932" s="336"/>
      <c r="L932" s="411"/>
      <c r="M932" s="505"/>
      <c r="N932" s="45"/>
      <c r="O932" s="412"/>
    </row>
    <row r="933" spans="1:15" ht="14.25" customHeight="1" x14ac:dyDescent="0.25">
      <c r="A933" s="1546"/>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46"/>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46"/>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46"/>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46"/>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46"/>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46"/>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46"/>
      <c r="B941" s="2336"/>
      <c r="C941" s="2337"/>
      <c r="D941" s="2337"/>
      <c r="E941" s="2337"/>
      <c r="F941" s="2338"/>
      <c r="H941" s="364"/>
      <c r="I941" s="352"/>
      <c r="J941" s="341"/>
      <c r="K941" s="341"/>
      <c r="L941" s="369"/>
      <c r="M941" s="369"/>
      <c r="N941" s="365"/>
      <c r="O941" s="454"/>
    </row>
    <row r="942" spans="1:15" ht="15" customHeight="1" x14ac:dyDescent="0.25">
      <c r="A942" s="1546"/>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46"/>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46"/>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46"/>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46"/>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46"/>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46"/>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46"/>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46"/>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46"/>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46"/>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46"/>
      <c r="B953" s="2380"/>
      <c r="C953" s="2381"/>
      <c r="D953" s="2381"/>
      <c r="E953" s="2381"/>
      <c r="F953" s="2382"/>
      <c r="H953" s="364"/>
      <c r="I953" s="352"/>
      <c r="J953" s="341"/>
      <c r="K953" s="341"/>
      <c r="L953" s="325"/>
      <c r="M953" s="325"/>
      <c r="N953" s="365"/>
      <c r="O953" s="454"/>
    </row>
    <row r="954" spans="1:15" ht="14.25" customHeight="1" x14ac:dyDescent="0.25">
      <c r="A954" s="1546"/>
      <c r="B954" s="2333" t="s">
        <v>559</v>
      </c>
      <c r="C954" s="2334"/>
      <c r="D954" s="2334"/>
      <c r="E954" s="2334"/>
      <c r="F954" s="2335"/>
      <c r="H954" s="370">
        <v>751</v>
      </c>
      <c r="I954" s="381" t="s">
        <v>137</v>
      </c>
      <c r="J954" s="346"/>
      <c r="K954" s="346"/>
      <c r="L954" s="347"/>
      <c r="M954" s="431"/>
      <c r="N954" s="432">
        <f>SUM('SITE 1:SITE 15'!O954)</f>
        <v>0</v>
      </c>
      <c r="O954" s="7"/>
    </row>
    <row r="955" spans="1:15" ht="16.5" customHeight="1" x14ac:dyDescent="0.25">
      <c r="A955" s="1546"/>
      <c r="B955" s="2333"/>
      <c r="C955" s="2334"/>
      <c r="D955" s="2334"/>
      <c r="E955" s="2334"/>
      <c r="F955" s="2335"/>
      <c r="H955" s="348">
        <v>752</v>
      </c>
      <c r="I955" s="349" t="s">
        <v>138</v>
      </c>
      <c r="J955" s="350"/>
      <c r="K955" s="350"/>
      <c r="L955" s="351"/>
      <c r="M955" s="437"/>
      <c r="N955" s="432">
        <f>SUM('SITE 1:SITE 15'!O955)</f>
        <v>0</v>
      </c>
      <c r="O955" s="2"/>
    </row>
    <row r="956" spans="1:15" ht="25.5" customHeight="1" x14ac:dyDescent="0.25">
      <c r="A956" s="1546"/>
      <c r="B956" s="2333"/>
      <c r="C956" s="2334"/>
      <c r="D956" s="2334"/>
      <c r="E956" s="2334"/>
      <c r="F956" s="2335"/>
      <c r="H956" s="348">
        <v>757</v>
      </c>
      <c r="I956" s="356" t="s">
        <v>139</v>
      </c>
      <c r="J956" s="357"/>
      <c r="K956" s="357"/>
      <c r="L956" s="358"/>
      <c r="M956" s="450"/>
      <c r="N956" s="432">
        <f>SUM('SITE 1:SITE 15'!O956)</f>
        <v>0</v>
      </c>
      <c r="O956" s="2"/>
    </row>
    <row r="957" spans="1:15" ht="16.5" customHeight="1" x14ac:dyDescent="0.25">
      <c r="A957" s="1546"/>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46"/>
      <c r="B958" s="524"/>
      <c r="C958" s="511"/>
      <c r="D958" s="511"/>
      <c r="E958" s="511"/>
      <c r="F958" s="512"/>
      <c r="H958" s="334"/>
      <c r="I958" s="369"/>
      <c r="J958" s="341"/>
      <c r="K958" s="341"/>
      <c r="L958" s="352"/>
      <c r="M958" s="352"/>
      <c r="N958" s="335"/>
      <c r="O958" s="471"/>
    </row>
    <row r="959" spans="1:15" ht="15" customHeight="1" x14ac:dyDescent="0.25">
      <c r="A959" s="1546"/>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46"/>
      <c r="B960" s="2336"/>
      <c r="C960" s="2337"/>
      <c r="D960" s="2337"/>
      <c r="E960" s="2337"/>
      <c r="F960" s="2338"/>
      <c r="H960" s="334"/>
      <c r="I960" s="369"/>
      <c r="J960" s="341"/>
      <c r="K960" s="341"/>
      <c r="L960" s="352"/>
      <c r="M960" s="352"/>
      <c r="N960" s="335"/>
      <c r="O960" s="471"/>
    </row>
    <row r="961" spans="1:15" ht="15" customHeight="1" x14ac:dyDescent="0.25">
      <c r="A961" s="1546"/>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46"/>
      <c r="B962" s="2350" t="s">
        <v>510</v>
      </c>
      <c r="C962" s="2351"/>
      <c r="D962" s="2351"/>
      <c r="E962" s="2351"/>
      <c r="F962" s="2352"/>
      <c r="H962" s="334"/>
      <c r="I962" s="369"/>
      <c r="J962" s="341"/>
      <c r="K962" s="341"/>
      <c r="L962" s="352"/>
      <c r="M962" s="352"/>
      <c r="N962" s="335"/>
      <c r="O962" s="471"/>
    </row>
    <row r="963" spans="1:15" ht="15" customHeight="1" x14ac:dyDescent="0.25">
      <c r="A963" s="1546"/>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46"/>
      <c r="B964" s="2434" t="s">
        <v>507</v>
      </c>
      <c r="C964" s="2435"/>
      <c r="D964" s="2435"/>
      <c r="E964" s="2435"/>
      <c r="F964" s="2452"/>
      <c r="H964" s="334"/>
      <c r="I964" s="369"/>
      <c r="J964" s="341"/>
      <c r="K964" s="341"/>
      <c r="L964" s="352"/>
      <c r="M964" s="352"/>
      <c r="N964" s="335"/>
      <c r="O964" s="471"/>
    </row>
    <row r="965" spans="1:15" ht="15" customHeight="1" x14ac:dyDescent="0.25">
      <c r="A965" s="1546"/>
      <c r="B965" s="2380"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46"/>
      <c r="B966" s="2434"/>
      <c r="C966" s="2435"/>
      <c r="D966" s="2435"/>
      <c r="E966" s="2435"/>
      <c r="F966" s="2452"/>
      <c r="H966" s="364"/>
      <c r="I966" s="352"/>
      <c r="J966" s="341"/>
      <c r="K966" s="341"/>
      <c r="L966" s="352"/>
      <c r="M966" s="352"/>
      <c r="N966" s="365"/>
      <c r="O966" s="454"/>
    </row>
    <row r="967" spans="1:15" ht="17.100000000000001" customHeight="1" x14ac:dyDescent="0.25">
      <c r="A967" s="1546"/>
      <c r="B967" s="2380"/>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46"/>
      <c r="B968" s="882"/>
      <c r="C968" s="883"/>
      <c r="D968" s="883"/>
      <c r="E968" s="883"/>
      <c r="F968" s="884"/>
      <c r="H968" s="391"/>
      <c r="I968" s="45"/>
      <c r="J968" s="341"/>
      <c r="K968" s="341"/>
      <c r="L968" s="352"/>
      <c r="M968" s="352"/>
      <c r="N968" s="45"/>
      <c r="O968" s="412"/>
    </row>
    <row r="969" spans="1:15" ht="16.8" x14ac:dyDescent="0.25">
      <c r="A969" s="1546"/>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46"/>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46"/>
      <c r="B971" s="526"/>
      <c r="C971" s="527"/>
      <c r="D971" s="527"/>
      <c r="E971" s="527"/>
      <c r="F971" s="528"/>
      <c r="H971" s="398" t="s">
        <v>118</v>
      </c>
      <c r="I971" s="399"/>
      <c r="J971" s="421"/>
      <c r="K971" s="421"/>
      <c r="L971" s="401"/>
      <c r="M971" s="533"/>
      <c r="N971" s="499">
        <f>SUM('SITE 1:SITE 15'!O971)</f>
        <v>0</v>
      </c>
      <c r="O971" s="403">
        <f>O970+O969</f>
        <v>0</v>
      </c>
    </row>
    <row r="972" spans="1:15" x14ac:dyDescent="0.25">
      <c r="A972" s="1546"/>
    </row>
    <row r="973" spans="1:15" x14ac:dyDescent="0.25">
      <c r="A973" s="1546"/>
    </row>
    <row r="974" spans="1:15" ht="13.8" thickBot="1" x14ac:dyDescent="0.3">
      <c r="A974" s="1546"/>
    </row>
    <row r="975" spans="1:15" ht="25.2" thickBot="1" x14ac:dyDescent="0.3">
      <c r="A975" s="32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46"/>
    </row>
    <row r="977" spans="1:15" ht="23.4" thickBot="1" x14ac:dyDescent="0.3">
      <c r="A977" s="1564"/>
      <c r="B977" s="2325" t="s">
        <v>162</v>
      </c>
      <c r="C977" s="2326"/>
      <c r="D977" s="2326"/>
      <c r="E977" s="2326"/>
      <c r="F977" s="2326"/>
      <c r="G977" s="2326"/>
      <c r="H977" s="2325" t="str">
        <f>H6</f>
        <v>SITE 15</v>
      </c>
      <c r="I977" s="2326"/>
      <c r="J977" s="2326"/>
      <c r="K977" s="2326"/>
      <c r="L977" s="2326"/>
      <c r="M977" s="2326"/>
      <c r="N977" s="2326"/>
      <c r="O977" s="2327"/>
    </row>
    <row r="978" spans="1:15" x14ac:dyDescent="0.25">
      <c r="A978" s="1546"/>
    </row>
    <row r="979" spans="1:15" ht="15.6" thickBot="1" x14ac:dyDescent="0.3">
      <c r="A979" s="1546"/>
      <c r="B979" s="543"/>
      <c r="C979" s="543"/>
      <c r="D979" s="543"/>
      <c r="E979" s="544"/>
    </row>
    <row r="980" spans="1:15" ht="17.399999999999999" thickBot="1" x14ac:dyDescent="0.35">
      <c r="A980" s="1546"/>
      <c r="B980" s="341"/>
      <c r="C980" s="2443" t="s">
        <v>504</v>
      </c>
      <c r="D980" s="2444"/>
      <c r="E980" s="2444"/>
      <c r="F980" s="2444"/>
      <c r="G980" s="2444"/>
      <c r="H980" s="2444"/>
      <c r="I980" s="2445"/>
      <c r="J980" s="632"/>
      <c r="K980" s="632"/>
      <c r="L980" s="632"/>
      <c r="M980" s="632"/>
      <c r="N980" s="632"/>
      <c r="O980" s="632"/>
    </row>
    <row r="981" spans="1:15" ht="16.8" x14ac:dyDescent="0.3">
      <c r="A981" s="1546"/>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B983" s="600"/>
      <c r="C983" s="601"/>
      <c r="D983" s="599"/>
      <c r="E983" s="599"/>
      <c r="K983" s="42"/>
      <c r="L983" s="42"/>
      <c r="M983" s="43"/>
      <c r="N983" s="43"/>
      <c r="O983" s="325"/>
    </row>
    <row r="984" spans="1:15" ht="19.8" thickBot="1" x14ac:dyDescent="0.3">
      <c r="B984" s="600"/>
      <c r="C984" s="601"/>
      <c r="D984" s="599"/>
      <c r="E984" s="599"/>
      <c r="H984" s="2392" t="s">
        <v>174</v>
      </c>
      <c r="I984" s="2393"/>
      <c r="J984" s="2393"/>
      <c r="K984" s="2393"/>
      <c r="L984" s="2393"/>
      <c r="M984" s="2393"/>
      <c r="N984" s="2393"/>
      <c r="O984" s="2394"/>
    </row>
    <row r="985" spans="1:15" ht="18" thickTop="1" thickBot="1" x14ac:dyDescent="0.3">
      <c r="B985" s="2438" t="s">
        <v>175</v>
      </c>
      <c r="C985" s="2439"/>
      <c r="D985" s="2439"/>
      <c r="E985" s="2440"/>
      <c r="H985" s="330" t="s">
        <v>17</v>
      </c>
      <c r="I985" s="331"/>
      <c r="J985" s="332"/>
      <c r="K985" s="332"/>
      <c r="L985" s="331"/>
      <c r="M985" s="331"/>
      <c r="N985" s="331"/>
      <c r="O985" s="333"/>
    </row>
    <row r="986" spans="1:15" ht="14.4" thickTop="1" x14ac:dyDescent="0.25">
      <c r="B986" s="2419" t="s">
        <v>190</v>
      </c>
      <c r="C986" s="2386" t="s">
        <v>16</v>
      </c>
      <c r="D986" s="2436" t="s">
        <v>191</v>
      </c>
      <c r="E986" s="2370" t="s">
        <v>192</v>
      </c>
      <c r="H986" s="334"/>
      <c r="I986" s="335"/>
      <c r="J986" s="336"/>
      <c r="K986" s="336"/>
      <c r="L986" s="335"/>
      <c r="M986" s="337"/>
      <c r="N986" s="698" t="s">
        <v>166</v>
      </c>
      <c r="O986" s="699" t="str">
        <f>H6</f>
        <v>SITE 15</v>
      </c>
    </row>
    <row r="987" spans="1:15" ht="13.8" x14ac:dyDescent="0.25">
      <c r="B987" s="2446"/>
      <c r="C987" s="2441"/>
      <c r="D987" s="2437"/>
      <c r="E987" s="2371"/>
      <c r="H987" s="339"/>
      <c r="I987" s="340"/>
      <c r="J987" s="341"/>
      <c r="K987" s="341"/>
      <c r="L987" s="42"/>
      <c r="M987" s="43"/>
      <c r="N987" s="342"/>
      <c r="O987" s="343"/>
    </row>
    <row r="988" spans="1:15" ht="13.8" x14ac:dyDescent="0.25">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B989" s="2447"/>
      <c r="C989" s="2442"/>
      <c r="D989" s="2437"/>
      <c r="E989" s="2371"/>
      <c r="H989" s="348">
        <v>6063</v>
      </c>
      <c r="I989" s="349" t="s">
        <v>22</v>
      </c>
      <c r="J989" s="350"/>
      <c r="K989" s="350"/>
      <c r="L989" s="351"/>
      <c r="M989" s="437"/>
      <c r="N989" s="700">
        <f>SUM('SITE 1:SITE 15'!O989)</f>
        <v>0</v>
      </c>
      <c r="O989" s="701">
        <f t="shared" si="13"/>
        <v>0</v>
      </c>
    </row>
    <row r="990" spans="1:15" ht="15.6" x14ac:dyDescent="0.25">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2:15" ht="13.8" x14ac:dyDescent="0.25">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2:15" ht="13.8" x14ac:dyDescent="0.25">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2:15" ht="13.8" x14ac:dyDescent="0.25">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2:15" ht="13.8" x14ac:dyDescent="0.25">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2:15" ht="13.8" x14ac:dyDescent="0.25">
      <c r="B997" s="706"/>
      <c r="C997" s="709"/>
      <c r="D997" s="708"/>
      <c r="E997" s="708"/>
      <c r="H997" s="364"/>
      <c r="I997" s="365"/>
      <c r="J997" s="336"/>
      <c r="K997" s="336"/>
      <c r="L997" s="366"/>
      <c r="M997" s="367"/>
      <c r="N997" s="711"/>
      <c r="O997" s="712"/>
    </row>
    <row r="998" spans="2:15" ht="14.4" thickBot="1" x14ac:dyDescent="0.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2:15" ht="13.8" x14ac:dyDescent="0.25">
      <c r="B999" s="717"/>
      <c r="C999" s="718"/>
      <c r="D999" s="718"/>
      <c r="E999" s="719"/>
      <c r="H999" s="348">
        <v>614</v>
      </c>
      <c r="I999" s="349" t="s">
        <v>44</v>
      </c>
      <c r="J999" s="350"/>
      <c r="K999" s="350"/>
      <c r="L999" s="351"/>
      <c r="M999" s="351"/>
      <c r="N999" s="700">
        <f>SUM('SITE 1:SITE 15'!O999)</f>
        <v>0</v>
      </c>
      <c r="O999" s="701">
        <f t="shared" si="14"/>
        <v>0</v>
      </c>
    </row>
    <row r="1000" spans="2:15" ht="13.8" x14ac:dyDescent="0.25">
      <c r="B1000" s="70"/>
      <c r="C1000" s="74"/>
      <c r="D1000" s="720"/>
      <c r="E1000" s="73"/>
      <c r="H1000" s="348">
        <v>615</v>
      </c>
      <c r="I1000" s="349" t="s">
        <v>45</v>
      </c>
      <c r="J1000" s="350"/>
      <c r="K1000" s="350"/>
      <c r="L1000" s="351"/>
      <c r="M1000" s="351"/>
      <c r="N1000" s="700">
        <f>SUM('SITE 1:SITE 15'!O1000)</f>
        <v>0</v>
      </c>
      <c r="O1000" s="701">
        <f t="shared" si="14"/>
        <v>0</v>
      </c>
    </row>
    <row r="1001" spans="2:15" ht="14.4" thickBot="1" x14ac:dyDescent="0.3">
      <c r="B1001" s="433" t="s">
        <v>35</v>
      </c>
      <c r="C1001" s="460"/>
      <c r="D1001" s="721"/>
      <c r="E1001" s="462"/>
      <c r="H1001" s="348">
        <v>616</v>
      </c>
      <c r="I1001" s="349" t="s">
        <v>47</v>
      </c>
      <c r="J1001" s="350"/>
      <c r="K1001" s="350"/>
      <c r="L1001" s="351"/>
      <c r="M1001" s="351"/>
      <c r="N1001" s="700">
        <f>SUM('SITE 1:SITE 15'!O1001)</f>
        <v>0</v>
      </c>
      <c r="O1001" s="701">
        <f t="shared" si="14"/>
        <v>0</v>
      </c>
    </row>
    <row r="1002" spans="2:15" ht="13.8" x14ac:dyDescent="0.25">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2:15" ht="13.8" x14ac:dyDescent="0.25">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2:15" ht="13.8" x14ac:dyDescent="0.25">
      <c r="B1004" s="706" t="s">
        <v>163</v>
      </c>
      <c r="C1004" s="707">
        <f>C640</f>
        <v>0</v>
      </c>
      <c r="D1004" s="708" t="e">
        <f>D640</f>
        <v>#DIV/0!</v>
      </c>
      <c r="E1004" s="708">
        <f>E640</f>
        <v>0</v>
      </c>
      <c r="H1004" s="379"/>
      <c r="I1004" s="42"/>
      <c r="J1004" s="341"/>
      <c r="K1004" s="341"/>
      <c r="L1004" s="45"/>
      <c r="M1004" s="43"/>
      <c r="N1004" s="722"/>
      <c r="O1004" s="723"/>
    </row>
    <row r="1005" spans="2:15" ht="13.8" x14ac:dyDescent="0.25">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2:15" ht="14.4" thickBot="1" x14ac:dyDescent="0.3">
      <c r="B1006" s="724" t="s">
        <v>447</v>
      </c>
      <c r="C1006" s="725">
        <f>C883</f>
        <v>0</v>
      </c>
      <c r="D1006" s="708">
        <f>D883</f>
        <v>0</v>
      </c>
      <c r="E1006" s="708">
        <f>E883</f>
        <v>0</v>
      </c>
      <c r="H1006" s="348">
        <v>622</v>
      </c>
      <c r="I1006" s="349" t="s">
        <v>56</v>
      </c>
      <c r="J1006" s="350"/>
      <c r="K1006" s="350"/>
      <c r="L1006" s="351"/>
      <c r="M1006" s="437"/>
      <c r="N1006" s="700">
        <f>SUM('SITE 1:SITE 15'!O1006)</f>
        <v>0</v>
      </c>
      <c r="O1006" s="701">
        <f t="shared" si="15"/>
        <v>0</v>
      </c>
    </row>
    <row r="1007" spans="2:15" ht="14.4" thickBot="1" x14ac:dyDescent="0.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2:15" ht="13.8" x14ac:dyDescent="0.25">
      <c r="B1008" s="717"/>
      <c r="C1008" s="718"/>
      <c r="D1008" s="718"/>
      <c r="E1008" s="719"/>
      <c r="H1008" s="348">
        <v>623</v>
      </c>
      <c r="I1008" s="349" t="s">
        <v>61</v>
      </c>
      <c r="J1008" s="350"/>
      <c r="K1008" s="350"/>
      <c r="L1008" s="351"/>
      <c r="M1008" s="437"/>
      <c r="N1008" s="700">
        <f>SUM('SITE 1:SITE 15'!O1008)</f>
        <v>0</v>
      </c>
      <c r="O1008" s="701">
        <f t="shared" si="15"/>
        <v>0</v>
      </c>
    </row>
    <row r="1009" spans="2:15" ht="14.4" thickBot="1" x14ac:dyDescent="0.3">
      <c r="B1009" s="70"/>
      <c r="C1009" s="74"/>
      <c r="D1009" s="720"/>
      <c r="E1009" s="73"/>
      <c r="H1009" s="348">
        <v>624</v>
      </c>
      <c r="I1009" s="349" t="s">
        <v>63</v>
      </c>
      <c r="J1009" s="350"/>
      <c r="K1009" s="350"/>
      <c r="L1009" s="351"/>
      <c r="M1009" s="437"/>
      <c r="N1009" s="700">
        <f>SUM('SITE 1:SITE 15'!O1009)</f>
        <v>0</v>
      </c>
      <c r="O1009" s="701">
        <f t="shared" si="15"/>
        <v>0</v>
      </c>
    </row>
    <row r="1010" spans="2:15" ht="14.4" thickBot="1" x14ac:dyDescent="0.3">
      <c r="B1010" s="472" t="s">
        <v>46</v>
      </c>
      <c r="C1010" s="473"/>
      <c r="D1010" s="730"/>
      <c r="E1010" s="475"/>
      <c r="H1010" s="348" t="s">
        <v>65</v>
      </c>
      <c r="I1010" s="349" t="s">
        <v>66</v>
      </c>
      <c r="J1010" s="350"/>
      <c r="K1010" s="350"/>
      <c r="L1010" s="351"/>
      <c r="M1010" s="437"/>
      <c r="N1010" s="700">
        <f>SUM('SITE 1:SITE 15'!O1010)</f>
        <v>0</v>
      </c>
      <c r="O1010" s="701">
        <f t="shared" si="15"/>
        <v>0</v>
      </c>
    </row>
    <row r="1011" spans="2:15" ht="13.8" x14ac:dyDescent="0.25">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2:15" ht="13.8" x14ac:dyDescent="0.25">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2:15" ht="13.8" x14ac:dyDescent="0.25">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2:15" ht="13.8" x14ac:dyDescent="0.25">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2:15" ht="13.8" x14ac:dyDescent="0.25">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2:15" ht="13.8" x14ac:dyDescent="0.25">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2:15" ht="13.8" x14ac:dyDescent="0.25">
      <c r="B1017" s="706"/>
      <c r="C1017" s="709"/>
      <c r="D1017" s="708"/>
      <c r="E1017" s="708"/>
      <c r="H1017" s="334"/>
      <c r="I1017" s="369"/>
      <c r="J1017" s="341"/>
      <c r="K1017" s="341"/>
      <c r="L1017" s="325"/>
      <c r="M1017" s="325"/>
      <c r="N1017" s="731"/>
      <c r="O1017" s="732"/>
    </row>
    <row r="1018" spans="2: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2: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2: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2: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2: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2: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2: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15</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C1WA/qRkX5IuslyjuXqCfT8gIb+sqIzZuuwV9eeBrfoYTiA+ONlkNoKX4nDhBqI8UyL3nTMrfVclRGzmFYn1Zg==" saltValue="m/QL7oQ0t2coHEjcNMpzuQ==" spinCount="100000" sheet="1" objects="1" scenarios="1"/>
  <mergeCells count="263">
    <mergeCell ref="B123:H123"/>
    <mergeCell ref="I123:J123"/>
    <mergeCell ref="C127:E127"/>
    <mergeCell ref="B202:F205"/>
    <mergeCell ref="B119:O119"/>
    <mergeCell ref="B121:G121"/>
    <mergeCell ref="B4:O4"/>
    <mergeCell ref="B6:G6"/>
    <mergeCell ref="H6:O6"/>
    <mergeCell ref="B8:H8"/>
    <mergeCell ref="I8:J8"/>
    <mergeCell ref="B14:E14"/>
    <mergeCell ref="H14:O14"/>
    <mergeCell ref="N91:N92"/>
    <mergeCell ref="B15:B18"/>
    <mergeCell ref="C15:C18"/>
    <mergeCell ref="D15:D18"/>
    <mergeCell ref="E15:E18"/>
    <mergeCell ref="B64:D67"/>
    <mergeCell ref="E64:E67"/>
    <mergeCell ref="O91:O92"/>
    <mergeCell ref="H121:O121"/>
    <mergeCell ref="B76:F77"/>
    <mergeCell ref="B78:B79"/>
    <mergeCell ref="B80:F81"/>
    <mergeCell ref="B83:F87"/>
    <mergeCell ref="B88:F91"/>
    <mergeCell ref="B105:F106"/>
    <mergeCell ref="B107:F107"/>
    <mergeCell ref="B113:F113"/>
    <mergeCell ref="B109:F109"/>
    <mergeCell ref="B110:F110"/>
    <mergeCell ref="B111:F111"/>
    <mergeCell ref="B112:F112"/>
    <mergeCell ref="B93:F94"/>
    <mergeCell ref="B96:F97"/>
    <mergeCell ref="B100:F102"/>
    <mergeCell ref="B98:F99"/>
    <mergeCell ref="B108:F108"/>
    <mergeCell ref="H129:O129"/>
    <mergeCell ref="B130:B133"/>
    <mergeCell ref="C130:C133"/>
    <mergeCell ref="D130:D133"/>
    <mergeCell ref="E130:E133"/>
    <mergeCell ref="B937:F941"/>
    <mergeCell ref="B942:F945"/>
    <mergeCell ref="B947:F948"/>
    <mergeCell ref="B950:F951"/>
    <mergeCell ref="B129:E129"/>
    <mergeCell ref="B370:B371"/>
    <mergeCell ref="B501:B502"/>
    <mergeCell ref="B372:E372"/>
    <mergeCell ref="B503:E503"/>
    <mergeCell ref="B212:F212"/>
    <mergeCell ref="B179:D182"/>
    <mergeCell ref="E179:E182"/>
    <mergeCell ref="B191:F192"/>
    <mergeCell ref="B193:B194"/>
    <mergeCell ref="B195:F196"/>
    <mergeCell ref="B197:F201"/>
    <mergeCell ref="B227:F231"/>
    <mergeCell ref="B233:O233"/>
    <mergeCell ref="N205:N206"/>
    <mergeCell ref="O205:O206"/>
    <mergeCell ref="B207:F208"/>
    <mergeCell ref="B210:F211"/>
    <mergeCell ref="B235:G235"/>
    <mergeCell ref="H235:O235"/>
    <mergeCell ref="B237:E237"/>
    <mergeCell ref="J237:K237"/>
    <mergeCell ref="B214:F215"/>
    <mergeCell ref="B216:F217"/>
    <mergeCell ref="B219:F220"/>
    <mergeCell ref="B221:F221"/>
    <mergeCell ref="B222:F223"/>
    <mergeCell ref="B225:F226"/>
    <mergeCell ref="B293:D296"/>
    <mergeCell ref="E293:E296"/>
    <mergeCell ref="B305:F306"/>
    <mergeCell ref="B307:B308"/>
    <mergeCell ref="B309:F310"/>
    <mergeCell ref="B311:F315"/>
    <mergeCell ref="B243:E243"/>
    <mergeCell ref="H243:O243"/>
    <mergeCell ref="B244:B247"/>
    <mergeCell ref="C244:C247"/>
    <mergeCell ref="D244:D247"/>
    <mergeCell ref="E244:E247"/>
    <mergeCell ref="B328:F329"/>
    <mergeCell ref="B330:F331"/>
    <mergeCell ref="B333:F334"/>
    <mergeCell ref="B335:F335"/>
    <mergeCell ref="B336:F337"/>
    <mergeCell ref="B339:F340"/>
    <mergeCell ref="B316:F319"/>
    <mergeCell ref="N319:N320"/>
    <mergeCell ref="O319:O320"/>
    <mergeCell ref="B321:F322"/>
    <mergeCell ref="B324:F325"/>
    <mergeCell ref="B326:F326"/>
    <mergeCell ref="L356:L366"/>
    <mergeCell ref="M356:M366"/>
    <mergeCell ref="B354:E354"/>
    <mergeCell ref="F354:G354"/>
    <mergeCell ref="H354:J354"/>
    <mergeCell ref="K354:O354"/>
    <mergeCell ref="B341:F341"/>
    <mergeCell ref="B342:F342"/>
    <mergeCell ref="B343:F343"/>
    <mergeCell ref="B349:O349"/>
    <mergeCell ref="B351:G351"/>
    <mergeCell ref="H351:O351"/>
    <mergeCell ref="B425:D428"/>
    <mergeCell ref="E425:E428"/>
    <mergeCell ref="B433:F434"/>
    <mergeCell ref="B437:F438"/>
    <mergeCell ref="B439:F444"/>
    <mergeCell ref="B445:F448"/>
    <mergeCell ref="B375:E375"/>
    <mergeCell ref="H375:O375"/>
    <mergeCell ref="B376:B379"/>
    <mergeCell ref="C376:C379"/>
    <mergeCell ref="D376:D379"/>
    <mergeCell ref="E376:E379"/>
    <mergeCell ref="B480:O480"/>
    <mergeCell ref="B482:G482"/>
    <mergeCell ref="H482:O482"/>
    <mergeCell ref="B485:E485"/>
    <mergeCell ref="F485:G485"/>
    <mergeCell ref="H485:J485"/>
    <mergeCell ref="K485:O485"/>
    <mergeCell ref="B450:F452"/>
    <mergeCell ref="N452:N453"/>
    <mergeCell ref="O452:O453"/>
    <mergeCell ref="B459:F460"/>
    <mergeCell ref="B507:B510"/>
    <mergeCell ref="C507:C510"/>
    <mergeCell ref="D507:D510"/>
    <mergeCell ref="E507:E510"/>
    <mergeCell ref="B556:D559"/>
    <mergeCell ref="E556:E559"/>
    <mergeCell ref="B506:E506"/>
    <mergeCell ref="H506:O506"/>
    <mergeCell ref="L487:L497"/>
    <mergeCell ref="M487:M497"/>
    <mergeCell ref="O583:O584"/>
    <mergeCell ref="B590:F591"/>
    <mergeCell ref="B612:O612"/>
    <mergeCell ref="B614:G614"/>
    <mergeCell ref="H614:O614"/>
    <mergeCell ref="B564:F565"/>
    <mergeCell ref="B568:F569"/>
    <mergeCell ref="B570:F575"/>
    <mergeCell ref="B576:F579"/>
    <mergeCell ref="B581:F583"/>
    <mergeCell ref="N583:N584"/>
    <mergeCell ref="B625:E625"/>
    <mergeCell ref="H625:O625"/>
    <mergeCell ref="B626:B629"/>
    <mergeCell ref="C626:C629"/>
    <mergeCell ref="D626:D629"/>
    <mergeCell ref="E626:E629"/>
    <mergeCell ref="B617:G617"/>
    <mergeCell ref="H617:I617"/>
    <mergeCell ref="B618:C618"/>
    <mergeCell ref="B619:B620"/>
    <mergeCell ref="B621:B622"/>
    <mergeCell ref="B623:C623"/>
    <mergeCell ref="B698:F701"/>
    <mergeCell ref="N702:N703"/>
    <mergeCell ref="O702:O703"/>
    <mergeCell ref="B703:F704"/>
    <mergeCell ref="B706:F707"/>
    <mergeCell ref="B675:D678"/>
    <mergeCell ref="E675:E678"/>
    <mergeCell ref="B687:F688"/>
    <mergeCell ref="B689:B690"/>
    <mergeCell ref="B691:F692"/>
    <mergeCell ref="B694:F697"/>
    <mergeCell ref="B736:G736"/>
    <mergeCell ref="H736:I736"/>
    <mergeCell ref="B737:C737"/>
    <mergeCell ref="B738:B740"/>
    <mergeCell ref="B741:B743"/>
    <mergeCell ref="B744:C744"/>
    <mergeCell ref="B712:F713"/>
    <mergeCell ref="B720:C720"/>
    <mergeCell ref="B721:C721"/>
    <mergeCell ref="B722:F722"/>
    <mergeCell ref="B731:O731"/>
    <mergeCell ref="B733:G733"/>
    <mergeCell ref="H733:O733"/>
    <mergeCell ref="B808:F809"/>
    <mergeCell ref="B810:B811"/>
    <mergeCell ref="B812:F813"/>
    <mergeCell ref="B815:F818"/>
    <mergeCell ref="B746:E746"/>
    <mergeCell ref="H746:O746"/>
    <mergeCell ref="B747:B750"/>
    <mergeCell ref="C747:C750"/>
    <mergeCell ref="D747:D750"/>
    <mergeCell ref="E747:E750"/>
    <mergeCell ref="B918:D921"/>
    <mergeCell ref="E918:E921"/>
    <mergeCell ref="B930:F931"/>
    <mergeCell ref="B934:F935"/>
    <mergeCell ref="I858:J858"/>
    <mergeCell ref="B868:E868"/>
    <mergeCell ref="H868:O868"/>
    <mergeCell ref="B869:B872"/>
    <mergeCell ref="C869:C872"/>
    <mergeCell ref="D869:D872"/>
    <mergeCell ref="E869:E872"/>
    <mergeCell ref="B932:B933"/>
    <mergeCell ref="B967:F967"/>
    <mergeCell ref="B954:F956"/>
    <mergeCell ref="B959:F960"/>
    <mergeCell ref="B961:F961"/>
    <mergeCell ref="B986:B989"/>
    <mergeCell ref="C986:C989"/>
    <mergeCell ref="D986:D989"/>
    <mergeCell ref="E986:E989"/>
    <mergeCell ref="B963:F963"/>
    <mergeCell ref="B964:F964"/>
    <mergeCell ref="B966:F966"/>
    <mergeCell ref="O1061:O1062"/>
    <mergeCell ref="B1048:B1049"/>
    <mergeCell ref="B1051:F1053"/>
    <mergeCell ref="B1054:F1055"/>
    <mergeCell ref="B1057:F1058"/>
    <mergeCell ref="B1059:F1060"/>
    <mergeCell ref="N1061:N1062"/>
    <mergeCell ref="B1046:F1047"/>
    <mergeCell ref="B975:O975"/>
    <mergeCell ref="B977:G977"/>
    <mergeCell ref="H977:O977"/>
    <mergeCell ref="H984:O984"/>
    <mergeCell ref="C980:I980"/>
    <mergeCell ref="B985:E985"/>
    <mergeCell ref="B952:F953"/>
    <mergeCell ref="B962:F962"/>
    <mergeCell ref="B965:F965"/>
    <mergeCell ref="B586:F587"/>
    <mergeCell ref="B588:F589"/>
    <mergeCell ref="B455:F456"/>
    <mergeCell ref="B457:F458"/>
    <mergeCell ref="B858:H858"/>
    <mergeCell ref="B833:F834"/>
    <mergeCell ref="B841:C841"/>
    <mergeCell ref="B842:C842"/>
    <mergeCell ref="B843:F843"/>
    <mergeCell ref="B853:O853"/>
    <mergeCell ref="B855:G855"/>
    <mergeCell ref="H855:O855"/>
    <mergeCell ref="B819:F822"/>
    <mergeCell ref="N823:N824"/>
    <mergeCell ref="O823:O824"/>
    <mergeCell ref="B824:F825"/>
    <mergeCell ref="B827:F828"/>
    <mergeCell ref="B796:D799"/>
    <mergeCell ref="E796:E799"/>
    <mergeCell ref="N945:N946"/>
    <mergeCell ref="O945:O946"/>
  </mergeCells>
  <conditionalFormatting sqref="O54 O169 O283 O415 O546 O665 O786 O908">
    <cfRule type="cellIs" dxfId="93" priority="5" stopIfTrue="1" operator="notEqual">
      <formula>O50+O51+O52+O53</formula>
    </cfRule>
  </conditionalFormatting>
  <dataValidations disablePrompts="1" count="1">
    <dataValidation type="list" allowBlank="1" errorTitle="grousse error" error="ALERTTTTTT" promptTitle="ATTENTION" prompt="uniquement liste déroulante" sqref="C373 C504" xr:uid="{00000000-0002-0000-1100-000000000000}">
      <formula1>CAL</formula1>
    </dataValidation>
  </dataValidations>
  <hyperlinks>
    <hyperlink ref="D1" location="'SITE 15'!A3" display="PAM 3-5" xr:uid="{D595617A-A593-404B-A1EE-F66DD354DE94}"/>
    <hyperlink ref="E1" location="'SITE 15'!A903" display="PAM 6-11" xr:uid="{46176FDF-D034-403D-82F9-DDDF2649E1D3}"/>
    <hyperlink ref="F1" location="'SITE 15'!A345" display="CAL 3-5" xr:uid="{CA4CD98F-9DC8-4061-B0C0-C4C6289E42EF}"/>
    <hyperlink ref="G1" location="'SITE 15'!A524" display="CAL 6-11" xr:uid="{FB6D6983-E7E3-426B-9FD8-09F04B036453}"/>
    <hyperlink ref="H1" location="'SITE 15'!A669" display="APS 3-5" xr:uid="{8A6F6EC2-EE62-4265-B104-4537E379AF10}"/>
    <hyperlink ref="I1" location="'SITE 15'!A789" display="APS 6-11" xr:uid="{DA90C1F2-F4F3-4295-BF69-94630CFC11AB}"/>
    <hyperlink ref="J1" location="'SITE 15'!A1035" display="Global Site" xr:uid="{D2E45CF1-06E7-4477-B316-0CEC3EBFE923}"/>
    <hyperlink ref="C1" location="'Calendrier 2024'!A1" display="CALENDRIER" xr:uid="{9BF4C18B-6285-4D92-9FD9-8366320F6A7F}"/>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tabColor theme="4" tint="0.59999389629810485"/>
  </sheetPr>
  <dimension ref="B1:Z667"/>
  <sheetViews>
    <sheetView showGridLines="0" view="pageBreakPreview" zoomScale="60" zoomScaleNormal="55" workbookViewId="0">
      <selection activeCell="U37" sqref="U37"/>
    </sheetView>
  </sheetViews>
  <sheetFormatPr baseColWidth="10" defaultColWidth="11.44140625" defaultRowHeight="13.2" x14ac:dyDescent="0.25"/>
  <cols>
    <col min="1" max="1" width="5.44140625" style="37" customWidth="1"/>
    <col min="2" max="2" width="35.77734375" style="37" customWidth="1"/>
    <col min="3" max="4" width="18.77734375" style="37" customWidth="1"/>
    <col min="5" max="5" width="20.77734375" style="37" customWidth="1"/>
    <col min="6"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3" width="11.44140625" style="37"/>
    <col min="24" max="24" width="22" style="37" customWidth="1"/>
    <col min="25" max="16384" width="11.44140625" style="37"/>
  </cols>
  <sheetData>
    <row r="1" spans="2:26" ht="13.8" thickBot="1" x14ac:dyDescent="0.3"/>
    <row r="2" spans="2:26" s="324" customFormat="1" ht="33.75" customHeight="1" thickBot="1" x14ac:dyDescent="0.3">
      <c r="B2" s="2322" t="s">
        <v>182</v>
      </c>
      <c r="C2" s="2323"/>
      <c r="D2" s="2323"/>
      <c r="E2" s="2323"/>
      <c r="F2" s="2323"/>
      <c r="G2" s="2323"/>
      <c r="H2" s="2323"/>
      <c r="I2" s="2323"/>
      <c r="J2" s="2323"/>
      <c r="K2" s="2323"/>
      <c r="L2" s="2323"/>
      <c r="M2" s="2323"/>
      <c r="N2" s="2323"/>
      <c r="O2" s="2324"/>
      <c r="P2" s="326"/>
      <c r="V2" s="324" t="s">
        <v>729</v>
      </c>
      <c r="W2" s="1544">
        <v>0.54900000000000004</v>
      </c>
    </row>
    <row r="3" spans="2:26" ht="13.8" thickBot="1" x14ac:dyDescent="0.3">
      <c r="V3" s="324" t="s">
        <v>730</v>
      </c>
      <c r="W3" s="1544">
        <v>0.57899999999999996</v>
      </c>
    </row>
    <row r="4" spans="2:26" ht="30.75" customHeight="1" thickBot="1" x14ac:dyDescent="0.3">
      <c r="B4" s="2325" t="s">
        <v>186</v>
      </c>
      <c r="C4" s="2326"/>
      <c r="D4" s="2326"/>
      <c r="E4" s="2326"/>
      <c r="F4" s="2326"/>
      <c r="G4" s="2326"/>
      <c r="H4" s="2457" t="s">
        <v>180</v>
      </c>
      <c r="I4" s="2458"/>
      <c r="J4" s="2458"/>
      <c r="K4" s="2458"/>
      <c r="L4" s="2458"/>
      <c r="M4" s="2458"/>
      <c r="N4" s="2458"/>
      <c r="O4" s="2459"/>
      <c r="V4" s="324" t="s">
        <v>728</v>
      </c>
      <c r="W4" s="1544">
        <v>0.85799999999999998</v>
      </c>
    </row>
    <row r="6" spans="2:26" ht="15" x14ac:dyDescent="0.25">
      <c r="B6" s="543"/>
      <c r="C6" s="543"/>
      <c r="D6" s="543"/>
      <c r="E6" s="544"/>
    </row>
    <row r="7" spans="2:26" ht="15" customHeight="1" thickBot="1" x14ac:dyDescent="0.3">
      <c r="B7" s="600"/>
      <c r="C7" s="601"/>
      <c r="D7" s="599"/>
      <c r="E7" s="599"/>
      <c r="K7" s="42"/>
      <c r="L7" s="42"/>
      <c r="M7" s="43"/>
      <c r="N7" s="43"/>
      <c r="O7" s="325"/>
      <c r="P7" s="42"/>
    </row>
    <row r="8" spans="2:26" s="426" customFormat="1" ht="25.05" customHeight="1" thickTop="1" thickBot="1" x14ac:dyDescent="0.35">
      <c r="B8" s="2389" t="s">
        <v>173</v>
      </c>
      <c r="C8" s="2390"/>
      <c r="D8" s="2390"/>
      <c r="E8" s="2391"/>
      <c r="H8" s="2392" t="s">
        <v>174</v>
      </c>
      <c r="I8" s="2393"/>
      <c r="J8" s="2393"/>
      <c r="K8" s="2393"/>
      <c r="L8" s="2393"/>
      <c r="M8" s="2393"/>
      <c r="N8" s="2393"/>
      <c r="O8" s="2394"/>
      <c r="P8" s="427"/>
      <c r="U8" s="37"/>
      <c r="V8" s="37"/>
      <c r="W8" s="37"/>
      <c r="X8" s="37"/>
      <c r="Y8" s="37"/>
      <c r="Z8" s="37"/>
    </row>
    <row r="9" spans="2:26" ht="15" customHeight="1" thickTop="1" x14ac:dyDescent="0.25">
      <c r="B9" s="2419" t="s">
        <v>189</v>
      </c>
      <c r="C9" s="2386" t="s">
        <v>16</v>
      </c>
      <c r="D9" s="2386" t="s">
        <v>191</v>
      </c>
      <c r="E9" s="2383" t="s">
        <v>192</v>
      </c>
      <c r="H9" s="330" t="s">
        <v>17</v>
      </c>
      <c r="I9" s="331"/>
      <c r="J9" s="332"/>
      <c r="K9" s="332"/>
      <c r="L9" s="331"/>
      <c r="M9" s="331"/>
      <c r="N9" s="331"/>
      <c r="O9" s="333"/>
      <c r="P9" s="42"/>
    </row>
    <row r="10" spans="2:26" ht="31.5" customHeight="1" x14ac:dyDescent="0.3">
      <c r="B10" s="2420"/>
      <c r="C10" s="2387"/>
      <c r="D10" s="2387"/>
      <c r="E10" s="2384"/>
      <c r="H10" s="334"/>
      <c r="I10" s="335"/>
      <c r="J10" s="336"/>
      <c r="K10" s="336"/>
      <c r="L10" s="335"/>
      <c r="M10" s="337"/>
      <c r="N10" s="429" t="s">
        <v>282</v>
      </c>
      <c r="O10" s="430" t="s">
        <v>19</v>
      </c>
      <c r="P10" s="42"/>
      <c r="W10" s="37">
        <v>0.76</v>
      </c>
      <c r="Z10" s="426"/>
    </row>
    <row r="11" spans="2:26" ht="15" customHeight="1" x14ac:dyDescent="0.25">
      <c r="B11" s="2420"/>
      <c r="C11" s="2387"/>
      <c r="D11" s="2387"/>
      <c r="E11" s="2384"/>
      <c r="H11" s="339"/>
      <c r="I11" s="340"/>
      <c r="J11" s="341"/>
      <c r="K11" s="341"/>
      <c r="L11" s="42"/>
      <c r="M11" s="43"/>
      <c r="N11" s="342"/>
      <c r="O11" s="343"/>
      <c r="P11" s="42"/>
      <c r="R11" s="1652"/>
      <c r="U11" s="43"/>
      <c r="V11" s="43"/>
      <c r="W11" s="37">
        <v>4.6399999999999997</v>
      </c>
    </row>
    <row r="12" spans="2:26" ht="15" customHeight="1" x14ac:dyDescent="0.3">
      <c r="B12" s="2421"/>
      <c r="C12" s="2388"/>
      <c r="D12" s="2388"/>
      <c r="E12" s="2385"/>
      <c r="H12" s="344">
        <v>6061</v>
      </c>
      <c r="I12" s="345" t="s">
        <v>20</v>
      </c>
      <c r="J12" s="346"/>
      <c r="K12" s="346"/>
      <c r="L12" s="347"/>
      <c r="M12" s="431"/>
      <c r="N12" s="432">
        <f>$N$567</f>
        <v>0</v>
      </c>
      <c r="O12" s="1"/>
      <c r="P12" s="42"/>
      <c r="R12" s="1652"/>
      <c r="T12" s="428"/>
      <c r="U12" s="428"/>
      <c r="V12" s="426"/>
      <c r="W12" s="426">
        <v>4.97</v>
      </c>
      <c r="X12" s="1652"/>
    </row>
    <row r="13" spans="2:26" ht="15" customHeight="1" thickBot="1" x14ac:dyDescent="0.3">
      <c r="B13" s="433" t="s">
        <v>21</v>
      </c>
      <c r="C13" s="434"/>
      <c r="D13" s="435"/>
      <c r="E13" s="436"/>
      <c r="H13" s="348">
        <v>6063</v>
      </c>
      <c r="I13" s="349" t="s">
        <v>22</v>
      </c>
      <c r="J13" s="350"/>
      <c r="K13" s="350"/>
      <c r="L13" s="351"/>
      <c r="M13" s="437"/>
      <c r="N13" s="432">
        <f>$N$568</f>
        <v>0</v>
      </c>
      <c r="O13" s="2"/>
      <c r="P13" s="42"/>
      <c r="R13" s="1652"/>
      <c r="T13" s="43"/>
      <c r="U13" s="43"/>
      <c r="W13" s="37">
        <v>5.51</v>
      </c>
      <c r="X13" s="1652"/>
    </row>
    <row r="14" spans="2:26" ht="15" customHeight="1" x14ac:dyDescent="0.25">
      <c r="B14" s="20" t="s">
        <v>23</v>
      </c>
      <c r="C14" s="21"/>
      <c r="D14" s="22"/>
      <c r="E14" s="438">
        <f>C14*D14</f>
        <v>0</v>
      </c>
      <c r="H14" s="348">
        <v>6064</v>
      </c>
      <c r="I14" s="349" t="s">
        <v>24</v>
      </c>
      <c r="J14" s="350"/>
      <c r="K14" s="350"/>
      <c r="L14" s="351"/>
      <c r="M14" s="437"/>
      <c r="N14" s="432">
        <f>$N$569</f>
        <v>0</v>
      </c>
      <c r="O14" s="2"/>
      <c r="P14" s="45"/>
      <c r="R14" s="1652"/>
      <c r="U14" s="43"/>
      <c r="V14" s="43"/>
    </row>
    <row r="15" spans="2:26" ht="15" customHeight="1" x14ac:dyDescent="0.25">
      <c r="B15" s="27" t="s">
        <v>25</v>
      </c>
      <c r="C15" s="23"/>
      <c r="D15" s="24"/>
      <c r="E15" s="438">
        <f>C15*D15</f>
        <v>0</v>
      </c>
      <c r="H15" s="348">
        <v>6066</v>
      </c>
      <c r="I15" s="349" t="s">
        <v>26</v>
      </c>
      <c r="J15" s="350"/>
      <c r="K15" s="350"/>
      <c r="L15" s="351"/>
      <c r="M15" s="437"/>
      <c r="N15" s="432">
        <f>$N$570</f>
        <v>0</v>
      </c>
      <c r="O15" s="2"/>
      <c r="P15" s="352"/>
      <c r="R15" s="1652"/>
      <c r="U15" s="352"/>
      <c r="V15" s="352"/>
    </row>
    <row r="16" spans="2:26" ht="15" customHeight="1" thickBot="1" x14ac:dyDescent="0.3">
      <c r="B16" s="27" t="s">
        <v>27</v>
      </c>
      <c r="C16" s="25"/>
      <c r="D16" s="26"/>
      <c r="E16" s="438">
        <f>C16*D16</f>
        <v>0</v>
      </c>
      <c r="H16" s="353" t="s">
        <v>28</v>
      </c>
      <c r="I16" s="349" t="s">
        <v>29</v>
      </c>
      <c r="J16" s="350"/>
      <c r="K16" s="350"/>
      <c r="L16" s="351"/>
      <c r="M16" s="437"/>
      <c r="N16" s="432">
        <f>$N$571</f>
        <v>0</v>
      </c>
      <c r="O16" s="2"/>
      <c r="P16" s="42"/>
      <c r="U16" s="43"/>
      <c r="V16" s="43"/>
    </row>
    <row r="17" spans="2:22" ht="15" customHeight="1" thickBot="1" x14ac:dyDescent="0.3">
      <c r="B17" s="467" t="s">
        <v>30</v>
      </c>
      <c r="C17" s="468">
        <f>SUM(C14:C16)</f>
        <v>0</v>
      </c>
      <c r="D17" s="469" t="e">
        <f>E17/C17</f>
        <v>#DIV/0!</v>
      </c>
      <c r="E17" s="470">
        <f>SUM(E14:E16)</f>
        <v>0</v>
      </c>
      <c r="H17" s="353" t="s">
        <v>31</v>
      </c>
      <c r="I17" s="349" t="s">
        <v>32</v>
      </c>
      <c r="J17" s="350"/>
      <c r="K17" s="350"/>
      <c r="L17" s="351"/>
      <c r="M17" s="437"/>
      <c r="N17" s="432">
        <f>$N$572</f>
        <v>0</v>
      </c>
      <c r="O17" s="2"/>
      <c r="P17" s="42"/>
      <c r="U17" s="43"/>
      <c r="V17" s="43"/>
    </row>
    <row r="18" spans="2:22" ht="15" customHeight="1" thickBot="1" x14ac:dyDescent="0.3">
      <c r="B18" s="603"/>
      <c r="C18" s="445"/>
      <c r="D18" s="446"/>
      <c r="E18" s="604"/>
      <c r="H18" s="353" t="s">
        <v>33</v>
      </c>
      <c r="I18" s="349" t="s">
        <v>34</v>
      </c>
      <c r="J18" s="350"/>
      <c r="K18" s="350"/>
      <c r="L18" s="351"/>
      <c r="M18" s="437"/>
      <c r="N18" s="432">
        <f>$N$573</f>
        <v>0</v>
      </c>
      <c r="O18" s="2"/>
      <c r="P18" s="42"/>
      <c r="U18" s="43"/>
      <c r="V18" s="43"/>
    </row>
    <row r="19" spans="2:22" ht="15" customHeight="1" thickBot="1" x14ac:dyDescent="0.3">
      <c r="B19" s="472" t="s">
        <v>35</v>
      </c>
      <c r="C19" s="473"/>
      <c r="D19" s="474"/>
      <c r="E19" s="475"/>
      <c r="H19" s="355" t="s">
        <v>36</v>
      </c>
      <c r="I19" s="356" t="s">
        <v>37</v>
      </c>
      <c r="J19" s="357"/>
      <c r="K19" s="357"/>
      <c r="L19" s="358"/>
      <c r="M19" s="450"/>
      <c r="N19" s="432">
        <f>$N$574</f>
        <v>0</v>
      </c>
      <c r="O19" s="3"/>
      <c r="P19" s="42"/>
      <c r="U19" s="43"/>
      <c r="V19" s="43"/>
    </row>
    <row r="20" spans="2:22" ht="15" customHeight="1" x14ac:dyDescent="0.25">
      <c r="B20" s="20" t="s">
        <v>38</v>
      </c>
      <c r="C20" s="21"/>
      <c r="D20" s="22"/>
      <c r="E20" s="438">
        <f>C20*D20</f>
        <v>0</v>
      </c>
      <c r="H20" s="359">
        <v>60</v>
      </c>
      <c r="I20" s="360" t="s">
        <v>39</v>
      </c>
      <c r="J20" s="361"/>
      <c r="K20" s="361"/>
      <c r="L20" s="362"/>
      <c r="M20" s="451"/>
      <c r="N20" s="452">
        <f>$N$575</f>
        <v>0</v>
      </c>
      <c r="O20" s="453">
        <f>SUM(O12:O19)</f>
        <v>0</v>
      </c>
      <c r="P20" s="45"/>
      <c r="U20" s="43"/>
      <c r="V20" s="43"/>
    </row>
    <row r="21" spans="2:22" ht="15" customHeight="1" x14ac:dyDescent="0.25">
      <c r="B21" s="27" t="s">
        <v>40</v>
      </c>
      <c r="C21" s="23"/>
      <c r="D21" s="24"/>
      <c r="E21" s="438">
        <f>C21*D21</f>
        <v>0</v>
      </c>
      <c r="H21" s="364"/>
      <c r="I21" s="365"/>
      <c r="J21" s="336"/>
      <c r="K21" s="336"/>
      <c r="L21" s="366"/>
      <c r="M21" s="367"/>
      <c r="N21" s="365"/>
      <c r="O21" s="454"/>
      <c r="P21" s="369"/>
      <c r="U21" s="369"/>
      <c r="V21" s="369"/>
    </row>
    <row r="22" spans="2:22" ht="15" customHeight="1" thickBot="1" x14ac:dyDescent="0.3">
      <c r="B22" s="27" t="s">
        <v>41</v>
      </c>
      <c r="C22" s="23"/>
      <c r="D22" s="24"/>
      <c r="E22" s="438">
        <f>C22*D22</f>
        <v>0</v>
      </c>
      <c r="H22" s="370">
        <v>613</v>
      </c>
      <c r="I22" s="371" t="s">
        <v>42</v>
      </c>
      <c r="J22" s="372"/>
      <c r="K22" s="372"/>
      <c r="L22" s="373"/>
      <c r="M22" s="373"/>
      <c r="N22" s="455">
        <f>$N$577</f>
        <v>0</v>
      </c>
      <c r="O22" s="4"/>
      <c r="P22" s="45"/>
      <c r="U22" s="43"/>
      <c r="V22" s="43"/>
    </row>
    <row r="23" spans="2:22" ht="15" customHeight="1" thickBot="1" x14ac:dyDescent="0.3">
      <c r="B23" s="538" t="s">
        <v>43</v>
      </c>
      <c r="C23" s="468">
        <f>SUM(C20:C22)</f>
        <v>0</v>
      </c>
      <c r="D23" s="469" t="e">
        <f>E23/C23</f>
        <v>#DIV/0!</v>
      </c>
      <c r="E23" s="470">
        <f>SUM(E20:E22)</f>
        <v>0</v>
      </c>
      <c r="H23" s="348">
        <v>614</v>
      </c>
      <c r="I23" s="349" t="s">
        <v>44</v>
      </c>
      <c r="J23" s="350"/>
      <c r="K23" s="350"/>
      <c r="L23" s="351"/>
      <c r="M23" s="351"/>
      <c r="N23" s="455">
        <f>$N$578</f>
        <v>0</v>
      </c>
      <c r="O23" s="5"/>
      <c r="P23" s="369"/>
      <c r="U23" s="369"/>
      <c r="V23" s="369"/>
    </row>
    <row r="24" spans="2:22" ht="15" customHeight="1" thickBot="1" x14ac:dyDescent="0.3">
      <c r="B24" s="603"/>
      <c r="C24" s="74"/>
      <c r="D24" s="75"/>
      <c r="E24" s="73"/>
      <c r="H24" s="348">
        <v>615</v>
      </c>
      <c r="I24" s="349" t="s">
        <v>45</v>
      </c>
      <c r="J24" s="350"/>
      <c r="K24" s="350"/>
      <c r="L24" s="351"/>
      <c r="M24" s="351"/>
      <c r="N24" s="455">
        <f>$N$579</f>
        <v>0</v>
      </c>
      <c r="O24" s="5"/>
      <c r="P24" s="45"/>
      <c r="U24" s="43"/>
      <c r="V24" s="43"/>
    </row>
    <row r="25" spans="2:22" ht="15" customHeight="1" thickBot="1" x14ac:dyDescent="0.3">
      <c r="B25" s="472" t="s">
        <v>46</v>
      </c>
      <c r="C25" s="473"/>
      <c r="D25" s="474"/>
      <c r="E25" s="475"/>
      <c r="H25" s="348">
        <v>616</v>
      </c>
      <c r="I25" s="349" t="s">
        <v>47</v>
      </c>
      <c r="J25" s="350"/>
      <c r="K25" s="350"/>
      <c r="L25" s="351"/>
      <c r="M25" s="351"/>
      <c r="N25" s="455">
        <f>$N$580</f>
        <v>0</v>
      </c>
      <c r="O25" s="5"/>
      <c r="P25" s="369"/>
      <c r="U25" s="369"/>
      <c r="V25" s="369"/>
    </row>
    <row r="26" spans="2:22" ht="15" customHeight="1" x14ac:dyDescent="0.25">
      <c r="B26" s="20" t="s">
        <v>48</v>
      </c>
      <c r="C26" s="21"/>
      <c r="D26" s="22"/>
      <c r="E26" s="438">
        <f>C26*D26</f>
        <v>0</v>
      </c>
      <c r="H26" s="374">
        <v>618</v>
      </c>
      <c r="I26" s="375" t="s">
        <v>49</v>
      </c>
      <c r="J26" s="376"/>
      <c r="K26" s="376"/>
      <c r="L26" s="377"/>
      <c r="M26" s="377"/>
      <c r="N26" s="455">
        <f>$N$581</f>
        <v>0</v>
      </c>
      <c r="O26" s="6"/>
      <c r="P26" s="45"/>
      <c r="U26" s="43"/>
      <c r="V26" s="43"/>
    </row>
    <row r="27" spans="2:22" ht="15" customHeight="1" x14ac:dyDescent="0.25">
      <c r="B27" s="28" t="s">
        <v>50</v>
      </c>
      <c r="C27" s="21"/>
      <c r="D27" s="22"/>
      <c r="E27" s="438">
        <f t="shared" ref="E27:E40" si="0">C27*D27</f>
        <v>0</v>
      </c>
      <c r="H27" s="359">
        <v>61</v>
      </c>
      <c r="I27" s="378" t="s">
        <v>51</v>
      </c>
      <c r="J27" s="361"/>
      <c r="K27" s="361"/>
      <c r="L27" s="362"/>
      <c r="M27" s="362"/>
      <c r="N27" s="363">
        <f>$N$582</f>
        <v>0</v>
      </c>
      <c r="O27" s="453">
        <f>SUM(O22:O26)</f>
        <v>0</v>
      </c>
      <c r="P27" s="369"/>
      <c r="U27" s="369"/>
      <c r="V27" s="369"/>
    </row>
    <row r="28" spans="2:22" ht="15" customHeight="1" x14ac:dyDescent="0.25">
      <c r="B28" s="28" t="s">
        <v>52</v>
      </c>
      <c r="C28" s="21"/>
      <c r="D28" s="22"/>
      <c r="E28" s="438">
        <f t="shared" si="0"/>
        <v>0</v>
      </c>
      <c r="H28" s="379"/>
      <c r="I28" s="42"/>
      <c r="J28" s="341"/>
      <c r="K28" s="341"/>
      <c r="L28" s="45"/>
      <c r="M28" s="43"/>
      <c r="N28" s="367"/>
      <c r="O28" s="465"/>
      <c r="P28" s="45"/>
      <c r="U28" s="43"/>
      <c r="V28" s="43"/>
    </row>
    <row r="29" spans="2:22" ht="15" customHeight="1" x14ac:dyDescent="0.25">
      <c r="B29" s="28" t="s">
        <v>53</v>
      </c>
      <c r="C29" s="21"/>
      <c r="D29" s="22"/>
      <c r="E29" s="438">
        <f t="shared" si="0"/>
        <v>0</v>
      </c>
      <c r="H29" s="370">
        <v>621</v>
      </c>
      <c r="I29" s="381" t="s">
        <v>54</v>
      </c>
      <c r="J29" s="346"/>
      <c r="K29" s="346"/>
      <c r="L29" s="347"/>
      <c r="M29" s="431"/>
      <c r="N29" s="432">
        <f>$N$584</f>
        <v>0</v>
      </c>
      <c r="O29" s="7"/>
      <c r="P29" s="352"/>
      <c r="U29" s="352"/>
      <c r="V29" s="352"/>
    </row>
    <row r="30" spans="2:22" ht="15" customHeight="1" x14ac:dyDescent="0.25">
      <c r="B30" s="28" t="s">
        <v>55</v>
      </c>
      <c r="C30" s="21"/>
      <c r="D30" s="22"/>
      <c r="E30" s="438">
        <f t="shared" si="0"/>
        <v>0</v>
      </c>
      <c r="H30" s="348">
        <v>622</v>
      </c>
      <c r="I30" s="349" t="s">
        <v>56</v>
      </c>
      <c r="J30" s="350"/>
      <c r="K30" s="350"/>
      <c r="L30" s="351"/>
      <c r="M30" s="437"/>
      <c r="N30" s="432">
        <f>$N$585</f>
        <v>0</v>
      </c>
      <c r="O30" s="2"/>
      <c r="P30" s="352"/>
      <c r="U30" s="43"/>
      <c r="V30" s="43"/>
    </row>
    <row r="31" spans="2:22" ht="15" customHeight="1" x14ac:dyDescent="0.25">
      <c r="B31" s="28" t="s">
        <v>57</v>
      </c>
      <c r="C31" s="21"/>
      <c r="D31" s="22"/>
      <c r="E31" s="438">
        <f t="shared" si="0"/>
        <v>0</v>
      </c>
      <c r="H31" s="348" t="s">
        <v>58</v>
      </c>
      <c r="I31" s="349" t="s">
        <v>59</v>
      </c>
      <c r="J31" s="350"/>
      <c r="K31" s="350"/>
      <c r="L31" s="351"/>
      <c r="M31" s="437"/>
      <c r="N31" s="432">
        <f>$N$586</f>
        <v>0</v>
      </c>
      <c r="O31" s="2"/>
      <c r="P31" s="352"/>
      <c r="U31" s="43"/>
      <c r="V31" s="43"/>
    </row>
    <row r="32" spans="2:22" ht="15" customHeight="1" x14ac:dyDescent="0.25">
      <c r="B32" s="28" t="s">
        <v>60</v>
      </c>
      <c r="C32" s="21"/>
      <c r="D32" s="22"/>
      <c r="E32" s="438">
        <f t="shared" si="0"/>
        <v>0</v>
      </c>
      <c r="H32" s="348">
        <v>623</v>
      </c>
      <c r="I32" s="349" t="s">
        <v>61</v>
      </c>
      <c r="J32" s="350"/>
      <c r="K32" s="350"/>
      <c r="L32" s="351"/>
      <c r="M32" s="437"/>
      <c r="N32" s="432">
        <f>$N$587</f>
        <v>0</v>
      </c>
      <c r="O32" s="2"/>
      <c r="P32" s="325"/>
      <c r="U32" s="325"/>
      <c r="V32" s="325"/>
    </row>
    <row r="33" spans="2:22" ht="15" customHeight="1" x14ac:dyDescent="0.25">
      <c r="B33" s="28" t="s">
        <v>62</v>
      </c>
      <c r="C33" s="21"/>
      <c r="D33" s="22"/>
      <c r="E33" s="438">
        <f t="shared" si="0"/>
        <v>0</v>
      </c>
      <c r="H33" s="348">
        <v>624</v>
      </c>
      <c r="I33" s="349" t="s">
        <v>63</v>
      </c>
      <c r="J33" s="350"/>
      <c r="K33" s="350"/>
      <c r="L33" s="351"/>
      <c r="M33" s="437"/>
      <c r="N33" s="432">
        <f>$N$588</f>
        <v>0</v>
      </c>
      <c r="O33" s="2"/>
      <c r="P33" s="325"/>
      <c r="U33" s="325"/>
      <c r="V33" s="325"/>
    </row>
    <row r="34" spans="2:22" ht="15" customHeight="1" x14ac:dyDescent="0.25">
      <c r="B34" s="28" t="s">
        <v>64</v>
      </c>
      <c r="C34" s="21"/>
      <c r="D34" s="22"/>
      <c r="E34" s="438">
        <f t="shared" si="0"/>
        <v>0</v>
      </c>
      <c r="H34" s="348" t="s">
        <v>65</v>
      </c>
      <c r="I34" s="349" t="s">
        <v>66</v>
      </c>
      <c r="J34" s="350"/>
      <c r="K34" s="350"/>
      <c r="L34" s="351"/>
      <c r="M34" s="437"/>
      <c r="N34" s="432">
        <f>$N$589</f>
        <v>0</v>
      </c>
      <c r="O34" s="2"/>
      <c r="P34" s="325"/>
      <c r="U34" s="325"/>
      <c r="V34" s="325"/>
    </row>
    <row r="35" spans="2:22" ht="15" customHeight="1" x14ac:dyDescent="0.25">
      <c r="B35" s="28" t="s">
        <v>67</v>
      </c>
      <c r="C35" s="21"/>
      <c r="D35" s="22"/>
      <c r="E35" s="438">
        <f t="shared" si="0"/>
        <v>0</v>
      </c>
      <c r="H35" s="348" t="s">
        <v>68</v>
      </c>
      <c r="I35" s="349" t="s">
        <v>69</v>
      </c>
      <c r="J35" s="350"/>
      <c r="K35" s="350"/>
      <c r="L35" s="351"/>
      <c r="M35" s="437"/>
      <c r="N35" s="432">
        <f>$N$590</f>
        <v>0</v>
      </c>
      <c r="O35" s="2"/>
      <c r="P35" s="325"/>
      <c r="U35" s="325"/>
      <c r="V35" s="325"/>
    </row>
    <row r="36" spans="2:22" ht="15" customHeight="1" x14ac:dyDescent="0.25">
      <c r="B36" s="28" t="s">
        <v>70</v>
      </c>
      <c r="C36" s="21"/>
      <c r="D36" s="22"/>
      <c r="E36" s="438">
        <f t="shared" si="0"/>
        <v>0</v>
      </c>
      <c r="H36" s="348">
        <v>626</v>
      </c>
      <c r="I36" s="349" t="s">
        <v>71</v>
      </c>
      <c r="J36" s="350"/>
      <c r="K36" s="350"/>
      <c r="L36" s="351"/>
      <c r="M36" s="437"/>
      <c r="N36" s="432">
        <f>$N$591</f>
        <v>0</v>
      </c>
      <c r="O36" s="2"/>
      <c r="P36" s="325"/>
      <c r="U36" s="325"/>
      <c r="V36" s="325"/>
    </row>
    <row r="37" spans="2:22" ht="15" customHeight="1" x14ac:dyDescent="0.25">
      <c r="B37" s="28" t="s">
        <v>72</v>
      </c>
      <c r="C37" s="21"/>
      <c r="D37" s="22"/>
      <c r="E37" s="438">
        <f t="shared" si="0"/>
        <v>0</v>
      </c>
      <c r="H37" s="348" t="s">
        <v>73</v>
      </c>
      <c r="I37" s="349" t="s">
        <v>74</v>
      </c>
      <c r="J37" s="350"/>
      <c r="K37" s="350"/>
      <c r="L37" s="351"/>
      <c r="M37" s="437"/>
      <c r="N37" s="432">
        <f>$N$592</f>
        <v>0</v>
      </c>
      <c r="O37" s="2"/>
      <c r="P37" s="325"/>
      <c r="U37" s="325"/>
      <c r="V37" s="325"/>
    </row>
    <row r="38" spans="2:22" ht="15" customHeight="1" x14ac:dyDescent="0.25">
      <c r="B38" s="28" t="s">
        <v>75</v>
      </c>
      <c r="C38" s="21"/>
      <c r="D38" s="22"/>
      <c r="E38" s="438">
        <f t="shared" si="0"/>
        <v>0</v>
      </c>
      <c r="H38" s="348" t="s">
        <v>76</v>
      </c>
      <c r="I38" s="349" t="s">
        <v>77</v>
      </c>
      <c r="J38" s="350"/>
      <c r="K38" s="350"/>
      <c r="L38" s="351"/>
      <c r="M38" s="437"/>
      <c r="N38" s="432">
        <f>$N$593</f>
        <v>0</v>
      </c>
      <c r="O38" s="2"/>
      <c r="P38" s="325"/>
      <c r="U38" s="325"/>
      <c r="V38" s="325"/>
    </row>
    <row r="39" spans="2:22" ht="15" customHeight="1" x14ac:dyDescent="0.25">
      <c r="B39" s="28" t="s">
        <v>78</v>
      </c>
      <c r="C39" s="21"/>
      <c r="D39" s="22"/>
      <c r="E39" s="438">
        <f t="shared" si="0"/>
        <v>0</v>
      </c>
      <c r="H39" s="374" t="s">
        <v>79</v>
      </c>
      <c r="I39" s="356" t="s">
        <v>80</v>
      </c>
      <c r="J39" s="357"/>
      <c r="K39" s="357"/>
      <c r="L39" s="358"/>
      <c r="M39" s="450"/>
      <c r="N39" s="432">
        <f>$N$594</f>
        <v>0</v>
      </c>
      <c r="O39" s="3"/>
      <c r="P39" s="325"/>
      <c r="U39" s="325"/>
      <c r="V39" s="325"/>
    </row>
    <row r="40" spans="2:22" ht="14.4" thickBot="1" x14ac:dyDescent="0.3">
      <c r="B40" s="27" t="s">
        <v>81</v>
      </c>
      <c r="C40" s="21"/>
      <c r="D40" s="22"/>
      <c r="E40" s="438">
        <f t="shared" si="0"/>
        <v>0</v>
      </c>
      <c r="H40" s="359">
        <v>62</v>
      </c>
      <c r="I40" s="378" t="s">
        <v>82</v>
      </c>
      <c r="J40" s="361"/>
      <c r="K40" s="361"/>
      <c r="L40" s="362"/>
      <c r="M40" s="451"/>
      <c r="N40" s="452">
        <f>$N$595</f>
        <v>0</v>
      </c>
      <c r="O40" s="453">
        <f>SUM(O29:O39)</f>
        <v>0</v>
      </c>
      <c r="P40" s="325"/>
      <c r="U40" s="325"/>
      <c r="V40" s="325"/>
    </row>
    <row r="41" spans="2:22" ht="14.1" customHeight="1" thickBot="1" x14ac:dyDescent="0.3">
      <c r="B41" s="467" t="s">
        <v>83</v>
      </c>
      <c r="C41" s="468">
        <f>SUM(C26:C40)</f>
        <v>0</v>
      </c>
      <c r="D41" s="469" t="e">
        <f>E41/C41</f>
        <v>#DIV/0!</v>
      </c>
      <c r="E41" s="470">
        <f>SUM(E26:E40)</f>
        <v>0</v>
      </c>
      <c r="H41" s="334"/>
      <c r="I41" s="369"/>
      <c r="J41" s="341"/>
      <c r="K41" s="341"/>
      <c r="L41" s="325"/>
      <c r="M41" s="325"/>
      <c r="N41" s="335"/>
      <c r="O41" s="471"/>
    </row>
    <row r="42" spans="2:22" ht="14.1" customHeight="1" thickBot="1" x14ac:dyDescent="0.3">
      <c r="B42" s="70"/>
      <c r="C42" s="67"/>
      <c r="D42" s="68"/>
      <c r="E42" s="69"/>
      <c r="H42" s="383">
        <v>63</v>
      </c>
      <c r="I42" s="378" t="s">
        <v>84</v>
      </c>
      <c r="J42" s="361"/>
      <c r="K42" s="361"/>
      <c r="L42" s="362"/>
      <c r="M42" s="451"/>
      <c r="N42" s="452">
        <f>$N$597</f>
        <v>0</v>
      </c>
      <c r="O42" s="7"/>
    </row>
    <row r="43" spans="2:22" ht="14.1" customHeight="1" thickBot="1" x14ac:dyDescent="0.3">
      <c r="B43" s="472" t="s">
        <v>85</v>
      </c>
      <c r="C43" s="473"/>
      <c r="D43" s="474"/>
      <c r="E43" s="475"/>
      <c r="H43" s="364"/>
      <c r="I43" s="352"/>
      <c r="J43" s="341"/>
      <c r="K43" s="341"/>
      <c r="L43" s="325"/>
      <c r="M43" s="325"/>
      <c r="N43" s="365"/>
      <c r="O43" s="454"/>
    </row>
    <row r="44" spans="2:22" ht="14.1" customHeight="1" x14ac:dyDescent="0.25">
      <c r="B44" s="29" t="s">
        <v>86</v>
      </c>
      <c r="C44" s="21"/>
      <c r="D44" s="22"/>
      <c r="E44" s="438">
        <f>C44*D44</f>
        <v>0</v>
      </c>
      <c r="H44" s="370">
        <v>64111</v>
      </c>
      <c r="I44" s="381" t="s">
        <v>87</v>
      </c>
      <c r="J44" s="346"/>
      <c r="K44" s="346"/>
      <c r="L44" s="347"/>
      <c r="M44" s="431"/>
      <c r="N44" s="432">
        <f>$N$599</f>
        <v>0</v>
      </c>
      <c r="O44" s="7"/>
    </row>
    <row r="45" spans="2:22" ht="14.1" customHeight="1" x14ac:dyDescent="0.25">
      <c r="B45" s="27" t="s">
        <v>88</v>
      </c>
      <c r="C45" s="23"/>
      <c r="D45" s="24"/>
      <c r="E45" s="438">
        <f>C45*D45</f>
        <v>0</v>
      </c>
      <c r="H45" s="348">
        <v>64115</v>
      </c>
      <c r="I45" s="349" t="s">
        <v>89</v>
      </c>
      <c r="J45" s="350"/>
      <c r="K45" s="350"/>
      <c r="L45" s="351"/>
      <c r="M45" s="437"/>
      <c r="N45" s="432">
        <f>$N$600</f>
        <v>0</v>
      </c>
      <c r="O45" s="2"/>
    </row>
    <row r="46" spans="2:22" ht="14.1" customHeight="1" thickBot="1" x14ac:dyDescent="0.3">
      <c r="B46" s="27" t="s">
        <v>90</v>
      </c>
      <c r="C46" s="25"/>
      <c r="D46" s="26"/>
      <c r="E46" s="438">
        <f>C46*D46</f>
        <v>0</v>
      </c>
      <c r="H46" s="348">
        <v>645</v>
      </c>
      <c r="I46" s="349" t="s">
        <v>91</v>
      </c>
      <c r="J46" s="350"/>
      <c r="K46" s="350"/>
      <c r="L46" s="351"/>
      <c r="M46" s="437"/>
      <c r="N46" s="432">
        <f>$N$601</f>
        <v>0</v>
      </c>
      <c r="O46" s="2"/>
    </row>
    <row r="47" spans="2:22" ht="14.1" customHeight="1" thickBot="1" x14ac:dyDescent="0.3">
      <c r="B47" s="467" t="s">
        <v>92</v>
      </c>
      <c r="C47" s="468">
        <f>SUM(C44:C46)</f>
        <v>0</v>
      </c>
      <c r="D47" s="469" t="e">
        <f>E47/C47</f>
        <v>#DIV/0!</v>
      </c>
      <c r="E47" s="470">
        <f>SUM(E44:E46)</f>
        <v>0</v>
      </c>
      <c r="H47" s="374">
        <v>647</v>
      </c>
      <c r="I47" s="356" t="s">
        <v>93</v>
      </c>
      <c r="J47" s="357"/>
      <c r="K47" s="357"/>
      <c r="L47" s="358"/>
      <c r="M47" s="450"/>
      <c r="N47" s="432">
        <f>$N$602</f>
        <v>0</v>
      </c>
      <c r="O47" s="3"/>
    </row>
    <row r="48" spans="2:22" ht="14.1" customHeight="1" thickBot="1" x14ac:dyDescent="0.3">
      <c r="B48" s="70"/>
      <c r="C48" s="67"/>
      <c r="D48" s="68"/>
      <c r="E48" s="69"/>
      <c r="H48" s="359">
        <v>64</v>
      </c>
      <c r="I48" s="378" t="s">
        <v>94</v>
      </c>
      <c r="J48" s="361"/>
      <c r="K48" s="361"/>
      <c r="L48" s="362"/>
      <c r="M48" s="451"/>
      <c r="N48" s="452">
        <f>$N$603</f>
        <v>0</v>
      </c>
      <c r="O48" s="476">
        <f>E58+O47</f>
        <v>0</v>
      </c>
    </row>
    <row r="49" spans="2:15" ht="14.1" customHeight="1" thickBot="1" x14ac:dyDescent="0.3">
      <c r="B49" s="472" t="s">
        <v>95</v>
      </c>
      <c r="C49" s="473"/>
      <c r="D49" s="474"/>
      <c r="E49" s="475"/>
      <c r="H49" s="364"/>
      <c r="I49" s="352"/>
      <c r="J49" s="341"/>
      <c r="K49" s="341"/>
      <c r="L49" s="325"/>
      <c r="M49" s="325"/>
      <c r="N49" s="365"/>
      <c r="O49" s="454"/>
    </row>
    <row r="50" spans="2:15" ht="14.1" customHeight="1" x14ac:dyDescent="0.25">
      <c r="B50" s="29" t="s">
        <v>96</v>
      </c>
      <c r="C50" s="21"/>
      <c r="D50" s="22"/>
      <c r="E50" s="438">
        <f>C50*D50</f>
        <v>0</v>
      </c>
      <c r="H50" s="348">
        <v>654</v>
      </c>
      <c r="I50" s="381" t="s">
        <v>97</v>
      </c>
      <c r="J50" s="346"/>
      <c r="K50" s="346"/>
      <c r="L50" s="347"/>
      <c r="M50" s="431"/>
      <c r="N50" s="432">
        <f>$N$605</f>
        <v>0</v>
      </c>
      <c r="O50" s="2"/>
    </row>
    <row r="51" spans="2:15" ht="14.1" customHeight="1" x14ac:dyDescent="0.25">
      <c r="B51" s="27" t="s">
        <v>98</v>
      </c>
      <c r="C51" s="23"/>
      <c r="D51" s="24"/>
      <c r="E51" s="438">
        <f>C51*D51</f>
        <v>0</v>
      </c>
      <c r="H51" s="348">
        <v>655</v>
      </c>
      <c r="I51" s="384" t="s">
        <v>99</v>
      </c>
      <c r="J51" s="350"/>
      <c r="K51" s="350"/>
      <c r="L51" s="351"/>
      <c r="M51" s="437"/>
      <c r="N51" s="432">
        <f>$N$606</f>
        <v>0</v>
      </c>
      <c r="O51" s="2"/>
    </row>
    <row r="52" spans="2:15" ht="14.1" customHeight="1" x14ac:dyDescent="0.25">
      <c r="B52" s="27" t="s">
        <v>100</v>
      </c>
      <c r="C52" s="23"/>
      <c r="D52" s="24"/>
      <c r="E52" s="438">
        <f>C52*D52</f>
        <v>0</v>
      </c>
      <c r="H52" s="370">
        <v>658</v>
      </c>
      <c r="I52" s="385" t="s">
        <v>101</v>
      </c>
      <c r="J52" s="357"/>
      <c r="K52" s="357"/>
      <c r="L52" s="386"/>
      <c r="M52" s="477"/>
      <c r="N52" s="432">
        <f>$N$607</f>
        <v>0</v>
      </c>
      <c r="O52" s="3"/>
    </row>
    <row r="53" spans="2:15" ht="14.1" customHeight="1" x14ac:dyDescent="0.25">
      <c r="B53" s="27" t="s">
        <v>102</v>
      </c>
      <c r="C53" s="23"/>
      <c r="D53" s="24"/>
      <c r="E53" s="438">
        <f>C53*D53</f>
        <v>0</v>
      </c>
      <c r="H53" s="359">
        <v>65</v>
      </c>
      <c r="I53" s="378" t="s">
        <v>103</v>
      </c>
      <c r="J53" s="361"/>
      <c r="K53" s="361"/>
      <c r="L53" s="387"/>
      <c r="M53" s="478"/>
      <c r="N53" s="452">
        <f>$N$608</f>
        <v>0</v>
      </c>
      <c r="O53" s="453">
        <f>SUM(O50:O52)</f>
        <v>0</v>
      </c>
    </row>
    <row r="54" spans="2:15" ht="14.1" customHeight="1" thickBot="1" x14ac:dyDescent="0.3">
      <c r="B54" s="27" t="s">
        <v>104</v>
      </c>
      <c r="C54" s="25"/>
      <c r="D54" s="26"/>
      <c r="E54" s="438">
        <f>C54*D54</f>
        <v>0</v>
      </c>
      <c r="H54" s="334"/>
      <c r="I54" s="369"/>
      <c r="J54" s="341"/>
      <c r="K54" s="341"/>
      <c r="L54" s="352"/>
      <c r="M54" s="352"/>
      <c r="N54" s="335"/>
      <c r="O54" s="471"/>
    </row>
    <row r="55" spans="2:15" ht="14.1" customHeight="1" thickBot="1" x14ac:dyDescent="0.3">
      <c r="B55" s="467" t="s">
        <v>105</v>
      </c>
      <c r="C55" s="468">
        <f>SUM(C50:C54)</f>
        <v>0</v>
      </c>
      <c r="D55" s="469" t="e">
        <f>E55/C55</f>
        <v>#DIV/0!</v>
      </c>
      <c r="E55" s="470">
        <f>SUM(E50:E54)</f>
        <v>0</v>
      </c>
      <c r="H55" s="383">
        <v>66</v>
      </c>
      <c r="I55" s="378" t="s">
        <v>106</v>
      </c>
      <c r="J55" s="361"/>
      <c r="K55" s="361"/>
      <c r="L55" s="361"/>
      <c r="M55" s="479"/>
      <c r="N55" s="452">
        <f>$N$610</f>
        <v>0</v>
      </c>
      <c r="O55" s="7"/>
    </row>
    <row r="56" spans="2:15" ht="14.1" customHeight="1" x14ac:dyDescent="0.25">
      <c r="B56" s="70"/>
      <c r="C56" s="480"/>
      <c r="D56" s="68"/>
      <c r="E56" s="69"/>
      <c r="H56" s="334"/>
      <c r="I56" s="369"/>
      <c r="J56" s="325"/>
      <c r="K56" s="325"/>
      <c r="L56" s="352"/>
      <c r="M56" s="352"/>
      <c r="N56" s="335"/>
      <c r="O56" s="471"/>
    </row>
    <row r="57" spans="2:15" ht="14.1" customHeight="1" thickBot="1" x14ac:dyDescent="0.3">
      <c r="B57" s="70"/>
      <c r="C57" s="480"/>
      <c r="D57" s="68"/>
      <c r="E57" s="69"/>
      <c r="H57" s="383">
        <v>67</v>
      </c>
      <c r="I57" s="378" t="s">
        <v>107</v>
      </c>
      <c r="J57" s="361"/>
      <c r="K57" s="361"/>
      <c r="L57" s="361"/>
      <c r="M57" s="479"/>
      <c r="N57" s="452">
        <f>$N$612</f>
        <v>0</v>
      </c>
      <c r="O57" s="7"/>
    </row>
    <row r="58" spans="2:15" ht="14.1" customHeight="1" x14ac:dyDescent="0.25">
      <c r="B58" s="2395" t="s">
        <v>108</v>
      </c>
      <c r="C58" s="2396"/>
      <c r="D58" s="2397"/>
      <c r="E58" s="2416">
        <f>E55+E47+E41+E23+E17</f>
        <v>0</v>
      </c>
      <c r="H58" s="364"/>
      <c r="I58" s="352"/>
      <c r="J58" s="341"/>
      <c r="K58" s="341"/>
      <c r="L58" s="352"/>
      <c r="M58" s="352"/>
      <c r="N58" s="365"/>
      <c r="O58" s="454"/>
    </row>
    <row r="59" spans="2:15" ht="14.1" customHeight="1" x14ac:dyDescent="0.25">
      <c r="B59" s="2398"/>
      <c r="C59" s="2399"/>
      <c r="D59" s="2400"/>
      <c r="E59" s="2424"/>
      <c r="H59" s="370" t="s">
        <v>109</v>
      </c>
      <c r="I59" s="381" t="s">
        <v>110</v>
      </c>
      <c r="J59" s="346"/>
      <c r="K59" s="346"/>
      <c r="L59" s="388"/>
      <c r="M59" s="481"/>
      <c r="N59" s="432">
        <f>$N$614</f>
        <v>0</v>
      </c>
      <c r="O59" s="7"/>
    </row>
    <row r="60" spans="2:15" ht="14.1" customHeight="1" x14ac:dyDescent="0.25">
      <c r="B60" s="2398"/>
      <c r="C60" s="2399"/>
      <c r="D60" s="2400"/>
      <c r="E60" s="2424"/>
      <c r="H60" s="348" t="s">
        <v>111</v>
      </c>
      <c r="I60" s="349" t="s">
        <v>112</v>
      </c>
      <c r="J60" s="350"/>
      <c r="K60" s="350"/>
      <c r="L60" s="351"/>
      <c r="M60" s="437"/>
      <c r="N60" s="432">
        <f>$N$615</f>
        <v>0</v>
      </c>
      <c r="O60" s="2"/>
    </row>
    <row r="61" spans="2:15" ht="14.1" customHeight="1" thickBot="1" x14ac:dyDescent="0.3">
      <c r="B61" s="2401"/>
      <c r="C61" s="2402"/>
      <c r="D61" s="2403"/>
      <c r="E61" s="2425"/>
      <c r="H61" s="374">
        <v>6815</v>
      </c>
      <c r="I61" s="356" t="s">
        <v>113</v>
      </c>
      <c r="J61" s="357"/>
      <c r="K61" s="357"/>
      <c r="L61" s="358"/>
      <c r="M61" s="450"/>
      <c r="N61" s="432">
        <f>$N$616</f>
        <v>0</v>
      </c>
      <c r="O61" s="3"/>
    </row>
    <row r="62" spans="2:15" ht="14.1" customHeight="1" thickBot="1" x14ac:dyDescent="0.3">
      <c r="B62" s="482"/>
      <c r="C62" s="483"/>
      <c r="D62" s="483"/>
      <c r="E62" s="484"/>
      <c r="H62" s="359">
        <v>68</v>
      </c>
      <c r="I62" s="378" t="s">
        <v>114</v>
      </c>
      <c r="J62" s="361"/>
      <c r="K62" s="361"/>
      <c r="L62" s="389"/>
      <c r="M62" s="485"/>
      <c r="N62" s="452">
        <f>$N$617</f>
        <v>0</v>
      </c>
      <c r="O62" s="453">
        <f>SUM(O59:O61)</f>
        <v>0</v>
      </c>
    </row>
    <row r="63" spans="2:15" ht="14.1" customHeight="1" thickTop="1" x14ac:dyDescent="0.25">
      <c r="H63" s="364"/>
      <c r="I63" s="352"/>
      <c r="J63" s="341"/>
      <c r="K63" s="341"/>
      <c r="L63" s="352"/>
      <c r="M63" s="352"/>
      <c r="N63" s="365"/>
      <c r="O63" s="454"/>
    </row>
    <row r="64" spans="2:15" ht="14.1" customHeight="1" x14ac:dyDescent="0.25">
      <c r="H64" s="390">
        <v>86</v>
      </c>
      <c r="I64" s="378" t="s">
        <v>115</v>
      </c>
      <c r="J64" s="361"/>
      <c r="K64" s="361"/>
      <c r="L64" s="361"/>
      <c r="M64" s="479"/>
      <c r="N64" s="452">
        <f>$N$619</f>
        <v>0</v>
      </c>
      <c r="O64" s="11"/>
    </row>
    <row r="65" spans="2:15" ht="14.4" thickBot="1" x14ac:dyDescent="0.3">
      <c r="H65" s="391"/>
      <c r="I65" s="45"/>
      <c r="J65" s="45"/>
      <c r="K65" s="45"/>
      <c r="L65" s="352"/>
      <c r="M65" s="352"/>
      <c r="N65" s="43"/>
      <c r="O65" s="380"/>
    </row>
    <row r="66" spans="2:15" ht="13.8" x14ac:dyDescent="0.25">
      <c r="H66" s="392" t="s">
        <v>116</v>
      </c>
      <c r="I66" s="393"/>
      <c r="J66" s="394"/>
      <c r="K66" s="394"/>
      <c r="L66" s="393"/>
      <c r="M66" s="393"/>
      <c r="N66" s="396">
        <f>SUM(N64+N62+N57+N55+N53+N48+N42+N40+N27+N20)</f>
        <v>0</v>
      </c>
      <c r="O66" s="493">
        <f>SUM(O64+O62+O57+O55+O53+O48+O42+O40+O27+O20)</f>
        <v>0</v>
      </c>
    </row>
    <row r="67" spans="2:15" ht="13.8" x14ac:dyDescent="0.25">
      <c r="H67" s="364" t="s">
        <v>117</v>
      </c>
      <c r="I67" s="365"/>
      <c r="J67" s="367"/>
      <c r="K67" s="367"/>
      <c r="L67" s="365"/>
      <c r="M67" s="365"/>
      <c r="N67" s="397">
        <f>IF(N66&lt;N109,N109-N66,0)</f>
        <v>0</v>
      </c>
      <c r="O67" s="497">
        <f>IF(O66&lt;O109,O109-O66,0)</f>
        <v>0</v>
      </c>
    </row>
    <row r="68" spans="2:15" ht="14.4" thickBot="1" x14ac:dyDescent="0.3">
      <c r="E68" s="498"/>
      <c r="F68" s="498"/>
      <c r="H68" s="398" t="s">
        <v>118</v>
      </c>
      <c r="I68" s="399"/>
      <c r="J68" s="400"/>
      <c r="K68" s="400"/>
      <c r="L68" s="401"/>
      <c r="M68" s="401"/>
      <c r="N68" s="403">
        <f>SUM(N66+N67)</f>
        <v>0</v>
      </c>
      <c r="O68" s="500">
        <f>SUM(O66+O67)</f>
        <v>0</v>
      </c>
    </row>
    <row r="69" spans="2:15" ht="14.4" thickBot="1" x14ac:dyDescent="0.3">
      <c r="E69" s="498"/>
      <c r="F69" s="498"/>
    </row>
    <row r="70" spans="2:15" ht="15" customHeight="1" x14ac:dyDescent="0.25">
      <c r="B70" s="2342" t="s">
        <v>170</v>
      </c>
      <c r="C70" s="2343"/>
      <c r="D70" s="2343"/>
      <c r="E70" s="2343"/>
      <c r="F70" s="2344"/>
      <c r="H70" s="404" t="s">
        <v>119</v>
      </c>
      <c r="I70" s="405"/>
      <c r="J70" s="406"/>
      <c r="K70" s="406"/>
      <c r="L70" s="405"/>
      <c r="M70" s="405"/>
      <c r="N70" s="331"/>
      <c r="O70" s="333"/>
    </row>
    <row r="71" spans="2:15" ht="28.2" thickBot="1" x14ac:dyDescent="0.3">
      <c r="B71" s="2363"/>
      <c r="C71" s="2364"/>
      <c r="D71" s="2364"/>
      <c r="E71" s="2364"/>
      <c r="F71" s="2365"/>
      <c r="H71" s="334"/>
      <c r="I71" s="335"/>
      <c r="J71" s="336"/>
      <c r="K71" s="336"/>
      <c r="L71" s="335"/>
      <c r="M71" s="337"/>
      <c r="N71" s="429" t="s">
        <v>282</v>
      </c>
      <c r="O71" s="501" t="s">
        <v>19</v>
      </c>
    </row>
    <row r="72" spans="2:15" ht="15" customHeight="1" x14ac:dyDescent="0.25">
      <c r="B72" s="2366" t="s">
        <v>179</v>
      </c>
      <c r="C72" s="503"/>
      <c r="D72" s="503"/>
      <c r="E72" s="503"/>
      <c r="F72" s="504"/>
      <c r="H72" s="409"/>
      <c r="I72" s="410"/>
      <c r="J72" s="336"/>
      <c r="K72" s="336"/>
      <c r="L72" s="411"/>
      <c r="M72" s="505"/>
      <c r="N72" s="45"/>
      <c r="O72" s="412"/>
    </row>
    <row r="73" spans="2:15" ht="14.25" customHeight="1" x14ac:dyDescent="0.25">
      <c r="B73" s="2367"/>
      <c r="C73" s="507"/>
      <c r="D73" s="507"/>
      <c r="E73" s="507"/>
      <c r="F73" s="508"/>
      <c r="H73" s="413">
        <v>70623</v>
      </c>
      <c r="I73" s="381" t="s">
        <v>120</v>
      </c>
      <c r="J73" s="346"/>
      <c r="K73" s="346"/>
      <c r="L73" s="347"/>
      <c r="M73" s="431"/>
      <c r="N73" s="432">
        <f>$N$628</f>
        <v>0</v>
      </c>
      <c r="O73" s="12"/>
    </row>
    <row r="74" spans="2:15" ht="13.8" x14ac:dyDescent="0.25">
      <c r="B74" s="761"/>
      <c r="C74" s="674"/>
      <c r="D74" s="674"/>
      <c r="E74" s="674"/>
      <c r="F74" s="762"/>
      <c r="H74" s="413">
        <v>70624</v>
      </c>
      <c r="I74" s="349" t="s">
        <v>121</v>
      </c>
      <c r="J74" s="350"/>
      <c r="K74" s="350"/>
      <c r="L74" s="351"/>
      <c r="M74" s="437"/>
      <c r="N74" s="432">
        <f>$N$629</f>
        <v>0</v>
      </c>
      <c r="O74" s="9"/>
    </row>
    <row r="75" spans="2:15" ht="14.25" customHeight="1" x14ac:dyDescent="0.25">
      <c r="B75" s="2336" t="s">
        <v>381</v>
      </c>
      <c r="C75" s="2337"/>
      <c r="D75" s="2337"/>
      <c r="E75" s="2337"/>
      <c r="F75" s="2338"/>
      <c r="H75" s="413">
        <v>70625</v>
      </c>
      <c r="I75" s="349" t="s">
        <v>122</v>
      </c>
      <c r="J75" s="350"/>
      <c r="K75" s="350"/>
      <c r="L75" s="351"/>
      <c r="M75" s="437"/>
      <c r="N75" s="432">
        <f>$N$630</f>
        <v>0</v>
      </c>
      <c r="O75" s="9"/>
    </row>
    <row r="76" spans="2:15" s="1940" customFormat="1" ht="14.25" customHeight="1" x14ac:dyDescent="0.25">
      <c r="B76" s="2336"/>
      <c r="C76" s="2337"/>
      <c r="D76" s="2337"/>
      <c r="E76" s="2337"/>
      <c r="F76" s="2338"/>
      <c r="H76" s="413">
        <v>70626</v>
      </c>
      <c r="I76" s="349" t="s">
        <v>122</v>
      </c>
      <c r="J76" s="350"/>
      <c r="K76" s="350"/>
      <c r="L76" s="351"/>
      <c r="M76" s="437"/>
      <c r="N76" s="432">
        <f>$N$631</f>
        <v>0</v>
      </c>
      <c r="O76" s="9"/>
    </row>
    <row r="77" spans="2:15" ht="14.25" customHeight="1" x14ac:dyDescent="0.25">
      <c r="B77" s="2336"/>
      <c r="C77" s="2337"/>
      <c r="D77" s="2337"/>
      <c r="E77" s="2337"/>
      <c r="F77" s="2338"/>
      <c r="H77" s="348">
        <v>70641</v>
      </c>
      <c r="I77" s="349" t="s">
        <v>123</v>
      </c>
      <c r="J77" s="350"/>
      <c r="K77" s="350"/>
      <c r="L77" s="351"/>
      <c r="M77" s="437"/>
      <c r="N77" s="432">
        <f>$N$632</f>
        <v>0</v>
      </c>
      <c r="O77" s="2"/>
    </row>
    <row r="78" spans="2:15" ht="15" customHeight="1" x14ac:dyDescent="0.25">
      <c r="B78" s="2428" t="s">
        <v>385</v>
      </c>
      <c r="C78" s="2429"/>
      <c r="D78" s="2429"/>
      <c r="E78" s="2429"/>
      <c r="F78" s="2430"/>
      <c r="H78" s="370">
        <v>706421</v>
      </c>
      <c r="I78" s="349" t="s">
        <v>124</v>
      </c>
      <c r="J78" s="350"/>
      <c r="K78" s="350"/>
      <c r="L78" s="351"/>
      <c r="M78" s="437"/>
      <c r="N78" s="432">
        <f>$N$633</f>
        <v>0</v>
      </c>
      <c r="O78" s="7"/>
    </row>
    <row r="79" spans="2:15" ht="14.25" customHeight="1" x14ac:dyDescent="0.25">
      <c r="B79" s="2428"/>
      <c r="C79" s="2429"/>
      <c r="D79" s="2429"/>
      <c r="E79" s="2429"/>
      <c r="F79" s="2430"/>
      <c r="H79" s="370">
        <v>708</v>
      </c>
      <c r="I79" s="356" t="s">
        <v>125</v>
      </c>
      <c r="J79" s="357"/>
      <c r="K79" s="357"/>
      <c r="L79" s="358"/>
      <c r="M79" s="450"/>
      <c r="N79" s="432">
        <f>$N$634</f>
        <v>0</v>
      </c>
      <c r="O79" s="7"/>
    </row>
    <row r="80" spans="2:15" ht="16.5" customHeight="1" x14ac:dyDescent="0.25">
      <c r="B80" s="2428"/>
      <c r="C80" s="2429"/>
      <c r="D80" s="2429"/>
      <c r="E80" s="2429"/>
      <c r="F80" s="2430"/>
      <c r="H80" s="359">
        <v>70</v>
      </c>
      <c r="I80" s="378" t="s">
        <v>126</v>
      </c>
      <c r="J80" s="361"/>
      <c r="K80" s="361"/>
      <c r="L80" s="389"/>
      <c r="M80" s="485"/>
      <c r="N80" s="452">
        <f>$N$635</f>
        <v>0</v>
      </c>
      <c r="O80" s="453">
        <f>SUM(O73:O79)</f>
        <v>0</v>
      </c>
    </row>
    <row r="81" spans="2:15" ht="16.5" customHeight="1" x14ac:dyDescent="0.25">
      <c r="B81" s="2428"/>
      <c r="C81" s="2429"/>
      <c r="D81" s="2429"/>
      <c r="E81" s="2429"/>
      <c r="F81" s="2430"/>
      <c r="H81" s="364"/>
      <c r="I81" s="352"/>
      <c r="J81" s="341"/>
      <c r="K81" s="341"/>
      <c r="L81" s="369"/>
      <c r="M81" s="369"/>
      <c r="N81" s="365"/>
      <c r="O81" s="454"/>
    </row>
    <row r="82" spans="2:15" ht="15" customHeight="1" x14ac:dyDescent="0.25">
      <c r="B82" s="2428"/>
      <c r="C82" s="2429"/>
      <c r="D82" s="2429"/>
      <c r="E82" s="2429"/>
      <c r="F82" s="2430"/>
      <c r="H82" s="370">
        <v>741</v>
      </c>
      <c r="I82" s="381" t="s">
        <v>127</v>
      </c>
      <c r="J82" s="346"/>
      <c r="K82" s="346"/>
      <c r="L82" s="414"/>
      <c r="M82" s="513"/>
      <c r="N82" s="432">
        <f>$N$637</f>
        <v>0</v>
      </c>
      <c r="O82" s="7"/>
    </row>
    <row r="83" spans="2:15" ht="14.25" customHeight="1" x14ac:dyDescent="0.25">
      <c r="B83" s="2336" t="s">
        <v>208</v>
      </c>
      <c r="C83" s="2337"/>
      <c r="D83" s="2337"/>
      <c r="E83" s="2337"/>
      <c r="F83" s="2338"/>
      <c r="H83" s="348">
        <v>742</v>
      </c>
      <c r="I83" s="349" t="s">
        <v>128</v>
      </c>
      <c r="J83" s="350"/>
      <c r="K83" s="350"/>
      <c r="L83" s="415"/>
      <c r="M83" s="514"/>
      <c r="N83" s="432">
        <f>$N$638</f>
        <v>0</v>
      </c>
      <c r="O83" s="2"/>
    </row>
    <row r="84" spans="2:15" ht="14.25" customHeight="1" x14ac:dyDescent="0.25">
      <c r="B84" s="2336"/>
      <c r="C84" s="2337"/>
      <c r="D84" s="2337"/>
      <c r="E84" s="2337"/>
      <c r="F84" s="2338"/>
      <c r="H84" s="370">
        <v>743</v>
      </c>
      <c r="I84" s="349" t="s">
        <v>129</v>
      </c>
      <c r="J84" s="350"/>
      <c r="K84" s="350"/>
      <c r="L84" s="351"/>
      <c r="M84" s="437"/>
      <c r="N84" s="432">
        <f>$N$639</f>
        <v>0</v>
      </c>
      <c r="O84" s="7"/>
    </row>
    <row r="85" spans="2:15" ht="14.25" customHeight="1" x14ac:dyDescent="0.3">
      <c r="B85" s="515"/>
      <c r="C85" s="516"/>
      <c r="D85" s="516"/>
      <c r="E85" s="516"/>
      <c r="F85" s="517"/>
      <c r="H85" s="416">
        <v>7441</v>
      </c>
      <c r="I85" s="349" t="s">
        <v>130</v>
      </c>
      <c r="J85" s="350"/>
      <c r="K85" s="350"/>
      <c r="L85" s="351"/>
      <c r="M85" s="437"/>
      <c r="N85" s="2368">
        <f>$N$640</f>
        <v>0</v>
      </c>
      <c r="O85" s="2426">
        <f>O66-(O80+O82+O83+O84+O87+O88+O89+O90+O91+O97+O99+O101+O103+O105+O107)</f>
        <v>0</v>
      </c>
    </row>
    <row r="86" spans="2:15" ht="14.25" customHeight="1" x14ac:dyDescent="0.3">
      <c r="B86" s="515"/>
      <c r="C86" s="516"/>
      <c r="D86" s="516"/>
      <c r="E86" s="516"/>
      <c r="F86" s="517"/>
      <c r="H86" s="416">
        <v>7442</v>
      </c>
      <c r="I86" s="349" t="s">
        <v>131</v>
      </c>
      <c r="J86" s="350"/>
      <c r="K86" s="350"/>
      <c r="L86" s="351"/>
      <c r="M86" s="437"/>
      <c r="N86" s="2369"/>
      <c r="O86" s="2427"/>
    </row>
    <row r="87" spans="2:15" ht="14.25" customHeight="1" x14ac:dyDescent="0.25">
      <c r="B87" s="2350"/>
      <c r="C87" s="2351"/>
      <c r="D87" s="2351"/>
      <c r="E87" s="2351"/>
      <c r="F87" s="2352"/>
      <c r="H87" s="416">
        <v>7443</v>
      </c>
      <c r="I87" s="349" t="s">
        <v>132</v>
      </c>
      <c r="J87" s="350"/>
      <c r="K87" s="350"/>
      <c r="L87" s="351"/>
      <c r="M87" s="437"/>
      <c r="N87" s="432">
        <f>$N$642</f>
        <v>0</v>
      </c>
      <c r="O87" s="10"/>
    </row>
    <row r="88" spans="2:15" ht="14.25" customHeight="1" x14ac:dyDescent="0.25">
      <c r="B88" s="2350"/>
      <c r="C88" s="2351"/>
      <c r="D88" s="2351"/>
      <c r="E88" s="2351"/>
      <c r="F88" s="2352"/>
      <c r="H88" s="416">
        <v>7451</v>
      </c>
      <c r="I88" s="349" t="s">
        <v>133</v>
      </c>
      <c r="J88" s="350"/>
      <c r="K88" s="350"/>
      <c r="L88" s="351"/>
      <c r="M88" s="437"/>
      <c r="N88" s="432">
        <f>$N$643</f>
        <v>0</v>
      </c>
      <c r="O88" s="10"/>
    </row>
    <row r="89" spans="2:15" ht="15" customHeight="1" x14ac:dyDescent="0.25">
      <c r="B89" s="2380"/>
      <c r="C89" s="2381"/>
      <c r="D89" s="2381"/>
      <c r="E89" s="2381"/>
      <c r="F89" s="2382"/>
      <c r="H89" s="416">
        <v>746</v>
      </c>
      <c r="I89" s="349" t="s">
        <v>134</v>
      </c>
      <c r="J89" s="350"/>
      <c r="K89" s="350"/>
      <c r="L89" s="351"/>
      <c r="M89" s="437"/>
      <c r="N89" s="432">
        <f>$N$644</f>
        <v>0</v>
      </c>
      <c r="O89" s="10"/>
    </row>
    <row r="90" spans="2:15" ht="14.25" customHeight="1" x14ac:dyDescent="0.25">
      <c r="B90" s="2380"/>
      <c r="C90" s="2381"/>
      <c r="D90" s="2381"/>
      <c r="E90" s="2381"/>
      <c r="F90" s="2382"/>
      <c r="H90" s="416">
        <v>747</v>
      </c>
      <c r="I90" s="349" t="s">
        <v>135</v>
      </c>
      <c r="J90" s="350"/>
      <c r="K90" s="350"/>
      <c r="L90" s="351"/>
      <c r="M90" s="437"/>
      <c r="N90" s="432">
        <f>$N$645</f>
        <v>0</v>
      </c>
      <c r="O90" s="10"/>
    </row>
    <row r="91" spans="2:15" ht="16.5" customHeight="1" x14ac:dyDescent="0.25">
      <c r="B91" s="518"/>
      <c r="C91" s="519"/>
      <c r="D91" s="519"/>
      <c r="E91" s="519"/>
      <c r="F91" s="520"/>
      <c r="H91" s="374">
        <v>748</v>
      </c>
      <c r="I91" s="349" t="s">
        <v>168</v>
      </c>
      <c r="J91" s="357"/>
      <c r="K91" s="357"/>
      <c r="L91" s="417"/>
      <c r="M91" s="523"/>
      <c r="N91" s="432">
        <f>$N$646</f>
        <v>0</v>
      </c>
      <c r="O91" s="3"/>
    </row>
    <row r="92" spans="2:15" ht="15" customHeight="1" x14ac:dyDescent="0.25">
      <c r="B92" s="518"/>
      <c r="C92" s="519"/>
      <c r="D92" s="519"/>
      <c r="E92" s="519"/>
      <c r="F92" s="520"/>
      <c r="H92" s="359">
        <v>74</v>
      </c>
      <c r="I92" s="378" t="s">
        <v>136</v>
      </c>
      <c r="J92" s="361"/>
      <c r="K92" s="361"/>
      <c r="L92" s="362"/>
      <c r="M92" s="451"/>
      <c r="N92" s="452">
        <f>$N$647</f>
        <v>0</v>
      </c>
      <c r="O92" s="453">
        <f>SUM(O82:O91)</f>
        <v>0</v>
      </c>
    </row>
    <row r="93" spans="2:15" ht="15" customHeight="1" x14ac:dyDescent="0.25">
      <c r="B93" s="657"/>
      <c r="C93" s="341"/>
      <c r="D93" s="341"/>
      <c r="E93" s="341"/>
      <c r="F93" s="606"/>
      <c r="H93" s="364"/>
      <c r="I93" s="352"/>
      <c r="J93" s="341"/>
      <c r="K93" s="341"/>
      <c r="L93" s="325"/>
      <c r="M93" s="325"/>
      <c r="N93" s="365"/>
      <c r="O93" s="454"/>
    </row>
    <row r="94" spans="2:15" ht="14.25" customHeight="1" x14ac:dyDescent="0.25">
      <c r="B94" s="657"/>
      <c r="C94" s="341"/>
      <c r="D94" s="341"/>
      <c r="E94" s="341"/>
      <c r="F94" s="606"/>
      <c r="H94" s="370">
        <v>751</v>
      </c>
      <c r="I94" s="381" t="s">
        <v>137</v>
      </c>
      <c r="J94" s="346"/>
      <c r="K94" s="346"/>
      <c r="L94" s="347"/>
      <c r="M94" s="431"/>
      <c r="N94" s="432">
        <f>$N$649</f>
        <v>0</v>
      </c>
      <c r="O94" s="7"/>
    </row>
    <row r="95" spans="2:15" ht="16.5" customHeight="1" x14ac:dyDescent="0.25">
      <c r="B95" s="657"/>
      <c r="C95" s="763"/>
      <c r="D95" s="764"/>
      <c r="E95" s="764"/>
      <c r="F95" s="508"/>
      <c r="H95" s="348">
        <v>752</v>
      </c>
      <c r="I95" s="349" t="s">
        <v>138</v>
      </c>
      <c r="J95" s="350"/>
      <c r="K95" s="350"/>
      <c r="L95" s="351"/>
      <c r="M95" s="437"/>
      <c r="N95" s="432">
        <f>$N$650</f>
        <v>0</v>
      </c>
      <c r="O95" s="2"/>
    </row>
    <row r="96" spans="2:15" ht="15" customHeight="1" x14ac:dyDescent="0.25">
      <c r="B96" s="658"/>
      <c r="C96" s="664"/>
      <c r="D96" s="664"/>
      <c r="E96" s="664"/>
      <c r="F96" s="665"/>
      <c r="H96" s="348">
        <v>757</v>
      </c>
      <c r="I96" s="356" t="s">
        <v>139</v>
      </c>
      <c r="J96" s="357"/>
      <c r="K96" s="357"/>
      <c r="L96" s="358"/>
      <c r="M96" s="450"/>
      <c r="N96" s="432">
        <f>$N$651</f>
        <v>0</v>
      </c>
      <c r="O96" s="2"/>
    </row>
    <row r="97" spans="2:15" ht="16.5" customHeight="1" x14ac:dyDescent="0.25">
      <c r="B97" s="658"/>
      <c r="C97" s="664"/>
      <c r="D97" s="664"/>
      <c r="E97" s="664"/>
      <c r="F97" s="665"/>
      <c r="H97" s="359">
        <v>75</v>
      </c>
      <c r="I97" s="378" t="s">
        <v>140</v>
      </c>
      <c r="J97" s="361"/>
      <c r="K97" s="361"/>
      <c r="L97" s="389"/>
      <c r="M97" s="485"/>
      <c r="N97" s="452">
        <f>$N$652</f>
        <v>0</v>
      </c>
      <c r="O97" s="453">
        <f>SUM(O94:O96)</f>
        <v>0</v>
      </c>
    </row>
    <row r="98" spans="2:15" ht="15" customHeight="1" x14ac:dyDescent="0.25">
      <c r="B98" s="658"/>
      <c r="C98" s="664"/>
      <c r="D98" s="664"/>
      <c r="E98" s="664"/>
      <c r="F98" s="665"/>
      <c r="H98" s="334"/>
      <c r="I98" s="369"/>
      <c r="J98" s="341"/>
      <c r="K98" s="341"/>
      <c r="L98" s="352"/>
      <c r="M98" s="352"/>
      <c r="N98" s="335"/>
      <c r="O98" s="471"/>
    </row>
    <row r="99" spans="2:15" ht="15" customHeight="1" x14ac:dyDescent="0.3">
      <c r="B99" s="765"/>
      <c r="C99" s="519"/>
      <c r="D99" s="519"/>
      <c r="E99" s="519"/>
      <c r="F99" s="520"/>
      <c r="H99" s="383">
        <v>76</v>
      </c>
      <c r="I99" s="378" t="s">
        <v>141</v>
      </c>
      <c r="J99" s="361"/>
      <c r="K99" s="361"/>
      <c r="L99" s="361"/>
      <c r="M99" s="479"/>
      <c r="N99" s="452">
        <f>$N$654</f>
        <v>0</v>
      </c>
      <c r="O99" s="7"/>
    </row>
    <row r="100" spans="2:15" ht="13.5" customHeight="1" x14ac:dyDescent="0.25">
      <c r="B100" s="518"/>
      <c r="C100" s="519"/>
      <c r="D100" s="519"/>
      <c r="E100" s="519"/>
      <c r="F100" s="520"/>
      <c r="H100" s="334"/>
      <c r="I100" s="369"/>
      <c r="J100" s="341"/>
      <c r="K100" s="341"/>
      <c r="L100" s="352"/>
      <c r="M100" s="352"/>
      <c r="N100" s="335"/>
      <c r="O100" s="471"/>
    </row>
    <row r="101" spans="2:15" ht="15" customHeight="1" x14ac:dyDescent="0.25">
      <c r="B101" s="658"/>
      <c r="C101" s="664"/>
      <c r="D101" s="664"/>
      <c r="E101" s="664"/>
      <c r="F101" s="665"/>
      <c r="H101" s="383">
        <v>77</v>
      </c>
      <c r="I101" s="378" t="s">
        <v>383</v>
      </c>
      <c r="J101" s="361"/>
      <c r="K101" s="361"/>
      <c r="L101" s="361"/>
      <c r="M101" s="479"/>
      <c r="N101" s="452">
        <f>$N$656</f>
        <v>0</v>
      </c>
      <c r="O101" s="7"/>
    </row>
    <row r="102" spans="2:15" ht="16.5" customHeight="1" x14ac:dyDescent="0.25">
      <c r="B102" s="658"/>
      <c r="C102" s="664"/>
      <c r="D102" s="664"/>
      <c r="E102" s="664"/>
      <c r="F102" s="665"/>
      <c r="H102" s="334"/>
      <c r="I102" s="369"/>
      <c r="J102" s="341"/>
      <c r="K102" s="341"/>
      <c r="L102" s="352"/>
      <c r="M102" s="352"/>
      <c r="N102" s="335"/>
      <c r="O102" s="471"/>
    </row>
    <row r="103" spans="2:15" ht="16.5" customHeight="1" x14ac:dyDescent="0.25">
      <c r="B103" s="658"/>
      <c r="C103" s="664"/>
      <c r="D103" s="664"/>
      <c r="E103" s="664"/>
      <c r="F103" s="665"/>
      <c r="H103" s="383">
        <v>78</v>
      </c>
      <c r="I103" s="378" t="s">
        <v>143</v>
      </c>
      <c r="J103" s="361"/>
      <c r="K103" s="361"/>
      <c r="L103" s="361"/>
      <c r="M103" s="479"/>
      <c r="N103" s="452">
        <f>$N$658</f>
        <v>0</v>
      </c>
      <c r="O103" s="7"/>
    </row>
    <row r="104" spans="2:15" ht="14.1" customHeight="1" x14ac:dyDescent="0.25">
      <c r="B104" s="518"/>
      <c r="C104" s="519"/>
      <c r="D104" s="519"/>
      <c r="E104" s="519"/>
      <c r="F104" s="520"/>
      <c r="H104" s="334"/>
      <c r="I104" s="369"/>
      <c r="J104" s="341"/>
      <c r="K104" s="341"/>
      <c r="L104" s="352"/>
      <c r="M104" s="352"/>
      <c r="N104" s="335"/>
      <c r="O104" s="471"/>
    </row>
    <row r="105" spans="2:15" ht="15" customHeight="1" x14ac:dyDescent="0.25">
      <c r="B105" s="518"/>
      <c r="C105" s="519"/>
      <c r="D105" s="519"/>
      <c r="E105" s="519"/>
      <c r="F105" s="520"/>
      <c r="H105" s="383">
        <v>79</v>
      </c>
      <c r="I105" s="378" t="s">
        <v>384</v>
      </c>
      <c r="J105" s="361"/>
      <c r="K105" s="361"/>
      <c r="L105" s="361"/>
      <c r="M105" s="479"/>
      <c r="N105" s="452">
        <f>$N$660</f>
        <v>0</v>
      </c>
      <c r="O105" s="7"/>
    </row>
    <row r="106" spans="2:15" ht="16.5" customHeight="1" x14ac:dyDescent="0.25">
      <c r="B106" s="518"/>
      <c r="C106" s="519"/>
      <c r="D106" s="519"/>
      <c r="E106" s="519"/>
      <c r="F106" s="520"/>
      <c r="H106" s="364"/>
      <c r="I106" s="352"/>
      <c r="J106" s="341"/>
      <c r="K106" s="341"/>
      <c r="L106" s="352"/>
      <c r="M106" s="352"/>
      <c r="N106" s="365"/>
      <c r="O106" s="454"/>
    </row>
    <row r="107" spans="2:15" ht="15" customHeight="1" x14ac:dyDescent="0.25">
      <c r="B107" s="518"/>
      <c r="C107" s="519"/>
      <c r="D107" s="519"/>
      <c r="E107" s="519"/>
      <c r="F107" s="520"/>
      <c r="H107" s="390">
        <v>87</v>
      </c>
      <c r="I107" s="378" t="s">
        <v>145</v>
      </c>
      <c r="J107" s="361"/>
      <c r="K107" s="361"/>
      <c r="L107" s="361"/>
      <c r="M107" s="479"/>
      <c r="N107" s="452">
        <f>$N$662</f>
        <v>0</v>
      </c>
      <c r="O107" s="11"/>
    </row>
    <row r="108" spans="2:15" ht="17.25" customHeight="1" thickBot="1" x14ac:dyDescent="0.3">
      <c r="B108" s="518"/>
      <c r="C108" s="519"/>
      <c r="D108" s="519"/>
      <c r="E108" s="519"/>
      <c r="F108" s="520"/>
      <c r="H108" s="391"/>
      <c r="I108" s="45"/>
      <c r="J108" s="341"/>
      <c r="K108" s="341"/>
      <c r="L108" s="352"/>
      <c r="M108" s="352"/>
      <c r="N108" s="45"/>
      <c r="O108" s="412"/>
    </row>
    <row r="109" spans="2:15" ht="16.5" customHeight="1" x14ac:dyDescent="0.25">
      <c r="B109" s="518"/>
      <c r="C109" s="519"/>
      <c r="D109" s="519"/>
      <c r="E109" s="519"/>
      <c r="F109" s="520"/>
      <c r="H109" s="392" t="s">
        <v>146</v>
      </c>
      <c r="I109" s="393"/>
      <c r="J109" s="418"/>
      <c r="K109" s="418"/>
      <c r="L109" s="393"/>
      <c r="M109" s="530"/>
      <c r="N109" s="419">
        <f>N105+N103+N101+N99+N97+N92+N80+N107</f>
        <v>0</v>
      </c>
      <c r="O109" s="419">
        <f>O105+O103+O101+O99+O97+O92+O80+O107</f>
        <v>0</v>
      </c>
    </row>
    <row r="110" spans="2:15" ht="16.8" x14ac:dyDescent="0.25">
      <c r="B110" s="518"/>
      <c r="C110" s="507"/>
      <c r="D110" s="507"/>
      <c r="E110" s="507"/>
      <c r="F110" s="508"/>
      <c r="H110" s="364" t="s">
        <v>147</v>
      </c>
      <c r="I110" s="365"/>
      <c r="J110" s="336"/>
      <c r="K110" s="336"/>
      <c r="L110" s="411"/>
      <c r="M110" s="505"/>
      <c r="N110" s="420">
        <f>IF(N109&lt;J66,J66-N109,0)</f>
        <v>0</v>
      </c>
      <c r="O110" s="420">
        <f>IF(O109&lt;O66,O66-O109,0)</f>
        <v>0</v>
      </c>
    </row>
    <row r="111" spans="2:15" ht="14.4" thickBot="1" x14ac:dyDescent="0.3">
      <c r="B111" s="669"/>
      <c r="C111" s="607"/>
      <c r="D111" s="607"/>
      <c r="E111" s="607"/>
      <c r="F111" s="608"/>
      <c r="H111" s="398" t="s">
        <v>118</v>
      </c>
      <c r="I111" s="399"/>
      <c r="J111" s="421"/>
      <c r="K111" s="421"/>
      <c r="L111" s="401"/>
      <c r="M111" s="533"/>
      <c r="N111" s="422">
        <f>N110+N109</f>
        <v>0</v>
      </c>
      <c r="O111" s="422">
        <f>O110+O109</f>
        <v>0</v>
      </c>
    </row>
    <row r="112" spans="2:15" ht="14.4" thickBot="1" x14ac:dyDescent="0.3">
      <c r="H112" s="352"/>
      <c r="I112" s="352"/>
      <c r="J112" s="341"/>
      <c r="K112" s="341"/>
      <c r="L112" s="325"/>
      <c r="M112" s="325"/>
      <c r="N112" s="43"/>
      <c r="O112" s="43"/>
    </row>
    <row r="113" spans="2:22" s="324" customFormat="1" ht="33.75" customHeight="1" thickBot="1" x14ac:dyDescent="0.3">
      <c r="B113" s="2358" t="s">
        <v>182</v>
      </c>
      <c r="C113" s="2359"/>
      <c r="D113" s="2359"/>
      <c r="E113" s="2359"/>
      <c r="F113" s="2359"/>
      <c r="G113" s="2359"/>
      <c r="H113" s="2359"/>
      <c r="I113" s="2359"/>
      <c r="J113" s="2359"/>
      <c r="K113" s="2359"/>
      <c r="L113" s="2359"/>
      <c r="M113" s="2359"/>
      <c r="N113" s="2359"/>
      <c r="O113" s="2360"/>
      <c r="P113" s="326"/>
    </row>
    <row r="114" spans="2:22" ht="13.8" thickBot="1" x14ac:dyDescent="0.3"/>
    <row r="115" spans="2:22" ht="30.75" customHeight="1" thickBot="1" x14ac:dyDescent="0.3">
      <c r="B115" s="2325" t="s">
        <v>186</v>
      </c>
      <c r="C115" s="2326"/>
      <c r="D115" s="2326"/>
      <c r="E115" s="2326"/>
      <c r="F115" s="2326"/>
      <c r="G115" s="2326"/>
      <c r="H115" s="2457" t="s">
        <v>188</v>
      </c>
      <c r="I115" s="2458"/>
      <c r="J115" s="2458"/>
      <c r="K115" s="2458"/>
      <c r="L115" s="2458"/>
      <c r="M115" s="2458"/>
      <c r="N115" s="2458"/>
      <c r="O115" s="2459"/>
    </row>
    <row r="117" spans="2:22" ht="15" x14ac:dyDescent="0.25">
      <c r="B117" s="543"/>
      <c r="C117" s="543"/>
      <c r="D117" s="543"/>
      <c r="E117" s="544"/>
    </row>
    <row r="118" spans="2:22" ht="15" customHeight="1" thickBot="1" x14ac:dyDescent="0.3">
      <c r="B118" s="600"/>
      <c r="C118" s="601"/>
      <c r="D118" s="599"/>
      <c r="E118" s="599"/>
      <c r="K118" s="42"/>
      <c r="L118" s="42"/>
      <c r="M118" s="43"/>
      <c r="N118" s="43"/>
      <c r="O118" s="325"/>
      <c r="P118" s="42"/>
      <c r="U118" s="43"/>
      <c r="V118" s="43"/>
    </row>
    <row r="119" spans="2:22" s="426" customFormat="1" ht="25.05" customHeight="1" thickTop="1" thickBot="1" x14ac:dyDescent="0.35">
      <c r="B119" s="2389" t="s">
        <v>173</v>
      </c>
      <c r="C119" s="2390"/>
      <c r="D119" s="2390"/>
      <c r="E119" s="2391"/>
      <c r="H119" s="2392" t="s">
        <v>174</v>
      </c>
      <c r="I119" s="2393"/>
      <c r="J119" s="2393"/>
      <c r="K119" s="2393"/>
      <c r="L119" s="2393"/>
      <c r="M119" s="2393"/>
      <c r="N119" s="2393"/>
      <c r="O119" s="2394"/>
      <c r="P119" s="427"/>
      <c r="U119" s="428"/>
      <c r="V119" s="428"/>
    </row>
    <row r="120" spans="2:22" ht="15" customHeight="1" thickTop="1" x14ac:dyDescent="0.25">
      <c r="B120" s="2419" t="s">
        <v>189</v>
      </c>
      <c r="C120" s="2386" t="s">
        <v>16</v>
      </c>
      <c r="D120" s="2386" t="s">
        <v>191</v>
      </c>
      <c r="E120" s="2383" t="s">
        <v>192</v>
      </c>
      <c r="H120" s="330" t="s">
        <v>17</v>
      </c>
      <c r="I120" s="331"/>
      <c r="J120" s="332"/>
      <c r="K120" s="332"/>
      <c r="L120" s="331"/>
      <c r="M120" s="331"/>
      <c r="N120" s="331"/>
      <c r="O120" s="333"/>
      <c r="P120" s="42"/>
      <c r="U120" s="43"/>
      <c r="V120" s="43"/>
    </row>
    <row r="121" spans="2:22" ht="31.5" customHeight="1" x14ac:dyDescent="0.25">
      <c r="B121" s="2420"/>
      <c r="C121" s="2387"/>
      <c r="D121" s="2387"/>
      <c r="E121" s="2384"/>
      <c r="H121" s="334"/>
      <c r="I121" s="335"/>
      <c r="J121" s="336"/>
      <c r="K121" s="336"/>
      <c r="L121" s="335"/>
      <c r="M121" s="337"/>
      <c r="N121" s="429" t="s">
        <v>282</v>
      </c>
      <c r="O121" s="430" t="s">
        <v>19</v>
      </c>
      <c r="P121" s="42"/>
      <c r="U121" s="43"/>
      <c r="V121" s="43"/>
    </row>
    <row r="122" spans="2:22" ht="15" customHeight="1" x14ac:dyDescent="0.25">
      <c r="B122" s="2420"/>
      <c r="C122" s="2387"/>
      <c r="D122" s="2387"/>
      <c r="E122" s="2384"/>
      <c r="H122" s="339"/>
      <c r="I122" s="340"/>
      <c r="J122" s="341"/>
      <c r="K122" s="341"/>
      <c r="L122" s="42"/>
      <c r="M122" s="43"/>
      <c r="N122" s="342"/>
      <c r="O122" s="343"/>
      <c r="P122" s="42"/>
      <c r="U122" s="43"/>
      <c r="V122" s="43"/>
    </row>
    <row r="123" spans="2:22" ht="15" customHeight="1" x14ac:dyDescent="0.25">
      <c r="B123" s="2421"/>
      <c r="C123" s="2388"/>
      <c r="D123" s="2388"/>
      <c r="E123" s="2385"/>
      <c r="H123" s="344">
        <v>6061</v>
      </c>
      <c r="I123" s="345" t="s">
        <v>20</v>
      </c>
      <c r="J123" s="346"/>
      <c r="K123" s="346"/>
      <c r="L123" s="347"/>
      <c r="M123" s="431"/>
      <c r="N123" s="432">
        <f>$N$567</f>
        <v>0</v>
      </c>
      <c r="O123" s="1"/>
      <c r="P123" s="42"/>
      <c r="U123" s="43"/>
      <c r="V123" s="43"/>
    </row>
    <row r="124" spans="2:22" ht="15" customHeight="1" thickBot="1" x14ac:dyDescent="0.3">
      <c r="B124" s="433" t="s">
        <v>21</v>
      </c>
      <c r="C124" s="434"/>
      <c r="D124" s="435"/>
      <c r="E124" s="436"/>
      <c r="H124" s="348">
        <v>6063</v>
      </c>
      <c r="I124" s="349" t="s">
        <v>22</v>
      </c>
      <c r="J124" s="350"/>
      <c r="K124" s="350"/>
      <c r="L124" s="351"/>
      <c r="M124" s="437"/>
      <c r="N124" s="432">
        <f>$N$568</f>
        <v>0</v>
      </c>
      <c r="O124" s="2"/>
      <c r="P124" s="42"/>
      <c r="U124" s="43"/>
      <c r="V124" s="43"/>
    </row>
    <row r="125" spans="2:22" ht="15" customHeight="1" x14ac:dyDescent="0.25">
      <c r="B125" s="20" t="s">
        <v>23</v>
      </c>
      <c r="C125" s="21"/>
      <c r="D125" s="22"/>
      <c r="E125" s="438">
        <f>C125*D125</f>
        <v>0</v>
      </c>
      <c r="H125" s="348">
        <v>6064</v>
      </c>
      <c r="I125" s="349" t="s">
        <v>24</v>
      </c>
      <c r="J125" s="350"/>
      <c r="K125" s="350"/>
      <c r="L125" s="351"/>
      <c r="M125" s="437"/>
      <c r="N125" s="432">
        <f>$N$569</f>
        <v>0</v>
      </c>
      <c r="O125" s="2"/>
      <c r="P125" s="45"/>
      <c r="U125" s="43"/>
      <c r="V125" s="43"/>
    </row>
    <row r="126" spans="2:22" ht="15" customHeight="1" x14ac:dyDescent="0.25">
      <c r="B126" s="27" t="s">
        <v>25</v>
      </c>
      <c r="C126" s="23"/>
      <c r="D126" s="24"/>
      <c r="E126" s="438">
        <f>C126*D126</f>
        <v>0</v>
      </c>
      <c r="H126" s="348">
        <v>6066</v>
      </c>
      <c r="I126" s="349" t="s">
        <v>26</v>
      </c>
      <c r="J126" s="350"/>
      <c r="K126" s="350"/>
      <c r="L126" s="351"/>
      <c r="M126" s="437"/>
      <c r="N126" s="432">
        <f>$N$570</f>
        <v>0</v>
      </c>
      <c r="O126" s="2"/>
      <c r="P126" s="352"/>
      <c r="U126" s="352"/>
      <c r="V126" s="352"/>
    </row>
    <row r="127" spans="2:22" ht="15" customHeight="1" thickBot="1" x14ac:dyDescent="0.3">
      <c r="B127" s="27" t="s">
        <v>27</v>
      </c>
      <c r="C127" s="25"/>
      <c r="D127" s="26"/>
      <c r="E127" s="438">
        <f>C127*D127</f>
        <v>0</v>
      </c>
      <c r="H127" s="353" t="s">
        <v>28</v>
      </c>
      <c r="I127" s="349" t="s">
        <v>29</v>
      </c>
      <c r="J127" s="350"/>
      <c r="K127" s="350"/>
      <c r="L127" s="351"/>
      <c r="M127" s="437"/>
      <c r="N127" s="432">
        <f>$N$571</f>
        <v>0</v>
      </c>
      <c r="O127" s="2"/>
      <c r="P127" s="42"/>
      <c r="U127" s="43"/>
      <c r="V127" s="43"/>
    </row>
    <row r="128" spans="2:22" ht="15" customHeight="1" thickBot="1" x14ac:dyDescent="0.3">
      <c r="B128" s="467" t="s">
        <v>30</v>
      </c>
      <c r="C128" s="468">
        <f>SUM(C125:C127)</f>
        <v>0</v>
      </c>
      <c r="D128" s="469" t="e">
        <f>E128/C128</f>
        <v>#DIV/0!</v>
      </c>
      <c r="E128" s="470">
        <f>SUM(E125:E127)</f>
        <v>0</v>
      </c>
      <c r="H128" s="353" t="s">
        <v>31</v>
      </c>
      <c r="I128" s="349" t="s">
        <v>32</v>
      </c>
      <c r="J128" s="350"/>
      <c r="K128" s="350"/>
      <c r="L128" s="351"/>
      <c r="M128" s="437"/>
      <c r="N128" s="432">
        <f>$N$572</f>
        <v>0</v>
      </c>
      <c r="O128" s="2"/>
      <c r="P128" s="42"/>
      <c r="U128" s="43"/>
      <c r="V128" s="43"/>
    </row>
    <row r="129" spans="2:22" ht="15" customHeight="1" thickBot="1" x14ac:dyDescent="0.3">
      <c r="B129" s="603"/>
      <c r="C129" s="445"/>
      <c r="D129" s="446"/>
      <c r="E129" s="604"/>
      <c r="H129" s="353" t="s">
        <v>33</v>
      </c>
      <c r="I129" s="349" t="s">
        <v>34</v>
      </c>
      <c r="J129" s="350"/>
      <c r="K129" s="350"/>
      <c r="L129" s="351"/>
      <c r="M129" s="437"/>
      <c r="N129" s="432">
        <f>$N$573</f>
        <v>0</v>
      </c>
      <c r="O129" s="2"/>
      <c r="P129" s="42"/>
      <c r="U129" s="43"/>
      <c r="V129" s="43"/>
    </row>
    <row r="130" spans="2:22" ht="15" customHeight="1" thickBot="1" x14ac:dyDescent="0.3">
      <c r="B130" s="472" t="s">
        <v>35</v>
      </c>
      <c r="C130" s="473"/>
      <c r="D130" s="474"/>
      <c r="E130" s="475"/>
      <c r="H130" s="355" t="s">
        <v>36</v>
      </c>
      <c r="I130" s="356" t="s">
        <v>37</v>
      </c>
      <c r="J130" s="357"/>
      <c r="K130" s="357"/>
      <c r="L130" s="358"/>
      <c r="M130" s="450"/>
      <c r="N130" s="432">
        <f>$N$574</f>
        <v>0</v>
      </c>
      <c r="O130" s="3"/>
      <c r="P130" s="42"/>
      <c r="U130" s="43"/>
      <c r="V130" s="43"/>
    </row>
    <row r="131" spans="2:22" ht="15" customHeight="1" x14ac:dyDescent="0.25">
      <c r="B131" s="20" t="s">
        <v>38</v>
      </c>
      <c r="C131" s="21"/>
      <c r="D131" s="22"/>
      <c r="E131" s="438">
        <f>C131*D131</f>
        <v>0</v>
      </c>
      <c r="H131" s="359">
        <v>60</v>
      </c>
      <c r="I131" s="360" t="s">
        <v>39</v>
      </c>
      <c r="J131" s="361"/>
      <c r="K131" s="361"/>
      <c r="L131" s="362"/>
      <c r="M131" s="451"/>
      <c r="N131" s="452">
        <f>$N$575</f>
        <v>0</v>
      </c>
      <c r="O131" s="453">
        <f>SUM(O123:O130)</f>
        <v>0</v>
      </c>
      <c r="P131" s="45"/>
      <c r="U131" s="43"/>
      <c r="V131" s="43"/>
    </row>
    <row r="132" spans="2:22" ht="15" customHeight="1" x14ac:dyDescent="0.25">
      <c r="B132" s="27" t="s">
        <v>40</v>
      </c>
      <c r="C132" s="23"/>
      <c r="D132" s="24"/>
      <c r="E132" s="438">
        <f>C132*D132</f>
        <v>0</v>
      </c>
      <c r="H132" s="364"/>
      <c r="I132" s="365"/>
      <c r="J132" s="336"/>
      <c r="K132" s="336"/>
      <c r="L132" s="366"/>
      <c r="M132" s="367"/>
      <c r="N132" s="365"/>
      <c r="O132" s="454"/>
      <c r="P132" s="369"/>
      <c r="U132" s="369"/>
      <c r="V132" s="369"/>
    </row>
    <row r="133" spans="2:22" ht="15" customHeight="1" thickBot="1" x14ac:dyDescent="0.3">
      <c r="B133" s="27" t="s">
        <v>41</v>
      </c>
      <c r="C133" s="23"/>
      <c r="D133" s="24"/>
      <c r="E133" s="438">
        <f>C133*D133</f>
        <v>0</v>
      </c>
      <c r="H133" s="370">
        <v>613</v>
      </c>
      <c r="I133" s="371" t="s">
        <v>42</v>
      </c>
      <c r="J133" s="372"/>
      <c r="K133" s="372"/>
      <c r="L133" s="373"/>
      <c r="M133" s="373"/>
      <c r="N133" s="455">
        <f>$N$577</f>
        <v>0</v>
      </c>
      <c r="O133" s="4"/>
      <c r="P133" s="45"/>
      <c r="U133" s="43"/>
      <c r="V133" s="43"/>
    </row>
    <row r="134" spans="2:22" ht="15" customHeight="1" thickBot="1" x14ac:dyDescent="0.3">
      <c r="B134" s="538" t="s">
        <v>43</v>
      </c>
      <c r="C134" s="468">
        <f>SUM(C131:C133)</f>
        <v>0</v>
      </c>
      <c r="D134" s="469" t="e">
        <f>E134/C134</f>
        <v>#DIV/0!</v>
      </c>
      <c r="E134" s="470">
        <f>SUM(E131:E133)</f>
        <v>0</v>
      </c>
      <c r="H134" s="348">
        <v>614</v>
      </c>
      <c r="I134" s="349" t="s">
        <v>44</v>
      </c>
      <c r="J134" s="350"/>
      <c r="K134" s="350"/>
      <c r="L134" s="351"/>
      <c r="M134" s="351"/>
      <c r="N134" s="455">
        <f>$N$578</f>
        <v>0</v>
      </c>
      <c r="O134" s="5"/>
      <c r="P134" s="369"/>
      <c r="U134" s="369"/>
      <c r="V134" s="369"/>
    </row>
    <row r="135" spans="2:22" ht="15" customHeight="1" thickBot="1" x14ac:dyDescent="0.3">
      <c r="B135" s="603"/>
      <c r="C135" s="74"/>
      <c r="D135" s="75"/>
      <c r="E135" s="73"/>
      <c r="H135" s="348">
        <v>615</v>
      </c>
      <c r="I135" s="349" t="s">
        <v>45</v>
      </c>
      <c r="J135" s="350"/>
      <c r="K135" s="350"/>
      <c r="L135" s="351"/>
      <c r="M135" s="351"/>
      <c r="N135" s="455">
        <f>$N$579</f>
        <v>0</v>
      </c>
      <c r="O135" s="5"/>
      <c r="P135" s="45"/>
      <c r="U135" s="43"/>
      <c r="V135" s="43"/>
    </row>
    <row r="136" spans="2:22" ht="15" customHeight="1" thickBot="1" x14ac:dyDescent="0.3">
      <c r="B136" s="472" t="s">
        <v>46</v>
      </c>
      <c r="C136" s="473"/>
      <c r="D136" s="474"/>
      <c r="E136" s="475"/>
      <c r="H136" s="348">
        <v>616</v>
      </c>
      <c r="I136" s="349" t="s">
        <v>47</v>
      </c>
      <c r="J136" s="350"/>
      <c r="K136" s="350"/>
      <c r="L136" s="351"/>
      <c r="M136" s="351"/>
      <c r="N136" s="455">
        <f>$N$580</f>
        <v>0</v>
      </c>
      <c r="O136" s="5"/>
      <c r="P136" s="369"/>
      <c r="U136" s="369"/>
      <c r="V136" s="369"/>
    </row>
    <row r="137" spans="2:22" ht="15" customHeight="1" x14ac:dyDescent="0.25">
      <c r="B137" s="20" t="s">
        <v>48</v>
      </c>
      <c r="C137" s="21"/>
      <c r="D137" s="22"/>
      <c r="E137" s="438">
        <f>C137*D137</f>
        <v>0</v>
      </c>
      <c r="H137" s="374">
        <v>618</v>
      </c>
      <c r="I137" s="375" t="s">
        <v>49</v>
      </c>
      <c r="J137" s="376"/>
      <c r="K137" s="376"/>
      <c r="L137" s="377"/>
      <c r="M137" s="377"/>
      <c r="N137" s="455">
        <f>$N$581</f>
        <v>0</v>
      </c>
      <c r="O137" s="6"/>
      <c r="P137" s="45"/>
      <c r="U137" s="43"/>
      <c r="V137" s="43"/>
    </row>
    <row r="138" spans="2:22" ht="15" customHeight="1" x14ac:dyDescent="0.25">
      <c r="B138" s="28" t="s">
        <v>50</v>
      </c>
      <c r="C138" s="21"/>
      <c r="D138" s="22"/>
      <c r="E138" s="438">
        <f t="shared" ref="E138:E151" si="1">C138*D138</f>
        <v>0</v>
      </c>
      <c r="H138" s="359">
        <v>61</v>
      </c>
      <c r="I138" s="378" t="s">
        <v>51</v>
      </c>
      <c r="J138" s="361"/>
      <c r="K138" s="361"/>
      <c r="L138" s="362"/>
      <c r="M138" s="362"/>
      <c r="N138" s="363">
        <f>$N$582</f>
        <v>0</v>
      </c>
      <c r="O138" s="453">
        <f>SUM(O133:O137)</f>
        <v>0</v>
      </c>
      <c r="P138" s="369"/>
      <c r="U138" s="369"/>
      <c r="V138" s="369"/>
    </row>
    <row r="139" spans="2:22" ht="15" customHeight="1" x14ac:dyDescent="0.25">
      <c r="B139" s="28" t="s">
        <v>52</v>
      </c>
      <c r="C139" s="21"/>
      <c r="D139" s="22"/>
      <c r="E139" s="438">
        <f t="shared" si="1"/>
        <v>0</v>
      </c>
      <c r="H139" s="379"/>
      <c r="I139" s="42"/>
      <c r="J139" s="341"/>
      <c r="K139" s="341"/>
      <c r="L139" s="45"/>
      <c r="M139" s="43"/>
      <c r="N139" s="367"/>
      <c r="O139" s="465"/>
      <c r="P139" s="45"/>
      <c r="U139" s="43"/>
      <c r="V139" s="43"/>
    </row>
    <row r="140" spans="2:22" ht="15" customHeight="1" x14ac:dyDescent="0.25">
      <c r="B140" s="28" t="s">
        <v>53</v>
      </c>
      <c r="C140" s="21"/>
      <c r="D140" s="22"/>
      <c r="E140" s="438">
        <f t="shared" si="1"/>
        <v>0</v>
      </c>
      <c r="H140" s="370">
        <v>621</v>
      </c>
      <c r="I140" s="381" t="s">
        <v>54</v>
      </c>
      <c r="J140" s="346"/>
      <c r="K140" s="346"/>
      <c r="L140" s="347"/>
      <c r="M140" s="431"/>
      <c r="N140" s="432">
        <f>$N$584</f>
        <v>0</v>
      </c>
      <c r="O140" s="7"/>
      <c r="P140" s="352"/>
      <c r="U140" s="352"/>
      <c r="V140" s="352"/>
    </row>
    <row r="141" spans="2:22" ht="15" customHeight="1" x14ac:dyDescent="0.25">
      <c r="B141" s="28" t="s">
        <v>55</v>
      </c>
      <c r="C141" s="21"/>
      <c r="D141" s="22"/>
      <c r="E141" s="438">
        <f t="shared" si="1"/>
        <v>0</v>
      </c>
      <c r="H141" s="348">
        <v>622</v>
      </c>
      <c r="I141" s="349" t="s">
        <v>56</v>
      </c>
      <c r="J141" s="350"/>
      <c r="K141" s="350"/>
      <c r="L141" s="351"/>
      <c r="M141" s="437"/>
      <c r="N141" s="432">
        <f>$N$585</f>
        <v>0</v>
      </c>
      <c r="O141" s="2"/>
      <c r="P141" s="352"/>
      <c r="U141" s="43"/>
      <c r="V141" s="43"/>
    </row>
    <row r="142" spans="2:22" ht="15" customHeight="1" x14ac:dyDescent="0.25">
      <c r="B142" s="28" t="s">
        <v>57</v>
      </c>
      <c r="C142" s="21"/>
      <c r="D142" s="22"/>
      <c r="E142" s="438">
        <f t="shared" si="1"/>
        <v>0</v>
      </c>
      <c r="H142" s="348" t="s">
        <v>58</v>
      </c>
      <c r="I142" s="349" t="s">
        <v>59</v>
      </c>
      <c r="J142" s="350"/>
      <c r="K142" s="350"/>
      <c r="L142" s="351"/>
      <c r="M142" s="437"/>
      <c r="N142" s="432">
        <f>$N$586</f>
        <v>0</v>
      </c>
      <c r="O142" s="2"/>
      <c r="P142" s="352"/>
      <c r="U142" s="43"/>
      <c r="V142" s="43"/>
    </row>
    <row r="143" spans="2:22" ht="15" customHeight="1" x14ac:dyDescent="0.25">
      <c r="B143" s="28" t="s">
        <v>60</v>
      </c>
      <c r="C143" s="21"/>
      <c r="D143" s="22"/>
      <c r="E143" s="438">
        <f t="shared" si="1"/>
        <v>0</v>
      </c>
      <c r="H143" s="348">
        <v>623</v>
      </c>
      <c r="I143" s="349" t="s">
        <v>61</v>
      </c>
      <c r="J143" s="350"/>
      <c r="K143" s="350"/>
      <c r="L143" s="351"/>
      <c r="M143" s="437"/>
      <c r="N143" s="432">
        <f>$N$587</f>
        <v>0</v>
      </c>
      <c r="O143" s="2"/>
      <c r="P143" s="325"/>
      <c r="U143" s="325"/>
      <c r="V143" s="325"/>
    </row>
    <row r="144" spans="2:22" ht="15" customHeight="1" x14ac:dyDescent="0.25">
      <c r="B144" s="28" t="s">
        <v>62</v>
      </c>
      <c r="C144" s="21"/>
      <c r="D144" s="22"/>
      <c r="E144" s="438">
        <f t="shared" si="1"/>
        <v>0</v>
      </c>
      <c r="H144" s="348">
        <v>624</v>
      </c>
      <c r="I144" s="349" t="s">
        <v>63</v>
      </c>
      <c r="J144" s="350"/>
      <c r="K144" s="350"/>
      <c r="L144" s="351"/>
      <c r="M144" s="437"/>
      <c r="N144" s="432">
        <f>$N$588</f>
        <v>0</v>
      </c>
      <c r="O144" s="2"/>
      <c r="P144" s="325"/>
      <c r="U144" s="325"/>
      <c r="V144" s="325"/>
    </row>
    <row r="145" spans="2:22" ht="15" customHeight="1" x14ac:dyDescent="0.25">
      <c r="B145" s="28" t="s">
        <v>64</v>
      </c>
      <c r="C145" s="21"/>
      <c r="D145" s="22"/>
      <c r="E145" s="438">
        <f t="shared" si="1"/>
        <v>0</v>
      </c>
      <c r="H145" s="348" t="s">
        <v>65</v>
      </c>
      <c r="I145" s="349" t="s">
        <v>66</v>
      </c>
      <c r="J145" s="350"/>
      <c r="K145" s="350"/>
      <c r="L145" s="351"/>
      <c r="M145" s="437"/>
      <c r="N145" s="432">
        <f>$N$589</f>
        <v>0</v>
      </c>
      <c r="O145" s="2"/>
      <c r="P145" s="325"/>
      <c r="U145" s="325"/>
      <c r="V145" s="325"/>
    </row>
    <row r="146" spans="2:22" ht="15" customHeight="1" x14ac:dyDescent="0.25">
      <c r="B146" s="28" t="s">
        <v>67</v>
      </c>
      <c r="C146" s="21"/>
      <c r="D146" s="22"/>
      <c r="E146" s="438">
        <f t="shared" si="1"/>
        <v>0</v>
      </c>
      <c r="H146" s="348" t="s">
        <v>68</v>
      </c>
      <c r="I146" s="349" t="s">
        <v>69</v>
      </c>
      <c r="J146" s="350"/>
      <c r="K146" s="350"/>
      <c r="L146" s="351"/>
      <c r="M146" s="437"/>
      <c r="N146" s="432">
        <f>$N$590</f>
        <v>0</v>
      </c>
      <c r="O146" s="2"/>
      <c r="P146" s="325"/>
      <c r="U146" s="325"/>
      <c r="V146" s="325"/>
    </row>
    <row r="147" spans="2:22" ht="15" customHeight="1" x14ac:dyDescent="0.25">
      <c r="B147" s="28" t="s">
        <v>70</v>
      </c>
      <c r="C147" s="21"/>
      <c r="D147" s="22"/>
      <c r="E147" s="438">
        <f t="shared" si="1"/>
        <v>0</v>
      </c>
      <c r="H147" s="348">
        <v>626</v>
      </c>
      <c r="I147" s="349" t="s">
        <v>71</v>
      </c>
      <c r="J147" s="350"/>
      <c r="K147" s="350"/>
      <c r="L147" s="351"/>
      <c r="M147" s="437"/>
      <c r="N147" s="432">
        <f>$N$591</f>
        <v>0</v>
      </c>
      <c r="O147" s="2"/>
      <c r="P147" s="325"/>
      <c r="U147" s="325"/>
      <c r="V147" s="325"/>
    </row>
    <row r="148" spans="2:22" ht="15" customHeight="1" x14ac:dyDescent="0.25">
      <c r="B148" s="28" t="s">
        <v>72</v>
      </c>
      <c r="C148" s="21"/>
      <c r="D148" s="22"/>
      <c r="E148" s="438">
        <f t="shared" si="1"/>
        <v>0</v>
      </c>
      <c r="H148" s="348" t="s">
        <v>73</v>
      </c>
      <c r="I148" s="349" t="s">
        <v>74</v>
      </c>
      <c r="J148" s="350"/>
      <c r="K148" s="350"/>
      <c r="L148" s="351"/>
      <c r="M148" s="437"/>
      <c r="N148" s="432">
        <f>$N$592</f>
        <v>0</v>
      </c>
      <c r="O148" s="2"/>
      <c r="P148" s="325"/>
      <c r="U148" s="325"/>
      <c r="V148" s="325"/>
    </row>
    <row r="149" spans="2:22" ht="15" customHeight="1" x14ac:dyDescent="0.25">
      <c r="B149" s="28" t="s">
        <v>75</v>
      </c>
      <c r="C149" s="21"/>
      <c r="D149" s="22"/>
      <c r="E149" s="438">
        <f t="shared" si="1"/>
        <v>0</v>
      </c>
      <c r="H149" s="348" t="s">
        <v>76</v>
      </c>
      <c r="I149" s="349" t="s">
        <v>77</v>
      </c>
      <c r="J149" s="350"/>
      <c r="K149" s="350"/>
      <c r="L149" s="351"/>
      <c r="M149" s="437"/>
      <c r="N149" s="432">
        <f>$N$593</f>
        <v>0</v>
      </c>
      <c r="O149" s="2"/>
      <c r="P149" s="325"/>
      <c r="U149" s="325"/>
      <c r="V149" s="325"/>
    </row>
    <row r="150" spans="2:22" ht="15" customHeight="1" x14ac:dyDescent="0.25">
      <c r="B150" s="28" t="s">
        <v>78</v>
      </c>
      <c r="C150" s="21"/>
      <c r="D150" s="22"/>
      <c r="E150" s="438">
        <f t="shared" si="1"/>
        <v>0</v>
      </c>
      <c r="H150" s="374" t="s">
        <v>79</v>
      </c>
      <c r="I150" s="356" t="s">
        <v>80</v>
      </c>
      <c r="J150" s="357"/>
      <c r="K150" s="357"/>
      <c r="L150" s="358"/>
      <c r="M150" s="450"/>
      <c r="N150" s="432">
        <f>$N$594</f>
        <v>0</v>
      </c>
      <c r="O150" s="3"/>
      <c r="P150" s="325"/>
      <c r="U150" s="325"/>
      <c r="V150" s="325"/>
    </row>
    <row r="151" spans="2:22" ht="14.4" thickBot="1" x14ac:dyDescent="0.3">
      <c r="B151" s="27" t="s">
        <v>81</v>
      </c>
      <c r="C151" s="21"/>
      <c r="D151" s="22"/>
      <c r="E151" s="438">
        <f t="shared" si="1"/>
        <v>0</v>
      </c>
      <c r="H151" s="359">
        <v>62</v>
      </c>
      <c r="I151" s="378" t="s">
        <v>82</v>
      </c>
      <c r="J151" s="361"/>
      <c r="K151" s="361"/>
      <c r="L151" s="362"/>
      <c r="M151" s="451"/>
      <c r="N151" s="452">
        <f>$N$595</f>
        <v>0</v>
      </c>
      <c r="O151" s="453">
        <f>SUM(O140:O150)</f>
        <v>0</v>
      </c>
      <c r="P151" s="325"/>
      <c r="U151" s="325"/>
      <c r="V151" s="325"/>
    </row>
    <row r="152" spans="2:22" ht="14.4" thickBot="1" x14ac:dyDescent="0.3">
      <c r="B152" s="467" t="s">
        <v>83</v>
      </c>
      <c r="C152" s="468">
        <f>SUM(C137:C151)</f>
        <v>0</v>
      </c>
      <c r="D152" s="469" t="e">
        <f>E152/C152</f>
        <v>#DIV/0!</v>
      </c>
      <c r="E152" s="470">
        <f>SUM(E137:E151)</f>
        <v>0</v>
      </c>
      <c r="H152" s="334"/>
      <c r="I152" s="369"/>
      <c r="J152" s="341"/>
      <c r="K152" s="341"/>
      <c r="L152" s="325"/>
      <c r="M152" s="325"/>
      <c r="N152" s="335"/>
      <c r="O152" s="471"/>
    </row>
    <row r="153" spans="2:22" ht="14.1" customHeight="1" thickBot="1" x14ac:dyDescent="0.3">
      <c r="B153" s="70"/>
      <c r="C153" s="67"/>
      <c r="D153" s="68"/>
      <c r="E153" s="69"/>
      <c r="H153" s="383">
        <v>63</v>
      </c>
      <c r="I153" s="378" t="s">
        <v>84</v>
      </c>
      <c r="J153" s="361"/>
      <c r="K153" s="361"/>
      <c r="L153" s="362"/>
      <c r="M153" s="451"/>
      <c r="N153" s="452">
        <f>$N$597</f>
        <v>0</v>
      </c>
      <c r="O153" s="7"/>
    </row>
    <row r="154" spans="2:22" ht="14.1" customHeight="1" thickBot="1" x14ac:dyDescent="0.3">
      <c r="B154" s="472" t="s">
        <v>85</v>
      </c>
      <c r="C154" s="473"/>
      <c r="D154" s="474"/>
      <c r="E154" s="475"/>
      <c r="H154" s="364"/>
      <c r="I154" s="352"/>
      <c r="J154" s="341"/>
      <c r="K154" s="341"/>
      <c r="L154" s="325"/>
      <c r="M154" s="325"/>
      <c r="N154" s="365"/>
      <c r="O154" s="454"/>
    </row>
    <row r="155" spans="2:22" ht="14.1" customHeight="1" x14ac:dyDescent="0.25">
      <c r="B155" s="29" t="s">
        <v>86</v>
      </c>
      <c r="C155" s="21"/>
      <c r="D155" s="22"/>
      <c r="E155" s="438">
        <f>C155*D155</f>
        <v>0</v>
      </c>
      <c r="H155" s="370">
        <v>64111</v>
      </c>
      <c r="I155" s="381" t="s">
        <v>87</v>
      </c>
      <c r="J155" s="346"/>
      <c r="K155" s="346"/>
      <c r="L155" s="347"/>
      <c r="M155" s="431"/>
      <c r="N155" s="432">
        <f>$N$599</f>
        <v>0</v>
      </c>
      <c r="O155" s="7"/>
    </row>
    <row r="156" spans="2:22" ht="14.1" customHeight="1" x14ac:dyDescent="0.25">
      <c r="B156" s="27" t="s">
        <v>88</v>
      </c>
      <c r="C156" s="23"/>
      <c r="D156" s="24"/>
      <c r="E156" s="438">
        <f>C156*D156</f>
        <v>0</v>
      </c>
      <c r="H156" s="348">
        <v>64115</v>
      </c>
      <c r="I156" s="349" t="s">
        <v>89</v>
      </c>
      <c r="J156" s="350"/>
      <c r="K156" s="350"/>
      <c r="L156" s="351"/>
      <c r="M156" s="437"/>
      <c r="N156" s="432">
        <f>$N$600</f>
        <v>0</v>
      </c>
      <c r="O156" s="2"/>
    </row>
    <row r="157" spans="2:22" ht="14.1" customHeight="1" thickBot="1" x14ac:dyDescent="0.3">
      <c r="B157" s="27" t="s">
        <v>90</v>
      </c>
      <c r="C157" s="25"/>
      <c r="D157" s="26"/>
      <c r="E157" s="438">
        <f>C157*D157</f>
        <v>0</v>
      </c>
      <c r="H157" s="348">
        <v>645</v>
      </c>
      <c r="I157" s="349" t="s">
        <v>91</v>
      </c>
      <c r="J157" s="350"/>
      <c r="K157" s="350"/>
      <c r="L157" s="351"/>
      <c r="M157" s="437"/>
      <c r="N157" s="432">
        <f>$N$601</f>
        <v>0</v>
      </c>
      <c r="O157" s="2"/>
    </row>
    <row r="158" spans="2:22" ht="14.1" customHeight="1" thickBot="1" x14ac:dyDescent="0.3">
      <c r="B158" s="467" t="s">
        <v>92</v>
      </c>
      <c r="C158" s="468">
        <f>SUM(C155:C157)</f>
        <v>0</v>
      </c>
      <c r="D158" s="469" t="e">
        <f>E158/C158</f>
        <v>#DIV/0!</v>
      </c>
      <c r="E158" s="470">
        <f>SUM(E155:E157)</f>
        <v>0</v>
      </c>
      <c r="H158" s="374">
        <v>647</v>
      </c>
      <c r="I158" s="356" t="s">
        <v>93</v>
      </c>
      <c r="J158" s="357"/>
      <c r="K158" s="357"/>
      <c r="L158" s="358"/>
      <c r="M158" s="450"/>
      <c r="N158" s="432">
        <f>$N$602</f>
        <v>0</v>
      </c>
      <c r="O158" s="3"/>
    </row>
    <row r="159" spans="2:22" ht="14.1" customHeight="1" thickBot="1" x14ac:dyDescent="0.3">
      <c r="B159" s="70"/>
      <c r="C159" s="67"/>
      <c r="D159" s="68"/>
      <c r="E159" s="69"/>
      <c r="H159" s="359">
        <v>64</v>
      </c>
      <c r="I159" s="378" t="s">
        <v>94</v>
      </c>
      <c r="J159" s="361"/>
      <c r="K159" s="361"/>
      <c r="L159" s="362"/>
      <c r="M159" s="451"/>
      <c r="N159" s="452">
        <f>$N$603</f>
        <v>0</v>
      </c>
      <c r="O159" s="476">
        <f>E169+O158</f>
        <v>0</v>
      </c>
    </row>
    <row r="160" spans="2:22" ht="14.1" customHeight="1" thickBot="1" x14ac:dyDescent="0.3">
      <c r="B160" s="472" t="s">
        <v>95</v>
      </c>
      <c r="C160" s="473"/>
      <c r="D160" s="474"/>
      <c r="E160" s="475"/>
      <c r="H160" s="364"/>
      <c r="I160" s="352"/>
      <c r="J160" s="341"/>
      <c r="K160" s="341"/>
      <c r="L160" s="325"/>
      <c r="M160" s="325"/>
      <c r="N160" s="365"/>
      <c r="O160" s="454"/>
    </row>
    <row r="161" spans="2:15" ht="14.1" customHeight="1" x14ac:dyDescent="0.25">
      <c r="B161" s="29" t="s">
        <v>96</v>
      </c>
      <c r="C161" s="21"/>
      <c r="D161" s="22"/>
      <c r="E161" s="438">
        <f>C161*D161</f>
        <v>0</v>
      </c>
      <c r="H161" s="348">
        <v>654</v>
      </c>
      <c r="I161" s="381" t="s">
        <v>97</v>
      </c>
      <c r="J161" s="346"/>
      <c r="K161" s="346"/>
      <c r="L161" s="347"/>
      <c r="M161" s="431"/>
      <c r="N161" s="432">
        <f>$N$605</f>
        <v>0</v>
      </c>
      <c r="O161" s="2"/>
    </row>
    <row r="162" spans="2:15" ht="14.1" customHeight="1" x14ac:dyDescent="0.25">
      <c r="B162" s="27" t="s">
        <v>98</v>
      </c>
      <c r="C162" s="23"/>
      <c r="D162" s="24"/>
      <c r="E162" s="438">
        <f>C162*D162</f>
        <v>0</v>
      </c>
      <c r="H162" s="348">
        <v>655</v>
      </c>
      <c r="I162" s="384" t="s">
        <v>99</v>
      </c>
      <c r="J162" s="350"/>
      <c r="K162" s="350"/>
      <c r="L162" s="351"/>
      <c r="M162" s="437"/>
      <c r="N162" s="432">
        <f>$N$606</f>
        <v>0</v>
      </c>
      <c r="O162" s="2"/>
    </row>
    <row r="163" spans="2:15" ht="14.1" customHeight="1" x14ac:dyDescent="0.25">
      <c r="B163" s="27" t="s">
        <v>100</v>
      </c>
      <c r="C163" s="23"/>
      <c r="D163" s="24"/>
      <c r="E163" s="438">
        <f>C163*D163</f>
        <v>0</v>
      </c>
      <c r="H163" s="370">
        <v>658</v>
      </c>
      <c r="I163" s="385" t="s">
        <v>101</v>
      </c>
      <c r="J163" s="357"/>
      <c r="K163" s="357"/>
      <c r="L163" s="386"/>
      <c r="M163" s="477"/>
      <c r="N163" s="432">
        <f>$N$607</f>
        <v>0</v>
      </c>
      <c r="O163" s="3"/>
    </row>
    <row r="164" spans="2:15" ht="14.1" customHeight="1" x14ac:dyDescent="0.25">
      <c r="B164" s="27" t="s">
        <v>102</v>
      </c>
      <c r="C164" s="23"/>
      <c r="D164" s="24"/>
      <c r="E164" s="438">
        <f>C164*D164</f>
        <v>0</v>
      </c>
      <c r="H164" s="359">
        <v>65</v>
      </c>
      <c r="I164" s="378" t="s">
        <v>103</v>
      </c>
      <c r="J164" s="361"/>
      <c r="K164" s="361"/>
      <c r="L164" s="387"/>
      <c r="M164" s="478"/>
      <c r="N164" s="452">
        <f>$N$608</f>
        <v>0</v>
      </c>
      <c r="O164" s="453">
        <f>SUM(O161:O163)</f>
        <v>0</v>
      </c>
    </row>
    <row r="165" spans="2:15" ht="14.1" customHeight="1" thickBot="1" x14ac:dyDescent="0.3">
      <c r="B165" s="27" t="s">
        <v>104</v>
      </c>
      <c r="C165" s="25"/>
      <c r="D165" s="26"/>
      <c r="E165" s="438">
        <f>C165*D165</f>
        <v>0</v>
      </c>
      <c r="H165" s="334"/>
      <c r="I165" s="369"/>
      <c r="J165" s="341"/>
      <c r="K165" s="341"/>
      <c r="L165" s="352"/>
      <c r="M165" s="352"/>
      <c r="N165" s="335"/>
      <c r="O165" s="471"/>
    </row>
    <row r="166" spans="2:15" ht="14.1" customHeight="1" thickBot="1" x14ac:dyDescent="0.3">
      <c r="B166" s="467" t="s">
        <v>105</v>
      </c>
      <c r="C166" s="468">
        <f>SUM(C161:C165)</f>
        <v>0</v>
      </c>
      <c r="D166" s="469" t="e">
        <f>E166/C166</f>
        <v>#DIV/0!</v>
      </c>
      <c r="E166" s="470">
        <f>SUM(E161:E165)</f>
        <v>0</v>
      </c>
      <c r="H166" s="383">
        <v>66</v>
      </c>
      <c r="I166" s="378" t="s">
        <v>106</v>
      </c>
      <c r="J166" s="361"/>
      <c r="K166" s="361"/>
      <c r="L166" s="361"/>
      <c r="M166" s="479"/>
      <c r="N166" s="452">
        <f>$N$610</f>
        <v>0</v>
      </c>
      <c r="O166" s="7"/>
    </row>
    <row r="167" spans="2:15" ht="14.1" customHeight="1" x14ac:dyDescent="0.25">
      <c r="B167" s="70"/>
      <c r="C167" s="480"/>
      <c r="D167" s="68"/>
      <c r="E167" s="69"/>
      <c r="H167" s="334"/>
      <c r="I167" s="369"/>
      <c r="J167" s="325"/>
      <c r="K167" s="325"/>
      <c r="L167" s="352"/>
      <c r="M167" s="352"/>
      <c r="N167" s="335"/>
      <c r="O167" s="471"/>
    </row>
    <row r="168" spans="2:15" ht="14.1" customHeight="1" thickBot="1" x14ac:dyDescent="0.3">
      <c r="B168" s="70"/>
      <c r="C168" s="480"/>
      <c r="D168" s="68"/>
      <c r="E168" s="69"/>
      <c r="H168" s="383">
        <v>67</v>
      </c>
      <c r="I168" s="378" t="s">
        <v>107</v>
      </c>
      <c r="J168" s="361"/>
      <c r="K168" s="361"/>
      <c r="L168" s="361"/>
      <c r="M168" s="479"/>
      <c r="N168" s="452">
        <f>$N$612</f>
        <v>0</v>
      </c>
      <c r="O168" s="7"/>
    </row>
    <row r="169" spans="2:15" ht="14.1" customHeight="1" x14ac:dyDescent="0.25">
      <c r="B169" s="2395" t="s">
        <v>108</v>
      </c>
      <c r="C169" s="2396"/>
      <c r="D169" s="2397"/>
      <c r="E169" s="2416">
        <f>E166+E158+E152+E134+E128</f>
        <v>0</v>
      </c>
      <c r="H169" s="364"/>
      <c r="I169" s="352"/>
      <c r="J169" s="341"/>
      <c r="K169" s="341"/>
      <c r="L169" s="352"/>
      <c r="M169" s="352"/>
      <c r="N169" s="365"/>
      <c r="O169" s="454"/>
    </row>
    <row r="170" spans="2:15" ht="14.1" customHeight="1" x14ac:dyDescent="0.25">
      <c r="B170" s="2398"/>
      <c r="C170" s="2399"/>
      <c r="D170" s="2400"/>
      <c r="E170" s="2424"/>
      <c r="H170" s="370" t="s">
        <v>109</v>
      </c>
      <c r="I170" s="381" t="s">
        <v>110</v>
      </c>
      <c r="J170" s="346"/>
      <c r="K170" s="346"/>
      <c r="L170" s="388"/>
      <c r="M170" s="481"/>
      <c r="N170" s="432">
        <f>$N$614</f>
        <v>0</v>
      </c>
      <c r="O170" s="7"/>
    </row>
    <row r="171" spans="2:15" ht="14.1" customHeight="1" x14ac:dyDescent="0.25">
      <c r="B171" s="2398"/>
      <c r="C171" s="2399"/>
      <c r="D171" s="2400"/>
      <c r="E171" s="2424"/>
      <c r="H171" s="348" t="s">
        <v>111</v>
      </c>
      <c r="I171" s="349" t="s">
        <v>112</v>
      </c>
      <c r="J171" s="350"/>
      <c r="K171" s="350"/>
      <c r="L171" s="351"/>
      <c r="M171" s="437"/>
      <c r="N171" s="432">
        <f>$N$615</f>
        <v>0</v>
      </c>
      <c r="O171" s="2"/>
    </row>
    <row r="172" spans="2:15" ht="14.1" customHeight="1" thickBot="1" x14ac:dyDescent="0.3">
      <c r="B172" s="2401"/>
      <c r="C172" s="2402"/>
      <c r="D172" s="2403"/>
      <c r="E172" s="2425"/>
      <c r="H172" s="374">
        <v>6815</v>
      </c>
      <c r="I172" s="356" t="s">
        <v>113</v>
      </c>
      <c r="J172" s="357"/>
      <c r="K172" s="357"/>
      <c r="L172" s="358"/>
      <c r="M172" s="450"/>
      <c r="N172" s="432">
        <f>$N$616</f>
        <v>0</v>
      </c>
      <c r="O172" s="3"/>
    </row>
    <row r="173" spans="2:15" ht="14.1" customHeight="1" thickBot="1" x14ac:dyDescent="0.3">
      <c r="B173" s="482"/>
      <c r="C173" s="483"/>
      <c r="D173" s="483"/>
      <c r="E173" s="484"/>
      <c r="H173" s="359">
        <v>68</v>
      </c>
      <c r="I173" s="378" t="s">
        <v>114</v>
      </c>
      <c r="J173" s="361"/>
      <c r="K173" s="361"/>
      <c r="L173" s="389"/>
      <c r="M173" s="485"/>
      <c r="N173" s="452">
        <f>$N$617</f>
        <v>0</v>
      </c>
      <c r="O173" s="453">
        <f>SUM(O170:O172)</f>
        <v>0</v>
      </c>
    </row>
    <row r="174" spans="2:15" ht="14.1" customHeight="1" thickTop="1" x14ac:dyDescent="0.25">
      <c r="H174" s="364"/>
      <c r="I174" s="352"/>
      <c r="J174" s="341"/>
      <c r="K174" s="341"/>
      <c r="L174" s="352"/>
      <c r="M174" s="352"/>
      <c r="N174" s="365"/>
      <c r="O174" s="454"/>
    </row>
    <row r="175" spans="2:15" ht="14.1" customHeight="1" x14ac:dyDescent="0.25">
      <c r="H175" s="390">
        <v>86</v>
      </c>
      <c r="I175" s="378" t="s">
        <v>115</v>
      </c>
      <c r="J175" s="361"/>
      <c r="K175" s="361"/>
      <c r="L175" s="361"/>
      <c r="M175" s="479"/>
      <c r="N175" s="452">
        <f>$N$619</f>
        <v>0</v>
      </c>
      <c r="O175" s="11"/>
    </row>
    <row r="176" spans="2:15" ht="14.4" thickBot="1" x14ac:dyDescent="0.3">
      <c r="H176" s="391"/>
      <c r="I176" s="45"/>
      <c r="J176" s="45"/>
      <c r="K176" s="45"/>
      <c r="L176" s="352"/>
      <c r="M176" s="352"/>
      <c r="N176" s="43"/>
      <c r="O176" s="380"/>
    </row>
    <row r="177" spans="2:15" ht="13.8" x14ac:dyDescent="0.25">
      <c r="H177" s="392" t="s">
        <v>116</v>
      </c>
      <c r="I177" s="393"/>
      <c r="J177" s="394"/>
      <c r="K177" s="394"/>
      <c r="L177" s="393"/>
      <c r="M177" s="530"/>
      <c r="N177" s="396">
        <f>SUM(N175+N173+N168+N166+N164+N159+N153+N151+N138+N131)</f>
        <v>0</v>
      </c>
      <c r="O177" s="493">
        <f>SUM(O175+O173+O168+O166+O164+O159+O153+O151+O138+O131)</f>
        <v>0</v>
      </c>
    </row>
    <row r="178" spans="2:15" ht="13.8" x14ac:dyDescent="0.25">
      <c r="H178" s="364" t="s">
        <v>117</v>
      </c>
      <c r="I178" s="365"/>
      <c r="J178" s="367"/>
      <c r="K178" s="367"/>
      <c r="L178" s="365"/>
      <c r="M178" s="656"/>
      <c r="N178" s="397">
        <f>IF(N177&lt;N220,N220-N177,0)</f>
        <v>0</v>
      </c>
      <c r="O178" s="497">
        <f>IF(O177&lt;O220,O220-O177,0)</f>
        <v>0</v>
      </c>
    </row>
    <row r="179" spans="2:15" ht="14.4" thickBot="1" x14ac:dyDescent="0.3">
      <c r="H179" s="398" t="s">
        <v>118</v>
      </c>
      <c r="I179" s="399"/>
      <c r="J179" s="400"/>
      <c r="K179" s="400"/>
      <c r="L179" s="401"/>
      <c r="M179" s="533"/>
      <c r="N179" s="403">
        <f>SUM(N177+N178)</f>
        <v>0</v>
      </c>
      <c r="O179" s="500">
        <f>SUM(O177+O178)</f>
        <v>0</v>
      </c>
    </row>
    <row r="180" spans="2:15" ht="13.8" thickBot="1" x14ac:dyDescent="0.3">
      <c r="D180" s="341"/>
    </row>
    <row r="181" spans="2:15" ht="15" customHeight="1" x14ac:dyDescent="0.25">
      <c r="B181" s="2342" t="s">
        <v>170</v>
      </c>
      <c r="C181" s="2343"/>
      <c r="D181" s="2343"/>
      <c r="E181" s="2343"/>
      <c r="F181" s="2344"/>
      <c r="H181" s="404" t="s">
        <v>119</v>
      </c>
      <c r="I181" s="405"/>
      <c r="J181" s="406"/>
      <c r="K181" s="406"/>
      <c r="L181" s="405"/>
      <c r="M181" s="405"/>
      <c r="N181" s="331"/>
      <c r="O181" s="333"/>
    </row>
    <row r="182" spans="2:15" ht="35.25" customHeight="1" thickBot="1" x14ac:dyDescent="0.3">
      <c r="B182" s="2363"/>
      <c r="C182" s="2364"/>
      <c r="D182" s="2364"/>
      <c r="E182" s="2364"/>
      <c r="F182" s="2365"/>
      <c r="H182" s="334"/>
      <c r="I182" s="335"/>
      <c r="J182" s="336"/>
      <c r="K182" s="336"/>
      <c r="L182" s="335"/>
      <c r="M182" s="337"/>
      <c r="N182" s="429" t="s">
        <v>282</v>
      </c>
      <c r="O182" s="501" t="s">
        <v>19</v>
      </c>
    </row>
    <row r="183" spans="2:15" ht="15" customHeight="1" x14ac:dyDescent="0.25">
      <c r="B183" s="2366" t="s">
        <v>179</v>
      </c>
      <c r="C183" s="503"/>
      <c r="D183" s="503"/>
      <c r="E183" s="503"/>
      <c r="F183" s="504"/>
      <c r="H183" s="409"/>
      <c r="I183" s="410"/>
      <c r="J183" s="336"/>
      <c r="K183" s="336"/>
      <c r="L183" s="411"/>
      <c r="M183" s="505"/>
      <c r="N183" s="45"/>
      <c r="O183" s="412"/>
    </row>
    <row r="184" spans="2:15" ht="14.25" customHeight="1" x14ac:dyDescent="0.25">
      <c r="B184" s="2367"/>
      <c r="C184" s="507"/>
      <c r="D184" s="507"/>
      <c r="E184" s="507"/>
      <c r="F184" s="508"/>
      <c r="H184" s="413">
        <v>70623</v>
      </c>
      <c r="I184" s="381" t="s">
        <v>120</v>
      </c>
      <c r="J184" s="346"/>
      <c r="K184" s="346"/>
      <c r="L184" s="347"/>
      <c r="M184" s="431"/>
      <c r="N184" s="432">
        <f>$N$628</f>
        <v>0</v>
      </c>
      <c r="O184" s="12"/>
    </row>
    <row r="185" spans="2:15" ht="13.8" x14ac:dyDescent="0.25">
      <c r="B185" s="761"/>
      <c r="C185" s="674"/>
      <c r="D185" s="674"/>
      <c r="E185" s="674"/>
      <c r="F185" s="762"/>
      <c r="H185" s="413">
        <v>70624</v>
      </c>
      <c r="I185" s="349" t="s">
        <v>121</v>
      </c>
      <c r="J185" s="350"/>
      <c r="K185" s="350"/>
      <c r="L185" s="351"/>
      <c r="M185" s="437"/>
      <c r="N185" s="432">
        <f>$N$629</f>
        <v>0</v>
      </c>
      <c r="O185" s="9"/>
    </row>
    <row r="186" spans="2:15" ht="14.25" customHeight="1" x14ac:dyDescent="0.25">
      <c r="B186" s="2336" t="s">
        <v>381</v>
      </c>
      <c r="C186" s="2337"/>
      <c r="D186" s="2337"/>
      <c r="E186" s="2337"/>
      <c r="F186" s="2338"/>
      <c r="H186" s="413">
        <v>70625</v>
      </c>
      <c r="I186" s="349" t="s">
        <v>122</v>
      </c>
      <c r="J186" s="350"/>
      <c r="K186" s="350"/>
      <c r="L186" s="351"/>
      <c r="M186" s="437"/>
      <c r="N186" s="432">
        <f>$N$630</f>
        <v>0</v>
      </c>
      <c r="O186" s="9"/>
    </row>
    <row r="187" spans="2:15" s="1940" customFormat="1" ht="14.25" customHeight="1" x14ac:dyDescent="0.25">
      <c r="B187" s="2336"/>
      <c r="C187" s="2337"/>
      <c r="D187" s="2337"/>
      <c r="E187" s="2337"/>
      <c r="F187" s="2338"/>
      <c r="H187" s="413">
        <v>70626</v>
      </c>
      <c r="I187" s="349" t="s">
        <v>122</v>
      </c>
      <c r="J187" s="350"/>
      <c r="K187" s="350"/>
      <c r="L187" s="351"/>
      <c r="M187" s="437"/>
      <c r="N187" s="432">
        <f>$N$631</f>
        <v>0</v>
      </c>
      <c r="O187" s="9"/>
    </row>
    <row r="188" spans="2:15" ht="14.25" customHeight="1" x14ac:dyDescent="0.25">
      <c r="B188" s="2336"/>
      <c r="C188" s="2337"/>
      <c r="D188" s="2337"/>
      <c r="E188" s="2337"/>
      <c r="F188" s="2338"/>
      <c r="H188" s="348">
        <v>70641</v>
      </c>
      <c r="I188" s="349" t="s">
        <v>123</v>
      </c>
      <c r="J188" s="350"/>
      <c r="K188" s="350"/>
      <c r="L188" s="351"/>
      <c r="M188" s="437"/>
      <c r="N188" s="432">
        <f>$N$632</f>
        <v>0</v>
      </c>
      <c r="O188" s="2"/>
    </row>
    <row r="189" spans="2:15" ht="14.25" customHeight="1" x14ac:dyDescent="0.25">
      <c r="B189" s="2428" t="s">
        <v>385</v>
      </c>
      <c r="C189" s="2429"/>
      <c r="D189" s="2429"/>
      <c r="E189" s="2429"/>
      <c r="F189" s="2430"/>
      <c r="H189" s="370">
        <v>706421</v>
      </c>
      <c r="I189" s="349" t="s">
        <v>124</v>
      </c>
      <c r="J189" s="350"/>
      <c r="K189" s="350"/>
      <c r="L189" s="351"/>
      <c r="M189" s="437"/>
      <c r="N189" s="432">
        <f>$N$633</f>
        <v>0</v>
      </c>
      <c r="O189" s="7"/>
    </row>
    <row r="190" spans="2:15" ht="14.25" customHeight="1" x14ac:dyDescent="0.25">
      <c r="B190" s="2428"/>
      <c r="C190" s="2429"/>
      <c r="D190" s="2429"/>
      <c r="E190" s="2429"/>
      <c r="F190" s="2430"/>
      <c r="H190" s="370">
        <v>708</v>
      </c>
      <c r="I190" s="356" t="s">
        <v>125</v>
      </c>
      <c r="J190" s="357"/>
      <c r="K190" s="357"/>
      <c r="L190" s="358"/>
      <c r="M190" s="450"/>
      <c r="N190" s="432">
        <f>$N$634</f>
        <v>0</v>
      </c>
      <c r="O190" s="7"/>
    </row>
    <row r="191" spans="2:15" ht="15" customHeight="1" x14ac:dyDescent="0.25">
      <c r="B191" s="2428"/>
      <c r="C191" s="2429"/>
      <c r="D191" s="2429"/>
      <c r="E191" s="2429"/>
      <c r="F191" s="2430"/>
      <c r="H191" s="359">
        <v>70</v>
      </c>
      <c r="I191" s="378" t="s">
        <v>126</v>
      </c>
      <c r="J191" s="361"/>
      <c r="K191" s="361"/>
      <c r="L191" s="389"/>
      <c r="M191" s="485"/>
      <c r="N191" s="452">
        <f>$N$635</f>
        <v>0</v>
      </c>
      <c r="O191" s="453">
        <f>SUM(O184:O190)</f>
        <v>0</v>
      </c>
    </row>
    <row r="192" spans="2:15" ht="15" customHeight="1" x14ac:dyDescent="0.25">
      <c r="B192" s="2428"/>
      <c r="C192" s="2429"/>
      <c r="D192" s="2429"/>
      <c r="E192" s="2429"/>
      <c r="F192" s="2430"/>
      <c r="H192" s="364"/>
      <c r="I192" s="352"/>
      <c r="J192" s="341"/>
      <c r="K192" s="341"/>
      <c r="L192" s="369"/>
      <c r="M192" s="369"/>
      <c r="N192" s="365"/>
      <c r="O192" s="454"/>
    </row>
    <row r="193" spans="2:15" ht="15" customHeight="1" x14ac:dyDescent="0.25">
      <c r="B193" s="2428"/>
      <c r="C193" s="2429"/>
      <c r="D193" s="2429"/>
      <c r="E193" s="2429"/>
      <c r="F193" s="2430"/>
      <c r="H193" s="370">
        <v>741</v>
      </c>
      <c r="I193" s="381" t="s">
        <v>127</v>
      </c>
      <c r="J193" s="346"/>
      <c r="K193" s="346"/>
      <c r="L193" s="414"/>
      <c r="M193" s="513"/>
      <c r="N193" s="432">
        <f>$N$637</f>
        <v>0</v>
      </c>
      <c r="O193" s="7"/>
    </row>
    <row r="194" spans="2:15" ht="14.25" customHeight="1" x14ac:dyDescent="0.25">
      <c r="B194" s="2336" t="s">
        <v>208</v>
      </c>
      <c r="C194" s="2337"/>
      <c r="D194" s="2337"/>
      <c r="E194" s="2337"/>
      <c r="F194" s="2338"/>
      <c r="H194" s="348">
        <v>742</v>
      </c>
      <c r="I194" s="349" t="s">
        <v>128</v>
      </c>
      <c r="J194" s="350"/>
      <c r="K194" s="350"/>
      <c r="L194" s="415"/>
      <c r="M194" s="514"/>
      <c r="N194" s="432">
        <f>$N$638</f>
        <v>0</v>
      </c>
      <c r="O194" s="2"/>
    </row>
    <row r="195" spans="2:15" ht="14.25" customHeight="1" x14ac:dyDescent="0.25">
      <c r="B195" s="2336"/>
      <c r="C195" s="2337"/>
      <c r="D195" s="2337"/>
      <c r="E195" s="2337"/>
      <c r="F195" s="2338"/>
      <c r="H195" s="370">
        <v>743</v>
      </c>
      <c r="I195" s="349" t="s">
        <v>129</v>
      </c>
      <c r="J195" s="350"/>
      <c r="K195" s="350"/>
      <c r="L195" s="351"/>
      <c r="M195" s="437"/>
      <c r="N195" s="432">
        <f>$N$639</f>
        <v>0</v>
      </c>
      <c r="O195" s="7"/>
    </row>
    <row r="196" spans="2:15" ht="14.25" customHeight="1" x14ac:dyDescent="0.3">
      <c r="B196" s="515"/>
      <c r="C196" s="516"/>
      <c r="D196" s="516"/>
      <c r="E196" s="516"/>
      <c r="F196" s="517"/>
      <c r="H196" s="416">
        <v>7441</v>
      </c>
      <c r="I196" s="349" t="s">
        <v>130</v>
      </c>
      <c r="J196" s="350"/>
      <c r="K196" s="350"/>
      <c r="L196" s="351"/>
      <c r="M196" s="437"/>
      <c r="N196" s="2368">
        <f>$N$640</f>
        <v>0</v>
      </c>
      <c r="O196" s="2426">
        <f>O177-(O191+O193+O194+O195+O198+O199+O200+O201+O202+O208+O210+O212+O214+O216+O218)</f>
        <v>0</v>
      </c>
    </row>
    <row r="197" spans="2:15" ht="14.25" customHeight="1" x14ac:dyDescent="0.3">
      <c r="B197" s="515"/>
      <c r="C197" s="516"/>
      <c r="D197" s="516"/>
      <c r="E197" s="516"/>
      <c r="F197" s="517"/>
      <c r="H197" s="416">
        <v>7442</v>
      </c>
      <c r="I197" s="349" t="s">
        <v>131</v>
      </c>
      <c r="J197" s="350"/>
      <c r="K197" s="350"/>
      <c r="L197" s="351"/>
      <c r="M197" s="437"/>
      <c r="N197" s="2369"/>
      <c r="O197" s="2427"/>
    </row>
    <row r="198" spans="2:15" ht="14.25" customHeight="1" x14ac:dyDescent="0.25">
      <c r="B198" s="2350"/>
      <c r="C198" s="2351"/>
      <c r="D198" s="2351"/>
      <c r="E198" s="2351"/>
      <c r="F198" s="2352"/>
      <c r="H198" s="416">
        <v>7443</v>
      </c>
      <c r="I198" s="349" t="s">
        <v>132</v>
      </c>
      <c r="J198" s="350"/>
      <c r="K198" s="350"/>
      <c r="L198" s="351"/>
      <c r="M198" s="437"/>
      <c r="N198" s="432">
        <f>$N$642</f>
        <v>0</v>
      </c>
      <c r="O198" s="10"/>
    </row>
    <row r="199" spans="2:15" ht="14.25" customHeight="1" x14ac:dyDescent="0.25">
      <c r="B199" s="2350"/>
      <c r="C199" s="2351"/>
      <c r="D199" s="2351"/>
      <c r="E199" s="2351"/>
      <c r="F199" s="2352"/>
      <c r="H199" s="416">
        <v>7451</v>
      </c>
      <c r="I199" s="349" t="s">
        <v>133</v>
      </c>
      <c r="J199" s="350"/>
      <c r="K199" s="350"/>
      <c r="L199" s="351"/>
      <c r="M199" s="437"/>
      <c r="N199" s="432">
        <f>$N$643</f>
        <v>0</v>
      </c>
      <c r="O199" s="10"/>
    </row>
    <row r="200" spans="2:15" ht="14.25" customHeight="1" x14ac:dyDescent="0.25">
      <c r="B200" s="2380"/>
      <c r="C200" s="2381"/>
      <c r="D200" s="2381"/>
      <c r="E200" s="2381"/>
      <c r="F200" s="2382"/>
      <c r="H200" s="416">
        <v>746</v>
      </c>
      <c r="I200" s="349" t="s">
        <v>134</v>
      </c>
      <c r="J200" s="350"/>
      <c r="K200" s="350"/>
      <c r="L200" s="351"/>
      <c r="M200" s="437"/>
      <c r="N200" s="432">
        <f>$N$644</f>
        <v>0</v>
      </c>
      <c r="O200" s="10"/>
    </row>
    <row r="201" spans="2:15" ht="14.25" customHeight="1" x14ac:dyDescent="0.25">
      <c r="B201" s="2380"/>
      <c r="C201" s="2381"/>
      <c r="D201" s="2381"/>
      <c r="E201" s="2381"/>
      <c r="F201" s="2382"/>
      <c r="H201" s="416">
        <v>747</v>
      </c>
      <c r="I201" s="349" t="s">
        <v>135</v>
      </c>
      <c r="J201" s="350"/>
      <c r="K201" s="350"/>
      <c r="L201" s="351"/>
      <c r="M201" s="437"/>
      <c r="N201" s="432">
        <f>$N$645</f>
        <v>0</v>
      </c>
      <c r="O201" s="10"/>
    </row>
    <row r="202" spans="2:15" ht="15" customHeight="1" x14ac:dyDescent="0.25">
      <c r="B202" s="518"/>
      <c r="C202" s="519"/>
      <c r="D202" s="519"/>
      <c r="E202" s="519"/>
      <c r="F202" s="520"/>
      <c r="H202" s="374">
        <v>748</v>
      </c>
      <c r="I202" s="349" t="s">
        <v>168</v>
      </c>
      <c r="J202" s="357"/>
      <c r="K202" s="357"/>
      <c r="L202" s="417"/>
      <c r="M202" s="523"/>
      <c r="N202" s="432">
        <f>$N$646</f>
        <v>0</v>
      </c>
      <c r="O202" s="3"/>
    </row>
    <row r="203" spans="2:15" ht="15" customHeight="1" x14ac:dyDescent="0.25">
      <c r="B203" s="518"/>
      <c r="C203" s="519"/>
      <c r="D203" s="519"/>
      <c r="E203" s="519"/>
      <c r="F203" s="520"/>
      <c r="H203" s="359">
        <v>74</v>
      </c>
      <c r="I203" s="378" t="s">
        <v>136</v>
      </c>
      <c r="J203" s="361"/>
      <c r="K203" s="361"/>
      <c r="L203" s="362"/>
      <c r="M203" s="451"/>
      <c r="N203" s="452">
        <f>$N$647</f>
        <v>0</v>
      </c>
      <c r="O203" s="453">
        <f>SUM(O193:O202)</f>
        <v>0</v>
      </c>
    </row>
    <row r="204" spans="2:15" ht="15" customHeight="1" x14ac:dyDescent="0.25">
      <c r="B204" s="657"/>
      <c r="C204" s="341"/>
      <c r="D204" s="341"/>
      <c r="E204" s="341"/>
      <c r="F204" s="606"/>
      <c r="H204" s="364"/>
      <c r="I204" s="352"/>
      <c r="J204" s="341"/>
      <c r="K204" s="341"/>
      <c r="L204" s="325"/>
      <c r="M204" s="325"/>
      <c r="N204" s="365"/>
      <c r="O204" s="454"/>
    </row>
    <row r="205" spans="2:15" ht="14.25" customHeight="1" x14ac:dyDescent="0.25">
      <c r="B205" s="657"/>
      <c r="C205" s="341"/>
      <c r="D205" s="341"/>
      <c r="E205" s="341"/>
      <c r="F205" s="606"/>
      <c r="H205" s="370">
        <v>751</v>
      </c>
      <c r="I205" s="381" t="s">
        <v>137</v>
      </c>
      <c r="J205" s="346"/>
      <c r="K205" s="346"/>
      <c r="L205" s="347"/>
      <c r="M205" s="431"/>
      <c r="N205" s="432">
        <f>$N$649</f>
        <v>0</v>
      </c>
      <c r="O205" s="7"/>
    </row>
    <row r="206" spans="2:15" ht="17.399999999999999" x14ac:dyDescent="0.25">
      <c r="B206" s="657"/>
      <c r="C206" s="763"/>
      <c r="D206" s="764"/>
      <c r="E206" s="764"/>
      <c r="F206" s="508"/>
      <c r="H206" s="348">
        <v>752</v>
      </c>
      <c r="I206" s="349" t="s">
        <v>138</v>
      </c>
      <c r="J206" s="350"/>
      <c r="K206" s="350"/>
      <c r="L206" s="351"/>
      <c r="M206" s="437"/>
      <c r="N206" s="432">
        <f>$N$650</f>
        <v>0</v>
      </c>
      <c r="O206" s="2"/>
    </row>
    <row r="207" spans="2:15" ht="14.25" customHeight="1" x14ac:dyDescent="0.25">
      <c r="B207" s="658"/>
      <c r="C207" s="664"/>
      <c r="D207" s="664"/>
      <c r="E207" s="664"/>
      <c r="F207" s="665"/>
      <c r="H207" s="348">
        <v>757</v>
      </c>
      <c r="I207" s="356" t="s">
        <v>139</v>
      </c>
      <c r="J207" s="357"/>
      <c r="K207" s="357"/>
      <c r="L207" s="358"/>
      <c r="M207" s="450"/>
      <c r="N207" s="432">
        <f>$N$651</f>
        <v>0</v>
      </c>
      <c r="O207" s="2"/>
    </row>
    <row r="208" spans="2:15" ht="15" customHeight="1" x14ac:dyDescent="0.25">
      <c r="B208" s="658"/>
      <c r="C208" s="664"/>
      <c r="D208" s="664"/>
      <c r="E208" s="664"/>
      <c r="F208" s="665"/>
      <c r="H208" s="359">
        <v>75</v>
      </c>
      <c r="I208" s="378" t="s">
        <v>140</v>
      </c>
      <c r="J208" s="361"/>
      <c r="K208" s="361"/>
      <c r="L208" s="389"/>
      <c r="M208" s="485"/>
      <c r="N208" s="452">
        <f>$N$652</f>
        <v>0</v>
      </c>
      <c r="O208" s="453">
        <f>SUM(O205:O207)</f>
        <v>0</v>
      </c>
    </row>
    <row r="209" spans="2:16" ht="16.8" x14ac:dyDescent="0.25">
      <c r="B209" s="658"/>
      <c r="C209" s="664"/>
      <c r="D209" s="664"/>
      <c r="E209" s="664"/>
      <c r="F209" s="665"/>
      <c r="H209" s="334"/>
      <c r="I209" s="369"/>
      <c r="J209" s="341"/>
      <c r="K209" s="341"/>
      <c r="L209" s="352"/>
      <c r="M209" s="352"/>
      <c r="N209" s="335"/>
      <c r="O209" s="471"/>
    </row>
    <row r="210" spans="2:16" ht="15" customHeight="1" x14ac:dyDescent="0.3">
      <c r="B210" s="765"/>
      <c r="C210" s="519"/>
      <c r="D210" s="519"/>
      <c r="E210" s="519"/>
      <c r="F210" s="520"/>
      <c r="H210" s="383">
        <v>76</v>
      </c>
      <c r="I210" s="378" t="s">
        <v>141</v>
      </c>
      <c r="J210" s="361"/>
      <c r="K210" s="361"/>
      <c r="L210" s="361"/>
      <c r="M210" s="479"/>
      <c r="N210" s="452">
        <f>$N$654</f>
        <v>0</v>
      </c>
      <c r="O210" s="7"/>
    </row>
    <row r="211" spans="2:16" ht="15" customHeight="1" x14ac:dyDescent="0.25">
      <c r="B211" s="518"/>
      <c r="C211" s="519"/>
      <c r="D211" s="519"/>
      <c r="E211" s="519"/>
      <c r="F211" s="520"/>
      <c r="H211" s="334"/>
      <c r="I211" s="369"/>
      <c r="J211" s="341"/>
      <c r="K211" s="341"/>
      <c r="L211" s="352"/>
      <c r="M211" s="352"/>
      <c r="N211" s="335"/>
      <c r="O211" s="471"/>
    </row>
    <row r="212" spans="2:16" ht="15" customHeight="1" x14ac:dyDescent="0.25">
      <c r="B212" s="658"/>
      <c r="C212" s="664"/>
      <c r="D212" s="664"/>
      <c r="E212" s="664"/>
      <c r="F212" s="665"/>
      <c r="H212" s="383">
        <v>77</v>
      </c>
      <c r="I212" s="378" t="s">
        <v>383</v>
      </c>
      <c r="J212" s="361"/>
      <c r="K212" s="361"/>
      <c r="L212" s="361"/>
      <c r="M212" s="479"/>
      <c r="N212" s="452">
        <f>$N$656</f>
        <v>0</v>
      </c>
      <c r="O212" s="7"/>
    </row>
    <row r="213" spans="2:16" ht="15" customHeight="1" x14ac:dyDescent="0.25">
      <c r="B213" s="658"/>
      <c r="C213" s="664"/>
      <c r="D213" s="664"/>
      <c r="E213" s="664"/>
      <c r="F213" s="665"/>
      <c r="H213" s="334"/>
      <c r="I213" s="369"/>
      <c r="J213" s="341"/>
      <c r="K213" s="341"/>
      <c r="L213" s="352"/>
      <c r="M213" s="352"/>
      <c r="N213" s="335"/>
      <c r="O213" s="471"/>
    </row>
    <row r="214" spans="2:16" ht="15" customHeight="1" x14ac:dyDescent="0.25">
      <c r="B214" s="658"/>
      <c r="C214" s="664"/>
      <c r="D214" s="664"/>
      <c r="E214" s="664"/>
      <c r="F214" s="665"/>
      <c r="H214" s="383">
        <v>78</v>
      </c>
      <c r="I214" s="378" t="s">
        <v>143</v>
      </c>
      <c r="J214" s="361"/>
      <c r="K214" s="361"/>
      <c r="L214" s="361"/>
      <c r="M214" s="479"/>
      <c r="N214" s="452">
        <f>$N$658</f>
        <v>0</v>
      </c>
      <c r="O214" s="7"/>
    </row>
    <row r="215" spans="2:16" ht="15" customHeight="1" x14ac:dyDescent="0.25">
      <c r="B215" s="518"/>
      <c r="C215" s="519"/>
      <c r="D215" s="519"/>
      <c r="E215" s="519"/>
      <c r="F215" s="520"/>
      <c r="H215" s="334"/>
      <c r="I215" s="369"/>
      <c r="J215" s="341"/>
      <c r="K215" s="341"/>
      <c r="L215" s="352"/>
      <c r="M215" s="352"/>
      <c r="N215" s="335"/>
      <c r="O215" s="471"/>
    </row>
    <row r="216" spans="2:16" ht="15" customHeight="1" x14ac:dyDescent="0.25">
      <c r="B216" s="518"/>
      <c r="C216" s="519"/>
      <c r="D216" s="519"/>
      <c r="E216" s="519"/>
      <c r="F216" s="520"/>
      <c r="H216" s="383">
        <v>79</v>
      </c>
      <c r="I216" s="378" t="s">
        <v>384</v>
      </c>
      <c r="J216" s="361"/>
      <c r="K216" s="361"/>
      <c r="L216" s="361"/>
      <c r="M216" s="479"/>
      <c r="N216" s="452">
        <f>$N$660</f>
        <v>0</v>
      </c>
      <c r="O216" s="7"/>
    </row>
    <row r="217" spans="2:16" ht="15" customHeight="1" x14ac:dyDescent="0.25">
      <c r="B217" s="518"/>
      <c r="C217" s="519"/>
      <c r="D217" s="519"/>
      <c r="E217" s="519"/>
      <c r="F217" s="520"/>
      <c r="H217" s="364"/>
      <c r="I217" s="352"/>
      <c r="J217" s="341"/>
      <c r="K217" s="341"/>
      <c r="L217" s="352"/>
      <c r="M217" s="352"/>
      <c r="N217" s="365"/>
      <c r="O217" s="454"/>
    </row>
    <row r="218" spans="2:16" ht="16.8" x14ac:dyDescent="0.25">
      <c r="B218" s="518"/>
      <c r="C218" s="519"/>
      <c r="D218" s="519"/>
      <c r="E218" s="519"/>
      <c r="F218" s="520"/>
      <c r="H218" s="390">
        <v>87</v>
      </c>
      <c r="I218" s="378" t="s">
        <v>145</v>
      </c>
      <c r="J218" s="361"/>
      <c r="K218" s="361"/>
      <c r="L218" s="361"/>
      <c r="M218" s="479"/>
      <c r="N218" s="452">
        <f>$N$662</f>
        <v>0</v>
      </c>
      <c r="O218" s="11"/>
    </row>
    <row r="219" spans="2:16" ht="15.75" customHeight="1" thickBot="1" x14ac:dyDescent="0.3">
      <c r="B219" s="518"/>
      <c r="C219" s="519"/>
      <c r="D219" s="519"/>
      <c r="E219" s="519"/>
      <c r="F219" s="520"/>
      <c r="H219" s="391"/>
      <c r="I219" s="45"/>
      <c r="J219" s="341"/>
      <c r="K219" s="341"/>
      <c r="L219" s="352"/>
      <c r="M219" s="352"/>
      <c r="N219" s="45"/>
      <c r="O219" s="412"/>
    </row>
    <row r="220" spans="2:16" ht="15" customHeight="1" x14ac:dyDescent="0.25">
      <c r="B220" s="518"/>
      <c r="C220" s="519"/>
      <c r="D220" s="519"/>
      <c r="E220" s="519"/>
      <c r="F220" s="520"/>
      <c r="H220" s="392" t="s">
        <v>146</v>
      </c>
      <c r="I220" s="393"/>
      <c r="J220" s="418"/>
      <c r="K220" s="418"/>
      <c r="L220" s="393"/>
      <c r="M220" s="530"/>
      <c r="N220" s="419">
        <f>N216+N214+N212+N210+N208+N203+N191+N218</f>
        <v>0</v>
      </c>
      <c r="O220" s="419">
        <f>O216+O214+O212+O210+O208+O203+O191+O218</f>
        <v>0</v>
      </c>
    </row>
    <row r="221" spans="2:16" ht="16.8" x14ac:dyDescent="0.25">
      <c r="B221" s="518"/>
      <c r="C221" s="507"/>
      <c r="D221" s="507"/>
      <c r="E221" s="507"/>
      <c r="F221" s="508"/>
      <c r="H221" s="364" t="s">
        <v>147</v>
      </c>
      <c r="I221" s="365"/>
      <c r="J221" s="336"/>
      <c r="K221" s="336"/>
      <c r="L221" s="411"/>
      <c r="M221" s="505"/>
      <c r="N221" s="420">
        <f>IF(N220&lt;J177,J177-N220,0)</f>
        <v>0</v>
      </c>
      <c r="O221" s="420">
        <f>IF(O220&lt;O177,O177-O220,0)</f>
        <v>0</v>
      </c>
    </row>
    <row r="222" spans="2:16" ht="14.4" thickBot="1" x14ac:dyDescent="0.3">
      <c r="B222" s="669"/>
      <c r="C222" s="607"/>
      <c r="D222" s="607"/>
      <c r="E222" s="607"/>
      <c r="F222" s="608"/>
      <c r="H222" s="398" t="s">
        <v>118</v>
      </c>
      <c r="I222" s="399"/>
      <c r="J222" s="421"/>
      <c r="K222" s="421"/>
      <c r="L222" s="401"/>
      <c r="M222" s="533"/>
      <c r="N222" s="422">
        <f>N221+N220</f>
        <v>0</v>
      </c>
      <c r="O222" s="422">
        <f>O221+O220</f>
        <v>0</v>
      </c>
    </row>
    <row r="223" spans="2:16" ht="13.8" thickBot="1" x14ac:dyDescent="0.3"/>
    <row r="224" spans="2:16" s="324" customFormat="1" ht="33.75" customHeight="1" thickBot="1" x14ac:dyDescent="0.3">
      <c r="B224" s="2358" t="s">
        <v>182</v>
      </c>
      <c r="C224" s="2359"/>
      <c r="D224" s="2359"/>
      <c r="E224" s="2359"/>
      <c r="F224" s="2359"/>
      <c r="G224" s="2359"/>
      <c r="H224" s="2359"/>
      <c r="I224" s="2359"/>
      <c r="J224" s="2359"/>
      <c r="K224" s="2359"/>
      <c r="L224" s="2359"/>
      <c r="M224" s="2359"/>
      <c r="N224" s="2359"/>
      <c r="O224" s="2360"/>
      <c r="P224" s="326"/>
    </row>
    <row r="225" spans="2:22" ht="13.8" thickBot="1" x14ac:dyDescent="0.3"/>
    <row r="226" spans="2:22" ht="30.75" customHeight="1" thickBot="1" x14ac:dyDescent="0.3">
      <c r="B226" s="2325" t="s">
        <v>186</v>
      </c>
      <c r="C226" s="2326"/>
      <c r="D226" s="2326"/>
      <c r="E226" s="2326"/>
      <c r="F226" s="2326"/>
      <c r="G226" s="2326"/>
      <c r="H226" s="2457" t="s">
        <v>200</v>
      </c>
      <c r="I226" s="2458"/>
      <c r="J226" s="2458"/>
      <c r="K226" s="2458"/>
      <c r="L226" s="2458"/>
      <c r="M226" s="2458"/>
      <c r="N226" s="2458"/>
      <c r="O226" s="2459"/>
    </row>
    <row r="228" spans="2:22" ht="15" x14ac:dyDescent="0.25">
      <c r="B228" s="543"/>
      <c r="C228" s="543"/>
      <c r="D228" s="543"/>
      <c r="E228" s="544"/>
    </row>
    <row r="229" spans="2:22" ht="15" customHeight="1" thickBot="1" x14ac:dyDescent="0.3">
      <c r="B229" s="600"/>
      <c r="C229" s="601"/>
      <c r="D229" s="599"/>
      <c r="E229" s="599"/>
      <c r="K229" s="42"/>
      <c r="L229" s="42"/>
      <c r="M229" s="43"/>
      <c r="N229" s="43"/>
      <c r="O229" s="325"/>
      <c r="P229" s="42"/>
      <c r="U229" s="43"/>
      <c r="V229" s="43"/>
    </row>
    <row r="230" spans="2:22" s="426" customFormat="1" ht="25.05" customHeight="1" thickTop="1" thickBot="1" x14ac:dyDescent="0.35">
      <c r="B230" s="2389" t="s">
        <v>173</v>
      </c>
      <c r="C230" s="2390"/>
      <c r="D230" s="2390"/>
      <c r="E230" s="2391"/>
      <c r="H230" s="2392" t="s">
        <v>174</v>
      </c>
      <c r="I230" s="2393"/>
      <c r="J230" s="2393"/>
      <c r="K230" s="2393"/>
      <c r="L230" s="2393"/>
      <c r="M230" s="2393"/>
      <c r="N230" s="2393"/>
      <c r="O230" s="2394"/>
      <c r="P230" s="427"/>
      <c r="U230" s="428"/>
      <c r="V230" s="428"/>
    </row>
    <row r="231" spans="2:22" ht="15" customHeight="1" thickTop="1" x14ac:dyDescent="0.25">
      <c r="B231" s="2419" t="s">
        <v>189</v>
      </c>
      <c r="C231" s="2386" t="s">
        <v>16</v>
      </c>
      <c r="D231" s="2386" t="s">
        <v>191</v>
      </c>
      <c r="E231" s="2383" t="s">
        <v>192</v>
      </c>
      <c r="H231" s="330" t="s">
        <v>17</v>
      </c>
      <c r="I231" s="331"/>
      <c r="J231" s="332"/>
      <c r="K231" s="332"/>
      <c r="L231" s="331"/>
      <c r="M231" s="331"/>
      <c r="N231" s="331"/>
      <c r="O231" s="333"/>
      <c r="P231" s="42"/>
      <c r="U231" s="43"/>
      <c r="V231" s="43"/>
    </row>
    <row r="232" spans="2:22" ht="31.5" customHeight="1" x14ac:dyDescent="0.25">
      <c r="B232" s="2420"/>
      <c r="C232" s="2387"/>
      <c r="D232" s="2387"/>
      <c r="E232" s="2384"/>
      <c r="H232" s="334"/>
      <c r="I232" s="335"/>
      <c r="J232" s="336"/>
      <c r="K232" s="336"/>
      <c r="L232" s="335"/>
      <c r="M232" s="337"/>
      <c r="N232" s="429" t="s">
        <v>282</v>
      </c>
      <c r="O232" s="430" t="s">
        <v>19</v>
      </c>
      <c r="P232" s="42"/>
      <c r="U232" s="43"/>
      <c r="V232" s="43"/>
    </row>
    <row r="233" spans="2:22" ht="15" customHeight="1" x14ac:dyDescent="0.25">
      <c r="B233" s="2420"/>
      <c r="C233" s="2387"/>
      <c r="D233" s="2387"/>
      <c r="E233" s="2384"/>
      <c r="H233" s="339"/>
      <c r="I233" s="340"/>
      <c r="J233" s="341"/>
      <c r="K233" s="341"/>
      <c r="L233" s="42"/>
      <c r="M233" s="43"/>
      <c r="N233" s="342"/>
      <c r="O233" s="343"/>
      <c r="P233" s="42"/>
      <c r="U233" s="43"/>
      <c r="V233" s="43"/>
    </row>
    <row r="234" spans="2:22" ht="15" customHeight="1" x14ac:dyDescent="0.25">
      <c r="B234" s="2421"/>
      <c r="C234" s="2388"/>
      <c r="D234" s="2388"/>
      <c r="E234" s="2385"/>
      <c r="H234" s="344">
        <v>6061</v>
      </c>
      <c r="I234" s="345" t="s">
        <v>20</v>
      </c>
      <c r="J234" s="346"/>
      <c r="K234" s="346"/>
      <c r="L234" s="347"/>
      <c r="M234" s="431"/>
      <c r="N234" s="432">
        <f>$N$567</f>
        <v>0</v>
      </c>
      <c r="O234" s="1"/>
      <c r="P234" s="42"/>
      <c r="U234" s="43"/>
      <c r="V234" s="43"/>
    </row>
    <row r="235" spans="2:22" ht="15" customHeight="1" thickBot="1" x14ac:dyDescent="0.3">
      <c r="B235" s="433" t="s">
        <v>21</v>
      </c>
      <c r="C235" s="434"/>
      <c r="D235" s="435"/>
      <c r="E235" s="436"/>
      <c r="H235" s="348">
        <v>6063</v>
      </c>
      <c r="I235" s="349" t="s">
        <v>22</v>
      </c>
      <c r="J235" s="350"/>
      <c r="K235" s="350"/>
      <c r="L235" s="351"/>
      <c r="M235" s="437"/>
      <c r="N235" s="432">
        <f>$N$568</f>
        <v>0</v>
      </c>
      <c r="O235" s="2"/>
      <c r="P235" s="42"/>
      <c r="U235" s="43"/>
      <c r="V235" s="43"/>
    </row>
    <row r="236" spans="2:22" ht="15" customHeight="1" x14ac:dyDescent="0.25">
      <c r="B236" s="20" t="s">
        <v>23</v>
      </c>
      <c r="C236" s="21"/>
      <c r="D236" s="22"/>
      <c r="E236" s="438">
        <f>C236*D236</f>
        <v>0</v>
      </c>
      <c r="H236" s="348">
        <v>6064</v>
      </c>
      <c r="I236" s="349" t="s">
        <v>24</v>
      </c>
      <c r="J236" s="350"/>
      <c r="K236" s="350"/>
      <c r="L236" s="351"/>
      <c r="M236" s="437"/>
      <c r="N236" s="432">
        <f>$N$569</f>
        <v>0</v>
      </c>
      <c r="O236" s="2"/>
      <c r="P236" s="45"/>
      <c r="U236" s="43"/>
      <c r="V236" s="43"/>
    </row>
    <row r="237" spans="2:22" ht="15" customHeight="1" x14ac:dyDescent="0.25">
      <c r="B237" s="27" t="s">
        <v>25</v>
      </c>
      <c r="C237" s="23"/>
      <c r="D237" s="24"/>
      <c r="E237" s="438">
        <f>C237*D237</f>
        <v>0</v>
      </c>
      <c r="H237" s="348">
        <v>6066</v>
      </c>
      <c r="I237" s="349" t="s">
        <v>26</v>
      </c>
      <c r="J237" s="350"/>
      <c r="K237" s="350"/>
      <c r="L237" s="351"/>
      <c r="M237" s="437"/>
      <c r="N237" s="432">
        <f>$N$570</f>
        <v>0</v>
      </c>
      <c r="O237" s="2"/>
      <c r="P237" s="352"/>
      <c r="U237" s="352"/>
      <c r="V237" s="352"/>
    </row>
    <row r="238" spans="2:22" ht="15" customHeight="1" thickBot="1" x14ac:dyDescent="0.3">
      <c r="B238" s="27" t="s">
        <v>27</v>
      </c>
      <c r="C238" s="25"/>
      <c r="D238" s="26"/>
      <c r="E238" s="438">
        <f>C238*D238</f>
        <v>0</v>
      </c>
      <c r="H238" s="353" t="s">
        <v>28</v>
      </c>
      <c r="I238" s="349" t="s">
        <v>29</v>
      </c>
      <c r="J238" s="350"/>
      <c r="K238" s="350"/>
      <c r="L238" s="351"/>
      <c r="M238" s="437"/>
      <c r="N238" s="432">
        <f>$N$571</f>
        <v>0</v>
      </c>
      <c r="O238" s="2"/>
      <c r="P238" s="42"/>
      <c r="U238" s="43"/>
      <c r="V238" s="43"/>
    </row>
    <row r="239" spans="2:22" ht="15" customHeight="1" thickBot="1" x14ac:dyDescent="0.3">
      <c r="B239" s="467" t="s">
        <v>30</v>
      </c>
      <c r="C239" s="468">
        <f>SUM(C236:C238)</f>
        <v>0</v>
      </c>
      <c r="D239" s="469" t="e">
        <f>E239/C239</f>
        <v>#DIV/0!</v>
      </c>
      <c r="E239" s="470">
        <f>SUM(E236:E238)</f>
        <v>0</v>
      </c>
      <c r="H239" s="353" t="s">
        <v>31</v>
      </c>
      <c r="I239" s="349" t="s">
        <v>32</v>
      </c>
      <c r="J239" s="350"/>
      <c r="K239" s="350"/>
      <c r="L239" s="351"/>
      <c r="M239" s="437"/>
      <c r="N239" s="432">
        <f>$N$572</f>
        <v>0</v>
      </c>
      <c r="O239" s="2"/>
      <c r="P239" s="42"/>
      <c r="U239" s="43"/>
      <c r="V239" s="43"/>
    </row>
    <row r="240" spans="2:22" ht="15" customHeight="1" thickBot="1" x14ac:dyDescent="0.3">
      <c r="B240" s="603"/>
      <c r="C240" s="445"/>
      <c r="D240" s="446"/>
      <c r="E240" s="604"/>
      <c r="H240" s="353" t="s">
        <v>33</v>
      </c>
      <c r="I240" s="349" t="s">
        <v>34</v>
      </c>
      <c r="J240" s="350"/>
      <c r="K240" s="350"/>
      <c r="L240" s="351"/>
      <c r="M240" s="437"/>
      <c r="N240" s="432">
        <f>$N$573</f>
        <v>0</v>
      </c>
      <c r="O240" s="2"/>
      <c r="P240" s="42"/>
      <c r="U240" s="43"/>
      <c r="V240" s="43"/>
    </row>
    <row r="241" spans="2:22" ht="15" customHeight="1" thickBot="1" x14ac:dyDescent="0.3">
      <c r="B241" s="472" t="s">
        <v>35</v>
      </c>
      <c r="C241" s="473"/>
      <c r="D241" s="474"/>
      <c r="E241" s="475"/>
      <c r="H241" s="355" t="s">
        <v>36</v>
      </c>
      <c r="I241" s="356" t="s">
        <v>37</v>
      </c>
      <c r="J241" s="357"/>
      <c r="K241" s="357"/>
      <c r="L241" s="358"/>
      <c r="M241" s="450"/>
      <c r="N241" s="432">
        <f>$N$574</f>
        <v>0</v>
      </c>
      <c r="O241" s="3"/>
      <c r="P241" s="42"/>
      <c r="U241" s="43"/>
      <c r="V241" s="43"/>
    </row>
    <row r="242" spans="2:22" ht="15" customHeight="1" x14ac:dyDescent="0.25">
      <c r="B242" s="20" t="s">
        <v>38</v>
      </c>
      <c r="C242" s="21"/>
      <c r="D242" s="22"/>
      <c r="E242" s="438">
        <f>C242*D242</f>
        <v>0</v>
      </c>
      <c r="H242" s="359">
        <v>60</v>
      </c>
      <c r="I242" s="360" t="s">
        <v>39</v>
      </c>
      <c r="J242" s="361"/>
      <c r="K242" s="361"/>
      <c r="L242" s="362"/>
      <c r="M242" s="451"/>
      <c r="N242" s="452">
        <f>$N$575</f>
        <v>0</v>
      </c>
      <c r="O242" s="453">
        <f>SUM(O234:O241)</f>
        <v>0</v>
      </c>
      <c r="P242" s="45"/>
      <c r="U242" s="43"/>
      <c r="V242" s="43"/>
    </row>
    <row r="243" spans="2:22" ht="15" customHeight="1" x14ac:dyDescent="0.25">
      <c r="B243" s="27" t="s">
        <v>40</v>
      </c>
      <c r="C243" s="23"/>
      <c r="D243" s="24"/>
      <c r="E243" s="438">
        <f>C243*D243</f>
        <v>0</v>
      </c>
      <c r="H243" s="364"/>
      <c r="I243" s="365"/>
      <c r="J243" s="336"/>
      <c r="K243" s="336"/>
      <c r="L243" s="366"/>
      <c r="M243" s="367"/>
      <c r="N243" s="365"/>
      <c r="O243" s="454"/>
      <c r="P243" s="369"/>
      <c r="U243" s="369"/>
      <c r="V243" s="369"/>
    </row>
    <row r="244" spans="2:22" ht="15" customHeight="1" thickBot="1" x14ac:dyDescent="0.3">
      <c r="B244" s="27" t="s">
        <v>41</v>
      </c>
      <c r="C244" s="23"/>
      <c r="D244" s="24"/>
      <c r="E244" s="438">
        <f>C244*D244</f>
        <v>0</v>
      </c>
      <c r="H244" s="370">
        <v>613</v>
      </c>
      <c r="I244" s="371" t="s">
        <v>42</v>
      </c>
      <c r="J244" s="372"/>
      <c r="K244" s="372"/>
      <c r="L244" s="373"/>
      <c r="M244" s="373"/>
      <c r="N244" s="455">
        <f>$N$577</f>
        <v>0</v>
      </c>
      <c r="O244" s="4"/>
      <c r="P244" s="45"/>
      <c r="U244" s="43"/>
      <c r="V244" s="43"/>
    </row>
    <row r="245" spans="2:22" ht="15" customHeight="1" thickBot="1" x14ac:dyDescent="0.3">
      <c r="B245" s="538" t="s">
        <v>43</v>
      </c>
      <c r="C245" s="468">
        <f>SUM(C242:C244)</f>
        <v>0</v>
      </c>
      <c r="D245" s="469" t="e">
        <f>E245/C245</f>
        <v>#DIV/0!</v>
      </c>
      <c r="E245" s="470">
        <f>SUM(E242:E244)</f>
        <v>0</v>
      </c>
      <c r="H245" s="348">
        <v>614</v>
      </c>
      <c r="I245" s="349" t="s">
        <v>44</v>
      </c>
      <c r="J245" s="350"/>
      <c r="K245" s="350"/>
      <c r="L245" s="351"/>
      <c r="M245" s="351"/>
      <c r="N245" s="455">
        <f>$N$578</f>
        <v>0</v>
      </c>
      <c r="O245" s="5"/>
      <c r="P245" s="369"/>
      <c r="U245" s="369"/>
      <c r="V245" s="369"/>
    </row>
    <row r="246" spans="2:22" ht="15" customHeight="1" thickBot="1" x14ac:dyDescent="0.3">
      <c r="B246" s="603"/>
      <c r="C246" s="74"/>
      <c r="D246" s="75"/>
      <c r="E246" s="73"/>
      <c r="H246" s="348">
        <v>615</v>
      </c>
      <c r="I246" s="349" t="s">
        <v>45</v>
      </c>
      <c r="J246" s="350"/>
      <c r="K246" s="350"/>
      <c r="L246" s="351"/>
      <c r="M246" s="351"/>
      <c r="N246" s="455">
        <f>$N$579</f>
        <v>0</v>
      </c>
      <c r="O246" s="5"/>
      <c r="P246" s="45"/>
      <c r="U246" s="43"/>
      <c r="V246" s="43"/>
    </row>
    <row r="247" spans="2:22" ht="15" customHeight="1" thickBot="1" x14ac:dyDescent="0.3">
      <c r="B247" s="472" t="s">
        <v>46</v>
      </c>
      <c r="C247" s="473"/>
      <c r="D247" s="474"/>
      <c r="E247" s="475"/>
      <c r="H247" s="348">
        <v>616</v>
      </c>
      <c r="I247" s="349" t="s">
        <v>47</v>
      </c>
      <c r="J247" s="350"/>
      <c r="K247" s="350"/>
      <c r="L247" s="351"/>
      <c r="M247" s="351"/>
      <c r="N247" s="455">
        <f>$N$580</f>
        <v>0</v>
      </c>
      <c r="O247" s="5"/>
      <c r="P247" s="369"/>
      <c r="U247" s="369"/>
      <c r="V247" s="369"/>
    </row>
    <row r="248" spans="2:22" ht="15" customHeight="1" x14ac:dyDescent="0.25">
      <c r="B248" s="20" t="s">
        <v>48</v>
      </c>
      <c r="C248" s="21"/>
      <c r="D248" s="22"/>
      <c r="E248" s="438">
        <f>C248*D248</f>
        <v>0</v>
      </c>
      <c r="H248" s="374">
        <v>618</v>
      </c>
      <c r="I248" s="375" t="s">
        <v>49</v>
      </c>
      <c r="J248" s="376"/>
      <c r="K248" s="376"/>
      <c r="L248" s="377"/>
      <c r="M248" s="377"/>
      <c r="N248" s="455">
        <f>$N$581</f>
        <v>0</v>
      </c>
      <c r="O248" s="6"/>
      <c r="P248" s="45"/>
      <c r="U248" s="43"/>
      <c r="V248" s="43"/>
    </row>
    <row r="249" spans="2:22" ht="15" customHeight="1" x14ac:dyDescent="0.25">
      <c r="B249" s="28" t="s">
        <v>50</v>
      </c>
      <c r="C249" s="21"/>
      <c r="D249" s="22"/>
      <c r="E249" s="438">
        <f t="shared" ref="E249:E262" si="2">C249*D249</f>
        <v>0</v>
      </c>
      <c r="H249" s="359">
        <v>61</v>
      </c>
      <c r="I249" s="378" t="s">
        <v>51</v>
      </c>
      <c r="J249" s="361"/>
      <c r="K249" s="361"/>
      <c r="L249" s="362"/>
      <c r="M249" s="362"/>
      <c r="N249" s="363">
        <f>$N$582</f>
        <v>0</v>
      </c>
      <c r="O249" s="453">
        <f>SUM(O244:O248)</f>
        <v>0</v>
      </c>
      <c r="P249" s="369"/>
      <c r="U249" s="369"/>
      <c r="V249" s="369"/>
    </row>
    <row r="250" spans="2:22" ht="15" customHeight="1" x14ac:dyDescent="0.25">
      <c r="B250" s="28" t="s">
        <v>52</v>
      </c>
      <c r="C250" s="21"/>
      <c r="D250" s="22"/>
      <c r="E250" s="438">
        <f t="shared" si="2"/>
        <v>0</v>
      </c>
      <c r="H250" s="379"/>
      <c r="I250" s="42"/>
      <c r="J250" s="341"/>
      <c r="K250" s="341"/>
      <c r="L250" s="45"/>
      <c r="M250" s="43"/>
      <c r="N250" s="367"/>
      <c r="O250" s="465"/>
      <c r="P250" s="45"/>
      <c r="U250" s="43"/>
      <c r="V250" s="43"/>
    </row>
    <row r="251" spans="2:22" ht="15" customHeight="1" x14ac:dyDescent="0.25">
      <c r="B251" s="28" t="s">
        <v>53</v>
      </c>
      <c r="C251" s="21"/>
      <c r="D251" s="22"/>
      <c r="E251" s="438">
        <f t="shared" si="2"/>
        <v>0</v>
      </c>
      <c r="H251" s="370">
        <v>621</v>
      </c>
      <c r="I251" s="381" t="s">
        <v>54</v>
      </c>
      <c r="J251" s="346"/>
      <c r="K251" s="346"/>
      <c r="L251" s="347"/>
      <c r="M251" s="431"/>
      <c r="N251" s="432">
        <f>$N$584</f>
        <v>0</v>
      </c>
      <c r="O251" s="7"/>
      <c r="P251" s="352"/>
      <c r="U251" s="352"/>
      <c r="V251" s="352"/>
    </row>
    <row r="252" spans="2:22" ht="15" customHeight="1" x14ac:dyDescent="0.25">
      <c r="B252" s="28" t="s">
        <v>55</v>
      </c>
      <c r="C252" s="21"/>
      <c r="D252" s="22"/>
      <c r="E252" s="438">
        <f t="shared" si="2"/>
        <v>0</v>
      </c>
      <c r="H252" s="348">
        <v>622</v>
      </c>
      <c r="I252" s="349" t="s">
        <v>56</v>
      </c>
      <c r="J252" s="350"/>
      <c r="K252" s="350"/>
      <c r="L252" s="351"/>
      <c r="M252" s="437"/>
      <c r="N252" s="432">
        <f>$N$585</f>
        <v>0</v>
      </c>
      <c r="O252" s="2"/>
      <c r="P252" s="352"/>
      <c r="U252" s="43"/>
      <c r="V252" s="43"/>
    </row>
    <row r="253" spans="2:22" ht="15" customHeight="1" x14ac:dyDescent="0.25">
      <c r="B253" s="28" t="s">
        <v>57</v>
      </c>
      <c r="C253" s="21"/>
      <c r="D253" s="22"/>
      <c r="E253" s="438">
        <f t="shared" si="2"/>
        <v>0</v>
      </c>
      <c r="H253" s="348" t="s">
        <v>58</v>
      </c>
      <c r="I253" s="349" t="s">
        <v>59</v>
      </c>
      <c r="J253" s="350"/>
      <c r="K253" s="350"/>
      <c r="L253" s="351"/>
      <c r="M253" s="437"/>
      <c r="N253" s="432">
        <f>$N$586</f>
        <v>0</v>
      </c>
      <c r="O253" s="2"/>
      <c r="P253" s="352"/>
      <c r="U253" s="43"/>
      <c r="V253" s="43"/>
    </row>
    <row r="254" spans="2:22" ht="15" customHeight="1" x14ac:dyDescent="0.25">
      <c r="B254" s="28" t="s">
        <v>60</v>
      </c>
      <c r="C254" s="21"/>
      <c r="D254" s="22"/>
      <c r="E254" s="438">
        <f t="shared" si="2"/>
        <v>0</v>
      </c>
      <c r="H254" s="348">
        <v>623</v>
      </c>
      <c r="I254" s="349" t="s">
        <v>61</v>
      </c>
      <c r="J254" s="350"/>
      <c r="K254" s="350"/>
      <c r="L254" s="351"/>
      <c r="M254" s="437"/>
      <c r="N254" s="432">
        <f>$N$587</f>
        <v>0</v>
      </c>
      <c r="O254" s="2"/>
      <c r="P254" s="325"/>
      <c r="U254" s="325"/>
      <c r="V254" s="325"/>
    </row>
    <row r="255" spans="2:22" ht="15" customHeight="1" x14ac:dyDescent="0.25">
      <c r="B255" s="28" t="s">
        <v>62</v>
      </c>
      <c r="C255" s="21"/>
      <c r="D255" s="22"/>
      <c r="E255" s="438">
        <f t="shared" si="2"/>
        <v>0</v>
      </c>
      <c r="H255" s="348">
        <v>624</v>
      </c>
      <c r="I255" s="349" t="s">
        <v>63</v>
      </c>
      <c r="J255" s="350"/>
      <c r="K255" s="350"/>
      <c r="L255" s="351"/>
      <c r="M255" s="437"/>
      <c r="N255" s="432">
        <f>$N$588</f>
        <v>0</v>
      </c>
      <c r="O255" s="2"/>
      <c r="P255" s="325"/>
      <c r="U255" s="325"/>
      <c r="V255" s="325"/>
    </row>
    <row r="256" spans="2:22" ht="15" customHeight="1" x14ac:dyDescent="0.25">
      <c r="B256" s="28" t="s">
        <v>64</v>
      </c>
      <c r="C256" s="21"/>
      <c r="D256" s="22"/>
      <c r="E256" s="438">
        <f t="shared" si="2"/>
        <v>0</v>
      </c>
      <c r="H256" s="348" t="s">
        <v>65</v>
      </c>
      <c r="I256" s="349" t="s">
        <v>66</v>
      </c>
      <c r="J256" s="350"/>
      <c r="K256" s="350"/>
      <c r="L256" s="351"/>
      <c r="M256" s="437"/>
      <c r="N256" s="432">
        <f>$N$589</f>
        <v>0</v>
      </c>
      <c r="O256" s="2"/>
      <c r="P256" s="325"/>
      <c r="U256" s="325"/>
      <c r="V256" s="325"/>
    </row>
    <row r="257" spans="2:22" ht="15" customHeight="1" x14ac:dyDescent="0.25">
      <c r="B257" s="28" t="s">
        <v>67</v>
      </c>
      <c r="C257" s="21"/>
      <c r="D257" s="22"/>
      <c r="E257" s="438">
        <f t="shared" si="2"/>
        <v>0</v>
      </c>
      <c r="H257" s="348" t="s">
        <v>68</v>
      </c>
      <c r="I257" s="349" t="s">
        <v>69</v>
      </c>
      <c r="J257" s="350"/>
      <c r="K257" s="350"/>
      <c r="L257" s="351"/>
      <c r="M257" s="437"/>
      <c r="N257" s="432">
        <f>$N$590</f>
        <v>0</v>
      </c>
      <c r="O257" s="2"/>
      <c r="P257" s="325"/>
      <c r="U257" s="325"/>
      <c r="V257" s="325"/>
    </row>
    <row r="258" spans="2:22" ht="15" customHeight="1" x14ac:dyDescent="0.25">
      <c r="B258" s="28" t="s">
        <v>70</v>
      </c>
      <c r="C258" s="21"/>
      <c r="D258" s="22"/>
      <c r="E258" s="438">
        <f t="shared" si="2"/>
        <v>0</v>
      </c>
      <c r="H258" s="348">
        <v>626</v>
      </c>
      <c r="I258" s="349" t="s">
        <v>71</v>
      </c>
      <c r="J258" s="350"/>
      <c r="K258" s="350"/>
      <c r="L258" s="351"/>
      <c r="M258" s="437"/>
      <c r="N258" s="432">
        <f>$N$591</f>
        <v>0</v>
      </c>
      <c r="O258" s="2"/>
      <c r="P258" s="325"/>
      <c r="U258" s="325"/>
      <c r="V258" s="325"/>
    </row>
    <row r="259" spans="2:22" ht="15" customHeight="1" x14ac:dyDescent="0.25">
      <c r="B259" s="28" t="s">
        <v>72</v>
      </c>
      <c r="C259" s="21"/>
      <c r="D259" s="22"/>
      <c r="E259" s="438">
        <f t="shared" si="2"/>
        <v>0</v>
      </c>
      <c r="H259" s="348" t="s">
        <v>73</v>
      </c>
      <c r="I259" s="349" t="s">
        <v>74</v>
      </c>
      <c r="J259" s="350"/>
      <c r="K259" s="350"/>
      <c r="L259" s="351"/>
      <c r="M259" s="437"/>
      <c r="N259" s="432">
        <f>$N$592</f>
        <v>0</v>
      </c>
      <c r="O259" s="2"/>
      <c r="P259" s="325"/>
      <c r="U259" s="325"/>
      <c r="V259" s="325"/>
    </row>
    <row r="260" spans="2:22" ht="15" customHeight="1" x14ac:dyDescent="0.25">
      <c r="B260" s="28" t="s">
        <v>75</v>
      </c>
      <c r="C260" s="21"/>
      <c r="D260" s="22"/>
      <c r="E260" s="438">
        <f t="shared" si="2"/>
        <v>0</v>
      </c>
      <c r="H260" s="348" t="s">
        <v>76</v>
      </c>
      <c r="I260" s="349" t="s">
        <v>77</v>
      </c>
      <c r="J260" s="350"/>
      <c r="K260" s="350"/>
      <c r="L260" s="351"/>
      <c r="M260" s="437"/>
      <c r="N260" s="432">
        <f>$N$593</f>
        <v>0</v>
      </c>
      <c r="O260" s="2"/>
      <c r="P260" s="325"/>
      <c r="U260" s="325"/>
      <c r="V260" s="325"/>
    </row>
    <row r="261" spans="2:22" ht="15" customHeight="1" x14ac:dyDescent="0.25">
      <c r="B261" s="28" t="s">
        <v>78</v>
      </c>
      <c r="C261" s="21"/>
      <c r="D261" s="22"/>
      <c r="E261" s="438">
        <f t="shared" si="2"/>
        <v>0</v>
      </c>
      <c r="H261" s="374" t="s">
        <v>79</v>
      </c>
      <c r="I261" s="356" t="s">
        <v>80</v>
      </c>
      <c r="J261" s="357"/>
      <c r="K261" s="357"/>
      <c r="L261" s="358"/>
      <c r="M261" s="450"/>
      <c r="N261" s="432">
        <f>$N$594</f>
        <v>0</v>
      </c>
      <c r="O261" s="3"/>
      <c r="P261" s="325"/>
      <c r="U261" s="325"/>
      <c r="V261" s="325"/>
    </row>
    <row r="262" spans="2:22" ht="14.4" thickBot="1" x14ac:dyDescent="0.3">
      <c r="B262" s="27" t="s">
        <v>81</v>
      </c>
      <c r="C262" s="21"/>
      <c r="D262" s="22"/>
      <c r="E262" s="438">
        <f t="shared" si="2"/>
        <v>0</v>
      </c>
      <c r="H262" s="359">
        <v>62</v>
      </c>
      <c r="I262" s="378" t="s">
        <v>82</v>
      </c>
      <c r="J262" s="361"/>
      <c r="K262" s="361"/>
      <c r="L262" s="362"/>
      <c r="M262" s="451"/>
      <c r="N262" s="452">
        <f>$N$595</f>
        <v>0</v>
      </c>
      <c r="O262" s="453">
        <f>SUM(O251:O261)</f>
        <v>0</v>
      </c>
      <c r="P262" s="325"/>
      <c r="U262" s="325"/>
      <c r="V262" s="325"/>
    </row>
    <row r="263" spans="2:22" ht="14.1" customHeight="1" thickBot="1" x14ac:dyDescent="0.3">
      <c r="B263" s="467" t="s">
        <v>83</v>
      </c>
      <c r="C263" s="468">
        <f>SUM(C248:C262)</f>
        <v>0</v>
      </c>
      <c r="D263" s="469" t="e">
        <f>E263/C263</f>
        <v>#DIV/0!</v>
      </c>
      <c r="E263" s="470">
        <f>SUM(E248:E262)</f>
        <v>0</v>
      </c>
      <c r="H263" s="334"/>
      <c r="I263" s="369"/>
      <c r="J263" s="341"/>
      <c r="K263" s="341"/>
      <c r="L263" s="325"/>
      <c r="M263" s="325"/>
      <c r="N263" s="335"/>
      <c r="O263" s="471"/>
    </row>
    <row r="264" spans="2:22" ht="14.1" customHeight="1" thickBot="1" x14ac:dyDescent="0.3">
      <c r="B264" s="70"/>
      <c r="C264" s="67"/>
      <c r="D264" s="68"/>
      <c r="E264" s="69"/>
      <c r="H264" s="383">
        <v>63</v>
      </c>
      <c r="I264" s="378" t="s">
        <v>84</v>
      </c>
      <c r="J264" s="361"/>
      <c r="K264" s="361"/>
      <c r="L264" s="362"/>
      <c r="M264" s="451"/>
      <c r="N264" s="452">
        <f>$N$597</f>
        <v>0</v>
      </c>
      <c r="O264" s="7"/>
    </row>
    <row r="265" spans="2:22" ht="14.1" customHeight="1" thickBot="1" x14ac:dyDescent="0.3">
      <c r="B265" s="472" t="s">
        <v>85</v>
      </c>
      <c r="C265" s="473"/>
      <c r="D265" s="474"/>
      <c r="E265" s="475"/>
      <c r="H265" s="364"/>
      <c r="I265" s="352"/>
      <c r="J265" s="341"/>
      <c r="K265" s="341"/>
      <c r="L265" s="325"/>
      <c r="M265" s="325"/>
      <c r="N265" s="365"/>
      <c r="O265" s="454"/>
    </row>
    <row r="266" spans="2:22" ht="14.1" customHeight="1" x14ac:dyDescent="0.25">
      <c r="B266" s="29" t="s">
        <v>86</v>
      </c>
      <c r="C266" s="21"/>
      <c r="D266" s="22"/>
      <c r="E266" s="438">
        <f>C266*D266</f>
        <v>0</v>
      </c>
      <c r="H266" s="370">
        <v>64111</v>
      </c>
      <c r="I266" s="381" t="s">
        <v>87</v>
      </c>
      <c r="J266" s="346"/>
      <c r="K266" s="346"/>
      <c r="L266" s="347"/>
      <c r="M266" s="431"/>
      <c r="N266" s="432">
        <f>$N$599</f>
        <v>0</v>
      </c>
      <c r="O266" s="7"/>
    </row>
    <row r="267" spans="2:22" ht="14.1" customHeight="1" x14ac:dyDescent="0.25">
      <c r="B267" s="27" t="s">
        <v>88</v>
      </c>
      <c r="C267" s="23"/>
      <c r="D267" s="24"/>
      <c r="E267" s="438">
        <f>C267*D267</f>
        <v>0</v>
      </c>
      <c r="H267" s="348">
        <v>64115</v>
      </c>
      <c r="I267" s="349" t="s">
        <v>89</v>
      </c>
      <c r="J267" s="350"/>
      <c r="K267" s="350"/>
      <c r="L267" s="351"/>
      <c r="M267" s="437"/>
      <c r="N267" s="432">
        <f>$N$600</f>
        <v>0</v>
      </c>
      <c r="O267" s="2"/>
    </row>
    <row r="268" spans="2:22" ht="14.1" customHeight="1" thickBot="1" x14ac:dyDescent="0.3">
      <c r="B268" s="27" t="s">
        <v>90</v>
      </c>
      <c r="C268" s="25"/>
      <c r="D268" s="26"/>
      <c r="E268" s="438">
        <f>C268*D268</f>
        <v>0</v>
      </c>
      <c r="H268" s="348">
        <v>645</v>
      </c>
      <c r="I268" s="349" t="s">
        <v>91</v>
      </c>
      <c r="J268" s="350"/>
      <c r="K268" s="350"/>
      <c r="L268" s="351"/>
      <c r="M268" s="437"/>
      <c r="N268" s="432">
        <f>$N$601</f>
        <v>0</v>
      </c>
      <c r="O268" s="2"/>
    </row>
    <row r="269" spans="2:22" ht="14.1" customHeight="1" thickBot="1" x14ac:dyDescent="0.3">
      <c r="B269" s="467" t="s">
        <v>92</v>
      </c>
      <c r="C269" s="468">
        <f>SUM(C266:C268)</f>
        <v>0</v>
      </c>
      <c r="D269" s="469" t="e">
        <f>E269/C269</f>
        <v>#DIV/0!</v>
      </c>
      <c r="E269" s="470">
        <f>SUM(E266:E268)</f>
        <v>0</v>
      </c>
      <c r="H269" s="374">
        <v>647</v>
      </c>
      <c r="I269" s="356" t="s">
        <v>93</v>
      </c>
      <c r="J269" s="357"/>
      <c r="K269" s="357"/>
      <c r="L269" s="358"/>
      <c r="M269" s="450"/>
      <c r="N269" s="432">
        <f>$N$602</f>
        <v>0</v>
      </c>
      <c r="O269" s="3"/>
    </row>
    <row r="270" spans="2:22" ht="14.1" customHeight="1" thickBot="1" x14ac:dyDescent="0.3">
      <c r="B270" s="70"/>
      <c r="C270" s="67"/>
      <c r="D270" s="68"/>
      <c r="E270" s="69"/>
      <c r="H270" s="359">
        <v>64</v>
      </c>
      <c r="I270" s="378" t="s">
        <v>94</v>
      </c>
      <c r="J270" s="361"/>
      <c r="K270" s="361"/>
      <c r="L270" s="362"/>
      <c r="M270" s="451"/>
      <c r="N270" s="452">
        <f>$N$603</f>
        <v>0</v>
      </c>
      <c r="O270" s="476">
        <f>E280+O269</f>
        <v>0</v>
      </c>
    </row>
    <row r="271" spans="2:22" ht="14.1" customHeight="1" thickBot="1" x14ac:dyDescent="0.3">
      <c r="B271" s="472" t="s">
        <v>95</v>
      </c>
      <c r="C271" s="473"/>
      <c r="D271" s="474"/>
      <c r="E271" s="475"/>
      <c r="H271" s="364"/>
      <c r="I271" s="352"/>
      <c r="J271" s="341"/>
      <c r="K271" s="341"/>
      <c r="L271" s="325"/>
      <c r="M271" s="325"/>
      <c r="N271" s="365"/>
      <c r="O271" s="454"/>
    </row>
    <row r="272" spans="2:22" ht="14.1" customHeight="1" x14ac:dyDescent="0.25">
      <c r="B272" s="29" t="s">
        <v>96</v>
      </c>
      <c r="C272" s="21"/>
      <c r="D272" s="22"/>
      <c r="E272" s="438">
        <f>C272*D272</f>
        <v>0</v>
      </c>
      <c r="H272" s="348">
        <v>654</v>
      </c>
      <c r="I272" s="381" t="s">
        <v>97</v>
      </c>
      <c r="J272" s="346"/>
      <c r="K272" s="346"/>
      <c r="L272" s="347"/>
      <c r="M272" s="431"/>
      <c r="N272" s="432">
        <f>$N$605</f>
        <v>0</v>
      </c>
      <c r="O272" s="2"/>
    </row>
    <row r="273" spans="2:15" ht="14.1" customHeight="1" x14ac:dyDescent="0.25">
      <c r="B273" s="27" t="s">
        <v>98</v>
      </c>
      <c r="C273" s="23"/>
      <c r="D273" s="24"/>
      <c r="E273" s="438">
        <f>C273*D273</f>
        <v>0</v>
      </c>
      <c r="H273" s="348">
        <v>655</v>
      </c>
      <c r="I273" s="384" t="s">
        <v>99</v>
      </c>
      <c r="J273" s="350"/>
      <c r="K273" s="350"/>
      <c r="L273" s="351"/>
      <c r="M273" s="437"/>
      <c r="N273" s="432">
        <f>$N$606</f>
        <v>0</v>
      </c>
      <c r="O273" s="2"/>
    </row>
    <row r="274" spans="2:15" ht="14.1" customHeight="1" x14ac:dyDescent="0.25">
      <c r="B274" s="27" t="s">
        <v>100</v>
      </c>
      <c r="C274" s="23"/>
      <c r="D274" s="24"/>
      <c r="E274" s="438">
        <f>C274*D274</f>
        <v>0</v>
      </c>
      <c r="H274" s="370">
        <v>658</v>
      </c>
      <c r="I274" s="385" t="s">
        <v>101</v>
      </c>
      <c r="J274" s="357"/>
      <c r="K274" s="357"/>
      <c r="L274" s="386"/>
      <c r="M274" s="477"/>
      <c r="N274" s="432">
        <f>$N$607</f>
        <v>0</v>
      </c>
      <c r="O274" s="3"/>
    </row>
    <row r="275" spans="2:15" ht="14.1" customHeight="1" x14ac:dyDescent="0.25">
      <c r="B275" s="27" t="s">
        <v>102</v>
      </c>
      <c r="C275" s="23"/>
      <c r="D275" s="24"/>
      <c r="E275" s="438">
        <f>C275*D275</f>
        <v>0</v>
      </c>
      <c r="H275" s="359">
        <v>65</v>
      </c>
      <c r="I275" s="378" t="s">
        <v>103</v>
      </c>
      <c r="J275" s="361"/>
      <c r="K275" s="361"/>
      <c r="L275" s="387"/>
      <c r="M275" s="478"/>
      <c r="N275" s="452">
        <f>$N$608</f>
        <v>0</v>
      </c>
      <c r="O275" s="453">
        <f>SUM(O272:O274)</f>
        <v>0</v>
      </c>
    </row>
    <row r="276" spans="2:15" ht="14.1" customHeight="1" thickBot="1" x14ac:dyDescent="0.3">
      <c r="B276" s="27" t="s">
        <v>104</v>
      </c>
      <c r="C276" s="25"/>
      <c r="D276" s="26"/>
      <c r="E276" s="438">
        <f>C276*D276</f>
        <v>0</v>
      </c>
      <c r="H276" s="334"/>
      <c r="I276" s="369"/>
      <c r="J276" s="341"/>
      <c r="K276" s="341"/>
      <c r="L276" s="352"/>
      <c r="M276" s="352"/>
      <c r="N276" s="335"/>
      <c r="O276" s="471"/>
    </row>
    <row r="277" spans="2:15" ht="14.1" customHeight="1" thickBot="1" x14ac:dyDescent="0.3">
      <c r="B277" s="467" t="s">
        <v>105</v>
      </c>
      <c r="C277" s="468">
        <f>SUM(C272:C276)</f>
        <v>0</v>
      </c>
      <c r="D277" s="469" t="e">
        <f>E277/C277</f>
        <v>#DIV/0!</v>
      </c>
      <c r="E277" s="470">
        <f>SUM(E272:E276)</f>
        <v>0</v>
      </c>
      <c r="H277" s="383">
        <v>66</v>
      </c>
      <c r="I277" s="378" t="s">
        <v>106</v>
      </c>
      <c r="J277" s="361"/>
      <c r="K277" s="361"/>
      <c r="L277" s="361"/>
      <c r="M277" s="479"/>
      <c r="N277" s="452">
        <f>$N$610</f>
        <v>0</v>
      </c>
      <c r="O277" s="7"/>
    </row>
    <row r="278" spans="2:15" ht="14.1" customHeight="1" x14ac:dyDescent="0.25">
      <c r="B278" s="70"/>
      <c r="C278" s="480"/>
      <c r="D278" s="68"/>
      <c r="E278" s="69"/>
      <c r="H278" s="334"/>
      <c r="I278" s="369"/>
      <c r="J278" s="325"/>
      <c r="K278" s="325"/>
      <c r="L278" s="352"/>
      <c r="M278" s="352"/>
      <c r="N278" s="335"/>
      <c r="O278" s="471"/>
    </row>
    <row r="279" spans="2:15" ht="14.1" customHeight="1" thickBot="1" x14ac:dyDescent="0.3">
      <c r="B279" s="70"/>
      <c r="C279" s="480"/>
      <c r="D279" s="68"/>
      <c r="E279" s="69"/>
      <c r="H279" s="383">
        <v>67</v>
      </c>
      <c r="I279" s="378" t="s">
        <v>107</v>
      </c>
      <c r="J279" s="361"/>
      <c r="K279" s="361"/>
      <c r="L279" s="361"/>
      <c r="M279" s="479"/>
      <c r="N279" s="452">
        <f>$N$612</f>
        <v>0</v>
      </c>
      <c r="O279" s="7"/>
    </row>
    <row r="280" spans="2:15" ht="14.1" customHeight="1" x14ac:dyDescent="0.25">
      <c r="B280" s="2395" t="s">
        <v>108</v>
      </c>
      <c r="C280" s="2396"/>
      <c r="D280" s="2397"/>
      <c r="E280" s="2416">
        <f>E277+E269+E263+E245+E239</f>
        <v>0</v>
      </c>
      <c r="H280" s="364"/>
      <c r="I280" s="352"/>
      <c r="J280" s="341"/>
      <c r="K280" s="341"/>
      <c r="L280" s="352"/>
      <c r="M280" s="352"/>
      <c r="N280" s="365"/>
      <c r="O280" s="454"/>
    </row>
    <row r="281" spans="2:15" ht="14.1" customHeight="1" x14ac:dyDescent="0.25">
      <c r="B281" s="2398"/>
      <c r="C281" s="2399"/>
      <c r="D281" s="2400"/>
      <c r="E281" s="2424"/>
      <c r="H281" s="370" t="s">
        <v>109</v>
      </c>
      <c r="I281" s="381" t="s">
        <v>110</v>
      </c>
      <c r="J281" s="346"/>
      <c r="K281" s="346"/>
      <c r="L281" s="388"/>
      <c r="M281" s="481"/>
      <c r="N281" s="432">
        <f>$N$614</f>
        <v>0</v>
      </c>
      <c r="O281" s="7"/>
    </row>
    <row r="282" spans="2:15" ht="14.1" customHeight="1" x14ac:dyDescent="0.25">
      <c r="B282" s="2398"/>
      <c r="C282" s="2399"/>
      <c r="D282" s="2400"/>
      <c r="E282" s="2424"/>
      <c r="H282" s="348" t="s">
        <v>111</v>
      </c>
      <c r="I282" s="349" t="s">
        <v>112</v>
      </c>
      <c r="J282" s="350"/>
      <c r="K282" s="350"/>
      <c r="L282" s="351"/>
      <c r="M282" s="437"/>
      <c r="N282" s="432">
        <f>$N$615</f>
        <v>0</v>
      </c>
      <c r="O282" s="2"/>
    </row>
    <row r="283" spans="2:15" ht="14.1" customHeight="1" thickBot="1" x14ac:dyDescent="0.3">
      <c r="B283" s="2401"/>
      <c r="C283" s="2402"/>
      <c r="D283" s="2403"/>
      <c r="E283" s="2425"/>
      <c r="H283" s="374">
        <v>6815</v>
      </c>
      <c r="I283" s="356" t="s">
        <v>113</v>
      </c>
      <c r="J283" s="357"/>
      <c r="K283" s="357"/>
      <c r="L283" s="358"/>
      <c r="M283" s="450"/>
      <c r="N283" s="432">
        <f>$N$616</f>
        <v>0</v>
      </c>
      <c r="O283" s="3"/>
    </row>
    <row r="284" spans="2:15" ht="14.1" customHeight="1" thickBot="1" x14ac:dyDescent="0.3">
      <c r="B284" s="482"/>
      <c r="C284" s="483"/>
      <c r="D284" s="483"/>
      <c r="E284" s="484"/>
      <c r="H284" s="359">
        <v>68</v>
      </c>
      <c r="I284" s="378" t="s">
        <v>114</v>
      </c>
      <c r="J284" s="361"/>
      <c r="K284" s="361"/>
      <c r="L284" s="389"/>
      <c r="M284" s="485"/>
      <c r="N284" s="452">
        <f>$N$617</f>
        <v>0</v>
      </c>
      <c r="O284" s="453">
        <f>SUM(O281:O283)</f>
        <v>0</v>
      </c>
    </row>
    <row r="285" spans="2:15" ht="14.1" customHeight="1" thickTop="1" x14ac:dyDescent="0.25">
      <c r="H285" s="364"/>
      <c r="I285" s="352"/>
      <c r="J285" s="341"/>
      <c r="K285" s="341"/>
      <c r="L285" s="352"/>
      <c r="M285" s="352"/>
      <c r="N285" s="365"/>
      <c r="O285" s="454"/>
    </row>
    <row r="286" spans="2:15" ht="14.1" customHeight="1" x14ac:dyDescent="0.25">
      <c r="H286" s="390">
        <v>86</v>
      </c>
      <c r="I286" s="378" t="s">
        <v>115</v>
      </c>
      <c r="J286" s="361"/>
      <c r="K286" s="361"/>
      <c r="L286" s="361"/>
      <c r="M286" s="479"/>
      <c r="N286" s="452">
        <f>$N$619</f>
        <v>0</v>
      </c>
      <c r="O286" s="11"/>
    </row>
    <row r="287" spans="2:15" ht="14.4" thickBot="1" x14ac:dyDescent="0.3">
      <c r="H287" s="391"/>
      <c r="I287" s="45"/>
      <c r="J287" s="45"/>
      <c r="K287" s="45"/>
      <c r="L287" s="352"/>
      <c r="M287" s="352"/>
      <c r="N287" s="43"/>
      <c r="O287" s="380"/>
    </row>
    <row r="288" spans="2:15" ht="13.8" x14ac:dyDescent="0.25">
      <c r="H288" s="392" t="s">
        <v>116</v>
      </c>
      <c r="I288" s="393"/>
      <c r="J288" s="394"/>
      <c r="K288" s="394"/>
      <c r="L288" s="393"/>
      <c r="M288" s="530"/>
      <c r="N288" s="396">
        <f>SUM(N286+N284+N279+N277+N275+N270+N264+N262+N249+N242)</f>
        <v>0</v>
      </c>
      <c r="O288" s="493">
        <f>SUM(O286+O284+O279+O277+O275+O270+O264+O262+O249+O242)</f>
        <v>0</v>
      </c>
    </row>
    <row r="289" spans="2:15" ht="13.8" x14ac:dyDescent="0.25">
      <c r="H289" s="364" t="s">
        <v>117</v>
      </c>
      <c r="I289" s="365"/>
      <c r="J289" s="367"/>
      <c r="K289" s="367"/>
      <c r="L289" s="365"/>
      <c r="M289" s="656"/>
      <c r="N289" s="397">
        <f>IF(N288&lt;N331,N331-N288,0)</f>
        <v>0</v>
      </c>
      <c r="O289" s="497">
        <f>IF(O288&lt;O331,O331-O288,0)</f>
        <v>0</v>
      </c>
    </row>
    <row r="290" spans="2:15" ht="14.4" thickBot="1" x14ac:dyDescent="0.3">
      <c r="H290" s="398" t="s">
        <v>118</v>
      </c>
      <c r="I290" s="399"/>
      <c r="J290" s="400"/>
      <c r="K290" s="400"/>
      <c r="L290" s="401"/>
      <c r="M290" s="533"/>
      <c r="N290" s="403">
        <f>SUM(N288+N289)</f>
        <v>0</v>
      </c>
      <c r="O290" s="500">
        <f>SUM(O288+O289)</f>
        <v>0</v>
      </c>
    </row>
    <row r="291" spans="2:15" ht="13.8" thickBot="1" x14ac:dyDescent="0.3"/>
    <row r="292" spans="2:15" ht="15" customHeight="1" x14ac:dyDescent="0.25">
      <c r="B292" s="2342" t="s">
        <v>170</v>
      </c>
      <c r="C292" s="2343"/>
      <c r="D292" s="2343"/>
      <c r="E292" s="2343"/>
      <c r="F292" s="2344"/>
      <c r="H292" s="404" t="s">
        <v>119</v>
      </c>
      <c r="I292" s="405"/>
      <c r="J292" s="406"/>
      <c r="K292" s="406"/>
      <c r="L292" s="405"/>
      <c r="M292" s="405"/>
      <c r="N292" s="331"/>
      <c r="O292" s="333"/>
    </row>
    <row r="293" spans="2:15" ht="30.75" customHeight="1" thickBot="1" x14ac:dyDescent="0.3">
      <c r="B293" s="2363"/>
      <c r="C293" s="2364"/>
      <c r="D293" s="2364"/>
      <c r="E293" s="2364"/>
      <c r="F293" s="2365"/>
      <c r="H293" s="334"/>
      <c r="I293" s="335"/>
      <c r="J293" s="336"/>
      <c r="K293" s="336"/>
      <c r="L293" s="335"/>
      <c r="M293" s="337"/>
      <c r="N293" s="429" t="s">
        <v>282</v>
      </c>
      <c r="O293" s="501" t="s">
        <v>19</v>
      </c>
    </row>
    <row r="294" spans="2:15" ht="15" customHeight="1" x14ac:dyDescent="0.25">
      <c r="B294" s="2366" t="s">
        <v>179</v>
      </c>
      <c r="C294" s="503"/>
      <c r="D294" s="503"/>
      <c r="E294" s="503"/>
      <c r="F294" s="504"/>
      <c r="H294" s="409"/>
      <c r="I294" s="410"/>
      <c r="J294" s="336"/>
      <c r="K294" s="336"/>
      <c r="L294" s="411"/>
      <c r="M294" s="505"/>
      <c r="N294" s="45"/>
      <c r="O294" s="412"/>
    </row>
    <row r="295" spans="2:15" ht="14.25" customHeight="1" x14ac:dyDescent="0.25">
      <c r="B295" s="2367"/>
      <c r="C295" s="507"/>
      <c r="D295" s="507"/>
      <c r="E295" s="507"/>
      <c r="F295" s="508"/>
      <c r="H295" s="413">
        <v>70623</v>
      </c>
      <c r="I295" s="381" t="s">
        <v>120</v>
      </c>
      <c r="J295" s="346"/>
      <c r="K295" s="346"/>
      <c r="L295" s="347"/>
      <c r="M295" s="431"/>
      <c r="N295" s="432">
        <f>$N$628</f>
        <v>0</v>
      </c>
      <c r="O295" s="12"/>
    </row>
    <row r="296" spans="2:15" ht="13.8" x14ac:dyDescent="0.25">
      <c r="B296" s="761"/>
      <c r="C296" s="674"/>
      <c r="D296" s="674"/>
      <c r="E296" s="674"/>
      <c r="F296" s="762"/>
      <c r="H296" s="413">
        <v>70624</v>
      </c>
      <c r="I296" s="349" t="s">
        <v>121</v>
      </c>
      <c r="J296" s="350"/>
      <c r="K296" s="350"/>
      <c r="L296" s="351"/>
      <c r="M296" s="437"/>
      <c r="N296" s="432">
        <f>$N$629</f>
        <v>0</v>
      </c>
      <c r="O296" s="9"/>
    </row>
    <row r="297" spans="2:15" ht="14.25" customHeight="1" x14ac:dyDescent="0.25">
      <c r="B297" s="2336" t="s">
        <v>381</v>
      </c>
      <c r="C297" s="2337"/>
      <c r="D297" s="2337"/>
      <c r="E297" s="2337"/>
      <c r="F297" s="2338"/>
      <c r="H297" s="413">
        <v>70625</v>
      </c>
      <c r="I297" s="349" t="s">
        <v>122</v>
      </c>
      <c r="J297" s="350"/>
      <c r="K297" s="350"/>
      <c r="L297" s="351"/>
      <c r="M297" s="437"/>
      <c r="N297" s="432">
        <f>$N$630</f>
        <v>0</v>
      </c>
      <c r="O297" s="9"/>
    </row>
    <row r="298" spans="2:15" s="1940" customFormat="1" ht="14.25" customHeight="1" x14ac:dyDescent="0.25">
      <c r="B298" s="2336"/>
      <c r="C298" s="2337"/>
      <c r="D298" s="2337"/>
      <c r="E298" s="2337"/>
      <c r="F298" s="2338"/>
      <c r="H298" s="413">
        <v>70626</v>
      </c>
      <c r="I298" s="349" t="s">
        <v>122</v>
      </c>
      <c r="J298" s="350"/>
      <c r="K298" s="350"/>
      <c r="L298" s="351"/>
      <c r="M298" s="437"/>
      <c r="N298" s="432">
        <f>$N$631</f>
        <v>0</v>
      </c>
      <c r="O298" s="9"/>
    </row>
    <row r="299" spans="2:15" ht="14.25" customHeight="1" x14ac:dyDescent="0.25">
      <c r="B299" s="2336"/>
      <c r="C299" s="2337"/>
      <c r="D299" s="2337"/>
      <c r="E299" s="2337"/>
      <c r="F299" s="2338"/>
      <c r="H299" s="348">
        <v>70641</v>
      </c>
      <c r="I299" s="349" t="s">
        <v>123</v>
      </c>
      <c r="J299" s="350"/>
      <c r="K299" s="350"/>
      <c r="L299" s="351"/>
      <c r="M299" s="437"/>
      <c r="N299" s="432">
        <f>$N$632</f>
        <v>0</v>
      </c>
      <c r="O299" s="2"/>
    </row>
    <row r="300" spans="2:15" ht="15" customHeight="1" x14ac:dyDescent="0.25">
      <c r="B300" s="2428" t="s">
        <v>385</v>
      </c>
      <c r="C300" s="2429"/>
      <c r="D300" s="2429"/>
      <c r="E300" s="2429"/>
      <c r="F300" s="2430"/>
      <c r="H300" s="370">
        <v>706421</v>
      </c>
      <c r="I300" s="349" t="s">
        <v>124</v>
      </c>
      <c r="J300" s="350"/>
      <c r="K300" s="350"/>
      <c r="L300" s="351"/>
      <c r="M300" s="437"/>
      <c r="N300" s="432">
        <f>$N$633</f>
        <v>0</v>
      </c>
      <c r="O300" s="7"/>
    </row>
    <row r="301" spans="2:15" ht="14.25" customHeight="1" x14ac:dyDescent="0.25">
      <c r="B301" s="2428"/>
      <c r="C301" s="2429"/>
      <c r="D301" s="2429"/>
      <c r="E301" s="2429"/>
      <c r="F301" s="2430"/>
      <c r="H301" s="370">
        <v>708</v>
      </c>
      <c r="I301" s="356" t="s">
        <v>125</v>
      </c>
      <c r="J301" s="357"/>
      <c r="K301" s="357"/>
      <c r="L301" s="358"/>
      <c r="M301" s="450"/>
      <c r="N301" s="432">
        <f>$N$634</f>
        <v>0</v>
      </c>
      <c r="O301" s="7"/>
    </row>
    <row r="302" spans="2:15" ht="15" customHeight="1" x14ac:dyDescent="0.25">
      <c r="B302" s="2428"/>
      <c r="C302" s="2429"/>
      <c r="D302" s="2429"/>
      <c r="E302" s="2429"/>
      <c r="F302" s="2430"/>
      <c r="H302" s="359">
        <v>70</v>
      </c>
      <c r="I302" s="378" t="s">
        <v>126</v>
      </c>
      <c r="J302" s="361"/>
      <c r="K302" s="361"/>
      <c r="L302" s="389"/>
      <c r="M302" s="485"/>
      <c r="N302" s="452">
        <f>$N$635</f>
        <v>0</v>
      </c>
      <c r="O302" s="453">
        <f>SUM(O295:O301)</f>
        <v>0</v>
      </c>
    </row>
    <row r="303" spans="2:15" ht="15" customHeight="1" x14ac:dyDescent="0.25">
      <c r="B303" s="2428"/>
      <c r="C303" s="2429"/>
      <c r="D303" s="2429"/>
      <c r="E303" s="2429"/>
      <c r="F303" s="2430"/>
      <c r="H303" s="364"/>
      <c r="I303" s="352"/>
      <c r="J303" s="341"/>
      <c r="K303" s="341"/>
      <c r="L303" s="369"/>
      <c r="M303" s="369"/>
      <c r="N303" s="365"/>
      <c r="O303" s="454"/>
    </row>
    <row r="304" spans="2:15" ht="15" customHeight="1" x14ac:dyDescent="0.25">
      <c r="B304" s="2428"/>
      <c r="C304" s="2429"/>
      <c r="D304" s="2429"/>
      <c r="E304" s="2429"/>
      <c r="F304" s="2430"/>
      <c r="H304" s="370">
        <v>741</v>
      </c>
      <c r="I304" s="381" t="s">
        <v>127</v>
      </c>
      <c r="J304" s="346"/>
      <c r="K304" s="346"/>
      <c r="L304" s="414"/>
      <c r="M304" s="513"/>
      <c r="N304" s="432">
        <f>$N$637</f>
        <v>0</v>
      </c>
      <c r="O304" s="7"/>
    </row>
    <row r="305" spans="2:15" ht="14.25" customHeight="1" x14ac:dyDescent="0.25">
      <c r="B305" s="2336" t="s">
        <v>208</v>
      </c>
      <c r="C305" s="2337"/>
      <c r="D305" s="2337"/>
      <c r="E305" s="2337"/>
      <c r="F305" s="2338"/>
      <c r="H305" s="348">
        <v>742</v>
      </c>
      <c r="I305" s="349" t="s">
        <v>128</v>
      </c>
      <c r="J305" s="350"/>
      <c r="K305" s="350"/>
      <c r="L305" s="415"/>
      <c r="M305" s="514"/>
      <c r="N305" s="432">
        <f>$N$638</f>
        <v>0</v>
      </c>
      <c r="O305" s="2"/>
    </row>
    <row r="306" spans="2:15" ht="14.25" customHeight="1" x14ac:dyDescent="0.25">
      <c r="B306" s="2336"/>
      <c r="C306" s="2337"/>
      <c r="D306" s="2337"/>
      <c r="E306" s="2337"/>
      <c r="F306" s="2338"/>
      <c r="H306" s="370">
        <v>743</v>
      </c>
      <c r="I306" s="349" t="s">
        <v>129</v>
      </c>
      <c r="J306" s="350"/>
      <c r="K306" s="350"/>
      <c r="L306" s="351"/>
      <c r="M306" s="437"/>
      <c r="N306" s="432">
        <f>$N$639</f>
        <v>0</v>
      </c>
      <c r="O306" s="7"/>
    </row>
    <row r="307" spans="2:15" ht="14.25" customHeight="1" x14ac:dyDescent="0.3">
      <c r="B307" s="515"/>
      <c r="C307" s="516"/>
      <c r="D307" s="516"/>
      <c r="E307" s="516"/>
      <c r="F307" s="517"/>
      <c r="H307" s="416">
        <v>7441</v>
      </c>
      <c r="I307" s="349" t="s">
        <v>130</v>
      </c>
      <c r="J307" s="350"/>
      <c r="K307" s="350"/>
      <c r="L307" s="351"/>
      <c r="M307" s="437"/>
      <c r="N307" s="2368">
        <f>$N$640</f>
        <v>0</v>
      </c>
      <c r="O307" s="2426">
        <f>O288-(O302+O304+O305+O306+O309+O310+O311+O312+O313+O319+O321+O323+O325+O327+O329)</f>
        <v>0</v>
      </c>
    </row>
    <row r="308" spans="2:15" ht="14.25" customHeight="1" x14ac:dyDescent="0.3">
      <c r="B308" s="515"/>
      <c r="C308" s="516"/>
      <c r="D308" s="516"/>
      <c r="E308" s="516"/>
      <c r="F308" s="517"/>
      <c r="H308" s="416">
        <v>7442</v>
      </c>
      <c r="I308" s="349" t="s">
        <v>131</v>
      </c>
      <c r="J308" s="350"/>
      <c r="K308" s="350"/>
      <c r="L308" s="351"/>
      <c r="M308" s="437"/>
      <c r="N308" s="2369"/>
      <c r="O308" s="2427"/>
    </row>
    <row r="309" spans="2:15" ht="14.25" customHeight="1" x14ac:dyDescent="0.25">
      <c r="B309" s="2350"/>
      <c r="C309" s="2351"/>
      <c r="D309" s="2351"/>
      <c r="E309" s="2351"/>
      <c r="F309" s="2352"/>
      <c r="H309" s="416">
        <v>7443</v>
      </c>
      <c r="I309" s="349" t="s">
        <v>132</v>
      </c>
      <c r="J309" s="350"/>
      <c r="K309" s="350"/>
      <c r="L309" s="351"/>
      <c r="M309" s="437"/>
      <c r="N309" s="432">
        <f>$N$642</f>
        <v>0</v>
      </c>
      <c r="O309" s="10"/>
    </row>
    <row r="310" spans="2:15" ht="14.25" customHeight="1" x14ac:dyDescent="0.25">
      <c r="B310" s="2350"/>
      <c r="C310" s="2351"/>
      <c r="D310" s="2351"/>
      <c r="E310" s="2351"/>
      <c r="F310" s="2352"/>
      <c r="H310" s="416">
        <v>7451</v>
      </c>
      <c r="I310" s="349" t="s">
        <v>133</v>
      </c>
      <c r="J310" s="350"/>
      <c r="K310" s="350"/>
      <c r="L310" s="351"/>
      <c r="M310" s="437"/>
      <c r="N310" s="432">
        <f>$N$643</f>
        <v>0</v>
      </c>
      <c r="O310" s="10"/>
    </row>
    <row r="311" spans="2:15" ht="15" customHeight="1" x14ac:dyDescent="0.25">
      <c r="B311" s="2380"/>
      <c r="C311" s="2381"/>
      <c r="D311" s="2381"/>
      <c r="E311" s="2381"/>
      <c r="F311" s="2382"/>
      <c r="H311" s="416">
        <v>746</v>
      </c>
      <c r="I311" s="349" t="s">
        <v>134</v>
      </c>
      <c r="J311" s="350"/>
      <c r="K311" s="350"/>
      <c r="L311" s="351"/>
      <c r="M311" s="437"/>
      <c r="N311" s="432">
        <f>$N$644</f>
        <v>0</v>
      </c>
      <c r="O311" s="10"/>
    </row>
    <row r="312" spans="2:15" ht="14.25" customHeight="1" x14ac:dyDescent="0.25">
      <c r="B312" s="2380"/>
      <c r="C312" s="2381"/>
      <c r="D312" s="2381"/>
      <c r="E312" s="2381"/>
      <c r="F312" s="2382"/>
      <c r="H312" s="416">
        <v>747</v>
      </c>
      <c r="I312" s="349" t="s">
        <v>135</v>
      </c>
      <c r="J312" s="350"/>
      <c r="K312" s="350"/>
      <c r="L312" s="351"/>
      <c r="M312" s="437"/>
      <c r="N312" s="432">
        <f>$N$645</f>
        <v>0</v>
      </c>
      <c r="O312" s="10"/>
    </row>
    <row r="313" spans="2:15" ht="14.25" customHeight="1" x14ac:dyDescent="0.25">
      <c r="B313" s="518"/>
      <c r="C313" s="519"/>
      <c r="D313" s="519"/>
      <c r="E313" s="519"/>
      <c r="F313" s="520"/>
      <c r="H313" s="374">
        <v>748</v>
      </c>
      <c r="I313" s="349" t="s">
        <v>168</v>
      </c>
      <c r="J313" s="357"/>
      <c r="K313" s="357"/>
      <c r="L313" s="417"/>
      <c r="M313" s="523"/>
      <c r="N313" s="432">
        <f>$N$646</f>
        <v>0</v>
      </c>
      <c r="O313" s="3"/>
    </row>
    <row r="314" spans="2:15" ht="15" customHeight="1" x14ac:dyDescent="0.25">
      <c r="B314" s="518"/>
      <c r="C314" s="519"/>
      <c r="D314" s="519"/>
      <c r="E314" s="519"/>
      <c r="F314" s="520"/>
      <c r="H314" s="359">
        <v>74</v>
      </c>
      <c r="I314" s="378" t="s">
        <v>136</v>
      </c>
      <c r="J314" s="361"/>
      <c r="K314" s="361"/>
      <c r="L314" s="362"/>
      <c r="M314" s="451"/>
      <c r="N314" s="452">
        <f>$N$647</f>
        <v>0</v>
      </c>
      <c r="O314" s="453">
        <f>SUM(O304:O313)</f>
        <v>0</v>
      </c>
    </row>
    <row r="315" spans="2:15" ht="15" customHeight="1" x14ac:dyDescent="0.25">
      <c r="B315" s="657"/>
      <c r="C315" s="341"/>
      <c r="D315" s="341"/>
      <c r="E315" s="341"/>
      <c r="F315" s="606"/>
      <c r="H315" s="364"/>
      <c r="I315" s="352"/>
      <c r="J315" s="341"/>
      <c r="K315" s="341"/>
      <c r="L315" s="325"/>
      <c r="M315" s="325"/>
      <c r="N315" s="365"/>
      <c r="O315" s="454"/>
    </row>
    <row r="316" spans="2:15" ht="14.25" customHeight="1" x14ac:dyDescent="0.25">
      <c r="B316" s="657"/>
      <c r="C316" s="341"/>
      <c r="D316" s="341"/>
      <c r="E316" s="341"/>
      <c r="F316" s="606"/>
      <c r="H316" s="370">
        <v>751</v>
      </c>
      <c r="I316" s="381" t="s">
        <v>137</v>
      </c>
      <c r="J316" s="346"/>
      <c r="K316" s="346"/>
      <c r="L316" s="347"/>
      <c r="M316" s="431"/>
      <c r="N316" s="432">
        <f>$N$649</f>
        <v>0</v>
      </c>
      <c r="O316" s="7"/>
    </row>
    <row r="317" spans="2:15" ht="17.399999999999999" x14ac:dyDescent="0.25">
      <c r="B317" s="657"/>
      <c r="C317" s="763"/>
      <c r="D317" s="764"/>
      <c r="E317" s="764"/>
      <c r="F317" s="508"/>
      <c r="H317" s="348">
        <v>752</v>
      </c>
      <c r="I317" s="349" t="s">
        <v>138</v>
      </c>
      <c r="J317" s="350"/>
      <c r="K317" s="350"/>
      <c r="L317" s="351"/>
      <c r="M317" s="437"/>
      <c r="N317" s="432">
        <f>$N$650</f>
        <v>0</v>
      </c>
      <c r="O317" s="2"/>
    </row>
    <row r="318" spans="2:15" ht="14.25" customHeight="1" x14ac:dyDescent="0.25">
      <c r="B318" s="658"/>
      <c r="C318" s="664"/>
      <c r="D318" s="664"/>
      <c r="E318" s="664"/>
      <c r="F318" s="665"/>
      <c r="H318" s="348">
        <v>757</v>
      </c>
      <c r="I318" s="356" t="s">
        <v>139</v>
      </c>
      <c r="J318" s="357"/>
      <c r="K318" s="357"/>
      <c r="L318" s="358"/>
      <c r="M318" s="450"/>
      <c r="N318" s="432">
        <f>$N$651</f>
        <v>0</v>
      </c>
      <c r="O318" s="2"/>
    </row>
    <row r="319" spans="2:15" ht="15" customHeight="1" x14ac:dyDescent="0.25">
      <c r="B319" s="658"/>
      <c r="C319" s="664"/>
      <c r="D319" s="664"/>
      <c r="E319" s="664"/>
      <c r="F319" s="665"/>
      <c r="H319" s="359">
        <v>75</v>
      </c>
      <c r="I319" s="378" t="s">
        <v>140</v>
      </c>
      <c r="J319" s="361"/>
      <c r="K319" s="361"/>
      <c r="L319" s="389"/>
      <c r="M319" s="485"/>
      <c r="N319" s="452">
        <f>$N$652</f>
        <v>0</v>
      </c>
      <c r="O319" s="453">
        <f>SUM(O316:O318)</f>
        <v>0</v>
      </c>
    </row>
    <row r="320" spans="2:15" ht="16.8" x14ac:dyDescent="0.25">
      <c r="B320" s="658"/>
      <c r="C320" s="664"/>
      <c r="D320" s="664"/>
      <c r="E320" s="664"/>
      <c r="F320" s="665"/>
      <c r="H320" s="334"/>
      <c r="I320" s="369"/>
      <c r="J320" s="341"/>
      <c r="K320" s="341"/>
      <c r="L320" s="352"/>
      <c r="M320" s="352"/>
      <c r="N320" s="335"/>
      <c r="O320" s="471"/>
    </row>
    <row r="321" spans="2:16" ht="15" customHeight="1" x14ac:dyDescent="0.3">
      <c r="B321" s="765"/>
      <c r="C321" s="519"/>
      <c r="D321" s="519"/>
      <c r="E321" s="519"/>
      <c r="F321" s="520"/>
      <c r="H321" s="383">
        <v>76</v>
      </c>
      <c r="I321" s="378" t="s">
        <v>141</v>
      </c>
      <c r="J321" s="361"/>
      <c r="K321" s="361"/>
      <c r="L321" s="361"/>
      <c r="M321" s="479"/>
      <c r="N321" s="452">
        <f>$N$654</f>
        <v>0</v>
      </c>
      <c r="O321" s="7"/>
    </row>
    <row r="322" spans="2:16" ht="15" customHeight="1" x14ac:dyDescent="0.25">
      <c r="B322" s="518"/>
      <c r="C322" s="519"/>
      <c r="D322" s="519"/>
      <c r="E322" s="519"/>
      <c r="F322" s="520"/>
      <c r="H322" s="334"/>
      <c r="I322" s="369"/>
      <c r="J322" s="341"/>
      <c r="K322" s="341"/>
      <c r="L322" s="352"/>
      <c r="M322" s="352"/>
      <c r="N322" s="335"/>
      <c r="O322" s="471"/>
    </row>
    <row r="323" spans="2:16" ht="15" customHeight="1" x14ac:dyDescent="0.25">
      <c r="B323" s="658"/>
      <c r="C323" s="664"/>
      <c r="D323" s="664"/>
      <c r="E323" s="664"/>
      <c r="F323" s="665"/>
      <c r="H323" s="383">
        <v>77</v>
      </c>
      <c r="I323" s="378" t="s">
        <v>383</v>
      </c>
      <c r="J323" s="361"/>
      <c r="K323" s="361"/>
      <c r="L323" s="361"/>
      <c r="M323" s="479"/>
      <c r="N323" s="452">
        <f>$N$656</f>
        <v>0</v>
      </c>
      <c r="O323" s="7"/>
    </row>
    <row r="324" spans="2:16" ht="15" customHeight="1" x14ac:dyDescent="0.25">
      <c r="B324" s="658"/>
      <c r="C324" s="664"/>
      <c r="D324" s="664"/>
      <c r="E324" s="664"/>
      <c r="F324" s="665"/>
      <c r="H324" s="334"/>
      <c r="I324" s="369"/>
      <c r="J324" s="341"/>
      <c r="K324" s="341"/>
      <c r="L324" s="352"/>
      <c r="M324" s="352"/>
      <c r="N324" s="335"/>
      <c r="O324" s="471"/>
    </row>
    <row r="325" spans="2:16" ht="15" customHeight="1" x14ac:dyDescent="0.25">
      <c r="B325" s="658"/>
      <c r="C325" s="664"/>
      <c r="D325" s="664"/>
      <c r="E325" s="664"/>
      <c r="F325" s="665"/>
      <c r="H325" s="383">
        <v>78</v>
      </c>
      <c r="I325" s="378" t="s">
        <v>143</v>
      </c>
      <c r="J325" s="361"/>
      <c r="K325" s="361"/>
      <c r="L325" s="361"/>
      <c r="M325" s="479"/>
      <c r="N325" s="452">
        <f>$N$658</f>
        <v>0</v>
      </c>
      <c r="O325" s="7"/>
    </row>
    <row r="326" spans="2:16" ht="15" customHeight="1" x14ac:dyDescent="0.25">
      <c r="B326" s="518"/>
      <c r="C326" s="519"/>
      <c r="D326" s="519"/>
      <c r="E326" s="519"/>
      <c r="F326" s="520"/>
      <c r="H326" s="334"/>
      <c r="I326" s="369"/>
      <c r="J326" s="341"/>
      <c r="K326" s="341"/>
      <c r="L326" s="352"/>
      <c r="M326" s="352"/>
      <c r="N326" s="335"/>
      <c r="O326" s="471"/>
    </row>
    <row r="327" spans="2:16" ht="15" customHeight="1" x14ac:dyDescent="0.25">
      <c r="B327" s="518"/>
      <c r="C327" s="519"/>
      <c r="D327" s="519"/>
      <c r="E327" s="519"/>
      <c r="F327" s="520"/>
      <c r="H327" s="383">
        <v>79</v>
      </c>
      <c r="I327" s="378" t="s">
        <v>384</v>
      </c>
      <c r="J327" s="361"/>
      <c r="K327" s="361"/>
      <c r="L327" s="361"/>
      <c r="M327" s="479"/>
      <c r="N327" s="452">
        <f>$N$660</f>
        <v>0</v>
      </c>
      <c r="O327" s="7"/>
    </row>
    <row r="328" spans="2:16" ht="16.8" x14ac:dyDescent="0.25">
      <c r="B328" s="518"/>
      <c r="C328" s="519"/>
      <c r="D328" s="519"/>
      <c r="E328" s="519"/>
      <c r="F328" s="520"/>
      <c r="H328" s="364"/>
      <c r="I328" s="352"/>
      <c r="J328" s="341"/>
      <c r="K328" s="341"/>
      <c r="L328" s="352"/>
      <c r="M328" s="352"/>
      <c r="N328" s="365"/>
      <c r="O328" s="454"/>
    </row>
    <row r="329" spans="2:16" ht="16.8" x14ac:dyDescent="0.25">
      <c r="B329" s="518"/>
      <c r="C329" s="519"/>
      <c r="D329" s="519"/>
      <c r="E329" s="519"/>
      <c r="F329" s="520"/>
      <c r="H329" s="390">
        <v>87</v>
      </c>
      <c r="I329" s="378" t="s">
        <v>145</v>
      </c>
      <c r="J329" s="361"/>
      <c r="K329" s="361"/>
      <c r="L329" s="361"/>
      <c r="M329" s="479"/>
      <c r="N329" s="452">
        <f>$N$662</f>
        <v>0</v>
      </c>
      <c r="O329" s="11"/>
    </row>
    <row r="330" spans="2:16" ht="17.399999999999999" thickBot="1" x14ac:dyDescent="0.3">
      <c r="B330" s="518"/>
      <c r="C330" s="519"/>
      <c r="D330" s="519"/>
      <c r="E330" s="519"/>
      <c r="F330" s="520"/>
      <c r="H330" s="391"/>
      <c r="I330" s="45"/>
      <c r="J330" s="341"/>
      <c r="K330" s="341"/>
      <c r="L330" s="352"/>
      <c r="M330" s="352"/>
      <c r="N330" s="45"/>
      <c r="O330" s="412"/>
    </row>
    <row r="331" spans="2:16" ht="16.8" x14ac:dyDescent="0.25">
      <c r="B331" s="518"/>
      <c r="C331" s="519"/>
      <c r="D331" s="519"/>
      <c r="E331" s="519"/>
      <c r="F331" s="520"/>
      <c r="H331" s="392" t="s">
        <v>146</v>
      </c>
      <c r="I331" s="393"/>
      <c r="J331" s="418"/>
      <c r="K331" s="418"/>
      <c r="L331" s="393"/>
      <c r="M331" s="530"/>
      <c r="N331" s="419">
        <f>N327+N325+N323+N321+N319+N314+N302+N329</f>
        <v>0</v>
      </c>
      <c r="O331" s="419">
        <f>O327+O325+O323+O321+O319+O314+O302+O329</f>
        <v>0</v>
      </c>
    </row>
    <row r="332" spans="2:16" ht="16.8" x14ac:dyDescent="0.25">
      <c r="B332" s="518"/>
      <c r="C332" s="507"/>
      <c r="D332" s="507"/>
      <c r="E332" s="507"/>
      <c r="F332" s="508"/>
      <c r="H332" s="364" t="s">
        <v>147</v>
      </c>
      <c r="I332" s="365"/>
      <c r="J332" s="336"/>
      <c r="K332" s="336"/>
      <c r="L332" s="411"/>
      <c r="M332" s="505"/>
      <c r="N332" s="420">
        <f>IF(N331&lt;J288,J288-N331,0)</f>
        <v>0</v>
      </c>
      <c r="O332" s="420">
        <f>IF(O331&lt;O288,O288-O331,0)</f>
        <v>0</v>
      </c>
    </row>
    <row r="333" spans="2:16" ht="14.4" thickBot="1" x14ac:dyDescent="0.3">
      <c r="B333" s="669"/>
      <c r="C333" s="607"/>
      <c r="D333" s="607"/>
      <c r="E333" s="607"/>
      <c r="F333" s="608"/>
      <c r="H333" s="398" t="s">
        <v>118</v>
      </c>
      <c r="I333" s="399"/>
      <c r="J333" s="421"/>
      <c r="K333" s="421"/>
      <c r="L333" s="401"/>
      <c r="M333" s="533"/>
      <c r="N333" s="422">
        <f>N332+N331</f>
        <v>0</v>
      </c>
      <c r="O333" s="422">
        <f>O332+O331</f>
        <v>0</v>
      </c>
    </row>
    <row r="334" spans="2:16" ht="13.8" thickBot="1" x14ac:dyDescent="0.3"/>
    <row r="335" spans="2:16" s="324" customFormat="1" ht="33.75" customHeight="1" thickBot="1" x14ac:dyDescent="0.3">
      <c r="B335" s="2358" t="s">
        <v>182</v>
      </c>
      <c r="C335" s="2359"/>
      <c r="D335" s="2359"/>
      <c r="E335" s="2359"/>
      <c r="F335" s="2359"/>
      <c r="G335" s="2359"/>
      <c r="H335" s="2359"/>
      <c r="I335" s="2359"/>
      <c r="J335" s="2359"/>
      <c r="K335" s="2359"/>
      <c r="L335" s="2359"/>
      <c r="M335" s="2359"/>
      <c r="N335" s="2359"/>
      <c r="O335" s="2360"/>
      <c r="P335" s="326"/>
    </row>
    <row r="336" spans="2:16" ht="13.8" thickBot="1" x14ac:dyDescent="0.3"/>
    <row r="337" spans="2:22" ht="30.75" customHeight="1" thickBot="1" x14ac:dyDescent="0.3">
      <c r="B337" s="2325" t="s">
        <v>186</v>
      </c>
      <c r="C337" s="2326"/>
      <c r="D337" s="2326"/>
      <c r="E337" s="2326"/>
      <c r="F337" s="2326"/>
      <c r="G337" s="2326"/>
      <c r="H337" s="2457" t="s">
        <v>201</v>
      </c>
      <c r="I337" s="2458"/>
      <c r="J337" s="2458"/>
      <c r="K337" s="2458"/>
      <c r="L337" s="2458"/>
      <c r="M337" s="2458"/>
      <c r="N337" s="2458"/>
      <c r="O337" s="2459"/>
    </row>
    <row r="339" spans="2:22" ht="15" x14ac:dyDescent="0.25">
      <c r="B339" s="543"/>
      <c r="C339" s="543"/>
      <c r="D339" s="543"/>
      <c r="E339" s="544"/>
    </row>
    <row r="340" spans="2:22" ht="15" customHeight="1" thickBot="1" x14ac:dyDescent="0.3">
      <c r="B340" s="600"/>
      <c r="C340" s="601"/>
      <c r="D340" s="599"/>
      <c r="E340" s="599"/>
      <c r="K340" s="42"/>
      <c r="L340" s="42"/>
      <c r="M340" s="43"/>
      <c r="N340" s="43"/>
      <c r="O340" s="325"/>
      <c r="P340" s="42"/>
      <c r="U340" s="43"/>
      <c r="V340" s="43"/>
    </row>
    <row r="341" spans="2:22" s="426" customFormat="1" ht="25.05" customHeight="1" thickTop="1" thickBot="1" x14ac:dyDescent="0.35">
      <c r="B341" s="2389" t="s">
        <v>173</v>
      </c>
      <c r="C341" s="2390"/>
      <c r="D341" s="2390"/>
      <c r="E341" s="2391"/>
      <c r="H341" s="2392" t="s">
        <v>174</v>
      </c>
      <c r="I341" s="2393"/>
      <c r="J341" s="2393"/>
      <c r="K341" s="2393"/>
      <c r="L341" s="2393"/>
      <c r="M341" s="2393"/>
      <c r="N341" s="2393"/>
      <c r="O341" s="2394"/>
      <c r="P341" s="427"/>
      <c r="U341" s="428"/>
      <c r="V341" s="428"/>
    </row>
    <row r="342" spans="2:22" ht="15" customHeight="1" thickTop="1" x14ac:dyDescent="0.25">
      <c r="B342" s="2419" t="s">
        <v>189</v>
      </c>
      <c r="C342" s="2386" t="s">
        <v>16</v>
      </c>
      <c r="D342" s="2386" t="s">
        <v>191</v>
      </c>
      <c r="E342" s="2383" t="s">
        <v>192</v>
      </c>
      <c r="H342" s="330" t="s">
        <v>17</v>
      </c>
      <c r="I342" s="331"/>
      <c r="J342" s="332"/>
      <c r="K342" s="332"/>
      <c r="L342" s="331"/>
      <c r="M342" s="331"/>
      <c r="N342" s="331"/>
      <c r="O342" s="333"/>
      <c r="P342" s="42"/>
      <c r="U342" s="43"/>
      <c r="V342" s="43"/>
    </row>
    <row r="343" spans="2:22" ht="31.5" customHeight="1" x14ac:dyDescent="0.25">
      <c r="B343" s="2420"/>
      <c r="C343" s="2387"/>
      <c r="D343" s="2387"/>
      <c r="E343" s="2384"/>
      <c r="H343" s="334"/>
      <c r="I343" s="335"/>
      <c r="J343" s="336"/>
      <c r="K343" s="336"/>
      <c r="L343" s="335"/>
      <c r="M343" s="337"/>
      <c r="N343" s="429" t="s">
        <v>282</v>
      </c>
      <c r="O343" s="430" t="s">
        <v>19</v>
      </c>
      <c r="P343" s="42"/>
      <c r="U343" s="43"/>
      <c r="V343" s="43"/>
    </row>
    <row r="344" spans="2:22" ht="15" customHeight="1" x14ac:dyDescent="0.25">
      <c r="B344" s="2420"/>
      <c r="C344" s="2387"/>
      <c r="D344" s="2387"/>
      <c r="E344" s="2384"/>
      <c r="H344" s="339"/>
      <c r="I344" s="340"/>
      <c r="J344" s="341"/>
      <c r="K344" s="341"/>
      <c r="L344" s="42"/>
      <c r="M344" s="43"/>
      <c r="N344" s="342"/>
      <c r="O344" s="343"/>
      <c r="P344" s="42"/>
      <c r="U344" s="43"/>
      <c r="V344" s="43"/>
    </row>
    <row r="345" spans="2:22" ht="15" customHeight="1" x14ac:dyDescent="0.25">
      <c r="B345" s="2421"/>
      <c r="C345" s="2388"/>
      <c r="D345" s="2388"/>
      <c r="E345" s="2385"/>
      <c r="H345" s="344">
        <v>6061</v>
      </c>
      <c r="I345" s="345" t="s">
        <v>20</v>
      </c>
      <c r="J345" s="346"/>
      <c r="K345" s="346"/>
      <c r="L345" s="347"/>
      <c r="M345" s="431"/>
      <c r="N345" s="432">
        <f>$N$567</f>
        <v>0</v>
      </c>
      <c r="O345" s="1"/>
      <c r="P345" s="42"/>
      <c r="U345" s="43"/>
      <c r="V345" s="43"/>
    </row>
    <row r="346" spans="2:22" ht="15" customHeight="1" thickBot="1" x14ac:dyDescent="0.3">
      <c r="B346" s="433" t="s">
        <v>21</v>
      </c>
      <c r="C346" s="434"/>
      <c r="D346" s="435"/>
      <c r="E346" s="436"/>
      <c r="H346" s="348">
        <v>6063</v>
      </c>
      <c r="I346" s="349" t="s">
        <v>22</v>
      </c>
      <c r="J346" s="350"/>
      <c r="K346" s="350"/>
      <c r="L346" s="351"/>
      <c r="M346" s="437"/>
      <c r="N346" s="432">
        <f>$N$568</f>
        <v>0</v>
      </c>
      <c r="O346" s="2"/>
      <c r="P346" s="42"/>
      <c r="U346" s="43"/>
      <c r="V346" s="43"/>
    </row>
    <row r="347" spans="2:22" ht="15" customHeight="1" x14ac:dyDescent="0.25">
      <c r="B347" s="20" t="s">
        <v>23</v>
      </c>
      <c r="C347" s="21"/>
      <c r="D347" s="22"/>
      <c r="E347" s="438">
        <f>C347*D347</f>
        <v>0</v>
      </c>
      <c r="H347" s="348">
        <v>6064</v>
      </c>
      <c r="I347" s="349" t="s">
        <v>24</v>
      </c>
      <c r="J347" s="350"/>
      <c r="K347" s="350"/>
      <c r="L347" s="351"/>
      <c r="M347" s="437"/>
      <c r="N347" s="432">
        <f>$N$569</f>
        <v>0</v>
      </c>
      <c r="O347" s="2"/>
      <c r="P347" s="45"/>
      <c r="U347" s="43"/>
      <c r="V347" s="43"/>
    </row>
    <row r="348" spans="2:22" ht="15" customHeight="1" x14ac:dyDescent="0.25">
      <c r="B348" s="27" t="s">
        <v>25</v>
      </c>
      <c r="C348" s="23"/>
      <c r="D348" s="24"/>
      <c r="E348" s="438">
        <f>C348*D348</f>
        <v>0</v>
      </c>
      <c r="H348" s="348">
        <v>6066</v>
      </c>
      <c r="I348" s="349" t="s">
        <v>26</v>
      </c>
      <c r="J348" s="350"/>
      <c r="K348" s="350"/>
      <c r="L348" s="351"/>
      <c r="M348" s="437"/>
      <c r="N348" s="432">
        <f>$N$570</f>
        <v>0</v>
      </c>
      <c r="O348" s="2"/>
      <c r="P348" s="352"/>
      <c r="U348" s="352"/>
      <c r="V348" s="352"/>
    </row>
    <row r="349" spans="2:22" ht="15" customHeight="1" thickBot="1" x14ac:dyDescent="0.3">
      <c r="B349" s="27" t="s">
        <v>27</v>
      </c>
      <c r="C349" s="25"/>
      <c r="D349" s="26"/>
      <c r="E349" s="438">
        <f>C349*D349</f>
        <v>0</v>
      </c>
      <c r="H349" s="353" t="s">
        <v>28</v>
      </c>
      <c r="I349" s="349" t="s">
        <v>29</v>
      </c>
      <c r="J349" s="350"/>
      <c r="K349" s="350"/>
      <c r="L349" s="351"/>
      <c r="M349" s="437"/>
      <c r="N349" s="432">
        <f>$N$571</f>
        <v>0</v>
      </c>
      <c r="O349" s="2"/>
      <c r="P349" s="42"/>
      <c r="U349" s="43"/>
      <c r="V349" s="43"/>
    </row>
    <row r="350" spans="2:22" ht="15" customHeight="1" thickBot="1" x14ac:dyDescent="0.3">
      <c r="B350" s="467" t="s">
        <v>30</v>
      </c>
      <c r="C350" s="468">
        <f>SUM(C347:C349)</f>
        <v>0</v>
      </c>
      <c r="D350" s="469" t="e">
        <f>E350/C350</f>
        <v>#DIV/0!</v>
      </c>
      <c r="E350" s="470">
        <f>SUM(E347:E349)</f>
        <v>0</v>
      </c>
      <c r="H350" s="353" t="s">
        <v>31</v>
      </c>
      <c r="I350" s="349" t="s">
        <v>32</v>
      </c>
      <c r="J350" s="350"/>
      <c r="K350" s="350"/>
      <c r="L350" s="351"/>
      <c r="M350" s="437"/>
      <c r="N350" s="432">
        <f>$N$572</f>
        <v>0</v>
      </c>
      <c r="O350" s="2"/>
      <c r="P350" s="42"/>
      <c r="U350" s="43"/>
      <c r="V350" s="43"/>
    </row>
    <row r="351" spans="2:22" ht="15" customHeight="1" thickBot="1" x14ac:dyDescent="0.3">
      <c r="B351" s="603"/>
      <c r="C351" s="445"/>
      <c r="D351" s="446"/>
      <c r="E351" s="604"/>
      <c r="H351" s="353" t="s">
        <v>33</v>
      </c>
      <c r="I351" s="349" t="s">
        <v>34</v>
      </c>
      <c r="J351" s="350"/>
      <c r="K351" s="350"/>
      <c r="L351" s="351"/>
      <c r="M351" s="437"/>
      <c r="N351" s="432">
        <f>$N$573</f>
        <v>0</v>
      </c>
      <c r="O351" s="2"/>
      <c r="P351" s="42"/>
      <c r="U351" s="43"/>
      <c r="V351" s="43"/>
    </row>
    <row r="352" spans="2:22" ht="15" customHeight="1" thickBot="1" x14ac:dyDescent="0.3">
      <c r="B352" s="472" t="s">
        <v>35</v>
      </c>
      <c r="C352" s="473"/>
      <c r="D352" s="474"/>
      <c r="E352" s="475"/>
      <c r="H352" s="355" t="s">
        <v>36</v>
      </c>
      <c r="I352" s="356" t="s">
        <v>37</v>
      </c>
      <c r="J352" s="357"/>
      <c r="K352" s="357"/>
      <c r="L352" s="358"/>
      <c r="M352" s="450"/>
      <c r="N352" s="432">
        <f>$N$574</f>
        <v>0</v>
      </c>
      <c r="O352" s="3"/>
      <c r="P352" s="42"/>
      <c r="U352" s="43"/>
      <c r="V352" s="43"/>
    </row>
    <row r="353" spans="2:22" ht="15" customHeight="1" x14ac:dyDescent="0.25">
      <c r="B353" s="20" t="s">
        <v>38</v>
      </c>
      <c r="C353" s="21"/>
      <c r="D353" s="22"/>
      <c r="E353" s="438">
        <f>C353*D353</f>
        <v>0</v>
      </c>
      <c r="H353" s="359">
        <v>60</v>
      </c>
      <c r="I353" s="360" t="s">
        <v>39</v>
      </c>
      <c r="J353" s="361"/>
      <c r="K353" s="361"/>
      <c r="L353" s="362"/>
      <c r="M353" s="451"/>
      <c r="N353" s="452">
        <f>$N$575</f>
        <v>0</v>
      </c>
      <c r="O353" s="453">
        <f>SUM(O345:O352)</f>
        <v>0</v>
      </c>
      <c r="P353" s="45"/>
      <c r="U353" s="43"/>
      <c r="V353" s="43"/>
    </row>
    <row r="354" spans="2:22" ht="15" customHeight="1" x14ac:dyDescent="0.25">
      <c r="B354" s="27" t="s">
        <v>40</v>
      </c>
      <c r="C354" s="23"/>
      <c r="D354" s="24"/>
      <c r="E354" s="438">
        <f>C354*D354</f>
        <v>0</v>
      </c>
      <c r="H354" s="364"/>
      <c r="I354" s="365"/>
      <c r="J354" s="336"/>
      <c r="K354" s="336"/>
      <c r="L354" s="366"/>
      <c r="M354" s="367"/>
      <c r="N354" s="365"/>
      <c r="O354" s="454"/>
      <c r="P354" s="369"/>
      <c r="U354" s="369"/>
      <c r="V354" s="369"/>
    </row>
    <row r="355" spans="2:22" ht="15" customHeight="1" thickBot="1" x14ac:dyDescent="0.3">
      <c r="B355" s="27" t="s">
        <v>41</v>
      </c>
      <c r="C355" s="23"/>
      <c r="D355" s="24"/>
      <c r="E355" s="438">
        <f>C355*D355</f>
        <v>0</v>
      </c>
      <c r="H355" s="370">
        <v>613</v>
      </c>
      <c r="I355" s="371" t="s">
        <v>42</v>
      </c>
      <c r="J355" s="372"/>
      <c r="K355" s="372"/>
      <c r="L355" s="373"/>
      <c r="M355" s="373"/>
      <c r="N355" s="455">
        <f>$N$577</f>
        <v>0</v>
      </c>
      <c r="O355" s="4"/>
      <c r="P355" s="45"/>
      <c r="U355" s="43"/>
      <c r="V355" s="43"/>
    </row>
    <row r="356" spans="2:22" ht="15" customHeight="1" thickBot="1" x14ac:dyDescent="0.3">
      <c r="B356" s="538" t="s">
        <v>43</v>
      </c>
      <c r="C356" s="468">
        <f>SUM(C353:C355)</f>
        <v>0</v>
      </c>
      <c r="D356" s="469" t="e">
        <f>E356/C356</f>
        <v>#DIV/0!</v>
      </c>
      <c r="E356" s="470">
        <f>SUM(E353:E355)</f>
        <v>0</v>
      </c>
      <c r="H356" s="348">
        <v>614</v>
      </c>
      <c r="I356" s="349" t="s">
        <v>44</v>
      </c>
      <c r="J356" s="350"/>
      <c r="K356" s="350"/>
      <c r="L356" s="351"/>
      <c r="M356" s="351"/>
      <c r="N356" s="455">
        <f>$N$578</f>
        <v>0</v>
      </c>
      <c r="O356" s="5"/>
      <c r="P356" s="369"/>
      <c r="U356" s="369"/>
      <c r="V356" s="369"/>
    </row>
    <row r="357" spans="2:22" ht="15" customHeight="1" thickBot="1" x14ac:dyDescent="0.3">
      <c r="B357" s="603"/>
      <c r="C357" s="74"/>
      <c r="D357" s="75"/>
      <c r="E357" s="73"/>
      <c r="G357" s="2150"/>
      <c r="H357" s="348">
        <v>615</v>
      </c>
      <c r="I357" s="349" t="s">
        <v>45</v>
      </c>
      <c r="J357" s="350"/>
      <c r="K357" s="350"/>
      <c r="L357" s="351"/>
      <c r="M357" s="351"/>
      <c r="N357" s="455">
        <f>$N$579</f>
        <v>0</v>
      </c>
      <c r="O357" s="5"/>
      <c r="P357" s="45"/>
      <c r="U357" s="43"/>
      <c r="V357" s="43"/>
    </row>
    <row r="358" spans="2:22" ht="15" customHeight="1" thickBot="1" x14ac:dyDescent="0.3">
      <c r="B358" s="472" t="s">
        <v>46</v>
      </c>
      <c r="C358" s="473"/>
      <c r="D358" s="474"/>
      <c r="E358" s="475"/>
      <c r="G358" s="2150"/>
      <c r="H358" s="348">
        <v>616</v>
      </c>
      <c r="I358" s="349" t="s">
        <v>47</v>
      </c>
      <c r="J358" s="350"/>
      <c r="K358" s="350"/>
      <c r="L358" s="351"/>
      <c r="M358" s="351"/>
      <c r="N358" s="455">
        <f>$N$580</f>
        <v>0</v>
      </c>
      <c r="O358" s="5"/>
      <c r="P358" s="369"/>
      <c r="U358" s="369"/>
      <c r="V358" s="369"/>
    </row>
    <row r="359" spans="2:22" ht="15" customHeight="1" x14ac:dyDescent="0.25">
      <c r="B359" s="20" t="s">
        <v>48</v>
      </c>
      <c r="C359" s="21"/>
      <c r="D359" s="22"/>
      <c r="E359" s="438">
        <f>C359*D359</f>
        <v>0</v>
      </c>
      <c r="G359" s="2150"/>
      <c r="H359" s="374">
        <v>618</v>
      </c>
      <c r="I359" s="375" t="s">
        <v>49</v>
      </c>
      <c r="J359" s="376"/>
      <c r="K359" s="376"/>
      <c r="L359" s="377"/>
      <c r="M359" s="377"/>
      <c r="N359" s="455">
        <f>$N$581</f>
        <v>0</v>
      </c>
      <c r="O359" s="6"/>
      <c r="P359" s="45"/>
      <c r="U359" s="43"/>
      <c r="V359" s="43"/>
    </row>
    <row r="360" spans="2:22" ht="15" customHeight="1" x14ac:dyDescent="0.25">
      <c r="B360" s="28" t="s">
        <v>50</v>
      </c>
      <c r="C360" s="21"/>
      <c r="D360" s="22"/>
      <c r="E360" s="438">
        <f t="shared" ref="E360:E373" si="3">C360*D360</f>
        <v>0</v>
      </c>
      <c r="G360" s="2150"/>
      <c r="H360" s="359">
        <v>61</v>
      </c>
      <c r="I360" s="378" t="s">
        <v>51</v>
      </c>
      <c r="J360" s="361"/>
      <c r="K360" s="361"/>
      <c r="L360" s="362"/>
      <c r="M360" s="362"/>
      <c r="N360" s="363">
        <f>$N$582</f>
        <v>0</v>
      </c>
      <c r="O360" s="453">
        <f>SUM(O355:O359)</f>
        <v>0</v>
      </c>
      <c r="P360" s="369"/>
      <c r="U360" s="369"/>
      <c r="V360" s="369"/>
    </row>
    <row r="361" spans="2:22" ht="15" customHeight="1" x14ac:dyDescent="0.25">
      <c r="B361" s="28" t="s">
        <v>52</v>
      </c>
      <c r="C361" s="21"/>
      <c r="D361" s="22"/>
      <c r="E361" s="438">
        <f t="shared" si="3"/>
        <v>0</v>
      </c>
      <c r="G361" s="2150"/>
      <c r="H361" s="379"/>
      <c r="I361" s="42"/>
      <c r="J361" s="341"/>
      <c r="K361" s="341"/>
      <c r="L361" s="45"/>
      <c r="M361" s="43"/>
      <c r="N361" s="367"/>
      <c r="O361" s="465"/>
      <c r="P361" s="45"/>
      <c r="U361" s="43"/>
      <c r="V361" s="43"/>
    </row>
    <row r="362" spans="2:22" ht="15" customHeight="1" x14ac:dyDescent="0.25">
      <c r="B362" s="28" t="s">
        <v>53</v>
      </c>
      <c r="C362" s="21"/>
      <c r="D362" s="22"/>
      <c r="E362" s="438">
        <f t="shared" si="3"/>
        <v>0</v>
      </c>
      <c r="G362" s="2150"/>
      <c r="H362" s="370">
        <v>621</v>
      </c>
      <c r="I362" s="381" t="s">
        <v>54</v>
      </c>
      <c r="J362" s="346"/>
      <c r="K362" s="346"/>
      <c r="L362" s="347"/>
      <c r="M362" s="431"/>
      <c r="N362" s="432">
        <f>$N$584</f>
        <v>0</v>
      </c>
      <c r="O362" s="7"/>
      <c r="P362" s="352"/>
      <c r="U362" s="352"/>
      <c r="V362" s="352"/>
    </row>
    <row r="363" spans="2:22" ht="15" customHeight="1" x14ac:dyDescent="0.25">
      <c r="B363" s="28" t="s">
        <v>55</v>
      </c>
      <c r="C363" s="21"/>
      <c r="D363" s="22"/>
      <c r="E363" s="438">
        <f t="shared" si="3"/>
        <v>0</v>
      </c>
      <c r="G363" s="2150"/>
      <c r="H363" s="348">
        <v>622</v>
      </c>
      <c r="I363" s="349" t="s">
        <v>56</v>
      </c>
      <c r="J363" s="350"/>
      <c r="K363" s="350"/>
      <c r="L363" s="351"/>
      <c r="M363" s="437"/>
      <c r="N363" s="432">
        <f>$N$585</f>
        <v>0</v>
      </c>
      <c r="O363" s="2"/>
      <c r="P363" s="352"/>
      <c r="U363" s="43"/>
      <c r="V363" s="43"/>
    </row>
    <row r="364" spans="2:22" ht="15" customHeight="1" x14ac:dyDescent="0.25">
      <c r="B364" s="28" t="s">
        <v>57</v>
      </c>
      <c r="C364" s="21"/>
      <c r="D364" s="22"/>
      <c r="E364" s="438">
        <f t="shared" si="3"/>
        <v>0</v>
      </c>
      <c r="G364" s="2150"/>
      <c r="H364" s="348" t="s">
        <v>58</v>
      </c>
      <c r="I364" s="349" t="s">
        <v>59</v>
      </c>
      <c r="J364" s="350"/>
      <c r="K364" s="350"/>
      <c r="L364" s="351"/>
      <c r="M364" s="437"/>
      <c r="N364" s="432">
        <f>$N$586</f>
        <v>0</v>
      </c>
      <c r="O364" s="2"/>
      <c r="P364" s="352"/>
      <c r="U364" s="43"/>
      <c r="V364" s="43"/>
    </row>
    <row r="365" spans="2:22" ht="15" customHeight="1" x14ac:dyDescent="0.25">
      <c r="B365" s="28" t="s">
        <v>60</v>
      </c>
      <c r="C365" s="21"/>
      <c r="D365" s="22"/>
      <c r="E365" s="438">
        <f t="shared" si="3"/>
        <v>0</v>
      </c>
      <c r="G365" s="2150"/>
      <c r="H365" s="348">
        <v>623</v>
      </c>
      <c r="I365" s="349" t="s">
        <v>61</v>
      </c>
      <c r="J365" s="350"/>
      <c r="K365" s="350"/>
      <c r="L365" s="351"/>
      <c r="M365" s="437"/>
      <c r="N365" s="432">
        <f>$N$587</f>
        <v>0</v>
      </c>
      <c r="O365" s="2"/>
      <c r="P365" s="325"/>
      <c r="U365" s="325"/>
      <c r="V365" s="325"/>
    </row>
    <row r="366" spans="2:22" ht="15" customHeight="1" x14ac:dyDescent="0.25">
      <c r="B366" s="28" t="s">
        <v>62</v>
      </c>
      <c r="C366" s="21"/>
      <c r="D366" s="22"/>
      <c r="E366" s="438">
        <f t="shared" si="3"/>
        <v>0</v>
      </c>
      <c r="G366" s="2150"/>
      <c r="H366" s="348">
        <v>624</v>
      </c>
      <c r="I366" s="349" t="s">
        <v>63</v>
      </c>
      <c r="J366" s="350"/>
      <c r="K366" s="350"/>
      <c r="L366" s="351"/>
      <c r="M366" s="437"/>
      <c r="N366" s="432">
        <f>$N$588</f>
        <v>0</v>
      </c>
      <c r="O366" s="2"/>
      <c r="P366" s="325"/>
      <c r="U366" s="325"/>
      <c r="V366" s="325"/>
    </row>
    <row r="367" spans="2:22" ht="15" customHeight="1" x14ac:dyDescent="0.25">
      <c r="B367" s="28" t="s">
        <v>64</v>
      </c>
      <c r="C367" s="21"/>
      <c r="D367" s="22"/>
      <c r="E367" s="438">
        <f t="shared" si="3"/>
        <v>0</v>
      </c>
      <c r="G367" s="2150"/>
      <c r="H367" s="348" t="s">
        <v>65</v>
      </c>
      <c r="I367" s="349" t="s">
        <v>66</v>
      </c>
      <c r="J367" s="350"/>
      <c r="K367" s="350"/>
      <c r="L367" s="351"/>
      <c r="M367" s="437"/>
      <c r="N367" s="432">
        <f>$N$589</f>
        <v>0</v>
      </c>
      <c r="O367" s="2"/>
      <c r="P367" s="325"/>
      <c r="U367" s="325"/>
      <c r="V367" s="325"/>
    </row>
    <row r="368" spans="2:22" ht="15" customHeight="1" x14ac:dyDescent="0.25">
      <c r="B368" s="28" t="s">
        <v>67</v>
      </c>
      <c r="C368" s="21"/>
      <c r="D368" s="22"/>
      <c r="E368" s="438">
        <f t="shared" si="3"/>
        <v>0</v>
      </c>
      <c r="G368" s="2150"/>
      <c r="H368" s="348" t="s">
        <v>68</v>
      </c>
      <c r="I368" s="349" t="s">
        <v>69</v>
      </c>
      <c r="J368" s="350"/>
      <c r="K368" s="350"/>
      <c r="L368" s="351"/>
      <c r="M368" s="437"/>
      <c r="N368" s="432">
        <f>$N$590</f>
        <v>0</v>
      </c>
      <c r="O368" s="2"/>
      <c r="P368" s="325"/>
      <c r="U368" s="325"/>
      <c r="V368" s="325"/>
    </row>
    <row r="369" spans="2:22" ht="15" customHeight="1" x14ac:dyDescent="0.25">
      <c r="B369" s="28" t="s">
        <v>70</v>
      </c>
      <c r="C369" s="21"/>
      <c r="D369" s="22"/>
      <c r="E369" s="438">
        <f t="shared" si="3"/>
        <v>0</v>
      </c>
      <c r="G369" s="2150"/>
      <c r="H369" s="348">
        <v>626</v>
      </c>
      <c r="I369" s="349" t="s">
        <v>71</v>
      </c>
      <c r="J369" s="350"/>
      <c r="K369" s="350"/>
      <c r="L369" s="351"/>
      <c r="M369" s="437"/>
      <c r="N369" s="432">
        <f>$N$591</f>
        <v>0</v>
      </c>
      <c r="O369" s="2"/>
      <c r="P369" s="325"/>
      <c r="U369" s="325"/>
      <c r="V369" s="325"/>
    </row>
    <row r="370" spans="2:22" ht="15" customHeight="1" x14ac:dyDescent="0.25">
      <c r="B370" s="28" t="s">
        <v>72</v>
      </c>
      <c r="C370" s="21"/>
      <c r="D370" s="22"/>
      <c r="E370" s="438">
        <f t="shared" si="3"/>
        <v>0</v>
      </c>
      <c r="G370" s="2150"/>
      <c r="H370" s="348" t="s">
        <v>73</v>
      </c>
      <c r="I370" s="349" t="s">
        <v>74</v>
      </c>
      <c r="J370" s="350"/>
      <c r="K370" s="350"/>
      <c r="L370" s="351"/>
      <c r="M370" s="437"/>
      <c r="N370" s="432">
        <f>$N$592</f>
        <v>0</v>
      </c>
      <c r="O370" s="2"/>
      <c r="P370" s="325"/>
      <c r="U370" s="325"/>
      <c r="V370" s="325"/>
    </row>
    <row r="371" spans="2:22" ht="15" customHeight="1" x14ac:dyDescent="0.25">
      <c r="B371" s="28" t="s">
        <v>75</v>
      </c>
      <c r="C371" s="21"/>
      <c r="D371" s="22"/>
      <c r="E371" s="438">
        <f t="shared" si="3"/>
        <v>0</v>
      </c>
      <c r="H371" s="348" t="s">
        <v>76</v>
      </c>
      <c r="I371" s="349" t="s">
        <v>77</v>
      </c>
      <c r="J371" s="350"/>
      <c r="K371" s="350"/>
      <c r="L371" s="351"/>
      <c r="M371" s="437"/>
      <c r="N371" s="432">
        <f>$N$593</f>
        <v>0</v>
      </c>
      <c r="O371" s="2"/>
      <c r="P371" s="325"/>
      <c r="U371" s="325"/>
      <c r="V371" s="325"/>
    </row>
    <row r="372" spans="2:22" ht="15" customHeight="1" x14ac:dyDescent="0.25">
      <c r="B372" s="28" t="s">
        <v>78</v>
      </c>
      <c r="C372" s="21"/>
      <c r="D372" s="22"/>
      <c r="E372" s="438">
        <f t="shared" si="3"/>
        <v>0</v>
      </c>
      <c r="H372" s="374" t="s">
        <v>79</v>
      </c>
      <c r="I372" s="356" t="s">
        <v>80</v>
      </c>
      <c r="J372" s="357"/>
      <c r="K372" s="357"/>
      <c r="L372" s="358"/>
      <c r="M372" s="450"/>
      <c r="N372" s="432">
        <f>$N$594</f>
        <v>0</v>
      </c>
      <c r="O372" s="3"/>
      <c r="P372" s="325"/>
      <c r="U372" s="325"/>
      <c r="V372" s="325"/>
    </row>
    <row r="373" spans="2:22" ht="14.4" thickBot="1" x14ac:dyDescent="0.3">
      <c r="B373" s="27" t="s">
        <v>81</v>
      </c>
      <c r="C373" s="21"/>
      <c r="D373" s="22"/>
      <c r="E373" s="438">
        <f t="shared" si="3"/>
        <v>0</v>
      </c>
      <c r="H373" s="359">
        <v>62</v>
      </c>
      <c r="I373" s="378" t="s">
        <v>82</v>
      </c>
      <c r="J373" s="361"/>
      <c r="K373" s="361"/>
      <c r="L373" s="362"/>
      <c r="M373" s="451"/>
      <c r="N373" s="452">
        <f>$N$595</f>
        <v>0</v>
      </c>
      <c r="O373" s="453">
        <f>SUM(O362:O372)</f>
        <v>0</v>
      </c>
      <c r="P373" s="325"/>
      <c r="U373" s="325"/>
      <c r="V373" s="325"/>
    </row>
    <row r="374" spans="2:22" ht="14.1" customHeight="1" thickBot="1" x14ac:dyDescent="0.3">
      <c r="B374" s="467" t="s">
        <v>83</v>
      </c>
      <c r="C374" s="468">
        <f>SUM(C359:C373)</f>
        <v>0</v>
      </c>
      <c r="D374" s="469" t="e">
        <f>E374/C374</f>
        <v>#DIV/0!</v>
      </c>
      <c r="E374" s="470">
        <f>SUM(E359:E373)</f>
        <v>0</v>
      </c>
      <c r="H374" s="334"/>
      <c r="I374" s="369"/>
      <c r="J374" s="341"/>
      <c r="K374" s="341"/>
      <c r="L374" s="325"/>
      <c r="M374" s="325"/>
      <c r="N374" s="335"/>
      <c r="O374" s="471"/>
    </row>
    <row r="375" spans="2:22" ht="14.1" customHeight="1" thickBot="1" x14ac:dyDescent="0.3">
      <c r="B375" s="70"/>
      <c r="C375" s="67"/>
      <c r="D375" s="68"/>
      <c r="E375" s="69"/>
      <c r="H375" s="383">
        <v>63</v>
      </c>
      <c r="I375" s="378" t="s">
        <v>84</v>
      </c>
      <c r="J375" s="361"/>
      <c r="K375" s="361"/>
      <c r="L375" s="362"/>
      <c r="M375" s="451"/>
      <c r="N375" s="452">
        <f>$N$597</f>
        <v>0</v>
      </c>
      <c r="O375" s="7"/>
    </row>
    <row r="376" spans="2:22" ht="14.1" customHeight="1" thickBot="1" x14ac:dyDescent="0.3">
      <c r="B376" s="472" t="s">
        <v>85</v>
      </c>
      <c r="C376" s="473"/>
      <c r="D376" s="474"/>
      <c r="E376" s="475"/>
      <c r="H376" s="364"/>
      <c r="I376" s="352"/>
      <c r="J376" s="341"/>
      <c r="K376" s="341"/>
      <c r="L376" s="325"/>
      <c r="M376" s="325"/>
      <c r="N376" s="365"/>
      <c r="O376" s="454"/>
    </row>
    <row r="377" spans="2:22" ht="14.1" customHeight="1" x14ac:dyDescent="0.25">
      <c r="B377" s="29" t="s">
        <v>86</v>
      </c>
      <c r="C377" s="21"/>
      <c r="D377" s="22"/>
      <c r="E377" s="438">
        <f>C377*D377</f>
        <v>0</v>
      </c>
      <c r="H377" s="370">
        <v>64111</v>
      </c>
      <c r="I377" s="381" t="s">
        <v>87</v>
      </c>
      <c r="J377" s="346"/>
      <c r="K377" s="346"/>
      <c r="L377" s="347"/>
      <c r="M377" s="431"/>
      <c r="N377" s="432">
        <f>$N$599</f>
        <v>0</v>
      </c>
      <c r="O377" s="7"/>
    </row>
    <row r="378" spans="2:22" ht="14.1" customHeight="1" x14ac:dyDescent="0.25">
      <c r="B378" s="27" t="s">
        <v>88</v>
      </c>
      <c r="C378" s="23"/>
      <c r="D378" s="24"/>
      <c r="E378" s="438">
        <f>C378*D378</f>
        <v>0</v>
      </c>
      <c r="H378" s="348">
        <v>64115</v>
      </c>
      <c r="I378" s="349" t="s">
        <v>89</v>
      </c>
      <c r="J378" s="350"/>
      <c r="K378" s="350"/>
      <c r="L378" s="351"/>
      <c r="M378" s="437"/>
      <c r="N378" s="432">
        <f>$N$600</f>
        <v>0</v>
      </c>
      <c r="O378" s="2"/>
    </row>
    <row r="379" spans="2:22" ht="14.1" customHeight="1" thickBot="1" x14ac:dyDescent="0.3">
      <c r="B379" s="27" t="s">
        <v>90</v>
      </c>
      <c r="C379" s="25"/>
      <c r="D379" s="26"/>
      <c r="E379" s="438">
        <f>C379*D379</f>
        <v>0</v>
      </c>
      <c r="H379" s="348">
        <v>645</v>
      </c>
      <c r="I379" s="349" t="s">
        <v>91</v>
      </c>
      <c r="J379" s="350"/>
      <c r="K379" s="350"/>
      <c r="L379" s="351"/>
      <c r="M379" s="437"/>
      <c r="N379" s="432">
        <f>$N$601</f>
        <v>0</v>
      </c>
      <c r="O379" s="2"/>
    </row>
    <row r="380" spans="2:22" ht="14.1" customHeight="1" thickBot="1" x14ac:dyDescent="0.3">
      <c r="B380" s="467" t="s">
        <v>92</v>
      </c>
      <c r="C380" s="468">
        <f>SUM(C377:C379)</f>
        <v>0</v>
      </c>
      <c r="D380" s="469" t="e">
        <f>E380/C380</f>
        <v>#DIV/0!</v>
      </c>
      <c r="E380" s="470">
        <f>SUM(E377:E379)</f>
        <v>0</v>
      </c>
      <c r="H380" s="374">
        <v>647</v>
      </c>
      <c r="I380" s="356" t="s">
        <v>93</v>
      </c>
      <c r="J380" s="357"/>
      <c r="K380" s="357"/>
      <c r="L380" s="358"/>
      <c r="M380" s="450"/>
      <c r="N380" s="432">
        <f>$N$602</f>
        <v>0</v>
      </c>
      <c r="O380" s="3"/>
    </row>
    <row r="381" spans="2:22" ht="14.1" customHeight="1" thickBot="1" x14ac:dyDescent="0.3">
      <c r="B381" s="70"/>
      <c r="C381" s="67"/>
      <c r="D381" s="68"/>
      <c r="E381" s="69"/>
      <c r="H381" s="359">
        <v>64</v>
      </c>
      <c r="I381" s="378" t="s">
        <v>94</v>
      </c>
      <c r="J381" s="361"/>
      <c r="K381" s="361"/>
      <c r="L381" s="362"/>
      <c r="M381" s="451"/>
      <c r="N381" s="452">
        <f>$N$603</f>
        <v>0</v>
      </c>
      <c r="O381" s="476">
        <f>E391+O380</f>
        <v>0</v>
      </c>
    </row>
    <row r="382" spans="2:22" ht="14.1" customHeight="1" thickBot="1" x14ac:dyDescent="0.3">
      <c r="B382" s="472" t="s">
        <v>95</v>
      </c>
      <c r="C382" s="473"/>
      <c r="D382" s="474"/>
      <c r="E382" s="475"/>
      <c r="H382" s="364"/>
      <c r="I382" s="352"/>
      <c r="J382" s="341"/>
      <c r="K382" s="341"/>
      <c r="L382" s="325"/>
      <c r="M382" s="325"/>
      <c r="N382" s="365"/>
      <c r="O382" s="454"/>
    </row>
    <row r="383" spans="2:22" ht="14.1" customHeight="1" x14ac:dyDescent="0.25">
      <c r="B383" s="29" t="s">
        <v>96</v>
      </c>
      <c r="C383" s="21"/>
      <c r="D383" s="22"/>
      <c r="E383" s="438">
        <f>C383*D383</f>
        <v>0</v>
      </c>
      <c r="H383" s="348">
        <v>654</v>
      </c>
      <c r="I383" s="381" t="s">
        <v>97</v>
      </c>
      <c r="J383" s="346"/>
      <c r="K383" s="346"/>
      <c r="L383" s="347"/>
      <c r="M383" s="431"/>
      <c r="N383" s="432">
        <f>$N$605</f>
        <v>0</v>
      </c>
      <c r="O383" s="2"/>
    </row>
    <row r="384" spans="2:22" ht="14.1" customHeight="1" x14ac:dyDescent="0.25">
      <c r="B384" s="27" t="s">
        <v>98</v>
      </c>
      <c r="C384" s="23"/>
      <c r="D384" s="24"/>
      <c r="E384" s="438">
        <f>C384*D384</f>
        <v>0</v>
      </c>
      <c r="H384" s="348">
        <v>655</v>
      </c>
      <c r="I384" s="384" t="s">
        <v>99</v>
      </c>
      <c r="J384" s="350"/>
      <c r="K384" s="350"/>
      <c r="L384" s="351"/>
      <c r="M384" s="437"/>
      <c r="N384" s="432">
        <f>$N$606</f>
        <v>0</v>
      </c>
      <c r="O384" s="2"/>
    </row>
    <row r="385" spans="2:15" ht="14.1" customHeight="1" x14ac:dyDescent="0.25">
      <c r="B385" s="27" t="s">
        <v>100</v>
      </c>
      <c r="C385" s="23"/>
      <c r="D385" s="24"/>
      <c r="E385" s="438">
        <f>C385*D385</f>
        <v>0</v>
      </c>
      <c r="H385" s="370">
        <v>658</v>
      </c>
      <c r="I385" s="385" t="s">
        <v>101</v>
      </c>
      <c r="J385" s="357"/>
      <c r="K385" s="357"/>
      <c r="L385" s="386"/>
      <c r="M385" s="477"/>
      <c r="N385" s="432">
        <f>$N$607</f>
        <v>0</v>
      </c>
      <c r="O385" s="3"/>
    </row>
    <row r="386" spans="2:15" ht="14.1" customHeight="1" x14ac:dyDescent="0.25">
      <c r="B386" s="27" t="s">
        <v>102</v>
      </c>
      <c r="C386" s="23"/>
      <c r="D386" s="24"/>
      <c r="E386" s="438">
        <f>C386*D386</f>
        <v>0</v>
      </c>
      <c r="H386" s="359">
        <v>65</v>
      </c>
      <c r="I386" s="378" t="s">
        <v>103</v>
      </c>
      <c r="J386" s="361"/>
      <c r="K386" s="361"/>
      <c r="L386" s="387"/>
      <c r="M386" s="478"/>
      <c r="N386" s="452">
        <f>$N$608</f>
        <v>0</v>
      </c>
      <c r="O386" s="453">
        <f>SUM(O383:O385)</f>
        <v>0</v>
      </c>
    </row>
    <row r="387" spans="2:15" ht="14.1" customHeight="1" thickBot="1" x14ac:dyDescent="0.3">
      <c r="B387" s="27" t="s">
        <v>104</v>
      </c>
      <c r="C387" s="25"/>
      <c r="D387" s="26"/>
      <c r="E387" s="438">
        <f>C387*D387</f>
        <v>0</v>
      </c>
      <c r="H387" s="334"/>
      <c r="I387" s="369"/>
      <c r="J387" s="341"/>
      <c r="K387" s="341"/>
      <c r="L387" s="352"/>
      <c r="M387" s="352"/>
      <c r="N387" s="335"/>
      <c r="O387" s="471"/>
    </row>
    <row r="388" spans="2:15" ht="14.1" customHeight="1" thickBot="1" x14ac:dyDescent="0.3">
      <c r="B388" s="467" t="s">
        <v>105</v>
      </c>
      <c r="C388" s="468">
        <f>SUM(C383:C387)</f>
        <v>0</v>
      </c>
      <c r="D388" s="469" t="e">
        <f>E388/C388</f>
        <v>#DIV/0!</v>
      </c>
      <c r="E388" s="470">
        <f>SUM(E383:E387)</f>
        <v>0</v>
      </c>
      <c r="H388" s="383">
        <v>66</v>
      </c>
      <c r="I388" s="378" t="s">
        <v>106</v>
      </c>
      <c r="J388" s="361"/>
      <c r="K388" s="361"/>
      <c r="L388" s="361"/>
      <c r="M388" s="479"/>
      <c r="N388" s="452">
        <f>$N$610</f>
        <v>0</v>
      </c>
      <c r="O388" s="7"/>
    </row>
    <row r="389" spans="2:15" ht="14.1" customHeight="1" x14ac:dyDescent="0.25">
      <c r="B389" s="70"/>
      <c r="C389" s="480"/>
      <c r="D389" s="68"/>
      <c r="E389" s="69"/>
      <c r="H389" s="334"/>
      <c r="I389" s="369"/>
      <c r="J389" s="325"/>
      <c r="K389" s="325"/>
      <c r="L389" s="352"/>
      <c r="M389" s="352"/>
      <c r="N389" s="335"/>
      <c r="O389" s="471"/>
    </row>
    <row r="390" spans="2:15" ht="14.1" customHeight="1" thickBot="1" x14ac:dyDescent="0.3">
      <c r="B390" s="70"/>
      <c r="C390" s="480"/>
      <c r="D390" s="68"/>
      <c r="E390" s="69"/>
      <c r="H390" s="383">
        <v>67</v>
      </c>
      <c r="I390" s="378" t="s">
        <v>107</v>
      </c>
      <c r="J390" s="361"/>
      <c r="K390" s="361"/>
      <c r="L390" s="361"/>
      <c r="M390" s="479"/>
      <c r="N390" s="452">
        <f>$N$612</f>
        <v>0</v>
      </c>
      <c r="O390" s="7"/>
    </row>
    <row r="391" spans="2:15" ht="14.1" customHeight="1" x14ac:dyDescent="0.25">
      <c r="B391" s="2395" t="s">
        <v>108</v>
      </c>
      <c r="C391" s="2396"/>
      <c r="D391" s="2397"/>
      <c r="E391" s="2416">
        <f>E388+E380+E374+E356+E350</f>
        <v>0</v>
      </c>
      <c r="H391" s="364"/>
      <c r="I391" s="352"/>
      <c r="J391" s="341"/>
      <c r="K391" s="341"/>
      <c r="L391" s="352"/>
      <c r="M391" s="352"/>
      <c r="N391" s="365"/>
      <c r="O391" s="454"/>
    </row>
    <row r="392" spans="2:15" ht="14.1" customHeight="1" x14ac:dyDescent="0.25">
      <c r="B392" s="2398"/>
      <c r="C392" s="2399"/>
      <c r="D392" s="2400"/>
      <c r="E392" s="2424"/>
      <c r="H392" s="370" t="s">
        <v>109</v>
      </c>
      <c r="I392" s="381" t="s">
        <v>110</v>
      </c>
      <c r="J392" s="346"/>
      <c r="K392" s="346"/>
      <c r="L392" s="388"/>
      <c r="M392" s="481"/>
      <c r="N392" s="432">
        <f>$N$614</f>
        <v>0</v>
      </c>
      <c r="O392" s="7"/>
    </row>
    <row r="393" spans="2:15" ht="14.1" customHeight="1" x14ac:dyDescent="0.25">
      <c r="B393" s="2398"/>
      <c r="C393" s="2399"/>
      <c r="D393" s="2400"/>
      <c r="E393" s="2424"/>
      <c r="H393" s="348" t="s">
        <v>111</v>
      </c>
      <c r="I393" s="349" t="s">
        <v>112</v>
      </c>
      <c r="J393" s="350"/>
      <c r="K393" s="350"/>
      <c r="L393" s="351"/>
      <c r="M393" s="437"/>
      <c r="N393" s="432">
        <f>$N$615</f>
        <v>0</v>
      </c>
      <c r="O393" s="2"/>
    </row>
    <row r="394" spans="2:15" ht="14.1" customHeight="1" thickBot="1" x14ac:dyDescent="0.3">
      <c r="B394" s="2401"/>
      <c r="C394" s="2402"/>
      <c r="D394" s="2403"/>
      <c r="E394" s="2425"/>
      <c r="H394" s="374">
        <v>6815</v>
      </c>
      <c r="I394" s="356" t="s">
        <v>113</v>
      </c>
      <c r="J394" s="357"/>
      <c r="K394" s="357"/>
      <c r="L394" s="358"/>
      <c r="M394" s="450"/>
      <c r="N394" s="432">
        <f>$N$616</f>
        <v>0</v>
      </c>
      <c r="O394" s="3"/>
    </row>
    <row r="395" spans="2:15" ht="14.1" customHeight="1" thickBot="1" x14ac:dyDescent="0.3">
      <c r="B395" s="482"/>
      <c r="C395" s="483"/>
      <c r="D395" s="483"/>
      <c r="E395" s="484"/>
      <c r="H395" s="359">
        <v>68</v>
      </c>
      <c r="I395" s="378" t="s">
        <v>114</v>
      </c>
      <c r="J395" s="361"/>
      <c r="K395" s="361"/>
      <c r="L395" s="389"/>
      <c r="M395" s="485"/>
      <c r="N395" s="452">
        <f>$N$617</f>
        <v>0</v>
      </c>
      <c r="O395" s="453">
        <f>SUM(O392:O394)</f>
        <v>0</v>
      </c>
    </row>
    <row r="396" spans="2:15" ht="14.1" customHeight="1" thickTop="1" x14ac:dyDescent="0.25">
      <c r="H396" s="364"/>
      <c r="I396" s="352"/>
      <c r="J396" s="341"/>
      <c r="K396" s="341"/>
      <c r="L396" s="352"/>
      <c r="M396" s="352"/>
      <c r="N396" s="365"/>
      <c r="O396" s="454"/>
    </row>
    <row r="397" spans="2:15" ht="14.1" customHeight="1" x14ac:dyDescent="0.25">
      <c r="H397" s="390">
        <v>86</v>
      </c>
      <c r="I397" s="378" t="s">
        <v>115</v>
      </c>
      <c r="J397" s="361"/>
      <c r="K397" s="361"/>
      <c r="L397" s="361"/>
      <c r="M397" s="479"/>
      <c r="N397" s="452">
        <f>$N$619</f>
        <v>0</v>
      </c>
      <c r="O397" s="11"/>
    </row>
    <row r="398" spans="2:15" ht="14.4" thickBot="1" x14ac:dyDescent="0.3">
      <c r="H398" s="391"/>
      <c r="I398" s="45"/>
      <c r="J398" s="45"/>
      <c r="K398" s="45"/>
      <c r="L398" s="352"/>
      <c r="M398" s="352"/>
      <c r="N398" s="43"/>
      <c r="O398" s="380"/>
    </row>
    <row r="399" spans="2:15" ht="13.8" x14ac:dyDescent="0.25">
      <c r="H399" s="392" t="s">
        <v>116</v>
      </c>
      <c r="I399" s="393"/>
      <c r="J399" s="394"/>
      <c r="K399" s="394"/>
      <c r="L399" s="393"/>
      <c r="M399" s="530"/>
      <c r="N399" s="396">
        <f>SUM(N397+N395+N390+N388+N386+N381+N375+N373+N360+N353)</f>
        <v>0</v>
      </c>
      <c r="O399" s="493">
        <f>SUM(O397+O395+O390+O388+O386+O381+O375+O373+O360+O353)</f>
        <v>0</v>
      </c>
    </row>
    <row r="400" spans="2:15" ht="13.8" x14ac:dyDescent="0.25">
      <c r="H400" s="364" t="s">
        <v>117</v>
      </c>
      <c r="I400" s="365"/>
      <c r="J400" s="367"/>
      <c r="K400" s="367"/>
      <c r="L400" s="365"/>
      <c r="M400" s="656"/>
      <c r="N400" s="397">
        <f>IF(N399&lt;N442,N442-N399,0)</f>
        <v>0</v>
      </c>
      <c r="O400" s="497">
        <f>IF(O399&lt;O442,O442-O399,0)</f>
        <v>0</v>
      </c>
    </row>
    <row r="401" spans="2:15" ht="14.4" thickBot="1" x14ac:dyDescent="0.3">
      <c r="H401" s="398" t="s">
        <v>118</v>
      </c>
      <c r="I401" s="399"/>
      <c r="J401" s="400"/>
      <c r="K401" s="400"/>
      <c r="L401" s="401"/>
      <c r="M401" s="533"/>
      <c r="N401" s="403">
        <f>SUM(N399+N400)</f>
        <v>0</v>
      </c>
      <c r="O401" s="500">
        <f>SUM(O399+O400)</f>
        <v>0</v>
      </c>
    </row>
    <row r="402" spans="2:15" ht="13.8" thickBot="1" x14ac:dyDescent="0.3"/>
    <row r="403" spans="2:15" ht="15" customHeight="1" x14ac:dyDescent="0.25">
      <c r="B403" s="2342" t="s">
        <v>170</v>
      </c>
      <c r="C403" s="2343"/>
      <c r="D403" s="2343"/>
      <c r="E403" s="2343"/>
      <c r="F403" s="2344"/>
      <c r="H403" s="404" t="s">
        <v>119</v>
      </c>
      <c r="I403" s="405"/>
      <c r="J403" s="406"/>
      <c r="K403" s="406"/>
      <c r="L403" s="405"/>
      <c r="M403" s="405"/>
      <c r="N403" s="331"/>
      <c r="O403" s="333"/>
    </row>
    <row r="404" spans="2:15" ht="35.25" customHeight="1" thickBot="1" x14ac:dyDescent="0.3">
      <c r="B404" s="2363"/>
      <c r="C404" s="2364"/>
      <c r="D404" s="2364"/>
      <c r="E404" s="2364"/>
      <c r="F404" s="2365"/>
      <c r="H404" s="334"/>
      <c r="I404" s="335"/>
      <c r="J404" s="336"/>
      <c r="K404" s="336"/>
      <c r="L404" s="335"/>
      <c r="M404" s="337"/>
      <c r="N404" s="429" t="s">
        <v>282</v>
      </c>
      <c r="O404" s="501" t="s">
        <v>19</v>
      </c>
    </row>
    <row r="405" spans="2:15" ht="15" customHeight="1" x14ac:dyDescent="0.25">
      <c r="B405" s="2366" t="s">
        <v>179</v>
      </c>
      <c r="C405" s="503"/>
      <c r="D405" s="503"/>
      <c r="E405" s="503"/>
      <c r="F405" s="504"/>
      <c r="H405" s="409"/>
      <c r="I405" s="410"/>
      <c r="J405" s="336"/>
      <c r="K405" s="336"/>
      <c r="L405" s="411"/>
      <c r="M405" s="505"/>
      <c r="N405" s="45"/>
      <c r="O405" s="412"/>
    </row>
    <row r="406" spans="2:15" ht="14.25" customHeight="1" x14ac:dyDescent="0.25">
      <c r="B406" s="2367"/>
      <c r="C406" s="507"/>
      <c r="D406" s="507"/>
      <c r="E406" s="507"/>
      <c r="F406" s="508"/>
      <c r="H406" s="413">
        <v>70623</v>
      </c>
      <c r="I406" s="381" t="s">
        <v>120</v>
      </c>
      <c r="J406" s="346"/>
      <c r="K406" s="346"/>
      <c r="L406" s="347"/>
      <c r="M406" s="431"/>
      <c r="N406" s="432">
        <f>$N$628</f>
        <v>0</v>
      </c>
      <c r="O406" s="12"/>
    </row>
    <row r="407" spans="2:15" ht="14.25" customHeight="1" x14ac:dyDescent="0.25">
      <c r="B407" s="761"/>
      <c r="C407" s="674"/>
      <c r="D407" s="674"/>
      <c r="E407" s="674"/>
      <c r="F407" s="762"/>
      <c r="H407" s="413">
        <v>70624</v>
      </c>
      <c r="I407" s="349" t="s">
        <v>121</v>
      </c>
      <c r="J407" s="350"/>
      <c r="K407" s="350"/>
      <c r="L407" s="351"/>
      <c r="M407" s="437"/>
      <c r="N407" s="432">
        <f>$N$629</f>
        <v>0</v>
      </c>
      <c r="O407" s="9"/>
    </row>
    <row r="408" spans="2:15" ht="14.25" customHeight="1" x14ac:dyDescent="0.25">
      <c r="B408" s="2336" t="s">
        <v>381</v>
      </c>
      <c r="C408" s="2337"/>
      <c r="D408" s="2337"/>
      <c r="E408" s="2337"/>
      <c r="F408" s="2338"/>
      <c r="H408" s="413">
        <v>70625</v>
      </c>
      <c r="I408" s="349" t="s">
        <v>122</v>
      </c>
      <c r="J408" s="350"/>
      <c r="K408" s="350"/>
      <c r="L408" s="351"/>
      <c r="M408" s="437"/>
      <c r="N408" s="432">
        <f>$N$630</f>
        <v>0</v>
      </c>
      <c r="O408" s="9"/>
    </row>
    <row r="409" spans="2:15" s="1940" customFormat="1" ht="14.25" customHeight="1" x14ac:dyDescent="0.25">
      <c r="B409" s="2336"/>
      <c r="C409" s="2337"/>
      <c r="D409" s="2337"/>
      <c r="E409" s="2337"/>
      <c r="F409" s="2338"/>
      <c r="H409" s="413">
        <v>70626</v>
      </c>
      <c r="I409" s="349" t="s">
        <v>122</v>
      </c>
      <c r="J409" s="350"/>
      <c r="K409" s="350"/>
      <c r="L409" s="351"/>
      <c r="M409" s="437"/>
      <c r="N409" s="432">
        <f>$N$631</f>
        <v>0</v>
      </c>
      <c r="O409" s="9"/>
    </row>
    <row r="410" spans="2:15" ht="14.25" customHeight="1" x14ac:dyDescent="0.25">
      <c r="B410" s="2336"/>
      <c r="C410" s="2337"/>
      <c r="D410" s="2337"/>
      <c r="E410" s="2337"/>
      <c r="F410" s="2338"/>
      <c r="H410" s="348">
        <v>70641</v>
      </c>
      <c r="I410" s="349" t="s">
        <v>123</v>
      </c>
      <c r="J410" s="350"/>
      <c r="K410" s="350"/>
      <c r="L410" s="351"/>
      <c r="M410" s="437"/>
      <c r="N410" s="432">
        <f>$N$632</f>
        <v>0</v>
      </c>
      <c r="O410" s="2"/>
    </row>
    <row r="411" spans="2:15" ht="15" customHeight="1" x14ac:dyDescent="0.25">
      <c r="B411" s="2428" t="s">
        <v>385</v>
      </c>
      <c r="C411" s="2429"/>
      <c r="D411" s="2429"/>
      <c r="E411" s="2429"/>
      <c r="F411" s="2430"/>
      <c r="H411" s="370">
        <v>706421</v>
      </c>
      <c r="I411" s="349" t="s">
        <v>124</v>
      </c>
      <c r="J411" s="350"/>
      <c r="K411" s="350"/>
      <c r="L411" s="351"/>
      <c r="M411" s="437"/>
      <c r="N411" s="432">
        <f>$N$633</f>
        <v>0</v>
      </c>
      <c r="O411" s="7"/>
    </row>
    <row r="412" spans="2:15" ht="14.25" customHeight="1" x14ac:dyDescent="0.25">
      <c r="B412" s="2428"/>
      <c r="C412" s="2429"/>
      <c r="D412" s="2429"/>
      <c r="E412" s="2429"/>
      <c r="F412" s="2430"/>
      <c r="H412" s="370">
        <v>708</v>
      </c>
      <c r="I412" s="356" t="s">
        <v>125</v>
      </c>
      <c r="J412" s="357"/>
      <c r="K412" s="357"/>
      <c r="L412" s="358"/>
      <c r="M412" s="450"/>
      <c r="N412" s="432">
        <f>$N$634</f>
        <v>0</v>
      </c>
      <c r="O412" s="7"/>
    </row>
    <row r="413" spans="2:15" ht="15" customHeight="1" x14ac:dyDescent="0.25">
      <c r="B413" s="2428"/>
      <c r="C413" s="2429"/>
      <c r="D413" s="2429"/>
      <c r="E413" s="2429"/>
      <c r="F413" s="2430"/>
      <c r="H413" s="359">
        <v>70</v>
      </c>
      <c r="I413" s="378" t="s">
        <v>126</v>
      </c>
      <c r="J413" s="361"/>
      <c r="K413" s="361"/>
      <c r="L413" s="389"/>
      <c r="M413" s="485"/>
      <c r="N413" s="452">
        <f>$N$635</f>
        <v>0</v>
      </c>
      <c r="O413" s="453">
        <f>SUM(O406:O412)</f>
        <v>0</v>
      </c>
    </row>
    <row r="414" spans="2:15" ht="15" customHeight="1" x14ac:dyDescent="0.25">
      <c r="B414" s="2428"/>
      <c r="C414" s="2429"/>
      <c r="D414" s="2429"/>
      <c r="E414" s="2429"/>
      <c r="F414" s="2430"/>
      <c r="H414" s="364"/>
      <c r="I414" s="352"/>
      <c r="J414" s="341"/>
      <c r="K414" s="341"/>
      <c r="L414" s="369"/>
      <c r="M414" s="369"/>
      <c r="N414" s="365"/>
      <c r="O414" s="454"/>
    </row>
    <row r="415" spans="2:15" ht="15" customHeight="1" x14ac:dyDescent="0.25">
      <c r="B415" s="2428"/>
      <c r="C415" s="2429"/>
      <c r="D415" s="2429"/>
      <c r="E415" s="2429"/>
      <c r="F415" s="2430"/>
      <c r="H415" s="370">
        <v>741</v>
      </c>
      <c r="I415" s="381" t="s">
        <v>127</v>
      </c>
      <c r="J415" s="346"/>
      <c r="K415" s="346"/>
      <c r="L415" s="414"/>
      <c r="M415" s="513"/>
      <c r="N415" s="432">
        <f>$N$637</f>
        <v>0</v>
      </c>
      <c r="O415" s="7"/>
    </row>
    <row r="416" spans="2:15" ht="14.25" customHeight="1" x14ac:dyDescent="0.25">
      <c r="B416" s="2336" t="s">
        <v>208</v>
      </c>
      <c r="C416" s="2337"/>
      <c r="D416" s="2337"/>
      <c r="E416" s="2337"/>
      <c r="F416" s="2338"/>
      <c r="H416" s="348">
        <v>742</v>
      </c>
      <c r="I416" s="349" t="s">
        <v>128</v>
      </c>
      <c r="J416" s="350"/>
      <c r="K416" s="350"/>
      <c r="L416" s="415"/>
      <c r="M416" s="514"/>
      <c r="N416" s="432">
        <f>$N$638</f>
        <v>0</v>
      </c>
      <c r="O416" s="2"/>
    </row>
    <row r="417" spans="2:15" ht="14.25" customHeight="1" x14ac:dyDescent="0.25">
      <c r="B417" s="2336"/>
      <c r="C417" s="2337"/>
      <c r="D417" s="2337"/>
      <c r="E417" s="2337"/>
      <c r="F417" s="2338"/>
      <c r="H417" s="370">
        <v>743</v>
      </c>
      <c r="I417" s="349" t="s">
        <v>129</v>
      </c>
      <c r="J417" s="350"/>
      <c r="K417" s="350"/>
      <c r="L417" s="351"/>
      <c r="M417" s="437"/>
      <c r="N417" s="432">
        <f>$N$639</f>
        <v>0</v>
      </c>
      <c r="O417" s="7"/>
    </row>
    <row r="418" spans="2:15" ht="14.25" customHeight="1" x14ac:dyDescent="0.3">
      <c r="B418" s="515"/>
      <c r="C418" s="516"/>
      <c r="D418" s="516"/>
      <c r="E418" s="516"/>
      <c r="F418" s="517"/>
      <c r="H418" s="416">
        <v>7441</v>
      </c>
      <c r="I418" s="349" t="s">
        <v>130</v>
      </c>
      <c r="J418" s="350"/>
      <c r="K418" s="350"/>
      <c r="L418" s="351"/>
      <c r="M418" s="437"/>
      <c r="N418" s="2368">
        <f>$N$640</f>
        <v>0</v>
      </c>
      <c r="O418" s="2426">
        <f>O399-(O413+O415+O416+O417+O420+O421+O422+O423+O424+O430+O432+O434+O436+O438+O440)</f>
        <v>0</v>
      </c>
    </row>
    <row r="419" spans="2:15" ht="14.25" customHeight="1" x14ac:dyDescent="0.3">
      <c r="B419" s="515"/>
      <c r="C419" s="516"/>
      <c r="D419" s="516"/>
      <c r="E419" s="516"/>
      <c r="F419" s="517"/>
      <c r="H419" s="416">
        <v>7442</v>
      </c>
      <c r="I419" s="349" t="s">
        <v>131</v>
      </c>
      <c r="J419" s="350"/>
      <c r="K419" s="350"/>
      <c r="L419" s="351"/>
      <c r="M419" s="437"/>
      <c r="N419" s="2369"/>
      <c r="O419" s="2427"/>
    </row>
    <row r="420" spans="2:15" ht="14.25" customHeight="1" x14ac:dyDescent="0.25">
      <c r="B420" s="2350"/>
      <c r="C420" s="2351"/>
      <c r="D420" s="2351"/>
      <c r="E420" s="2351"/>
      <c r="F420" s="2352"/>
      <c r="H420" s="416">
        <v>7443</v>
      </c>
      <c r="I420" s="349" t="s">
        <v>132</v>
      </c>
      <c r="J420" s="350"/>
      <c r="K420" s="350"/>
      <c r="L420" s="351"/>
      <c r="M420" s="437"/>
      <c r="N420" s="432">
        <f>$N$642</f>
        <v>0</v>
      </c>
      <c r="O420" s="10"/>
    </row>
    <row r="421" spans="2:15" ht="14.25" customHeight="1" x14ac:dyDescent="0.25">
      <c r="B421" s="2350"/>
      <c r="C421" s="2351"/>
      <c r="D421" s="2351"/>
      <c r="E421" s="2351"/>
      <c r="F421" s="2352"/>
      <c r="H421" s="416">
        <v>7451</v>
      </c>
      <c r="I421" s="349" t="s">
        <v>133</v>
      </c>
      <c r="J421" s="350"/>
      <c r="K421" s="350"/>
      <c r="L421" s="351"/>
      <c r="M421" s="437"/>
      <c r="N421" s="432">
        <f>$N$643</f>
        <v>0</v>
      </c>
      <c r="O421" s="10"/>
    </row>
    <row r="422" spans="2:15" ht="15" customHeight="1" x14ac:dyDescent="0.25">
      <c r="B422" s="2380"/>
      <c r="C422" s="2381"/>
      <c r="D422" s="2381"/>
      <c r="E422" s="2381"/>
      <c r="F422" s="2382"/>
      <c r="H422" s="416">
        <v>746</v>
      </c>
      <c r="I422" s="349" t="s">
        <v>134</v>
      </c>
      <c r="J422" s="350"/>
      <c r="K422" s="350"/>
      <c r="L422" s="351"/>
      <c r="M422" s="437"/>
      <c r="N422" s="432">
        <f>$N$644</f>
        <v>0</v>
      </c>
      <c r="O422" s="10"/>
    </row>
    <row r="423" spans="2:15" ht="14.25" customHeight="1" x14ac:dyDescent="0.25">
      <c r="B423" s="2380"/>
      <c r="C423" s="2381"/>
      <c r="D423" s="2381"/>
      <c r="E423" s="2381"/>
      <c r="F423" s="2382"/>
      <c r="H423" s="416">
        <v>747</v>
      </c>
      <c r="I423" s="349" t="s">
        <v>135</v>
      </c>
      <c r="J423" s="350"/>
      <c r="K423" s="350"/>
      <c r="L423" s="351"/>
      <c r="M423" s="437"/>
      <c r="N423" s="432">
        <f>$N$645</f>
        <v>0</v>
      </c>
      <c r="O423" s="10"/>
    </row>
    <row r="424" spans="2:15" ht="15" customHeight="1" x14ac:dyDescent="0.25">
      <c r="B424" s="518"/>
      <c r="C424" s="519"/>
      <c r="D424" s="519"/>
      <c r="E424" s="519"/>
      <c r="F424" s="520"/>
      <c r="H424" s="374">
        <v>748</v>
      </c>
      <c r="I424" s="349" t="s">
        <v>168</v>
      </c>
      <c r="J424" s="357"/>
      <c r="K424" s="357"/>
      <c r="L424" s="417"/>
      <c r="M424" s="523"/>
      <c r="N424" s="432">
        <f>$N$646</f>
        <v>0</v>
      </c>
      <c r="O424" s="3"/>
    </row>
    <row r="425" spans="2:15" ht="15" customHeight="1" x14ac:dyDescent="0.25">
      <c r="B425" s="518"/>
      <c r="C425" s="519"/>
      <c r="D425" s="519"/>
      <c r="E425" s="519"/>
      <c r="F425" s="520"/>
      <c r="H425" s="359">
        <v>74</v>
      </c>
      <c r="I425" s="378" t="s">
        <v>136</v>
      </c>
      <c r="J425" s="361"/>
      <c r="K425" s="361"/>
      <c r="L425" s="362"/>
      <c r="M425" s="451"/>
      <c r="N425" s="452">
        <f>$N$647</f>
        <v>0</v>
      </c>
      <c r="O425" s="453">
        <f>SUM(O415:O424)</f>
        <v>0</v>
      </c>
    </row>
    <row r="426" spans="2:15" ht="15" customHeight="1" x14ac:dyDescent="0.25">
      <c r="B426" s="657"/>
      <c r="C426" s="341"/>
      <c r="D426" s="341"/>
      <c r="E426" s="341"/>
      <c r="F426" s="606"/>
      <c r="H426" s="364"/>
      <c r="I426" s="352"/>
      <c r="J426" s="341"/>
      <c r="K426" s="341"/>
      <c r="L426" s="325"/>
      <c r="M426" s="325"/>
      <c r="N426" s="365"/>
      <c r="O426" s="454"/>
    </row>
    <row r="427" spans="2:15" ht="14.25" customHeight="1" x14ac:dyDescent="0.25">
      <c r="B427" s="657"/>
      <c r="C427" s="341"/>
      <c r="D427" s="341"/>
      <c r="E427" s="341"/>
      <c r="F427" s="606"/>
      <c r="H427" s="370">
        <v>751</v>
      </c>
      <c r="I427" s="381" t="s">
        <v>137</v>
      </c>
      <c r="J427" s="346"/>
      <c r="K427" s="346"/>
      <c r="L427" s="347"/>
      <c r="M427" s="431"/>
      <c r="N427" s="432">
        <f>$N$649</f>
        <v>0</v>
      </c>
      <c r="O427" s="7"/>
    </row>
    <row r="428" spans="2:15" ht="17.399999999999999" x14ac:dyDescent="0.25">
      <c r="B428" s="657"/>
      <c r="C428" s="763"/>
      <c r="D428" s="764"/>
      <c r="E428" s="764"/>
      <c r="F428" s="508"/>
      <c r="H428" s="348">
        <v>752</v>
      </c>
      <c r="I428" s="349" t="s">
        <v>138</v>
      </c>
      <c r="J428" s="350"/>
      <c r="K428" s="350"/>
      <c r="L428" s="351"/>
      <c r="M428" s="437"/>
      <c r="N428" s="432">
        <f>$N$650</f>
        <v>0</v>
      </c>
      <c r="O428" s="2"/>
    </row>
    <row r="429" spans="2:15" ht="14.25" customHeight="1" x14ac:dyDescent="0.25">
      <c r="B429" s="658"/>
      <c r="C429" s="664"/>
      <c r="D429" s="664"/>
      <c r="E429" s="664"/>
      <c r="F429" s="665"/>
      <c r="H429" s="348">
        <v>757</v>
      </c>
      <c r="I429" s="356" t="s">
        <v>139</v>
      </c>
      <c r="J429" s="357"/>
      <c r="K429" s="357"/>
      <c r="L429" s="358"/>
      <c r="M429" s="450"/>
      <c r="N429" s="432">
        <f>$N$651</f>
        <v>0</v>
      </c>
      <c r="O429" s="2"/>
    </row>
    <row r="430" spans="2:15" ht="15" customHeight="1" x14ac:dyDescent="0.25">
      <c r="B430" s="658"/>
      <c r="C430" s="664"/>
      <c r="D430" s="664"/>
      <c r="E430" s="664"/>
      <c r="F430" s="665"/>
      <c r="H430" s="359">
        <v>75</v>
      </c>
      <c r="I430" s="378" t="s">
        <v>140</v>
      </c>
      <c r="J430" s="361"/>
      <c r="K430" s="361"/>
      <c r="L430" s="389"/>
      <c r="M430" s="485"/>
      <c r="N430" s="452">
        <f>$N$652</f>
        <v>0</v>
      </c>
      <c r="O430" s="453">
        <f>SUM(O427:O429)</f>
        <v>0</v>
      </c>
    </row>
    <row r="431" spans="2:15" ht="16.8" x14ac:dyDescent="0.25">
      <c r="B431" s="658"/>
      <c r="C431" s="664"/>
      <c r="D431" s="664"/>
      <c r="E431" s="664"/>
      <c r="F431" s="665"/>
      <c r="H431" s="334"/>
      <c r="I431" s="369"/>
      <c r="J431" s="341"/>
      <c r="K431" s="341"/>
      <c r="L431" s="352"/>
      <c r="M431" s="352"/>
      <c r="N431" s="335"/>
      <c r="O431" s="471"/>
    </row>
    <row r="432" spans="2:15" ht="15" customHeight="1" x14ac:dyDescent="0.3">
      <c r="B432" s="765"/>
      <c r="C432" s="519"/>
      <c r="D432" s="519"/>
      <c r="E432" s="519"/>
      <c r="F432" s="520"/>
      <c r="H432" s="383">
        <v>76</v>
      </c>
      <c r="I432" s="378" t="s">
        <v>141</v>
      </c>
      <c r="J432" s="361"/>
      <c r="K432" s="361"/>
      <c r="L432" s="361"/>
      <c r="M432" s="479"/>
      <c r="N432" s="452">
        <f>$N$654</f>
        <v>0</v>
      </c>
      <c r="O432" s="7"/>
    </row>
    <row r="433" spans="2:16" ht="15" customHeight="1" x14ac:dyDescent="0.25">
      <c r="B433" s="518"/>
      <c r="C433" s="519"/>
      <c r="D433" s="519"/>
      <c r="E433" s="519"/>
      <c r="F433" s="520"/>
      <c r="H433" s="334"/>
      <c r="I433" s="369"/>
      <c r="J433" s="341"/>
      <c r="K433" s="341"/>
      <c r="L433" s="352"/>
      <c r="M433" s="352"/>
      <c r="N433" s="335"/>
      <c r="O433" s="471"/>
    </row>
    <row r="434" spans="2:16" ht="15" customHeight="1" x14ac:dyDescent="0.25">
      <c r="B434" s="658"/>
      <c r="C434" s="664"/>
      <c r="D434" s="664"/>
      <c r="E434" s="664"/>
      <c r="F434" s="665"/>
      <c r="H434" s="383">
        <v>77</v>
      </c>
      <c r="I434" s="378" t="s">
        <v>383</v>
      </c>
      <c r="J434" s="361"/>
      <c r="K434" s="361"/>
      <c r="L434" s="361"/>
      <c r="M434" s="479"/>
      <c r="N434" s="452">
        <f>$N$656</f>
        <v>0</v>
      </c>
      <c r="O434" s="7"/>
    </row>
    <row r="435" spans="2:16" ht="15" customHeight="1" x14ac:dyDescent="0.25">
      <c r="B435" s="658"/>
      <c r="C435" s="664"/>
      <c r="D435" s="664"/>
      <c r="E435" s="664"/>
      <c r="F435" s="665"/>
      <c r="H435" s="334"/>
      <c r="I435" s="369"/>
      <c r="J435" s="341"/>
      <c r="K435" s="341"/>
      <c r="L435" s="352"/>
      <c r="M435" s="352"/>
      <c r="N435" s="335"/>
      <c r="O435" s="471"/>
    </row>
    <row r="436" spans="2:16" ht="15" customHeight="1" x14ac:dyDescent="0.25">
      <c r="B436" s="658"/>
      <c r="C436" s="664"/>
      <c r="D436" s="664"/>
      <c r="E436" s="664"/>
      <c r="F436" s="665"/>
      <c r="H436" s="383">
        <v>78</v>
      </c>
      <c r="I436" s="378" t="s">
        <v>143</v>
      </c>
      <c r="J436" s="361"/>
      <c r="K436" s="361"/>
      <c r="L436" s="361"/>
      <c r="M436" s="479"/>
      <c r="N436" s="452">
        <f>$N$658</f>
        <v>0</v>
      </c>
      <c r="O436" s="7"/>
    </row>
    <row r="437" spans="2:16" ht="15" customHeight="1" x14ac:dyDescent="0.25">
      <c r="B437" s="518"/>
      <c r="C437" s="519"/>
      <c r="D437" s="519"/>
      <c r="E437" s="519"/>
      <c r="F437" s="520"/>
      <c r="H437" s="334"/>
      <c r="I437" s="369"/>
      <c r="J437" s="341"/>
      <c r="K437" s="341"/>
      <c r="L437" s="352"/>
      <c r="M437" s="352"/>
      <c r="N437" s="335"/>
      <c r="O437" s="471"/>
    </row>
    <row r="438" spans="2:16" ht="15" customHeight="1" x14ac:dyDescent="0.25">
      <c r="B438" s="518"/>
      <c r="C438" s="519"/>
      <c r="D438" s="519"/>
      <c r="E438" s="519"/>
      <c r="F438" s="520"/>
      <c r="H438" s="383">
        <v>79</v>
      </c>
      <c r="I438" s="378" t="s">
        <v>384</v>
      </c>
      <c r="J438" s="361"/>
      <c r="K438" s="361"/>
      <c r="L438" s="361"/>
      <c r="M438" s="479"/>
      <c r="N438" s="452">
        <f>$N$660</f>
        <v>0</v>
      </c>
      <c r="O438" s="7"/>
    </row>
    <row r="439" spans="2:16" ht="16.8" x14ac:dyDescent="0.25">
      <c r="B439" s="518"/>
      <c r="C439" s="519"/>
      <c r="D439" s="519"/>
      <c r="E439" s="519"/>
      <c r="F439" s="520"/>
      <c r="H439" s="364"/>
      <c r="I439" s="352"/>
      <c r="J439" s="341"/>
      <c r="K439" s="341"/>
      <c r="L439" s="352"/>
      <c r="M439" s="352"/>
      <c r="N439" s="365"/>
      <c r="O439" s="454"/>
    </row>
    <row r="440" spans="2:16" ht="16.8" x14ac:dyDescent="0.25">
      <c r="B440" s="518"/>
      <c r="C440" s="519"/>
      <c r="D440" s="519"/>
      <c r="E440" s="519"/>
      <c r="F440" s="520"/>
      <c r="H440" s="390">
        <v>87</v>
      </c>
      <c r="I440" s="378" t="s">
        <v>145</v>
      </c>
      <c r="J440" s="361"/>
      <c r="K440" s="361"/>
      <c r="L440" s="361"/>
      <c r="M440" s="479"/>
      <c r="N440" s="452">
        <f>$N$662</f>
        <v>0</v>
      </c>
      <c r="O440" s="11"/>
    </row>
    <row r="441" spans="2:16" ht="17.399999999999999" thickBot="1" x14ac:dyDescent="0.3">
      <c r="B441" s="518"/>
      <c r="C441" s="519"/>
      <c r="D441" s="519"/>
      <c r="E441" s="519"/>
      <c r="F441" s="520"/>
      <c r="H441" s="391"/>
      <c r="I441" s="45"/>
      <c r="J441" s="341"/>
      <c r="K441" s="341"/>
      <c r="L441" s="352"/>
      <c r="M441" s="352"/>
      <c r="N441" s="45"/>
      <c r="O441" s="412"/>
    </row>
    <row r="442" spans="2:16" ht="16.8" x14ac:dyDescent="0.25">
      <c r="B442" s="518"/>
      <c r="C442" s="519"/>
      <c r="D442" s="519"/>
      <c r="E442" s="519"/>
      <c r="F442" s="520"/>
      <c r="H442" s="392" t="s">
        <v>146</v>
      </c>
      <c r="I442" s="393"/>
      <c r="J442" s="418"/>
      <c r="K442" s="418"/>
      <c r="L442" s="393"/>
      <c r="M442" s="530"/>
      <c r="N442" s="419">
        <f>N438+N436+N434+N432+N430+N425+N413+N440</f>
        <v>0</v>
      </c>
      <c r="O442" s="419">
        <f>O438+O436+O434+O432+O430+O425+O413+O440</f>
        <v>0</v>
      </c>
    </row>
    <row r="443" spans="2:16" ht="16.8" x14ac:dyDescent="0.25">
      <c r="B443" s="518"/>
      <c r="C443" s="507"/>
      <c r="D443" s="507"/>
      <c r="E443" s="507"/>
      <c r="F443" s="508"/>
      <c r="H443" s="364" t="s">
        <v>147</v>
      </c>
      <c r="I443" s="365"/>
      <c r="J443" s="336"/>
      <c r="K443" s="336"/>
      <c r="L443" s="411"/>
      <c r="M443" s="505"/>
      <c r="N443" s="420">
        <f>IF(N442&lt;J399,J399-N442,0)</f>
        <v>0</v>
      </c>
      <c r="O443" s="420">
        <f>IF(O442&lt;O399,O399-O442,0)</f>
        <v>0</v>
      </c>
    </row>
    <row r="444" spans="2:16" ht="14.4" thickBot="1" x14ac:dyDescent="0.3">
      <c r="B444" s="669"/>
      <c r="C444" s="607"/>
      <c r="D444" s="607"/>
      <c r="E444" s="607"/>
      <c r="F444" s="608"/>
      <c r="H444" s="398" t="s">
        <v>118</v>
      </c>
      <c r="I444" s="399"/>
      <c r="J444" s="421"/>
      <c r="K444" s="421"/>
      <c r="L444" s="401"/>
      <c r="M444" s="533"/>
      <c r="N444" s="422">
        <f>N443+N442</f>
        <v>0</v>
      </c>
      <c r="O444" s="422">
        <f>O443+O442</f>
        <v>0</v>
      </c>
    </row>
    <row r="445" spans="2:16" ht="13.8" thickBot="1" x14ac:dyDescent="0.3"/>
    <row r="446" spans="2:16" s="324" customFormat="1" ht="33.75" customHeight="1" thickBot="1" x14ac:dyDescent="0.3">
      <c r="B446" s="2358" t="s">
        <v>182</v>
      </c>
      <c r="C446" s="2359"/>
      <c r="D446" s="2359"/>
      <c r="E446" s="2359"/>
      <c r="F446" s="2359"/>
      <c r="G446" s="2359"/>
      <c r="H446" s="2359"/>
      <c r="I446" s="2359"/>
      <c r="J446" s="2359"/>
      <c r="K446" s="2359"/>
      <c r="L446" s="2359"/>
      <c r="M446" s="2359"/>
      <c r="N446" s="2359"/>
      <c r="O446" s="2360"/>
      <c r="P446" s="326"/>
    </row>
    <row r="447" spans="2:16" ht="13.8" thickBot="1" x14ac:dyDescent="0.3"/>
    <row r="448" spans="2:16" ht="30.75" customHeight="1" thickBot="1" x14ac:dyDescent="0.3">
      <c r="B448" s="2325" t="s">
        <v>186</v>
      </c>
      <c r="C448" s="2326"/>
      <c r="D448" s="2326"/>
      <c r="E448" s="2326"/>
      <c r="F448" s="2326"/>
      <c r="G448" s="2326"/>
      <c r="H448" s="2457" t="s">
        <v>202</v>
      </c>
      <c r="I448" s="2458"/>
      <c r="J448" s="2458"/>
      <c r="K448" s="2458"/>
      <c r="L448" s="2458"/>
      <c r="M448" s="2458"/>
      <c r="N448" s="2458"/>
      <c r="O448" s="2459"/>
    </row>
    <row r="450" spans="2:22" ht="15" x14ac:dyDescent="0.25">
      <c r="B450" s="543"/>
      <c r="C450" s="543"/>
      <c r="D450" s="543"/>
      <c r="E450" s="544"/>
    </row>
    <row r="451" spans="2:22" ht="15" customHeight="1" thickBot="1" x14ac:dyDescent="0.3">
      <c r="K451" s="42"/>
      <c r="L451" s="42"/>
      <c r="M451" s="43"/>
      <c r="N451" s="43"/>
      <c r="O451" s="325"/>
      <c r="P451" s="42"/>
      <c r="U451" s="43"/>
      <c r="V451" s="43"/>
    </row>
    <row r="452" spans="2:22" s="426" customFormat="1" ht="25.05" customHeight="1" thickTop="1" thickBot="1" x14ac:dyDescent="0.35">
      <c r="B452" s="2389" t="s">
        <v>173</v>
      </c>
      <c r="C452" s="2390"/>
      <c r="D452" s="2390"/>
      <c r="E452" s="2391"/>
      <c r="H452" s="2392" t="s">
        <v>174</v>
      </c>
      <c r="I452" s="2393"/>
      <c r="J452" s="2393"/>
      <c r="K452" s="2393"/>
      <c r="L452" s="2393"/>
      <c r="M452" s="2393"/>
      <c r="N452" s="2393"/>
      <c r="O452" s="2394"/>
      <c r="P452" s="427"/>
      <c r="U452" s="428"/>
      <c r="V452" s="428"/>
    </row>
    <row r="453" spans="2:22" ht="15" customHeight="1" thickTop="1" x14ac:dyDescent="0.25">
      <c r="B453" s="2419" t="s">
        <v>189</v>
      </c>
      <c r="C453" s="2386" t="s">
        <v>16</v>
      </c>
      <c r="D453" s="2386" t="s">
        <v>191</v>
      </c>
      <c r="E453" s="2383" t="s">
        <v>192</v>
      </c>
      <c r="H453" s="330" t="s">
        <v>17</v>
      </c>
      <c r="I453" s="331"/>
      <c r="J453" s="332"/>
      <c r="K453" s="332"/>
      <c r="L453" s="331"/>
      <c r="M453" s="331"/>
      <c r="N453" s="331"/>
      <c r="O453" s="333"/>
      <c r="P453" s="42"/>
      <c r="U453" s="43"/>
      <c r="V453" s="43"/>
    </row>
    <row r="454" spans="2:22" ht="31.5" customHeight="1" x14ac:dyDescent="0.25">
      <c r="B454" s="2420"/>
      <c r="C454" s="2387"/>
      <c r="D454" s="2387"/>
      <c r="E454" s="2384"/>
      <c r="H454" s="334"/>
      <c r="I454" s="335"/>
      <c r="J454" s="336"/>
      <c r="K454" s="336"/>
      <c r="L454" s="335"/>
      <c r="M454" s="337"/>
      <c r="N454" s="429" t="s">
        <v>282</v>
      </c>
      <c r="O454" s="430" t="s">
        <v>19</v>
      </c>
      <c r="P454" s="42"/>
      <c r="U454" s="43"/>
      <c r="V454" s="43"/>
    </row>
    <row r="455" spans="2:22" ht="15" customHeight="1" x14ac:dyDescent="0.25">
      <c r="B455" s="2420"/>
      <c r="C455" s="2387"/>
      <c r="D455" s="2387"/>
      <c r="E455" s="2384"/>
      <c r="H455" s="339"/>
      <c r="I455" s="340"/>
      <c r="J455" s="341"/>
      <c r="K455" s="341"/>
      <c r="L455" s="42"/>
      <c r="M455" s="43"/>
      <c r="N455" s="342"/>
      <c r="O455" s="343"/>
      <c r="P455" s="42"/>
      <c r="U455" s="43"/>
      <c r="V455" s="43"/>
    </row>
    <row r="456" spans="2:22" ht="15" customHeight="1" x14ac:dyDescent="0.25">
      <c r="B456" s="2421"/>
      <c r="C456" s="2388"/>
      <c r="D456" s="2388"/>
      <c r="E456" s="2385"/>
      <c r="H456" s="344">
        <v>6061</v>
      </c>
      <c r="I456" s="345" t="s">
        <v>20</v>
      </c>
      <c r="J456" s="346"/>
      <c r="K456" s="346"/>
      <c r="L456" s="347"/>
      <c r="M456" s="431"/>
      <c r="N456" s="432">
        <f>$N$567</f>
        <v>0</v>
      </c>
      <c r="O456" s="1"/>
      <c r="P456" s="42"/>
      <c r="U456" s="43"/>
      <c r="V456" s="43"/>
    </row>
    <row r="457" spans="2:22" ht="15" customHeight="1" thickBot="1" x14ac:dyDescent="0.3">
      <c r="B457" s="433" t="s">
        <v>21</v>
      </c>
      <c r="C457" s="434"/>
      <c r="D457" s="435"/>
      <c r="E457" s="436"/>
      <c r="H457" s="348">
        <v>6063</v>
      </c>
      <c r="I457" s="349" t="s">
        <v>22</v>
      </c>
      <c r="J457" s="350"/>
      <c r="K457" s="350"/>
      <c r="L457" s="351"/>
      <c r="M457" s="437"/>
      <c r="N457" s="432">
        <f>$N$568</f>
        <v>0</v>
      </c>
      <c r="O457" s="2"/>
      <c r="P457" s="42"/>
      <c r="U457" s="43"/>
      <c r="V457" s="43"/>
    </row>
    <row r="458" spans="2:22" ht="15" customHeight="1" x14ac:dyDescent="0.25">
      <c r="B458" s="20" t="s">
        <v>23</v>
      </c>
      <c r="C458" s="21"/>
      <c r="D458" s="22"/>
      <c r="E458" s="438">
        <f>C458*D458</f>
        <v>0</v>
      </c>
      <c r="H458" s="348">
        <v>6064</v>
      </c>
      <c r="I458" s="349" t="s">
        <v>24</v>
      </c>
      <c r="J458" s="350"/>
      <c r="K458" s="350"/>
      <c r="L458" s="351"/>
      <c r="M458" s="437"/>
      <c r="N458" s="432">
        <f>$N$569</f>
        <v>0</v>
      </c>
      <c r="O458" s="2"/>
      <c r="P458" s="45"/>
      <c r="U458" s="43"/>
      <c r="V458" s="43"/>
    </row>
    <row r="459" spans="2:22" ht="15" customHeight="1" x14ac:dyDescent="0.25">
      <c r="B459" s="27" t="s">
        <v>25</v>
      </c>
      <c r="C459" s="23"/>
      <c r="D459" s="24"/>
      <c r="E459" s="438">
        <f>C459*D459</f>
        <v>0</v>
      </c>
      <c r="H459" s="348">
        <v>6066</v>
      </c>
      <c r="I459" s="349" t="s">
        <v>26</v>
      </c>
      <c r="J459" s="350"/>
      <c r="K459" s="350"/>
      <c r="L459" s="351"/>
      <c r="M459" s="437"/>
      <c r="N459" s="432">
        <f>$N$570</f>
        <v>0</v>
      </c>
      <c r="O459" s="2"/>
      <c r="P459" s="352"/>
      <c r="U459" s="352"/>
      <c r="V459" s="352"/>
    </row>
    <row r="460" spans="2:22" ht="15" customHeight="1" thickBot="1" x14ac:dyDescent="0.3">
      <c r="B460" s="27" t="s">
        <v>27</v>
      </c>
      <c r="C460" s="25"/>
      <c r="D460" s="26"/>
      <c r="E460" s="438">
        <f>C460*D460</f>
        <v>0</v>
      </c>
      <c r="H460" s="353" t="s">
        <v>28</v>
      </c>
      <c r="I460" s="349" t="s">
        <v>29</v>
      </c>
      <c r="J460" s="350"/>
      <c r="K460" s="350"/>
      <c r="L460" s="351"/>
      <c r="M460" s="437"/>
      <c r="N460" s="432">
        <f>$N$571</f>
        <v>0</v>
      </c>
      <c r="O460" s="2"/>
      <c r="P460" s="42"/>
      <c r="U460" s="43"/>
      <c r="V460" s="43"/>
    </row>
    <row r="461" spans="2:22" ht="15" customHeight="1" thickBot="1" x14ac:dyDescent="0.3">
      <c r="B461" s="467" t="s">
        <v>30</v>
      </c>
      <c r="C461" s="468">
        <f>SUM(C458:C460)</f>
        <v>0</v>
      </c>
      <c r="D461" s="469" t="e">
        <f>E461/C461</f>
        <v>#DIV/0!</v>
      </c>
      <c r="E461" s="470">
        <f>SUM(E458:E460)</f>
        <v>0</v>
      </c>
      <c r="H461" s="353" t="s">
        <v>31</v>
      </c>
      <c r="I461" s="349" t="s">
        <v>32</v>
      </c>
      <c r="J461" s="350"/>
      <c r="K461" s="350"/>
      <c r="L461" s="351"/>
      <c r="M461" s="437"/>
      <c r="N461" s="432">
        <f>$N$572</f>
        <v>0</v>
      </c>
      <c r="O461" s="2"/>
      <c r="P461" s="42"/>
      <c r="U461" s="43"/>
      <c r="V461" s="43"/>
    </row>
    <row r="462" spans="2:22" ht="15" customHeight="1" thickBot="1" x14ac:dyDescent="0.3">
      <c r="B462" s="603"/>
      <c r="C462" s="445"/>
      <c r="D462" s="446"/>
      <c r="E462" s="604"/>
      <c r="H462" s="353" t="s">
        <v>33</v>
      </c>
      <c r="I462" s="349" t="s">
        <v>34</v>
      </c>
      <c r="J462" s="350"/>
      <c r="K462" s="350"/>
      <c r="L462" s="351"/>
      <c r="M462" s="437"/>
      <c r="N462" s="432">
        <f>$N$573</f>
        <v>0</v>
      </c>
      <c r="O462" s="2"/>
      <c r="P462" s="42"/>
      <c r="U462" s="43"/>
      <c r="V462" s="43"/>
    </row>
    <row r="463" spans="2:22" ht="15" customHeight="1" thickBot="1" x14ac:dyDescent="0.3">
      <c r="B463" s="472" t="s">
        <v>35</v>
      </c>
      <c r="C463" s="473"/>
      <c r="D463" s="474"/>
      <c r="E463" s="475"/>
      <c r="H463" s="355" t="s">
        <v>36</v>
      </c>
      <c r="I463" s="356" t="s">
        <v>37</v>
      </c>
      <c r="J463" s="357"/>
      <c r="K463" s="357"/>
      <c r="L463" s="358"/>
      <c r="M463" s="450"/>
      <c r="N463" s="432">
        <f>$N$574</f>
        <v>0</v>
      </c>
      <c r="O463" s="3"/>
      <c r="P463" s="42"/>
      <c r="U463" s="43"/>
      <c r="V463" s="43"/>
    </row>
    <row r="464" spans="2:22" ht="15" customHeight="1" x14ac:dyDescent="0.25">
      <c r="B464" s="20" t="s">
        <v>38</v>
      </c>
      <c r="C464" s="21"/>
      <c r="D464" s="22"/>
      <c r="E464" s="438">
        <f>C464*D464</f>
        <v>0</v>
      </c>
      <c r="H464" s="359">
        <v>60</v>
      </c>
      <c r="I464" s="360" t="s">
        <v>39</v>
      </c>
      <c r="J464" s="361"/>
      <c r="K464" s="361"/>
      <c r="L464" s="362"/>
      <c r="M464" s="451"/>
      <c r="N464" s="452">
        <f>$N$575</f>
        <v>0</v>
      </c>
      <c r="O464" s="453">
        <f>SUM(O456:O463)</f>
        <v>0</v>
      </c>
      <c r="P464" s="45"/>
      <c r="U464" s="43"/>
      <c r="V464" s="43"/>
    </row>
    <row r="465" spans="2:22" ht="15" customHeight="1" x14ac:dyDescent="0.25">
      <c r="B465" s="27" t="s">
        <v>40</v>
      </c>
      <c r="C465" s="23"/>
      <c r="D465" s="24"/>
      <c r="E465" s="438">
        <f>C465*D465</f>
        <v>0</v>
      </c>
      <c r="H465" s="364"/>
      <c r="I465" s="365"/>
      <c r="J465" s="336"/>
      <c r="K465" s="336"/>
      <c r="L465" s="366"/>
      <c r="M465" s="367"/>
      <c r="N465" s="365"/>
      <c r="O465" s="454"/>
      <c r="P465" s="369"/>
      <c r="U465" s="369"/>
      <c r="V465" s="369"/>
    </row>
    <row r="466" spans="2:22" ht="15" customHeight="1" thickBot="1" x14ac:dyDescent="0.3">
      <c r="B466" s="27" t="s">
        <v>41</v>
      </c>
      <c r="C466" s="23"/>
      <c r="D466" s="24"/>
      <c r="E466" s="438">
        <f>C466*D466</f>
        <v>0</v>
      </c>
      <c r="H466" s="370">
        <v>613</v>
      </c>
      <c r="I466" s="371" t="s">
        <v>42</v>
      </c>
      <c r="J466" s="372"/>
      <c r="K466" s="372"/>
      <c r="L466" s="373"/>
      <c r="M466" s="373"/>
      <c r="N466" s="455">
        <f>$N$577</f>
        <v>0</v>
      </c>
      <c r="O466" s="4"/>
      <c r="P466" s="45"/>
      <c r="U466" s="43"/>
      <c r="V466" s="43"/>
    </row>
    <row r="467" spans="2:22" ht="15" customHeight="1" thickBot="1" x14ac:dyDescent="0.3">
      <c r="B467" s="538" t="s">
        <v>43</v>
      </c>
      <c r="C467" s="468">
        <f>SUM(C464:C466)</f>
        <v>0</v>
      </c>
      <c r="D467" s="469" t="e">
        <f>E467/C467</f>
        <v>#DIV/0!</v>
      </c>
      <c r="E467" s="470">
        <f>SUM(E464:E466)</f>
        <v>0</v>
      </c>
      <c r="H467" s="348">
        <v>614</v>
      </c>
      <c r="I467" s="349" t="s">
        <v>44</v>
      </c>
      <c r="J467" s="350"/>
      <c r="K467" s="350"/>
      <c r="L467" s="351"/>
      <c r="M467" s="351"/>
      <c r="N467" s="455">
        <f>$N$578</f>
        <v>0</v>
      </c>
      <c r="O467" s="5"/>
      <c r="P467" s="369"/>
      <c r="U467" s="369"/>
      <c r="V467" s="369"/>
    </row>
    <row r="468" spans="2:22" ht="15" customHeight="1" thickBot="1" x14ac:dyDescent="0.3">
      <c r="B468" s="603"/>
      <c r="C468" s="74"/>
      <c r="D468" s="75"/>
      <c r="E468" s="73"/>
      <c r="H468" s="348">
        <v>615</v>
      </c>
      <c r="I468" s="349" t="s">
        <v>45</v>
      </c>
      <c r="J468" s="350"/>
      <c r="K468" s="350"/>
      <c r="L468" s="351"/>
      <c r="M468" s="351"/>
      <c r="N468" s="455">
        <f>$N$579</f>
        <v>0</v>
      </c>
      <c r="O468" s="5"/>
      <c r="P468" s="45"/>
      <c r="U468" s="43"/>
      <c r="V468" s="43"/>
    </row>
    <row r="469" spans="2:22" ht="15" customHeight="1" thickBot="1" x14ac:dyDescent="0.3">
      <c r="B469" s="472" t="s">
        <v>46</v>
      </c>
      <c r="C469" s="473"/>
      <c r="D469" s="474"/>
      <c r="E469" s="475"/>
      <c r="H469" s="348">
        <v>616</v>
      </c>
      <c r="I469" s="349" t="s">
        <v>47</v>
      </c>
      <c r="J469" s="350"/>
      <c r="K469" s="350"/>
      <c r="L469" s="351"/>
      <c r="M469" s="351"/>
      <c r="N469" s="455">
        <f>$N$580</f>
        <v>0</v>
      </c>
      <c r="O469" s="5"/>
      <c r="P469" s="369"/>
      <c r="U469" s="369"/>
      <c r="V469" s="369"/>
    </row>
    <row r="470" spans="2:22" ht="15" customHeight="1" x14ac:dyDescent="0.25">
      <c r="B470" s="20" t="s">
        <v>48</v>
      </c>
      <c r="C470" s="21"/>
      <c r="D470" s="22"/>
      <c r="E470" s="438">
        <f>C470*D470</f>
        <v>0</v>
      </c>
      <c r="H470" s="374">
        <v>618</v>
      </c>
      <c r="I470" s="375" t="s">
        <v>49</v>
      </c>
      <c r="J470" s="376"/>
      <c r="K470" s="376"/>
      <c r="L470" s="377"/>
      <c r="M470" s="377"/>
      <c r="N470" s="455">
        <f>$N$581</f>
        <v>0</v>
      </c>
      <c r="O470" s="6"/>
      <c r="P470" s="45"/>
      <c r="U470" s="43"/>
      <c r="V470" s="43"/>
    </row>
    <row r="471" spans="2:22" ht="15" customHeight="1" x14ac:dyDescent="0.25">
      <c r="B471" s="28" t="s">
        <v>50</v>
      </c>
      <c r="C471" s="21"/>
      <c r="D471" s="22"/>
      <c r="E471" s="438">
        <f t="shared" ref="E471:E484" si="4">C471*D471</f>
        <v>0</v>
      </c>
      <c r="H471" s="359">
        <v>61</v>
      </c>
      <c r="I471" s="378" t="s">
        <v>51</v>
      </c>
      <c r="J471" s="361"/>
      <c r="K471" s="361"/>
      <c r="L471" s="362"/>
      <c r="M471" s="362"/>
      <c r="N471" s="363">
        <f>$N$582</f>
        <v>0</v>
      </c>
      <c r="O471" s="453">
        <f>SUM(O466:O470)</f>
        <v>0</v>
      </c>
      <c r="P471" s="369"/>
      <c r="U471" s="369"/>
      <c r="V471" s="369"/>
    </row>
    <row r="472" spans="2:22" ht="15" customHeight="1" x14ac:dyDescent="0.25">
      <c r="B472" s="28" t="s">
        <v>52</v>
      </c>
      <c r="C472" s="21"/>
      <c r="D472" s="22"/>
      <c r="E472" s="438">
        <f t="shared" si="4"/>
        <v>0</v>
      </c>
      <c r="H472" s="379"/>
      <c r="I472" s="42"/>
      <c r="J472" s="341"/>
      <c r="K472" s="341"/>
      <c r="L472" s="45"/>
      <c r="M472" s="43"/>
      <c r="N472" s="367"/>
      <c r="O472" s="465"/>
      <c r="P472" s="45"/>
      <c r="U472" s="43"/>
      <c r="V472" s="43"/>
    </row>
    <row r="473" spans="2:22" ht="15" customHeight="1" x14ac:dyDescent="0.25">
      <c r="B473" s="28" t="s">
        <v>53</v>
      </c>
      <c r="C473" s="21"/>
      <c r="D473" s="22"/>
      <c r="E473" s="438">
        <f t="shared" si="4"/>
        <v>0</v>
      </c>
      <c r="H473" s="370">
        <v>621</v>
      </c>
      <c r="I473" s="381" t="s">
        <v>54</v>
      </c>
      <c r="J473" s="346"/>
      <c r="K473" s="346"/>
      <c r="L473" s="347"/>
      <c r="M473" s="431"/>
      <c r="N473" s="432">
        <f>$N$584</f>
        <v>0</v>
      </c>
      <c r="O473" s="7"/>
      <c r="P473" s="352"/>
      <c r="U473" s="352"/>
      <c r="V473" s="352"/>
    </row>
    <row r="474" spans="2:22" ht="15" customHeight="1" x14ac:dyDescent="0.25">
      <c r="B474" s="28" t="s">
        <v>55</v>
      </c>
      <c r="C474" s="21"/>
      <c r="D474" s="22"/>
      <c r="E474" s="438">
        <f t="shared" si="4"/>
        <v>0</v>
      </c>
      <c r="H474" s="348">
        <v>622</v>
      </c>
      <c r="I474" s="349" t="s">
        <v>56</v>
      </c>
      <c r="J474" s="350"/>
      <c r="K474" s="350"/>
      <c r="L474" s="351"/>
      <c r="M474" s="437"/>
      <c r="N474" s="432">
        <f>$N$585</f>
        <v>0</v>
      </c>
      <c r="O474" s="2"/>
      <c r="P474" s="352"/>
      <c r="U474" s="43"/>
      <c r="V474" s="43"/>
    </row>
    <row r="475" spans="2:22" ht="15" customHeight="1" x14ac:dyDescent="0.25">
      <c r="B475" s="28" t="s">
        <v>57</v>
      </c>
      <c r="C475" s="21"/>
      <c r="D475" s="22"/>
      <c r="E475" s="438">
        <f t="shared" si="4"/>
        <v>0</v>
      </c>
      <c r="H475" s="348" t="s">
        <v>58</v>
      </c>
      <c r="I475" s="349" t="s">
        <v>59</v>
      </c>
      <c r="J475" s="350"/>
      <c r="K475" s="350"/>
      <c r="L475" s="351"/>
      <c r="M475" s="437"/>
      <c r="N475" s="432">
        <f>$N$586</f>
        <v>0</v>
      </c>
      <c r="O475" s="2"/>
      <c r="P475" s="352"/>
      <c r="U475" s="43"/>
      <c r="V475" s="43"/>
    </row>
    <row r="476" spans="2:22" ht="15" customHeight="1" x14ac:dyDescent="0.25">
      <c r="B476" s="28" t="s">
        <v>60</v>
      </c>
      <c r="C476" s="21"/>
      <c r="D476" s="22"/>
      <c r="E476" s="438">
        <f t="shared" si="4"/>
        <v>0</v>
      </c>
      <c r="H476" s="348">
        <v>623</v>
      </c>
      <c r="I476" s="349" t="s">
        <v>61</v>
      </c>
      <c r="J476" s="350"/>
      <c r="K476" s="350"/>
      <c r="L476" s="351"/>
      <c r="M476" s="437"/>
      <c r="N476" s="432">
        <f>$N$587</f>
        <v>0</v>
      </c>
      <c r="O476" s="2"/>
      <c r="P476" s="325"/>
      <c r="U476" s="325"/>
      <c r="V476" s="325"/>
    </row>
    <row r="477" spans="2:22" ht="15" customHeight="1" x14ac:dyDescent="0.25">
      <c r="B477" s="28" t="s">
        <v>62</v>
      </c>
      <c r="C477" s="21"/>
      <c r="D477" s="22"/>
      <c r="E477" s="438">
        <f t="shared" si="4"/>
        <v>0</v>
      </c>
      <c r="H477" s="348">
        <v>624</v>
      </c>
      <c r="I477" s="349" t="s">
        <v>63</v>
      </c>
      <c r="J477" s="350"/>
      <c r="K477" s="350"/>
      <c r="L477" s="351"/>
      <c r="M477" s="437"/>
      <c r="N477" s="432">
        <f>$N$588</f>
        <v>0</v>
      </c>
      <c r="O477" s="2"/>
      <c r="P477" s="325"/>
      <c r="U477" s="325"/>
      <c r="V477" s="325"/>
    </row>
    <row r="478" spans="2:22" ht="15" customHeight="1" x14ac:dyDescent="0.25">
      <c r="B478" s="28" t="s">
        <v>64</v>
      </c>
      <c r="C478" s="21"/>
      <c r="D478" s="22"/>
      <c r="E478" s="438">
        <f t="shared" si="4"/>
        <v>0</v>
      </c>
      <c r="H478" s="348" t="s">
        <v>65</v>
      </c>
      <c r="I478" s="349" t="s">
        <v>66</v>
      </c>
      <c r="J478" s="350"/>
      <c r="K478" s="350"/>
      <c r="L478" s="351"/>
      <c r="M478" s="437"/>
      <c r="N478" s="432">
        <f>$N$589</f>
        <v>0</v>
      </c>
      <c r="O478" s="2"/>
      <c r="P478" s="325"/>
      <c r="U478" s="325"/>
      <c r="V478" s="325"/>
    </row>
    <row r="479" spans="2:22" ht="15" customHeight="1" x14ac:dyDescent="0.25">
      <c r="B479" s="28" t="s">
        <v>67</v>
      </c>
      <c r="C479" s="21"/>
      <c r="D479" s="22"/>
      <c r="E479" s="438">
        <f t="shared" si="4"/>
        <v>0</v>
      </c>
      <c r="H479" s="348" t="s">
        <v>68</v>
      </c>
      <c r="I479" s="349" t="s">
        <v>69</v>
      </c>
      <c r="J479" s="350"/>
      <c r="K479" s="350"/>
      <c r="L479" s="351"/>
      <c r="M479" s="437"/>
      <c r="N479" s="432">
        <f>$N$590</f>
        <v>0</v>
      </c>
      <c r="O479" s="2"/>
      <c r="P479" s="325"/>
      <c r="U479" s="325"/>
      <c r="V479" s="325"/>
    </row>
    <row r="480" spans="2:22" ht="15" customHeight="1" x14ac:dyDescent="0.25">
      <c r="B480" s="28" t="s">
        <v>70</v>
      </c>
      <c r="C480" s="21"/>
      <c r="D480" s="22"/>
      <c r="E480" s="438">
        <f t="shared" si="4"/>
        <v>0</v>
      </c>
      <c r="H480" s="348">
        <v>626</v>
      </c>
      <c r="I480" s="349" t="s">
        <v>71</v>
      </c>
      <c r="J480" s="350"/>
      <c r="K480" s="350"/>
      <c r="L480" s="351"/>
      <c r="M480" s="437"/>
      <c r="N480" s="432">
        <f>$N$591</f>
        <v>0</v>
      </c>
      <c r="O480" s="2"/>
      <c r="P480" s="325"/>
      <c r="U480" s="325"/>
      <c r="V480" s="325"/>
    </row>
    <row r="481" spans="2:22" ht="15" customHeight="1" x14ac:dyDescent="0.25">
      <c r="B481" s="28" t="s">
        <v>72</v>
      </c>
      <c r="C481" s="21"/>
      <c r="D481" s="22"/>
      <c r="E481" s="438">
        <f t="shared" si="4"/>
        <v>0</v>
      </c>
      <c r="H481" s="348" t="s">
        <v>73</v>
      </c>
      <c r="I481" s="349" t="s">
        <v>74</v>
      </c>
      <c r="J481" s="350"/>
      <c r="K481" s="350"/>
      <c r="L481" s="351"/>
      <c r="M481" s="437"/>
      <c r="N481" s="432">
        <f>$N$592</f>
        <v>0</v>
      </c>
      <c r="O481" s="2"/>
      <c r="P481" s="325"/>
      <c r="U481" s="325"/>
      <c r="V481" s="325"/>
    </row>
    <row r="482" spans="2:22" ht="15" customHeight="1" x14ac:dyDescent="0.25">
      <c r="B482" s="28" t="s">
        <v>75</v>
      </c>
      <c r="C482" s="21"/>
      <c r="D482" s="22"/>
      <c r="E482" s="438">
        <f t="shared" si="4"/>
        <v>0</v>
      </c>
      <c r="H482" s="348" t="s">
        <v>76</v>
      </c>
      <c r="I482" s="349" t="s">
        <v>77</v>
      </c>
      <c r="J482" s="350"/>
      <c r="K482" s="350"/>
      <c r="L482" s="351"/>
      <c r="M482" s="437"/>
      <c r="N482" s="432">
        <f>$N$593</f>
        <v>0</v>
      </c>
      <c r="O482" s="2"/>
      <c r="P482" s="325"/>
      <c r="U482" s="325"/>
      <c r="V482" s="325"/>
    </row>
    <row r="483" spans="2:22" ht="15" customHeight="1" x14ac:dyDescent="0.25">
      <c r="B483" s="28" t="s">
        <v>78</v>
      </c>
      <c r="C483" s="21"/>
      <c r="D483" s="22"/>
      <c r="E483" s="438">
        <f t="shared" si="4"/>
        <v>0</v>
      </c>
      <c r="H483" s="374" t="s">
        <v>79</v>
      </c>
      <c r="I483" s="356" t="s">
        <v>80</v>
      </c>
      <c r="J483" s="357"/>
      <c r="K483" s="357"/>
      <c r="L483" s="358"/>
      <c r="M483" s="450"/>
      <c r="N483" s="432">
        <f>$N$594</f>
        <v>0</v>
      </c>
      <c r="O483" s="3"/>
      <c r="P483" s="325"/>
      <c r="U483" s="325"/>
      <c r="V483" s="325"/>
    </row>
    <row r="484" spans="2:22" ht="14.4" thickBot="1" x14ac:dyDescent="0.3">
      <c r="B484" s="27" t="s">
        <v>81</v>
      </c>
      <c r="C484" s="21"/>
      <c r="D484" s="22"/>
      <c r="E484" s="438">
        <f t="shared" si="4"/>
        <v>0</v>
      </c>
      <c r="H484" s="359">
        <v>62</v>
      </c>
      <c r="I484" s="378" t="s">
        <v>82</v>
      </c>
      <c r="J484" s="361"/>
      <c r="K484" s="361"/>
      <c r="L484" s="362"/>
      <c r="M484" s="451"/>
      <c r="N484" s="452">
        <f>$N$595</f>
        <v>0</v>
      </c>
      <c r="O484" s="453">
        <f>SUM(O473:O483)</f>
        <v>0</v>
      </c>
      <c r="P484" s="325"/>
      <c r="U484" s="325"/>
      <c r="V484" s="325"/>
    </row>
    <row r="485" spans="2:22" ht="14.1" customHeight="1" thickBot="1" x14ac:dyDescent="0.3">
      <c r="B485" s="467" t="s">
        <v>83</v>
      </c>
      <c r="C485" s="468">
        <f>SUM(C470:C484)</f>
        <v>0</v>
      </c>
      <c r="D485" s="469" t="e">
        <f>E485/C485</f>
        <v>#DIV/0!</v>
      </c>
      <c r="E485" s="470">
        <f>SUM(E470:E484)</f>
        <v>0</v>
      </c>
      <c r="H485" s="334"/>
      <c r="I485" s="369"/>
      <c r="J485" s="341"/>
      <c r="K485" s="341"/>
      <c r="L485" s="325"/>
      <c r="M485" s="325"/>
      <c r="N485" s="335"/>
      <c r="O485" s="471"/>
    </row>
    <row r="486" spans="2:22" ht="14.1" customHeight="1" thickBot="1" x14ac:dyDescent="0.3">
      <c r="B486" s="70"/>
      <c r="C486" s="67"/>
      <c r="D486" s="68"/>
      <c r="E486" s="69"/>
      <c r="H486" s="383">
        <v>63</v>
      </c>
      <c r="I486" s="378" t="s">
        <v>84</v>
      </c>
      <c r="J486" s="361"/>
      <c r="K486" s="361"/>
      <c r="L486" s="362"/>
      <c r="M486" s="451"/>
      <c r="N486" s="452">
        <f>$N$597</f>
        <v>0</v>
      </c>
      <c r="O486" s="7"/>
    </row>
    <row r="487" spans="2:22" ht="14.1" customHeight="1" thickBot="1" x14ac:dyDescent="0.3">
      <c r="B487" s="472" t="s">
        <v>85</v>
      </c>
      <c r="C487" s="473"/>
      <c r="D487" s="474"/>
      <c r="E487" s="475"/>
      <c r="H487" s="364"/>
      <c r="I487" s="352"/>
      <c r="J487" s="341"/>
      <c r="K487" s="341"/>
      <c r="L487" s="325"/>
      <c r="M487" s="325"/>
      <c r="N487" s="365"/>
      <c r="O487" s="454"/>
    </row>
    <row r="488" spans="2:22" ht="14.1" customHeight="1" x14ac:dyDescent="0.25">
      <c r="B488" s="29" t="s">
        <v>86</v>
      </c>
      <c r="C488" s="21"/>
      <c r="D488" s="22"/>
      <c r="E488" s="438">
        <f>C488*D488</f>
        <v>0</v>
      </c>
      <c r="G488" s="2150"/>
      <c r="H488" s="370">
        <v>64111</v>
      </c>
      <c r="I488" s="381" t="s">
        <v>87</v>
      </c>
      <c r="J488" s="346"/>
      <c r="K488" s="346"/>
      <c r="L488" s="347"/>
      <c r="M488" s="431"/>
      <c r="N488" s="432">
        <f>$N$599</f>
        <v>0</v>
      </c>
      <c r="O488" s="7"/>
    </row>
    <row r="489" spans="2:22" ht="14.1" customHeight="1" x14ac:dyDescent="0.25">
      <c r="B489" s="27" t="s">
        <v>88</v>
      </c>
      <c r="C489" s="23"/>
      <c r="D489" s="24"/>
      <c r="E489" s="438">
        <f>C489*D489</f>
        <v>0</v>
      </c>
      <c r="G489" s="2150"/>
      <c r="H489" s="348">
        <v>64115</v>
      </c>
      <c r="I489" s="349" t="s">
        <v>89</v>
      </c>
      <c r="J489" s="350"/>
      <c r="K489" s="350"/>
      <c r="L489" s="351"/>
      <c r="M489" s="437"/>
      <c r="N489" s="432">
        <f>$N$600</f>
        <v>0</v>
      </c>
      <c r="O489" s="2"/>
    </row>
    <row r="490" spans="2:22" ht="14.1" customHeight="1" thickBot="1" x14ac:dyDescent="0.3">
      <c r="B490" s="27" t="s">
        <v>90</v>
      </c>
      <c r="C490" s="25"/>
      <c r="D490" s="26"/>
      <c r="E490" s="438">
        <f>C490*D490</f>
        <v>0</v>
      </c>
      <c r="G490" s="2150"/>
      <c r="H490" s="348">
        <v>645</v>
      </c>
      <c r="I490" s="349" t="s">
        <v>91</v>
      </c>
      <c r="J490" s="350"/>
      <c r="K490" s="350"/>
      <c r="L490" s="351"/>
      <c r="M490" s="437"/>
      <c r="N490" s="432">
        <f>$N$601</f>
        <v>0</v>
      </c>
      <c r="O490" s="2"/>
    </row>
    <row r="491" spans="2:22" ht="14.1" customHeight="1" thickBot="1" x14ac:dyDescent="0.3">
      <c r="B491" s="467" t="s">
        <v>92</v>
      </c>
      <c r="C491" s="468">
        <f>SUM(C488:C490)</f>
        <v>0</v>
      </c>
      <c r="D491" s="469" t="e">
        <f>E491/C491</f>
        <v>#DIV/0!</v>
      </c>
      <c r="E491" s="470">
        <f>SUM(E488:E490)</f>
        <v>0</v>
      </c>
      <c r="G491" s="2150"/>
      <c r="H491" s="374">
        <v>647</v>
      </c>
      <c r="I491" s="356" t="s">
        <v>93</v>
      </c>
      <c r="J491" s="357"/>
      <c r="K491" s="357"/>
      <c r="L491" s="358"/>
      <c r="M491" s="450"/>
      <c r="N491" s="432">
        <f>$N$602</f>
        <v>0</v>
      </c>
      <c r="O491" s="3"/>
    </row>
    <row r="492" spans="2:22" ht="14.1" customHeight="1" thickBot="1" x14ac:dyDescent="0.3">
      <c r="B492" s="70"/>
      <c r="C492" s="67"/>
      <c r="D492" s="68"/>
      <c r="E492" s="69"/>
      <c r="G492" s="2150"/>
      <c r="H492" s="359">
        <v>64</v>
      </c>
      <c r="I492" s="378" t="s">
        <v>94</v>
      </c>
      <c r="J492" s="361"/>
      <c r="K492" s="361"/>
      <c r="L492" s="362"/>
      <c r="M492" s="451"/>
      <c r="N492" s="452">
        <f>$N$603</f>
        <v>0</v>
      </c>
      <c r="O492" s="476">
        <f>E502+O491</f>
        <v>0</v>
      </c>
    </row>
    <row r="493" spans="2:22" ht="14.1" customHeight="1" thickBot="1" x14ac:dyDescent="0.3">
      <c r="B493" s="472" t="s">
        <v>95</v>
      </c>
      <c r="C493" s="473"/>
      <c r="D493" s="474"/>
      <c r="E493" s="475"/>
      <c r="G493" s="2150"/>
      <c r="H493" s="364"/>
      <c r="I493" s="352"/>
      <c r="J493" s="341"/>
      <c r="K493" s="341"/>
      <c r="L493" s="325"/>
      <c r="M493" s="325"/>
      <c r="N493" s="365"/>
      <c r="O493" s="454"/>
    </row>
    <row r="494" spans="2:22" ht="14.1" customHeight="1" x14ac:dyDescent="0.25">
      <c r="B494" s="29" t="s">
        <v>96</v>
      </c>
      <c r="C494" s="21"/>
      <c r="D494" s="22"/>
      <c r="E494" s="438">
        <f>C494*D494</f>
        <v>0</v>
      </c>
      <c r="G494" s="2150"/>
      <c r="H494" s="348">
        <v>654</v>
      </c>
      <c r="I494" s="381" t="s">
        <v>97</v>
      </c>
      <c r="J494" s="346"/>
      <c r="K494" s="346"/>
      <c r="L494" s="347"/>
      <c r="M494" s="431"/>
      <c r="N494" s="432">
        <f>$N$605</f>
        <v>0</v>
      </c>
      <c r="O494" s="2"/>
    </row>
    <row r="495" spans="2:22" ht="14.1" customHeight="1" x14ac:dyDescent="0.25">
      <c r="B495" s="27" t="s">
        <v>98</v>
      </c>
      <c r="C495" s="23"/>
      <c r="D495" s="24"/>
      <c r="E495" s="438">
        <f>C495*D495</f>
        <v>0</v>
      </c>
      <c r="G495" s="2150"/>
      <c r="H495" s="348">
        <v>655</v>
      </c>
      <c r="I495" s="384" t="s">
        <v>99</v>
      </c>
      <c r="J495" s="350"/>
      <c r="K495" s="350"/>
      <c r="L495" s="351"/>
      <c r="M495" s="437"/>
      <c r="N495" s="432">
        <f>$N$606</f>
        <v>0</v>
      </c>
      <c r="O495" s="2"/>
    </row>
    <row r="496" spans="2:22" ht="14.1" customHeight="1" x14ac:dyDescent="0.25">
      <c r="B496" s="27" t="s">
        <v>100</v>
      </c>
      <c r="C496" s="23"/>
      <c r="D496" s="24"/>
      <c r="E496" s="438">
        <f>C496*D496</f>
        <v>0</v>
      </c>
      <c r="G496" s="2150"/>
      <c r="H496" s="370">
        <v>658</v>
      </c>
      <c r="I496" s="385" t="s">
        <v>101</v>
      </c>
      <c r="J496" s="357"/>
      <c r="K496" s="357"/>
      <c r="L496" s="386"/>
      <c r="M496" s="477"/>
      <c r="N496" s="432">
        <f>$N$607</f>
        <v>0</v>
      </c>
      <c r="O496" s="3"/>
    </row>
    <row r="497" spans="2:15" ht="14.1" customHeight="1" x14ac:dyDescent="0.25">
      <c r="B497" s="27" t="s">
        <v>102</v>
      </c>
      <c r="C497" s="23"/>
      <c r="D497" s="24"/>
      <c r="E497" s="438">
        <f>C497*D497</f>
        <v>0</v>
      </c>
      <c r="G497" s="2150"/>
      <c r="H497" s="359">
        <v>65</v>
      </c>
      <c r="I497" s="378" t="s">
        <v>103</v>
      </c>
      <c r="J497" s="361"/>
      <c r="K497" s="361"/>
      <c r="L497" s="387"/>
      <c r="M497" s="478"/>
      <c r="N497" s="452">
        <f>$N$608</f>
        <v>0</v>
      </c>
      <c r="O497" s="453">
        <f>SUM(O494:O496)</f>
        <v>0</v>
      </c>
    </row>
    <row r="498" spans="2:15" ht="14.1" customHeight="1" thickBot="1" x14ac:dyDescent="0.3">
      <c r="B498" s="27" t="s">
        <v>104</v>
      </c>
      <c r="C498" s="25"/>
      <c r="D498" s="26"/>
      <c r="E498" s="438">
        <f>C498*D498</f>
        <v>0</v>
      </c>
      <c r="G498" s="2150"/>
      <c r="H498" s="334"/>
      <c r="I498" s="369"/>
      <c r="J498" s="341"/>
      <c r="K498" s="341"/>
      <c r="L498" s="352"/>
      <c r="M498" s="352"/>
      <c r="N498" s="335"/>
      <c r="O498" s="471"/>
    </row>
    <row r="499" spans="2:15" ht="14.1" customHeight="1" thickBot="1" x14ac:dyDescent="0.3">
      <c r="B499" s="467" t="s">
        <v>105</v>
      </c>
      <c r="C499" s="468">
        <f>SUM(C494:C498)</f>
        <v>0</v>
      </c>
      <c r="D499" s="469" t="e">
        <f>E499/C499</f>
        <v>#DIV/0!</v>
      </c>
      <c r="E499" s="470">
        <f>SUM(E494:E498)</f>
        <v>0</v>
      </c>
      <c r="G499" s="2150"/>
      <c r="H499" s="383">
        <v>66</v>
      </c>
      <c r="I499" s="378" t="s">
        <v>106</v>
      </c>
      <c r="J499" s="361"/>
      <c r="K499" s="361"/>
      <c r="L499" s="361"/>
      <c r="M499" s="479"/>
      <c r="N499" s="452">
        <f>$N$610</f>
        <v>0</v>
      </c>
      <c r="O499" s="7"/>
    </row>
    <row r="500" spans="2:15" ht="14.1" customHeight="1" x14ac:dyDescent="0.25">
      <c r="B500" s="70"/>
      <c r="C500" s="480"/>
      <c r="D500" s="68"/>
      <c r="E500" s="69"/>
      <c r="G500" s="2150"/>
      <c r="H500" s="334"/>
      <c r="I500" s="369"/>
      <c r="J500" s="325"/>
      <c r="K500" s="325"/>
      <c r="L500" s="352"/>
      <c r="M500" s="352"/>
      <c r="N500" s="335"/>
      <c r="O500" s="471"/>
    </row>
    <row r="501" spans="2:15" ht="14.1" customHeight="1" thickBot="1" x14ac:dyDescent="0.3">
      <c r="B501" s="70"/>
      <c r="C501" s="480"/>
      <c r="D501" s="68"/>
      <c r="E501" s="69"/>
      <c r="G501" s="2150"/>
      <c r="H501" s="383">
        <v>67</v>
      </c>
      <c r="I501" s="378" t="s">
        <v>107</v>
      </c>
      <c r="J501" s="361"/>
      <c r="K501" s="361"/>
      <c r="L501" s="361"/>
      <c r="M501" s="479"/>
      <c r="N501" s="452">
        <f>$N$612</f>
        <v>0</v>
      </c>
      <c r="O501" s="7"/>
    </row>
    <row r="502" spans="2:15" ht="14.1" customHeight="1" x14ac:dyDescent="0.25">
      <c r="B502" s="2395" t="s">
        <v>108</v>
      </c>
      <c r="C502" s="2396"/>
      <c r="D502" s="2397"/>
      <c r="E502" s="2416">
        <f>E499+E491+E485+E467+E461</f>
        <v>0</v>
      </c>
      <c r="H502" s="364"/>
      <c r="I502" s="352"/>
      <c r="J502" s="341"/>
      <c r="K502" s="341"/>
      <c r="L502" s="352"/>
      <c r="M502" s="352"/>
      <c r="N502" s="365"/>
      <c r="O502" s="454"/>
    </row>
    <row r="503" spans="2:15" ht="14.1" customHeight="1" x14ac:dyDescent="0.25">
      <c r="B503" s="2398"/>
      <c r="C503" s="2399"/>
      <c r="D503" s="2400"/>
      <c r="E503" s="2424"/>
      <c r="H503" s="370" t="s">
        <v>109</v>
      </c>
      <c r="I503" s="381" t="s">
        <v>110</v>
      </c>
      <c r="J503" s="346"/>
      <c r="K503" s="346"/>
      <c r="L503" s="388"/>
      <c r="M503" s="481"/>
      <c r="N503" s="432">
        <f>$N$614</f>
        <v>0</v>
      </c>
      <c r="O503" s="7"/>
    </row>
    <row r="504" spans="2:15" ht="14.1" customHeight="1" x14ac:dyDescent="0.25">
      <c r="B504" s="2398"/>
      <c r="C504" s="2399"/>
      <c r="D504" s="2400"/>
      <c r="E504" s="2424"/>
      <c r="H504" s="348" t="s">
        <v>111</v>
      </c>
      <c r="I504" s="349" t="s">
        <v>112</v>
      </c>
      <c r="J504" s="350"/>
      <c r="K504" s="350"/>
      <c r="L504" s="351"/>
      <c r="M504" s="437"/>
      <c r="N504" s="432">
        <f>$N$615</f>
        <v>0</v>
      </c>
      <c r="O504" s="2"/>
    </row>
    <row r="505" spans="2:15" ht="14.1" customHeight="1" thickBot="1" x14ac:dyDescent="0.3">
      <c r="B505" s="2401"/>
      <c r="C505" s="2402"/>
      <c r="D505" s="2403"/>
      <c r="E505" s="2425"/>
      <c r="H505" s="374">
        <v>6815</v>
      </c>
      <c r="I505" s="356" t="s">
        <v>113</v>
      </c>
      <c r="J505" s="357"/>
      <c r="K505" s="357"/>
      <c r="L505" s="358"/>
      <c r="M505" s="450"/>
      <c r="N505" s="432">
        <f>$N$616</f>
        <v>0</v>
      </c>
      <c r="O505" s="3"/>
    </row>
    <row r="506" spans="2:15" ht="14.1" customHeight="1" thickBot="1" x14ac:dyDescent="0.3">
      <c r="B506" s="482"/>
      <c r="C506" s="483"/>
      <c r="D506" s="483"/>
      <c r="E506" s="484"/>
      <c r="H506" s="359">
        <v>68</v>
      </c>
      <c r="I506" s="378" t="s">
        <v>114</v>
      </c>
      <c r="J506" s="361"/>
      <c r="K506" s="361"/>
      <c r="L506" s="389"/>
      <c r="M506" s="485"/>
      <c r="N506" s="452">
        <f>$N$617</f>
        <v>0</v>
      </c>
      <c r="O506" s="453">
        <f>SUM(O503:O505)</f>
        <v>0</v>
      </c>
    </row>
    <row r="507" spans="2:15" ht="14.1" customHeight="1" thickTop="1" x14ac:dyDescent="0.25">
      <c r="H507" s="364"/>
      <c r="I507" s="352"/>
      <c r="J507" s="341"/>
      <c r="K507" s="341"/>
      <c r="L507" s="352"/>
      <c r="M507" s="352"/>
      <c r="N507" s="365"/>
      <c r="O507" s="454"/>
    </row>
    <row r="508" spans="2:15" ht="14.1" customHeight="1" x14ac:dyDescent="0.25">
      <c r="H508" s="390">
        <v>86</v>
      </c>
      <c r="I508" s="378" t="s">
        <v>115</v>
      </c>
      <c r="J508" s="361"/>
      <c r="K508" s="361"/>
      <c r="L508" s="361"/>
      <c r="M508" s="479"/>
      <c r="N508" s="452">
        <f>$N$619</f>
        <v>0</v>
      </c>
      <c r="O508" s="11"/>
    </row>
    <row r="509" spans="2:15" ht="14.4" thickBot="1" x14ac:dyDescent="0.3">
      <c r="H509" s="391"/>
      <c r="I509" s="45"/>
      <c r="J509" s="45"/>
      <c r="K509" s="45"/>
      <c r="L509" s="352"/>
      <c r="M509" s="352"/>
      <c r="N509" s="43"/>
      <c r="O509" s="380"/>
    </row>
    <row r="510" spans="2:15" ht="13.8" x14ac:dyDescent="0.25">
      <c r="H510" s="392" t="s">
        <v>116</v>
      </c>
      <c r="I510" s="393"/>
      <c r="J510" s="394"/>
      <c r="K510" s="394"/>
      <c r="L510" s="393"/>
      <c r="M510" s="530"/>
      <c r="N510" s="396">
        <f>SUM(N508+N506+N501+N499+N497+N492+N486+N484+N471+N464)</f>
        <v>0</v>
      </c>
      <c r="O510" s="493">
        <f>SUM(O508+O506+O501+O499+O497+O492+O486+O484+O471+O464)</f>
        <v>0</v>
      </c>
    </row>
    <row r="511" spans="2:15" ht="13.8" x14ac:dyDescent="0.25">
      <c r="H511" s="364" t="s">
        <v>117</v>
      </c>
      <c r="I511" s="365"/>
      <c r="J511" s="367"/>
      <c r="K511" s="367"/>
      <c r="L511" s="365"/>
      <c r="M511" s="656"/>
      <c r="N511" s="397">
        <f>IF(N510&lt;N553,N553-N510,0)</f>
        <v>0</v>
      </c>
      <c r="O511" s="497">
        <f>IF(O510&lt;O553,O553-O510,0)</f>
        <v>0</v>
      </c>
    </row>
    <row r="512" spans="2:15" ht="14.4" thickBot="1" x14ac:dyDescent="0.3">
      <c r="H512" s="398" t="s">
        <v>118</v>
      </c>
      <c r="I512" s="399"/>
      <c r="J512" s="400"/>
      <c r="K512" s="400"/>
      <c r="L512" s="401"/>
      <c r="M512" s="533"/>
      <c r="N512" s="403">
        <f>SUM(N510+N511)</f>
        <v>0</v>
      </c>
      <c r="O512" s="500">
        <f>SUM(O510+O511)</f>
        <v>0</v>
      </c>
    </row>
    <row r="513" spans="2:15" ht="13.8" thickBot="1" x14ac:dyDescent="0.3"/>
    <row r="514" spans="2:15" ht="15" customHeight="1" x14ac:dyDescent="0.25">
      <c r="B514" s="2342" t="s">
        <v>170</v>
      </c>
      <c r="C514" s="2343"/>
      <c r="D514" s="2343"/>
      <c r="E514" s="2343"/>
      <c r="F514" s="2344"/>
      <c r="H514" s="404" t="s">
        <v>119</v>
      </c>
      <c r="I514" s="405"/>
      <c r="J514" s="406"/>
      <c r="K514" s="406"/>
      <c r="L514" s="405"/>
      <c r="M514" s="405"/>
      <c r="N514" s="331"/>
      <c r="O514" s="333"/>
    </row>
    <row r="515" spans="2:15" ht="36" customHeight="1" thickBot="1" x14ac:dyDescent="0.3">
      <c r="B515" s="2363"/>
      <c r="C515" s="2364"/>
      <c r="D515" s="2364"/>
      <c r="E515" s="2364"/>
      <c r="F515" s="2365"/>
      <c r="H515" s="334"/>
      <c r="I515" s="335"/>
      <c r="J515" s="336"/>
      <c r="K515" s="336"/>
      <c r="L515" s="335"/>
      <c r="M515" s="337"/>
      <c r="N515" s="429" t="s">
        <v>282</v>
      </c>
      <c r="O515" s="501" t="s">
        <v>19</v>
      </c>
    </row>
    <row r="516" spans="2:15" ht="15" customHeight="1" x14ac:dyDescent="0.25">
      <c r="B516" s="2366" t="s">
        <v>179</v>
      </c>
      <c r="C516" s="503"/>
      <c r="D516" s="503"/>
      <c r="E516" s="503"/>
      <c r="F516" s="504"/>
      <c r="H516" s="409"/>
      <c r="I516" s="410"/>
      <c r="J516" s="336"/>
      <c r="K516" s="336"/>
      <c r="L516" s="411"/>
      <c r="M516" s="505"/>
      <c r="N516" s="45"/>
      <c r="O516" s="412"/>
    </row>
    <row r="517" spans="2:15" ht="14.25" customHeight="1" x14ac:dyDescent="0.25">
      <c r="B517" s="2367"/>
      <c r="C517" s="507"/>
      <c r="D517" s="507"/>
      <c r="E517" s="507"/>
      <c r="F517" s="508"/>
      <c r="H517" s="413">
        <v>70623</v>
      </c>
      <c r="I517" s="381" t="s">
        <v>120</v>
      </c>
      <c r="J517" s="346"/>
      <c r="K517" s="346"/>
      <c r="L517" s="347"/>
      <c r="M517" s="431"/>
      <c r="N517" s="432">
        <f>$N$628</f>
        <v>0</v>
      </c>
      <c r="O517" s="12"/>
    </row>
    <row r="518" spans="2:15" ht="13.8" x14ac:dyDescent="0.25">
      <c r="B518" s="761"/>
      <c r="C518" s="674"/>
      <c r="D518" s="674"/>
      <c r="E518" s="674"/>
      <c r="F518" s="762"/>
      <c r="H518" s="413">
        <v>70624</v>
      </c>
      <c r="I518" s="349" t="s">
        <v>121</v>
      </c>
      <c r="J518" s="350"/>
      <c r="K518" s="350"/>
      <c r="L518" s="351"/>
      <c r="M518" s="437"/>
      <c r="N518" s="432">
        <f>$N$629</f>
        <v>0</v>
      </c>
      <c r="O518" s="9"/>
    </row>
    <row r="519" spans="2:15" ht="14.25" customHeight="1" x14ac:dyDescent="0.25">
      <c r="B519" s="2336" t="s">
        <v>381</v>
      </c>
      <c r="C519" s="2337"/>
      <c r="D519" s="2337"/>
      <c r="E519" s="2337"/>
      <c r="F519" s="2338"/>
      <c r="H519" s="413">
        <v>70625</v>
      </c>
      <c r="I519" s="349" t="s">
        <v>122</v>
      </c>
      <c r="J519" s="350"/>
      <c r="K519" s="350"/>
      <c r="L519" s="351"/>
      <c r="M519" s="437"/>
      <c r="N519" s="432">
        <f>$N$630</f>
        <v>0</v>
      </c>
      <c r="O519" s="9"/>
    </row>
    <row r="520" spans="2:15" s="1940" customFormat="1" ht="14.25" customHeight="1" x14ac:dyDescent="0.25">
      <c r="B520" s="2336"/>
      <c r="C520" s="2337"/>
      <c r="D520" s="2337"/>
      <c r="E520" s="2337"/>
      <c r="F520" s="2338"/>
      <c r="H520" s="413">
        <v>70626</v>
      </c>
      <c r="I520" s="349" t="s">
        <v>122</v>
      </c>
      <c r="J520" s="350"/>
      <c r="K520" s="350"/>
      <c r="L520" s="351"/>
      <c r="M520" s="437"/>
      <c r="N520" s="432">
        <f>$N$631</f>
        <v>0</v>
      </c>
      <c r="O520" s="9"/>
    </row>
    <row r="521" spans="2:15" ht="14.25" customHeight="1" x14ac:dyDescent="0.25">
      <c r="B521" s="2336"/>
      <c r="C521" s="2337"/>
      <c r="D521" s="2337"/>
      <c r="E521" s="2337"/>
      <c r="F521" s="2338"/>
      <c r="H521" s="348">
        <v>70641</v>
      </c>
      <c r="I521" s="349" t="s">
        <v>123</v>
      </c>
      <c r="J521" s="350"/>
      <c r="K521" s="350"/>
      <c r="L521" s="351"/>
      <c r="M521" s="437"/>
      <c r="N521" s="432">
        <f>$N$632</f>
        <v>0</v>
      </c>
      <c r="O521" s="2"/>
    </row>
    <row r="522" spans="2:15" ht="15" customHeight="1" x14ac:dyDescent="0.25">
      <c r="B522" s="2428" t="s">
        <v>385</v>
      </c>
      <c r="C522" s="2429"/>
      <c r="D522" s="2429"/>
      <c r="E522" s="2429"/>
      <c r="F522" s="2430"/>
      <c r="H522" s="370">
        <v>706421</v>
      </c>
      <c r="I522" s="349" t="s">
        <v>124</v>
      </c>
      <c r="J522" s="350"/>
      <c r="K522" s="350"/>
      <c r="L522" s="351"/>
      <c r="M522" s="437"/>
      <c r="N522" s="432">
        <f>$N$633</f>
        <v>0</v>
      </c>
      <c r="O522" s="7"/>
    </row>
    <row r="523" spans="2:15" ht="14.25" customHeight="1" x14ac:dyDescent="0.25">
      <c r="B523" s="2428"/>
      <c r="C523" s="2429"/>
      <c r="D523" s="2429"/>
      <c r="E523" s="2429"/>
      <c r="F523" s="2430"/>
      <c r="H523" s="370">
        <v>708</v>
      </c>
      <c r="I523" s="356" t="s">
        <v>125</v>
      </c>
      <c r="J523" s="357"/>
      <c r="K523" s="357"/>
      <c r="L523" s="358"/>
      <c r="M523" s="450"/>
      <c r="N523" s="432">
        <f>$N$634</f>
        <v>0</v>
      </c>
      <c r="O523" s="7"/>
    </row>
    <row r="524" spans="2:15" ht="15" customHeight="1" x14ac:dyDescent="0.25">
      <c r="B524" s="2428"/>
      <c r="C524" s="2429"/>
      <c r="D524" s="2429"/>
      <c r="E524" s="2429"/>
      <c r="F524" s="2430"/>
      <c r="H524" s="359">
        <v>70</v>
      </c>
      <c r="I524" s="378" t="s">
        <v>126</v>
      </c>
      <c r="J524" s="361"/>
      <c r="K524" s="361"/>
      <c r="L524" s="389"/>
      <c r="M524" s="485"/>
      <c r="N524" s="452">
        <f>$N$635</f>
        <v>0</v>
      </c>
      <c r="O524" s="453">
        <f>SUM(O517:O523)</f>
        <v>0</v>
      </c>
    </row>
    <row r="525" spans="2:15" ht="15" customHeight="1" x14ac:dyDescent="0.25">
      <c r="B525" s="2428"/>
      <c r="C525" s="2429"/>
      <c r="D525" s="2429"/>
      <c r="E525" s="2429"/>
      <c r="F525" s="2430"/>
      <c r="H525" s="364"/>
      <c r="I525" s="352"/>
      <c r="J525" s="341"/>
      <c r="K525" s="341"/>
      <c r="L525" s="369"/>
      <c r="M525" s="369"/>
      <c r="N525" s="365"/>
      <c r="O525" s="454"/>
    </row>
    <row r="526" spans="2:15" ht="15" customHeight="1" x14ac:dyDescent="0.25">
      <c r="B526" s="2428"/>
      <c r="C526" s="2429"/>
      <c r="D526" s="2429"/>
      <c r="E526" s="2429"/>
      <c r="F526" s="2430"/>
      <c r="H526" s="370">
        <v>741</v>
      </c>
      <c r="I526" s="381" t="s">
        <v>127</v>
      </c>
      <c r="J526" s="346"/>
      <c r="K526" s="346"/>
      <c r="L526" s="414"/>
      <c r="M526" s="513"/>
      <c r="N526" s="432">
        <f>$N$637</f>
        <v>0</v>
      </c>
      <c r="O526" s="7"/>
    </row>
    <row r="527" spans="2:15" ht="14.25" customHeight="1" x14ac:dyDescent="0.25">
      <c r="B527" s="2336" t="s">
        <v>208</v>
      </c>
      <c r="C527" s="2337"/>
      <c r="D527" s="2337"/>
      <c r="E527" s="2337"/>
      <c r="F527" s="2338"/>
      <c r="H527" s="348">
        <v>742</v>
      </c>
      <c r="I527" s="349" t="s">
        <v>128</v>
      </c>
      <c r="J527" s="350"/>
      <c r="K527" s="350"/>
      <c r="L527" s="415"/>
      <c r="M527" s="514"/>
      <c r="N527" s="432">
        <f>$N$638</f>
        <v>0</v>
      </c>
      <c r="O527" s="2"/>
    </row>
    <row r="528" spans="2:15" ht="14.25" customHeight="1" x14ac:dyDescent="0.25">
      <c r="B528" s="2336"/>
      <c r="C528" s="2337"/>
      <c r="D528" s="2337"/>
      <c r="E528" s="2337"/>
      <c r="F528" s="2338"/>
      <c r="H528" s="370">
        <v>743</v>
      </c>
      <c r="I528" s="349" t="s">
        <v>129</v>
      </c>
      <c r="J528" s="350"/>
      <c r="K528" s="350"/>
      <c r="L528" s="351"/>
      <c r="M528" s="437"/>
      <c r="N528" s="432">
        <f>$N$639</f>
        <v>0</v>
      </c>
      <c r="O528" s="7"/>
    </row>
    <row r="529" spans="2:15" ht="14.25" customHeight="1" x14ac:dyDescent="0.3">
      <c r="B529" s="515"/>
      <c r="C529" s="516"/>
      <c r="D529" s="516"/>
      <c r="E529" s="516"/>
      <c r="F529" s="517"/>
      <c r="H529" s="416">
        <v>7441</v>
      </c>
      <c r="I529" s="349" t="s">
        <v>130</v>
      </c>
      <c r="J529" s="350"/>
      <c r="K529" s="350"/>
      <c r="L529" s="351"/>
      <c r="M529" s="437"/>
      <c r="N529" s="2368">
        <f>$N$640</f>
        <v>0</v>
      </c>
      <c r="O529" s="2426">
        <f>O510-(O524+O526+O527+O528+O531+O532+O533+O534+O535+O541+O543+O545+O547+O549+O551)</f>
        <v>0</v>
      </c>
    </row>
    <row r="530" spans="2:15" ht="14.25" customHeight="1" x14ac:dyDescent="0.3">
      <c r="B530" s="515"/>
      <c r="C530" s="516"/>
      <c r="D530" s="516"/>
      <c r="E530" s="516"/>
      <c r="F530" s="517"/>
      <c r="H530" s="416">
        <v>7442</v>
      </c>
      <c r="I530" s="349" t="s">
        <v>131</v>
      </c>
      <c r="J530" s="350"/>
      <c r="K530" s="350"/>
      <c r="L530" s="351"/>
      <c r="M530" s="437"/>
      <c r="N530" s="2369"/>
      <c r="O530" s="2427"/>
    </row>
    <row r="531" spans="2:15" ht="14.25" customHeight="1" x14ac:dyDescent="0.25">
      <c r="B531" s="2350"/>
      <c r="C531" s="2351"/>
      <c r="D531" s="2351"/>
      <c r="E531" s="2351"/>
      <c r="F531" s="2352"/>
      <c r="H531" s="416">
        <v>7443</v>
      </c>
      <c r="I531" s="349" t="s">
        <v>132</v>
      </c>
      <c r="J531" s="350"/>
      <c r="K531" s="350"/>
      <c r="L531" s="351"/>
      <c r="M531" s="437"/>
      <c r="N531" s="432">
        <f>$N$642</f>
        <v>0</v>
      </c>
      <c r="O531" s="10"/>
    </row>
    <row r="532" spans="2:15" ht="14.25" customHeight="1" x14ac:dyDescent="0.25">
      <c r="B532" s="2350"/>
      <c r="C532" s="2351"/>
      <c r="D532" s="2351"/>
      <c r="E532" s="2351"/>
      <c r="F532" s="2352"/>
      <c r="H532" s="416">
        <v>7451</v>
      </c>
      <c r="I532" s="349" t="s">
        <v>133</v>
      </c>
      <c r="J532" s="350"/>
      <c r="K532" s="350"/>
      <c r="L532" s="351"/>
      <c r="M532" s="437"/>
      <c r="N532" s="432">
        <f>$N$643</f>
        <v>0</v>
      </c>
      <c r="O532" s="10"/>
    </row>
    <row r="533" spans="2:15" ht="15" customHeight="1" x14ac:dyDescent="0.25">
      <c r="B533" s="2380"/>
      <c r="C533" s="2381"/>
      <c r="D533" s="2381"/>
      <c r="E533" s="2381"/>
      <c r="F533" s="2382"/>
      <c r="H533" s="416">
        <v>746</v>
      </c>
      <c r="I533" s="349" t="s">
        <v>134</v>
      </c>
      <c r="J533" s="350"/>
      <c r="K533" s="350"/>
      <c r="L533" s="351"/>
      <c r="M533" s="437"/>
      <c r="N533" s="432">
        <f>$N$644</f>
        <v>0</v>
      </c>
      <c r="O533" s="10"/>
    </row>
    <row r="534" spans="2:15" ht="14.25" customHeight="1" x14ac:dyDescent="0.25">
      <c r="B534" s="2380"/>
      <c r="C534" s="2381"/>
      <c r="D534" s="2381"/>
      <c r="E534" s="2381"/>
      <c r="F534" s="2382"/>
      <c r="H534" s="416">
        <v>747</v>
      </c>
      <c r="I534" s="349" t="s">
        <v>135</v>
      </c>
      <c r="J534" s="350"/>
      <c r="K534" s="350"/>
      <c r="L534" s="351"/>
      <c r="M534" s="437"/>
      <c r="N534" s="432">
        <f>$N$645</f>
        <v>0</v>
      </c>
      <c r="O534" s="10"/>
    </row>
    <row r="535" spans="2:15" ht="14.25" customHeight="1" x14ac:dyDescent="0.25">
      <c r="B535" s="518"/>
      <c r="C535" s="519"/>
      <c r="D535" s="519"/>
      <c r="E535" s="519"/>
      <c r="F535" s="520"/>
      <c r="H535" s="374">
        <v>748</v>
      </c>
      <c r="I535" s="349" t="s">
        <v>168</v>
      </c>
      <c r="J535" s="357"/>
      <c r="K535" s="357"/>
      <c r="L535" s="417"/>
      <c r="M535" s="523"/>
      <c r="N535" s="432">
        <f>$N$646</f>
        <v>0</v>
      </c>
      <c r="O535" s="3"/>
    </row>
    <row r="536" spans="2:15" ht="15" customHeight="1" x14ac:dyDescent="0.25">
      <c r="B536" s="518"/>
      <c r="C536" s="519"/>
      <c r="D536" s="519"/>
      <c r="E536" s="519"/>
      <c r="F536" s="520"/>
      <c r="H536" s="359">
        <v>74</v>
      </c>
      <c r="I536" s="378" t="s">
        <v>136</v>
      </c>
      <c r="J536" s="361"/>
      <c r="K536" s="361"/>
      <c r="L536" s="362"/>
      <c r="M536" s="451"/>
      <c r="N536" s="452">
        <f>$N$647</f>
        <v>0</v>
      </c>
      <c r="O536" s="453">
        <f>SUM(O526:O535)</f>
        <v>0</v>
      </c>
    </row>
    <row r="537" spans="2:15" ht="15" customHeight="1" x14ac:dyDescent="0.25">
      <c r="B537" s="657"/>
      <c r="C537" s="341"/>
      <c r="D537" s="341"/>
      <c r="E537" s="341"/>
      <c r="F537" s="606"/>
      <c r="H537" s="364"/>
      <c r="I537" s="352"/>
      <c r="J537" s="341"/>
      <c r="K537" s="341"/>
      <c r="L537" s="325"/>
      <c r="M537" s="325"/>
      <c r="N537" s="365"/>
      <c r="O537" s="454"/>
    </row>
    <row r="538" spans="2:15" ht="14.25" customHeight="1" x14ac:dyDescent="0.25">
      <c r="B538" s="657"/>
      <c r="C538" s="341"/>
      <c r="D538" s="341"/>
      <c r="E538" s="341"/>
      <c r="F538" s="606"/>
      <c r="H538" s="370">
        <v>751</v>
      </c>
      <c r="I538" s="381" t="s">
        <v>137</v>
      </c>
      <c r="J538" s="346"/>
      <c r="K538" s="346"/>
      <c r="L538" s="347"/>
      <c r="M538" s="431"/>
      <c r="N538" s="432">
        <f>$N$649</f>
        <v>0</v>
      </c>
      <c r="O538" s="7"/>
    </row>
    <row r="539" spans="2:15" ht="16.5" customHeight="1" x14ac:dyDescent="0.25">
      <c r="B539" s="657"/>
      <c r="C539" s="763"/>
      <c r="D539" s="764"/>
      <c r="E539" s="764"/>
      <c r="F539" s="508"/>
      <c r="H539" s="348">
        <v>752</v>
      </c>
      <c r="I539" s="349" t="s">
        <v>138</v>
      </c>
      <c r="J539" s="350"/>
      <c r="K539" s="350"/>
      <c r="L539" s="351"/>
      <c r="M539" s="437"/>
      <c r="N539" s="432">
        <f>$N$650</f>
        <v>0</v>
      </c>
      <c r="O539" s="2"/>
    </row>
    <row r="540" spans="2:15" ht="14.25" customHeight="1" x14ac:dyDescent="0.25">
      <c r="B540" s="658"/>
      <c r="C540" s="664"/>
      <c r="D540" s="664"/>
      <c r="E540" s="664"/>
      <c r="F540" s="665"/>
      <c r="H540" s="348">
        <v>757</v>
      </c>
      <c r="I540" s="356" t="s">
        <v>139</v>
      </c>
      <c r="J540" s="357"/>
      <c r="K540" s="357"/>
      <c r="L540" s="358"/>
      <c r="M540" s="450"/>
      <c r="N540" s="432">
        <f>$N$651</f>
        <v>0</v>
      </c>
      <c r="O540" s="2"/>
    </row>
    <row r="541" spans="2:15" ht="15" customHeight="1" x14ac:dyDescent="0.25">
      <c r="B541" s="658"/>
      <c r="C541" s="664"/>
      <c r="D541" s="664"/>
      <c r="E541" s="664"/>
      <c r="F541" s="665"/>
      <c r="H541" s="359">
        <v>75</v>
      </c>
      <c r="I541" s="378" t="s">
        <v>140</v>
      </c>
      <c r="J541" s="361"/>
      <c r="K541" s="361"/>
      <c r="L541" s="389"/>
      <c r="M541" s="485"/>
      <c r="N541" s="452">
        <f>$N$652</f>
        <v>0</v>
      </c>
      <c r="O541" s="453">
        <f>SUM(O538:O540)</f>
        <v>0</v>
      </c>
    </row>
    <row r="542" spans="2:15" ht="18.75" customHeight="1" x14ac:dyDescent="0.25">
      <c r="B542" s="658"/>
      <c r="C542" s="664"/>
      <c r="D542" s="664"/>
      <c r="E542" s="664"/>
      <c r="F542" s="665"/>
      <c r="H542" s="334"/>
      <c r="I542" s="369"/>
      <c r="J542" s="341"/>
      <c r="K542" s="341"/>
      <c r="L542" s="352"/>
      <c r="M542" s="352"/>
      <c r="N542" s="335"/>
      <c r="O542" s="471"/>
    </row>
    <row r="543" spans="2:15" ht="15" customHeight="1" x14ac:dyDescent="0.3">
      <c r="B543" s="765"/>
      <c r="C543" s="519"/>
      <c r="D543" s="519"/>
      <c r="E543" s="519"/>
      <c r="F543" s="520"/>
      <c r="H543" s="383">
        <v>76</v>
      </c>
      <c r="I543" s="378" t="s">
        <v>141</v>
      </c>
      <c r="J543" s="361"/>
      <c r="K543" s="361"/>
      <c r="L543" s="361"/>
      <c r="M543" s="479"/>
      <c r="N543" s="452">
        <f>$N$654</f>
        <v>0</v>
      </c>
      <c r="O543" s="7"/>
    </row>
    <row r="544" spans="2:15" ht="15" customHeight="1" x14ac:dyDescent="0.25">
      <c r="B544" s="518"/>
      <c r="C544" s="519"/>
      <c r="D544" s="519"/>
      <c r="E544" s="519"/>
      <c r="F544" s="520"/>
      <c r="H544" s="334"/>
      <c r="I544" s="369"/>
      <c r="J544" s="341"/>
      <c r="K544" s="341"/>
      <c r="L544" s="352"/>
      <c r="M544" s="352"/>
      <c r="N544" s="335"/>
      <c r="O544" s="471"/>
    </row>
    <row r="545" spans="2:16" ht="15" customHeight="1" x14ac:dyDescent="0.25">
      <c r="B545" s="658"/>
      <c r="C545" s="664"/>
      <c r="D545" s="664"/>
      <c r="E545" s="664"/>
      <c r="F545" s="665"/>
      <c r="H545" s="383">
        <v>77</v>
      </c>
      <c r="I545" s="378" t="s">
        <v>383</v>
      </c>
      <c r="J545" s="361"/>
      <c r="K545" s="361"/>
      <c r="L545" s="361"/>
      <c r="M545" s="479"/>
      <c r="N545" s="452">
        <f>$N$656</f>
        <v>0</v>
      </c>
      <c r="O545" s="7"/>
    </row>
    <row r="546" spans="2:16" ht="15" customHeight="1" x14ac:dyDescent="0.25">
      <c r="B546" s="658"/>
      <c r="C546" s="664"/>
      <c r="D546" s="664"/>
      <c r="E546" s="664"/>
      <c r="F546" s="665"/>
      <c r="H546" s="334"/>
      <c r="I546" s="369"/>
      <c r="J546" s="341"/>
      <c r="K546" s="341"/>
      <c r="L546" s="352"/>
      <c r="M546" s="352"/>
      <c r="N546" s="335"/>
      <c r="O546" s="471"/>
    </row>
    <row r="547" spans="2:16" ht="15" customHeight="1" x14ac:dyDescent="0.25">
      <c r="B547" s="658"/>
      <c r="C547" s="664"/>
      <c r="D547" s="664"/>
      <c r="E547" s="664"/>
      <c r="F547" s="665"/>
      <c r="H547" s="383">
        <v>78</v>
      </c>
      <c r="I547" s="378" t="s">
        <v>143</v>
      </c>
      <c r="J547" s="361"/>
      <c r="K547" s="361"/>
      <c r="L547" s="361"/>
      <c r="M547" s="479"/>
      <c r="N547" s="452">
        <f>$N$658</f>
        <v>0</v>
      </c>
      <c r="O547" s="7"/>
    </row>
    <row r="548" spans="2:16" ht="15" customHeight="1" x14ac:dyDescent="0.25">
      <c r="B548" s="518"/>
      <c r="C548" s="519"/>
      <c r="D548" s="519"/>
      <c r="E548" s="519"/>
      <c r="F548" s="520"/>
      <c r="H548" s="334"/>
      <c r="I548" s="369"/>
      <c r="J548" s="341"/>
      <c r="K548" s="341"/>
      <c r="L548" s="352"/>
      <c r="M548" s="352"/>
      <c r="N548" s="335"/>
      <c r="O548" s="471"/>
    </row>
    <row r="549" spans="2:16" ht="15" customHeight="1" x14ac:dyDescent="0.25">
      <c r="B549" s="518"/>
      <c r="C549" s="519"/>
      <c r="D549" s="519"/>
      <c r="E549" s="519"/>
      <c r="F549" s="520"/>
      <c r="H549" s="383">
        <v>79</v>
      </c>
      <c r="I549" s="378" t="s">
        <v>384</v>
      </c>
      <c r="J549" s="361"/>
      <c r="K549" s="361"/>
      <c r="L549" s="361"/>
      <c r="M549" s="479"/>
      <c r="N549" s="452">
        <f>$N$660</f>
        <v>0</v>
      </c>
      <c r="O549" s="7"/>
    </row>
    <row r="550" spans="2:16" ht="16.8" x14ac:dyDescent="0.25">
      <c r="B550" s="518"/>
      <c r="C550" s="519"/>
      <c r="D550" s="519"/>
      <c r="E550" s="519"/>
      <c r="F550" s="520"/>
      <c r="H550" s="364"/>
      <c r="I550" s="352"/>
      <c r="J550" s="341"/>
      <c r="K550" s="341"/>
      <c r="L550" s="352"/>
      <c r="M550" s="352"/>
      <c r="N550" s="365"/>
      <c r="O550" s="454"/>
    </row>
    <row r="551" spans="2:16" ht="16.8" x14ac:dyDescent="0.25">
      <c r="B551" s="518"/>
      <c r="C551" s="519"/>
      <c r="D551" s="519"/>
      <c r="E551" s="519"/>
      <c r="F551" s="520"/>
      <c r="H551" s="390">
        <v>87</v>
      </c>
      <c r="I551" s="378" t="s">
        <v>145</v>
      </c>
      <c r="J551" s="361"/>
      <c r="K551" s="361"/>
      <c r="L551" s="361"/>
      <c r="M551" s="479"/>
      <c r="N551" s="452">
        <f>$N$662</f>
        <v>0</v>
      </c>
      <c r="O551" s="11"/>
    </row>
    <row r="552" spans="2:16" ht="17.399999999999999" thickBot="1" x14ac:dyDescent="0.3">
      <c r="B552" s="518"/>
      <c r="C552" s="519"/>
      <c r="D552" s="519"/>
      <c r="E552" s="519"/>
      <c r="F552" s="520"/>
      <c r="H552" s="391"/>
      <c r="I552" s="45"/>
      <c r="J552" s="341"/>
      <c r="K552" s="341"/>
      <c r="L552" s="352"/>
      <c r="M552" s="352"/>
      <c r="N552" s="45"/>
      <c r="O552" s="412"/>
    </row>
    <row r="553" spans="2:16" ht="16.8" x14ac:dyDescent="0.25">
      <c r="B553" s="518"/>
      <c r="C553" s="519"/>
      <c r="D553" s="519"/>
      <c r="E553" s="519"/>
      <c r="F553" s="520"/>
      <c r="H553" s="392" t="s">
        <v>146</v>
      </c>
      <c r="I553" s="393"/>
      <c r="J553" s="418"/>
      <c r="K553" s="418"/>
      <c r="L553" s="393"/>
      <c r="M553" s="530"/>
      <c r="N553" s="419">
        <f>N549+N547+N545+N543+N541+N536+N524+N551</f>
        <v>0</v>
      </c>
      <c r="O553" s="419">
        <f>O549+O547+O545+O543+O541+O536+O524+O551</f>
        <v>0</v>
      </c>
    </row>
    <row r="554" spans="2:16" ht="16.8" x14ac:dyDescent="0.25">
      <c r="B554" s="518"/>
      <c r="C554" s="507"/>
      <c r="D554" s="507"/>
      <c r="E554" s="507"/>
      <c r="F554" s="508"/>
      <c r="H554" s="364" t="s">
        <v>147</v>
      </c>
      <c r="I554" s="365"/>
      <c r="J554" s="336"/>
      <c r="K554" s="336"/>
      <c r="L554" s="411"/>
      <c r="M554" s="505"/>
      <c r="N554" s="420">
        <f>IF(N553&lt;J510,J510-N553,0)</f>
        <v>0</v>
      </c>
      <c r="O554" s="420">
        <f>IF(O553&lt;O510,O510-O553,0)</f>
        <v>0</v>
      </c>
    </row>
    <row r="555" spans="2:16" ht="14.4" thickBot="1" x14ac:dyDescent="0.3">
      <c r="B555" s="669"/>
      <c r="C555" s="607"/>
      <c r="D555" s="607"/>
      <c r="E555" s="607"/>
      <c r="F555" s="608"/>
      <c r="H555" s="398" t="s">
        <v>118</v>
      </c>
      <c r="I555" s="399"/>
      <c r="J555" s="421"/>
      <c r="K555" s="421"/>
      <c r="L555" s="401"/>
      <c r="M555" s="533"/>
      <c r="N555" s="422">
        <f>N554+N553</f>
        <v>0</v>
      </c>
      <c r="O555" s="422">
        <f>O554+O553</f>
        <v>0</v>
      </c>
    </row>
    <row r="556" spans="2:16" ht="13.8" thickBot="1" x14ac:dyDescent="0.3"/>
    <row r="557" spans="2:16" s="324" customFormat="1" ht="33.75" customHeight="1" thickBot="1" x14ac:dyDescent="0.3">
      <c r="B557" s="2358" t="s">
        <v>182</v>
      </c>
      <c r="C557" s="2359"/>
      <c r="D557" s="2359"/>
      <c r="E557" s="2359"/>
      <c r="F557" s="2359"/>
      <c r="G557" s="2359"/>
      <c r="H557" s="2359"/>
      <c r="I557" s="2359"/>
      <c r="J557" s="2359"/>
      <c r="K557" s="2359"/>
      <c r="L557" s="2359"/>
      <c r="M557" s="2359"/>
      <c r="N557" s="2359"/>
      <c r="O557" s="2360"/>
      <c r="P557" s="326"/>
    </row>
    <row r="558" spans="2:16" ht="13.8" thickBot="1" x14ac:dyDescent="0.3"/>
    <row r="559" spans="2:16" ht="30.75" customHeight="1" thickBot="1" x14ac:dyDescent="0.3">
      <c r="B559" s="2325" t="s">
        <v>162</v>
      </c>
      <c r="C559" s="2326"/>
      <c r="D559" s="2326"/>
      <c r="E559" s="2326"/>
      <c r="F559" s="2326"/>
      <c r="G559" s="2326"/>
      <c r="H559" s="2325" t="s">
        <v>186</v>
      </c>
      <c r="I559" s="2326"/>
      <c r="J559" s="2326"/>
      <c r="K559" s="2326"/>
      <c r="L559" s="2326"/>
      <c r="M559" s="2326"/>
      <c r="N559" s="2326"/>
      <c r="O559" s="2327"/>
    </row>
    <row r="561" spans="2:22" ht="15" x14ac:dyDescent="0.25">
      <c r="B561" s="543"/>
      <c r="C561" s="543"/>
      <c r="D561" s="543"/>
      <c r="E561" s="544"/>
    </row>
    <row r="562" spans="2:22" ht="15" customHeight="1" thickBot="1" x14ac:dyDescent="0.3">
      <c r="B562" s="600"/>
      <c r="C562" s="601"/>
      <c r="D562" s="599"/>
      <c r="E562" s="599"/>
      <c r="K562" s="42"/>
      <c r="L562" s="42"/>
      <c r="M562" s="43"/>
      <c r="N562" s="43"/>
      <c r="O562" s="325"/>
      <c r="P562" s="42"/>
      <c r="U562" s="43"/>
      <c r="V562" s="43"/>
    </row>
    <row r="563" spans="2:22" ht="25.05" customHeight="1" thickBot="1" x14ac:dyDescent="0.3">
      <c r="B563" s="600"/>
      <c r="C563" s="601"/>
      <c r="D563" s="599"/>
      <c r="E563" s="599"/>
      <c r="H563" s="2392" t="s">
        <v>174</v>
      </c>
      <c r="I563" s="2393"/>
      <c r="J563" s="2393"/>
      <c r="K563" s="2393"/>
      <c r="L563" s="2393"/>
      <c r="M563" s="2393"/>
      <c r="N563" s="2393"/>
      <c r="O563" s="2394"/>
      <c r="P563" s="42"/>
      <c r="U563" s="43"/>
      <c r="V563" s="43"/>
    </row>
    <row r="564" spans="2:22" ht="23.25" customHeight="1" thickTop="1" thickBot="1" x14ac:dyDescent="0.3">
      <c r="B564" s="2438" t="s">
        <v>175</v>
      </c>
      <c r="C564" s="2439"/>
      <c r="D564" s="2439"/>
      <c r="E564" s="2440"/>
      <c r="H564" s="330" t="s">
        <v>17</v>
      </c>
      <c r="I564" s="331"/>
      <c r="J564" s="332"/>
      <c r="K564" s="332"/>
      <c r="L564" s="331"/>
      <c r="M564" s="331"/>
      <c r="N564" s="331"/>
      <c r="O564" s="333"/>
      <c r="P564" s="42"/>
      <c r="U564" s="43"/>
      <c r="V564" s="43"/>
    </row>
    <row r="565" spans="2:22" ht="31.5" customHeight="1" thickTop="1" x14ac:dyDescent="0.25">
      <c r="B565" s="2419" t="s">
        <v>15</v>
      </c>
      <c r="C565" s="2386" t="s">
        <v>16</v>
      </c>
      <c r="D565" s="2436" t="s">
        <v>191</v>
      </c>
      <c r="E565" s="2370" t="s">
        <v>192</v>
      </c>
      <c r="H565" s="334"/>
      <c r="I565" s="335"/>
      <c r="J565" s="336"/>
      <c r="K565" s="336"/>
      <c r="L565" s="335"/>
      <c r="M565" s="337"/>
      <c r="N565" s="698" t="s">
        <v>166</v>
      </c>
      <c r="O565" s="699" t="s">
        <v>187</v>
      </c>
      <c r="P565" s="42"/>
      <c r="Q565" s="525"/>
      <c r="U565" s="43"/>
      <c r="V565" s="43"/>
    </row>
    <row r="566" spans="2:22" ht="15" customHeight="1" x14ac:dyDescent="0.25">
      <c r="B566" s="2446"/>
      <c r="C566" s="2441"/>
      <c r="D566" s="2437"/>
      <c r="E566" s="2371"/>
      <c r="H566" s="339"/>
      <c r="I566" s="340"/>
      <c r="J566" s="341"/>
      <c r="K566" s="341"/>
      <c r="L566" s="42"/>
      <c r="M566" s="43"/>
      <c r="N566" s="342"/>
      <c r="O566" s="343"/>
      <c r="P566" s="42"/>
      <c r="Q566" s="525"/>
      <c r="U566" s="43"/>
      <c r="V566" s="43"/>
    </row>
    <row r="567" spans="2:22" ht="15" customHeight="1" x14ac:dyDescent="0.25">
      <c r="B567" s="2446"/>
      <c r="C567" s="2441"/>
      <c r="D567" s="2437"/>
      <c r="E567" s="2371"/>
      <c r="H567" s="344">
        <v>6061</v>
      </c>
      <c r="I567" s="345" t="s">
        <v>20</v>
      </c>
      <c r="J567" s="346"/>
      <c r="K567" s="346"/>
      <c r="L567" s="347"/>
      <c r="M567" s="431"/>
      <c r="N567" s="2499">
        <f t="shared" ref="N567:N575" si="5">O12+O123+O234+O345+O456</f>
        <v>0</v>
      </c>
      <c r="O567" s="2500"/>
      <c r="P567" s="42"/>
      <c r="Q567" s="525"/>
      <c r="U567" s="43"/>
      <c r="V567" s="43"/>
    </row>
    <row r="568" spans="2:22" ht="15" customHeight="1" x14ac:dyDescent="0.25">
      <c r="B568" s="2447"/>
      <c r="C568" s="2442"/>
      <c r="D568" s="2437"/>
      <c r="E568" s="2371"/>
      <c r="H568" s="348">
        <v>6063</v>
      </c>
      <c r="I568" s="349" t="s">
        <v>22</v>
      </c>
      <c r="J568" s="350"/>
      <c r="K568" s="350"/>
      <c r="L568" s="351"/>
      <c r="M568" s="437"/>
      <c r="N568" s="2499">
        <f t="shared" si="5"/>
        <v>0</v>
      </c>
      <c r="O568" s="2500"/>
      <c r="P568" s="42"/>
      <c r="Q568" s="525"/>
      <c r="U568" s="43"/>
      <c r="V568" s="43"/>
    </row>
    <row r="569" spans="2:22" ht="15" customHeight="1" x14ac:dyDescent="0.25">
      <c r="B569" s="702" t="s">
        <v>21</v>
      </c>
      <c r="C569" s="703"/>
      <c r="D569" s="704"/>
      <c r="E569" s="705"/>
      <c r="H569" s="348">
        <v>6064</v>
      </c>
      <c r="I569" s="349" t="s">
        <v>24</v>
      </c>
      <c r="J569" s="350"/>
      <c r="K569" s="350"/>
      <c r="L569" s="351"/>
      <c r="M569" s="437"/>
      <c r="N569" s="2499">
        <f t="shared" si="5"/>
        <v>0</v>
      </c>
      <c r="O569" s="2500"/>
      <c r="P569" s="45"/>
      <c r="Q569" s="525"/>
      <c r="U569" s="43"/>
      <c r="V569" s="43"/>
    </row>
    <row r="570" spans="2:22" ht="15" customHeight="1" x14ac:dyDescent="0.25">
      <c r="B570" s="706" t="s">
        <v>195</v>
      </c>
      <c r="C570" s="707">
        <f>C17</f>
        <v>0</v>
      </c>
      <c r="D570" s="766" t="e">
        <f>D17</f>
        <v>#DIV/0!</v>
      </c>
      <c r="E570" s="766">
        <f>E17</f>
        <v>0</v>
      </c>
      <c r="H570" s="348">
        <v>6066</v>
      </c>
      <c r="I570" s="349" t="s">
        <v>26</v>
      </c>
      <c r="J570" s="350"/>
      <c r="K570" s="350"/>
      <c r="L570" s="351"/>
      <c r="M570" s="437"/>
      <c r="N570" s="2499">
        <f t="shared" si="5"/>
        <v>0</v>
      </c>
      <c r="O570" s="2500"/>
      <c r="P570" s="352"/>
      <c r="Q570" s="525"/>
      <c r="U570" s="352"/>
      <c r="V570" s="352"/>
    </row>
    <row r="571" spans="2:22" ht="15" customHeight="1" x14ac:dyDescent="0.25">
      <c r="B571" s="706" t="s">
        <v>196</v>
      </c>
      <c r="C571" s="707">
        <f>C128</f>
        <v>0</v>
      </c>
      <c r="D571" s="766" t="e">
        <f>D128</f>
        <v>#DIV/0!</v>
      </c>
      <c r="E571" s="766">
        <f>E128</f>
        <v>0</v>
      </c>
      <c r="H571" s="353" t="s">
        <v>28</v>
      </c>
      <c r="I571" s="349" t="s">
        <v>29</v>
      </c>
      <c r="J571" s="350"/>
      <c r="K571" s="350"/>
      <c r="L571" s="351"/>
      <c r="M571" s="437"/>
      <c r="N571" s="2499">
        <f t="shared" si="5"/>
        <v>0</v>
      </c>
      <c r="O571" s="2500"/>
      <c r="P571" s="42"/>
      <c r="Q571" s="525"/>
      <c r="U571" s="43"/>
      <c r="V571" s="43"/>
    </row>
    <row r="572" spans="2:22" ht="15" customHeight="1" x14ac:dyDescent="0.25">
      <c r="B572" s="706" t="s">
        <v>197</v>
      </c>
      <c r="C572" s="707">
        <f>C239</f>
        <v>0</v>
      </c>
      <c r="D572" s="766" t="e">
        <f>D239</f>
        <v>#DIV/0!</v>
      </c>
      <c r="E572" s="766">
        <f>E239</f>
        <v>0</v>
      </c>
      <c r="H572" s="353" t="s">
        <v>31</v>
      </c>
      <c r="I572" s="349" t="s">
        <v>32</v>
      </c>
      <c r="J572" s="350"/>
      <c r="K572" s="350"/>
      <c r="L572" s="351"/>
      <c r="M572" s="437"/>
      <c r="N572" s="2499">
        <f t="shared" si="5"/>
        <v>0</v>
      </c>
      <c r="O572" s="2500"/>
      <c r="P572" s="42"/>
      <c r="Q572" s="525"/>
      <c r="U572" s="43"/>
      <c r="V572" s="43"/>
    </row>
    <row r="573" spans="2:22" ht="15" customHeight="1" x14ac:dyDescent="0.25">
      <c r="B573" s="706" t="s">
        <v>198</v>
      </c>
      <c r="C573" s="707">
        <f>C350</f>
        <v>0</v>
      </c>
      <c r="D573" s="766" t="e">
        <f>D350</f>
        <v>#DIV/0!</v>
      </c>
      <c r="E573" s="766">
        <f>E350</f>
        <v>0</v>
      </c>
      <c r="H573" s="353" t="s">
        <v>33</v>
      </c>
      <c r="I573" s="349" t="s">
        <v>34</v>
      </c>
      <c r="J573" s="350"/>
      <c r="K573" s="350"/>
      <c r="L573" s="351"/>
      <c r="M573" s="437"/>
      <c r="N573" s="2499">
        <f t="shared" si="5"/>
        <v>0</v>
      </c>
      <c r="O573" s="2500"/>
      <c r="P573" s="42"/>
      <c r="Q573" s="525"/>
      <c r="U573" s="43"/>
      <c r="V573" s="43"/>
    </row>
    <row r="574" spans="2:22" ht="15" customHeight="1" thickBot="1" x14ac:dyDescent="0.3">
      <c r="B574" s="706" t="s">
        <v>199</v>
      </c>
      <c r="C574" s="707">
        <f>C461</f>
        <v>0</v>
      </c>
      <c r="D574" s="766" t="e">
        <f>D461</f>
        <v>#DIV/0!</v>
      </c>
      <c r="E574" s="766">
        <f>E461</f>
        <v>0</v>
      </c>
      <c r="H574" s="355" t="s">
        <v>36</v>
      </c>
      <c r="I574" s="356" t="s">
        <v>37</v>
      </c>
      <c r="J574" s="357"/>
      <c r="K574" s="357"/>
      <c r="L574" s="358"/>
      <c r="M574" s="450"/>
      <c r="N574" s="2499">
        <f t="shared" si="5"/>
        <v>0</v>
      </c>
      <c r="O574" s="2500"/>
      <c r="P574" s="42"/>
      <c r="Q574" s="525"/>
      <c r="U574" s="43"/>
      <c r="V574" s="43"/>
    </row>
    <row r="575" spans="2:22" ht="15" customHeight="1" thickBot="1" x14ac:dyDescent="0.3">
      <c r="B575" s="733" t="s">
        <v>30</v>
      </c>
      <c r="C575" s="727">
        <f>SUM(C570:C574)</f>
        <v>0</v>
      </c>
      <c r="D575" s="767" t="e">
        <f>E575/C575</f>
        <v>#DIV/0!</v>
      </c>
      <c r="E575" s="767">
        <f>SUM(E570:E574)</f>
        <v>0</v>
      </c>
      <c r="H575" s="359">
        <v>60</v>
      </c>
      <c r="I575" s="360" t="s">
        <v>39</v>
      </c>
      <c r="J575" s="361"/>
      <c r="K575" s="361"/>
      <c r="L575" s="362"/>
      <c r="M575" s="451"/>
      <c r="N575" s="2501">
        <f t="shared" si="5"/>
        <v>0</v>
      </c>
      <c r="O575" s="2502"/>
      <c r="P575" s="45"/>
      <c r="Q575" s="525"/>
      <c r="U575" s="43"/>
      <c r="V575" s="43"/>
    </row>
    <row r="576" spans="2:22" ht="15" customHeight="1" thickBot="1" x14ac:dyDescent="0.3">
      <c r="B576" s="603"/>
      <c r="C576" s="445"/>
      <c r="D576" s="770"/>
      <c r="E576" s="604"/>
      <c r="H576" s="364"/>
      <c r="I576" s="365"/>
      <c r="J576" s="336"/>
      <c r="K576" s="336"/>
      <c r="L576" s="366"/>
      <c r="M576" s="367"/>
      <c r="N576" s="711"/>
      <c r="O576" s="712"/>
      <c r="P576" s="369"/>
      <c r="Q576" s="525"/>
      <c r="U576" s="369"/>
      <c r="V576" s="369"/>
    </row>
    <row r="577" spans="2:22" ht="15" customHeight="1" thickBot="1" x14ac:dyDescent="0.3">
      <c r="B577" s="472" t="s">
        <v>35</v>
      </c>
      <c r="C577" s="473"/>
      <c r="D577" s="730"/>
      <c r="E577" s="475"/>
      <c r="H577" s="370">
        <v>613</v>
      </c>
      <c r="I577" s="371" t="s">
        <v>42</v>
      </c>
      <c r="J577" s="372"/>
      <c r="K577" s="372"/>
      <c r="L577" s="373"/>
      <c r="M577" s="373"/>
      <c r="N577" s="2499">
        <f t="shared" ref="N577:N582" si="6">O22+O133+O244+O355+O466</f>
        <v>0</v>
      </c>
      <c r="O577" s="2500"/>
      <c r="P577" s="45"/>
      <c r="Q577" s="525"/>
      <c r="U577" s="43"/>
      <c r="V577" s="43"/>
    </row>
    <row r="578" spans="2:22" ht="15" customHeight="1" x14ac:dyDescent="0.25">
      <c r="B578" s="706" t="s">
        <v>195</v>
      </c>
      <c r="C578" s="707">
        <f>C23</f>
        <v>0</v>
      </c>
      <c r="D578" s="766" t="e">
        <f>D23</f>
        <v>#DIV/0!</v>
      </c>
      <c r="E578" s="766">
        <f>E23</f>
        <v>0</v>
      </c>
      <c r="H578" s="348">
        <v>614</v>
      </c>
      <c r="I578" s="349" t="s">
        <v>44</v>
      </c>
      <c r="J578" s="350"/>
      <c r="K578" s="350"/>
      <c r="L578" s="351"/>
      <c r="M578" s="351"/>
      <c r="N578" s="2499">
        <f t="shared" si="6"/>
        <v>0</v>
      </c>
      <c r="O578" s="2500"/>
      <c r="P578" s="369"/>
      <c r="Q578" s="525"/>
      <c r="U578" s="369"/>
      <c r="V578" s="369"/>
    </row>
    <row r="579" spans="2:22" ht="15" customHeight="1" x14ac:dyDescent="0.25">
      <c r="B579" s="706" t="s">
        <v>196</v>
      </c>
      <c r="C579" s="707">
        <f>C134</f>
        <v>0</v>
      </c>
      <c r="D579" s="766" t="e">
        <f>D134</f>
        <v>#DIV/0!</v>
      </c>
      <c r="E579" s="766">
        <f>E134</f>
        <v>0</v>
      </c>
      <c r="H579" s="348">
        <v>615</v>
      </c>
      <c r="I579" s="349" t="s">
        <v>45</v>
      </c>
      <c r="J579" s="350"/>
      <c r="K579" s="350"/>
      <c r="L579" s="351"/>
      <c r="M579" s="351"/>
      <c r="N579" s="2499">
        <f t="shared" si="6"/>
        <v>0</v>
      </c>
      <c r="O579" s="2500"/>
      <c r="P579" s="45"/>
      <c r="Q579" s="525"/>
      <c r="U579" s="43"/>
      <c r="V579" s="43"/>
    </row>
    <row r="580" spans="2:22" ht="15" customHeight="1" x14ac:dyDescent="0.25">
      <c r="B580" s="706" t="s">
        <v>197</v>
      </c>
      <c r="C580" s="707">
        <f>C245</f>
        <v>0</v>
      </c>
      <c r="D580" s="766" t="e">
        <f>D245</f>
        <v>#DIV/0!</v>
      </c>
      <c r="E580" s="766">
        <f>E245</f>
        <v>0</v>
      </c>
      <c r="H580" s="348">
        <v>616</v>
      </c>
      <c r="I580" s="349" t="s">
        <v>47</v>
      </c>
      <c r="J580" s="350"/>
      <c r="K580" s="350"/>
      <c r="L580" s="351"/>
      <c r="M580" s="351"/>
      <c r="N580" s="2499">
        <f t="shared" si="6"/>
        <v>0</v>
      </c>
      <c r="O580" s="2500"/>
      <c r="P580" s="369"/>
      <c r="Q580" s="525"/>
      <c r="U580" s="369"/>
      <c r="V580" s="369"/>
    </row>
    <row r="581" spans="2:22" ht="15" customHeight="1" x14ac:dyDescent="0.25">
      <c r="B581" s="706" t="s">
        <v>198</v>
      </c>
      <c r="C581" s="707">
        <f>C356</f>
        <v>0</v>
      </c>
      <c r="D581" s="766" t="e">
        <f>D356</f>
        <v>#DIV/0!</v>
      </c>
      <c r="E581" s="766">
        <f>E356</f>
        <v>0</v>
      </c>
      <c r="H581" s="374">
        <v>618</v>
      </c>
      <c r="I581" s="375" t="s">
        <v>49</v>
      </c>
      <c r="J581" s="376"/>
      <c r="K581" s="376"/>
      <c r="L581" s="377"/>
      <c r="M581" s="377"/>
      <c r="N581" s="2499">
        <f t="shared" si="6"/>
        <v>0</v>
      </c>
      <c r="O581" s="2500"/>
      <c r="P581" s="45"/>
      <c r="Q581" s="525"/>
      <c r="U581" s="43"/>
      <c r="V581" s="43"/>
    </row>
    <row r="582" spans="2:22" ht="15" customHeight="1" thickBot="1" x14ac:dyDescent="0.3">
      <c r="B582" s="706" t="s">
        <v>199</v>
      </c>
      <c r="C582" s="707">
        <f>C467</f>
        <v>0</v>
      </c>
      <c r="D582" s="766" t="e">
        <f>D467</f>
        <v>#DIV/0!</v>
      </c>
      <c r="E582" s="766">
        <f>E467</f>
        <v>0</v>
      </c>
      <c r="H582" s="359">
        <v>61</v>
      </c>
      <c r="I582" s="378" t="s">
        <v>51</v>
      </c>
      <c r="J582" s="361"/>
      <c r="K582" s="361"/>
      <c r="L582" s="362"/>
      <c r="M582" s="451"/>
      <c r="N582" s="2501">
        <f t="shared" si="6"/>
        <v>0</v>
      </c>
      <c r="O582" s="2502"/>
      <c r="P582" s="369"/>
      <c r="Q582" s="525"/>
      <c r="U582" s="369"/>
      <c r="V582" s="369"/>
    </row>
    <row r="583" spans="2:22" ht="15" customHeight="1" thickBot="1" x14ac:dyDescent="0.3">
      <c r="B583" s="726" t="s">
        <v>43</v>
      </c>
      <c r="C583" s="727">
        <f>SUM(C578:C582)</f>
        <v>0</v>
      </c>
      <c r="D583" s="767" t="e">
        <f>E583/C583</f>
        <v>#DIV/0!</v>
      </c>
      <c r="E583" s="767">
        <f>SUM(E578:E582)</f>
        <v>0</v>
      </c>
      <c r="H583" s="379"/>
      <c r="I583" s="42"/>
      <c r="J583" s="341"/>
      <c r="K583" s="341"/>
      <c r="L583" s="45"/>
      <c r="M583" s="43"/>
      <c r="N583" s="722"/>
      <c r="O583" s="723"/>
      <c r="P583" s="45"/>
      <c r="Q583" s="525"/>
      <c r="U583" s="43"/>
      <c r="V583" s="43"/>
    </row>
    <row r="584" spans="2:22" ht="15" customHeight="1" thickBot="1" x14ac:dyDescent="0.3">
      <c r="B584" s="603"/>
      <c r="C584" s="74"/>
      <c r="D584" s="720"/>
      <c r="E584" s="73"/>
      <c r="H584" s="370">
        <v>621</v>
      </c>
      <c r="I584" s="381" t="s">
        <v>54</v>
      </c>
      <c r="J584" s="346"/>
      <c r="K584" s="346"/>
      <c r="L584" s="347"/>
      <c r="M584" s="431"/>
      <c r="N584" s="2499">
        <f t="shared" ref="N584:N595" si="7">O29+O140+O251+O362+O473</f>
        <v>0</v>
      </c>
      <c r="O584" s="2500"/>
      <c r="P584" s="352"/>
      <c r="Q584" s="525"/>
      <c r="U584" s="352"/>
      <c r="V584" s="352"/>
    </row>
    <row r="585" spans="2:22" ht="15" customHeight="1" thickBot="1" x14ac:dyDescent="0.3">
      <c r="B585" s="472" t="s">
        <v>46</v>
      </c>
      <c r="C585" s="473"/>
      <c r="D585" s="730"/>
      <c r="E585" s="475"/>
      <c r="H585" s="348">
        <v>622</v>
      </c>
      <c r="I585" s="349" t="s">
        <v>56</v>
      </c>
      <c r="J585" s="350"/>
      <c r="K585" s="350"/>
      <c r="L585" s="351"/>
      <c r="M585" s="437"/>
      <c r="N585" s="2499">
        <f t="shared" si="7"/>
        <v>0</v>
      </c>
      <c r="O585" s="2500"/>
      <c r="P585" s="352"/>
      <c r="Q585" s="525"/>
      <c r="U585" s="43"/>
      <c r="V585" s="43"/>
    </row>
    <row r="586" spans="2:22" ht="15" customHeight="1" x14ac:dyDescent="0.25">
      <c r="B586" s="706" t="s">
        <v>195</v>
      </c>
      <c r="C586" s="707">
        <f>C41</f>
        <v>0</v>
      </c>
      <c r="D586" s="766" t="e">
        <f>D41</f>
        <v>#DIV/0!</v>
      </c>
      <c r="E586" s="766">
        <f>E41</f>
        <v>0</v>
      </c>
      <c r="H586" s="348" t="s">
        <v>58</v>
      </c>
      <c r="I586" s="349" t="s">
        <v>59</v>
      </c>
      <c r="J586" s="350"/>
      <c r="K586" s="350"/>
      <c r="L586" s="351"/>
      <c r="M586" s="437"/>
      <c r="N586" s="2499">
        <f t="shared" si="7"/>
        <v>0</v>
      </c>
      <c r="O586" s="2500"/>
      <c r="P586" s="352"/>
      <c r="Q586" s="525"/>
      <c r="U586" s="43"/>
      <c r="V586" s="43"/>
    </row>
    <row r="587" spans="2:22" ht="15" customHeight="1" x14ac:dyDescent="0.25">
      <c r="B587" s="706" t="s">
        <v>196</v>
      </c>
      <c r="C587" s="707">
        <f>C152</f>
        <v>0</v>
      </c>
      <c r="D587" s="766" t="e">
        <f>D152</f>
        <v>#DIV/0!</v>
      </c>
      <c r="E587" s="766">
        <f>E152</f>
        <v>0</v>
      </c>
      <c r="H587" s="348">
        <v>623</v>
      </c>
      <c r="I587" s="349" t="s">
        <v>61</v>
      </c>
      <c r="J587" s="350"/>
      <c r="K587" s="350"/>
      <c r="L587" s="351"/>
      <c r="M587" s="437"/>
      <c r="N587" s="2499">
        <f t="shared" si="7"/>
        <v>0</v>
      </c>
      <c r="O587" s="2500"/>
      <c r="P587" s="325"/>
      <c r="Q587" s="525"/>
      <c r="U587" s="325"/>
      <c r="V587" s="325"/>
    </row>
    <row r="588" spans="2:22" ht="15" customHeight="1" x14ac:dyDescent="0.25">
      <c r="B588" s="706" t="s">
        <v>197</v>
      </c>
      <c r="C588" s="707">
        <f>C263</f>
        <v>0</v>
      </c>
      <c r="D588" s="766" t="e">
        <f>D263</f>
        <v>#DIV/0!</v>
      </c>
      <c r="E588" s="766">
        <f>E263</f>
        <v>0</v>
      </c>
      <c r="H588" s="348">
        <v>624</v>
      </c>
      <c r="I588" s="349" t="s">
        <v>63</v>
      </c>
      <c r="J588" s="350"/>
      <c r="K588" s="350"/>
      <c r="L588" s="351"/>
      <c r="M588" s="437"/>
      <c r="N588" s="2499">
        <f t="shared" si="7"/>
        <v>0</v>
      </c>
      <c r="O588" s="2500"/>
      <c r="P588" s="325"/>
      <c r="Q588" s="525"/>
      <c r="U588" s="325"/>
      <c r="V588" s="325"/>
    </row>
    <row r="589" spans="2:22" ht="15" customHeight="1" x14ac:dyDescent="0.25">
      <c r="B589" s="706" t="s">
        <v>198</v>
      </c>
      <c r="C589" s="707">
        <f>C374</f>
        <v>0</v>
      </c>
      <c r="D589" s="766" t="e">
        <f>D374</f>
        <v>#DIV/0!</v>
      </c>
      <c r="E589" s="766">
        <f>E374</f>
        <v>0</v>
      </c>
      <c r="H589" s="348" t="s">
        <v>65</v>
      </c>
      <c r="I589" s="349" t="s">
        <v>66</v>
      </c>
      <c r="J589" s="350"/>
      <c r="K589" s="350"/>
      <c r="L589" s="351"/>
      <c r="M589" s="437"/>
      <c r="N589" s="2499">
        <f t="shared" si="7"/>
        <v>0</v>
      </c>
      <c r="O589" s="2500"/>
      <c r="P589" s="325"/>
      <c r="Q589" s="525"/>
      <c r="U589" s="325"/>
      <c r="V589" s="325"/>
    </row>
    <row r="590" spans="2:22" ht="15" customHeight="1" thickBot="1" x14ac:dyDescent="0.3">
      <c r="B590" s="706" t="s">
        <v>199</v>
      </c>
      <c r="C590" s="707">
        <f>C485</f>
        <v>0</v>
      </c>
      <c r="D590" s="766" t="e">
        <f>D485</f>
        <v>#DIV/0!</v>
      </c>
      <c r="E590" s="766">
        <f>E485</f>
        <v>0</v>
      </c>
      <c r="H590" s="348" t="s">
        <v>68</v>
      </c>
      <c r="I590" s="349" t="s">
        <v>69</v>
      </c>
      <c r="J590" s="350"/>
      <c r="K590" s="350"/>
      <c r="L590" s="351"/>
      <c r="M590" s="437"/>
      <c r="N590" s="2499">
        <f t="shared" si="7"/>
        <v>0</v>
      </c>
      <c r="O590" s="2500"/>
      <c r="P590" s="325"/>
      <c r="Q590" s="525"/>
      <c r="U590" s="325"/>
      <c r="V590" s="325"/>
    </row>
    <row r="591" spans="2:22" ht="15" customHeight="1" thickBot="1" x14ac:dyDescent="0.3">
      <c r="B591" s="733" t="s">
        <v>83</v>
      </c>
      <c r="C591" s="727">
        <f>SUM(C586:C590)</f>
        <v>0</v>
      </c>
      <c r="D591" s="767" t="e">
        <f>E591/C591</f>
        <v>#DIV/0!</v>
      </c>
      <c r="E591" s="767">
        <f>SUM(E586:E590)</f>
        <v>0</v>
      </c>
      <c r="H591" s="348">
        <v>626</v>
      </c>
      <c r="I591" s="349" t="s">
        <v>71</v>
      </c>
      <c r="J591" s="350"/>
      <c r="K591" s="350"/>
      <c r="L591" s="351"/>
      <c r="M591" s="437"/>
      <c r="N591" s="2499">
        <f t="shared" si="7"/>
        <v>0</v>
      </c>
      <c r="O591" s="2500"/>
      <c r="P591" s="325"/>
      <c r="Q591" s="525"/>
      <c r="U591" s="325"/>
      <c r="V591" s="325"/>
    </row>
    <row r="592" spans="2:22" ht="15" customHeight="1" thickBot="1" x14ac:dyDescent="0.3">
      <c r="B592" s="70"/>
      <c r="C592" s="67"/>
      <c r="D592" s="735"/>
      <c r="E592" s="69"/>
      <c r="H592" s="348" t="s">
        <v>73</v>
      </c>
      <c r="I592" s="349" t="s">
        <v>74</v>
      </c>
      <c r="J592" s="350"/>
      <c r="K592" s="350"/>
      <c r="L592" s="351"/>
      <c r="M592" s="437"/>
      <c r="N592" s="2499">
        <f t="shared" si="7"/>
        <v>0</v>
      </c>
      <c r="O592" s="2500"/>
      <c r="P592" s="325"/>
      <c r="Q592" s="525"/>
      <c r="U592" s="325"/>
      <c r="V592" s="325"/>
    </row>
    <row r="593" spans="2:22" ht="15" customHeight="1" thickBot="1" x14ac:dyDescent="0.3">
      <c r="B593" s="472" t="s">
        <v>85</v>
      </c>
      <c r="C593" s="473"/>
      <c r="D593" s="730"/>
      <c r="E593" s="475"/>
      <c r="H593" s="348" t="s">
        <v>76</v>
      </c>
      <c r="I593" s="349" t="s">
        <v>77</v>
      </c>
      <c r="J593" s="350"/>
      <c r="K593" s="350"/>
      <c r="L593" s="351"/>
      <c r="M593" s="437"/>
      <c r="N593" s="2499">
        <f t="shared" si="7"/>
        <v>0</v>
      </c>
      <c r="O593" s="2500"/>
      <c r="P593" s="325"/>
      <c r="Q593" s="525"/>
      <c r="U593" s="325"/>
      <c r="V593" s="325"/>
    </row>
    <row r="594" spans="2:22" ht="15" customHeight="1" x14ac:dyDescent="0.25">
      <c r="B594" s="706" t="s">
        <v>195</v>
      </c>
      <c r="C594" s="707">
        <f>C47</f>
        <v>0</v>
      </c>
      <c r="D594" s="766" t="e">
        <f>D47</f>
        <v>#DIV/0!</v>
      </c>
      <c r="E594" s="766">
        <f>E47</f>
        <v>0</v>
      </c>
      <c r="H594" s="374" t="s">
        <v>79</v>
      </c>
      <c r="I594" s="356" t="s">
        <v>80</v>
      </c>
      <c r="J594" s="357"/>
      <c r="K594" s="357"/>
      <c r="L594" s="358"/>
      <c r="M594" s="450"/>
      <c r="N594" s="2499">
        <f t="shared" si="7"/>
        <v>0</v>
      </c>
      <c r="O594" s="2500"/>
      <c r="P594" s="325"/>
      <c r="Q594" s="525"/>
      <c r="U594" s="325"/>
      <c r="V594" s="325"/>
    </row>
    <row r="595" spans="2:22" ht="13.8" x14ac:dyDescent="0.25">
      <c r="B595" s="706" t="s">
        <v>196</v>
      </c>
      <c r="C595" s="707">
        <f>C158</f>
        <v>0</v>
      </c>
      <c r="D595" s="766" t="e">
        <f>D158</f>
        <v>#DIV/0!</v>
      </c>
      <c r="E595" s="766">
        <f>E158</f>
        <v>0</v>
      </c>
      <c r="H595" s="359">
        <v>62</v>
      </c>
      <c r="I595" s="378" t="s">
        <v>82</v>
      </c>
      <c r="J595" s="361"/>
      <c r="K595" s="361"/>
      <c r="L595" s="362"/>
      <c r="M595" s="451"/>
      <c r="N595" s="2501">
        <f t="shared" si="7"/>
        <v>0</v>
      </c>
      <c r="O595" s="2502"/>
      <c r="P595" s="325"/>
      <c r="Q595" s="525"/>
      <c r="U595" s="325"/>
      <c r="V595" s="325"/>
    </row>
    <row r="596" spans="2:22" ht="14.1" customHeight="1" x14ac:dyDescent="0.25">
      <c r="B596" s="706" t="s">
        <v>197</v>
      </c>
      <c r="C596" s="707">
        <f>C269</f>
        <v>0</v>
      </c>
      <c r="D596" s="766" t="e">
        <f>D269</f>
        <v>#DIV/0!</v>
      </c>
      <c r="E596" s="766">
        <f>E269</f>
        <v>0</v>
      </c>
      <c r="H596" s="334"/>
      <c r="I596" s="369"/>
      <c r="J596" s="341"/>
      <c r="K596" s="341"/>
      <c r="L596" s="325"/>
      <c r="M596" s="325"/>
      <c r="N596" s="731"/>
      <c r="O596" s="732"/>
      <c r="Q596" s="525"/>
    </row>
    <row r="597" spans="2:22" ht="14.1" customHeight="1" x14ac:dyDescent="0.25">
      <c r="B597" s="706" t="s">
        <v>198</v>
      </c>
      <c r="C597" s="709">
        <f>C380</f>
        <v>0</v>
      </c>
      <c r="D597" s="771" t="e">
        <f>D380</f>
        <v>#DIV/0!</v>
      </c>
      <c r="E597" s="771">
        <f>E380</f>
        <v>0</v>
      </c>
      <c r="H597" s="383">
        <v>63</v>
      </c>
      <c r="I597" s="378" t="s">
        <v>84</v>
      </c>
      <c r="J597" s="361"/>
      <c r="K597" s="361"/>
      <c r="L597" s="362"/>
      <c r="M597" s="451"/>
      <c r="N597" s="2501">
        <f>O42+O153+O264+O375+O486</f>
        <v>0</v>
      </c>
      <c r="O597" s="2502"/>
      <c r="Q597" s="525"/>
    </row>
    <row r="598" spans="2:22" ht="14.1" customHeight="1" thickBot="1" x14ac:dyDescent="0.3">
      <c r="B598" s="706" t="s">
        <v>199</v>
      </c>
      <c r="C598" s="725">
        <f>C491</f>
        <v>0</v>
      </c>
      <c r="D598" s="772" t="e">
        <f>D491</f>
        <v>#DIV/0!</v>
      </c>
      <c r="E598" s="772">
        <f>E491</f>
        <v>0</v>
      </c>
      <c r="H598" s="364"/>
      <c r="I598" s="352"/>
      <c r="J598" s="341"/>
      <c r="K598" s="341"/>
      <c r="L598" s="325"/>
      <c r="M598" s="325"/>
      <c r="N598" s="711"/>
      <c r="O598" s="712"/>
      <c r="Q598" s="525"/>
    </row>
    <row r="599" spans="2:22" ht="14.1" customHeight="1" thickBot="1" x14ac:dyDescent="0.3">
      <c r="B599" s="733" t="s">
        <v>92</v>
      </c>
      <c r="C599" s="727">
        <f>SUM(C594:C598)</f>
        <v>0</v>
      </c>
      <c r="D599" s="767" t="e">
        <f>E599/C599</f>
        <v>#DIV/0!</v>
      </c>
      <c r="E599" s="767">
        <f>SUM(E594:E598)</f>
        <v>0</v>
      </c>
      <c r="H599" s="370">
        <v>64111</v>
      </c>
      <c r="I599" s="381" t="s">
        <v>87</v>
      </c>
      <c r="J599" s="346"/>
      <c r="K599" s="346"/>
      <c r="L599" s="347"/>
      <c r="M599" s="431"/>
      <c r="N599" s="2499">
        <f>O44+O155+O266+O377+O488</f>
        <v>0</v>
      </c>
      <c r="O599" s="2500"/>
      <c r="Q599" s="525"/>
    </row>
    <row r="600" spans="2:22" ht="14.1" customHeight="1" thickBot="1" x14ac:dyDescent="0.3">
      <c r="B600" s="70"/>
      <c r="C600" s="67"/>
      <c r="D600" s="735"/>
      <c r="E600" s="69"/>
      <c r="H600" s="348">
        <v>64115</v>
      </c>
      <c r="I600" s="349" t="s">
        <v>89</v>
      </c>
      <c r="J600" s="350"/>
      <c r="K600" s="350"/>
      <c r="L600" s="351"/>
      <c r="M600" s="437"/>
      <c r="N600" s="2499">
        <f>O45+O156+O267+O378+O489</f>
        <v>0</v>
      </c>
      <c r="O600" s="2500"/>
      <c r="Q600" s="525"/>
    </row>
    <row r="601" spans="2:22" ht="14.1" customHeight="1" thickBot="1" x14ac:dyDescent="0.3">
      <c r="B601" s="472" t="s">
        <v>95</v>
      </c>
      <c r="C601" s="473"/>
      <c r="D601" s="730"/>
      <c r="E601" s="475"/>
      <c r="H601" s="348">
        <v>645</v>
      </c>
      <c r="I601" s="349" t="s">
        <v>91</v>
      </c>
      <c r="J601" s="350"/>
      <c r="K601" s="350"/>
      <c r="L601" s="351"/>
      <c r="M601" s="437"/>
      <c r="N601" s="2499">
        <f>O46+O157+O268+O379+O490</f>
        <v>0</v>
      </c>
      <c r="O601" s="2500"/>
      <c r="Q601" s="525"/>
    </row>
    <row r="602" spans="2:22" ht="14.1" customHeight="1" x14ac:dyDescent="0.25">
      <c r="B602" s="706" t="s">
        <v>195</v>
      </c>
      <c r="C602" s="707">
        <f>C55</f>
        <v>0</v>
      </c>
      <c r="D602" s="766" t="e">
        <f>D55</f>
        <v>#DIV/0!</v>
      </c>
      <c r="E602" s="766">
        <f>E55</f>
        <v>0</v>
      </c>
      <c r="H602" s="374">
        <v>647</v>
      </c>
      <c r="I602" s="356" t="s">
        <v>93</v>
      </c>
      <c r="J602" s="357"/>
      <c r="K602" s="357"/>
      <c r="L602" s="358"/>
      <c r="M602" s="450"/>
      <c r="N602" s="2499">
        <f>O47+O158+O269+O380+O491</f>
        <v>0</v>
      </c>
      <c r="O602" s="2500"/>
      <c r="Q602" s="525"/>
    </row>
    <row r="603" spans="2:22" ht="14.1" customHeight="1" x14ac:dyDescent="0.25">
      <c r="B603" s="706" t="s">
        <v>196</v>
      </c>
      <c r="C603" s="707">
        <f>C166</f>
        <v>0</v>
      </c>
      <c r="D603" s="766" t="e">
        <f>D166</f>
        <v>#DIV/0!</v>
      </c>
      <c r="E603" s="766">
        <f>E166</f>
        <v>0</v>
      </c>
      <c r="H603" s="359">
        <v>64</v>
      </c>
      <c r="I603" s="378" t="s">
        <v>94</v>
      </c>
      <c r="J603" s="361"/>
      <c r="K603" s="361"/>
      <c r="L603" s="362"/>
      <c r="M603" s="451"/>
      <c r="N603" s="2501">
        <f>O48+O159+O270+O381+O492</f>
        <v>0</v>
      </c>
      <c r="O603" s="2502"/>
      <c r="Q603" s="525"/>
    </row>
    <row r="604" spans="2:22" ht="14.1" customHeight="1" x14ac:dyDescent="0.25">
      <c r="B604" s="706" t="s">
        <v>197</v>
      </c>
      <c r="C604" s="707">
        <f>C277</f>
        <v>0</v>
      </c>
      <c r="D604" s="766" t="e">
        <f>D277</f>
        <v>#DIV/0!</v>
      </c>
      <c r="E604" s="766">
        <f>E277</f>
        <v>0</v>
      </c>
      <c r="H604" s="364"/>
      <c r="I604" s="352"/>
      <c r="J604" s="341"/>
      <c r="K604" s="341"/>
      <c r="L604" s="325"/>
      <c r="M604" s="325"/>
      <c r="N604" s="711"/>
      <c r="O604" s="712"/>
      <c r="Q604" s="525"/>
    </row>
    <row r="605" spans="2:22" ht="14.1" customHeight="1" x14ac:dyDescent="0.25">
      <c r="B605" s="706" t="s">
        <v>198</v>
      </c>
      <c r="C605" s="709">
        <f>C388</f>
        <v>0</v>
      </c>
      <c r="D605" s="771" t="e">
        <f>D388</f>
        <v>#DIV/0!</v>
      </c>
      <c r="E605" s="771">
        <f>E388</f>
        <v>0</v>
      </c>
      <c r="H605" s="348">
        <v>654</v>
      </c>
      <c r="I605" s="381" t="s">
        <v>97</v>
      </c>
      <c r="J605" s="346"/>
      <c r="K605" s="346"/>
      <c r="L605" s="347"/>
      <c r="M605" s="431"/>
      <c r="N605" s="2499">
        <f>O50+O161+O272+O383+O494</f>
        <v>0</v>
      </c>
      <c r="O605" s="2500"/>
      <c r="Q605" s="525"/>
    </row>
    <row r="606" spans="2:22" ht="14.1" customHeight="1" thickBot="1" x14ac:dyDescent="0.3">
      <c r="B606" s="706" t="s">
        <v>199</v>
      </c>
      <c r="C606" s="725">
        <f>C499</f>
        <v>0</v>
      </c>
      <c r="D606" s="772" t="e">
        <f>D499</f>
        <v>#DIV/0!</v>
      </c>
      <c r="E606" s="772">
        <f>E499</f>
        <v>0</v>
      </c>
      <c r="H606" s="348">
        <v>655</v>
      </c>
      <c r="I606" s="384" t="s">
        <v>99</v>
      </c>
      <c r="J606" s="350"/>
      <c r="K606" s="350"/>
      <c r="L606" s="351"/>
      <c r="M606" s="437"/>
      <c r="N606" s="2499">
        <f>O51+O162+O273+O384+O495</f>
        <v>0</v>
      </c>
      <c r="O606" s="2500"/>
      <c r="Q606" s="525"/>
    </row>
    <row r="607" spans="2:22" ht="14.1" customHeight="1" thickBot="1" x14ac:dyDescent="0.3">
      <c r="B607" s="733" t="s">
        <v>105</v>
      </c>
      <c r="C607" s="727">
        <f>SUM(C602:C606)</f>
        <v>0</v>
      </c>
      <c r="D607" s="767" t="e">
        <f>E607/C607</f>
        <v>#DIV/0!</v>
      </c>
      <c r="E607" s="767">
        <f>SUM(E602:E606)</f>
        <v>0</v>
      </c>
      <c r="H607" s="370">
        <v>658</v>
      </c>
      <c r="I607" s="385" t="s">
        <v>101</v>
      </c>
      <c r="J607" s="357"/>
      <c r="K607" s="357"/>
      <c r="L607" s="386"/>
      <c r="M607" s="477"/>
      <c r="N607" s="2499">
        <f>O52+O163+O274+O385+O496</f>
        <v>0</v>
      </c>
      <c r="O607" s="2500"/>
      <c r="Q607" s="525"/>
    </row>
    <row r="608" spans="2:22" ht="14.1" customHeight="1" x14ac:dyDescent="0.25">
      <c r="B608" s="70"/>
      <c r="C608" s="480"/>
      <c r="D608" s="735"/>
      <c r="E608" s="69"/>
      <c r="H608" s="359">
        <v>65</v>
      </c>
      <c r="I608" s="378" t="s">
        <v>103</v>
      </c>
      <c r="J608" s="361"/>
      <c r="K608" s="361"/>
      <c r="L608" s="387"/>
      <c r="M608" s="478"/>
      <c r="N608" s="2501">
        <f>O53+O164+O275+O386+O497</f>
        <v>0</v>
      </c>
      <c r="O608" s="2502"/>
      <c r="Q608" s="525"/>
    </row>
    <row r="609" spans="2:17" ht="14.1" customHeight="1" thickBot="1" x14ac:dyDescent="0.3">
      <c r="B609" s="70"/>
      <c r="C609" s="480"/>
      <c r="D609" s="735"/>
      <c r="E609" s="69"/>
      <c r="H609" s="334"/>
      <c r="I609" s="369"/>
      <c r="J609" s="341"/>
      <c r="K609" s="341"/>
      <c r="L609" s="352"/>
      <c r="M609" s="352"/>
      <c r="N609" s="731"/>
      <c r="O609" s="732"/>
      <c r="Q609" s="525"/>
    </row>
    <row r="610" spans="2:17" ht="14.1" customHeight="1" x14ac:dyDescent="0.25">
      <c r="B610" s="2503" t="s">
        <v>108</v>
      </c>
      <c r="C610" s="2504"/>
      <c r="D610" s="2505"/>
      <c r="E610" s="2512">
        <f>E607+E599+E591+E583+E575</f>
        <v>0</v>
      </c>
      <c r="H610" s="383">
        <v>66</v>
      </c>
      <c r="I610" s="378" t="s">
        <v>106</v>
      </c>
      <c r="J610" s="361"/>
      <c r="K610" s="361"/>
      <c r="L610" s="361"/>
      <c r="M610" s="479"/>
      <c r="N610" s="2501">
        <f>O55+O166+O277+O388+O499</f>
        <v>0</v>
      </c>
      <c r="O610" s="2502"/>
      <c r="Q610" s="525"/>
    </row>
    <row r="611" spans="2:17" ht="14.1" customHeight="1" x14ac:dyDescent="0.25">
      <c r="B611" s="2506"/>
      <c r="C611" s="2507"/>
      <c r="D611" s="2508"/>
      <c r="E611" s="2513"/>
      <c r="H611" s="334"/>
      <c r="I611" s="369"/>
      <c r="J611" s="325"/>
      <c r="K611" s="325"/>
      <c r="L611" s="352"/>
      <c r="M611" s="352"/>
      <c r="N611" s="731"/>
      <c r="O611" s="732"/>
      <c r="Q611" s="525"/>
    </row>
    <row r="612" spans="2:17" ht="14.1" customHeight="1" x14ac:dyDescent="0.25">
      <c r="B612" s="2506"/>
      <c r="C612" s="2507"/>
      <c r="D612" s="2508"/>
      <c r="E612" s="2513"/>
      <c r="H612" s="383">
        <v>67</v>
      </c>
      <c r="I612" s="378" t="s">
        <v>107</v>
      </c>
      <c r="J612" s="361"/>
      <c r="K612" s="361"/>
      <c r="L612" s="361"/>
      <c r="M612" s="479"/>
      <c r="N612" s="2501">
        <f>O57+O168+O279+O390+O501</f>
        <v>0</v>
      </c>
      <c r="O612" s="2502"/>
      <c r="Q612" s="525"/>
    </row>
    <row r="613" spans="2:17" ht="14.1" customHeight="1" thickBot="1" x14ac:dyDescent="0.3">
      <c r="B613" s="2509"/>
      <c r="C613" s="2510"/>
      <c r="D613" s="2511"/>
      <c r="E613" s="2514"/>
      <c r="H613" s="364"/>
      <c r="I613" s="352"/>
      <c r="J613" s="341"/>
      <c r="K613" s="341"/>
      <c r="L613" s="352"/>
      <c r="M613" s="352"/>
      <c r="N613" s="711"/>
      <c r="O613" s="712"/>
      <c r="Q613" s="525"/>
    </row>
    <row r="614" spans="2:17" ht="14.1" customHeight="1" thickBot="1" x14ac:dyDescent="0.3">
      <c r="B614" s="482"/>
      <c r="C614" s="483"/>
      <c r="D614" s="483"/>
      <c r="E614" s="484"/>
      <c r="H614" s="370" t="s">
        <v>109</v>
      </c>
      <c r="I614" s="381" t="s">
        <v>110</v>
      </c>
      <c r="J614" s="346"/>
      <c r="K614" s="346"/>
      <c r="L614" s="388"/>
      <c r="M614" s="481"/>
      <c r="N614" s="2499">
        <f>O59+O170+O281+O392+O503</f>
        <v>0</v>
      </c>
      <c r="O614" s="2500"/>
      <c r="Q614" s="525"/>
    </row>
    <row r="615" spans="2:17" ht="14.1" customHeight="1" thickTop="1" x14ac:dyDescent="0.25">
      <c r="H615" s="348" t="s">
        <v>111</v>
      </c>
      <c r="I615" s="349" t="s">
        <v>112</v>
      </c>
      <c r="J615" s="350"/>
      <c r="K615" s="350"/>
      <c r="L615" s="351"/>
      <c r="M615" s="437"/>
      <c r="N615" s="2499">
        <f>O60+O171+O282+O393+O504</f>
        <v>0</v>
      </c>
      <c r="O615" s="2500"/>
      <c r="Q615" s="525"/>
    </row>
    <row r="616" spans="2:17" ht="14.1" customHeight="1" x14ac:dyDescent="0.25">
      <c r="H616" s="374">
        <v>6815</v>
      </c>
      <c r="I616" s="356" t="s">
        <v>113</v>
      </c>
      <c r="J616" s="357"/>
      <c r="K616" s="357"/>
      <c r="L616" s="358"/>
      <c r="M616" s="450"/>
      <c r="N616" s="2499">
        <f>O61+O172+O283+O394+O505</f>
        <v>0</v>
      </c>
      <c r="O616" s="2500"/>
      <c r="Q616" s="525"/>
    </row>
    <row r="617" spans="2:17" ht="14.1" customHeight="1" x14ac:dyDescent="0.25">
      <c r="H617" s="359">
        <v>68</v>
      </c>
      <c r="I617" s="378" t="s">
        <v>114</v>
      </c>
      <c r="J617" s="361"/>
      <c r="K617" s="361"/>
      <c r="L617" s="389"/>
      <c r="M617" s="485"/>
      <c r="N617" s="2501">
        <f>O62+O173+O284+O395+O506</f>
        <v>0</v>
      </c>
      <c r="O617" s="2502"/>
      <c r="Q617" s="525"/>
    </row>
    <row r="618" spans="2:17" ht="14.1" customHeight="1" x14ac:dyDescent="0.25">
      <c r="H618" s="364"/>
      <c r="I618" s="352"/>
      <c r="J618" s="341"/>
      <c r="K618" s="341"/>
      <c r="L618" s="352"/>
      <c r="M618" s="352"/>
      <c r="N618" s="711"/>
      <c r="O618" s="712"/>
      <c r="Q618" s="525"/>
    </row>
    <row r="619" spans="2:17" ht="14.1" customHeight="1" x14ac:dyDescent="0.25">
      <c r="H619" s="390">
        <v>86</v>
      </c>
      <c r="I619" s="378" t="s">
        <v>115</v>
      </c>
      <c r="J619" s="361"/>
      <c r="K619" s="361"/>
      <c r="L619" s="361"/>
      <c r="M619" s="479"/>
      <c r="N619" s="2501">
        <f>O64+O175+O286+O397+O508</f>
        <v>0</v>
      </c>
      <c r="O619" s="2502"/>
      <c r="Q619" s="525"/>
    </row>
    <row r="620" spans="2:17" ht="14.4" thickBot="1" x14ac:dyDescent="0.3">
      <c r="H620" s="391"/>
      <c r="I620" s="45"/>
      <c r="J620" s="45"/>
      <c r="K620" s="45"/>
      <c r="L620" s="352"/>
      <c r="M620" s="352"/>
      <c r="N620" s="740"/>
      <c r="O620" s="741"/>
      <c r="Q620" s="525"/>
    </row>
    <row r="621" spans="2:17" ht="13.8" x14ac:dyDescent="0.25">
      <c r="H621" s="392" t="s">
        <v>116</v>
      </c>
      <c r="I621" s="393"/>
      <c r="J621" s="394"/>
      <c r="K621" s="394"/>
      <c r="L621" s="393"/>
      <c r="M621" s="530"/>
      <c r="N621" s="2515">
        <f>SUM(N619+N617+N612+N610+N608+N603+N597+N595+N582+N575)</f>
        <v>0</v>
      </c>
      <c r="O621" s="2516">
        <f>SUM(O619+O617+O612+O610+O608+O603+O597+O595+O582+O575)</f>
        <v>0</v>
      </c>
      <c r="Q621" s="525"/>
    </row>
    <row r="622" spans="2:17" ht="13.8" x14ac:dyDescent="0.25">
      <c r="H622" s="364" t="s">
        <v>117</v>
      </c>
      <c r="I622" s="365"/>
      <c r="J622" s="367"/>
      <c r="K622" s="367"/>
      <c r="L622" s="365"/>
      <c r="M622" s="656"/>
      <c r="N622" s="2501">
        <f>IF(N621&lt;N664,N664-N621,0)</f>
        <v>0</v>
      </c>
      <c r="O622" s="2502">
        <f>IF(O621&lt;O664,O664-O621,0)</f>
        <v>0</v>
      </c>
      <c r="Q622" s="525"/>
    </row>
    <row r="623" spans="2:17" ht="14.4" thickBot="1" x14ac:dyDescent="0.3">
      <c r="H623" s="398" t="s">
        <v>118</v>
      </c>
      <c r="I623" s="399"/>
      <c r="J623" s="400"/>
      <c r="K623" s="400"/>
      <c r="L623" s="401"/>
      <c r="M623" s="533"/>
      <c r="N623" s="2517">
        <f>SUM(N621+N622)</f>
        <v>0</v>
      </c>
      <c r="O623" s="2518">
        <f>SUM(O621+O622)</f>
        <v>0</v>
      </c>
      <c r="Q623" s="525"/>
    </row>
    <row r="624" spans="2:17" ht="13.8" thickBot="1" x14ac:dyDescent="0.3">
      <c r="N624" s="755"/>
      <c r="O624" s="756"/>
      <c r="Q624" s="525"/>
    </row>
    <row r="625" spans="2:17" ht="14.4" thickBot="1" x14ac:dyDescent="0.3">
      <c r="H625" s="404" t="s">
        <v>119</v>
      </c>
      <c r="I625" s="405"/>
      <c r="J625" s="406"/>
      <c r="K625" s="406"/>
      <c r="L625" s="405"/>
      <c r="M625" s="405"/>
      <c r="N625" s="757"/>
      <c r="O625" s="758"/>
      <c r="Q625" s="525"/>
    </row>
    <row r="626" spans="2:17" ht="33" customHeight="1" x14ac:dyDescent="0.25">
      <c r="B626" s="2342" t="s">
        <v>170</v>
      </c>
      <c r="C626" s="2343"/>
      <c r="D626" s="2343"/>
      <c r="E626" s="2343"/>
      <c r="F626" s="2344"/>
      <c r="H626" s="334"/>
      <c r="I626" s="335"/>
      <c r="J626" s="336"/>
      <c r="K626" s="336"/>
      <c r="L626" s="335"/>
      <c r="M626" s="337"/>
      <c r="N626" s="698" t="s">
        <v>166</v>
      </c>
      <c r="O626" s="699" t="s">
        <v>187</v>
      </c>
      <c r="Q626" s="525"/>
    </row>
    <row r="627" spans="2:17" ht="14.4" thickBot="1" x14ac:dyDescent="0.3">
      <c r="B627" s="2363"/>
      <c r="C627" s="2364"/>
      <c r="D627" s="2364"/>
      <c r="E627" s="2364"/>
      <c r="F627" s="2365"/>
      <c r="H627" s="409"/>
      <c r="I627" s="410"/>
      <c r="J627" s="336"/>
      <c r="K627" s="336"/>
      <c r="L627" s="411"/>
      <c r="M627" s="505"/>
      <c r="N627" s="759"/>
      <c r="O627" s="760"/>
      <c r="Q627" s="525"/>
    </row>
    <row r="628" spans="2:17" ht="13.8" x14ac:dyDescent="0.25">
      <c r="B628" s="2366" t="s">
        <v>179</v>
      </c>
      <c r="C628" s="503"/>
      <c r="D628" s="503"/>
      <c r="E628" s="503"/>
      <c r="F628" s="504"/>
      <c r="H628" s="413">
        <v>70623</v>
      </c>
      <c r="I628" s="381" t="s">
        <v>120</v>
      </c>
      <c r="J628" s="346"/>
      <c r="K628" s="346"/>
      <c r="L628" s="347"/>
      <c r="M628" s="431"/>
      <c r="N628" s="2519">
        <f t="shared" ref="N628:N635" si="8">O73+O184+O295+O406+O517</f>
        <v>0</v>
      </c>
      <c r="O628" s="2520"/>
      <c r="Q628" s="525"/>
    </row>
    <row r="629" spans="2:17" ht="13.8" x14ac:dyDescent="0.25">
      <c r="B629" s="2367"/>
      <c r="C629" s="507"/>
      <c r="D629" s="507"/>
      <c r="E629" s="507"/>
      <c r="F629" s="508"/>
      <c r="H629" s="413">
        <v>70624</v>
      </c>
      <c r="I629" s="349" t="s">
        <v>121</v>
      </c>
      <c r="J629" s="350"/>
      <c r="K629" s="350"/>
      <c r="L629" s="351"/>
      <c r="M629" s="437"/>
      <c r="N629" s="2499">
        <f t="shared" si="8"/>
        <v>0</v>
      </c>
      <c r="O629" s="2500"/>
      <c r="Q629" s="525"/>
    </row>
    <row r="630" spans="2:17" ht="13.8" x14ac:dyDescent="0.25">
      <c r="B630" s="761"/>
      <c r="C630" s="674"/>
      <c r="D630" s="674"/>
      <c r="E630" s="674"/>
      <c r="F630" s="762"/>
      <c r="H630" s="413">
        <v>70625</v>
      </c>
      <c r="I630" s="349" t="s">
        <v>122</v>
      </c>
      <c r="J630" s="350"/>
      <c r="K630" s="350"/>
      <c r="L630" s="351"/>
      <c r="M630" s="437"/>
      <c r="N630" s="2499">
        <f t="shared" si="8"/>
        <v>0</v>
      </c>
      <c r="O630" s="2500"/>
      <c r="Q630" s="525"/>
    </row>
    <row r="631" spans="2:17" s="1940" customFormat="1" ht="13.8" x14ac:dyDescent="0.25">
      <c r="B631" s="761"/>
      <c r="C631" s="674"/>
      <c r="D631" s="674"/>
      <c r="E631" s="674"/>
      <c r="F631" s="762"/>
      <c r="H631" s="413">
        <v>70626</v>
      </c>
      <c r="I631" s="349" t="s">
        <v>122</v>
      </c>
      <c r="J631" s="350"/>
      <c r="K631" s="350"/>
      <c r="L631" s="351"/>
      <c r="M631" s="437"/>
      <c r="N631" s="2499">
        <f t="shared" si="8"/>
        <v>0</v>
      </c>
      <c r="O631" s="2500"/>
      <c r="Q631" s="1941"/>
    </row>
    <row r="632" spans="2:17" ht="16.5" customHeight="1" x14ac:dyDescent="0.25">
      <c r="B632" s="2336" t="s">
        <v>381</v>
      </c>
      <c r="C632" s="2337"/>
      <c r="D632" s="2337"/>
      <c r="E632" s="2337"/>
      <c r="F632" s="2338"/>
      <c r="H632" s="348">
        <v>70641</v>
      </c>
      <c r="I632" s="349" t="s">
        <v>123</v>
      </c>
      <c r="J632" s="350"/>
      <c r="K632" s="350"/>
      <c r="L632" s="351"/>
      <c r="M632" s="437"/>
      <c r="N632" s="2499">
        <f t="shared" si="8"/>
        <v>0</v>
      </c>
      <c r="O632" s="2500"/>
      <c r="Q632" s="525"/>
    </row>
    <row r="633" spans="2:17" ht="15" customHeight="1" x14ac:dyDescent="0.25">
      <c r="B633" s="2336"/>
      <c r="C633" s="2337"/>
      <c r="D633" s="2337"/>
      <c r="E633" s="2337"/>
      <c r="F633" s="2338"/>
      <c r="H633" s="370">
        <v>706421</v>
      </c>
      <c r="I633" s="349" t="s">
        <v>124</v>
      </c>
      <c r="J633" s="350"/>
      <c r="K633" s="350"/>
      <c r="L633" s="351"/>
      <c r="M633" s="437"/>
      <c r="N633" s="2499">
        <f t="shared" si="8"/>
        <v>0</v>
      </c>
      <c r="O633" s="2500"/>
      <c r="Q633" s="525"/>
    </row>
    <row r="634" spans="2:17" ht="14.25" customHeight="1" x14ac:dyDescent="0.25">
      <c r="B634" s="2428" t="s">
        <v>203</v>
      </c>
      <c r="C634" s="2429"/>
      <c r="D634" s="2429"/>
      <c r="E634" s="2429"/>
      <c r="F634" s="2430"/>
      <c r="H634" s="370">
        <v>708</v>
      </c>
      <c r="I634" s="356" t="s">
        <v>125</v>
      </c>
      <c r="J634" s="357"/>
      <c r="K634" s="357"/>
      <c r="L634" s="358"/>
      <c r="M634" s="450"/>
      <c r="N634" s="2499">
        <f t="shared" si="8"/>
        <v>0</v>
      </c>
      <c r="O634" s="2500"/>
      <c r="Q634" s="525"/>
    </row>
    <row r="635" spans="2:17" ht="15" customHeight="1" x14ac:dyDescent="0.25">
      <c r="B635" s="2428"/>
      <c r="C635" s="2429"/>
      <c r="D635" s="2429"/>
      <c r="E635" s="2429"/>
      <c r="F635" s="2430"/>
      <c r="H635" s="359">
        <v>70</v>
      </c>
      <c r="I635" s="378" t="s">
        <v>126</v>
      </c>
      <c r="J635" s="361"/>
      <c r="K635" s="361"/>
      <c r="L635" s="389"/>
      <c r="M635" s="485"/>
      <c r="N635" s="2501">
        <f t="shared" si="8"/>
        <v>0</v>
      </c>
      <c r="O635" s="2502"/>
      <c r="Q635" s="525"/>
    </row>
    <row r="636" spans="2:17" ht="15" customHeight="1" x14ac:dyDescent="0.3">
      <c r="B636" s="515"/>
      <c r="C636" s="516"/>
      <c r="D636" s="516"/>
      <c r="E636" s="516"/>
      <c r="F636" s="517"/>
      <c r="H636" s="364"/>
      <c r="I636" s="352"/>
      <c r="J636" s="341"/>
      <c r="K636" s="341"/>
      <c r="L636" s="369"/>
      <c r="M636" s="369"/>
      <c r="N636" s="711"/>
      <c r="O636" s="712"/>
      <c r="Q636" s="525"/>
    </row>
    <row r="637" spans="2:17" ht="15" customHeight="1" x14ac:dyDescent="0.3">
      <c r="B637" s="515"/>
      <c r="C637" s="516"/>
      <c r="D637" s="516"/>
      <c r="E637" s="516"/>
      <c r="F637" s="517"/>
      <c r="H637" s="370">
        <v>741</v>
      </c>
      <c r="I637" s="381" t="s">
        <v>127</v>
      </c>
      <c r="J637" s="346"/>
      <c r="K637" s="346"/>
      <c r="L637" s="414"/>
      <c r="M637" s="513"/>
      <c r="N637" s="2499">
        <f t="shared" ref="N637:N647" si="9">O82+O193+O304+O415+O526</f>
        <v>0</v>
      </c>
      <c r="O637" s="2500"/>
      <c r="Q637" s="525"/>
    </row>
    <row r="638" spans="2:17" ht="13.8" x14ac:dyDescent="0.25">
      <c r="B638" s="2350"/>
      <c r="C638" s="2351"/>
      <c r="D638" s="2351"/>
      <c r="E638" s="2351"/>
      <c r="F638" s="2352"/>
      <c r="H638" s="348">
        <v>742</v>
      </c>
      <c r="I638" s="349" t="s">
        <v>128</v>
      </c>
      <c r="J638" s="350"/>
      <c r="K638" s="350"/>
      <c r="L638" s="415"/>
      <c r="M638" s="514"/>
      <c r="N638" s="2499">
        <f t="shared" si="9"/>
        <v>0</v>
      </c>
      <c r="O638" s="2500"/>
      <c r="Q638" s="525"/>
    </row>
    <row r="639" spans="2:17" ht="14.25" customHeight="1" x14ac:dyDescent="0.25">
      <c r="B639" s="2350"/>
      <c r="C639" s="2351"/>
      <c r="D639" s="2351"/>
      <c r="E639" s="2351"/>
      <c r="F639" s="2352"/>
      <c r="H639" s="370">
        <v>743</v>
      </c>
      <c r="I639" s="349" t="s">
        <v>129</v>
      </c>
      <c r="J639" s="350"/>
      <c r="K639" s="350"/>
      <c r="L639" s="351"/>
      <c r="M639" s="437"/>
      <c r="N639" s="2499">
        <f t="shared" si="9"/>
        <v>0</v>
      </c>
      <c r="O639" s="2500"/>
      <c r="Q639" s="525"/>
    </row>
    <row r="640" spans="2:17" ht="14.25" customHeight="1" x14ac:dyDescent="0.25">
      <c r="B640" s="2380"/>
      <c r="C640" s="2381"/>
      <c r="D640" s="2381"/>
      <c r="E640" s="2381"/>
      <c r="F640" s="2382"/>
      <c r="H640" s="416">
        <v>7441</v>
      </c>
      <c r="I640" s="349" t="s">
        <v>130</v>
      </c>
      <c r="J640" s="350"/>
      <c r="K640" s="350"/>
      <c r="L640" s="351"/>
      <c r="M640" s="437"/>
      <c r="N640" s="2521">
        <f t="shared" si="9"/>
        <v>0</v>
      </c>
      <c r="O640" s="2521"/>
      <c r="Q640" s="525"/>
    </row>
    <row r="641" spans="2:17" ht="16.5" customHeight="1" x14ac:dyDescent="0.25">
      <c r="B641" s="2380"/>
      <c r="C641" s="2381"/>
      <c r="D641" s="2381"/>
      <c r="E641" s="2381"/>
      <c r="F641" s="2382"/>
      <c r="H641" s="416">
        <v>7442</v>
      </c>
      <c r="I641" s="349" t="s">
        <v>131</v>
      </c>
      <c r="J641" s="350"/>
      <c r="K641" s="350"/>
      <c r="L641" s="351"/>
      <c r="M641" s="437"/>
      <c r="N641" s="2521">
        <f t="shared" si="9"/>
        <v>0</v>
      </c>
      <c r="O641" s="2521"/>
      <c r="Q641" s="525"/>
    </row>
    <row r="642" spans="2:17" ht="16.8" x14ac:dyDescent="0.3">
      <c r="B642" s="515"/>
      <c r="C642" s="516"/>
      <c r="D642" s="516"/>
      <c r="E642" s="516"/>
      <c r="F642" s="517"/>
      <c r="H642" s="416">
        <v>7443</v>
      </c>
      <c r="I642" s="349" t="s">
        <v>132</v>
      </c>
      <c r="J642" s="350"/>
      <c r="K642" s="350"/>
      <c r="L642" s="351"/>
      <c r="M642" s="437"/>
      <c r="N642" s="2499">
        <f t="shared" si="9"/>
        <v>0</v>
      </c>
      <c r="O642" s="2500"/>
      <c r="Q642" s="525"/>
    </row>
    <row r="643" spans="2:17" ht="16.8" x14ac:dyDescent="0.3">
      <c r="B643" s="515"/>
      <c r="C643" s="516"/>
      <c r="D643" s="516"/>
      <c r="E643" s="516"/>
      <c r="F643" s="517"/>
      <c r="H643" s="416">
        <v>7451</v>
      </c>
      <c r="I643" s="349" t="s">
        <v>133</v>
      </c>
      <c r="J643" s="350"/>
      <c r="K643" s="350"/>
      <c r="L643" s="351"/>
      <c r="M643" s="437"/>
      <c r="N643" s="2499">
        <f t="shared" si="9"/>
        <v>0</v>
      </c>
      <c r="O643" s="2500"/>
      <c r="Q643" s="525"/>
    </row>
    <row r="644" spans="2:17" ht="15" customHeight="1" x14ac:dyDescent="0.3">
      <c r="B644" s="515"/>
      <c r="C644" s="516"/>
      <c r="D644" s="516"/>
      <c r="E644" s="516"/>
      <c r="F644" s="517"/>
      <c r="H644" s="416">
        <v>746</v>
      </c>
      <c r="I644" s="349" t="s">
        <v>134</v>
      </c>
      <c r="J644" s="350"/>
      <c r="K644" s="350"/>
      <c r="L644" s="351"/>
      <c r="M644" s="437"/>
      <c r="N644" s="2499">
        <f t="shared" si="9"/>
        <v>0</v>
      </c>
      <c r="O644" s="2500"/>
      <c r="Q644" s="525"/>
    </row>
    <row r="645" spans="2:17" ht="16.8" x14ac:dyDescent="0.25">
      <c r="B645" s="518"/>
      <c r="C645" s="519"/>
      <c r="D645" s="519"/>
      <c r="E645" s="519"/>
      <c r="F645" s="520"/>
      <c r="H645" s="416">
        <v>747</v>
      </c>
      <c r="I645" s="349" t="s">
        <v>135</v>
      </c>
      <c r="J645" s="350"/>
      <c r="K645" s="350"/>
      <c r="L645" s="351"/>
      <c r="M645" s="437"/>
      <c r="N645" s="2499">
        <f t="shared" si="9"/>
        <v>0</v>
      </c>
      <c r="O645" s="2500"/>
      <c r="Q645" s="525"/>
    </row>
    <row r="646" spans="2:17" ht="15.75" customHeight="1" x14ac:dyDescent="0.25">
      <c r="B646" s="518"/>
      <c r="C646" s="519"/>
      <c r="D646" s="519"/>
      <c r="E646" s="519"/>
      <c r="F646" s="520"/>
      <c r="H646" s="374">
        <v>748</v>
      </c>
      <c r="I646" s="349" t="s">
        <v>168</v>
      </c>
      <c r="J646" s="357"/>
      <c r="K646" s="357"/>
      <c r="L646" s="417"/>
      <c r="M646" s="523"/>
      <c r="N646" s="2499">
        <f t="shared" si="9"/>
        <v>0</v>
      </c>
      <c r="O646" s="2500"/>
      <c r="Q646" s="525"/>
    </row>
    <row r="647" spans="2:17" ht="16.8" x14ac:dyDescent="0.25">
      <c r="B647" s="518"/>
      <c r="C647" s="519"/>
      <c r="D647" s="519"/>
      <c r="E647" s="519"/>
      <c r="F647" s="520"/>
      <c r="H647" s="359">
        <v>74</v>
      </c>
      <c r="I647" s="378" t="s">
        <v>136</v>
      </c>
      <c r="J647" s="361"/>
      <c r="K647" s="361"/>
      <c r="L647" s="362"/>
      <c r="M647" s="451"/>
      <c r="N647" s="2501">
        <f t="shared" si="9"/>
        <v>0</v>
      </c>
      <c r="O647" s="2502"/>
      <c r="Q647" s="525"/>
    </row>
    <row r="648" spans="2:17" ht="16.8" x14ac:dyDescent="0.25">
      <c r="B648" s="518"/>
      <c r="C648" s="519"/>
      <c r="D648" s="519"/>
      <c r="E648" s="519"/>
      <c r="F648" s="520"/>
      <c r="H648" s="364"/>
      <c r="I648" s="352"/>
      <c r="J648" s="341"/>
      <c r="K648" s="341"/>
      <c r="L648" s="325"/>
      <c r="M648" s="325"/>
      <c r="N648" s="711"/>
      <c r="O648" s="712"/>
      <c r="Q648" s="525"/>
    </row>
    <row r="649" spans="2:17" ht="17.399999999999999" x14ac:dyDescent="0.25">
      <c r="B649" s="657"/>
      <c r="C649" s="341"/>
      <c r="D649" s="341"/>
      <c r="E649" s="341"/>
      <c r="F649" s="606"/>
      <c r="H649" s="370">
        <v>751</v>
      </c>
      <c r="I649" s="381" t="s">
        <v>137</v>
      </c>
      <c r="J649" s="346"/>
      <c r="K649" s="346"/>
      <c r="L649" s="347"/>
      <c r="M649" s="431"/>
      <c r="N649" s="2499">
        <f>O94+O205+O316+O427+O538</f>
        <v>0</v>
      </c>
      <c r="O649" s="2500"/>
      <c r="Q649" s="525"/>
    </row>
    <row r="650" spans="2:17" ht="17.399999999999999" x14ac:dyDescent="0.25">
      <c r="B650" s="657"/>
      <c r="C650" s="341"/>
      <c r="D650" s="341"/>
      <c r="E650" s="341"/>
      <c r="F650" s="606"/>
      <c r="H650" s="348">
        <v>752</v>
      </c>
      <c r="I650" s="349" t="s">
        <v>138</v>
      </c>
      <c r="J650" s="350"/>
      <c r="K650" s="350"/>
      <c r="L650" s="351"/>
      <c r="M650" s="437"/>
      <c r="N650" s="2499">
        <f>O95+O206+O317+O428+O539</f>
        <v>0</v>
      </c>
      <c r="O650" s="2500"/>
      <c r="Q650" s="525"/>
    </row>
    <row r="651" spans="2:17" ht="17.399999999999999" x14ac:dyDescent="0.25">
      <c r="B651" s="657"/>
      <c r="C651" s="763"/>
      <c r="D651" s="764"/>
      <c r="E651" s="764"/>
      <c r="F651" s="508"/>
      <c r="H651" s="348">
        <v>757</v>
      </c>
      <c r="I651" s="356" t="s">
        <v>139</v>
      </c>
      <c r="J651" s="357"/>
      <c r="K651" s="357"/>
      <c r="L651" s="358"/>
      <c r="M651" s="450"/>
      <c r="N651" s="2499">
        <f>O96+O207+O318+O429+O540</f>
        <v>0</v>
      </c>
      <c r="O651" s="2500"/>
      <c r="Q651" s="525"/>
    </row>
    <row r="652" spans="2:17" ht="16.8" x14ac:dyDescent="0.25">
      <c r="B652" s="658"/>
      <c r="C652" s="664"/>
      <c r="D652" s="664"/>
      <c r="E652" s="664"/>
      <c r="F652" s="665"/>
      <c r="H652" s="359">
        <v>75</v>
      </c>
      <c r="I652" s="378" t="s">
        <v>140</v>
      </c>
      <c r="J652" s="361"/>
      <c r="K652" s="361"/>
      <c r="L652" s="389"/>
      <c r="M652" s="485"/>
      <c r="N652" s="2501">
        <f>O97+O208+O319+O430+O541</f>
        <v>0</v>
      </c>
      <c r="O652" s="2502"/>
      <c r="Q652" s="525"/>
    </row>
    <row r="653" spans="2:17" ht="16.8" x14ac:dyDescent="0.25">
      <c r="B653" s="658"/>
      <c r="C653" s="664"/>
      <c r="D653" s="664"/>
      <c r="E653" s="664"/>
      <c r="F653" s="665"/>
      <c r="H653" s="334"/>
      <c r="I653" s="369"/>
      <c r="J653" s="341"/>
      <c r="K653" s="341"/>
      <c r="L653" s="352"/>
      <c r="M653" s="352"/>
      <c r="N653" s="731"/>
      <c r="O653" s="732"/>
      <c r="Q653" s="525"/>
    </row>
    <row r="654" spans="2:17" ht="16.8" x14ac:dyDescent="0.25">
      <c r="B654" s="658"/>
      <c r="C654" s="664"/>
      <c r="D654" s="664"/>
      <c r="E654" s="664"/>
      <c r="F654" s="665"/>
      <c r="H654" s="383">
        <v>76</v>
      </c>
      <c r="I654" s="378" t="s">
        <v>141</v>
      </c>
      <c r="J654" s="361"/>
      <c r="K654" s="361"/>
      <c r="L654" s="361"/>
      <c r="M654" s="479"/>
      <c r="N654" s="2501">
        <f>O99+O210+O321+O432+O543</f>
        <v>0</v>
      </c>
      <c r="O654" s="2502"/>
      <c r="Q654" s="525"/>
    </row>
    <row r="655" spans="2:17" ht="16.8" x14ac:dyDescent="0.3">
      <c r="B655" s="765"/>
      <c r="C655" s="519"/>
      <c r="D655" s="519"/>
      <c r="E655" s="519"/>
      <c r="F655" s="520"/>
      <c r="H655" s="334"/>
      <c r="I655" s="369"/>
      <c r="J655" s="341"/>
      <c r="K655" s="341"/>
      <c r="L655" s="352"/>
      <c r="M655" s="352"/>
      <c r="N655" s="731"/>
      <c r="O655" s="732"/>
      <c r="Q655" s="525"/>
    </row>
    <row r="656" spans="2:17" ht="16.8" x14ac:dyDescent="0.25">
      <c r="B656" s="518"/>
      <c r="C656" s="519"/>
      <c r="D656" s="519"/>
      <c r="E656" s="519"/>
      <c r="F656" s="520"/>
      <c r="H656" s="383">
        <v>77</v>
      </c>
      <c r="I656" s="378" t="s">
        <v>383</v>
      </c>
      <c r="J656" s="361"/>
      <c r="K656" s="361"/>
      <c r="L656" s="361"/>
      <c r="M656" s="479"/>
      <c r="N656" s="2501">
        <f>O101+O212+O323+O434+O545</f>
        <v>0</v>
      </c>
      <c r="O656" s="2502"/>
      <c r="Q656" s="525"/>
    </row>
    <row r="657" spans="2:17" ht="16.8" x14ac:dyDescent="0.25">
      <c r="B657" s="658"/>
      <c r="C657" s="664"/>
      <c r="D657" s="664"/>
      <c r="E657" s="664"/>
      <c r="F657" s="665"/>
      <c r="H657" s="334"/>
      <c r="I657" s="369"/>
      <c r="J657" s="341"/>
      <c r="K657" s="341"/>
      <c r="L657" s="352"/>
      <c r="M657" s="352"/>
      <c r="N657" s="731"/>
      <c r="O657" s="732"/>
      <c r="Q657" s="525"/>
    </row>
    <row r="658" spans="2:17" ht="16.8" x14ac:dyDescent="0.25">
      <c r="B658" s="658"/>
      <c r="C658" s="664"/>
      <c r="D658" s="664"/>
      <c r="E658" s="664"/>
      <c r="F658" s="665"/>
      <c r="H658" s="383">
        <v>78</v>
      </c>
      <c r="I658" s="378" t="s">
        <v>143</v>
      </c>
      <c r="J658" s="361"/>
      <c r="K658" s="361"/>
      <c r="L658" s="361"/>
      <c r="M658" s="479"/>
      <c r="N658" s="2522">
        <f>O103+O214+O325+O436+O547</f>
        <v>0</v>
      </c>
      <c r="O658" s="2523"/>
      <c r="Q658" s="525"/>
    </row>
    <row r="659" spans="2:17" ht="16.8" x14ac:dyDescent="0.25">
      <c r="B659" s="658"/>
      <c r="C659" s="664"/>
      <c r="D659" s="664"/>
      <c r="E659" s="664"/>
      <c r="F659" s="665"/>
      <c r="H659" s="334"/>
      <c r="I659" s="369"/>
      <c r="J659" s="341"/>
      <c r="K659" s="341"/>
      <c r="L659" s="352"/>
      <c r="M659" s="352"/>
      <c r="N659" s="731"/>
      <c r="O659" s="732"/>
      <c r="Q659" s="525"/>
    </row>
    <row r="660" spans="2:17" ht="16.8" x14ac:dyDescent="0.25">
      <c r="B660" s="518"/>
      <c r="C660" s="519"/>
      <c r="D660" s="519"/>
      <c r="E660" s="519"/>
      <c r="F660" s="520"/>
      <c r="H660" s="383">
        <v>79</v>
      </c>
      <c r="I660" s="378" t="s">
        <v>384</v>
      </c>
      <c r="J660" s="361"/>
      <c r="K660" s="361"/>
      <c r="L660" s="361"/>
      <c r="M660" s="479"/>
      <c r="N660" s="2522">
        <f>O105+O216+O327+O438+O549</f>
        <v>0</v>
      </c>
      <c r="O660" s="2523"/>
      <c r="Q660" s="525"/>
    </row>
    <row r="661" spans="2:17" ht="16.8" x14ac:dyDescent="0.25">
      <c r="B661" s="518"/>
      <c r="C661" s="519"/>
      <c r="D661" s="519"/>
      <c r="E661" s="519"/>
      <c r="F661" s="520"/>
      <c r="H661" s="364"/>
      <c r="I661" s="352"/>
      <c r="J661" s="341"/>
      <c r="K661" s="341"/>
      <c r="L661" s="352"/>
      <c r="M661" s="352"/>
      <c r="N661" s="711"/>
      <c r="O661" s="712"/>
      <c r="Q661" s="525"/>
    </row>
    <row r="662" spans="2:17" ht="16.8" x14ac:dyDescent="0.25">
      <c r="B662" s="518"/>
      <c r="C662" s="519"/>
      <c r="D662" s="519"/>
      <c r="E662" s="519"/>
      <c r="F662" s="520"/>
      <c r="H662" s="390">
        <v>87</v>
      </c>
      <c r="I662" s="378" t="s">
        <v>145</v>
      </c>
      <c r="J662" s="361"/>
      <c r="K662" s="361"/>
      <c r="L662" s="361"/>
      <c r="M662" s="479"/>
      <c r="N662" s="2501">
        <f>O107+O218+O329+O440+O551</f>
        <v>0</v>
      </c>
      <c r="O662" s="2524"/>
      <c r="Q662" s="525"/>
    </row>
    <row r="663" spans="2:17" ht="17.399999999999999" thickBot="1" x14ac:dyDescent="0.3">
      <c r="B663" s="518"/>
      <c r="C663" s="519"/>
      <c r="D663" s="519"/>
      <c r="E663" s="519"/>
      <c r="F663" s="520"/>
      <c r="H663" s="391"/>
      <c r="I663" s="45"/>
      <c r="J663" s="341"/>
      <c r="K663" s="341"/>
      <c r="L663" s="352"/>
      <c r="M663" s="352"/>
      <c r="N663" s="759"/>
      <c r="O663" s="760"/>
      <c r="Q663" s="525"/>
    </row>
    <row r="664" spans="2:17" ht="16.8" x14ac:dyDescent="0.25">
      <c r="B664" s="518"/>
      <c r="C664" s="519"/>
      <c r="D664" s="519"/>
      <c r="E664" s="519"/>
      <c r="F664" s="520"/>
      <c r="H664" s="392" t="s">
        <v>146</v>
      </c>
      <c r="I664" s="393"/>
      <c r="J664" s="418"/>
      <c r="K664" s="418"/>
      <c r="L664" s="393"/>
      <c r="M664" s="530"/>
      <c r="N664" s="2515">
        <f>N660+N658+N656+N654+N652+N647+N635+N662</f>
        <v>0</v>
      </c>
      <c r="O664" s="2516">
        <f>O660+O658+O656+O654+O652+O647+O635+O662</f>
        <v>0</v>
      </c>
      <c r="Q664" s="525"/>
    </row>
    <row r="665" spans="2:17" ht="16.8" x14ac:dyDescent="0.25">
      <c r="B665" s="518"/>
      <c r="C665" s="519"/>
      <c r="D665" s="519"/>
      <c r="E665" s="519"/>
      <c r="F665" s="520"/>
      <c r="H665" s="364" t="s">
        <v>147</v>
      </c>
      <c r="I665" s="365"/>
      <c r="J665" s="336"/>
      <c r="K665" s="336"/>
      <c r="L665" s="411"/>
      <c r="M665" s="505"/>
      <c r="N665" s="768"/>
      <c r="O665" s="769">
        <f>IF(O664&lt;O621,O621-O664,0)</f>
        <v>0</v>
      </c>
      <c r="Q665" s="525"/>
    </row>
    <row r="666" spans="2:17" ht="17.399999999999999" thickBot="1" x14ac:dyDescent="0.3">
      <c r="B666" s="518"/>
      <c r="C666" s="507"/>
      <c r="D666" s="507"/>
      <c r="E666" s="507"/>
      <c r="F666" s="508"/>
      <c r="H666" s="398" t="s">
        <v>118</v>
      </c>
      <c r="I666" s="399"/>
      <c r="J666" s="421"/>
      <c r="K666" s="421"/>
      <c r="L666" s="401"/>
      <c r="M666" s="533"/>
      <c r="N666" s="773"/>
      <c r="O666" s="774">
        <f>O665+O664</f>
        <v>0</v>
      </c>
      <c r="Q666" s="525"/>
    </row>
    <row r="667" spans="2:17" ht="13.8" thickBot="1" x14ac:dyDescent="0.3">
      <c r="B667" s="669"/>
      <c r="C667" s="607"/>
      <c r="D667" s="607"/>
      <c r="E667" s="607"/>
      <c r="F667" s="608"/>
    </row>
  </sheetData>
  <sheetProtection algorithmName="SHA-512" hashValue="eLpADQXmDNKbKcNg1NYv5Gjia0S4apq+HHsHb0jDzGhIW7bj7JuN7aM6fjxC3N8XA/z/XRTbpHKe/JvvGTbo5A==" saltValue="0tl9zSmqAzIAALwef1+4Zw==" spinCount="100000" sheet="1" objects="1" scenarios="1"/>
  <mergeCells count="192">
    <mergeCell ref="N660:O660"/>
    <mergeCell ref="N642:O642"/>
    <mergeCell ref="N643:O643"/>
    <mergeCell ref="N644:O644"/>
    <mergeCell ref="N645:O645"/>
    <mergeCell ref="N662:O662"/>
    <mergeCell ref="N664:O664"/>
    <mergeCell ref="N649:O649"/>
    <mergeCell ref="N650:O650"/>
    <mergeCell ref="N651:O651"/>
    <mergeCell ref="N652:O652"/>
    <mergeCell ref="N654:O654"/>
    <mergeCell ref="N656:O656"/>
    <mergeCell ref="B640:F641"/>
    <mergeCell ref="N640:O641"/>
    <mergeCell ref="B634:F635"/>
    <mergeCell ref="N634:O634"/>
    <mergeCell ref="N635:O635"/>
    <mergeCell ref="N637:O637"/>
    <mergeCell ref="N646:O646"/>
    <mergeCell ref="N647:O647"/>
    <mergeCell ref="N658:O658"/>
    <mergeCell ref="B632:F633"/>
    <mergeCell ref="N632:O632"/>
    <mergeCell ref="N633:O633"/>
    <mergeCell ref="B626:F627"/>
    <mergeCell ref="B628:B629"/>
    <mergeCell ref="N628:O628"/>
    <mergeCell ref="N629:O629"/>
    <mergeCell ref="B638:F639"/>
    <mergeCell ref="N638:O638"/>
    <mergeCell ref="N639:O639"/>
    <mergeCell ref="N631:O631"/>
    <mergeCell ref="N619:O619"/>
    <mergeCell ref="N621:O621"/>
    <mergeCell ref="N622:O622"/>
    <mergeCell ref="N623:O623"/>
    <mergeCell ref="N614:O614"/>
    <mergeCell ref="N615:O615"/>
    <mergeCell ref="N616:O616"/>
    <mergeCell ref="N617:O617"/>
    <mergeCell ref="N630:O630"/>
    <mergeCell ref="N608:O608"/>
    <mergeCell ref="B610:D613"/>
    <mergeCell ref="E610:E613"/>
    <mergeCell ref="N610:O610"/>
    <mergeCell ref="N612:O612"/>
    <mergeCell ref="N603:O603"/>
    <mergeCell ref="N605:O605"/>
    <mergeCell ref="N606:O606"/>
    <mergeCell ref="N607:O607"/>
    <mergeCell ref="N592:O592"/>
    <mergeCell ref="N585:O585"/>
    <mergeCell ref="N586:O586"/>
    <mergeCell ref="N587:O587"/>
    <mergeCell ref="N588:O588"/>
    <mergeCell ref="N599:O599"/>
    <mergeCell ref="N600:O600"/>
    <mergeCell ref="N601:O601"/>
    <mergeCell ref="N602:O602"/>
    <mergeCell ref="N593:O593"/>
    <mergeCell ref="N594:O594"/>
    <mergeCell ref="N595:O595"/>
    <mergeCell ref="N597:O597"/>
    <mergeCell ref="N582:O582"/>
    <mergeCell ref="N584:O584"/>
    <mergeCell ref="N575:O575"/>
    <mergeCell ref="N577:O577"/>
    <mergeCell ref="N578:O578"/>
    <mergeCell ref="N579:O579"/>
    <mergeCell ref="N589:O589"/>
    <mergeCell ref="N590:O590"/>
    <mergeCell ref="N591:O591"/>
    <mergeCell ref="N572:O572"/>
    <mergeCell ref="N573:O573"/>
    <mergeCell ref="N574:O574"/>
    <mergeCell ref="N567:O567"/>
    <mergeCell ref="N568:O568"/>
    <mergeCell ref="N569:O569"/>
    <mergeCell ref="N570:O570"/>
    <mergeCell ref="N580:O580"/>
    <mergeCell ref="N581:O581"/>
    <mergeCell ref="B565:B568"/>
    <mergeCell ref="C565:C568"/>
    <mergeCell ref="D565:D568"/>
    <mergeCell ref="E565:E568"/>
    <mergeCell ref="B559:G559"/>
    <mergeCell ref="H559:O559"/>
    <mergeCell ref="H563:O563"/>
    <mergeCell ref="B564:E564"/>
    <mergeCell ref="N571:O571"/>
    <mergeCell ref="B516:B517"/>
    <mergeCell ref="B453:B456"/>
    <mergeCell ref="C453:C456"/>
    <mergeCell ref="D453:D456"/>
    <mergeCell ref="E453:E456"/>
    <mergeCell ref="O529:O530"/>
    <mergeCell ref="B557:O557"/>
    <mergeCell ref="B531:F532"/>
    <mergeCell ref="B533:F534"/>
    <mergeCell ref="B519:F521"/>
    <mergeCell ref="B527:F528"/>
    <mergeCell ref="N529:N530"/>
    <mergeCell ref="B522:F526"/>
    <mergeCell ref="B452:E452"/>
    <mergeCell ref="H452:O452"/>
    <mergeCell ref="O418:O419"/>
    <mergeCell ref="B446:O446"/>
    <mergeCell ref="B420:F421"/>
    <mergeCell ref="B422:F423"/>
    <mergeCell ref="B502:D505"/>
    <mergeCell ref="E502:E505"/>
    <mergeCell ref="B514:F515"/>
    <mergeCell ref="B416:F417"/>
    <mergeCell ref="N418:N419"/>
    <mergeCell ref="B391:D394"/>
    <mergeCell ref="E391:E394"/>
    <mergeCell ref="B403:F404"/>
    <mergeCell ref="B405:B406"/>
    <mergeCell ref="B411:F415"/>
    <mergeCell ref="B448:G448"/>
    <mergeCell ref="H448:O448"/>
    <mergeCell ref="B342:B345"/>
    <mergeCell ref="C342:C345"/>
    <mergeCell ref="D342:D345"/>
    <mergeCell ref="E342:E345"/>
    <mergeCell ref="B337:G337"/>
    <mergeCell ref="H337:O337"/>
    <mergeCell ref="B341:E341"/>
    <mergeCell ref="H341:O341"/>
    <mergeCell ref="B408:F410"/>
    <mergeCell ref="B294:B295"/>
    <mergeCell ref="B231:B234"/>
    <mergeCell ref="C231:C234"/>
    <mergeCell ref="D231:D234"/>
    <mergeCell ref="E231:E234"/>
    <mergeCell ref="O307:O308"/>
    <mergeCell ref="B335:O335"/>
    <mergeCell ref="B309:F310"/>
    <mergeCell ref="B311:F312"/>
    <mergeCell ref="B297:F299"/>
    <mergeCell ref="B305:F306"/>
    <mergeCell ref="N307:N308"/>
    <mergeCell ref="B300:F304"/>
    <mergeCell ref="B230:E230"/>
    <mergeCell ref="H230:O230"/>
    <mergeCell ref="O196:O197"/>
    <mergeCell ref="B224:O224"/>
    <mergeCell ref="B198:F199"/>
    <mergeCell ref="B200:F201"/>
    <mergeCell ref="B280:D283"/>
    <mergeCell ref="E280:E283"/>
    <mergeCell ref="B292:F293"/>
    <mergeCell ref="B186:F188"/>
    <mergeCell ref="B194:F195"/>
    <mergeCell ref="N196:N197"/>
    <mergeCell ref="B169:D172"/>
    <mergeCell ref="E169:E172"/>
    <mergeCell ref="B181:F182"/>
    <mergeCell ref="B183:B184"/>
    <mergeCell ref="B189:F193"/>
    <mergeCell ref="B226:G226"/>
    <mergeCell ref="H226:O226"/>
    <mergeCell ref="O85:O86"/>
    <mergeCell ref="B87:F88"/>
    <mergeCell ref="B89:F90"/>
    <mergeCell ref="B113:O113"/>
    <mergeCell ref="B75:F77"/>
    <mergeCell ref="B83:F84"/>
    <mergeCell ref="N85:N86"/>
    <mergeCell ref="B78:F82"/>
    <mergeCell ref="B120:B123"/>
    <mergeCell ref="C120:C123"/>
    <mergeCell ref="D120:D123"/>
    <mergeCell ref="E120:E123"/>
    <mergeCell ref="B115:G115"/>
    <mergeCell ref="H115:O115"/>
    <mergeCell ref="B119:E119"/>
    <mergeCell ref="H119:O119"/>
    <mergeCell ref="B2:O2"/>
    <mergeCell ref="B4:G4"/>
    <mergeCell ref="H4:O4"/>
    <mergeCell ref="B8:E8"/>
    <mergeCell ref="H8:O8"/>
    <mergeCell ref="B58:D61"/>
    <mergeCell ref="E58:E61"/>
    <mergeCell ref="B70:F71"/>
    <mergeCell ref="B72:B73"/>
    <mergeCell ref="B9:B12"/>
    <mergeCell ref="C9:C12"/>
    <mergeCell ref="D9:D12"/>
    <mergeCell ref="E9:E12"/>
  </mergeCells>
  <phoneticPr fontId="33" type="noConversion"/>
  <conditionalFormatting sqref="B446:O446 B335:O335 B224:O224 B113:O113 B2 B557:O557">
    <cfRule type="cellIs" dxfId="89" priority="1" stopIfTrue="1" operator="notEqual">
      <formula>"Association"</formula>
    </cfRule>
  </conditionalFormatting>
  <conditionalFormatting sqref="H559:O559">
    <cfRule type="cellIs" dxfId="88" priority="2" stopIfTrue="1" operator="notEqual">
      <formula>"SITE 1"</formula>
    </cfRule>
  </conditionalFormatting>
  <conditionalFormatting sqref="H448:O448">
    <cfRule type="cellIs" dxfId="87" priority="3" stopIfTrue="1" operator="notEqual">
      <formula>"INTITULE DE L'ACTION 5"</formula>
    </cfRule>
  </conditionalFormatting>
  <conditionalFormatting sqref="H337:O337">
    <cfRule type="cellIs" dxfId="86" priority="4" stopIfTrue="1" operator="notEqual">
      <formula>"INTITULE DE L'ACTION 4"</formula>
    </cfRule>
  </conditionalFormatting>
  <conditionalFormatting sqref="H226:O226">
    <cfRule type="cellIs" dxfId="85" priority="5" stopIfTrue="1" operator="notEqual">
      <formula>"INTITULE DE L'ACTION 3"</formula>
    </cfRule>
  </conditionalFormatting>
  <conditionalFormatting sqref="H4:O4">
    <cfRule type="cellIs" dxfId="84" priority="6" stopIfTrue="1" operator="notEqual">
      <formula>"INTITULE DE L'ACTION 1"</formula>
    </cfRule>
  </conditionalFormatting>
  <conditionalFormatting sqref="H115:O115">
    <cfRule type="cellIs" dxfId="83" priority="7" stopIfTrue="1" operator="notEqual">
      <formula>"INTITULE DE L'ACTION 2"</formula>
    </cfRule>
  </conditionalFormatting>
  <conditionalFormatting sqref="O48 O159 O270 O381 O492">
    <cfRule type="cellIs" dxfId="82" priority="8" stopIfTrue="1" operator="notEqual">
      <formula>O44+O45+O46+O47</formula>
    </cfRule>
  </conditionalFormatting>
  <pageMargins left="0.78740157480314965" right="0.78740157480314965" top="0.98425196850393704" bottom="0.98425196850393704" header="0.51181102362204722" footer="0.51181102362204722"/>
  <pageSetup paperSize="8" scale="32" orientation="portrait" r:id="rId1"/>
  <headerFooter alignWithMargins="0"/>
  <rowBreaks count="5" manualBreakCount="5">
    <brk id="112" max="16383" man="1"/>
    <brk id="223" max="16383" man="1"/>
    <brk id="334" max="16383" man="1"/>
    <brk id="445" max="16383" man="1"/>
    <brk id="556"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tabColor rgb="FFFFFF99"/>
    <pageSetUpPr fitToPage="1"/>
  </sheetPr>
  <dimension ref="B1:Z147"/>
  <sheetViews>
    <sheetView showGridLines="0" view="pageBreakPreview" zoomScale="60" zoomScaleNormal="55" workbookViewId="0">
      <selection activeCell="V20" sqref="V20"/>
    </sheetView>
  </sheetViews>
  <sheetFormatPr baseColWidth="10" defaultColWidth="11.44140625" defaultRowHeight="13.2" x14ac:dyDescent="0.25"/>
  <cols>
    <col min="1" max="1" width="5.44140625" style="37" customWidth="1"/>
    <col min="2" max="2" width="35.77734375" style="37" customWidth="1"/>
    <col min="3" max="4" width="18.77734375" style="37" customWidth="1"/>
    <col min="5" max="5" width="20.77734375" style="37" customWidth="1"/>
    <col min="6"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3" width="11.44140625" style="37"/>
    <col min="24" max="24" width="22" style="37" customWidth="1"/>
    <col min="25" max="16384" width="11.44140625" style="37"/>
  </cols>
  <sheetData>
    <row r="1" spans="2:26" ht="13.8" thickBot="1" x14ac:dyDescent="0.3"/>
    <row r="2" spans="2:26" s="324" customFormat="1" ht="33.75" customHeight="1" thickBot="1" x14ac:dyDescent="0.3">
      <c r="B2" s="2322" t="s">
        <v>182</v>
      </c>
      <c r="C2" s="2323"/>
      <c r="D2" s="2323"/>
      <c r="E2" s="2323"/>
      <c r="F2" s="2323"/>
      <c r="G2" s="2323"/>
      <c r="H2" s="2323"/>
      <c r="I2" s="2323"/>
      <c r="J2" s="2323"/>
      <c r="K2" s="2323"/>
      <c r="L2" s="2323"/>
      <c r="M2" s="2323"/>
      <c r="N2" s="2323"/>
      <c r="O2" s="2324"/>
      <c r="P2" s="326"/>
      <c r="U2" s="852" t="s">
        <v>429</v>
      </c>
      <c r="V2" s="853" t="s">
        <v>729</v>
      </c>
      <c r="W2" s="1543">
        <v>0.54900000000000004</v>
      </c>
      <c r="X2" s="855">
        <v>0.71</v>
      </c>
    </row>
    <row r="3" spans="2:26" ht="21" thickBot="1" x14ac:dyDescent="0.3">
      <c r="V3" s="853" t="s">
        <v>730</v>
      </c>
      <c r="W3" s="1543">
        <v>0.57899999999999996</v>
      </c>
    </row>
    <row r="4" spans="2:26" ht="30.75" customHeight="1" thickBot="1" x14ac:dyDescent="0.3">
      <c r="B4" s="2325" t="s">
        <v>946</v>
      </c>
      <c r="C4" s="2326"/>
      <c r="D4" s="2326"/>
      <c r="E4" s="2326"/>
      <c r="F4" s="2326"/>
      <c r="G4" s="2326"/>
      <c r="H4" s="2457" t="s">
        <v>625</v>
      </c>
      <c r="I4" s="2458"/>
      <c r="J4" s="2458"/>
      <c r="K4" s="2458"/>
      <c r="L4" s="2458"/>
      <c r="M4" s="2458"/>
      <c r="N4" s="2458"/>
      <c r="O4" s="2459"/>
      <c r="V4" s="853" t="s">
        <v>728</v>
      </c>
      <c r="W4" s="1543">
        <v>0.85799999999999998</v>
      </c>
    </row>
    <row r="5" spans="2:26" ht="20.399999999999999" x14ac:dyDescent="0.25">
      <c r="U5" s="889" t="s">
        <v>466</v>
      </c>
      <c r="V5" s="853" t="s">
        <v>437</v>
      </c>
      <c r="W5" s="857">
        <v>8</v>
      </c>
    </row>
    <row r="6" spans="2:26" s="955" customFormat="1" ht="21" thickBot="1" x14ac:dyDescent="0.3">
      <c r="U6" s="889" t="s">
        <v>497</v>
      </c>
      <c r="V6" s="853" t="s">
        <v>437</v>
      </c>
      <c r="W6" s="857">
        <v>9</v>
      </c>
      <c r="Z6" s="1279"/>
    </row>
    <row r="7" spans="2:26" s="955" customFormat="1" ht="58.5" customHeight="1" thickBot="1" x14ac:dyDescent="0.3">
      <c r="B7" s="2404" t="s">
        <v>752</v>
      </c>
      <c r="C7" s="2533"/>
      <c r="D7" s="2533"/>
      <c r="E7" s="2533"/>
      <c r="F7" s="2533"/>
      <c r="G7" s="2533"/>
      <c r="H7" s="2533"/>
      <c r="I7" s="2534"/>
      <c r="J7" s="2361" t="s">
        <v>501</v>
      </c>
      <c r="K7" s="2362"/>
      <c r="Z7" s="1279"/>
    </row>
    <row r="8" spans="2:26" s="955" customFormat="1" ht="39.6" x14ac:dyDescent="0.35">
      <c r="B8" s="545"/>
      <c r="C8" s="546" t="s">
        <v>942</v>
      </c>
      <c r="D8" s="546" t="s">
        <v>215</v>
      </c>
      <c r="E8" s="964" t="s">
        <v>567</v>
      </c>
      <c r="F8" s="546" t="s">
        <v>565</v>
      </c>
      <c r="G8" s="546" t="s">
        <v>566</v>
      </c>
      <c r="H8" s="1658"/>
      <c r="I8" s="1298" t="s">
        <v>757</v>
      </c>
      <c r="J8" s="1318" t="s">
        <v>2</v>
      </c>
      <c r="K8" s="1325" t="s">
        <v>503</v>
      </c>
      <c r="L8" s="1319" t="s">
        <v>662</v>
      </c>
      <c r="M8" s="2535" t="s">
        <v>665</v>
      </c>
      <c r="N8" s="2536"/>
      <c r="O8" s="2537"/>
      <c r="U8" s="1935"/>
      <c r="V8" s="1935"/>
      <c r="W8" s="1935"/>
      <c r="X8" s="856"/>
      <c r="Y8" s="1279"/>
      <c r="Z8" s="1279"/>
    </row>
    <row r="9" spans="2:26" s="955" customFormat="1" ht="20.399999999999999" x14ac:dyDescent="0.35">
      <c r="B9" s="563" t="s">
        <v>568</v>
      </c>
      <c r="C9" s="316"/>
      <c r="D9" s="311"/>
      <c r="E9" s="971">
        <f>(G9-F9)*24</f>
        <v>0</v>
      </c>
      <c r="F9" s="963"/>
      <c r="G9" s="963"/>
      <c r="H9" s="1402"/>
      <c r="I9" s="1379">
        <f>C9*D9*E9</f>
        <v>0</v>
      </c>
      <c r="J9" s="312"/>
      <c r="K9" s="1882">
        <f>IF(J9&gt;0,I9*$W$4*J9,0)</f>
        <v>0</v>
      </c>
      <c r="L9" s="1326"/>
      <c r="M9" s="2538"/>
      <c r="N9" s="2539"/>
      <c r="O9" s="2540"/>
      <c r="U9" s="1935"/>
      <c r="V9" s="1935"/>
      <c r="W9" s="1935"/>
      <c r="X9" s="856"/>
      <c r="Y9" s="1279"/>
      <c r="Z9" s="1279"/>
    </row>
    <row r="10" spans="2:26" s="955" customFormat="1" ht="20.399999999999999" x14ac:dyDescent="0.35">
      <c r="B10" s="563" t="s">
        <v>569</v>
      </c>
      <c r="C10" s="316"/>
      <c r="D10" s="311"/>
      <c r="E10" s="971">
        <f t="shared" ref="E10:E22" si="0">(G10-F10)*24</f>
        <v>0</v>
      </c>
      <c r="F10" s="963"/>
      <c r="G10" s="963"/>
      <c r="H10" s="1402"/>
      <c r="I10" s="1379">
        <f t="shared" ref="I10:I22" si="1">C10*D10*E10</f>
        <v>0</v>
      </c>
      <c r="J10" s="312"/>
      <c r="K10" s="1882">
        <f t="shared" ref="K10:K22" si="2">IF(J10&gt;0,I10*$W$4*J10,0)</f>
        <v>0</v>
      </c>
      <c r="L10" s="1326"/>
      <c r="M10" s="2541"/>
      <c r="N10" s="2542"/>
      <c r="O10" s="2543"/>
      <c r="U10" s="1935"/>
      <c r="V10" s="1935"/>
      <c r="W10" s="1935"/>
      <c r="X10" s="856"/>
      <c r="Y10" s="1279"/>
      <c r="Z10" s="1279"/>
    </row>
    <row r="11" spans="2:26" s="955" customFormat="1" ht="20.399999999999999" x14ac:dyDescent="0.35">
      <c r="B11" s="563" t="s">
        <v>570</v>
      </c>
      <c r="C11" s="316"/>
      <c r="D11" s="311"/>
      <c r="E11" s="971">
        <f t="shared" si="0"/>
        <v>0</v>
      </c>
      <c r="F11" s="963"/>
      <c r="G11" s="963"/>
      <c r="H11" s="1402"/>
      <c r="I11" s="1379">
        <f t="shared" si="1"/>
        <v>0</v>
      </c>
      <c r="J11" s="312"/>
      <c r="K11" s="1882">
        <f>IF(J11&gt;0,I11*$W$4*J11,0)</f>
        <v>0</v>
      </c>
      <c r="L11" s="1326"/>
      <c r="M11" s="2541"/>
      <c r="N11" s="2542"/>
      <c r="O11" s="2543"/>
      <c r="R11" s="1652"/>
      <c r="U11" s="1935"/>
      <c r="V11" s="1935"/>
      <c r="W11" s="1935"/>
      <c r="X11" s="856"/>
      <c r="Y11" s="1279"/>
      <c r="Z11" s="1279"/>
    </row>
    <row r="12" spans="2:26" s="955" customFormat="1" ht="20.399999999999999" x14ac:dyDescent="0.35">
      <c r="B12" s="563" t="s">
        <v>571</v>
      </c>
      <c r="C12" s="316"/>
      <c r="D12" s="311"/>
      <c r="E12" s="971">
        <f t="shared" si="0"/>
        <v>0</v>
      </c>
      <c r="F12" s="963"/>
      <c r="G12" s="963"/>
      <c r="H12" s="1402"/>
      <c r="I12" s="1379">
        <f t="shared" si="1"/>
        <v>0</v>
      </c>
      <c r="J12" s="312"/>
      <c r="K12" s="1882">
        <f t="shared" si="2"/>
        <v>0</v>
      </c>
      <c r="L12" s="1326"/>
      <c r="M12" s="2541"/>
      <c r="N12" s="2542"/>
      <c r="O12" s="2543"/>
      <c r="R12" s="1652"/>
      <c r="T12" s="43"/>
      <c r="U12" s="1935"/>
      <c r="V12" s="1935"/>
      <c r="W12" s="1935"/>
      <c r="X12" s="856"/>
    </row>
    <row r="13" spans="2:26" s="955" customFormat="1" ht="20.399999999999999" x14ac:dyDescent="0.35">
      <c r="B13" s="1274" t="s">
        <v>572</v>
      </c>
      <c r="C13" s="316"/>
      <c r="D13" s="311"/>
      <c r="E13" s="971">
        <f t="shared" si="0"/>
        <v>0</v>
      </c>
      <c r="F13" s="963"/>
      <c r="G13" s="963"/>
      <c r="H13" s="1402"/>
      <c r="I13" s="1379">
        <f t="shared" si="1"/>
        <v>0</v>
      </c>
      <c r="J13" s="312"/>
      <c r="K13" s="1882">
        <f t="shared" si="2"/>
        <v>0</v>
      </c>
      <c r="L13" s="1326"/>
      <c r="M13" s="2541"/>
      <c r="N13" s="2542"/>
      <c r="O13" s="2543"/>
      <c r="R13" s="1652"/>
      <c r="T13" s="43"/>
      <c r="U13" s="1935"/>
      <c r="V13" s="1935"/>
      <c r="W13" s="1935"/>
      <c r="X13" s="856"/>
    </row>
    <row r="14" spans="2:26" s="955" customFormat="1" ht="15" x14ac:dyDescent="0.25">
      <c r="B14" s="1274" t="s">
        <v>573</v>
      </c>
      <c r="C14" s="316"/>
      <c r="D14" s="311"/>
      <c r="E14" s="971">
        <f t="shared" si="0"/>
        <v>0</v>
      </c>
      <c r="F14" s="963"/>
      <c r="G14" s="963"/>
      <c r="H14" s="1402"/>
      <c r="I14" s="1379">
        <f t="shared" si="1"/>
        <v>0</v>
      </c>
      <c r="J14" s="312"/>
      <c r="K14" s="1882">
        <f t="shared" si="2"/>
        <v>0</v>
      </c>
      <c r="L14" s="1326"/>
      <c r="M14" s="2541"/>
      <c r="N14" s="2542"/>
      <c r="O14" s="2543"/>
      <c r="R14" s="1652"/>
      <c r="U14" s="1935"/>
      <c r="V14" s="1935"/>
      <c r="W14" s="1935"/>
    </row>
    <row r="15" spans="2:26" s="955" customFormat="1" ht="15" x14ac:dyDescent="0.25">
      <c r="B15" s="564" t="s">
        <v>574</v>
      </c>
      <c r="C15" s="316"/>
      <c r="D15" s="311"/>
      <c r="E15" s="971">
        <f t="shared" si="0"/>
        <v>0</v>
      </c>
      <c r="F15" s="963"/>
      <c r="G15" s="963"/>
      <c r="H15" s="1402"/>
      <c r="I15" s="1379">
        <f t="shared" si="1"/>
        <v>0</v>
      </c>
      <c r="J15" s="312"/>
      <c r="K15" s="1882">
        <f t="shared" si="2"/>
        <v>0</v>
      </c>
      <c r="L15" s="1326"/>
      <c r="M15" s="2541"/>
      <c r="N15" s="2542"/>
      <c r="O15" s="2543"/>
      <c r="R15" s="1652"/>
    </row>
    <row r="16" spans="2:26" s="955" customFormat="1" ht="15" x14ac:dyDescent="0.25">
      <c r="B16" s="564" t="s">
        <v>576</v>
      </c>
      <c r="C16" s="316"/>
      <c r="D16" s="311"/>
      <c r="E16" s="971">
        <f t="shared" si="0"/>
        <v>0</v>
      </c>
      <c r="F16" s="963"/>
      <c r="G16" s="963"/>
      <c r="H16" s="1402"/>
      <c r="I16" s="1379">
        <f t="shared" si="1"/>
        <v>0</v>
      </c>
      <c r="J16" s="312"/>
      <c r="K16" s="1882">
        <f t="shared" si="2"/>
        <v>0</v>
      </c>
      <c r="L16" s="1326"/>
      <c r="M16" s="2541"/>
      <c r="N16" s="2542"/>
      <c r="O16" s="2543"/>
    </row>
    <row r="17" spans="2:15" s="955" customFormat="1" ht="15" x14ac:dyDescent="0.25">
      <c r="B17" s="564" t="s">
        <v>575</v>
      </c>
      <c r="C17" s="316"/>
      <c r="D17" s="311"/>
      <c r="E17" s="971">
        <f t="shared" si="0"/>
        <v>0</v>
      </c>
      <c r="F17" s="963"/>
      <c r="G17" s="963"/>
      <c r="H17" s="1402"/>
      <c r="I17" s="1379">
        <f t="shared" si="1"/>
        <v>0</v>
      </c>
      <c r="J17" s="312"/>
      <c r="K17" s="1882">
        <f t="shared" si="2"/>
        <v>0</v>
      </c>
      <c r="L17" s="1326"/>
      <c r="M17" s="2541"/>
      <c r="N17" s="2542"/>
      <c r="O17" s="2543"/>
    </row>
    <row r="18" spans="2:15" s="955" customFormat="1" ht="15" x14ac:dyDescent="0.25">
      <c r="B18" s="564" t="s">
        <v>577</v>
      </c>
      <c r="C18" s="316"/>
      <c r="D18" s="311"/>
      <c r="E18" s="971">
        <f t="shared" si="0"/>
        <v>0</v>
      </c>
      <c r="F18" s="963"/>
      <c r="G18" s="963"/>
      <c r="H18" s="1402"/>
      <c r="I18" s="1379">
        <f t="shared" si="1"/>
        <v>0</v>
      </c>
      <c r="J18" s="312"/>
      <c r="K18" s="1882">
        <f>IF(J18&gt;0,I18*$W$4*J18,0)</f>
        <v>0</v>
      </c>
      <c r="L18" s="1326"/>
      <c r="M18" s="2541"/>
      <c r="N18" s="2542"/>
      <c r="O18" s="2543"/>
    </row>
    <row r="19" spans="2:15" s="955" customFormat="1" ht="15" x14ac:dyDescent="0.25">
      <c r="B19" s="966" t="s">
        <v>578</v>
      </c>
      <c r="C19" s="316"/>
      <c r="D19" s="311"/>
      <c r="E19" s="971">
        <f t="shared" si="0"/>
        <v>0</v>
      </c>
      <c r="F19" s="963"/>
      <c r="G19" s="963"/>
      <c r="H19" s="1402"/>
      <c r="I19" s="1379">
        <f t="shared" si="1"/>
        <v>0</v>
      </c>
      <c r="J19" s="312"/>
      <c r="K19" s="1882">
        <f t="shared" si="2"/>
        <v>0</v>
      </c>
      <c r="L19" s="1326"/>
      <c r="M19" s="2541"/>
      <c r="N19" s="2542"/>
      <c r="O19" s="2543"/>
    </row>
    <row r="20" spans="2:15" s="955" customFormat="1" ht="15" x14ac:dyDescent="0.25">
      <c r="B20" s="966" t="s">
        <v>580</v>
      </c>
      <c r="C20" s="316"/>
      <c r="D20" s="311"/>
      <c r="E20" s="971">
        <f t="shared" si="0"/>
        <v>0</v>
      </c>
      <c r="F20" s="963"/>
      <c r="G20" s="963"/>
      <c r="H20" s="1402"/>
      <c r="I20" s="1379">
        <f t="shared" si="1"/>
        <v>0</v>
      </c>
      <c r="J20" s="312"/>
      <c r="K20" s="1882">
        <f t="shared" si="2"/>
        <v>0</v>
      </c>
      <c r="L20" s="1326"/>
      <c r="M20" s="2541"/>
      <c r="N20" s="2542"/>
      <c r="O20" s="2543"/>
    </row>
    <row r="21" spans="2:15" s="955" customFormat="1" ht="15" x14ac:dyDescent="0.25">
      <c r="B21" s="966" t="s">
        <v>579</v>
      </c>
      <c r="C21" s="316"/>
      <c r="D21" s="311"/>
      <c r="E21" s="971">
        <f t="shared" si="0"/>
        <v>0</v>
      </c>
      <c r="F21" s="963"/>
      <c r="G21" s="963"/>
      <c r="H21" s="1402"/>
      <c r="I21" s="1379">
        <f t="shared" si="1"/>
        <v>0</v>
      </c>
      <c r="J21" s="312"/>
      <c r="K21" s="1882">
        <f t="shared" si="2"/>
        <v>0</v>
      </c>
      <c r="L21" s="1326"/>
      <c r="M21" s="2541"/>
      <c r="N21" s="2542"/>
      <c r="O21" s="2543"/>
    </row>
    <row r="22" spans="2:15" s="955" customFormat="1" ht="15.6" thickBot="1" x14ac:dyDescent="0.3">
      <c r="B22" s="966" t="s">
        <v>581</v>
      </c>
      <c r="C22" s="316"/>
      <c r="D22" s="311"/>
      <c r="E22" s="971">
        <f t="shared" si="0"/>
        <v>0</v>
      </c>
      <c r="F22" s="963"/>
      <c r="G22" s="963"/>
      <c r="H22" s="1402"/>
      <c r="I22" s="1379">
        <f t="shared" si="1"/>
        <v>0</v>
      </c>
      <c r="J22" s="312"/>
      <c r="K22" s="1882">
        <f t="shared" si="2"/>
        <v>0</v>
      </c>
      <c r="L22" s="1326"/>
      <c r="M22" s="2544"/>
      <c r="N22" s="2545"/>
      <c r="O22" s="2546"/>
    </row>
    <row r="23" spans="2:15" s="955" customFormat="1" ht="15.6" x14ac:dyDescent="0.25">
      <c r="B23" s="568" t="s">
        <v>582</v>
      </c>
      <c r="C23" s="969">
        <f>SUM(C9:C18)</f>
        <v>0</v>
      </c>
      <c r="D23" s="969">
        <f>SUM(D9:D18)</f>
        <v>0</v>
      </c>
      <c r="E23" s="569"/>
      <c r="F23" s="569"/>
      <c r="G23" s="569"/>
      <c r="H23" s="569"/>
      <c r="I23" s="969">
        <f>SUM(I9:I18)</f>
        <v>0</v>
      </c>
      <c r="J23" s="319"/>
      <c r="K23" s="571">
        <f>SUM(K9:K18)</f>
        <v>0</v>
      </c>
    </row>
    <row r="24" spans="2:15" s="955" customFormat="1" ht="16.2" thickBot="1" x14ac:dyDescent="0.3">
      <c r="B24" s="1228" t="s">
        <v>583</v>
      </c>
      <c r="C24" s="970">
        <f>SUM(C19:C22)</f>
        <v>0</v>
      </c>
      <c r="D24" s="970">
        <f>SUM(D19:D22)</f>
        <v>0</v>
      </c>
      <c r="E24" s="584"/>
      <c r="F24" s="584"/>
      <c r="G24" s="584"/>
      <c r="H24" s="584"/>
      <c r="I24" s="970">
        <f>SUM(I19:I22)</f>
        <v>0</v>
      </c>
      <c r="J24" s="320"/>
      <c r="K24" s="586">
        <f>SUM(K19:K22)</f>
        <v>0</v>
      </c>
    </row>
    <row r="25" spans="2:15" s="955" customFormat="1" ht="13.8" thickBot="1" x14ac:dyDescent="0.3"/>
    <row r="26" spans="2:15" s="1654" customFormat="1" ht="48" customHeight="1" thickBot="1" x14ac:dyDescent="0.3">
      <c r="B26" s="2547" t="s">
        <v>751</v>
      </c>
      <c r="C26" s="2548"/>
      <c r="D26" s="2548"/>
      <c r="E26" s="2548"/>
      <c r="F26" s="2548"/>
      <c r="G26" s="2548"/>
      <c r="H26" s="2548"/>
      <c r="I26" s="2549"/>
      <c r="J26" s="2361" t="s">
        <v>501</v>
      </c>
      <c r="K26" s="2362"/>
    </row>
    <row r="27" spans="2:15" s="1654" customFormat="1" ht="39.6" x14ac:dyDescent="0.25">
      <c r="B27" s="545"/>
      <c r="C27" s="546" t="s">
        <v>942</v>
      </c>
      <c r="D27" s="546" t="s">
        <v>215</v>
      </c>
      <c r="E27" s="964" t="s">
        <v>567</v>
      </c>
      <c r="F27" s="546" t="s">
        <v>565</v>
      </c>
      <c r="G27" s="546" t="s">
        <v>566</v>
      </c>
      <c r="H27" s="1401"/>
      <c r="I27" s="1298" t="s">
        <v>757</v>
      </c>
      <c r="J27" s="1318" t="s">
        <v>2</v>
      </c>
      <c r="K27" s="1319" t="s">
        <v>503</v>
      </c>
      <c r="L27" s="1319" t="s">
        <v>662</v>
      </c>
      <c r="M27" s="2535" t="s">
        <v>665</v>
      </c>
      <c r="N27" s="2536"/>
      <c r="O27" s="2537"/>
    </row>
    <row r="28" spans="2:15" s="1654" customFormat="1" ht="15" x14ac:dyDescent="0.25">
      <c r="B28" s="563" t="s">
        <v>584</v>
      </c>
      <c r="C28" s="316"/>
      <c r="D28" s="311"/>
      <c r="E28" s="971">
        <f>(G28-F28)*24</f>
        <v>0</v>
      </c>
      <c r="F28" s="963"/>
      <c r="G28" s="963"/>
      <c r="H28" s="1402"/>
      <c r="I28" s="1379">
        <f t="shared" ref="I28:I39" si="3">C28*D28*E28</f>
        <v>0</v>
      </c>
      <c r="J28" s="312"/>
      <c r="K28" s="1882">
        <f>IF(J28&gt;0,I28*$W$4*J28,0)</f>
        <v>0</v>
      </c>
      <c r="L28" s="1326"/>
      <c r="M28" s="2538"/>
      <c r="N28" s="2539"/>
      <c r="O28" s="2540"/>
    </row>
    <row r="29" spans="2:15" s="1654" customFormat="1" ht="15" x14ac:dyDescent="0.25">
      <c r="B29" s="563" t="s">
        <v>585</v>
      </c>
      <c r="C29" s="316"/>
      <c r="D29" s="311"/>
      <c r="E29" s="971">
        <f t="shared" ref="E29:E39" si="4">(G29-F29)*24</f>
        <v>0</v>
      </c>
      <c r="F29" s="963"/>
      <c r="G29" s="963"/>
      <c r="H29" s="1402"/>
      <c r="I29" s="1379">
        <f t="shared" si="3"/>
        <v>0</v>
      </c>
      <c r="J29" s="312"/>
      <c r="K29" s="1882">
        <f t="shared" ref="K29:K39" si="5">IF(J29&gt;0,I29*$W$4*J29,0)</f>
        <v>0</v>
      </c>
      <c r="L29" s="1326"/>
      <c r="M29" s="2541"/>
      <c r="N29" s="2542"/>
      <c r="O29" s="2543"/>
    </row>
    <row r="30" spans="2:15" s="1654" customFormat="1" ht="15" x14ac:dyDescent="0.25">
      <c r="B30" s="563" t="s">
        <v>586</v>
      </c>
      <c r="C30" s="316"/>
      <c r="D30" s="311"/>
      <c r="E30" s="971">
        <f t="shared" si="4"/>
        <v>0</v>
      </c>
      <c r="F30" s="963"/>
      <c r="G30" s="963"/>
      <c r="H30" s="1402"/>
      <c r="I30" s="1379">
        <f t="shared" si="3"/>
        <v>0</v>
      </c>
      <c r="J30" s="312"/>
      <c r="K30" s="1882">
        <f t="shared" si="5"/>
        <v>0</v>
      </c>
      <c r="L30" s="1326"/>
      <c r="M30" s="2541"/>
      <c r="N30" s="2542"/>
      <c r="O30" s="2543"/>
    </row>
    <row r="31" spans="2:15" s="1654" customFormat="1" ht="15" x14ac:dyDescent="0.25">
      <c r="B31" s="563" t="s">
        <v>587</v>
      </c>
      <c r="C31" s="316"/>
      <c r="D31" s="311"/>
      <c r="E31" s="971">
        <f t="shared" si="4"/>
        <v>0</v>
      </c>
      <c r="F31" s="963"/>
      <c r="G31" s="963"/>
      <c r="H31" s="1402"/>
      <c r="I31" s="1379">
        <f t="shared" si="3"/>
        <v>0</v>
      </c>
      <c r="J31" s="312"/>
      <c r="K31" s="1882">
        <f t="shared" si="5"/>
        <v>0</v>
      </c>
      <c r="L31" s="1326"/>
      <c r="M31" s="2541"/>
      <c r="N31" s="2542"/>
      <c r="O31" s="2543"/>
    </row>
    <row r="32" spans="2:15" s="1654" customFormat="1" ht="15" x14ac:dyDescent="0.25">
      <c r="B32" s="563" t="s">
        <v>588</v>
      </c>
      <c r="C32" s="316"/>
      <c r="D32" s="311"/>
      <c r="E32" s="971">
        <f t="shared" si="4"/>
        <v>0</v>
      </c>
      <c r="F32" s="963"/>
      <c r="G32" s="963"/>
      <c r="H32" s="1402"/>
      <c r="I32" s="1379">
        <f t="shared" si="3"/>
        <v>0</v>
      </c>
      <c r="J32" s="312"/>
      <c r="K32" s="1882">
        <f t="shared" si="5"/>
        <v>0</v>
      </c>
      <c r="L32" s="1326"/>
      <c r="M32" s="2541"/>
      <c r="N32" s="2542"/>
      <c r="O32" s="2543"/>
    </row>
    <row r="33" spans="2:22" s="1654" customFormat="1" ht="15" x14ac:dyDescent="0.25">
      <c r="B33" s="563" t="s">
        <v>589</v>
      </c>
      <c r="C33" s="316"/>
      <c r="D33" s="311"/>
      <c r="E33" s="971">
        <f t="shared" si="4"/>
        <v>0</v>
      </c>
      <c r="F33" s="963"/>
      <c r="G33" s="963"/>
      <c r="H33" s="1402"/>
      <c r="I33" s="1379">
        <f t="shared" si="3"/>
        <v>0</v>
      </c>
      <c r="J33" s="312"/>
      <c r="K33" s="1882">
        <f t="shared" si="5"/>
        <v>0</v>
      </c>
      <c r="L33" s="1326"/>
      <c r="M33" s="2541"/>
      <c r="N33" s="2542"/>
      <c r="O33" s="2543"/>
    </row>
    <row r="34" spans="2:22" s="1654" customFormat="1" ht="15" x14ac:dyDescent="0.25">
      <c r="B34" s="563" t="s">
        <v>590</v>
      </c>
      <c r="C34" s="316"/>
      <c r="D34" s="311"/>
      <c r="E34" s="971">
        <f t="shared" si="4"/>
        <v>0</v>
      </c>
      <c r="F34" s="963"/>
      <c r="G34" s="963"/>
      <c r="H34" s="1402"/>
      <c r="I34" s="1379">
        <f t="shared" si="3"/>
        <v>0</v>
      </c>
      <c r="J34" s="312"/>
      <c r="K34" s="1882">
        <f t="shared" si="5"/>
        <v>0</v>
      </c>
      <c r="L34" s="1326"/>
      <c r="M34" s="2541"/>
      <c r="N34" s="2542"/>
      <c r="O34" s="2543"/>
    </row>
    <row r="35" spans="2:22" s="1654" customFormat="1" ht="15" x14ac:dyDescent="0.25">
      <c r="B35" s="563" t="s">
        <v>591</v>
      </c>
      <c r="C35" s="316"/>
      <c r="D35" s="311"/>
      <c r="E35" s="971">
        <f t="shared" si="4"/>
        <v>0</v>
      </c>
      <c r="F35" s="963"/>
      <c r="G35" s="963"/>
      <c r="H35" s="1402"/>
      <c r="I35" s="1379">
        <f t="shared" si="3"/>
        <v>0</v>
      </c>
      <c r="J35" s="312"/>
      <c r="K35" s="1882">
        <f>IF(J35&gt;0,I35*$W$4*J35,0)</f>
        <v>0</v>
      </c>
      <c r="L35" s="1326"/>
      <c r="M35" s="2541"/>
      <c r="N35" s="2542"/>
      <c r="O35" s="2543"/>
    </row>
    <row r="36" spans="2:22" s="1654" customFormat="1" ht="15" x14ac:dyDescent="0.25">
      <c r="B36" s="564" t="s">
        <v>592</v>
      </c>
      <c r="C36" s="316"/>
      <c r="D36" s="311"/>
      <c r="E36" s="971">
        <f t="shared" si="4"/>
        <v>0</v>
      </c>
      <c r="F36" s="963"/>
      <c r="G36" s="963"/>
      <c r="H36" s="1402"/>
      <c r="I36" s="1379">
        <f t="shared" si="3"/>
        <v>0</v>
      </c>
      <c r="J36" s="312"/>
      <c r="K36" s="1882">
        <f t="shared" si="5"/>
        <v>0</v>
      </c>
      <c r="L36" s="1326"/>
      <c r="M36" s="2541"/>
      <c r="N36" s="2542"/>
      <c r="O36" s="2543"/>
    </row>
    <row r="37" spans="2:22" s="1654" customFormat="1" ht="15" x14ac:dyDescent="0.25">
      <c r="B37" s="564" t="s">
        <v>593</v>
      </c>
      <c r="C37" s="316"/>
      <c r="D37" s="311"/>
      <c r="E37" s="971">
        <f t="shared" si="4"/>
        <v>0</v>
      </c>
      <c r="F37" s="963"/>
      <c r="G37" s="963"/>
      <c r="H37" s="1402"/>
      <c r="I37" s="1379">
        <f t="shared" si="3"/>
        <v>0</v>
      </c>
      <c r="J37" s="312"/>
      <c r="K37" s="1882">
        <f t="shared" si="5"/>
        <v>0</v>
      </c>
      <c r="L37" s="1326"/>
      <c r="M37" s="2541"/>
      <c r="N37" s="2542"/>
      <c r="O37" s="2543"/>
    </row>
    <row r="38" spans="2:22" s="1654" customFormat="1" ht="15" x14ac:dyDescent="0.25">
      <c r="B38" s="564" t="s">
        <v>545</v>
      </c>
      <c r="C38" s="316"/>
      <c r="D38" s="311"/>
      <c r="E38" s="971">
        <f t="shared" si="4"/>
        <v>0</v>
      </c>
      <c r="F38" s="963"/>
      <c r="G38" s="963"/>
      <c r="H38" s="1402"/>
      <c r="I38" s="1379">
        <f t="shared" si="3"/>
        <v>0</v>
      </c>
      <c r="J38" s="312"/>
      <c r="K38" s="1882">
        <f t="shared" si="5"/>
        <v>0</v>
      </c>
      <c r="L38" s="1326"/>
      <c r="M38" s="2541"/>
      <c r="N38" s="2542"/>
      <c r="O38" s="2543"/>
    </row>
    <row r="39" spans="2:22" s="1654" customFormat="1" ht="15.6" thickBot="1" x14ac:dyDescent="0.3">
      <c r="B39" s="564" t="s">
        <v>546</v>
      </c>
      <c r="C39" s="316"/>
      <c r="D39" s="311"/>
      <c r="E39" s="971">
        <f t="shared" si="4"/>
        <v>0</v>
      </c>
      <c r="F39" s="963"/>
      <c r="G39" s="963"/>
      <c r="H39" s="1402"/>
      <c r="I39" s="1379">
        <f t="shared" si="3"/>
        <v>0</v>
      </c>
      <c r="J39" s="312"/>
      <c r="K39" s="1883">
        <f t="shared" si="5"/>
        <v>0</v>
      </c>
      <c r="L39" s="1326"/>
      <c r="M39" s="2544"/>
      <c r="N39" s="2545"/>
      <c r="O39" s="2546"/>
    </row>
    <row r="40" spans="2:22" s="1654" customFormat="1" ht="16.2" thickBot="1" x14ac:dyDescent="0.3">
      <c r="B40" s="582" t="s">
        <v>648</v>
      </c>
      <c r="C40" s="1285">
        <f>SUM(C28:C39)</f>
        <v>0</v>
      </c>
      <c r="D40" s="569">
        <f>SUM(D28:D39)</f>
        <v>0</v>
      </c>
      <c r="E40" s="569"/>
      <c r="F40" s="569"/>
      <c r="G40" s="569"/>
      <c r="H40" s="569"/>
      <c r="I40" s="969">
        <f>SUM(I28:I39)</f>
        <v>0</v>
      </c>
      <c r="J40" s="319"/>
      <c r="K40" s="1329">
        <f>SUM(K28:K39)</f>
        <v>0</v>
      </c>
      <c r="L40" s="1328"/>
      <c r="M40" s="1327"/>
      <c r="N40" s="1327"/>
      <c r="O40" s="1327"/>
    </row>
    <row r="41" spans="2:22" s="1654" customFormat="1" x14ac:dyDescent="0.25"/>
    <row r="42" spans="2:22" s="955" customFormat="1" ht="13.8" thickBot="1" x14ac:dyDescent="0.3"/>
    <row r="43" spans="2:22" s="426" customFormat="1" ht="25.05" customHeight="1" thickTop="1" thickBot="1" x14ac:dyDescent="0.35">
      <c r="B43" s="2389" t="s">
        <v>173</v>
      </c>
      <c r="C43" s="2390"/>
      <c r="D43" s="2390"/>
      <c r="E43" s="2391"/>
      <c r="H43" s="2328" t="s">
        <v>754</v>
      </c>
      <c r="I43" s="2393"/>
      <c r="J43" s="2393"/>
      <c r="K43" s="2393"/>
      <c r="L43" s="2393"/>
      <c r="M43" s="2393"/>
      <c r="N43" s="2393"/>
      <c r="O43" s="2394"/>
      <c r="P43" s="427"/>
      <c r="U43" s="428"/>
      <c r="V43" s="428"/>
    </row>
    <row r="44" spans="2:22" ht="15" customHeight="1" thickTop="1" x14ac:dyDescent="0.25">
      <c r="B44" s="2419" t="s">
        <v>189</v>
      </c>
      <c r="C44" s="2386" t="s">
        <v>16</v>
      </c>
      <c r="D44" s="2386" t="s">
        <v>191</v>
      </c>
      <c r="E44" s="2383" t="s">
        <v>192</v>
      </c>
      <c r="H44" s="330" t="s">
        <v>17</v>
      </c>
      <c r="I44" s="331"/>
      <c r="J44" s="332"/>
      <c r="K44" s="332"/>
      <c r="L44" s="331"/>
      <c r="M44" s="331"/>
      <c r="N44" s="331"/>
      <c r="O44" s="333"/>
      <c r="P44" s="42"/>
      <c r="U44" s="43"/>
      <c r="V44" s="43"/>
    </row>
    <row r="45" spans="2:22" ht="31.5" customHeight="1" x14ac:dyDescent="0.25">
      <c r="B45" s="2420"/>
      <c r="C45" s="2387"/>
      <c r="D45" s="2387"/>
      <c r="E45" s="2384"/>
      <c r="H45" s="334"/>
      <c r="I45" s="335"/>
      <c r="J45" s="336"/>
      <c r="K45" s="336"/>
      <c r="L45" s="335"/>
      <c r="M45" s="337"/>
      <c r="N45" s="429" t="s">
        <v>283</v>
      </c>
      <c r="O45" s="430" t="s">
        <v>19</v>
      </c>
      <c r="P45" s="42"/>
      <c r="U45" s="43"/>
      <c r="V45" s="43"/>
    </row>
    <row r="46" spans="2:22" ht="15" customHeight="1" x14ac:dyDescent="0.25">
      <c r="B46" s="2420"/>
      <c r="C46" s="2387"/>
      <c r="D46" s="2387"/>
      <c r="E46" s="2384"/>
      <c r="H46" s="339"/>
      <c r="I46" s="340"/>
      <c r="J46" s="341"/>
      <c r="K46" s="341"/>
      <c r="L46" s="42"/>
      <c r="M46" s="43"/>
      <c r="N46" s="342"/>
      <c r="O46" s="343"/>
      <c r="P46" s="42"/>
      <c r="U46" s="43"/>
      <c r="V46" s="43"/>
    </row>
    <row r="47" spans="2:22" ht="15" customHeight="1" x14ac:dyDescent="0.25">
      <c r="B47" s="2421"/>
      <c r="C47" s="2388"/>
      <c r="D47" s="2388"/>
      <c r="E47" s="2385"/>
      <c r="H47" s="344">
        <v>6061</v>
      </c>
      <c r="I47" s="345" t="s">
        <v>20</v>
      </c>
      <c r="J47" s="346"/>
      <c r="K47" s="346"/>
      <c r="L47" s="347"/>
      <c r="M47" s="431"/>
      <c r="N47" s="432">
        <f>O47</f>
        <v>0</v>
      </c>
      <c r="O47" s="1"/>
      <c r="P47" s="42"/>
      <c r="R47" s="443"/>
      <c r="U47" s="43"/>
      <c r="V47" s="43"/>
    </row>
    <row r="48" spans="2:22" ht="15" customHeight="1" thickBot="1" x14ac:dyDescent="0.3">
      <c r="B48" s="433" t="s">
        <v>21</v>
      </c>
      <c r="C48" s="434"/>
      <c r="D48" s="435"/>
      <c r="E48" s="436"/>
      <c r="H48" s="348">
        <v>6063</v>
      </c>
      <c r="I48" s="349" t="s">
        <v>22</v>
      </c>
      <c r="J48" s="350"/>
      <c r="K48" s="350"/>
      <c r="L48" s="351"/>
      <c r="M48" s="437"/>
      <c r="N48" s="432">
        <f t="shared" ref="N48:N99" si="6">O48</f>
        <v>0</v>
      </c>
      <c r="O48" s="2"/>
      <c r="P48" s="42"/>
      <c r="U48" s="43"/>
      <c r="V48" s="43"/>
    </row>
    <row r="49" spans="2:22" ht="15" customHeight="1" x14ac:dyDescent="0.25">
      <c r="B49" s="20" t="s">
        <v>23</v>
      </c>
      <c r="C49" s="21"/>
      <c r="D49" s="22"/>
      <c r="E49" s="438">
        <f>C49*D49</f>
        <v>0</v>
      </c>
      <c r="H49" s="348">
        <v>6064</v>
      </c>
      <c r="I49" s="349" t="s">
        <v>24</v>
      </c>
      <c r="J49" s="350"/>
      <c r="K49" s="350"/>
      <c r="L49" s="351"/>
      <c r="M49" s="437"/>
      <c r="N49" s="432">
        <f t="shared" si="6"/>
        <v>0</v>
      </c>
      <c r="O49" s="2"/>
      <c r="P49" s="45"/>
      <c r="U49" s="43"/>
      <c r="V49" s="43"/>
    </row>
    <row r="50" spans="2:22" ht="15" customHeight="1" x14ac:dyDescent="0.25">
      <c r="B50" s="27" t="s">
        <v>25</v>
      </c>
      <c r="C50" s="23"/>
      <c r="D50" s="24"/>
      <c r="E50" s="438">
        <f>C50*D50</f>
        <v>0</v>
      </c>
      <c r="H50" s="348">
        <v>6066</v>
      </c>
      <c r="I50" s="349" t="s">
        <v>26</v>
      </c>
      <c r="J50" s="350"/>
      <c r="K50" s="350"/>
      <c r="L50" s="351"/>
      <c r="M50" s="437"/>
      <c r="N50" s="432">
        <f t="shared" si="6"/>
        <v>0</v>
      </c>
      <c r="O50" s="2"/>
      <c r="P50" s="352"/>
      <c r="U50" s="352"/>
      <c r="V50" s="352"/>
    </row>
    <row r="51" spans="2:22" ht="15" customHeight="1" thickBot="1" x14ac:dyDescent="0.3">
      <c r="B51" s="27" t="s">
        <v>27</v>
      </c>
      <c r="C51" s="25"/>
      <c r="D51" s="26"/>
      <c r="E51" s="438">
        <f>C51*D51</f>
        <v>0</v>
      </c>
      <c r="H51" s="353" t="s">
        <v>28</v>
      </c>
      <c r="I51" s="349" t="s">
        <v>29</v>
      </c>
      <c r="J51" s="350"/>
      <c r="K51" s="350"/>
      <c r="L51" s="351"/>
      <c r="M51" s="437"/>
      <c r="N51" s="432">
        <f t="shared" si="6"/>
        <v>0</v>
      </c>
      <c r="O51" s="2"/>
      <c r="P51" s="42"/>
      <c r="U51" s="43"/>
      <c r="V51" s="43"/>
    </row>
    <row r="52" spans="2:22" ht="15" customHeight="1" thickBot="1" x14ac:dyDescent="0.3">
      <c r="B52" s="467" t="s">
        <v>30</v>
      </c>
      <c r="C52" s="468">
        <f>SUM(C49:C51)</f>
        <v>0</v>
      </c>
      <c r="D52" s="469" t="e">
        <f>E52/C52</f>
        <v>#DIV/0!</v>
      </c>
      <c r="E52" s="470">
        <f>SUM(E49:E51)</f>
        <v>0</v>
      </c>
      <c r="H52" s="353" t="s">
        <v>31</v>
      </c>
      <c r="I52" s="349" t="s">
        <v>32</v>
      </c>
      <c r="J52" s="350"/>
      <c r="K52" s="350"/>
      <c r="L52" s="351"/>
      <c r="M52" s="437"/>
      <c r="N52" s="432">
        <f t="shared" si="6"/>
        <v>0</v>
      </c>
      <c r="O52" s="2"/>
      <c r="P52" s="42"/>
      <c r="U52" s="43"/>
      <c r="V52" s="43"/>
    </row>
    <row r="53" spans="2:22" ht="15" customHeight="1" thickBot="1" x14ac:dyDescent="0.3">
      <c r="B53" s="603"/>
      <c r="C53" s="445"/>
      <c r="D53" s="446"/>
      <c r="E53" s="604"/>
      <c r="H53" s="353" t="s">
        <v>33</v>
      </c>
      <c r="I53" s="349" t="s">
        <v>34</v>
      </c>
      <c r="J53" s="350"/>
      <c r="K53" s="350"/>
      <c r="L53" s="351"/>
      <c r="M53" s="437"/>
      <c r="N53" s="432">
        <f t="shared" si="6"/>
        <v>0</v>
      </c>
      <c r="O53" s="2"/>
      <c r="P53" s="42"/>
      <c r="U53" s="43"/>
      <c r="V53" s="43"/>
    </row>
    <row r="54" spans="2:22" ht="15" customHeight="1" thickBot="1" x14ac:dyDescent="0.3">
      <c r="B54" s="472" t="s">
        <v>35</v>
      </c>
      <c r="C54" s="473"/>
      <c r="D54" s="474"/>
      <c r="E54" s="475"/>
      <c r="H54" s="355" t="s">
        <v>36</v>
      </c>
      <c r="I54" s="356" t="s">
        <v>37</v>
      </c>
      <c r="J54" s="357"/>
      <c r="K54" s="357"/>
      <c r="L54" s="358"/>
      <c r="M54" s="450"/>
      <c r="N54" s="432">
        <f t="shared" si="6"/>
        <v>0</v>
      </c>
      <c r="O54" s="3"/>
      <c r="P54" s="42"/>
      <c r="U54" s="43"/>
      <c r="V54" s="43"/>
    </row>
    <row r="55" spans="2:22" ht="15" customHeight="1" x14ac:dyDescent="0.25">
      <c r="B55" s="20" t="s">
        <v>38</v>
      </c>
      <c r="C55" s="21"/>
      <c r="D55" s="22"/>
      <c r="E55" s="438">
        <f>C55*D55</f>
        <v>0</v>
      </c>
      <c r="H55" s="359">
        <v>60</v>
      </c>
      <c r="I55" s="360" t="s">
        <v>39</v>
      </c>
      <c r="J55" s="361"/>
      <c r="K55" s="361"/>
      <c r="L55" s="362"/>
      <c r="M55" s="451"/>
      <c r="N55" s="452">
        <f t="shared" si="6"/>
        <v>0</v>
      </c>
      <c r="O55" s="453">
        <f>SUM(O47:O54)</f>
        <v>0</v>
      </c>
      <c r="P55" s="45"/>
      <c r="U55" s="43"/>
      <c r="V55" s="43"/>
    </row>
    <row r="56" spans="2:22" ht="15" customHeight="1" x14ac:dyDescent="0.25">
      <c r="B56" s="27" t="s">
        <v>40</v>
      </c>
      <c r="C56" s="23"/>
      <c r="D56" s="24"/>
      <c r="E56" s="438">
        <f>C56*D56</f>
        <v>0</v>
      </c>
      <c r="H56" s="364"/>
      <c r="I56" s="365"/>
      <c r="J56" s="336"/>
      <c r="K56" s="336"/>
      <c r="L56" s="366"/>
      <c r="M56" s="367"/>
      <c r="N56" s="365"/>
      <c r="O56" s="454"/>
      <c r="P56" s="369"/>
      <c r="U56" s="369"/>
      <c r="V56" s="369"/>
    </row>
    <row r="57" spans="2:22" ht="15" customHeight="1" thickBot="1" x14ac:dyDescent="0.3">
      <c r="B57" s="27" t="s">
        <v>41</v>
      </c>
      <c r="C57" s="23"/>
      <c r="D57" s="24"/>
      <c r="E57" s="438">
        <f>C57*D57</f>
        <v>0</v>
      </c>
      <c r="H57" s="370">
        <v>613</v>
      </c>
      <c r="I57" s="371" t="s">
        <v>42</v>
      </c>
      <c r="J57" s="372"/>
      <c r="K57" s="372"/>
      <c r="L57" s="373"/>
      <c r="M57" s="373"/>
      <c r="N57" s="455">
        <f t="shared" si="6"/>
        <v>0</v>
      </c>
      <c r="O57" s="4"/>
      <c r="P57" s="45"/>
      <c r="U57" s="43"/>
      <c r="V57" s="43"/>
    </row>
    <row r="58" spans="2:22" ht="15" customHeight="1" thickBot="1" x14ac:dyDescent="0.3">
      <c r="B58" s="538" t="s">
        <v>43</v>
      </c>
      <c r="C58" s="468">
        <f>SUM(C55:C57)</f>
        <v>0</v>
      </c>
      <c r="D58" s="469" t="e">
        <f>E58/C58</f>
        <v>#DIV/0!</v>
      </c>
      <c r="E58" s="470">
        <f>SUM(E55:E57)</f>
        <v>0</v>
      </c>
      <c r="H58" s="348">
        <v>614</v>
      </c>
      <c r="I58" s="349" t="s">
        <v>44</v>
      </c>
      <c r="J58" s="350"/>
      <c r="K58" s="350"/>
      <c r="L58" s="351"/>
      <c r="M58" s="351"/>
      <c r="N58" s="455">
        <f t="shared" si="6"/>
        <v>0</v>
      </c>
      <c r="O58" s="5"/>
      <c r="P58" s="369"/>
      <c r="U58" s="369"/>
      <c r="V58" s="369"/>
    </row>
    <row r="59" spans="2:22" ht="15" customHeight="1" thickBot="1" x14ac:dyDescent="0.3">
      <c r="B59" s="603"/>
      <c r="C59" s="74"/>
      <c r="D59" s="75"/>
      <c r="E59" s="73"/>
      <c r="H59" s="348">
        <v>615</v>
      </c>
      <c r="I59" s="349" t="s">
        <v>45</v>
      </c>
      <c r="J59" s="350"/>
      <c r="K59" s="350"/>
      <c r="L59" s="351"/>
      <c r="M59" s="351"/>
      <c r="N59" s="455">
        <f t="shared" si="6"/>
        <v>0</v>
      </c>
      <c r="O59" s="5"/>
      <c r="P59" s="45"/>
      <c r="U59" s="43"/>
      <c r="V59" s="43"/>
    </row>
    <row r="60" spans="2:22" ht="15" customHeight="1" thickBot="1" x14ac:dyDescent="0.3">
      <c r="B60" s="472" t="s">
        <v>46</v>
      </c>
      <c r="C60" s="473"/>
      <c r="D60" s="474"/>
      <c r="E60" s="475"/>
      <c r="H60" s="348">
        <v>616</v>
      </c>
      <c r="I60" s="349" t="s">
        <v>47</v>
      </c>
      <c r="J60" s="350"/>
      <c r="K60" s="350"/>
      <c r="L60" s="351"/>
      <c r="M60" s="351"/>
      <c r="N60" s="455">
        <f t="shared" si="6"/>
        <v>0</v>
      </c>
      <c r="O60" s="5"/>
      <c r="P60" s="369"/>
      <c r="U60" s="369"/>
      <c r="V60" s="369"/>
    </row>
    <row r="61" spans="2:22" ht="15" customHeight="1" x14ac:dyDescent="0.25">
      <c r="B61" s="20" t="s">
        <v>48</v>
      </c>
      <c r="C61" s="21"/>
      <c r="D61" s="22"/>
      <c r="E61" s="438">
        <f>C61*D61</f>
        <v>0</v>
      </c>
      <c r="H61" s="374">
        <v>618</v>
      </c>
      <c r="I61" s="375" t="s">
        <v>49</v>
      </c>
      <c r="J61" s="376"/>
      <c r="K61" s="376"/>
      <c r="L61" s="377"/>
      <c r="M61" s="377"/>
      <c r="N61" s="455">
        <f t="shared" si="6"/>
        <v>0</v>
      </c>
      <c r="O61" s="6"/>
      <c r="P61" s="45"/>
      <c r="U61" s="43"/>
      <c r="V61" s="43"/>
    </row>
    <row r="62" spans="2:22" ht="15" customHeight="1" x14ac:dyDescent="0.25">
      <c r="B62" s="28" t="s">
        <v>50</v>
      </c>
      <c r="C62" s="21"/>
      <c r="D62" s="22"/>
      <c r="E62" s="438">
        <f t="shared" ref="E62:E75" si="7">C62*D62</f>
        <v>0</v>
      </c>
      <c r="H62" s="359">
        <v>61</v>
      </c>
      <c r="I62" s="378" t="s">
        <v>51</v>
      </c>
      <c r="J62" s="361"/>
      <c r="K62" s="361"/>
      <c r="L62" s="362"/>
      <c r="M62" s="362"/>
      <c r="N62" s="363">
        <f t="shared" si="6"/>
        <v>0</v>
      </c>
      <c r="O62" s="453">
        <f>SUM(O57:O61)</f>
        <v>0</v>
      </c>
      <c r="P62" s="369"/>
      <c r="U62" s="369"/>
      <c r="V62" s="369"/>
    </row>
    <row r="63" spans="2:22" ht="15" customHeight="1" x14ac:dyDescent="0.25">
      <c r="B63" s="28" t="s">
        <v>52</v>
      </c>
      <c r="C63" s="21"/>
      <c r="D63" s="22"/>
      <c r="E63" s="438">
        <f t="shared" si="7"/>
        <v>0</v>
      </c>
      <c r="H63" s="379"/>
      <c r="I63" s="42"/>
      <c r="J63" s="341"/>
      <c r="K63" s="341"/>
      <c r="L63" s="45"/>
      <c r="M63" s="43"/>
      <c r="N63" s="367"/>
      <c r="O63" s="465"/>
      <c r="P63" s="45"/>
      <c r="U63" s="43"/>
      <c r="V63" s="43"/>
    </row>
    <row r="64" spans="2:22" ht="15" customHeight="1" x14ac:dyDescent="0.25">
      <c r="B64" s="28" t="s">
        <v>53</v>
      </c>
      <c r="C64" s="21"/>
      <c r="D64" s="22"/>
      <c r="E64" s="438">
        <f t="shared" si="7"/>
        <v>0</v>
      </c>
      <c r="H64" s="370">
        <v>621</v>
      </c>
      <c r="I64" s="381" t="s">
        <v>54</v>
      </c>
      <c r="J64" s="346"/>
      <c r="K64" s="346"/>
      <c r="L64" s="347"/>
      <c r="M64" s="431"/>
      <c r="N64" s="432">
        <f t="shared" si="6"/>
        <v>0</v>
      </c>
      <c r="O64" s="7"/>
      <c r="P64" s="352"/>
      <c r="U64" s="352"/>
      <c r="V64" s="352"/>
    </row>
    <row r="65" spans="2:22" ht="15" customHeight="1" x14ac:dyDescent="0.25">
      <c r="B65" s="28" t="s">
        <v>55</v>
      </c>
      <c r="C65" s="21"/>
      <c r="D65" s="22"/>
      <c r="E65" s="438">
        <f t="shared" si="7"/>
        <v>0</v>
      </c>
      <c r="H65" s="348">
        <v>622</v>
      </c>
      <c r="I65" s="349" t="s">
        <v>56</v>
      </c>
      <c r="J65" s="350"/>
      <c r="K65" s="350"/>
      <c r="L65" s="351"/>
      <c r="M65" s="437"/>
      <c r="N65" s="432">
        <f t="shared" si="6"/>
        <v>0</v>
      </c>
      <c r="O65" s="2"/>
      <c r="P65" s="352"/>
      <c r="U65" s="43"/>
      <c r="V65" s="43"/>
    </row>
    <row r="66" spans="2:22" ht="15" customHeight="1" x14ac:dyDescent="0.25">
      <c r="B66" s="28" t="s">
        <v>57</v>
      </c>
      <c r="C66" s="21"/>
      <c r="D66" s="22"/>
      <c r="E66" s="438">
        <f t="shared" si="7"/>
        <v>0</v>
      </c>
      <c r="H66" s="348" t="s">
        <v>58</v>
      </c>
      <c r="I66" s="349" t="s">
        <v>59</v>
      </c>
      <c r="J66" s="350"/>
      <c r="K66" s="350"/>
      <c r="L66" s="351"/>
      <c r="M66" s="437"/>
      <c r="N66" s="432">
        <f t="shared" si="6"/>
        <v>0</v>
      </c>
      <c r="O66" s="2"/>
      <c r="P66" s="352"/>
      <c r="U66" s="43"/>
      <c r="V66" s="43"/>
    </row>
    <row r="67" spans="2:22" ht="15" customHeight="1" x14ac:dyDescent="0.25">
      <c r="B67" s="28" t="s">
        <v>60</v>
      </c>
      <c r="C67" s="21"/>
      <c r="D67" s="22"/>
      <c r="E67" s="438">
        <f t="shared" si="7"/>
        <v>0</v>
      </c>
      <c r="H67" s="348">
        <v>623</v>
      </c>
      <c r="I67" s="349" t="s">
        <v>61</v>
      </c>
      <c r="J67" s="350"/>
      <c r="K67" s="350"/>
      <c r="L67" s="351"/>
      <c r="M67" s="437"/>
      <c r="N67" s="432">
        <f t="shared" si="6"/>
        <v>0</v>
      </c>
      <c r="O67" s="2"/>
      <c r="P67" s="325"/>
      <c r="U67" s="325"/>
      <c r="V67" s="325"/>
    </row>
    <row r="68" spans="2:22" ht="15" customHeight="1" x14ac:dyDescent="0.25">
      <c r="B68" s="28" t="s">
        <v>62</v>
      </c>
      <c r="C68" s="21"/>
      <c r="D68" s="22"/>
      <c r="E68" s="438">
        <f t="shared" si="7"/>
        <v>0</v>
      </c>
      <c r="H68" s="348">
        <v>624</v>
      </c>
      <c r="I68" s="349" t="s">
        <v>63</v>
      </c>
      <c r="J68" s="350"/>
      <c r="K68" s="350"/>
      <c r="L68" s="351"/>
      <c r="M68" s="437"/>
      <c r="N68" s="432">
        <f t="shared" si="6"/>
        <v>0</v>
      </c>
      <c r="O68" s="2"/>
      <c r="P68" s="325"/>
      <c r="U68" s="325"/>
      <c r="V68" s="325"/>
    </row>
    <row r="69" spans="2:22" ht="15" customHeight="1" x14ac:dyDescent="0.25">
      <c r="B69" s="28" t="s">
        <v>64</v>
      </c>
      <c r="C69" s="21"/>
      <c r="D69" s="22"/>
      <c r="E69" s="438">
        <f t="shared" si="7"/>
        <v>0</v>
      </c>
      <c r="H69" s="348" t="s">
        <v>65</v>
      </c>
      <c r="I69" s="349" t="s">
        <v>66</v>
      </c>
      <c r="J69" s="350"/>
      <c r="K69" s="350"/>
      <c r="L69" s="351"/>
      <c r="M69" s="437"/>
      <c r="N69" s="432">
        <f t="shared" si="6"/>
        <v>0</v>
      </c>
      <c r="O69" s="2"/>
      <c r="P69" s="325"/>
      <c r="U69" s="325"/>
      <c r="V69" s="325"/>
    </row>
    <row r="70" spans="2:22" ht="15" customHeight="1" x14ac:dyDescent="0.25">
      <c r="B70" s="28" t="s">
        <v>67</v>
      </c>
      <c r="C70" s="21"/>
      <c r="D70" s="22"/>
      <c r="E70" s="438">
        <f t="shared" si="7"/>
        <v>0</v>
      </c>
      <c r="H70" s="348" t="s">
        <v>68</v>
      </c>
      <c r="I70" s="349" t="s">
        <v>69</v>
      </c>
      <c r="J70" s="350"/>
      <c r="K70" s="350"/>
      <c r="L70" s="351"/>
      <c r="M70" s="437"/>
      <c r="N70" s="432">
        <f t="shared" si="6"/>
        <v>0</v>
      </c>
      <c r="O70" s="2"/>
      <c r="P70" s="325"/>
      <c r="U70" s="325"/>
      <c r="V70" s="325"/>
    </row>
    <row r="71" spans="2:22" ht="15" customHeight="1" x14ac:dyDescent="0.25">
      <c r="B71" s="28" t="s">
        <v>70</v>
      </c>
      <c r="C71" s="21"/>
      <c r="D71" s="22"/>
      <c r="E71" s="438">
        <f t="shared" si="7"/>
        <v>0</v>
      </c>
      <c r="H71" s="348">
        <v>626</v>
      </c>
      <c r="I71" s="349" t="s">
        <v>71</v>
      </c>
      <c r="J71" s="350"/>
      <c r="K71" s="350"/>
      <c r="L71" s="351"/>
      <c r="M71" s="437"/>
      <c r="N71" s="432">
        <f t="shared" si="6"/>
        <v>0</v>
      </c>
      <c r="O71" s="2"/>
      <c r="P71" s="325"/>
      <c r="U71" s="325"/>
      <c r="V71" s="325"/>
    </row>
    <row r="72" spans="2:22" ht="15" customHeight="1" x14ac:dyDescent="0.25">
      <c r="B72" s="28" t="s">
        <v>72</v>
      </c>
      <c r="C72" s="21"/>
      <c r="D72" s="22"/>
      <c r="E72" s="438">
        <f t="shared" si="7"/>
        <v>0</v>
      </c>
      <c r="H72" s="348" t="s">
        <v>73</v>
      </c>
      <c r="I72" s="349" t="s">
        <v>74</v>
      </c>
      <c r="J72" s="350"/>
      <c r="K72" s="350"/>
      <c r="L72" s="351"/>
      <c r="M72" s="437"/>
      <c r="N72" s="432">
        <f t="shared" si="6"/>
        <v>0</v>
      </c>
      <c r="O72" s="2"/>
      <c r="P72" s="325"/>
      <c r="U72" s="325"/>
      <c r="V72" s="325"/>
    </row>
    <row r="73" spans="2:22" ht="15" customHeight="1" x14ac:dyDescent="0.25">
      <c r="B73" s="28" t="s">
        <v>75</v>
      </c>
      <c r="C73" s="21"/>
      <c r="D73" s="22"/>
      <c r="E73" s="438">
        <f t="shared" si="7"/>
        <v>0</v>
      </c>
      <c r="H73" s="348" t="s">
        <v>76</v>
      </c>
      <c r="I73" s="349" t="s">
        <v>77</v>
      </c>
      <c r="J73" s="350"/>
      <c r="K73" s="350"/>
      <c r="L73" s="351"/>
      <c r="M73" s="437"/>
      <c r="N73" s="432">
        <f t="shared" si="6"/>
        <v>0</v>
      </c>
      <c r="O73" s="2"/>
      <c r="P73" s="325"/>
      <c r="U73" s="325"/>
      <c r="V73" s="325"/>
    </row>
    <row r="74" spans="2:22" ht="15" customHeight="1" x14ac:dyDescent="0.25">
      <c r="B74" s="28" t="s">
        <v>78</v>
      </c>
      <c r="C74" s="21"/>
      <c r="D74" s="22"/>
      <c r="E74" s="438">
        <f t="shared" si="7"/>
        <v>0</v>
      </c>
      <c r="H74" s="374" t="s">
        <v>79</v>
      </c>
      <c r="I74" s="356" t="s">
        <v>80</v>
      </c>
      <c r="J74" s="357"/>
      <c r="K74" s="357"/>
      <c r="L74" s="358"/>
      <c r="M74" s="450"/>
      <c r="N74" s="432">
        <f t="shared" si="6"/>
        <v>0</v>
      </c>
      <c r="O74" s="3"/>
      <c r="P74" s="325"/>
      <c r="U74" s="325"/>
      <c r="V74" s="325"/>
    </row>
    <row r="75" spans="2:22" ht="14.4" thickBot="1" x14ac:dyDescent="0.3">
      <c r="B75" s="27" t="s">
        <v>81</v>
      </c>
      <c r="C75" s="21"/>
      <c r="D75" s="22"/>
      <c r="E75" s="438">
        <f t="shared" si="7"/>
        <v>0</v>
      </c>
      <c r="H75" s="359">
        <v>62</v>
      </c>
      <c r="I75" s="378" t="s">
        <v>82</v>
      </c>
      <c r="J75" s="361"/>
      <c r="K75" s="361"/>
      <c r="L75" s="362"/>
      <c r="M75" s="451"/>
      <c r="N75" s="452">
        <f t="shared" si="6"/>
        <v>0</v>
      </c>
      <c r="O75" s="453">
        <f>SUM(O64:O74)</f>
        <v>0</v>
      </c>
      <c r="P75" s="325"/>
      <c r="U75" s="325"/>
      <c r="V75" s="325"/>
    </row>
    <row r="76" spans="2:22" ht="14.1" customHeight="1" thickBot="1" x14ac:dyDescent="0.3">
      <c r="B76" s="467" t="s">
        <v>83</v>
      </c>
      <c r="C76" s="468">
        <f>SUM(C61:C75)</f>
        <v>0</v>
      </c>
      <c r="D76" s="469" t="e">
        <f>E76/C76</f>
        <v>#DIV/0!</v>
      </c>
      <c r="E76" s="470">
        <f>SUM(E61:E75)</f>
        <v>0</v>
      </c>
      <c r="H76" s="334"/>
      <c r="I76" s="369"/>
      <c r="J76" s="341"/>
      <c r="K76" s="341"/>
      <c r="L76" s="325"/>
      <c r="M76" s="325"/>
      <c r="N76" s="335"/>
      <c r="O76" s="471"/>
    </row>
    <row r="77" spans="2:22" ht="14.1" customHeight="1" thickBot="1" x14ac:dyDescent="0.3">
      <c r="B77" s="70"/>
      <c r="C77" s="67"/>
      <c r="D77" s="68"/>
      <c r="E77" s="69"/>
      <c r="H77" s="383">
        <v>63</v>
      </c>
      <c r="I77" s="378" t="s">
        <v>84</v>
      </c>
      <c r="J77" s="361"/>
      <c r="K77" s="361"/>
      <c r="L77" s="362"/>
      <c r="M77" s="451"/>
      <c r="N77" s="452">
        <f t="shared" si="6"/>
        <v>0</v>
      </c>
      <c r="O77" s="7"/>
    </row>
    <row r="78" spans="2:22" ht="14.1" customHeight="1" thickBot="1" x14ac:dyDescent="0.3">
      <c r="B78" s="472" t="s">
        <v>85</v>
      </c>
      <c r="C78" s="473"/>
      <c r="D78" s="474"/>
      <c r="E78" s="475"/>
      <c r="H78" s="364"/>
      <c r="I78" s="352"/>
      <c r="J78" s="341"/>
      <c r="K78" s="341"/>
      <c r="L78" s="325"/>
      <c r="M78" s="325"/>
      <c r="N78" s="365"/>
      <c r="O78" s="454"/>
    </row>
    <row r="79" spans="2:22" ht="14.1" customHeight="1" x14ac:dyDescent="0.25">
      <c r="B79" s="29" t="s">
        <v>86</v>
      </c>
      <c r="C79" s="21"/>
      <c r="D79" s="22"/>
      <c r="E79" s="438">
        <f>C79*D79</f>
        <v>0</v>
      </c>
      <c r="H79" s="370">
        <v>64111</v>
      </c>
      <c r="I79" s="381" t="s">
        <v>87</v>
      </c>
      <c r="J79" s="346"/>
      <c r="K79" s="346"/>
      <c r="L79" s="347"/>
      <c r="M79" s="431"/>
      <c r="N79" s="432">
        <f t="shared" si="6"/>
        <v>0</v>
      </c>
      <c r="O79" s="7"/>
    </row>
    <row r="80" spans="2:22" ht="14.1" customHeight="1" x14ac:dyDescent="0.25">
      <c r="B80" s="27" t="s">
        <v>88</v>
      </c>
      <c r="C80" s="23"/>
      <c r="D80" s="24"/>
      <c r="E80" s="438">
        <f>C80*D80</f>
        <v>0</v>
      </c>
      <c r="H80" s="348">
        <v>64115</v>
      </c>
      <c r="I80" s="349" t="s">
        <v>89</v>
      </c>
      <c r="J80" s="350"/>
      <c r="K80" s="350"/>
      <c r="L80" s="351"/>
      <c r="M80" s="437"/>
      <c r="N80" s="432">
        <f t="shared" si="6"/>
        <v>0</v>
      </c>
      <c r="O80" s="2"/>
    </row>
    <row r="81" spans="2:15" ht="14.1" customHeight="1" thickBot="1" x14ac:dyDescent="0.3">
      <c r="B81" s="27" t="s">
        <v>90</v>
      </c>
      <c r="C81" s="25"/>
      <c r="D81" s="26"/>
      <c r="E81" s="438">
        <f>C81*D81</f>
        <v>0</v>
      </c>
      <c r="H81" s="348">
        <v>645</v>
      </c>
      <c r="I81" s="349" t="s">
        <v>91</v>
      </c>
      <c r="J81" s="350"/>
      <c r="K81" s="350"/>
      <c r="L81" s="351"/>
      <c r="M81" s="437"/>
      <c r="N81" s="432">
        <f t="shared" si="6"/>
        <v>0</v>
      </c>
      <c r="O81" s="2"/>
    </row>
    <row r="82" spans="2:15" ht="14.1" customHeight="1" thickBot="1" x14ac:dyDescent="0.3">
      <c r="B82" s="467" t="s">
        <v>92</v>
      </c>
      <c r="C82" s="468">
        <f>SUM(C79:C81)</f>
        <v>0</v>
      </c>
      <c r="D82" s="469" t="e">
        <f>E82/C82</f>
        <v>#DIV/0!</v>
      </c>
      <c r="E82" s="470">
        <f>SUM(E79:E81)</f>
        <v>0</v>
      </c>
      <c r="H82" s="374">
        <v>647</v>
      </c>
      <c r="I82" s="356" t="s">
        <v>93</v>
      </c>
      <c r="J82" s="357"/>
      <c r="K82" s="357"/>
      <c r="L82" s="358"/>
      <c r="M82" s="450"/>
      <c r="N82" s="432">
        <f t="shared" si="6"/>
        <v>0</v>
      </c>
      <c r="O82" s="3"/>
    </row>
    <row r="83" spans="2:15" ht="14.1" customHeight="1" thickBot="1" x14ac:dyDescent="0.3">
      <c r="B83" s="70"/>
      <c r="C83" s="67"/>
      <c r="D83" s="68"/>
      <c r="E83" s="69"/>
      <c r="H83" s="359">
        <v>64</v>
      </c>
      <c r="I83" s="378" t="s">
        <v>94</v>
      </c>
      <c r="J83" s="361"/>
      <c r="K83" s="361"/>
      <c r="L83" s="362"/>
      <c r="M83" s="451"/>
      <c r="N83" s="452">
        <f t="shared" si="6"/>
        <v>0</v>
      </c>
      <c r="O83" s="476">
        <f>E93+O82</f>
        <v>0</v>
      </c>
    </row>
    <row r="84" spans="2:15" ht="14.1" customHeight="1" thickBot="1" x14ac:dyDescent="0.3">
      <c r="B84" s="472" t="s">
        <v>95</v>
      </c>
      <c r="C84" s="473"/>
      <c r="D84" s="474"/>
      <c r="E84" s="475"/>
      <c r="H84" s="364"/>
      <c r="I84" s="352"/>
      <c r="J84" s="341"/>
      <c r="K84" s="341"/>
      <c r="L84" s="325"/>
      <c r="M84" s="325"/>
      <c r="N84" s="365"/>
      <c r="O84" s="454"/>
    </row>
    <row r="85" spans="2:15" ht="14.1" customHeight="1" x14ac:dyDescent="0.25">
      <c r="B85" s="29" t="s">
        <v>96</v>
      </c>
      <c r="C85" s="21"/>
      <c r="D85" s="22"/>
      <c r="E85" s="438">
        <f>C85*D85</f>
        <v>0</v>
      </c>
      <c r="H85" s="348">
        <v>654</v>
      </c>
      <c r="I85" s="381" t="s">
        <v>97</v>
      </c>
      <c r="J85" s="346"/>
      <c r="K85" s="346"/>
      <c r="L85" s="347"/>
      <c r="M85" s="431"/>
      <c r="N85" s="432">
        <f t="shared" si="6"/>
        <v>0</v>
      </c>
      <c r="O85" s="2"/>
    </row>
    <row r="86" spans="2:15" ht="14.1" customHeight="1" x14ac:dyDescent="0.25">
      <c r="B86" s="27" t="s">
        <v>98</v>
      </c>
      <c r="C86" s="23"/>
      <c r="D86" s="24"/>
      <c r="E86" s="438">
        <f>C86*D86</f>
        <v>0</v>
      </c>
      <c r="H86" s="348">
        <v>655</v>
      </c>
      <c r="I86" s="384" t="s">
        <v>99</v>
      </c>
      <c r="J86" s="350"/>
      <c r="K86" s="350"/>
      <c r="L86" s="351"/>
      <c r="M86" s="437"/>
      <c r="N86" s="432">
        <f t="shared" si="6"/>
        <v>0</v>
      </c>
      <c r="O86" s="2"/>
    </row>
    <row r="87" spans="2:15" ht="14.1" customHeight="1" x14ac:dyDescent="0.25">
      <c r="B87" s="27" t="s">
        <v>100</v>
      </c>
      <c r="C87" s="23"/>
      <c r="D87" s="24"/>
      <c r="E87" s="438">
        <f>C87*D87</f>
        <v>0</v>
      </c>
      <c r="H87" s="370">
        <v>658</v>
      </c>
      <c r="I87" s="385" t="s">
        <v>101</v>
      </c>
      <c r="J87" s="357"/>
      <c r="K87" s="357"/>
      <c r="L87" s="386"/>
      <c r="M87" s="477"/>
      <c r="N87" s="432">
        <f t="shared" si="6"/>
        <v>0</v>
      </c>
      <c r="O87" s="3"/>
    </row>
    <row r="88" spans="2:15" ht="14.1" customHeight="1" x14ac:dyDescent="0.25">
      <c r="B88" s="27" t="s">
        <v>102</v>
      </c>
      <c r="C88" s="23"/>
      <c r="D88" s="24"/>
      <c r="E88" s="438">
        <f>C88*D88</f>
        <v>0</v>
      </c>
      <c r="H88" s="359">
        <v>65</v>
      </c>
      <c r="I88" s="378" t="s">
        <v>103</v>
      </c>
      <c r="J88" s="361"/>
      <c r="K88" s="361"/>
      <c r="L88" s="387"/>
      <c r="M88" s="478"/>
      <c r="N88" s="452">
        <f t="shared" si="6"/>
        <v>0</v>
      </c>
      <c r="O88" s="453">
        <f>SUM(O85:O87)</f>
        <v>0</v>
      </c>
    </row>
    <row r="89" spans="2:15" ht="14.1" customHeight="1" thickBot="1" x14ac:dyDescent="0.3">
      <c r="B89" s="27" t="s">
        <v>104</v>
      </c>
      <c r="C89" s="25"/>
      <c r="D89" s="26"/>
      <c r="E89" s="438">
        <f>C89*D89</f>
        <v>0</v>
      </c>
      <c r="H89" s="334"/>
      <c r="I89" s="369"/>
      <c r="J89" s="341"/>
      <c r="K89" s="341"/>
      <c r="L89" s="352"/>
      <c r="M89" s="352"/>
      <c r="N89" s="335"/>
      <c r="O89" s="471"/>
    </row>
    <row r="90" spans="2:15" ht="14.1" customHeight="1" thickBot="1" x14ac:dyDescent="0.3">
      <c r="B90" s="467" t="s">
        <v>105</v>
      </c>
      <c r="C90" s="468">
        <f>SUM(C85:C89)</f>
        <v>0</v>
      </c>
      <c r="D90" s="469" t="e">
        <f>E90/C90</f>
        <v>#DIV/0!</v>
      </c>
      <c r="E90" s="470">
        <f>SUM(E85:E89)</f>
        <v>0</v>
      </c>
      <c r="H90" s="383">
        <v>66</v>
      </c>
      <c r="I90" s="378" t="s">
        <v>106</v>
      </c>
      <c r="J90" s="361"/>
      <c r="K90" s="361"/>
      <c r="L90" s="361"/>
      <c r="M90" s="479"/>
      <c r="N90" s="452">
        <f t="shared" si="6"/>
        <v>0</v>
      </c>
      <c r="O90" s="7"/>
    </row>
    <row r="91" spans="2:15" ht="14.1" customHeight="1" x14ac:dyDescent="0.25">
      <c r="B91" s="70"/>
      <c r="C91" s="480"/>
      <c r="D91" s="68"/>
      <c r="E91" s="69"/>
      <c r="H91" s="334"/>
      <c r="I91" s="369"/>
      <c r="J91" s="325"/>
      <c r="K91" s="325"/>
      <c r="L91" s="352"/>
      <c r="M91" s="352"/>
      <c r="N91" s="335"/>
      <c r="O91" s="471"/>
    </row>
    <row r="92" spans="2:15" ht="14.1" customHeight="1" thickBot="1" x14ac:dyDescent="0.3">
      <c r="B92" s="70"/>
      <c r="C92" s="480"/>
      <c r="D92" s="68"/>
      <c r="E92" s="69"/>
      <c r="H92" s="383">
        <v>67</v>
      </c>
      <c r="I92" s="378" t="s">
        <v>107</v>
      </c>
      <c r="J92" s="361"/>
      <c r="K92" s="361"/>
      <c r="L92" s="361"/>
      <c r="M92" s="479"/>
      <c r="N92" s="452">
        <f t="shared" si="6"/>
        <v>0</v>
      </c>
      <c r="O92" s="7"/>
    </row>
    <row r="93" spans="2:15" ht="14.1" customHeight="1" x14ac:dyDescent="0.25">
      <c r="B93" s="2395" t="s">
        <v>108</v>
      </c>
      <c r="C93" s="2396"/>
      <c r="D93" s="2397"/>
      <c r="E93" s="2416">
        <f>E90+E82+E76+E58+E52</f>
        <v>0</v>
      </c>
      <c r="H93" s="364"/>
      <c r="I93" s="352"/>
      <c r="J93" s="341"/>
      <c r="K93" s="341"/>
      <c r="L93" s="352"/>
      <c r="M93" s="352"/>
      <c r="N93" s="365"/>
      <c r="O93" s="454"/>
    </row>
    <row r="94" spans="2:15" ht="14.1" customHeight="1" x14ac:dyDescent="0.25">
      <c r="B94" s="2398"/>
      <c r="C94" s="2399"/>
      <c r="D94" s="2400"/>
      <c r="E94" s="2424"/>
      <c r="H94" s="370" t="s">
        <v>109</v>
      </c>
      <c r="I94" s="381" t="s">
        <v>110</v>
      </c>
      <c r="J94" s="346"/>
      <c r="K94" s="346"/>
      <c r="L94" s="388"/>
      <c r="M94" s="481"/>
      <c r="N94" s="432">
        <f t="shared" si="6"/>
        <v>0</v>
      </c>
      <c r="O94" s="7"/>
    </row>
    <row r="95" spans="2:15" ht="14.1" customHeight="1" x14ac:dyDescent="0.25">
      <c r="B95" s="2398"/>
      <c r="C95" s="2399"/>
      <c r="D95" s="2400"/>
      <c r="E95" s="2424"/>
      <c r="H95" s="348" t="s">
        <v>111</v>
      </c>
      <c r="I95" s="349" t="s">
        <v>112</v>
      </c>
      <c r="J95" s="350"/>
      <c r="K95" s="350"/>
      <c r="L95" s="351"/>
      <c r="M95" s="437"/>
      <c r="N95" s="432">
        <f t="shared" si="6"/>
        <v>0</v>
      </c>
      <c r="O95" s="2"/>
    </row>
    <row r="96" spans="2:15" ht="14.1" customHeight="1" thickBot="1" x14ac:dyDescent="0.3">
      <c r="B96" s="2401"/>
      <c r="C96" s="2402"/>
      <c r="D96" s="2403"/>
      <c r="E96" s="2425"/>
      <c r="H96" s="374">
        <v>6815</v>
      </c>
      <c r="I96" s="356" t="s">
        <v>113</v>
      </c>
      <c r="J96" s="357"/>
      <c r="K96" s="357"/>
      <c r="L96" s="358"/>
      <c r="M96" s="450"/>
      <c r="N96" s="432">
        <f t="shared" si="6"/>
        <v>0</v>
      </c>
      <c r="O96" s="3"/>
    </row>
    <row r="97" spans="2:15" ht="14.1" customHeight="1" thickBot="1" x14ac:dyDescent="0.3">
      <c r="B97" s="482"/>
      <c r="C97" s="483"/>
      <c r="D97" s="483"/>
      <c r="E97" s="484"/>
      <c r="H97" s="359">
        <v>68</v>
      </c>
      <c r="I97" s="378" t="s">
        <v>114</v>
      </c>
      <c r="J97" s="361"/>
      <c r="K97" s="361"/>
      <c r="L97" s="389"/>
      <c r="M97" s="485"/>
      <c r="N97" s="452">
        <f t="shared" si="6"/>
        <v>0</v>
      </c>
      <c r="O97" s="453">
        <f>SUM(O94:O96)</f>
        <v>0</v>
      </c>
    </row>
    <row r="98" spans="2:15" ht="14.1" customHeight="1" thickTop="1" x14ac:dyDescent="0.25">
      <c r="H98" s="364"/>
      <c r="I98" s="352"/>
      <c r="J98" s="341"/>
      <c r="K98" s="341"/>
      <c r="L98" s="352"/>
      <c r="M98" s="352"/>
      <c r="N98" s="365"/>
      <c r="O98" s="454"/>
    </row>
    <row r="99" spans="2:15" ht="14.1" customHeight="1" x14ac:dyDescent="0.25">
      <c r="H99" s="390">
        <v>86</v>
      </c>
      <c r="I99" s="378" t="s">
        <v>115</v>
      </c>
      <c r="J99" s="361"/>
      <c r="K99" s="361"/>
      <c r="L99" s="361"/>
      <c r="M99" s="479"/>
      <c r="N99" s="452">
        <f t="shared" si="6"/>
        <v>0</v>
      </c>
      <c r="O99" s="11"/>
    </row>
    <row r="100" spans="2:15" ht="14.4" thickBot="1" x14ac:dyDescent="0.3">
      <c r="H100" s="391"/>
      <c r="I100" s="45"/>
      <c r="J100" s="45"/>
      <c r="K100" s="45"/>
      <c r="L100" s="352"/>
      <c r="M100" s="352"/>
      <c r="N100" s="43"/>
      <c r="O100" s="380"/>
    </row>
    <row r="101" spans="2:15" ht="13.8" x14ac:dyDescent="0.25">
      <c r="H101" s="392" t="s">
        <v>116</v>
      </c>
      <c r="I101" s="393"/>
      <c r="J101" s="394"/>
      <c r="K101" s="394"/>
      <c r="L101" s="393"/>
      <c r="M101" s="393"/>
      <c r="N101" s="396">
        <f>SUM(N99+N97+N92+N90+N88+N83+N77+N75+N62+N55)</f>
        <v>0</v>
      </c>
      <c r="O101" s="493">
        <f>SUM(O99+O97+O92+O90+O88+O83+O77+O75+O62+O55)</f>
        <v>0</v>
      </c>
    </row>
    <row r="102" spans="2:15" ht="13.8" x14ac:dyDescent="0.25">
      <c r="H102" s="364" t="s">
        <v>117</v>
      </c>
      <c r="I102" s="365"/>
      <c r="J102" s="367"/>
      <c r="K102" s="367"/>
      <c r="L102" s="365"/>
      <c r="M102" s="365"/>
      <c r="N102" s="397">
        <f>IF(N101&lt;N144,N144-N101,0)</f>
        <v>0</v>
      </c>
      <c r="O102" s="497">
        <f>IF(O101&lt;O144,O144-O101,0)</f>
        <v>0</v>
      </c>
    </row>
    <row r="103" spans="2:15" ht="14.4" thickBot="1" x14ac:dyDescent="0.3">
      <c r="E103" s="498"/>
      <c r="F103" s="498"/>
      <c r="H103" s="398" t="s">
        <v>118</v>
      </c>
      <c r="I103" s="399"/>
      <c r="J103" s="400"/>
      <c r="K103" s="400"/>
      <c r="L103" s="401"/>
      <c r="M103" s="401"/>
      <c r="N103" s="403">
        <f>SUM(N101+N102)</f>
        <v>0</v>
      </c>
      <c r="O103" s="500">
        <f>SUM(O101+O102)</f>
        <v>0</v>
      </c>
    </row>
    <row r="104" spans="2:15" ht="14.4" thickBot="1" x14ac:dyDescent="0.3">
      <c r="E104" s="498"/>
      <c r="F104" s="498"/>
    </row>
    <row r="105" spans="2:15" ht="15" customHeight="1" x14ac:dyDescent="0.25">
      <c r="B105" s="2342" t="s">
        <v>170</v>
      </c>
      <c r="C105" s="2343"/>
      <c r="D105" s="2343"/>
      <c r="E105" s="2343"/>
      <c r="F105" s="2344"/>
      <c r="H105" s="404" t="s">
        <v>119</v>
      </c>
      <c r="I105" s="405"/>
      <c r="J105" s="406"/>
      <c r="K105" s="406"/>
      <c r="L105" s="405"/>
      <c r="M105" s="405"/>
      <c r="N105" s="331"/>
      <c r="O105" s="333"/>
    </row>
    <row r="106" spans="2:15" ht="28.2" customHeight="1" thickBot="1" x14ac:dyDescent="0.3">
      <c r="B106" s="2363"/>
      <c r="C106" s="2364"/>
      <c r="D106" s="2364"/>
      <c r="E106" s="2364"/>
      <c r="F106" s="2365"/>
      <c r="H106" s="334"/>
      <c r="I106" s="335"/>
      <c r="J106" s="336"/>
      <c r="K106" s="336"/>
      <c r="L106" s="335"/>
      <c r="M106" s="337"/>
      <c r="N106" s="429" t="s">
        <v>283</v>
      </c>
      <c r="O106" s="501" t="s">
        <v>19</v>
      </c>
    </row>
    <row r="107" spans="2:15" ht="15" customHeight="1" x14ac:dyDescent="0.25">
      <c r="B107" s="2366" t="s">
        <v>179</v>
      </c>
      <c r="C107" s="503"/>
      <c r="D107" s="503"/>
      <c r="E107" s="503"/>
      <c r="F107" s="504"/>
      <c r="H107" s="409"/>
      <c r="I107" s="410"/>
      <c r="J107" s="336"/>
      <c r="K107" s="336"/>
      <c r="L107" s="411"/>
      <c r="M107" s="505"/>
      <c r="N107" s="45"/>
      <c r="O107" s="412"/>
    </row>
    <row r="108" spans="2:15" ht="14.25" customHeight="1" x14ac:dyDescent="0.25">
      <c r="B108" s="2367"/>
      <c r="C108" s="507"/>
      <c r="D108" s="507"/>
      <c r="E108" s="507"/>
      <c r="F108" s="508"/>
      <c r="H108" s="413">
        <v>70623</v>
      </c>
      <c r="I108" s="349" t="s">
        <v>1019</v>
      </c>
      <c r="J108" s="346"/>
      <c r="K108" s="346"/>
      <c r="L108" s="347"/>
      <c r="M108" s="431"/>
      <c r="N108" s="432">
        <f>O108</f>
        <v>0</v>
      </c>
      <c r="O108" s="1317">
        <f>K23+K24+K40</f>
        <v>0</v>
      </c>
    </row>
    <row r="109" spans="2:15" ht="13.8" x14ac:dyDescent="0.25">
      <c r="B109" s="761"/>
      <c r="C109" s="674"/>
      <c r="D109" s="674"/>
      <c r="E109" s="674"/>
      <c r="F109" s="762"/>
      <c r="H109" s="413">
        <v>70624</v>
      </c>
      <c r="I109" s="349" t="s">
        <v>1023</v>
      </c>
      <c r="J109" s="350"/>
      <c r="K109" s="350"/>
      <c r="L109" s="351"/>
      <c r="M109" s="437"/>
      <c r="N109" s="432">
        <f>O109</f>
        <v>0</v>
      </c>
      <c r="O109" s="9"/>
    </row>
    <row r="110" spans="2:15" ht="14.25" customHeight="1" x14ac:dyDescent="0.25">
      <c r="B110" s="2336" t="s">
        <v>381</v>
      </c>
      <c r="C110" s="2337"/>
      <c r="D110" s="2337"/>
      <c r="E110" s="2337"/>
      <c r="F110" s="2338"/>
      <c r="H110" s="413">
        <v>70625</v>
      </c>
      <c r="I110" s="349" t="s">
        <v>1020</v>
      </c>
      <c r="J110" s="350"/>
      <c r="K110" s="350"/>
      <c r="L110" s="351"/>
      <c r="M110" s="437"/>
      <c r="N110" s="432">
        <f t="shared" ref="N110:N142" si="8">O110</f>
        <v>0</v>
      </c>
      <c r="O110" s="9"/>
    </row>
    <row r="111" spans="2:15" s="2051" customFormat="1" ht="14.25" customHeight="1" x14ac:dyDescent="0.25">
      <c r="B111" s="2336"/>
      <c r="C111" s="2337"/>
      <c r="D111" s="2337"/>
      <c r="E111" s="2337"/>
      <c r="F111" s="2338"/>
      <c r="H111" s="413">
        <v>70626</v>
      </c>
      <c r="I111" s="349" t="s">
        <v>1021</v>
      </c>
      <c r="J111" s="350"/>
      <c r="K111" s="350"/>
      <c r="L111" s="351"/>
      <c r="M111" s="437"/>
      <c r="N111" s="432">
        <f t="shared" si="8"/>
        <v>0</v>
      </c>
      <c r="O111" s="9"/>
    </row>
    <row r="112" spans="2:15" ht="14.25" customHeight="1" x14ac:dyDescent="0.25">
      <c r="B112" s="2336"/>
      <c r="C112" s="2337"/>
      <c r="D112" s="2337"/>
      <c r="E112" s="2337"/>
      <c r="F112" s="2338"/>
      <c r="H112" s="348">
        <v>70641</v>
      </c>
      <c r="I112" s="349" t="s">
        <v>123</v>
      </c>
      <c r="J112" s="350"/>
      <c r="K112" s="350"/>
      <c r="L112" s="351"/>
      <c r="M112" s="437"/>
      <c r="N112" s="432">
        <f t="shared" si="8"/>
        <v>0</v>
      </c>
      <c r="O112" s="2"/>
    </row>
    <row r="113" spans="2:15" ht="15" customHeight="1" x14ac:dyDescent="0.25">
      <c r="B113" s="2428" t="s">
        <v>385</v>
      </c>
      <c r="C113" s="2429"/>
      <c r="D113" s="2429"/>
      <c r="E113" s="2429"/>
      <c r="F113" s="2430"/>
      <c r="H113" s="370">
        <v>706421</v>
      </c>
      <c r="I113" s="349" t="s">
        <v>124</v>
      </c>
      <c r="J113" s="350"/>
      <c r="K113" s="350"/>
      <c r="L113" s="351"/>
      <c r="M113" s="437"/>
      <c r="N113" s="432">
        <f t="shared" si="8"/>
        <v>0</v>
      </c>
      <c r="O113" s="7"/>
    </row>
    <row r="114" spans="2:15" ht="14.25" customHeight="1" x14ac:dyDescent="0.25">
      <c r="B114" s="2428"/>
      <c r="C114" s="2429"/>
      <c r="D114" s="2429"/>
      <c r="E114" s="2429"/>
      <c r="F114" s="2430"/>
      <c r="H114" s="370">
        <v>708</v>
      </c>
      <c r="I114" s="356" t="s">
        <v>125</v>
      </c>
      <c r="J114" s="357"/>
      <c r="K114" s="357"/>
      <c r="L114" s="358"/>
      <c r="M114" s="450"/>
      <c r="N114" s="432">
        <f t="shared" si="8"/>
        <v>0</v>
      </c>
      <c r="O114" s="7"/>
    </row>
    <row r="115" spans="2:15" ht="16.5" customHeight="1" x14ac:dyDescent="0.25">
      <c r="B115" s="2428"/>
      <c r="C115" s="2429"/>
      <c r="D115" s="2429"/>
      <c r="E115" s="2429"/>
      <c r="F115" s="2430"/>
      <c r="H115" s="359">
        <v>70</v>
      </c>
      <c r="I115" s="378" t="s">
        <v>126</v>
      </c>
      <c r="J115" s="361"/>
      <c r="K115" s="361"/>
      <c r="L115" s="389"/>
      <c r="M115" s="485"/>
      <c r="N115" s="452">
        <f t="shared" si="8"/>
        <v>0</v>
      </c>
      <c r="O115" s="453">
        <f>SUM(O108:O114)</f>
        <v>0</v>
      </c>
    </row>
    <row r="116" spans="2:15" ht="16.5" customHeight="1" x14ac:dyDescent="0.25">
      <c r="B116" s="2428"/>
      <c r="C116" s="2429"/>
      <c r="D116" s="2429"/>
      <c r="E116" s="2429"/>
      <c r="F116" s="2430"/>
      <c r="H116" s="364"/>
      <c r="I116" s="352"/>
      <c r="J116" s="341"/>
      <c r="K116" s="341"/>
      <c r="L116" s="369"/>
      <c r="M116" s="369"/>
      <c r="N116" s="365"/>
      <c r="O116" s="454"/>
    </row>
    <row r="117" spans="2:15" ht="15" customHeight="1" x14ac:dyDescent="0.25">
      <c r="B117" s="2428"/>
      <c r="C117" s="2429"/>
      <c r="D117" s="2429"/>
      <c r="E117" s="2429"/>
      <c r="F117" s="2430"/>
      <c r="H117" s="370">
        <v>741</v>
      </c>
      <c r="I117" s="381" t="s">
        <v>938</v>
      </c>
      <c r="J117" s="346"/>
      <c r="K117" s="346"/>
      <c r="L117" s="414"/>
      <c r="M117" s="513"/>
      <c r="N117" s="432">
        <f t="shared" si="8"/>
        <v>0</v>
      </c>
      <c r="O117" s="7"/>
    </row>
    <row r="118" spans="2:15" ht="14.25" customHeight="1" x14ac:dyDescent="0.25">
      <c r="B118" s="2336" t="s">
        <v>208</v>
      </c>
      <c r="C118" s="2337"/>
      <c r="D118" s="2337"/>
      <c r="E118" s="2337"/>
      <c r="F118" s="2338"/>
      <c r="H118" s="348">
        <v>742</v>
      </c>
      <c r="I118" s="349" t="s">
        <v>128</v>
      </c>
      <c r="J118" s="350"/>
      <c r="K118" s="350"/>
      <c r="L118" s="415"/>
      <c r="M118" s="514"/>
      <c r="N118" s="432">
        <f t="shared" si="8"/>
        <v>0</v>
      </c>
      <c r="O118" s="2"/>
    </row>
    <row r="119" spans="2:15" ht="14.25" customHeight="1" x14ac:dyDescent="0.25">
      <c r="B119" s="2336"/>
      <c r="C119" s="2337"/>
      <c r="D119" s="2337"/>
      <c r="E119" s="2337"/>
      <c r="F119" s="2338"/>
      <c r="H119" s="370">
        <v>743</v>
      </c>
      <c r="I119" s="349" t="s">
        <v>129</v>
      </c>
      <c r="J119" s="350"/>
      <c r="K119" s="350"/>
      <c r="L119" s="351"/>
      <c r="M119" s="437"/>
      <c r="N119" s="432">
        <f t="shared" si="8"/>
        <v>0</v>
      </c>
      <c r="O119" s="7"/>
    </row>
    <row r="120" spans="2:15" ht="14.25" customHeight="1" x14ac:dyDescent="0.3">
      <c r="B120" s="515"/>
      <c r="C120" s="516"/>
      <c r="D120" s="516"/>
      <c r="E120" s="516"/>
      <c r="F120" s="517"/>
      <c r="H120" s="416">
        <v>7441</v>
      </c>
      <c r="I120" s="349" t="s">
        <v>686</v>
      </c>
      <c r="J120" s="350"/>
      <c r="K120" s="350"/>
      <c r="L120" s="351"/>
      <c r="M120" s="437"/>
      <c r="N120" s="2368">
        <f t="shared" si="8"/>
        <v>0</v>
      </c>
      <c r="O120" s="2426">
        <f>O101-(O115+O117+O118+O119+O122+O123+O124+O125+O126+O132+O134+O136+O138+O140+O142)</f>
        <v>0</v>
      </c>
    </row>
    <row r="121" spans="2:15" ht="14.25" customHeight="1" x14ac:dyDescent="0.3">
      <c r="B121" s="515"/>
      <c r="C121" s="516"/>
      <c r="D121" s="516"/>
      <c r="E121" s="516"/>
      <c r="F121" s="517"/>
      <c r="H121" s="416">
        <v>7442</v>
      </c>
      <c r="I121" s="349" t="s">
        <v>687</v>
      </c>
      <c r="J121" s="350"/>
      <c r="K121" s="350"/>
      <c r="L121" s="351"/>
      <c r="M121" s="437"/>
      <c r="N121" s="2369">
        <f t="shared" si="8"/>
        <v>0</v>
      </c>
      <c r="O121" s="2427"/>
    </row>
    <row r="122" spans="2:15" ht="14.25" customHeight="1" x14ac:dyDescent="0.25">
      <c r="B122" s="2350"/>
      <c r="C122" s="2351"/>
      <c r="D122" s="2351"/>
      <c r="E122" s="2351"/>
      <c r="F122" s="2352"/>
      <c r="H122" s="416">
        <v>7443</v>
      </c>
      <c r="I122" s="349" t="s">
        <v>132</v>
      </c>
      <c r="J122" s="350"/>
      <c r="K122" s="350"/>
      <c r="L122" s="351"/>
      <c r="M122" s="437"/>
      <c r="N122" s="432">
        <f t="shared" si="8"/>
        <v>0</v>
      </c>
      <c r="O122" s="10"/>
    </row>
    <row r="123" spans="2:15" ht="14.25" customHeight="1" x14ac:dyDescent="0.25">
      <c r="B123" s="2350"/>
      <c r="C123" s="2351"/>
      <c r="D123" s="2351"/>
      <c r="E123" s="2351"/>
      <c r="F123" s="2352"/>
      <c r="H123" s="416">
        <v>7451</v>
      </c>
      <c r="I123" s="349" t="s">
        <v>133</v>
      </c>
      <c r="J123" s="350"/>
      <c r="K123" s="350"/>
      <c r="L123" s="351"/>
      <c r="M123" s="437"/>
      <c r="N123" s="432">
        <f t="shared" si="8"/>
        <v>0</v>
      </c>
      <c r="O123" s="10"/>
    </row>
    <row r="124" spans="2:15" ht="15" customHeight="1" x14ac:dyDescent="0.25">
      <c r="B124" s="2525"/>
      <c r="C124" s="2526"/>
      <c r="D124" s="2526"/>
      <c r="E124" s="2526"/>
      <c r="F124" s="2530"/>
      <c r="H124" s="416">
        <v>746</v>
      </c>
      <c r="I124" s="349" t="s">
        <v>134</v>
      </c>
      <c r="J124" s="350"/>
      <c r="K124" s="350"/>
      <c r="L124" s="351"/>
      <c r="M124" s="437"/>
      <c r="N124" s="432">
        <f t="shared" si="8"/>
        <v>0</v>
      </c>
      <c r="O124" s="10"/>
    </row>
    <row r="125" spans="2:15" ht="14.25" customHeight="1" x14ac:dyDescent="0.25">
      <c r="B125" s="2525"/>
      <c r="C125" s="2526"/>
      <c r="D125" s="2526"/>
      <c r="E125" s="2526"/>
      <c r="F125" s="2530"/>
      <c r="H125" s="416">
        <v>747</v>
      </c>
      <c r="I125" s="349" t="s">
        <v>135</v>
      </c>
      <c r="J125" s="350"/>
      <c r="K125" s="350"/>
      <c r="L125" s="351"/>
      <c r="M125" s="437"/>
      <c r="N125" s="432">
        <f t="shared" si="8"/>
        <v>0</v>
      </c>
      <c r="O125" s="10"/>
    </row>
    <row r="126" spans="2:15" ht="16.5" customHeight="1" x14ac:dyDescent="0.25">
      <c r="B126" s="2531"/>
      <c r="C126" s="2532"/>
      <c r="D126" s="2532"/>
      <c r="E126" s="2532"/>
      <c r="F126" s="520"/>
      <c r="H126" s="374">
        <v>748</v>
      </c>
      <c r="I126" s="349" t="s">
        <v>168</v>
      </c>
      <c r="J126" s="357"/>
      <c r="K126" s="357"/>
      <c r="L126" s="417"/>
      <c r="M126" s="523"/>
      <c r="N126" s="432">
        <f t="shared" si="8"/>
        <v>0</v>
      </c>
      <c r="O126" s="3"/>
    </row>
    <row r="127" spans="2:15" ht="15" customHeight="1" x14ac:dyDescent="0.25">
      <c r="B127" s="2531"/>
      <c r="C127" s="2532"/>
      <c r="D127" s="2532"/>
      <c r="E127" s="2532"/>
      <c r="F127" s="520"/>
      <c r="H127" s="359">
        <v>74</v>
      </c>
      <c r="I127" s="378" t="s">
        <v>136</v>
      </c>
      <c r="J127" s="361"/>
      <c r="K127" s="361"/>
      <c r="L127" s="362"/>
      <c r="M127" s="451"/>
      <c r="N127" s="452">
        <f t="shared" si="8"/>
        <v>0</v>
      </c>
      <c r="O127" s="453">
        <f>SUM(O117:O126)</f>
        <v>0</v>
      </c>
    </row>
    <row r="128" spans="2:15" ht="15" customHeight="1" x14ac:dyDescent="0.25">
      <c r="B128" s="657"/>
      <c r="C128" s="341"/>
      <c r="D128" s="341"/>
      <c r="E128" s="341"/>
      <c r="F128" s="606"/>
      <c r="H128" s="364"/>
      <c r="I128" s="352"/>
      <c r="J128" s="341"/>
      <c r="K128" s="341"/>
      <c r="L128" s="325"/>
      <c r="M128" s="325"/>
      <c r="N128" s="365"/>
      <c r="O128" s="454"/>
    </row>
    <row r="129" spans="2:15" ht="14.25" customHeight="1" x14ac:dyDescent="0.25">
      <c r="B129" s="2527"/>
      <c r="C129" s="2528"/>
      <c r="D129" s="2528"/>
      <c r="E129" s="2528"/>
      <c r="F129" s="2529"/>
      <c r="H129" s="370">
        <v>751</v>
      </c>
      <c r="I129" s="381" t="s">
        <v>137</v>
      </c>
      <c r="J129" s="346"/>
      <c r="K129" s="346"/>
      <c r="L129" s="347"/>
      <c r="M129" s="431"/>
      <c r="N129" s="432">
        <f t="shared" si="8"/>
        <v>0</v>
      </c>
      <c r="O129" s="7"/>
    </row>
    <row r="130" spans="2:15" ht="16.5" customHeight="1" x14ac:dyDescent="0.25">
      <c r="B130" s="2527"/>
      <c r="C130" s="2528"/>
      <c r="D130" s="2528"/>
      <c r="E130" s="2528"/>
      <c r="F130" s="2529"/>
      <c r="H130" s="348">
        <v>752</v>
      </c>
      <c r="I130" s="349" t="s">
        <v>138</v>
      </c>
      <c r="J130" s="350"/>
      <c r="K130" s="350"/>
      <c r="L130" s="351"/>
      <c r="M130" s="437"/>
      <c r="N130" s="432">
        <f t="shared" si="8"/>
        <v>0</v>
      </c>
      <c r="O130" s="2"/>
    </row>
    <row r="131" spans="2:15" ht="15" customHeight="1" x14ac:dyDescent="0.25">
      <c r="B131" s="2527"/>
      <c r="C131" s="2528"/>
      <c r="D131" s="2528"/>
      <c r="E131" s="2528"/>
      <c r="F131" s="2529"/>
      <c r="H131" s="348">
        <v>757</v>
      </c>
      <c r="I131" s="356" t="s">
        <v>139</v>
      </c>
      <c r="J131" s="357"/>
      <c r="K131" s="357"/>
      <c r="L131" s="358"/>
      <c r="M131" s="450"/>
      <c r="N131" s="432">
        <f t="shared" si="8"/>
        <v>0</v>
      </c>
      <c r="O131" s="2"/>
    </row>
    <row r="132" spans="2:15" ht="16.5" customHeight="1" x14ac:dyDescent="0.25">
      <c r="B132" s="2527"/>
      <c r="C132" s="2528"/>
      <c r="D132" s="2528"/>
      <c r="E132" s="2528"/>
      <c r="F132" s="2529"/>
      <c r="H132" s="359">
        <v>75</v>
      </c>
      <c r="I132" s="378" t="s">
        <v>140</v>
      </c>
      <c r="J132" s="361"/>
      <c r="K132" s="361"/>
      <c r="L132" s="389"/>
      <c r="M132" s="485"/>
      <c r="N132" s="452">
        <f t="shared" si="8"/>
        <v>0</v>
      </c>
      <c r="O132" s="453">
        <f>SUM(O129:O131)</f>
        <v>0</v>
      </c>
    </row>
    <row r="133" spans="2:15" ht="15" customHeight="1" x14ac:dyDescent="0.25">
      <c r="B133" s="2527"/>
      <c r="C133" s="2528"/>
      <c r="D133" s="2528"/>
      <c r="E133" s="2528"/>
      <c r="F133" s="2529"/>
      <c r="H133" s="334"/>
      <c r="I133" s="369"/>
      <c r="J133" s="341"/>
      <c r="K133" s="341"/>
      <c r="L133" s="352"/>
      <c r="M133" s="352"/>
      <c r="N133" s="335"/>
      <c r="O133" s="471"/>
    </row>
    <row r="134" spans="2:15" ht="15" customHeight="1" x14ac:dyDescent="0.3">
      <c r="B134" s="765"/>
      <c r="C134" s="519"/>
      <c r="D134" s="519"/>
      <c r="E134" s="519"/>
      <c r="F134" s="520"/>
      <c r="H134" s="383">
        <v>76</v>
      </c>
      <c r="I134" s="378" t="s">
        <v>141</v>
      </c>
      <c r="J134" s="361"/>
      <c r="K134" s="361"/>
      <c r="L134" s="361"/>
      <c r="M134" s="479"/>
      <c r="N134" s="452">
        <f t="shared" si="8"/>
        <v>0</v>
      </c>
      <c r="O134" s="7"/>
    </row>
    <row r="135" spans="2:15" ht="13.5" customHeight="1" x14ac:dyDescent="0.25">
      <c r="B135" s="518"/>
      <c r="C135" s="519"/>
      <c r="D135" s="519"/>
      <c r="E135" s="519"/>
      <c r="F135" s="520"/>
      <c r="H135" s="334"/>
      <c r="I135" s="369"/>
      <c r="J135" s="341"/>
      <c r="K135" s="341"/>
      <c r="L135" s="352"/>
      <c r="M135" s="352"/>
      <c r="N135" s="335"/>
      <c r="O135" s="471"/>
    </row>
    <row r="136" spans="2:15" ht="15" customHeight="1" x14ac:dyDescent="0.25">
      <c r="B136" s="658"/>
      <c r="C136" s="664"/>
      <c r="D136" s="664"/>
      <c r="E136" s="664"/>
      <c r="F136" s="665"/>
      <c r="H136" s="383">
        <v>77</v>
      </c>
      <c r="I136" s="378" t="s">
        <v>383</v>
      </c>
      <c r="J136" s="361"/>
      <c r="K136" s="361"/>
      <c r="L136" s="361"/>
      <c r="M136" s="479"/>
      <c r="N136" s="452">
        <f t="shared" si="8"/>
        <v>0</v>
      </c>
      <c r="O136" s="7"/>
    </row>
    <row r="137" spans="2:15" ht="16.5" customHeight="1" x14ac:dyDescent="0.25">
      <c r="B137" s="2525" t="s">
        <v>660</v>
      </c>
      <c r="C137" s="2526"/>
      <c r="D137" s="664"/>
      <c r="E137" s="664"/>
      <c r="F137" s="665"/>
      <c r="H137" s="334"/>
      <c r="I137" s="369"/>
      <c r="J137" s="341"/>
      <c r="K137" s="341"/>
      <c r="L137" s="352"/>
      <c r="M137" s="352"/>
      <c r="N137" s="335"/>
      <c r="O137" s="471"/>
    </row>
    <row r="138" spans="2:15" ht="16.5" customHeight="1" x14ac:dyDescent="0.25">
      <c r="B138" s="2333" t="s">
        <v>940</v>
      </c>
      <c r="C138" s="2334"/>
      <c r="D138" s="2334"/>
      <c r="E138" s="2334"/>
      <c r="F138" s="2335"/>
      <c r="H138" s="383">
        <v>78</v>
      </c>
      <c r="I138" s="378" t="s">
        <v>143</v>
      </c>
      <c r="J138" s="361"/>
      <c r="K138" s="361"/>
      <c r="L138" s="361"/>
      <c r="M138" s="479"/>
      <c r="N138" s="452">
        <f t="shared" si="8"/>
        <v>0</v>
      </c>
      <c r="O138" s="7"/>
    </row>
    <row r="139" spans="2:15" ht="14.1" customHeight="1" x14ac:dyDescent="0.25">
      <c r="B139" s="2333"/>
      <c r="C139" s="2334"/>
      <c r="D139" s="2334"/>
      <c r="E139" s="2334"/>
      <c r="F139" s="2335"/>
      <c r="H139" s="334"/>
      <c r="I139" s="369"/>
      <c r="J139" s="341"/>
      <c r="K139" s="341"/>
      <c r="L139" s="352"/>
      <c r="M139" s="352"/>
      <c r="N139" s="335"/>
      <c r="O139" s="471"/>
    </row>
    <row r="140" spans="2:15" ht="15" customHeight="1" x14ac:dyDescent="0.25">
      <c r="B140" s="2333"/>
      <c r="C140" s="2334"/>
      <c r="D140" s="2334"/>
      <c r="E140" s="2334"/>
      <c r="F140" s="2335"/>
      <c r="H140" s="383">
        <v>79</v>
      </c>
      <c r="I140" s="378" t="s">
        <v>384</v>
      </c>
      <c r="J140" s="361"/>
      <c r="K140" s="361"/>
      <c r="L140" s="361"/>
      <c r="M140" s="479"/>
      <c r="N140" s="452">
        <f t="shared" si="8"/>
        <v>0</v>
      </c>
      <c r="O140" s="7"/>
    </row>
    <row r="141" spans="2:15" ht="16.5" customHeight="1" x14ac:dyDescent="0.25">
      <c r="B141" s="2525" t="s">
        <v>661</v>
      </c>
      <c r="C141" s="2526"/>
      <c r="D141" s="1321"/>
      <c r="E141" s="1321"/>
      <c r="F141" s="1322"/>
      <c r="H141" s="364"/>
      <c r="I141" s="352"/>
      <c r="J141" s="341"/>
      <c r="K141" s="341"/>
      <c r="L141" s="352"/>
      <c r="M141" s="352"/>
      <c r="N141" s="365"/>
      <c r="O141" s="454"/>
    </row>
    <row r="142" spans="2:15" ht="15" customHeight="1" x14ac:dyDescent="0.25">
      <c r="B142" s="2333" t="s">
        <v>939</v>
      </c>
      <c r="C142" s="2334"/>
      <c r="D142" s="2334"/>
      <c r="E142" s="2334"/>
      <c r="F142" s="2335"/>
      <c r="H142" s="390">
        <v>87</v>
      </c>
      <c r="I142" s="378" t="s">
        <v>145</v>
      </c>
      <c r="J142" s="361"/>
      <c r="K142" s="361"/>
      <c r="L142" s="361"/>
      <c r="M142" s="479"/>
      <c r="N142" s="452">
        <f t="shared" si="8"/>
        <v>0</v>
      </c>
      <c r="O142" s="11"/>
    </row>
    <row r="143" spans="2:15" ht="17.25" customHeight="1" thickBot="1" x14ac:dyDescent="0.3">
      <c r="B143" s="2333"/>
      <c r="C143" s="2334"/>
      <c r="D143" s="2334"/>
      <c r="E143" s="2334"/>
      <c r="F143" s="2335"/>
      <c r="H143" s="391"/>
      <c r="I143" s="45"/>
      <c r="J143" s="341"/>
      <c r="K143" s="341"/>
      <c r="L143" s="352"/>
      <c r="M143" s="352"/>
      <c r="N143" s="45"/>
      <c r="O143" s="412"/>
    </row>
    <row r="144" spans="2:15" ht="16.5" customHeight="1" x14ac:dyDescent="0.25">
      <c r="B144" s="2333"/>
      <c r="C144" s="2334"/>
      <c r="D144" s="2334"/>
      <c r="E144" s="2334"/>
      <c r="F144" s="2335"/>
      <c r="H144" s="392" t="s">
        <v>146</v>
      </c>
      <c r="I144" s="393"/>
      <c r="J144" s="418"/>
      <c r="K144" s="418"/>
      <c r="L144" s="393"/>
      <c r="M144" s="530"/>
      <c r="N144" s="419">
        <f>N140+N138+N136+N134+N132+N127+N115+N142</f>
        <v>0</v>
      </c>
      <c r="O144" s="419">
        <f>O140+O138+O136+O134+O132+O127+O115+O142</f>
        <v>0</v>
      </c>
    </row>
    <row r="145" spans="2:15" ht="16.5" customHeight="1" x14ac:dyDescent="0.25">
      <c r="B145" s="1320"/>
      <c r="C145" s="1321"/>
      <c r="D145" s="1321"/>
      <c r="E145" s="1321"/>
      <c r="F145" s="1322"/>
      <c r="H145" s="364" t="s">
        <v>147</v>
      </c>
      <c r="I145" s="365"/>
      <c r="J145" s="336"/>
      <c r="K145" s="336"/>
      <c r="L145" s="411"/>
      <c r="M145" s="505"/>
      <c r="N145" s="420">
        <f>IF(N144&lt;N101,N101-N144,0)</f>
        <v>0</v>
      </c>
      <c r="O145" s="420">
        <f>IF(O144&lt;O101,O101-O144,0)</f>
        <v>0</v>
      </c>
    </row>
    <row r="146" spans="2:15" ht="14.4" thickBot="1" x14ac:dyDescent="0.3">
      <c r="B146" s="669"/>
      <c r="C146" s="607"/>
      <c r="D146" s="607"/>
      <c r="E146" s="607"/>
      <c r="F146" s="608"/>
      <c r="H146" s="398" t="s">
        <v>118</v>
      </c>
      <c r="I146" s="399"/>
      <c r="J146" s="421"/>
      <c r="K146" s="421"/>
      <c r="L146" s="401"/>
      <c r="M146" s="533"/>
      <c r="N146" s="422">
        <f>N145+N144</f>
        <v>0</v>
      </c>
      <c r="O146" s="422">
        <f>O145+O144</f>
        <v>0</v>
      </c>
    </row>
    <row r="147" spans="2:15" ht="13.8" x14ac:dyDescent="0.25">
      <c r="H147" s="352"/>
      <c r="I147" s="352"/>
      <c r="J147" s="341"/>
      <c r="K147" s="341"/>
      <c r="L147" s="325"/>
      <c r="M147" s="325"/>
      <c r="N147" s="43"/>
      <c r="O147" s="43"/>
    </row>
  </sheetData>
  <sheetProtection algorithmName="SHA-512" hashValue="5f31jYPzReGefTS1Ldbqr3NzmipUZ7Dc92B/+o2RaEtc5hiIWDDn8psu9A2r5ceCOou/BhpIBLxeCw6DTXP1HA==" saltValue="7xmkbrpJG//aCAgjA8s9bQ==" spinCount="100000" sheet="1" objects="1" scenarios="1"/>
  <mergeCells count="35">
    <mergeCell ref="B105:F106"/>
    <mergeCell ref="B107:B108"/>
    <mergeCell ref="B44:B47"/>
    <mergeCell ref="C44:C47"/>
    <mergeCell ref="D44:D47"/>
    <mergeCell ref="E44:E47"/>
    <mergeCell ref="B93:D96"/>
    <mergeCell ref="E93:E96"/>
    <mergeCell ref="O120:O121"/>
    <mergeCell ref="B122:F123"/>
    <mergeCell ref="B2:O2"/>
    <mergeCell ref="B4:G4"/>
    <mergeCell ref="H4:O4"/>
    <mergeCell ref="B43:E43"/>
    <mergeCell ref="H43:O43"/>
    <mergeCell ref="B7:I7"/>
    <mergeCell ref="J7:K7"/>
    <mergeCell ref="M8:O8"/>
    <mergeCell ref="M9:O22"/>
    <mergeCell ref="B26:I26"/>
    <mergeCell ref="J26:K26"/>
    <mergeCell ref="M27:O27"/>
    <mergeCell ref="M28:O39"/>
    <mergeCell ref="B110:F112"/>
    <mergeCell ref="B141:C141"/>
    <mergeCell ref="B142:F144"/>
    <mergeCell ref="B118:F119"/>
    <mergeCell ref="N120:N121"/>
    <mergeCell ref="B113:F117"/>
    <mergeCell ref="B129:F133"/>
    <mergeCell ref="B137:C137"/>
    <mergeCell ref="B138:F140"/>
    <mergeCell ref="B124:F125"/>
    <mergeCell ref="B126:E126"/>
    <mergeCell ref="B127:E127"/>
  </mergeCells>
  <phoneticPr fontId="33" type="noConversion"/>
  <conditionalFormatting sqref="B2">
    <cfRule type="cellIs" dxfId="81" priority="4" stopIfTrue="1" operator="notEqual">
      <formula>"Association"</formula>
    </cfRule>
  </conditionalFormatting>
  <conditionalFormatting sqref="O83">
    <cfRule type="cellIs" dxfId="80" priority="11" stopIfTrue="1" operator="notEqual">
      <formula>O79+O80+O81+O82</formula>
    </cfRule>
  </conditionalFormatting>
  <conditionalFormatting sqref="H4:O4">
    <cfRule type="cellIs" dxfId="79" priority="2" stopIfTrue="1" operator="notEqual">
      <formula>"INTITULE DE L'ACTION 2"</formula>
    </cfRule>
  </conditionalFormatting>
  <pageMargins left="0.25" right="0.25" top="0.75" bottom="0.75" header="0.3" footer="0.3"/>
  <pageSetup paperSize="8" scale="47" orientation="portrait" r:id="rId1"/>
  <headerFooter alignWithMargins="0"/>
  <colBreaks count="1" manualBreakCount="1">
    <brk id="16"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F6AB48-EE26-46B8-BDF9-A85A9C2A7560}">
          <x14:formula1>
            <xm:f>liste!$C$1:$C$5</xm:f>
          </x14:formula1>
          <xm:sqref>L9:L22 L28:L40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49F8-2A8B-4EF2-BEC6-C9AAC05DC821}">
  <sheetPr>
    <tabColor rgb="FFFFFF99"/>
    <pageSetUpPr fitToPage="1"/>
  </sheetPr>
  <dimension ref="B1:Z704"/>
  <sheetViews>
    <sheetView showGridLines="0" view="pageBreakPreview" zoomScale="60" zoomScaleNormal="55" workbookViewId="0">
      <selection activeCell="R13" sqref="R13"/>
    </sheetView>
  </sheetViews>
  <sheetFormatPr baseColWidth="10" defaultColWidth="11.44140625" defaultRowHeight="13.2" x14ac:dyDescent="0.25"/>
  <cols>
    <col min="1" max="1" width="5.44140625" style="955" customWidth="1"/>
    <col min="2" max="2" width="35.77734375" style="955" customWidth="1"/>
    <col min="3" max="4" width="18.77734375" style="955" customWidth="1"/>
    <col min="5" max="5" width="20.77734375" style="955" customWidth="1"/>
    <col min="6" max="7" width="16.77734375" style="955" customWidth="1"/>
    <col min="8" max="8" width="23.21875" style="955" customWidth="1"/>
    <col min="9" max="12" width="16.77734375" style="955" customWidth="1"/>
    <col min="13" max="13" width="13.77734375" style="955" customWidth="1"/>
    <col min="14" max="15" width="16.77734375" style="955" customWidth="1"/>
    <col min="16" max="16" width="5.44140625" style="955" customWidth="1"/>
    <col min="17" max="17" width="34.44140625" style="955" customWidth="1"/>
    <col min="18" max="18" width="21.44140625" style="955" customWidth="1"/>
    <col min="19" max="19" width="21.5546875" style="955" customWidth="1"/>
    <col min="20" max="20" width="27.44140625" style="955" customWidth="1"/>
    <col min="21" max="23" width="11.44140625" style="955"/>
    <col min="24" max="24" width="22" style="955" customWidth="1"/>
    <col min="25" max="16384" width="11.44140625" style="955"/>
  </cols>
  <sheetData>
    <row r="1" spans="2:26" ht="13.8" thickBot="1" x14ac:dyDescent="0.3"/>
    <row r="2" spans="2:26" s="324" customFormat="1" ht="33.75" customHeight="1" thickBot="1" x14ac:dyDescent="0.3">
      <c r="B2" s="2322" t="s">
        <v>182</v>
      </c>
      <c r="C2" s="2323"/>
      <c r="D2" s="2323"/>
      <c r="E2" s="2323"/>
      <c r="F2" s="2323"/>
      <c r="G2" s="2323"/>
      <c r="H2" s="2323"/>
      <c r="I2" s="2323"/>
      <c r="J2" s="2323"/>
      <c r="K2" s="2323"/>
      <c r="L2" s="2323"/>
      <c r="M2" s="2323"/>
      <c r="N2" s="2323"/>
      <c r="O2" s="2324"/>
      <c r="P2" s="326"/>
      <c r="U2" s="852" t="s">
        <v>429</v>
      </c>
      <c r="V2" s="853" t="s">
        <v>729</v>
      </c>
      <c r="W2" s="1543">
        <v>0.54900000000000004</v>
      </c>
      <c r="X2" s="855">
        <v>0.71</v>
      </c>
    </row>
    <row r="3" spans="2:26" ht="21" thickBot="1" x14ac:dyDescent="0.3">
      <c r="V3" s="853" t="s">
        <v>730</v>
      </c>
      <c r="W3" s="1543">
        <v>0.57899999999999996</v>
      </c>
    </row>
    <row r="4" spans="2:26" ht="30.75" customHeight="1" thickBot="1" x14ac:dyDescent="0.3">
      <c r="B4" s="2325" t="s">
        <v>945</v>
      </c>
      <c r="C4" s="2326"/>
      <c r="D4" s="2326"/>
      <c r="E4" s="2326"/>
      <c r="F4" s="2326"/>
      <c r="G4" s="2326"/>
      <c r="H4" s="2457" t="s">
        <v>909</v>
      </c>
      <c r="I4" s="2458"/>
      <c r="J4" s="2458"/>
      <c r="K4" s="2458"/>
      <c r="L4" s="2458"/>
      <c r="M4" s="2458"/>
      <c r="N4" s="2458"/>
      <c r="O4" s="2459"/>
      <c r="V4" s="853" t="s">
        <v>728</v>
      </c>
      <c r="W4" s="1543">
        <v>0.85799999999999998</v>
      </c>
    </row>
    <row r="5" spans="2:26" ht="20.399999999999999" x14ac:dyDescent="0.25">
      <c r="U5" s="889" t="s">
        <v>466</v>
      </c>
      <c r="V5" s="853" t="s">
        <v>437</v>
      </c>
      <c r="W5" s="857">
        <v>8</v>
      </c>
    </row>
    <row r="6" spans="2:26" ht="21" thickBot="1" x14ac:dyDescent="0.3">
      <c r="U6" s="889" t="s">
        <v>497</v>
      </c>
      <c r="V6" s="853" t="s">
        <v>437</v>
      </c>
      <c r="W6" s="857">
        <v>10</v>
      </c>
      <c r="Z6" s="1279"/>
    </row>
    <row r="7" spans="2:26" ht="58.5" customHeight="1" thickBot="1" x14ac:dyDescent="0.3">
      <c r="B7" s="2404" t="s">
        <v>597</v>
      </c>
      <c r="C7" s="2533"/>
      <c r="D7" s="2533"/>
      <c r="E7" s="2533"/>
      <c r="F7" s="2533"/>
      <c r="G7" s="2533"/>
      <c r="H7" s="2534"/>
      <c r="I7" s="2361" t="s">
        <v>501</v>
      </c>
      <c r="J7" s="2362"/>
      <c r="Z7" s="1279"/>
    </row>
    <row r="8" spans="2:26" ht="67.5" customHeight="1" x14ac:dyDescent="0.35">
      <c r="B8" s="1235"/>
      <c r="C8" s="1236" t="s">
        <v>220</v>
      </c>
      <c r="D8" s="1236" t="s">
        <v>615</v>
      </c>
      <c r="E8" s="1237" t="s">
        <v>613</v>
      </c>
      <c r="F8" s="1237" t="s">
        <v>758</v>
      </c>
      <c r="G8" s="1236" t="s">
        <v>682</v>
      </c>
      <c r="H8" s="1236" t="s">
        <v>614</v>
      </c>
      <c r="I8" s="1341" t="s">
        <v>2</v>
      </c>
      <c r="J8" s="1342" t="s">
        <v>503</v>
      </c>
      <c r="U8" s="1935"/>
      <c r="V8" s="1935"/>
      <c r="W8" s="1935"/>
      <c r="X8" s="856"/>
      <c r="Y8" s="1279"/>
      <c r="Z8" s="1279"/>
    </row>
    <row r="9" spans="2:26" ht="20.399999999999999" x14ac:dyDescent="0.35">
      <c r="B9" s="1238" t="s">
        <v>584</v>
      </c>
      <c r="C9" s="316"/>
      <c r="D9" s="311"/>
      <c r="E9" s="965">
        <f>C9*D9</f>
        <v>0</v>
      </c>
      <c r="F9" s="965">
        <f>ROUNDUP(C9/12,0)</f>
        <v>0</v>
      </c>
      <c r="G9" s="311"/>
      <c r="H9" s="1314"/>
      <c r="I9" s="312"/>
      <c r="J9" s="1884">
        <f>E9*10*$W$4*I9</f>
        <v>0</v>
      </c>
      <c r="U9" s="1935"/>
      <c r="V9" s="1935"/>
      <c r="W9" s="1935"/>
      <c r="X9" s="856"/>
      <c r="Y9" s="1279"/>
      <c r="Z9" s="1279"/>
    </row>
    <row r="10" spans="2:26" ht="20.399999999999999" x14ac:dyDescent="0.35">
      <c r="B10" s="1238" t="s">
        <v>585</v>
      </c>
      <c r="C10" s="316"/>
      <c r="D10" s="311"/>
      <c r="E10" s="965">
        <f t="shared" ref="E10:E20" si="0">C10*D10</f>
        <v>0</v>
      </c>
      <c r="F10" s="965">
        <f t="shared" ref="F10:F20" si="1">ROUNDUP(C10/12,0)</f>
        <v>0</v>
      </c>
      <c r="G10" s="311"/>
      <c r="H10" s="1314"/>
      <c r="I10" s="312"/>
      <c r="J10" s="1884">
        <f t="shared" ref="J10:J20" si="2">E10*10*$W$4*I10</f>
        <v>0</v>
      </c>
      <c r="U10" s="1935"/>
      <c r="V10" s="1935"/>
      <c r="W10" s="1935"/>
      <c r="X10" s="856"/>
      <c r="Y10" s="1279"/>
      <c r="Z10" s="1279"/>
    </row>
    <row r="11" spans="2:26" ht="20.399999999999999" x14ac:dyDescent="0.35">
      <c r="B11" s="1238" t="s">
        <v>586</v>
      </c>
      <c r="C11" s="316"/>
      <c r="D11" s="311"/>
      <c r="E11" s="965">
        <f t="shared" si="0"/>
        <v>0</v>
      </c>
      <c r="F11" s="965">
        <f t="shared" si="1"/>
        <v>0</v>
      </c>
      <c r="G11" s="311"/>
      <c r="H11" s="1314"/>
      <c r="I11" s="312"/>
      <c r="J11" s="1884">
        <f t="shared" si="2"/>
        <v>0</v>
      </c>
      <c r="R11" s="1652"/>
      <c r="U11" s="1935"/>
      <c r="V11" s="1935"/>
      <c r="W11" s="1935"/>
      <c r="X11" s="856"/>
      <c r="Y11" s="1279"/>
      <c r="Z11" s="1279"/>
    </row>
    <row r="12" spans="2:26" ht="20.399999999999999" x14ac:dyDescent="0.35">
      <c r="B12" s="1238" t="s">
        <v>587</v>
      </c>
      <c r="C12" s="316"/>
      <c r="D12" s="311"/>
      <c r="E12" s="965">
        <f t="shared" si="0"/>
        <v>0</v>
      </c>
      <c r="F12" s="965">
        <f t="shared" si="1"/>
        <v>0</v>
      </c>
      <c r="G12" s="311"/>
      <c r="H12" s="1314"/>
      <c r="I12" s="312"/>
      <c r="J12" s="1884">
        <f t="shared" si="2"/>
        <v>0</v>
      </c>
      <c r="R12" s="1652"/>
      <c r="T12" s="43"/>
      <c r="U12" s="1935"/>
      <c r="V12" s="1935"/>
      <c r="W12" s="1935"/>
      <c r="X12" s="856"/>
    </row>
    <row r="13" spans="2:26" ht="20.399999999999999" x14ac:dyDescent="0.35">
      <c r="B13" s="1238" t="s">
        <v>588</v>
      </c>
      <c r="C13" s="316"/>
      <c r="D13" s="311"/>
      <c r="E13" s="965">
        <f t="shared" si="0"/>
        <v>0</v>
      </c>
      <c r="F13" s="965">
        <f t="shared" si="1"/>
        <v>0</v>
      </c>
      <c r="G13" s="311"/>
      <c r="H13" s="1314"/>
      <c r="I13" s="312"/>
      <c r="J13" s="1884">
        <f t="shared" si="2"/>
        <v>0</v>
      </c>
      <c r="R13" s="1652"/>
      <c r="T13" s="43"/>
      <c r="U13" s="1935"/>
      <c r="V13" s="1935"/>
      <c r="W13" s="1935"/>
      <c r="X13" s="856"/>
    </row>
    <row r="14" spans="2:26" ht="13.8" x14ac:dyDescent="0.25">
      <c r="B14" s="1238" t="s">
        <v>589</v>
      </c>
      <c r="C14" s="316"/>
      <c r="D14" s="311"/>
      <c r="E14" s="965">
        <f t="shared" si="0"/>
        <v>0</v>
      </c>
      <c r="F14" s="965">
        <f t="shared" si="1"/>
        <v>0</v>
      </c>
      <c r="G14" s="311"/>
      <c r="H14" s="1314"/>
      <c r="I14" s="312"/>
      <c r="J14" s="1884">
        <f t="shared" si="2"/>
        <v>0</v>
      </c>
      <c r="R14" s="1652"/>
      <c r="U14" s="1935"/>
      <c r="V14" s="1935"/>
      <c r="W14" s="1935"/>
    </row>
    <row r="15" spans="2:26" ht="13.8" x14ac:dyDescent="0.25">
      <c r="B15" s="1238" t="s">
        <v>590</v>
      </c>
      <c r="C15" s="316"/>
      <c r="D15" s="311"/>
      <c r="E15" s="965">
        <f t="shared" si="0"/>
        <v>0</v>
      </c>
      <c r="F15" s="965">
        <f t="shared" si="1"/>
        <v>0</v>
      </c>
      <c r="G15" s="311"/>
      <c r="H15" s="1314"/>
      <c r="I15" s="312"/>
      <c r="J15" s="1884">
        <f t="shared" si="2"/>
        <v>0</v>
      </c>
      <c r="R15" s="1652"/>
      <c r="U15" s="1935"/>
      <c r="V15" s="1935"/>
      <c r="W15" s="1935"/>
    </row>
    <row r="16" spans="2:26" ht="13.8" x14ac:dyDescent="0.25">
      <c r="B16" s="1238" t="s">
        <v>591</v>
      </c>
      <c r="C16" s="316"/>
      <c r="D16" s="311"/>
      <c r="E16" s="965">
        <f t="shared" si="0"/>
        <v>0</v>
      </c>
      <c r="F16" s="965">
        <f t="shared" si="1"/>
        <v>0</v>
      </c>
      <c r="G16" s="311"/>
      <c r="H16" s="1314"/>
      <c r="I16" s="312"/>
      <c r="J16" s="1884">
        <f t="shared" si="2"/>
        <v>0</v>
      </c>
      <c r="U16" s="1935"/>
      <c r="V16" s="1935"/>
      <c r="W16" s="1935"/>
    </row>
    <row r="17" spans="2:23" ht="13.8" x14ac:dyDescent="0.25">
      <c r="B17" s="1239" t="s">
        <v>592</v>
      </c>
      <c r="C17" s="316"/>
      <c r="D17" s="311"/>
      <c r="E17" s="965">
        <f t="shared" si="0"/>
        <v>0</v>
      </c>
      <c r="F17" s="965">
        <f t="shared" si="1"/>
        <v>0</v>
      </c>
      <c r="G17" s="311"/>
      <c r="H17" s="1314"/>
      <c r="I17" s="312"/>
      <c r="J17" s="1884">
        <f t="shared" si="2"/>
        <v>0</v>
      </c>
      <c r="U17" s="1935"/>
      <c r="V17" s="1935"/>
      <c r="W17" s="1935"/>
    </row>
    <row r="18" spans="2:23" ht="13.8" x14ac:dyDescent="0.25">
      <c r="B18" s="1239" t="s">
        <v>593</v>
      </c>
      <c r="C18" s="316"/>
      <c r="D18" s="311"/>
      <c r="E18" s="965">
        <f t="shared" si="0"/>
        <v>0</v>
      </c>
      <c r="F18" s="965">
        <f t="shared" si="1"/>
        <v>0</v>
      </c>
      <c r="G18" s="311"/>
      <c r="H18" s="1314"/>
      <c r="I18" s="312"/>
      <c r="J18" s="1884">
        <f t="shared" si="2"/>
        <v>0</v>
      </c>
      <c r="U18" s="1935"/>
      <c r="V18" s="1935"/>
      <c r="W18" s="1935"/>
    </row>
    <row r="19" spans="2:23" ht="13.8" x14ac:dyDescent="0.25">
      <c r="B19" s="1239" t="s">
        <v>545</v>
      </c>
      <c r="C19" s="316"/>
      <c r="D19" s="311"/>
      <c r="E19" s="965">
        <f t="shared" si="0"/>
        <v>0</v>
      </c>
      <c r="F19" s="965">
        <f t="shared" si="1"/>
        <v>0</v>
      </c>
      <c r="G19" s="311"/>
      <c r="H19" s="1314"/>
      <c r="I19" s="312"/>
      <c r="J19" s="1884">
        <f t="shared" si="2"/>
        <v>0</v>
      </c>
      <c r="U19" s="1935"/>
      <c r="V19" s="1935"/>
      <c r="W19" s="1935"/>
    </row>
    <row r="20" spans="2:23" ht="14.4" thickBot="1" x14ac:dyDescent="0.3">
      <c r="B20" s="1330" t="s">
        <v>546</v>
      </c>
      <c r="C20" s="1331"/>
      <c r="D20" s="1332"/>
      <c r="E20" s="1333">
        <f t="shared" si="0"/>
        <v>0</v>
      </c>
      <c r="F20" s="1333">
        <f t="shared" si="1"/>
        <v>0</v>
      </c>
      <c r="G20" s="1332"/>
      <c r="H20" s="1334"/>
      <c r="I20" s="1335"/>
      <c r="J20" s="1884">
        <f t="shared" si="2"/>
        <v>0</v>
      </c>
    </row>
    <row r="21" spans="2:23" ht="14.4" thickBot="1" x14ac:dyDescent="0.3">
      <c r="B21" s="1336" t="s">
        <v>583</v>
      </c>
      <c r="C21" s="1337">
        <f>SUM(C9:C20)</f>
        <v>0</v>
      </c>
      <c r="D21" s="1337">
        <f>SUM(D9:D20)</f>
        <v>0</v>
      </c>
      <c r="E21" s="1338">
        <f>SUM(E9:E20)</f>
        <v>0</v>
      </c>
      <c r="F21" s="1339">
        <f>SUM(F9:F20)</f>
        <v>0</v>
      </c>
      <c r="G21" s="1339">
        <f>SUM(G9:G20)</f>
        <v>0</v>
      </c>
      <c r="H21" s="1337"/>
      <c r="I21" s="1340"/>
      <c r="J21" s="1343">
        <f>SUM(J9:J20)</f>
        <v>0</v>
      </c>
    </row>
    <row r="23" spans="2:23" x14ac:dyDescent="0.25">
      <c r="B23" s="1215"/>
      <c r="C23" s="1215"/>
      <c r="D23" s="1215"/>
      <c r="E23" s="1215"/>
      <c r="F23" s="1215"/>
      <c r="G23" s="1215"/>
      <c r="H23" s="1215"/>
      <c r="I23" s="1215"/>
      <c r="J23" s="1215"/>
      <c r="K23" s="1215"/>
    </row>
    <row r="24" spans="2:23" x14ac:dyDescent="0.25">
      <c r="B24" s="1215"/>
      <c r="C24" s="1215"/>
      <c r="D24" s="1215"/>
      <c r="E24" s="1215"/>
      <c r="F24" s="1215"/>
      <c r="G24" s="1215"/>
      <c r="H24" s="1215"/>
      <c r="I24" s="1215"/>
      <c r="J24" s="1215"/>
      <c r="K24" s="1215"/>
    </row>
    <row r="26" spans="2:23" ht="13.8" thickBot="1" x14ac:dyDescent="0.3"/>
    <row r="27" spans="2:23" s="426" customFormat="1" ht="25.05" customHeight="1" thickTop="1" thickBot="1" x14ac:dyDescent="0.35">
      <c r="B27" s="2389" t="s">
        <v>173</v>
      </c>
      <c r="C27" s="2390"/>
      <c r="D27" s="2390"/>
      <c r="E27" s="2391"/>
      <c r="H27" s="2392" t="s">
        <v>174</v>
      </c>
      <c r="I27" s="2393"/>
      <c r="J27" s="2393"/>
      <c r="K27" s="2393"/>
      <c r="L27" s="2393"/>
      <c r="M27" s="2393"/>
      <c r="N27" s="2393"/>
      <c r="O27" s="2394"/>
      <c r="P27" s="427"/>
      <c r="U27" s="428"/>
      <c r="V27" s="428"/>
    </row>
    <row r="28" spans="2:23" ht="15" customHeight="1" thickTop="1" x14ac:dyDescent="0.25">
      <c r="B28" s="2419" t="s">
        <v>189</v>
      </c>
      <c r="C28" s="2386" t="s">
        <v>16</v>
      </c>
      <c r="D28" s="2386" t="s">
        <v>191</v>
      </c>
      <c r="E28" s="2383" t="s">
        <v>192</v>
      </c>
      <c r="H28" s="330" t="s">
        <v>17</v>
      </c>
      <c r="I28" s="331"/>
      <c r="J28" s="332"/>
      <c r="K28" s="332"/>
      <c r="L28" s="331"/>
      <c r="M28" s="331"/>
      <c r="N28" s="331"/>
      <c r="O28" s="333"/>
      <c r="P28" s="42"/>
      <c r="U28" s="43"/>
      <c r="V28" s="43"/>
    </row>
    <row r="29" spans="2:23" ht="31.5" customHeight="1" x14ac:dyDescent="0.25">
      <c r="B29" s="2420"/>
      <c r="C29" s="2387"/>
      <c r="D29" s="2387"/>
      <c r="E29" s="2384"/>
      <c r="H29" s="334"/>
      <c r="I29" s="335"/>
      <c r="J29" s="336"/>
      <c r="K29" s="336"/>
      <c r="L29" s="335"/>
      <c r="M29" s="337"/>
      <c r="N29" s="429" t="s">
        <v>621</v>
      </c>
      <c r="O29" s="430" t="s">
        <v>19</v>
      </c>
      <c r="P29" s="42"/>
      <c r="U29" s="43"/>
      <c r="V29" s="43"/>
    </row>
    <row r="30" spans="2:23" ht="15" customHeight="1" x14ac:dyDescent="0.25">
      <c r="B30" s="2420"/>
      <c r="C30" s="2387"/>
      <c r="D30" s="2387"/>
      <c r="E30" s="2384"/>
      <c r="H30" s="339"/>
      <c r="I30" s="340"/>
      <c r="J30" s="341"/>
      <c r="K30" s="341"/>
      <c r="L30" s="42"/>
      <c r="M30" s="43"/>
      <c r="N30" s="342"/>
      <c r="O30" s="343"/>
      <c r="P30" s="42"/>
      <c r="Q30" s="2164"/>
      <c r="U30" s="43"/>
      <c r="V30" s="43"/>
    </row>
    <row r="31" spans="2:23" ht="15" customHeight="1" x14ac:dyDescent="0.25">
      <c r="B31" s="2421"/>
      <c r="C31" s="2388"/>
      <c r="D31" s="2388"/>
      <c r="E31" s="2385"/>
      <c r="H31" s="344">
        <v>6061</v>
      </c>
      <c r="I31" s="345" t="s">
        <v>20</v>
      </c>
      <c r="J31" s="346"/>
      <c r="K31" s="346"/>
      <c r="L31" s="347"/>
      <c r="M31" s="431"/>
      <c r="N31" s="432">
        <f>O31</f>
        <v>0</v>
      </c>
      <c r="O31" s="1"/>
      <c r="P31" s="42"/>
      <c r="Q31" s="2164"/>
      <c r="R31" s="443"/>
      <c r="U31" s="43"/>
      <c r="V31" s="43"/>
    </row>
    <row r="32" spans="2:23" ht="15" customHeight="1" thickBot="1" x14ac:dyDescent="0.3">
      <c r="B32" s="433" t="s">
        <v>21</v>
      </c>
      <c r="C32" s="434"/>
      <c r="D32" s="435"/>
      <c r="E32" s="436"/>
      <c r="H32" s="348">
        <v>6063</v>
      </c>
      <c r="I32" s="349" t="s">
        <v>22</v>
      </c>
      <c r="J32" s="350"/>
      <c r="K32" s="350"/>
      <c r="L32" s="351"/>
      <c r="M32" s="437"/>
      <c r="N32" s="432">
        <f t="shared" ref="N32:N39" si="3">O32</f>
        <v>0</v>
      </c>
      <c r="O32" s="2"/>
      <c r="P32" s="42"/>
      <c r="Q32" s="2164"/>
      <c r="U32" s="43"/>
      <c r="V32" s="43"/>
    </row>
    <row r="33" spans="2:22" ht="15" customHeight="1" x14ac:dyDescent="0.25">
      <c r="B33" s="20" t="s">
        <v>23</v>
      </c>
      <c r="C33" s="21"/>
      <c r="D33" s="22"/>
      <c r="E33" s="438">
        <f>C33*D33</f>
        <v>0</v>
      </c>
      <c r="H33" s="348">
        <v>6064</v>
      </c>
      <c r="I33" s="349" t="s">
        <v>24</v>
      </c>
      <c r="J33" s="350"/>
      <c r="K33" s="350"/>
      <c r="L33" s="351"/>
      <c r="M33" s="437"/>
      <c r="N33" s="432">
        <f t="shared" si="3"/>
        <v>0</v>
      </c>
      <c r="O33" s="2"/>
      <c r="P33" s="45"/>
      <c r="Q33" s="2164"/>
      <c r="U33" s="43"/>
      <c r="V33" s="43"/>
    </row>
    <row r="34" spans="2:22" ht="15" customHeight="1" x14ac:dyDescent="0.25">
      <c r="B34" s="27" t="s">
        <v>25</v>
      </c>
      <c r="C34" s="23"/>
      <c r="D34" s="24"/>
      <c r="E34" s="438">
        <f>C34*D34</f>
        <v>0</v>
      </c>
      <c r="H34" s="348">
        <v>6066</v>
      </c>
      <c r="I34" s="349" t="s">
        <v>26</v>
      </c>
      <c r="J34" s="350"/>
      <c r="K34" s="350"/>
      <c r="L34" s="351"/>
      <c r="M34" s="437"/>
      <c r="N34" s="432">
        <f t="shared" si="3"/>
        <v>0</v>
      </c>
      <c r="O34" s="2"/>
      <c r="P34" s="352"/>
      <c r="Q34" s="2164"/>
      <c r="U34" s="352"/>
      <c r="V34" s="352"/>
    </row>
    <row r="35" spans="2:22" ht="15" customHeight="1" thickBot="1" x14ac:dyDescent="0.3">
      <c r="B35" s="27" t="s">
        <v>27</v>
      </c>
      <c r="C35" s="25"/>
      <c r="D35" s="26"/>
      <c r="E35" s="438">
        <f>C35*D35</f>
        <v>0</v>
      </c>
      <c r="H35" s="353" t="s">
        <v>28</v>
      </c>
      <c r="I35" s="349" t="s">
        <v>29</v>
      </c>
      <c r="J35" s="350"/>
      <c r="K35" s="350"/>
      <c r="L35" s="351"/>
      <c r="M35" s="437"/>
      <c r="N35" s="432">
        <f t="shared" si="3"/>
        <v>0</v>
      </c>
      <c r="O35" s="2"/>
      <c r="P35" s="42"/>
      <c r="Q35" s="2164"/>
      <c r="U35" s="43"/>
      <c r="V35" s="43"/>
    </row>
    <row r="36" spans="2:22" ht="15" customHeight="1" thickBot="1" x14ac:dyDescent="0.3">
      <c r="B36" s="467" t="s">
        <v>30</v>
      </c>
      <c r="C36" s="468">
        <f>SUM(C33:C35)</f>
        <v>0</v>
      </c>
      <c r="D36" s="469" t="e">
        <f>E36/C36</f>
        <v>#DIV/0!</v>
      </c>
      <c r="E36" s="470">
        <f>SUM(E33:E35)</f>
        <v>0</v>
      </c>
      <c r="H36" s="353" t="s">
        <v>31</v>
      </c>
      <c r="I36" s="349" t="s">
        <v>32</v>
      </c>
      <c r="J36" s="350"/>
      <c r="K36" s="350"/>
      <c r="L36" s="351"/>
      <c r="M36" s="437"/>
      <c r="N36" s="432">
        <f t="shared" si="3"/>
        <v>0</v>
      </c>
      <c r="O36" s="2"/>
      <c r="P36" s="42"/>
      <c r="Q36" s="2164"/>
      <c r="U36" s="43"/>
      <c r="V36" s="43"/>
    </row>
    <row r="37" spans="2:22" ht="15" customHeight="1" thickBot="1" x14ac:dyDescent="0.3">
      <c r="B37" s="603"/>
      <c r="C37" s="445"/>
      <c r="D37" s="446"/>
      <c r="E37" s="604"/>
      <c r="H37" s="353" t="s">
        <v>33</v>
      </c>
      <c r="I37" s="349" t="s">
        <v>34</v>
      </c>
      <c r="J37" s="350"/>
      <c r="K37" s="350"/>
      <c r="L37" s="351"/>
      <c r="M37" s="437"/>
      <c r="N37" s="432">
        <f t="shared" si="3"/>
        <v>0</v>
      </c>
      <c r="O37" s="2"/>
      <c r="P37" s="42"/>
      <c r="Q37" s="2164"/>
      <c r="U37" s="43"/>
      <c r="V37" s="43"/>
    </row>
    <row r="38" spans="2:22" ht="15" customHeight="1" thickBot="1" x14ac:dyDescent="0.3">
      <c r="B38" s="472" t="s">
        <v>35</v>
      </c>
      <c r="C38" s="473"/>
      <c r="D38" s="474"/>
      <c r="E38" s="475"/>
      <c r="H38" s="355" t="s">
        <v>36</v>
      </c>
      <c r="I38" s="356" t="s">
        <v>37</v>
      </c>
      <c r="J38" s="357"/>
      <c r="K38" s="357"/>
      <c r="L38" s="358"/>
      <c r="M38" s="450"/>
      <c r="N38" s="432">
        <f t="shared" si="3"/>
        <v>0</v>
      </c>
      <c r="O38" s="3"/>
      <c r="P38" s="42"/>
      <c r="Q38" s="2164"/>
      <c r="U38" s="43"/>
      <c r="V38" s="43"/>
    </row>
    <row r="39" spans="2:22" ht="15" customHeight="1" x14ac:dyDescent="0.25">
      <c r="B39" s="20" t="s">
        <v>38</v>
      </c>
      <c r="C39" s="21"/>
      <c r="D39" s="22"/>
      <c r="E39" s="438">
        <f>C39*D39</f>
        <v>0</v>
      </c>
      <c r="H39" s="359">
        <v>60</v>
      </c>
      <c r="I39" s="360" t="s">
        <v>39</v>
      </c>
      <c r="J39" s="361"/>
      <c r="K39" s="361"/>
      <c r="L39" s="362"/>
      <c r="M39" s="451"/>
      <c r="N39" s="452">
        <f t="shared" si="3"/>
        <v>0</v>
      </c>
      <c r="O39" s="453">
        <f>SUM(O31:O38)</f>
        <v>0</v>
      </c>
      <c r="P39" s="45"/>
      <c r="Q39" s="2164"/>
      <c r="U39" s="43"/>
      <c r="V39" s="43"/>
    </row>
    <row r="40" spans="2:22" ht="15" customHeight="1" x14ac:dyDescent="0.25">
      <c r="B40" s="27" t="s">
        <v>40</v>
      </c>
      <c r="C40" s="23"/>
      <c r="D40" s="24"/>
      <c r="E40" s="438">
        <f>C40*D40</f>
        <v>0</v>
      </c>
      <c r="H40" s="364"/>
      <c r="I40" s="365"/>
      <c r="J40" s="336"/>
      <c r="K40" s="336"/>
      <c r="L40" s="366"/>
      <c r="M40" s="367"/>
      <c r="N40" s="365"/>
      <c r="O40" s="454"/>
      <c r="P40" s="369"/>
      <c r="Q40" s="2164"/>
      <c r="U40" s="369"/>
      <c r="V40" s="369"/>
    </row>
    <row r="41" spans="2:22" ht="15" customHeight="1" thickBot="1" x14ac:dyDescent="0.3">
      <c r="B41" s="27" t="s">
        <v>41</v>
      </c>
      <c r="C41" s="23"/>
      <c r="D41" s="24"/>
      <c r="E41" s="438">
        <f>C41*D41</f>
        <v>0</v>
      </c>
      <c r="H41" s="370">
        <v>613</v>
      </c>
      <c r="I41" s="371" t="s">
        <v>42</v>
      </c>
      <c r="J41" s="372"/>
      <c r="K41" s="372"/>
      <c r="L41" s="373"/>
      <c r="M41" s="373"/>
      <c r="N41" s="455">
        <f>O41</f>
        <v>0</v>
      </c>
      <c r="O41" s="4"/>
      <c r="P41" s="45"/>
      <c r="Q41" s="2164"/>
      <c r="U41" s="43"/>
      <c r="V41" s="43"/>
    </row>
    <row r="42" spans="2:22" ht="15" customHeight="1" thickBot="1" x14ac:dyDescent="0.3">
      <c r="B42" s="538" t="s">
        <v>43</v>
      </c>
      <c r="C42" s="468">
        <f>SUM(C39:C41)</f>
        <v>0</v>
      </c>
      <c r="D42" s="469" t="e">
        <f>E42/C42</f>
        <v>#DIV/0!</v>
      </c>
      <c r="E42" s="470">
        <f>SUM(E39:E41)</f>
        <v>0</v>
      </c>
      <c r="H42" s="348">
        <v>614</v>
      </c>
      <c r="I42" s="349" t="s">
        <v>44</v>
      </c>
      <c r="J42" s="350"/>
      <c r="K42" s="350"/>
      <c r="L42" s="351"/>
      <c r="M42" s="351"/>
      <c r="N42" s="455">
        <f t="shared" ref="N42:N46" si="4">O42</f>
        <v>0</v>
      </c>
      <c r="O42" s="5"/>
      <c r="P42" s="369"/>
      <c r="Q42" s="2164"/>
      <c r="U42" s="369"/>
      <c r="V42" s="369"/>
    </row>
    <row r="43" spans="2:22" ht="15" customHeight="1" thickBot="1" x14ac:dyDescent="0.3">
      <c r="B43" s="603"/>
      <c r="C43" s="74"/>
      <c r="D43" s="75"/>
      <c r="E43" s="73"/>
      <c r="H43" s="348">
        <v>615</v>
      </c>
      <c r="I43" s="349" t="s">
        <v>45</v>
      </c>
      <c r="J43" s="350"/>
      <c r="K43" s="350"/>
      <c r="L43" s="351"/>
      <c r="M43" s="351"/>
      <c r="N43" s="455">
        <f t="shared" si="4"/>
        <v>0</v>
      </c>
      <c r="O43" s="5"/>
      <c r="P43" s="45"/>
      <c r="Q43" s="2164"/>
      <c r="U43" s="43"/>
      <c r="V43" s="43"/>
    </row>
    <row r="44" spans="2:22" ht="15" customHeight="1" thickBot="1" x14ac:dyDescent="0.3">
      <c r="B44" s="472" t="s">
        <v>46</v>
      </c>
      <c r="C44" s="473"/>
      <c r="D44" s="474"/>
      <c r="E44" s="475"/>
      <c r="H44" s="348">
        <v>616</v>
      </c>
      <c r="I44" s="349" t="s">
        <v>47</v>
      </c>
      <c r="J44" s="350"/>
      <c r="K44" s="350"/>
      <c r="L44" s="351"/>
      <c r="M44" s="351"/>
      <c r="N44" s="455">
        <f t="shared" si="4"/>
        <v>0</v>
      </c>
      <c r="O44" s="5"/>
      <c r="P44" s="369"/>
      <c r="Q44" s="2164"/>
      <c r="U44" s="369"/>
      <c r="V44" s="369"/>
    </row>
    <row r="45" spans="2:22" ht="15" customHeight="1" x14ac:dyDescent="0.25">
      <c r="B45" s="20" t="s">
        <v>48</v>
      </c>
      <c r="C45" s="21"/>
      <c r="D45" s="22"/>
      <c r="E45" s="438">
        <f>C45*D45</f>
        <v>0</v>
      </c>
      <c r="H45" s="374">
        <v>618</v>
      </c>
      <c r="I45" s="375" t="s">
        <v>49</v>
      </c>
      <c r="J45" s="376"/>
      <c r="K45" s="376"/>
      <c r="L45" s="377"/>
      <c r="M45" s="377"/>
      <c r="N45" s="455">
        <f t="shared" si="4"/>
        <v>0</v>
      </c>
      <c r="O45" s="6"/>
      <c r="P45" s="45"/>
      <c r="Q45" s="2164"/>
      <c r="U45" s="43"/>
      <c r="V45" s="43"/>
    </row>
    <row r="46" spans="2:22" ht="15" customHeight="1" x14ac:dyDescent="0.25">
      <c r="B46" s="28" t="s">
        <v>50</v>
      </c>
      <c r="C46" s="21"/>
      <c r="D46" s="22"/>
      <c r="E46" s="438">
        <f t="shared" ref="E46:E59" si="5">C46*D46</f>
        <v>0</v>
      </c>
      <c r="H46" s="359">
        <v>61</v>
      </c>
      <c r="I46" s="378" t="s">
        <v>51</v>
      </c>
      <c r="J46" s="361"/>
      <c r="K46" s="361"/>
      <c r="L46" s="362"/>
      <c r="M46" s="362"/>
      <c r="N46" s="363">
        <f t="shared" si="4"/>
        <v>0</v>
      </c>
      <c r="O46" s="453">
        <f>SUM(O41:O45)</f>
        <v>0</v>
      </c>
      <c r="P46" s="369"/>
      <c r="Q46" s="2164"/>
      <c r="U46" s="369"/>
      <c r="V46" s="369"/>
    </row>
    <row r="47" spans="2:22" ht="15" customHeight="1" x14ac:dyDescent="0.25">
      <c r="B47" s="28" t="s">
        <v>52</v>
      </c>
      <c r="C47" s="21"/>
      <c r="D47" s="22"/>
      <c r="E47" s="438">
        <f t="shared" si="5"/>
        <v>0</v>
      </c>
      <c r="H47" s="379"/>
      <c r="I47" s="42"/>
      <c r="J47" s="341"/>
      <c r="K47" s="341"/>
      <c r="L47" s="45"/>
      <c r="M47" s="43"/>
      <c r="N47" s="367"/>
      <c r="O47" s="465"/>
      <c r="P47" s="45"/>
      <c r="Q47" s="2164"/>
      <c r="U47" s="43"/>
      <c r="V47" s="43"/>
    </row>
    <row r="48" spans="2:22" ht="15" customHeight="1" x14ac:dyDescent="0.25">
      <c r="B48" s="28" t="s">
        <v>53</v>
      </c>
      <c r="C48" s="21"/>
      <c r="D48" s="22"/>
      <c r="E48" s="438">
        <f t="shared" si="5"/>
        <v>0</v>
      </c>
      <c r="H48" s="370">
        <v>621</v>
      </c>
      <c r="I48" s="381" t="s">
        <v>54</v>
      </c>
      <c r="J48" s="346"/>
      <c r="K48" s="346"/>
      <c r="L48" s="347"/>
      <c r="M48" s="431"/>
      <c r="N48" s="432">
        <f>O48</f>
        <v>0</v>
      </c>
      <c r="O48" s="7"/>
      <c r="P48" s="352"/>
      <c r="Q48" s="2164"/>
      <c r="U48" s="352"/>
      <c r="V48" s="352"/>
    </row>
    <row r="49" spans="2:22" ht="15" customHeight="1" x14ac:dyDescent="0.25">
      <c r="B49" s="28" t="s">
        <v>55</v>
      </c>
      <c r="C49" s="21"/>
      <c r="D49" s="22"/>
      <c r="E49" s="438">
        <f t="shared" si="5"/>
        <v>0</v>
      </c>
      <c r="H49" s="348">
        <v>622</v>
      </c>
      <c r="I49" s="349" t="s">
        <v>56</v>
      </c>
      <c r="J49" s="350"/>
      <c r="K49" s="350"/>
      <c r="L49" s="351"/>
      <c r="M49" s="437"/>
      <c r="N49" s="432">
        <f t="shared" ref="N49:N59" si="6">O49</f>
        <v>0</v>
      </c>
      <c r="O49" s="2"/>
      <c r="P49" s="352"/>
      <c r="Q49" s="2164"/>
      <c r="U49" s="43"/>
      <c r="V49" s="43"/>
    </row>
    <row r="50" spans="2:22" ht="15" customHeight="1" x14ac:dyDescent="0.25">
      <c r="B50" s="28" t="s">
        <v>57</v>
      </c>
      <c r="C50" s="21"/>
      <c r="D50" s="22"/>
      <c r="E50" s="438">
        <f t="shared" si="5"/>
        <v>0</v>
      </c>
      <c r="H50" s="348" t="s">
        <v>58</v>
      </c>
      <c r="I50" s="349" t="s">
        <v>59</v>
      </c>
      <c r="J50" s="350"/>
      <c r="K50" s="350"/>
      <c r="L50" s="351"/>
      <c r="M50" s="437"/>
      <c r="N50" s="432">
        <f t="shared" si="6"/>
        <v>0</v>
      </c>
      <c r="O50" s="2"/>
      <c r="P50" s="352"/>
      <c r="Q50" s="2164"/>
      <c r="U50" s="43"/>
      <c r="V50" s="43"/>
    </row>
    <row r="51" spans="2:22" ht="15" customHeight="1" x14ac:dyDescent="0.25">
      <c r="B51" s="28" t="s">
        <v>60</v>
      </c>
      <c r="C51" s="21"/>
      <c r="D51" s="22"/>
      <c r="E51" s="438">
        <f t="shared" si="5"/>
        <v>0</v>
      </c>
      <c r="H51" s="348">
        <v>623</v>
      </c>
      <c r="I51" s="349" t="s">
        <v>61</v>
      </c>
      <c r="J51" s="350"/>
      <c r="K51" s="350"/>
      <c r="L51" s="351"/>
      <c r="M51" s="437"/>
      <c r="N51" s="432">
        <f t="shared" si="6"/>
        <v>0</v>
      </c>
      <c r="O51" s="2"/>
      <c r="P51" s="325"/>
      <c r="Q51" s="2164"/>
      <c r="U51" s="325"/>
      <c r="V51" s="325"/>
    </row>
    <row r="52" spans="2:22" ht="15" customHeight="1" x14ac:dyDescent="0.25">
      <c r="B52" s="28" t="s">
        <v>62</v>
      </c>
      <c r="C52" s="21"/>
      <c r="D52" s="22"/>
      <c r="E52" s="438">
        <f t="shared" si="5"/>
        <v>0</v>
      </c>
      <c r="H52" s="348">
        <v>624</v>
      </c>
      <c r="I52" s="349" t="s">
        <v>63</v>
      </c>
      <c r="J52" s="350"/>
      <c r="K52" s="350"/>
      <c r="L52" s="351"/>
      <c r="M52" s="437"/>
      <c r="N52" s="432">
        <f t="shared" si="6"/>
        <v>0</v>
      </c>
      <c r="O52" s="2"/>
      <c r="P52" s="325"/>
      <c r="Q52" s="2164"/>
      <c r="U52" s="325"/>
      <c r="V52" s="325"/>
    </row>
    <row r="53" spans="2:22" ht="15" customHeight="1" x14ac:dyDescent="0.25">
      <c r="B53" s="28" t="s">
        <v>64</v>
      </c>
      <c r="C53" s="21"/>
      <c r="D53" s="22"/>
      <c r="E53" s="438">
        <f t="shared" si="5"/>
        <v>0</v>
      </c>
      <c r="H53" s="348" t="s">
        <v>65</v>
      </c>
      <c r="I53" s="349" t="s">
        <v>66</v>
      </c>
      <c r="J53" s="350"/>
      <c r="K53" s="350"/>
      <c r="L53" s="351"/>
      <c r="M53" s="437"/>
      <c r="N53" s="432">
        <f t="shared" si="6"/>
        <v>0</v>
      </c>
      <c r="O53" s="2"/>
      <c r="P53" s="325"/>
      <c r="Q53" s="2164"/>
      <c r="U53" s="325"/>
      <c r="V53" s="325"/>
    </row>
    <row r="54" spans="2:22" ht="15" customHeight="1" x14ac:dyDescent="0.25">
      <c r="B54" s="28" t="s">
        <v>67</v>
      </c>
      <c r="C54" s="21"/>
      <c r="D54" s="22"/>
      <c r="E54" s="438">
        <f t="shared" si="5"/>
        <v>0</v>
      </c>
      <c r="H54" s="348" t="s">
        <v>68</v>
      </c>
      <c r="I54" s="349" t="s">
        <v>69</v>
      </c>
      <c r="J54" s="350"/>
      <c r="K54" s="350"/>
      <c r="L54" s="351"/>
      <c r="M54" s="437"/>
      <c r="N54" s="432">
        <f t="shared" si="6"/>
        <v>0</v>
      </c>
      <c r="O54" s="2"/>
      <c r="P54" s="325"/>
      <c r="Q54" s="2164"/>
      <c r="U54" s="325"/>
      <c r="V54" s="325"/>
    </row>
    <row r="55" spans="2:22" ht="15" customHeight="1" x14ac:dyDescent="0.25">
      <c r="B55" s="28" t="s">
        <v>70</v>
      </c>
      <c r="C55" s="21"/>
      <c r="D55" s="22"/>
      <c r="E55" s="438">
        <f t="shared" si="5"/>
        <v>0</v>
      </c>
      <c r="H55" s="348">
        <v>626</v>
      </c>
      <c r="I55" s="349" t="s">
        <v>71</v>
      </c>
      <c r="J55" s="350"/>
      <c r="K55" s="350"/>
      <c r="L55" s="351"/>
      <c r="M55" s="437"/>
      <c r="N55" s="432">
        <f t="shared" si="6"/>
        <v>0</v>
      </c>
      <c r="O55" s="2"/>
      <c r="P55" s="325"/>
      <c r="Q55" s="2164"/>
      <c r="U55" s="325"/>
      <c r="V55" s="325"/>
    </row>
    <row r="56" spans="2:22" ht="15" customHeight="1" x14ac:dyDescent="0.25">
      <c r="B56" s="28" t="s">
        <v>72</v>
      </c>
      <c r="C56" s="21"/>
      <c r="D56" s="22"/>
      <c r="E56" s="438">
        <f t="shared" si="5"/>
        <v>0</v>
      </c>
      <c r="H56" s="348" t="s">
        <v>73</v>
      </c>
      <c r="I56" s="349" t="s">
        <v>74</v>
      </c>
      <c r="J56" s="350"/>
      <c r="K56" s="350"/>
      <c r="L56" s="351"/>
      <c r="M56" s="437"/>
      <c r="N56" s="432">
        <f t="shared" si="6"/>
        <v>0</v>
      </c>
      <c r="O56" s="2"/>
      <c r="P56" s="325"/>
      <c r="Q56" s="2164"/>
      <c r="U56" s="325"/>
      <c r="V56" s="325"/>
    </row>
    <row r="57" spans="2:22" ht="15" customHeight="1" x14ac:dyDescent="0.25">
      <c r="B57" s="28" t="s">
        <v>75</v>
      </c>
      <c r="C57" s="21"/>
      <c r="D57" s="22"/>
      <c r="E57" s="438">
        <f t="shared" si="5"/>
        <v>0</v>
      </c>
      <c r="H57" s="348" t="s">
        <v>76</v>
      </c>
      <c r="I57" s="349" t="s">
        <v>77</v>
      </c>
      <c r="J57" s="350"/>
      <c r="K57" s="350"/>
      <c r="L57" s="351"/>
      <c r="M57" s="437"/>
      <c r="N57" s="432">
        <f t="shared" si="6"/>
        <v>0</v>
      </c>
      <c r="O57" s="2"/>
      <c r="P57" s="325"/>
      <c r="Q57" s="2164"/>
      <c r="U57" s="325"/>
      <c r="V57" s="325"/>
    </row>
    <row r="58" spans="2:22" ht="15" customHeight="1" x14ac:dyDescent="0.25">
      <c r="B58" s="28" t="s">
        <v>78</v>
      </c>
      <c r="C58" s="21"/>
      <c r="D58" s="22"/>
      <c r="E58" s="438">
        <f t="shared" si="5"/>
        <v>0</v>
      </c>
      <c r="H58" s="374" t="s">
        <v>79</v>
      </c>
      <c r="I58" s="356" t="s">
        <v>80</v>
      </c>
      <c r="J58" s="357"/>
      <c r="K58" s="357"/>
      <c r="L58" s="358"/>
      <c r="M58" s="450"/>
      <c r="N58" s="432">
        <f t="shared" si="6"/>
        <v>0</v>
      </c>
      <c r="O58" s="3"/>
      <c r="P58" s="325"/>
      <c r="Q58" s="2164"/>
      <c r="U58" s="325"/>
      <c r="V58" s="325"/>
    </row>
    <row r="59" spans="2:22" ht="14.4" thickBot="1" x14ac:dyDescent="0.3">
      <c r="B59" s="27" t="s">
        <v>81</v>
      </c>
      <c r="C59" s="21"/>
      <c r="D59" s="22"/>
      <c r="E59" s="438">
        <f t="shared" si="5"/>
        <v>0</v>
      </c>
      <c r="H59" s="359">
        <v>62</v>
      </c>
      <c r="I59" s="378" t="s">
        <v>82</v>
      </c>
      <c r="J59" s="361"/>
      <c r="K59" s="361"/>
      <c r="L59" s="362"/>
      <c r="M59" s="451"/>
      <c r="N59" s="452">
        <f t="shared" si="6"/>
        <v>0</v>
      </c>
      <c r="O59" s="453">
        <f>SUM(O48:O58)</f>
        <v>0</v>
      </c>
      <c r="P59" s="325"/>
      <c r="Q59" s="2164"/>
      <c r="U59" s="325"/>
      <c r="V59" s="325"/>
    </row>
    <row r="60" spans="2:22" ht="14.1" customHeight="1" thickBot="1" x14ac:dyDescent="0.3">
      <c r="B60" s="467" t="s">
        <v>83</v>
      </c>
      <c r="C60" s="468">
        <f>SUM(C45:C59)</f>
        <v>0</v>
      </c>
      <c r="D60" s="469" t="e">
        <f>E60/C60</f>
        <v>#DIV/0!</v>
      </c>
      <c r="E60" s="470">
        <f>SUM(E45:E59)</f>
        <v>0</v>
      </c>
      <c r="H60" s="334"/>
      <c r="I60" s="369"/>
      <c r="J60" s="341"/>
      <c r="K60" s="341"/>
      <c r="L60" s="325"/>
      <c r="M60" s="325"/>
      <c r="N60" s="335"/>
      <c r="O60" s="471"/>
      <c r="Q60" s="2164"/>
    </row>
    <row r="61" spans="2:22" ht="14.1" customHeight="1" thickBot="1" x14ac:dyDescent="0.3">
      <c r="B61" s="70"/>
      <c r="C61" s="67"/>
      <c r="D61" s="68"/>
      <c r="E61" s="69"/>
      <c r="H61" s="383">
        <v>63</v>
      </c>
      <c r="I61" s="378" t="s">
        <v>84</v>
      </c>
      <c r="J61" s="361"/>
      <c r="K61" s="361"/>
      <c r="L61" s="362"/>
      <c r="M61" s="451"/>
      <c r="N61" s="452">
        <f>O61</f>
        <v>0</v>
      </c>
      <c r="O61" s="7"/>
      <c r="Q61" s="2164"/>
    </row>
    <row r="62" spans="2:22" ht="14.1" customHeight="1" thickBot="1" x14ac:dyDescent="0.3">
      <c r="B62" s="472" t="s">
        <v>85</v>
      </c>
      <c r="C62" s="473"/>
      <c r="D62" s="474"/>
      <c r="E62" s="475"/>
      <c r="H62" s="364"/>
      <c r="I62" s="352"/>
      <c r="J62" s="341"/>
      <c r="K62" s="341"/>
      <c r="L62" s="325"/>
      <c r="M62" s="325"/>
      <c r="N62" s="365"/>
      <c r="O62" s="454"/>
      <c r="Q62" s="2164"/>
    </row>
    <row r="63" spans="2:22" ht="14.1" customHeight="1" x14ac:dyDescent="0.25">
      <c r="B63" s="29" t="s">
        <v>86</v>
      </c>
      <c r="C63" s="21"/>
      <c r="D63" s="22"/>
      <c r="E63" s="438">
        <f>C63*D63</f>
        <v>0</v>
      </c>
      <c r="H63" s="370">
        <v>64111</v>
      </c>
      <c r="I63" s="381" t="s">
        <v>87</v>
      </c>
      <c r="J63" s="346"/>
      <c r="K63" s="346"/>
      <c r="L63" s="347"/>
      <c r="M63" s="431"/>
      <c r="N63" s="432">
        <f>O63</f>
        <v>0</v>
      </c>
      <c r="O63" s="7"/>
      <c r="Q63" s="2164"/>
    </row>
    <row r="64" spans="2:22" ht="14.1" customHeight="1" x14ac:dyDescent="0.25">
      <c r="B64" s="27" t="s">
        <v>88</v>
      </c>
      <c r="C64" s="23"/>
      <c r="D64" s="24"/>
      <c r="E64" s="438">
        <f>C64*D64</f>
        <v>0</v>
      </c>
      <c r="H64" s="348">
        <v>64115</v>
      </c>
      <c r="I64" s="349" t="s">
        <v>89</v>
      </c>
      <c r="J64" s="350"/>
      <c r="K64" s="350"/>
      <c r="L64" s="351"/>
      <c r="M64" s="437"/>
      <c r="N64" s="432">
        <f t="shared" ref="N64:N67" si="7">O64</f>
        <v>0</v>
      </c>
      <c r="O64" s="2"/>
      <c r="Q64" s="2164"/>
    </row>
    <row r="65" spans="2:17" ht="14.1" customHeight="1" thickBot="1" x14ac:dyDescent="0.3">
      <c r="B65" s="27" t="s">
        <v>90</v>
      </c>
      <c r="C65" s="25"/>
      <c r="D65" s="26"/>
      <c r="E65" s="438">
        <f>C65*D65</f>
        <v>0</v>
      </c>
      <c r="H65" s="348">
        <v>645</v>
      </c>
      <c r="I65" s="349" t="s">
        <v>91</v>
      </c>
      <c r="J65" s="350"/>
      <c r="K65" s="350"/>
      <c r="L65" s="351"/>
      <c r="M65" s="437"/>
      <c r="N65" s="432">
        <f t="shared" si="7"/>
        <v>0</v>
      </c>
      <c r="O65" s="2"/>
      <c r="Q65" s="2164"/>
    </row>
    <row r="66" spans="2:17" ht="14.1" customHeight="1" thickBot="1" x14ac:dyDescent="0.3">
      <c r="B66" s="467" t="s">
        <v>92</v>
      </c>
      <c r="C66" s="468">
        <f>SUM(C63:C65)</f>
        <v>0</v>
      </c>
      <c r="D66" s="469" t="e">
        <f>E66/C66</f>
        <v>#DIV/0!</v>
      </c>
      <c r="E66" s="470">
        <f>SUM(E63:E65)</f>
        <v>0</v>
      </c>
      <c r="H66" s="374">
        <v>647</v>
      </c>
      <c r="I66" s="356" t="s">
        <v>93</v>
      </c>
      <c r="J66" s="357"/>
      <c r="K66" s="357"/>
      <c r="L66" s="358"/>
      <c r="M66" s="450"/>
      <c r="N66" s="432">
        <f t="shared" si="7"/>
        <v>0</v>
      </c>
      <c r="O66" s="3"/>
      <c r="Q66" s="2164"/>
    </row>
    <row r="67" spans="2:17" ht="14.1" customHeight="1" thickBot="1" x14ac:dyDescent="0.3">
      <c r="B67" s="70"/>
      <c r="C67" s="67"/>
      <c r="D67" s="68"/>
      <c r="E67" s="69"/>
      <c r="H67" s="359">
        <v>64</v>
      </c>
      <c r="I67" s="378" t="s">
        <v>94</v>
      </c>
      <c r="J67" s="361"/>
      <c r="K67" s="361"/>
      <c r="L67" s="362"/>
      <c r="M67" s="451"/>
      <c r="N67" s="452">
        <f t="shared" si="7"/>
        <v>0</v>
      </c>
      <c r="O67" s="476">
        <f>E77+O66</f>
        <v>0</v>
      </c>
      <c r="Q67" s="2164"/>
    </row>
    <row r="68" spans="2:17" ht="14.1" customHeight="1" thickBot="1" x14ac:dyDescent="0.3">
      <c r="B68" s="472" t="s">
        <v>95</v>
      </c>
      <c r="C68" s="473"/>
      <c r="D68" s="474"/>
      <c r="E68" s="475"/>
      <c r="H68" s="364"/>
      <c r="I68" s="352"/>
      <c r="J68" s="341"/>
      <c r="K68" s="341"/>
      <c r="L68" s="325"/>
      <c r="M68" s="325"/>
      <c r="N68" s="365"/>
      <c r="O68" s="454"/>
      <c r="Q68" s="2164"/>
    </row>
    <row r="69" spans="2:17" ht="14.1" customHeight="1" x14ac:dyDescent="0.25">
      <c r="B69" s="29" t="s">
        <v>96</v>
      </c>
      <c r="C69" s="21"/>
      <c r="D69" s="22"/>
      <c r="E69" s="438">
        <f>C69*D69</f>
        <v>0</v>
      </c>
      <c r="H69" s="348">
        <v>654</v>
      </c>
      <c r="I69" s="381" t="s">
        <v>97</v>
      </c>
      <c r="J69" s="346"/>
      <c r="K69" s="346"/>
      <c r="L69" s="347"/>
      <c r="M69" s="431"/>
      <c r="N69" s="432">
        <f>O69</f>
        <v>0</v>
      </c>
      <c r="O69" s="2"/>
      <c r="Q69" s="2164"/>
    </row>
    <row r="70" spans="2:17" ht="14.1" customHeight="1" x14ac:dyDescent="0.25">
      <c r="B70" s="27" t="s">
        <v>98</v>
      </c>
      <c r="C70" s="23"/>
      <c r="D70" s="24"/>
      <c r="E70" s="438">
        <f>C70*D70</f>
        <v>0</v>
      </c>
      <c r="H70" s="348">
        <v>655</v>
      </c>
      <c r="I70" s="384" t="s">
        <v>99</v>
      </c>
      <c r="J70" s="350"/>
      <c r="K70" s="350"/>
      <c r="L70" s="351"/>
      <c r="M70" s="437"/>
      <c r="N70" s="432">
        <f t="shared" ref="N70:N72" si="8">O70</f>
        <v>0</v>
      </c>
      <c r="O70" s="2"/>
      <c r="Q70" s="2164"/>
    </row>
    <row r="71" spans="2:17" ht="14.1" customHeight="1" x14ac:dyDescent="0.25">
      <c r="B71" s="27" t="s">
        <v>100</v>
      </c>
      <c r="C71" s="23"/>
      <c r="D71" s="24"/>
      <c r="E71" s="438">
        <f>C71*D71</f>
        <v>0</v>
      </c>
      <c r="H71" s="370">
        <v>658</v>
      </c>
      <c r="I71" s="385" t="s">
        <v>101</v>
      </c>
      <c r="J71" s="357"/>
      <c r="K71" s="357"/>
      <c r="L71" s="386"/>
      <c r="M71" s="477"/>
      <c r="N71" s="432">
        <f t="shared" si="8"/>
        <v>0</v>
      </c>
      <c r="O71" s="3"/>
      <c r="Q71" s="2164"/>
    </row>
    <row r="72" spans="2:17" ht="14.1" customHeight="1" x14ac:dyDescent="0.25">
      <c r="B72" s="27" t="s">
        <v>102</v>
      </c>
      <c r="C72" s="23"/>
      <c r="D72" s="24"/>
      <c r="E72" s="438">
        <f>C72*D72</f>
        <v>0</v>
      </c>
      <c r="H72" s="359">
        <v>65</v>
      </c>
      <c r="I72" s="378" t="s">
        <v>103</v>
      </c>
      <c r="J72" s="361"/>
      <c r="K72" s="361"/>
      <c r="L72" s="387"/>
      <c r="M72" s="478"/>
      <c r="N72" s="452">
        <f t="shared" si="8"/>
        <v>0</v>
      </c>
      <c r="O72" s="453">
        <f>SUM(O69:O71)</f>
        <v>0</v>
      </c>
      <c r="Q72" s="2164"/>
    </row>
    <row r="73" spans="2:17" ht="14.1" customHeight="1" thickBot="1" x14ac:dyDescent="0.3">
      <c r="B73" s="27" t="s">
        <v>104</v>
      </c>
      <c r="C73" s="25"/>
      <c r="D73" s="26"/>
      <c r="E73" s="438">
        <f>C73*D73</f>
        <v>0</v>
      </c>
      <c r="H73" s="334"/>
      <c r="I73" s="369"/>
      <c r="J73" s="341"/>
      <c r="K73" s="341"/>
      <c r="L73" s="352"/>
      <c r="M73" s="352"/>
      <c r="N73" s="335"/>
      <c r="O73" s="471"/>
      <c r="Q73" s="2164"/>
    </row>
    <row r="74" spans="2:17" ht="14.1" customHeight="1" thickBot="1" x14ac:dyDescent="0.3">
      <c r="B74" s="467" t="s">
        <v>105</v>
      </c>
      <c r="C74" s="468">
        <f>SUM(C69:C73)</f>
        <v>0</v>
      </c>
      <c r="D74" s="469" t="e">
        <f>E74/C74</f>
        <v>#DIV/0!</v>
      </c>
      <c r="E74" s="470">
        <f>SUM(E69:E73)</f>
        <v>0</v>
      </c>
      <c r="H74" s="383">
        <v>66</v>
      </c>
      <c r="I74" s="378" t="s">
        <v>106</v>
      </c>
      <c r="J74" s="361"/>
      <c r="K74" s="361"/>
      <c r="L74" s="361"/>
      <c r="M74" s="479"/>
      <c r="N74" s="452">
        <f>O74</f>
        <v>0</v>
      </c>
      <c r="O74" s="7"/>
      <c r="Q74" s="2164"/>
    </row>
    <row r="75" spans="2:17" ht="14.1" customHeight="1" x14ac:dyDescent="0.25">
      <c r="B75" s="70"/>
      <c r="C75" s="480"/>
      <c r="D75" s="68"/>
      <c r="E75" s="69"/>
      <c r="H75" s="334"/>
      <c r="I75" s="369"/>
      <c r="J75" s="325"/>
      <c r="K75" s="325"/>
      <c r="L75" s="352"/>
      <c r="M75" s="352"/>
      <c r="N75" s="335"/>
      <c r="O75" s="471"/>
      <c r="Q75" s="2164"/>
    </row>
    <row r="76" spans="2:17" ht="14.1" customHeight="1" thickBot="1" x14ac:dyDescent="0.3">
      <c r="B76" s="70"/>
      <c r="C76" s="480"/>
      <c r="D76" s="68"/>
      <c r="E76" s="69"/>
      <c r="H76" s="383">
        <v>67</v>
      </c>
      <c r="I76" s="378" t="s">
        <v>107</v>
      </c>
      <c r="J76" s="361"/>
      <c r="K76" s="361"/>
      <c r="L76" s="361"/>
      <c r="M76" s="479"/>
      <c r="N76" s="452">
        <f>O76</f>
        <v>0</v>
      </c>
      <c r="O76" s="7"/>
      <c r="Q76" s="2164"/>
    </row>
    <row r="77" spans="2:17" ht="14.1" customHeight="1" x14ac:dyDescent="0.25">
      <c r="B77" s="2395" t="s">
        <v>108</v>
      </c>
      <c r="C77" s="2396"/>
      <c r="D77" s="2397"/>
      <c r="E77" s="2416">
        <f>E74+E66+E60+E42+E36</f>
        <v>0</v>
      </c>
      <c r="H77" s="364"/>
      <c r="I77" s="352"/>
      <c r="J77" s="341"/>
      <c r="K77" s="341"/>
      <c r="L77" s="352"/>
      <c r="M77" s="352"/>
      <c r="N77" s="365"/>
      <c r="O77" s="454"/>
      <c r="Q77" s="2164"/>
    </row>
    <row r="78" spans="2:17" ht="14.1" customHeight="1" x14ac:dyDescent="0.25">
      <c r="B78" s="2398"/>
      <c r="C78" s="2399"/>
      <c r="D78" s="2400"/>
      <c r="E78" s="2424"/>
      <c r="H78" s="370" t="s">
        <v>109</v>
      </c>
      <c r="I78" s="381" t="s">
        <v>110</v>
      </c>
      <c r="J78" s="346"/>
      <c r="K78" s="346"/>
      <c r="L78" s="388"/>
      <c r="M78" s="481"/>
      <c r="N78" s="432">
        <f>O78</f>
        <v>0</v>
      </c>
      <c r="O78" s="7"/>
      <c r="Q78" s="2164"/>
    </row>
    <row r="79" spans="2:17" ht="14.1" customHeight="1" x14ac:dyDescent="0.25">
      <c r="B79" s="2398"/>
      <c r="C79" s="2399"/>
      <c r="D79" s="2400"/>
      <c r="E79" s="2424"/>
      <c r="H79" s="348" t="s">
        <v>111</v>
      </c>
      <c r="I79" s="349" t="s">
        <v>112</v>
      </c>
      <c r="J79" s="350"/>
      <c r="K79" s="350"/>
      <c r="L79" s="351"/>
      <c r="M79" s="437"/>
      <c r="N79" s="432">
        <f t="shared" ref="N79:N81" si="9">O79</f>
        <v>0</v>
      </c>
      <c r="O79" s="2"/>
      <c r="Q79" s="2164"/>
    </row>
    <row r="80" spans="2:17" ht="14.1" customHeight="1" thickBot="1" x14ac:dyDescent="0.3">
      <c r="B80" s="2401"/>
      <c r="C80" s="2402"/>
      <c r="D80" s="2403"/>
      <c r="E80" s="2425"/>
      <c r="H80" s="374">
        <v>6815</v>
      </c>
      <c r="I80" s="356" t="s">
        <v>113</v>
      </c>
      <c r="J80" s="357"/>
      <c r="K80" s="357"/>
      <c r="L80" s="358"/>
      <c r="M80" s="450"/>
      <c r="N80" s="432">
        <f t="shared" si="9"/>
        <v>0</v>
      </c>
      <c r="O80" s="3"/>
      <c r="Q80" s="2164"/>
    </row>
    <row r="81" spans="2:17" ht="14.1" customHeight="1" thickBot="1" x14ac:dyDescent="0.3">
      <c r="B81" s="482"/>
      <c r="C81" s="483"/>
      <c r="D81" s="483"/>
      <c r="E81" s="484"/>
      <c r="H81" s="359">
        <v>68</v>
      </c>
      <c r="I81" s="378" t="s">
        <v>114</v>
      </c>
      <c r="J81" s="361"/>
      <c r="K81" s="361"/>
      <c r="L81" s="389"/>
      <c r="M81" s="485"/>
      <c r="N81" s="452">
        <f t="shared" si="9"/>
        <v>0</v>
      </c>
      <c r="O81" s="453">
        <f>SUM(O78:O80)</f>
        <v>0</v>
      </c>
      <c r="Q81" s="2164"/>
    </row>
    <row r="82" spans="2:17" ht="14.1" customHeight="1" thickTop="1" x14ac:dyDescent="0.25">
      <c r="H82" s="364"/>
      <c r="I82" s="352"/>
      <c r="J82" s="341"/>
      <c r="K82" s="341"/>
      <c r="L82" s="352"/>
      <c r="M82" s="352"/>
      <c r="N82" s="365"/>
      <c r="O82" s="454"/>
      <c r="Q82" s="2164"/>
    </row>
    <row r="83" spans="2:17" ht="14.1" customHeight="1" x14ac:dyDescent="0.25">
      <c r="H83" s="390">
        <v>86</v>
      </c>
      <c r="I83" s="378" t="s">
        <v>115</v>
      </c>
      <c r="J83" s="361"/>
      <c r="K83" s="361"/>
      <c r="L83" s="361"/>
      <c r="M83" s="479"/>
      <c r="N83" s="452">
        <f>O83</f>
        <v>0</v>
      </c>
      <c r="O83" s="11"/>
      <c r="Q83" s="2164"/>
    </row>
    <row r="84" spans="2:17" ht="14.4" thickBot="1" x14ac:dyDescent="0.3">
      <c r="H84" s="391"/>
      <c r="I84" s="45"/>
      <c r="J84" s="45"/>
      <c r="K84" s="45"/>
      <c r="L84" s="352"/>
      <c r="M84" s="352"/>
      <c r="N84" s="43"/>
      <c r="O84" s="380"/>
      <c r="Q84" s="2164"/>
    </row>
    <row r="85" spans="2:17" ht="13.8" x14ac:dyDescent="0.25">
      <c r="H85" s="392" t="s">
        <v>116</v>
      </c>
      <c r="I85" s="393"/>
      <c r="J85" s="394"/>
      <c r="K85" s="394"/>
      <c r="L85" s="393"/>
      <c r="M85" s="393"/>
      <c r="N85" s="396">
        <f>O85</f>
        <v>0</v>
      </c>
      <c r="O85" s="493">
        <f>SUM(O83+O81+O76+O74+O72+O67+O61+O59+O46+O39)</f>
        <v>0</v>
      </c>
      <c r="Q85" s="2164"/>
    </row>
    <row r="86" spans="2:17" ht="13.8" x14ac:dyDescent="0.25">
      <c r="H86" s="364" t="s">
        <v>117</v>
      </c>
      <c r="I86" s="365"/>
      <c r="J86" s="367"/>
      <c r="K86" s="367"/>
      <c r="L86" s="365"/>
      <c r="M86" s="365"/>
      <c r="N86" s="397">
        <f t="shared" ref="N86:N87" si="10">O86</f>
        <v>0</v>
      </c>
      <c r="O86" s="497">
        <f>IF(O85&lt;O128,O128-O85,0)</f>
        <v>0</v>
      </c>
      <c r="Q86" s="2164"/>
    </row>
    <row r="87" spans="2:17" ht="14.4" thickBot="1" x14ac:dyDescent="0.3">
      <c r="E87" s="498"/>
      <c r="F87" s="498"/>
      <c r="H87" s="398" t="s">
        <v>118</v>
      </c>
      <c r="I87" s="399"/>
      <c r="J87" s="400"/>
      <c r="K87" s="400"/>
      <c r="L87" s="401"/>
      <c r="M87" s="401"/>
      <c r="N87" s="403">
        <f t="shared" si="10"/>
        <v>0</v>
      </c>
      <c r="O87" s="500">
        <f>SUM(O85+O86)</f>
        <v>0</v>
      </c>
      <c r="Q87" s="2164"/>
    </row>
    <row r="88" spans="2:17" ht="14.4" thickBot="1" x14ac:dyDescent="0.3">
      <c r="E88" s="498"/>
      <c r="F88" s="498"/>
      <c r="Q88" s="2164"/>
    </row>
    <row r="89" spans="2:17" ht="15" customHeight="1" x14ac:dyDescent="0.25">
      <c r="B89" s="2342" t="s">
        <v>170</v>
      </c>
      <c r="C89" s="2343"/>
      <c r="D89" s="2343"/>
      <c r="E89" s="2343"/>
      <c r="F89" s="2344"/>
      <c r="H89" s="404" t="s">
        <v>119</v>
      </c>
      <c r="I89" s="405"/>
      <c r="J89" s="406"/>
      <c r="K89" s="406"/>
      <c r="L89" s="405"/>
      <c r="M89" s="405"/>
      <c r="N89" s="331"/>
      <c r="O89" s="333"/>
      <c r="Q89" s="2164"/>
    </row>
    <row r="90" spans="2:17" ht="28.2" customHeight="1" thickBot="1" x14ac:dyDescent="0.3">
      <c r="B90" s="2363"/>
      <c r="C90" s="2364"/>
      <c r="D90" s="2364"/>
      <c r="E90" s="2364"/>
      <c r="F90" s="2365"/>
      <c r="H90" s="334"/>
      <c r="I90" s="335"/>
      <c r="J90" s="336"/>
      <c r="K90" s="336"/>
      <c r="L90" s="335"/>
      <c r="M90" s="337"/>
      <c r="N90" s="429" t="s">
        <v>621</v>
      </c>
      <c r="O90" s="501" t="s">
        <v>19</v>
      </c>
    </row>
    <row r="91" spans="2:17" ht="15" customHeight="1" x14ac:dyDescent="0.25">
      <c r="B91" s="2366" t="s">
        <v>179</v>
      </c>
      <c r="C91" s="503"/>
      <c r="D91" s="503"/>
      <c r="E91" s="503"/>
      <c r="F91" s="504"/>
      <c r="H91" s="409"/>
      <c r="I91" s="410"/>
      <c r="J91" s="336"/>
      <c r="K91" s="336"/>
      <c r="L91" s="411"/>
      <c r="M91" s="505"/>
      <c r="N91" s="45"/>
      <c r="O91" s="412"/>
      <c r="Q91" s="2164"/>
    </row>
    <row r="92" spans="2:17" ht="14.25" customHeight="1" x14ac:dyDescent="0.25">
      <c r="B92" s="2367"/>
      <c r="C92" s="507"/>
      <c r="D92" s="507"/>
      <c r="E92" s="507"/>
      <c r="F92" s="508"/>
      <c r="H92" s="413">
        <v>70623</v>
      </c>
      <c r="I92" s="349" t="s">
        <v>1019</v>
      </c>
      <c r="J92" s="346"/>
      <c r="K92" s="346"/>
      <c r="L92" s="347"/>
      <c r="M92" s="431"/>
      <c r="N92" s="432">
        <f>O92</f>
        <v>0</v>
      </c>
      <c r="O92" s="1317">
        <f>J21</f>
        <v>0</v>
      </c>
      <c r="Q92" s="2164"/>
    </row>
    <row r="93" spans="2:17" ht="13.8" x14ac:dyDescent="0.25">
      <c r="B93" s="761"/>
      <c r="C93" s="674"/>
      <c r="D93" s="674"/>
      <c r="E93" s="674"/>
      <c r="F93" s="762"/>
      <c r="H93" s="413">
        <v>70624</v>
      </c>
      <c r="I93" s="349" t="s">
        <v>1023</v>
      </c>
      <c r="J93" s="350"/>
      <c r="K93" s="350"/>
      <c r="L93" s="351"/>
      <c r="M93" s="437"/>
      <c r="N93" s="432">
        <f t="shared" ref="N93:N99" si="11">O93</f>
        <v>0</v>
      </c>
      <c r="O93" s="9"/>
      <c r="Q93" s="2164"/>
    </row>
    <row r="94" spans="2:17" ht="14.25" customHeight="1" x14ac:dyDescent="0.25">
      <c r="B94" s="2336" t="s">
        <v>381</v>
      </c>
      <c r="C94" s="2337"/>
      <c r="D94" s="2337"/>
      <c r="E94" s="2337"/>
      <c r="F94" s="2338"/>
      <c r="H94" s="413">
        <v>70625</v>
      </c>
      <c r="I94" s="349" t="s">
        <v>1020</v>
      </c>
      <c r="J94" s="350"/>
      <c r="K94" s="350"/>
      <c r="L94" s="351"/>
      <c r="M94" s="437"/>
      <c r="N94" s="432">
        <f t="shared" si="11"/>
        <v>0</v>
      </c>
      <c r="O94" s="9"/>
      <c r="Q94" s="2164"/>
    </row>
    <row r="95" spans="2:17" s="2051" customFormat="1" ht="14.25" customHeight="1" x14ac:dyDescent="0.25">
      <c r="B95" s="2336"/>
      <c r="C95" s="2337"/>
      <c r="D95" s="2337"/>
      <c r="E95" s="2337"/>
      <c r="F95" s="2338"/>
      <c r="H95" s="413">
        <v>70626</v>
      </c>
      <c r="I95" s="349" t="s">
        <v>1021</v>
      </c>
      <c r="J95" s="350"/>
      <c r="K95" s="350"/>
      <c r="L95" s="351"/>
      <c r="M95" s="437"/>
      <c r="N95" s="432">
        <f t="shared" si="11"/>
        <v>0</v>
      </c>
      <c r="O95" s="9"/>
      <c r="Q95" s="2164"/>
    </row>
    <row r="96" spans="2:17" ht="14.25" customHeight="1" x14ac:dyDescent="0.25">
      <c r="B96" s="2336"/>
      <c r="C96" s="2337"/>
      <c r="D96" s="2337"/>
      <c r="E96" s="2337"/>
      <c r="F96" s="2338"/>
      <c r="H96" s="348">
        <v>70641</v>
      </c>
      <c r="I96" s="349" t="s">
        <v>123</v>
      </c>
      <c r="J96" s="350"/>
      <c r="K96" s="350"/>
      <c r="L96" s="351"/>
      <c r="M96" s="437"/>
      <c r="N96" s="432">
        <f t="shared" si="11"/>
        <v>0</v>
      </c>
      <c r="O96" s="2"/>
      <c r="Q96" s="2164"/>
    </row>
    <row r="97" spans="2:17" ht="15" customHeight="1" x14ac:dyDescent="0.25">
      <c r="B97" s="2428" t="s">
        <v>385</v>
      </c>
      <c r="C97" s="2429"/>
      <c r="D97" s="2429"/>
      <c r="E97" s="2429"/>
      <c r="F97" s="2430"/>
      <c r="H97" s="370">
        <v>706421</v>
      </c>
      <c r="I97" s="349" t="s">
        <v>124</v>
      </c>
      <c r="J97" s="350"/>
      <c r="K97" s="350"/>
      <c r="L97" s="351"/>
      <c r="M97" s="437"/>
      <c r="N97" s="432">
        <f t="shared" si="11"/>
        <v>0</v>
      </c>
      <c r="O97" s="7"/>
      <c r="Q97" s="2164"/>
    </row>
    <row r="98" spans="2:17" ht="14.25" customHeight="1" x14ac:dyDescent="0.25">
      <c r="B98" s="2428"/>
      <c r="C98" s="2429"/>
      <c r="D98" s="2429"/>
      <c r="E98" s="2429"/>
      <c r="F98" s="2430"/>
      <c r="H98" s="370">
        <v>708</v>
      </c>
      <c r="I98" s="356" t="s">
        <v>125</v>
      </c>
      <c r="J98" s="357"/>
      <c r="K98" s="357"/>
      <c r="L98" s="358"/>
      <c r="M98" s="450"/>
      <c r="N98" s="432">
        <f t="shared" si="11"/>
        <v>0</v>
      </c>
      <c r="O98" s="7"/>
      <c r="Q98" s="2164"/>
    </row>
    <row r="99" spans="2:17" ht="16.5" customHeight="1" x14ac:dyDescent="0.25">
      <c r="B99" s="2428"/>
      <c r="C99" s="2429"/>
      <c r="D99" s="2429"/>
      <c r="E99" s="2429"/>
      <c r="F99" s="2430"/>
      <c r="H99" s="359">
        <v>70</v>
      </c>
      <c r="I99" s="378" t="s">
        <v>126</v>
      </c>
      <c r="J99" s="361"/>
      <c r="K99" s="361"/>
      <c r="L99" s="389"/>
      <c r="M99" s="485"/>
      <c r="N99" s="452">
        <f t="shared" si="11"/>
        <v>0</v>
      </c>
      <c r="O99" s="453">
        <f>SUM(O92:O98)</f>
        <v>0</v>
      </c>
      <c r="Q99" s="2164"/>
    </row>
    <row r="100" spans="2:17" ht="16.5" customHeight="1" x14ac:dyDescent="0.25">
      <c r="B100" s="2428"/>
      <c r="C100" s="2429"/>
      <c r="D100" s="2429"/>
      <c r="E100" s="2429"/>
      <c r="F100" s="2430"/>
      <c r="H100" s="364"/>
      <c r="I100" s="352"/>
      <c r="J100" s="341"/>
      <c r="K100" s="341"/>
      <c r="L100" s="369"/>
      <c r="M100" s="369"/>
      <c r="N100" s="365"/>
      <c r="O100" s="454"/>
      <c r="Q100" s="2164"/>
    </row>
    <row r="101" spans="2:17" ht="15" customHeight="1" x14ac:dyDescent="0.25">
      <c r="B101" s="2428"/>
      <c r="C101" s="2429"/>
      <c r="D101" s="2429"/>
      <c r="E101" s="2429"/>
      <c r="F101" s="2430"/>
      <c r="H101" s="370">
        <v>741</v>
      </c>
      <c r="I101" s="381" t="s">
        <v>127</v>
      </c>
      <c r="J101" s="346"/>
      <c r="K101" s="346"/>
      <c r="L101" s="414"/>
      <c r="M101" s="513"/>
      <c r="N101" s="432">
        <f>O101</f>
        <v>0</v>
      </c>
      <c r="O101" s="7"/>
      <c r="Q101" s="2164"/>
    </row>
    <row r="102" spans="2:17" ht="14.25" customHeight="1" x14ac:dyDescent="0.25">
      <c r="B102" s="2336" t="s">
        <v>208</v>
      </c>
      <c r="C102" s="2337"/>
      <c r="D102" s="2337"/>
      <c r="E102" s="2337"/>
      <c r="F102" s="2338"/>
      <c r="H102" s="348">
        <v>742</v>
      </c>
      <c r="I102" s="349" t="s">
        <v>128</v>
      </c>
      <c r="J102" s="350"/>
      <c r="K102" s="350"/>
      <c r="L102" s="415"/>
      <c r="M102" s="514"/>
      <c r="N102" s="432">
        <f t="shared" ref="N102:N103" si="12">O102</f>
        <v>0</v>
      </c>
      <c r="O102" s="2"/>
      <c r="Q102" s="2164"/>
    </row>
    <row r="103" spans="2:17" ht="14.25" customHeight="1" x14ac:dyDescent="0.25">
      <c r="B103" s="2336"/>
      <c r="C103" s="2337"/>
      <c r="D103" s="2337"/>
      <c r="E103" s="2337"/>
      <c r="F103" s="2338"/>
      <c r="H103" s="370">
        <v>743</v>
      </c>
      <c r="I103" s="349" t="s">
        <v>129</v>
      </c>
      <c r="J103" s="350"/>
      <c r="K103" s="350"/>
      <c r="L103" s="351"/>
      <c r="M103" s="437"/>
      <c r="N103" s="432">
        <f t="shared" si="12"/>
        <v>0</v>
      </c>
      <c r="O103" s="7"/>
      <c r="Q103" s="2164"/>
    </row>
    <row r="104" spans="2:17" ht="14.25" customHeight="1" x14ac:dyDescent="0.3">
      <c r="B104" s="515"/>
      <c r="C104" s="516"/>
      <c r="D104" s="516"/>
      <c r="E104" s="516"/>
      <c r="F104" s="517"/>
      <c r="H104" s="416">
        <v>7441</v>
      </c>
      <c r="I104" s="349" t="s">
        <v>686</v>
      </c>
      <c r="J104" s="350"/>
      <c r="K104" s="350"/>
      <c r="L104" s="351"/>
      <c r="M104" s="437"/>
      <c r="N104" s="2368">
        <f>O104</f>
        <v>0</v>
      </c>
      <c r="O104" s="2426">
        <f>O85-(O99+O101+O102+O103+O106+O107+O108+O109+O110+O116+O118+O120+O122+O124+O126)</f>
        <v>0</v>
      </c>
      <c r="Q104" s="2164"/>
    </row>
    <row r="105" spans="2:17" ht="14.25" customHeight="1" x14ac:dyDescent="0.3">
      <c r="B105" s="515"/>
      <c r="C105" s="516"/>
      <c r="D105" s="516"/>
      <c r="E105" s="516"/>
      <c r="F105" s="517"/>
      <c r="H105" s="416">
        <v>7442</v>
      </c>
      <c r="I105" s="349" t="s">
        <v>687</v>
      </c>
      <c r="J105" s="350"/>
      <c r="K105" s="350"/>
      <c r="L105" s="351"/>
      <c r="M105" s="437"/>
      <c r="N105" s="2369"/>
      <c r="O105" s="2427"/>
      <c r="Q105" s="2164"/>
    </row>
    <row r="106" spans="2:17" ht="14.25" customHeight="1" x14ac:dyDescent="0.25">
      <c r="B106" s="2525" t="s">
        <v>667</v>
      </c>
      <c r="C106" s="2526"/>
      <c r="D106" s="2526"/>
      <c r="E106" s="2526"/>
      <c r="F106" s="2530"/>
      <c r="H106" s="416">
        <v>7443</v>
      </c>
      <c r="I106" s="349" t="s">
        <v>132</v>
      </c>
      <c r="J106" s="350"/>
      <c r="K106" s="350"/>
      <c r="L106" s="351"/>
      <c r="M106" s="437"/>
      <c r="N106" s="432">
        <f>O106</f>
        <v>0</v>
      </c>
      <c r="O106" s="10"/>
      <c r="Q106" s="2164"/>
    </row>
    <row r="107" spans="2:17" ht="14.25" customHeight="1" x14ac:dyDescent="0.25">
      <c r="B107" s="2525"/>
      <c r="C107" s="2526"/>
      <c r="D107" s="2526"/>
      <c r="E107" s="2526"/>
      <c r="F107" s="2530"/>
      <c r="H107" s="416">
        <v>7451</v>
      </c>
      <c r="I107" s="349" t="s">
        <v>133</v>
      </c>
      <c r="J107" s="350"/>
      <c r="K107" s="350"/>
      <c r="L107" s="351"/>
      <c r="M107" s="437"/>
      <c r="N107" s="432">
        <f t="shared" ref="N107:N111" si="13">O107</f>
        <v>0</v>
      </c>
      <c r="O107" s="10"/>
      <c r="Q107" s="2164"/>
    </row>
    <row r="108" spans="2:17" ht="15" customHeight="1" x14ac:dyDescent="0.25">
      <c r="B108" s="2553" t="s">
        <v>668</v>
      </c>
      <c r="C108" s="2554"/>
      <c r="D108" s="2554"/>
      <c r="E108" s="2554"/>
      <c r="F108" s="520"/>
      <c r="H108" s="416">
        <v>746</v>
      </c>
      <c r="I108" s="349" t="s">
        <v>134</v>
      </c>
      <c r="J108" s="350"/>
      <c r="K108" s="350"/>
      <c r="L108" s="351"/>
      <c r="M108" s="437"/>
      <c r="N108" s="432">
        <f t="shared" si="13"/>
        <v>0</v>
      </c>
      <c r="O108" s="10"/>
      <c r="Q108" s="2164"/>
    </row>
    <row r="109" spans="2:17" ht="14.25" customHeight="1" x14ac:dyDescent="0.25">
      <c r="B109" s="2553"/>
      <c r="C109" s="2554"/>
      <c r="D109" s="2554"/>
      <c r="E109" s="2554"/>
      <c r="F109" s="520"/>
      <c r="H109" s="416">
        <v>747</v>
      </c>
      <c r="I109" s="349" t="s">
        <v>135</v>
      </c>
      <c r="J109" s="350"/>
      <c r="K109" s="350"/>
      <c r="L109" s="351"/>
      <c r="M109" s="437"/>
      <c r="N109" s="432">
        <f t="shared" si="13"/>
        <v>0</v>
      </c>
      <c r="O109" s="10"/>
      <c r="Q109" s="2164"/>
    </row>
    <row r="110" spans="2:17" ht="16.5" customHeight="1" x14ac:dyDescent="0.25">
      <c r="B110" s="2553"/>
      <c r="C110" s="2554"/>
      <c r="D110" s="2554"/>
      <c r="E110" s="2554"/>
      <c r="F110" s="1303"/>
      <c r="H110" s="374">
        <v>748</v>
      </c>
      <c r="I110" s="349" t="s">
        <v>168</v>
      </c>
      <c r="J110" s="357"/>
      <c r="K110" s="357"/>
      <c r="L110" s="417"/>
      <c r="M110" s="523"/>
      <c r="N110" s="432">
        <f t="shared" si="13"/>
        <v>0</v>
      </c>
      <c r="O110" s="3"/>
      <c r="Q110" s="2164"/>
    </row>
    <row r="111" spans="2:17" ht="15" customHeight="1" x14ac:dyDescent="0.25">
      <c r="B111" s="2550" t="s">
        <v>683</v>
      </c>
      <c r="C111" s="2551"/>
      <c r="D111" s="2551"/>
      <c r="E111" s="2551"/>
      <c r="F111" s="2552"/>
      <c r="H111" s="359">
        <v>74</v>
      </c>
      <c r="I111" s="378" t="s">
        <v>136</v>
      </c>
      <c r="J111" s="361"/>
      <c r="K111" s="361"/>
      <c r="L111" s="362"/>
      <c r="M111" s="451"/>
      <c r="N111" s="452">
        <f t="shared" si="13"/>
        <v>0</v>
      </c>
      <c r="O111" s="453">
        <f>SUM(O101:O110)</f>
        <v>0</v>
      </c>
      <c r="Q111" s="2164"/>
    </row>
    <row r="112" spans="2:17" ht="15" customHeight="1" x14ac:dyDescent="0.25">
      <c r="B112" s="2550"/>
      <c r="C112" s="2551"/>
      <c r="D112" s="2551"/>
      <c r="E112" s="2551"/>
      <c r="F112" s="2552"/>
      <c r="H112" s="364"/>
      <c r="I112" s="352"/>
      <c r="J112" s="341"/>
      <c r="K112" s="341"/>
      <c r="L112" s="325"/>
      <c r="M112" s="325"/>
      <c r="N112" s="365"/>
      <c r="O112" s="454"/>
      <c r="Q112" s="2164"/>
    </row>
    <row r="113" spans="2:17" ht="14.25" customHeight="1" x14ac:dyDescent="0.25">
      <c r="B113" s="2550"/>
      <c r="C113" s="2551"/>
      <c r="D113" s="2551"/>
      <c r="E113" s="2551"/>
      <c r="F113" s="2552"/>
      <c r="H113" s="370">
        <v>751</v>
      </c>
      <c r="I113" s="381" t="s">
        <v>137</v>
      </c>
      <c r="J113" s="346"/>
      <c r="K113" s="346"/>
      <c r="L113" s="347"/>
      <c r="M113" s="431"/>
      <c r="N113" s="432">
        <f>O113</f>
        <v>0</v>
      </c>
      <c r="O113" s="7"/>
      <c r="Q113" s="2164"/>
    </row>
    <row r="114" spans="2:17" ht="16.5" customHeight="1" x14ac:dyDescent="0.25">
      <c r="B114" s="2550"/>
      <c r="C114" s="2551"/>
      <c r="D114" s="2551"/>
      <c r="E114" s="2551"/>
      <c r="F114" s="2552"/>
      <c r="H114" s="348">
        <v>752</v>
      </c>
      <c r="I114" s="349" t="s">
        <v>138</v>
      </c>
      <c r="J114" s="350"/>
      <c r="K114" s="350"/>
      <c r="L114" s="351"/>
      <c r="M114" s="437"/>
      <c r="N114" s="432">
        <f t="shared" ref="N114:N116" si="14">O114</f>
        <v>0</v>
      </c>
      <c r="O114" s="2"/>
      <c r="Q114" s="2164"/>
    </row>
    <row r="115" spans="2:17" ht="15" customHeight="1" x14ac:dyDescent="0.25">
      <c r="B115" s="2550"/>
      <c r="C115" s="2551"/>
      <c r="D115" s="2551"/>
      <c r="E115" s="2551"/>
      <c r="F115" s="2552"/>
      <c r="H115" s="348">
        <v>757</v>
      </c>
      <c r="I115" s="356" t="s">
        <v>139</v>
      </c>
      <c r="J115" s="357"/>
      <c r="K115" s="357"/>
      <c r="L115" s="358"/>
      <c r="M115" s="450"/>
      <c r="N115" s="432">
        <f t="shared" si="14"/>
        <v>0</v>
      </c>
      <c r="O115" s="2"/>
      <c r="Q115" s="2164"/>
    </row>
    <row r="116" spans="2:17" ht="16.5" customHeight="1" x14ac:dyDescent="0.25">
      <c r="B116" s="1370" t="s">
        <v>669</v>
      </c>
      <c r="C116" s="1371"/>
      <c r="D116" s="1371"/>
      <c r="E116" s="1371"/>
      <c r="F116" s="1372"/>
      <c r="H116" s="359">
        <v>75</v>
      </c>
      <c r="I116" s="378" t="s">
        <v>140</v>
      </c>
      <c r="J116" s="361"/>
      <c r="K116" s="361"/>
      <c r="L116" s="389"/>
      <c r="M116" s="485"/>
      <c r="N116" s="452">
        <f t="shared" si="14"/>
        <v>0</v>
      </c>
      <c r="O116" s="453">
        <f>SUM(O113:O115)</f>
        <v>0</v>
      </c>
      <c r="Q116" s="2164"/>
    </row>
    <row r="117" spans="2:17" ht="15" customHeight="1" x14ac:dyDescent="0.25">
      <c r="B117" s="2333" t="s">
        <v>670</v>
      </c>
      <c r="C117" s="2334"/>
      <c r="D117" s="2334"/>
      <c r="E117" s="2334"/>
      <c r="F117" s="2335"/>
      <c r="H117" s="334"/>
      <c r="I117" s="369"/>
      <c r="J117" s="341"/>
      <c r="K117" s="341"/>
      <c r="L117" s="352"/>
      <c r="M117" s="352"/>
      <c r="N117" s="335"/>
      <c r="O117" s="471"/>
      <c r="Q117" s="2164"/>
    </row>
    <row r="118" spans="2:17" ht="15" customHeight="1" x14ac:dyDescent="0.25">
      <c r="B118" s="1300"/>
      <c r="C118" s="1301"/>
      <c r="D118" s="1301"/>
      <c r="E118" s="1301"/>
      <c r="F118" s="1302"/>
      <c r="H118" s="383">
        <v>76</v>
      </c>
      <c r="I118" s="378" t="s">
        <v>141</v>
      </c>
      <c r="J118" s="361"/>
      <c r="K118" s="361"/>
      <c r="L118" s="361"/>
      <c r="M118" s="479"/>
      <c r="N118" s="452">
        <f>O118</f>
        <v>0</v>
      </c>
      <c r="O118" s="7"/>
      <c r="Q118" s="2164"/>
    </row>
    <row r="119" spans="2:17" ht="13.5" customHeight="1" x14ac:dyDescent="0.25">
      <c r="B119" s="1300"/>
      <c r="C119" s="1301"/>
      <c r="D119" s="1301"/>
      <c r="E119" s="1301"/>
      <c r="F119" s="1302"/>
      <c r="H119" s="334"/>
      <c r="I119" s="369"/>
      <c r="J119" s="341"/>
      <c r="K119" s="341"/>
      <c r="L119" s="352"/>
      <c r="M119" s="352"/>
      <c r="N119" s="335"/>
      <c r="O119" s="471"/>
      <c r="Q119" s="2164"/>
    </row>
    <row r="120" spans="2:17" ht="15" customHeight="1" x14ac:dyDescent="0.25">
      <c r="B120" s="1323" t="s">
        <v>661</v>
      </c>
      <c r="C120" s="1324"/>
      <c r="D120" s="1321"/>
      <c r="E120" s="1321"/>
      <c r="F120" s="1322"/>
      <c r="H120" s="383">
        <v>77</v>
      </c>
      <c r="I120" s="378" t="s">
        <v>142</v>
      </c>
      <c r="J120" s="361"/>
      <c r="K120" s="361"/>
      <c r="L120" s="361"/>
      <c r="M120" s="479"/>
      <c r="N120" s="452">
        <f>O120</f>
        <v>0</v>
      </c>
      <c r="O120" s="7"/>
      <c r="Q120" s="2164"/>
    </row>
    <row r="121" spans="2:17" ht="16.5" customHeight="1" x14ac:dyDescent="0.25">
      <c r="B121" s="2333" t="s">
        <v>944</v>
      </c>
      <c r="C121" s="2334"/>
      <c r="D121" s="2334"/>
      <c r="E121" s="2334"/>
      <c r="F121" s="2335"/>
      <c r="H121" s="334"/>
      <c r="I121" s="369"/>
      <c r="J121" s="341"/>
      <c r="K121" s="341"/>
      <c r="L121" s="352"/>
      <c r="M121" s="352"/>
      <c r="N121" s="335"/>
      <c r="O121" s="471"/>
      <c r="Q121" s="2164"/>
    </row>
    <row r="122" spans="2:17" ht="16.5" customHeight="1" x14ac:dyDescent="0.25">
      <c r="B122" s="2333"/>
      <c r="C122" s="2334"/>
      <c r="D122" s="2334"/>
      <c r="E122" s="2334"/>
      <c r="F122" s="2335"/>
      <c r="H122" s="383">
        <v>78</v>
      </c>
      <c r="I122" s="378" t="s">
        <v>143</v>
      </c>
      <c r="J122" s="361"/>
      <c r="K122" s="361"/>
      <c r="L122" s="361"/>
      <c r="M122" s="479"/>
      <c r="N122" s="452">
        <f>O122</f>
        <v>0</v>
      </c>
      <c r="O122" s="7"/>
      <c r="Q122" s="2164"/>
    </row>
    <row r="123" spans="2:17" ht="14.1" customHeight="1" x14ac:dyDescent="0.25">
      <c r="B123" s="2333"/>
      <c r="C123" s="2334"/>
      <c r="D123" s="2334"/>
      <c r="E123" s="2334"/>
      <c r="F123" s="2335"/>
      <c r="H123" s="334"/>
      <c r="I123" s="369"/>
      <c r="J123" s="341"/>
      <c r="K123" s="341"/>
      <c r="L123" s="352"/>
      <c r="M123" s="352"/>
      <c r="N123" s="335"/>
      <c r="O123" s="471"/>
      <c r="Q123" s="2164"/>
    </row>
    <row r="124" spans="2:17" ht="15" customHeight="1" x14ac:dyDescent="0.25">
      <c r="B124" s="761"/>
      <c r="C124" s="341"/>
      <c r="D124" s="341"/>
      <c r="E124" s="341"/>
      <c r="F124" s="1303"/>
      <c r="H124" s="383">
        <v>79</v>
      </c>
      <c r="I124" s="378" t="s">
        <v>144</v>
      </c>
      <c r="J124" s="361"/>
      <c r="K124" s="361"/>
      <c r="L124" s="361"/>
      <c r="M124" s="479"/>
      <c r="N124" s="452">
        <f>O124</f>
        <v>0</v>
      </c>
      <c r="O124" s="7"/>
      <c r="Q124" s="2164"/>
    </row>
    <row r="125" spans="2:17" ht="16.5" customHeight="1" x14ac:dyDescent="0.25">
      <c r="B125" s="761"/>
      <c r="C125" s="341"/>
      <c r="D125" s="341"/>
      <c r="E125" s="341"/>
      <c r="F125" s="1303"/>
      <c r="H125" s="364"/>
      <c r="I125" s="352"/>
      <c r="J125" s="341"/>
      <c r="K125" s="341"/>
      <c r="L125" s="352"/>
      <c r="M125" s="352"/>
      <c r="N125" s="365"/>
      <c r="O125" s="454"/>
      <c r="Q125" s="2164"/>
    </row>
    <row r="126" spans="2:17" ht="15" customHeight="1" x14ac:dyDescent="0.25">
      <c r="B126" s="761"/>
      <c r="C126" s="341"/>
      <c r="D126" s="341"/>
      <c r="E126" s="341"/>
      <c r="F126" s="1303"/>
      <c r="H126" s="390">
        <v>87</v>
      </c>
      <c r="I126" s="378" t="s">
        <v>145</v>
      </c>
      <c r="J126" s="361"/>
      <c r="K126" s="361"/>
      <c r="L126" s="361"/>
      <c r="M126" s="479"/>
      <c r="N126" s="452">
        <f>O126</f>
        <v>0</v>
      </c>
      <c r="O126" s="11"/>
      <c r="Q126" s="2164"/>
    </row>
    <row r="127" spans="2:17" ht="17.25" customHeight="1" thickBot="1" x14ac:dyDescent="0.3">
      <c r="B127" s="518"/>
      <c r="C127" s="519"/>
      <c r="D127" s="519"/>
      <c r="E127" s="519"/>
      <c r="F127" s="520"/>
      <c r="H127" s="391"/>
      <c r="I127" s="45"/>
      <c r="J127" s="341"/>
      <c r="K127" s="341"/>
      <c r="L127" s="352"/>
      <c r="M127" s="352"/>
      <c r="N127" s="45"/>
      <c r="O127" s="412"/>
      <c r="Q127" s="2164"/>
    </row>
    <row r="128" spans="2:17" ht="16.5" customHeight="1" x14ac:dyDescent="0.25">
      <c r="B128" s="518"/>
      <c r="C128" s="519"/>
      <c r="D128" s="519"/>
      <c r="E128" s="519"/>
      <c r="F128" s="520"/>
      <c r="H128" s="392" t="s">
        <v>146</v>
      </c>
      <c r="I128" s="393"/>
      <c r="J128" s="418"/>
      <c r="K128" s="418"/>
      <c r="L128" s="393"/>
      <c r="M128" s="530"/>
      <c r="N128" s="419">
        <f>O128</f>
        <v>0</v>
      </c>
      <c r="O128" s="419">
        <f>O124+O122+O120+O118+O116+O111+O99+O126</f>
        <v>0</v>
      </c>
      <c r="Q128" s="2164"/>
    </row>
    <row r="129" spans="2:17" ht="16.8" x14ac:dyDescent="0.25">
      <c r="B129" s="518"/>
      <c r="C129" s="507"/>
      <c r="D129" s="507"/>
      <c r="E129" s="507"/>
      <c r="F129" s="508"/>
      <c r="H129" s="364" t="s">
        <v>147</v>
      </c>
      <c r="I129" s="365"/>
      <c r="J129" s="336"/>
      <c r="K129" s="336"/>
      <c r="L129" s="411"/>
      <c r="M129" s="505"/>
      <c r="N129" s="420">
        <f t="shared" ref="N129:N130" si="15">O129</f>
        <v>0</v>
      </c>
      <c r="O129" s="420">
        <f>IF(O128&lt;O85,O85-O128,0)</f>
        <v>0</v>
      </c>
      <c r="Q129" s="2164"/>
    </row>
    <row r="130" spans="2:17" ht="14.4" thickBot="1" x14ac:dyDescent="0.3">
      <c r="B130" s="669"/>
      <c r="C130" s="1304"/>
      <c r="D130" s="1304"/>
      <c r="E130" s="1304"/>
      <c r="F130" s="1305"/>
      <c r="H130" s="398" t="s">
        <v>118</v>
      </c>
      <c r="I130" s="399"/>
      <c r="J130" s="421"/>
      <c r="K130" s="421"/>
      <c r="L130" s="401"/>
      <c r="M130" s="533"/>
      <c r="N130" s="422">
        <f t="shared" si="15"/>
        <v>0</v>
      </c>
      <c r="O130" s="422">
        <f>O129+O128</f>
        <v>0</v>
      </c>
      <c r="Q130" s="2164"/>
    </row>
    <row r="131" spans="2:17" ht="13.8" x14ac:dyDescent="0.25">
      <c r="H131" s="352"/>
      <c r="I131" s="352"/>
      <c r="J131" s="341"/>
      <c r="K131" s="341"/>
      <c r="L131" s="325"/>
      <c r="M131" s="325"/>
      <c r="N131" s="43"/>
      <c r="O131" s="43"/>
      <c r="Q131" s="2164"/>
    </row>
    <row r="132" spans="2:17" s="324" customFormat="1" ht="33.75" hidden="1" customHeight="1" thickBot="1" x14ac:dyDescent="0.3">
      <c r="B132" s="2358" t="s">
        <v>182</v>
      </c>
      <c r="C132" s="2359"/>
      <c r="D132" s="2359"/>
      <c r="E132" s="2359"/>
      <c r="F132" s="2359"/>
      <c r="G132" s="2359"/>
      <c r="H132" s="2359"/>
      <c r="I132" s="2359"/>
      <c r="J132" s="2359"/>
      <c r="K132" s="2359"/>
      <c r="L132" s="2359"/>
      <c r="M132" s="2359"/>
      <c r="N132" s="2359"/>
      <c r="O132" s="2360"/>
      <c r="P132" s="326"/>
      <c r="Q132" s="2164"/>
    </row>
    <row r="133" spans="2:17" ht="13.5" hidden="1" customHeight="1" thickBot="1" x14ac:dyDescent="0.3">
      <c r="Q133" s="2164"/>
    </row>
    <row r="134" spans="2:17" ht="30.75" hidden="1" customHeight="1" thickBot="1" x14ac:dyDescent="0.3">
      <c r="B134" s="2325" t="s">
        <v>598</v>
      </c>
      <c r="C134" s="2326"/>
      <c r="D134" s="2326"/>
      <c r="E134" s="2326"/>
      <c r="F134" s="2326"/>
      <c r="G134" s="2326"/>
      <c r="H134" s="2457" t="s">
        <v>188</v>
      </c>
      <c r="I134" s="2458"/>
      <c r="J134" s="2458"/>
      <c r="K134" s="2458"/>
      <c r="L134" s="2458"/>
      <c r="M134" s="2458"/>
      <c r="N134" s="2458"/>
      <c r="O134" s="2459"/>
      <c r="Q134" s="2164"/>
    </row>
    <row r="135" spans="2:17" ht="13.5" hidden="1" customHeight="1" thickBot="1" x14ac:dyDescent="0.3">
      <c r="Q135" s="2164"/>
    </row>
    <row r="136" spans="2:17" ht="48" hidden="1" customHeight="1" thickBot="1" x14ac:dyDescent="0.3">
      <c r="B136" s="2547" t="s">
        <v>597</v>
      </c>
      <c r="C136" s="2548"/>
      <c r="D136" s="2548"/>
      <c r="E136" s="2548"/>
      <c r="F136" s="2548"/>
      <c r="G136" s="2548"/>
      <c r="H136" s="2548"/>
      <c r="I136" s="2549"/>
      <c r="J136" s="2361" t="s">
        <v>501</v>
      </c>
      <c r="K136" s="2362"/>
      <c r="Q136" s="2164"/>
    </row>
    <row r="137" spans="2:17" ht="38.25" hidden="1" customHeight="1" x14ac:dyDescent="0.25">
      <c r="B137" s="545"/>
      <c r="C137" s="546" t="s">
        <v>220</v>
      </c>
      <c r="D137" s="546" t="s">
        <v>215</v>
      </c>
      <c r="E137" s="964" t="s">
        <v>567</v>
      </c>
      <c r="F137" s="546" t="s">
        <v>565</v>
      </c>
      <c r="G137" s="546" t="s">
        <v>566</v>
      </c>
      <c r="H137" s="972" t="s">
        <v>596</v>
      </c>
      <c r="I137" s="547" t="s">
        <v>564</v>
      </c>
      <c r="J137" s="967" t="s">
        <v>2</v>
      </c>
      <c r="K137" s="968" t="s">
        <v>503</v>
      </c>
      <c r="Q137" s="2164"/>
    </row>
    <row r="138" spans="2:17" ht="15" hidden="1" customHeight="1" x14ac:dyDescent="0.25">
      <c r="B138" s="563" t="s">
        <v>584</v>
      </c>
      <c r="C138" s="316"/>
      <c r="D138" s="311"/>
      <c r="E138" s="971">
        <f>(G138-F138)*24</f>
        <v>0</v>
      </c>
      <c r="F138" s="963"/>
      <c r="G138" s="963"/>
      <c r="H138" s="965">
        <f>C138/12</f>
        <v>0</v>
      </c>
      <c r="I138" s="965">
        <f t="shared" ref="I138:I149" si="16">+C138*D138*E138</f>
        <v>0</v>
      </c>
      <c r="J138" s="312"/>
      <c r="K138" s="559">
        <f t="shared" ref="K138:K149" si="17">IF($C156="J",($W$2+$X$2)*$W$6*$C138*$D138*J138,IF($C156="DJ",($W$2+$X$2)*6*$C138*$D138*J138,0))</f>
        <v>0</v>
      </c>
      <c r="Q138" s="2164"/>
    </row>
    <row r="139" spans="2:17" ht="15" hidden="1" customHeight="1" x14ac:dyDescent="0.25">
      <c r="B139" s="563" t="s">
        <v>585</v>
      </c>
      <c r="C139" s="316"/>
      <c r="D139" s="311"/>
      <c r="E139" s="971">
        <f t="shared" ref="E139:E149" si="18">(G139-F139)*24</f>
        <v>0</v>
      </c>
      <c r="F139" s="963"/>
      <c r="G139" s="963"/>
      <c r="H139" s="965">
        <f t="shared" ref="H139:H149" si="19">C139/12</f>
        <v>0</v>
      </c>
      <c r="I139" s="965">
        <f t="shared" si="16"/>
        <v>0</v>
      </c>
      <c r="J139" s="312"/>
      <c r="K139" s="559">
        <f t="shared" si="17"/>
        <v>0</v>
      </c>
      <c r="Q139" s="2164"/>
    </row>
    <row r="140" spans="2:17" ht="15" hidden="1" customHeight="1" x14ac:dyDescent="0.25">
      <c r="B140" s="563" t="s">
        <v>586</v>
      </c>
      <c r="C140" s="316"/>
      <c r="D140" s="311"/>
      <c r="E140" s="971">
        <f t="shared" si="18"/>
        <v>0</v>
      </c>
      <c r="F140" s="963"/>
      <c r="G140" s="963"/>
      <c r="H140" s="965">
        <f t="shared" si="19"/>
        <v>0</v>
      </c>
      <c r="I140" s="965">
        <f t="shared" si="16"/>
        <v>0</v>
      </c>
      <c r="J140" s="312"/>
      <c r="K140" s="559">
        <f t="shared" si="17"/>
        <v>0</v>
      </c>
      <c r="Q140" s="2164"/>
    </row>
    <row r="141" spans="2:17" ht="15" hidden="1" customHeight="1" x14ac:dyDescent="0.25">
      <c r="B141" s="563" t="s">
        <v>587</v>
      </c>
      <c r="C141" s="316"/>
      <c r="D141" s="311"/>
      <c r="E141" s="971">
        <f t="shared" si="18"/>
        <v>0</v>
      </c>
      <c r="F141" s="963"/>
      <c r="G141" s="963"/>
      <c r="H141" s="965">
        <f t="shared" si="19"/>
        <v>0</v>
      </c>
      <c r="I141" s="965">
        <f t="shared" si="16"/>
        <v>0</v>
      </c>
      <c r="J141" s="312"/>
      <c r="K141" s="559">
        <f t="shared" si="17"/>
        <v>0</v>
      </c>
      <c r="Q141" s="2164"/>
    </row>
    <row r="142" spans="2:17" ht="15" hidden="1" customHeight="1" x14ac:dyDescent="0.25">
      <c r="B142" s="563" t="s">
        <v>588</v>
      </c>
      <c r="C142" s="316"/>
      <c r="D142" s="311"/>
      <c r="E142" s="971">
        <f t="shared" si="18"/>
        <v>0</v>
      </c>
      <c r="F142" s="963"/>
      <c r="G142" s="963"/>
      <c r="H142" s="965">
        <f t="shared" si="19"/>
        <v>0</v>
      </c>
      <c r="I142" s="965">
        <f t="shared" si="16"/>
        <v>0</v>
      </c>
      <c r="J142" s="312"/>
      <c r="K142" s="559">
        <f t="shared" si="17"/>
        <v>0</v>
      </c>
      <c r="Q142" s="2164"/>
    </row>
    <row r="143" spans="2:17" ht="15" hidden="1" customHeight="1" x14ac:dyDescent="0.25">
      <c r="B143" s="563" t="s">
        <v>589</v>
      </c>
      <c r="C143" s="316"/>
      <c r="D143" s="311"/>
      <c r="E143" s="971">
        <f t="shared" si="18"/>
        <v>0</v>
      </c>
      <c r="F143" s="963"/>
      <c r="G143" s="963"/>
      <c r="H143" s="965">
        <f t="shared" si="19"/>
        <v>0</v>
      </c>
      <c r="I143" s="965">
        <f t="shared" si="16"/>
        <v>0</v>
      </c>
      <c r="J143" s="312"/>
      <c r="K143" s="559">
        <f t="shared" si="17"/>
        <v>0</v>
      </c>
      <c r="Q143" s="2164"/>
    </row>
    <row r="144" spans="2:17" ht="15" hidden="1" customHeight="1" x14ac:dyDescent="0.25">
      <c r="B144" s="563" t="s">
        <v>590</v>
      </c>
      <c r="C144" s="316"/>
      <c r="D144" s="311"/>
      <c r="E144" s="971">
        <f t="shared" si="18"/>
        <v>0</v>
      </c>
      <c r="F144" s="963"/>
      <c r="G144" s="963"/>
      <c r="H144" s="965">
        <f t="shared" si="19"/>
        <v>0</v>
      </c>
      <c r="I144" s="965">
        <f t="shared" si="16"/>
        <v>0</v>
      </c>
      <c r="J144" s="312"/>
      <c r="K144" s="559">
        <f t="shared" si="17"/>
        <v>0</v>
      </c>
      <c r="Q144" s="2164"/>
    </row>
    <row r="145" spans="2:22" ht="15" hidden="1" customHeight="1" x14ac:dyDescent="0.25">
      <c r="B145" s="563" t="s">
        <v>591</v>
      </c>
      <c r="C145" s="316"/>
      <c r="D145" s="311"/>
      <c r="E145" s="971">
        <f t="shared" si="18"/>
        <v>0</v>
      </c>
      <c r="F145" s="963"/>
      <c r="G145" s="963"/>
      <c r="H145" s="965">
        <f t="shared" si="19"/>
        <v>0</v>
      </c>
      <c r="I145" s="965">
        <f t="shared" si="16"/>
        <v>0</v>
      </c>
      <c r="J145" s="312"/>
      <c r="K145" s="559">
        <f t="shared" si="17"/>
        <v>0</v>
      </c>
      <c r="Q145" s="2164"/>
    </row>
    <row r="146" spans="2:22" ht="15" hidden="1" customHeight="1" x14ac:dyDescent="0.25">
      <c r="B146" s="564" t="s">
        <v>592</v>
      </c>
      <c r="C146" s="316"/>
      <c r="D146" s="311"/>
      <c r="E146" s="971">
        <f t="shared" si="18"/>
        <v>0</v>
      </c>
      <c r="F146" s="963"/>
      <c r="G146" s="963"/>
      <c r="H146" s="965">
        <f t="shared" si="19"/>
        <v>0</v>
      </c>
      <c r="I146" s="965">
        <f t="shared" si="16"/>
        <v>0</v>
      </c>
      <c r="J146" s="312"/>
      <c r="K146" s="559">
        <f t="shared" si="17"/>
        <v>0</v>
      </c>
      <c r="Q146" s="2164"/>
    </row>
    <row r="147" spans="2:22" ht="15" hidden="1" customHeight="1" x14ac:dyDescent="0.25">
      <c r="B147" s="564" t="s">
        <v>593</v>
      </c>
      <c r="C147" s="316"/>
      <c r="D147" s="311"/>
      <c r="E147" s="971">
        <f t="shared" si="18"/>
        <v>0</v>
      </c>
      <c r="F147" s="963"/>
      <c r="G147" s="963"/>
      <c r="H147" s="965">
        <f t="shared" si="19"/>
        <v>0</v>
      </c>
      <c r="I147" s="965">
        <f t="shared" si="16"/>
        <v>0</v>
      </c>
      <c r="J147" s="312"/>
      <c r="K147" s="559">
        <f t="shared" si="17"/>
        <v>0</v>
      </c>
      <c r="Q147" s="2164"/>
    </row>
    <row r="148" spans="2:22" ht="15" hidden="1" customHeight="1" x14ac:dyDescent="0.25">
      <c r="B148" s="564" t="s">
        <v>594</v>
      </c>
      <c r="C148" s="316"/>
      <c r="D148" s="311"/>
      <c r="E148" s="971">
        <f t="shared" si="18"/>
        <v>0</v>
      </c>
      <c r="F148" s="963"/>
      <c r="G148" s="963"/>
      <c r="H148" s="965">
        <f t="shared" si="19"/>
        <v>0</v>
      </c>
      <c r="I148" s="965">
        <f t="shared" si="16"/>
        <v>0</v>
      </c>
      <c r="J148" s="312"/>
      <c r="K148" s="559">
        <f t="shared" si="17"/>
        <v>0</v>
      </c>
      <c r="Q148" s="2164"/>
    </row>
    <row r="149" spans="2:22" ht="15" hidden="1" customHeight="1" x14ac:dyDescent="0.25">
      <c r="B149" s="564" t="s">
        <v>595</v>
      </c>
      <c r="C149" s="316"/>
      <c r="D149" s="311"/>
      <c r="E149" s="971">
        <f t="shared" si="18"/>
        <v>0</v>
      </c>
      <c r="F149" s="963"/>
      <c r="G149" s="963"/>
      <c r="H149" s="965">
        <f t="shared" si="19"/>
        <v>0</v>
      </c>
      <c r="I149" s="965">
        <f t="shared" si="16"/>
        <v>0</v>
      </c>
      <c r="J149" s="312"/>
      <c r="K149" s="559">
        <f t="shared" si="17"/>
        <v>0</v>
      </c>
      <c r="Q149" s="2164"/>
    </row>
    <row r="150" spans="2:22" ht="16.5" hidden="1" customHeight="1" thickBot="1" x14ac:dyDescent="0.3">
      <c r="B150" s="582" t="s">
        <v>583</v>
      </c>
      <c r="C150" s="583"/>
      <c r="D150" s="584"/>
      <c r="E150" s="584"/>
      <c r="F150" s="584"/>
      <c r="G150" s="584"/>
      <c r="H150" s="584"/>
      <c r="I150" s="970">
        <f>SUM(I148:I149)</f>
        <v>0</v>
      </c>
      <c r="J150" s="320"/>
      <c r="K150" s="586">
        <f>SUM(K148:K149)</f>
        <v>0</v>
      </c>
      <c r="Q150" s="2164"/>
    </row>
    <row r="151" spans="2:22" ht="12.75" hidden="1" customHeight="1" x14ac:dyDescent="0.25">
      <c r="Q151" s="2164"/>
    </row>
    <row r="152" spans="2:22" ht="15" hidden="1" customHeight="1" x14ac:dyDescent="0.25">
      <c r="B152" s="543"/>
      <c r="C152" s="543"/>
      <c r="D152" s="543"/>
      <c r="E152" s="544"/>
      <c r="Q152" s="2164"/>
    </row>
    <row r="153" spans="2:22" ht="15" hidden="1" customHeight="1" thickBot="1" x14ac:dyDescent="0.3">
      <c r="B153" s="600"/>
      <c r="C153" s="601"/>
      <c r="D153" s="599"/>
      <c r="E153" s="599"/>
      <c r="K153" s="42"/>
      <c r="L153" s="42"/>
      <c r="M153" s="43"/>
      <c r="N153" s="43"/>
      <c r="O153" s="325"/>
      <c r="P153" s="42"/>
      <c r="Q153" s="2164"/>
      <c r="U153" s="43"/>
      <c r="V153" s="43"/>
    </row>
    <row r="154" spans="2:22" s="426" customFormat="1" ht="25.05" hidden="1" customHeight="1" thickTop="1" thickBot="1" x14ac:dyDescent="0.35">
      <c r="B154" s="2389" t="s">
        <v>173</v>
      </c>
      <c r="C154" s="2390"/>
      <c r="D154" s="2390"/>
      <c r="E154" s="2391"/>
      <c r="H154" s="2392" t="s">
        <v>174</v>
      </c>
      <c r="I154" s="2393"/>
      <c r="J154" s="2393"/>
      <c r="K154" s="2393"/>
      <c r="L154" s="2393"/>
      <c r="M154" s="2393"/>
      <c r="N154" s="2393"/>
      <c r="O154" s="2394"/>
      <c r="P154" s="427"/>
      <c r="Q154" s="2164"/>
      <c r="U154" s="428"/>
      <c r="V154" s="428"/>
    </row>
    <row r="155" spans="2:22" ht="15" hidden="1" customHeight="1" thickTop="1" x14ac:dyDescent="0.25">
      <c r="B155" s="2419" t="s">
        <v>189</v>
      </c>
      <c r="C155" s="2386" t="s">
        <v>16</v>
      </c>
      <c r="D155" s="2386" t="s">
        <v>191</v>
      </c>
      <c r="E155" s="2383" t="s">
        <v>192</v>
      </c>
      <c r="H155" s="330" t="s">
        <v>17</v>
      </c>
      <c r="I155" s="331"/>
      <c r="J155" s="332"/>
      <c r="K155" s="332"/>
      <c r="L155" s="331"/>
      <c r="M155" s="331"/>
      <c r="N155" s="331"/>
      <c r="O155" s="333"/>
      <c r="P155" s="42"/>
      <c r="Q155" s="2164"/>
      <c r="U155" s="43"/>
      <c r="V155" s="43"/>
    </row>
    <row r="156" spans="2:22" ht="31.5" hidden="1" customHeight="1" x14ac:dyDescent="0.25">
      <c r="B156" s="2420"/>
      <c r="C156" s="2387"/>
      <c r="D156" s="2387"/>
      <c r="E156" s="2384"/>
      <c r="H156" s="334"/>
      <c r="I156" s="335"/>
      <c r="J156" s="336"/>
      <c r="K156" s="336"/>
      <c r="L156" s="335"/>
      <c r="M156" s="337"/>
      <c r="N156" s="429" t="s">
        <v>283</v>
      </c>
      <c r="O156" s="430" t="s">
        <v>19</v>
      </c>
      <c r="P156" s="42"/>
      <c r="Q156" s="2164"/>
      <c r="U156" s="43"/>
      <c r="V156" s="43"/>
    </row>
    <row r="157" spans="2:22" ht="15" hidden="1" customHeight="1" x14ac:dyDescent="0.25">
      <c r="B157" s="2420"/>
      <c r="C157" s="2387"/>
      <c r="D157" s="2387"/>
      <c r="E157" s="2384"/>
      <c r="H157" s="339"/>
      <c r="I157" s="340"/>
      <c r="J157" s="341"/>
      <c r="K157" s="341"/>
      <c r="L157" s="42"/>
      <c r="M157" s="43"/>
      <c r="N157" s="342"/>
      <c r="O157" s="343"/>
      <c r="P157" s="42"/>
      <c r="Q157" s="2164"/>
      <c r="U157" s="43"/>
      <c r="V157" s="43"/>
    </row>
    <row r="158" spans="2:22" ht="15" hidden="1" customHeight="1" x14ac:dyDescent="0.25">
      <c r="B158" s="2421"/>
      <c r="C158" s="2388"/>
      <c r="D158" s="2388"/>
      <c r="E158" s="2385"/>
      <c r="H158" s="344">
        <v>6061</v>
      </c>
      <c r="I158" s="345" t="s">
        <v>20</v>
      </c>
      <c r="J158" s="346"/>
      <c r="K158" s="346"/>
      <c r="L158" s="347"/>
      <c r="M158" s="431"/>
      <c r="N158" s="432">
        <f>$N$598</f>
        <v>0</v>
      </c>
      <c r="O158" s="1"/>
      <c r="P158" s="42"/>
      <c r="Q158" s="2164"/>
      <c r="U158" s="43"/>
      <c r="V158" s="43"/>
    </row>
    <row r="159" spans="2:22" ht="15" hidden="1" customHeight="1" thickBot="1" x14ac:dyDescent="0.3">
      <c r="B159" s="433" t="s">
        <v>21</v>
      </c>
      <c r="C159" s="434"/>
      <c r="D159" s="435"/>
      <c r="E159" s="436"/>
      <c r="H159" s="348">
        <v>6063</v>
      </c>
      <c r="I159" s="349" t="s">
        <v>22</v>
      </c>
      <c r="J159" s="350"/>
      <c r="K159" s="350"/>
      <c r="L159" s="351"/>
      <c r="M159" s="437"/>
      <c r="N159" s="432">
        <f>$N$599</f>
        <v>0</v>
      </c>
      <c r="O159" s="2"/>
      <c r="P159" s="42"/>
      <c r="Q159" s="2164"/>
      <c r="U159" s="43"/>
      <c r="V159" s="43"/>
    </row>
    <row r="160" spans="2:22" ht="15" hidden="1" customHeight="1" x14ac:dyDescent="0.25">
      <c r="B160" s="20" t="s">
        <v>23</v>
      </c>
      <c r="C160" s="21"/>
      <c r="D160" s="22"/>
      <c r="E160" s="438">
        <f>C160*D160</f>
        <v>0</v>
      </c>
      <c r="H160" s="348">
        <v>6064</v>
      </c>
      <c r="I160" s="349" t="s">
        <v>24</v>
      </c>
      <c r="J160" s="350"/>
      <c r="K160" s="350"/>
      <c r="L160" s="351"/>
      <c r="M160" s="437"/>
      <c r="N160" s="432">
        <f>$N$600</f>
        <v>0</v>
      </c>
      <c r="O160" s="2"/>
      <c r="P160" s="45"/>
      <c r="Q160" s="2164"/>
      <c r="U160" s="43"/>
      <c r="V160" s="43"/>
    </row>
    <row r="161" spans="2:22" ht="15" hidden="1" customHeight="1" x14ac:dyDescent="0.25">
      <c r="B161" s="27" t="s">
        <v>25</v>
      </c>
      <c r="C161" s="23"/>
      <c r="D161" s="24"/>
      <c r="E161" s="438">
        <f>C161*D161</f>
        <v>0</v>
      </c>
      <c r="H161" s="348">
        <v>6066</v>
      </c>
      <c r="I161" s="349" t="s">
        <v>26</v>
      </c>
      <c r="J161" s="350"/>
      <c r="K161" s="350"/>
      <c r="L161" s="351"/>
      <c r="M161" s="437"/>
      <c r="N161" s="432">
        <f>$N$601</f>
        <v>0</v>
      </c>
      <c r="O161" s="2"/>
      <c r="P161" s="352"/>
      <c r="Q161" s="2164"/>
      <c r="U161" s="352"/>
      <c r="V161" s="352"/>
    </row>
    <row r="162" spans="2:22" ht="15" hidden="1" customHeight="1" thickBot="1" x14ac:dyDescent="0.3">
      <c r="B162" s="27" t="s">
        <v>27</v>
      </c>
      <c r="C162" s="25"/>
      <c r="D162" s="26"/>
      <c r="E162" s="438">
        <f>C162*D162</f>
        <v>0</v>
      </c>
      <c r="H162" s="353" t="s">
        <v>28</v>
      </c>
      <c r="I162" s="349" t="s">
        <v>29</v>
      </c>
      <c r="J162" s="350"/>
      <c r="K162" s="350"/>
      <c r="L162" s="351"/>
      <c r="M162" s="437"/>
      <c r="N162" s="432">
        <f>$N$602</f>
        <v>0</v>
      </c>
      <c r="O162" s="2"/>
      <c r="P162" s="42"/>
      <c r="Q162" s="2164"/>
      <c r="U162" s="43"/>
      <c r="V162" s="43"/>
    </row>
    <row r="163" spans="2:22" ht="15" hidden="1" customHeight="1" thickBot="1" x14ac:dyDescent="0.3">
      <c r="B163" s="467" t="s">
        <v>30</v>
      </c>
      <c r="C163" s="468">
        <f>SUM(C160:C162)</f>
        <v>0</v>
      </c>
      <c r="D163" s="469" t="e">
        <f>E163/C163</f>
        <v>#DIV/0!</v>
      </c>
      <c r="E163" s="470">
        <f>SUM(E160:E162)</f>
        <v>0</v>
      </c>
      <c r="H163" s="353" t="s">
        <v>31</v>
      </c>
      <c r="I163" s="349" t="s">
        <v>32</v>
      </c>
      <c r="J163" s="350"/>
      <c r="K163" s="350"/>
      <c r="L163" s="351"/>
      <c r="M163" s="437"/>
      <c r="N163" s="432">
        <f>$N$603</f>
        <v>0</v>
      </c>
      <c r="O163" s="2"/>
      <c r="P163" s="42"/>
      <c r="Q163" s="2164"/>
      <c r="U163" s="43"/>
      <c r="V163" s="43"/>
    </row>
    <row r="164" spans="2:22" ht="15" hidden="1" customHeight="1" thickBot="1" x14ac:dyDescent="0.3">
      <c r="B164" s="603"/>
      <c r="C164" s="445"/>
      <c r="D164" s="446"/>
      <c r="E164" s="604"/>
      <c r="H164" s="353" t="s">
        <v>33</v>
      </c>
      <c r="I164" s="349" t="s">
        <v>34</v>
      </c>
      <c r="J164" s="350"/>
      <c r="K164" s="350"/>
      <c r="L164" s="351"/>
      <c r="M164" s="437"/>
      <c r="N164" s="432">
        <f>$N$604</f>
        <v>0</v>
      </c>
      <c r="O164" s="2"/>
      <c r="P164" s="42"/>
      <c r="Q164" s="2164"/>
      <c r="U164" s="43"/>
      <c r="V164" s="43"/>
    </row>
    <row r="165" spans="2:22" ht="15" hidden="1" customHeight="1" thickBot="1" x14ac:dyDescent="0.3">
      <c r="B165" s="472" t="s">
        <v>35</v>
      </c>
      <c r="C165" s="473"/>
      <c r="D165" s="474"/>
      <c r="E165" s="475"/>
      <c r="H165" s="355" t="s">
        <v>36</v>
      </c>
      <c r="I165" s="356" t="s">
        <v>37</v>
      </c>
      <c r="J165" s="357"/>
      <c r="K165" s="357"/>
      <c r="L165" s="358"/>
      <c r="M165" s="450"/>
      <c r="N165" s="432">
        <f>$N$605</f>
        <v>0</v>
      </c>
      <c r="O165" s="3"/>
      <c r="P165" s="42"/>
      <c r="Q165" s="2164"/>
      <c r="U165" s="43"/>
      <c r="V165" s="43"/>
    </row>
    <row r="166" spans="2:22" ht="15" hidden="1" customHeight="1" x14ac:dyDescent="0.25">
      <c r="B166" s="20" t="s">
        <v>38</v>
      </c>
      <c r="C166" s="21"/>
      <c r="D166" s="22"/>
      <c r="E166" s="438">
        <f>C166*D166</f>
        <v>0</v>
      </c>
      <c r="H166" s="359">
        <v>60</v>
      </c>
      <c r="I166" s="360" t="s">
        <v>39</v>
      </c>
      <c r="J166" s="361"/>
      <c r="K166" s="361"/>
      <c r="L166" s="362"/>
      <c r="M166" s="451"/>
      <c r="N166" s="452">
        <f>$N$606</f>
        <v>0</v>
      </c>
      <c r="O166" s="453">
        <f>SUM(O158:O165)</f>
        <v>0</v>
      </c>
      <c r="P166" s="45"/>
      <c r="Q166" s="2164"/>
      <c r="U166" s="43"/>
      <c r="V166" s="43"/>
    </row>
    <row r="167" spans="2:22" ht="15" hidden="1" customHeight="1" x14ac:dyDescent="0.25">
      <c r="B167" s="27" t="s">
        <v>40</v>
      </c>
      <c r="C167" s="23"/>
      <c r="D167" s="24"/>
      <c r="E167" s="438">
        <f>C167*D167</f>
        <v>0</v>
      </c>
      <c r="H167" s="364"/>
      <c r="I167" s="365"/>
      <c r="J167" s="336"/>
      <c r="K167" s="336"/>
      <c r="L167" s="366"/>
      <c r="M167" s="367"/>
      <c r="N167" s="365"/>
      <c r="O167" s="454"/>
      <c r="P167" s="369"/>
      <c r="Q167" s="2164"/>
      <c r="U167" s="369"/>
      <c r="V167" s="369"/>
    </row>
    <row r="168" spans="2:22" ht="15" hidden="1" customHeight="1" thickBot="1" x14ac:dyDescent="0.3">
      <c r="B168" s="27" t="s">
        <v>41</v>
      </c>
      <c r="C168" s="23"/>
      <c r="D168" s="24"/>
      <c r="E168" s="438">
        <f>C168*D168</f>
        <v>0</v>
      </c>
      <c r="H168" s="370">
        <v>613</v>
      </c>
      <c r="I168" s="371" t="s">
        <v>42</v>
      </c>
      <c r="J168" s="372"/>
      <c r="K168" s="372"/>
      <c r="L168" s="373"/>
      <c r="M168" s="373"/>
      <c r="N168" s="455">
        <f>$N$608</f>
        <v>0</v>
      </c>
      <c r="O168" s="4"/>
      <c r="P168" s="45"/>
      <c r="Q168" s="2164"/>
      <c r="U168" s="43"/>
      <c r="V168" s="43"/>
    </row>
    <row r="169" spans="2:22" ht="15" hidden="1" customHeight="1" thickBot="1" x14ac:dyDescent="0.3">
      <c r="B169" s="538" t="s">
        <v>43</v>
      </c>
      <c r="C169" s="468">
        <f>SUM(C166:C168)</f>
        <v>0</v>
      </c>
      <c r="D169" s="469" t="e">
        <f>E169/C169</f>
        <v>#DIV/0!</v>
      </c>
      <c r="E169" s="470">
        <f>SUM(E166:E168)</f>
        <v>0</v>
      </c>
      <c r="H169" s="348">
        <v>614</v>
      </c>
      <c r="I169" s="349" t="s">
        <v>44</v>
      </c>
      <c r="J169" s="350"/>
      <c r="K169" s="350"/>
      <c r="L169" s="351"/>
      <c r="M169" s="351"/>
      <c r="N169" s="455">
        <f>$N$609</f>
        <v>0</v>
      </c>
      <c r="O169" s="5"/>
      <c r="P169" s="369"/>
      <c r="Q169" s="2164"/>
      <c r="U169" s="369"/>
      <c r="V169" s="369"/>
    </row>
    <row r="170" spans="2:22" ht="15" hidden="1" customHeight="1" thickBot="1" x14ac:dyDescent="0.3">
      <c r="B170" s="603"/>
      <c r="C170" s="74"/>
      <c r="D170" s="75"/>
      <c r="E170" s="73"/>
      <c r="H170" s="348">
        <v>615</v>
      </c>
      <c r="I170" s="349" t="s">
        <v>45</v>
      </c>
      <c r="J170" s="350"/>
      <c r="K170" s="350"/>
      <c r="L170" s="351"/>
      <c r="M170" s="351"/>
      <c r="N170" s="455">
        <f>$N$610</f>
        <v>0</v>
      </c>
      <c r="O170" s="5"/>
      <c r="P170" s="45"/>
      <c r="Q170" s="2164"/>
      <c r="U170" s="43"/>
      <c r="V170" s="43"/>
    </row>
    <row r="171" spans="2:22" ht="15" hidden="1" customHeight="1" thickBot="1" x14ac:dyDescent="0.3">
      <c r="B171" s="472" t="s">
        <v>46</v>
      </c>
      <c r="C171" s="473"/>
      <c r="D171" s="474"/>
      <c r="E171" s="475"/>
      <c r="H171" s="348">
        <v>616</v>
      </c>
      <c r="I171" s="349" t="s">
        <v>47</v>
      </c>
      <c r="J171" s="350"/>
      <c r="K171" s="350"/>
      <c r="L171" s="351"/>
      <c r="M171" s="351"/>
      <c r="N171" s="455">
        <f>$N$611</f>
        <v>0</v>
      </c>
      <c r="O171" s="5"/>
      <c r="P171" s="369"/>
      <c r="Q171" s="2164"/>
      <c r="U171" s="369"/>
      <c r="V171" s="369"/>
    </row>
    <row r="172" spans="2:22" ht="15" hidden="1" customHeight="1" x14ac:dyDescent="0.25">
      <c r="B172" s="20" t="s">
        <v>48</v>
      </c>
      <c r="C172" s="21"/>
      <c r="D172" s="22"/>
      <c r="E172" s="438">
        <f>C172*D172</f>
        <v>0</v>
      </c>
      <c r="H172" s="374">
        <v>618</v>
      </c>
      <c r="I172" s="375" t="s">
        <v>49</v>
      </c>
      <c r="J172" s="376"/>
      <c r="K172" s="376"/>
      <c r="L172" s="377"/>
      <c r="M172" s="377"/>
      <c r="N172" s="455">
        <f>$N$612</f>
        <v>0</v>
      </c>
      <c r="O172" s="6"/>
      <c r="P172" s="45"/>
      <c r="Q172" s="2164"/>
      <c r="U172" s="43"/>
      <c r="V172" s="43"/>
    </row>
    <row r="173" spans="2:22" ht="15" hidden="1" customHeight="1" x14ac:dyDescent="0.25">
      <c r="B173" s="28" t="s">
        <v>50</v>
      </c>
      <c r="C173" s="21"/>
      <c r="D173" s="22"/>
      <c r="E173" s="438">
        <f t="shared" ref="E173:E186" si="20">C173*D173</f>
        <v>0</v>
      </c>
      <c r="H173" s="359">
        <v>61</v>
      </c>
      <c r="I173" s="378" t="s">
        <v>51</v>
      </c>
      <c r="J173" s="361"/>
      <c r="K173" s="361"/>
      <c r="L173" s="362"/>
      <c r="M173" s="362"/>
      <c r="N173" s="363">
        <f>$N$613</f>
        <v>0</v>
      </c>
      <c r="O173" s="453">
        <f>SUM(O168:O172)</f>
        <v>0</v>
      </c>
      <c r="P173" s="369"/>
      <c r="Q173" s="2164"/>
      <c r="U173" s="369"/>
      <c r="V173" s="369"/>
    </row>
    <row r="174" spans="2:22" ht="15" hidden="1" customHeight="1" x14ac:dyDescent="0.25">
      <c r="B174" s="28" t="s">
        <v>52</v>
      </c>
      <c r="C174" s="21"/>
      <c r="D174" s="22"/>
      <c r="E174" s="438">
        <f t="shared" si="20"/>
        <v>0</v>
      </c>
      <c r="H174" s="379"/>
      <c r="I174" s="42"/>
      <c r="J174" s="341"/>
      <c r="K174" s="341"/>
      <c r="L174" s="45"/>
      <c r="M174" s="43"/>
      <c r="N174" s="367"/>
      <c r="O174" s="465"/>
      <c r="P174" s="45"/>
      <c r="Q174" s="2164"/>
      <c r="U174" s="43"/>
      <c r="V174" s="43"/>
    </row>
    <row r="175" spans="2:22" ht="15" hidden="1" customHeight="1" x14ac:dyDescent="0.25">
      <c r="B175" s="28" t="s">
        <v>53</v>
      </c>
      <c r="C175" s="21"/>
      <c r="D175" s="22"/>
      <c r="E175" s="438">
        <f t="shared" si="20"/>
        <v>0</v>
      </c>
      <c r="H175" s="370">
        <v>621</v>
      </c>
      <c r="I175" s="381" t="s">
        <v>54</v>
      </c>
      <c r="J175" s="346"/>
      <c r="K175" s="346"/>
      <c r="L175" s="347"/>
      <c r="M175" s="431"/>
      <c r="N175" s="432">
        <f>$N$615</f>
        <v>0</v>
      </c>
      <c r="O175" s="7"/>
      <c r="P175" s="352"/>
      <c r="Q175" s="2164"/>
      <c r="U175" s="352"/>
      <c r="V175" s="352"/>
    </row>
    <row r="176" spans="2:22" ht="15" hidden="1" customHeight="1" x14ac:dyDescent="0.25">
      <c r="B176" s="28" t="s">
        <v>55</v>
      </c>
      <c r="C176" s="21"/>
      <c r="D176" s="22"/>
      <c r="E176" s="438">
        <f t="shared" si="20"/>
        <v>0</v>
      </c>
      <c r="H176" s="348">
        <v>622</v>
      </c>
      <c r="I176" s="349" t="s">
        <v>56</v>
      </c>
      <c r="J176" s="350"/>
      <c r="K176" s="350"/>
      <c r="L176" s="351"/>
      <c r="M176" s="437"/>
      <c r="N176" s="432">
        <f>$N$616</f>
        <v>0</v>
      </c>
      <c r="O176" s="2"/>
      <c r="P176" s="352"/>
      <c r="Q176" s="2164"/>
      <c r="U176" s="43"/>
      <c r="V176" s="43"/>
    </row>
    <row r="177" spans="2:22" ht="15" hidden="1" customHeight="1" x14ac:dyDescent="0.25">
      <c r="B177" s="28" t="s">
        <v>57</v>
      </c>
      <c r="C177" s="21"/>
      <c r="D177" s="22"/>
      <c r="E177" s="438">
        <f t="shared" si="20"/>
        <v>0</v>
      </c>
      <c r="H177" s="348" t="s">
        <v>58</v>
      </c>
      <c r="I177" s="349" t="s">
        <v>59</v>
      </c>
      <c r="J177" s="350"/>
      <c r="K177" s="350"/>
      <c r="L177" s="351"/>
      <c r="M177" s="437"/>
      <c r="N177" s="432">
        <f>$N$617</f>
        <v>0</v>
      </c>
      <c r="O177" s="2"/>
      <c r="P177" s="352"/>
      <c r="Q177" s="2164"/>
      <c r="U177" s="43"/>
      <c r="V177" s="43"/>
    </row>
    <row r="178" spans="2:22" ht="15" hidden="1" customHeight="1" x14ac:dyDescent="0.25">
      <c r="B178" s="28" t="s">
        <v>60</v>
      </c>
      <c r="C178" s="21"/>
      <c r="D178" s="22"/>
      <c r="E178" s="438">
        <f t="shared" si="20"/>
        <v>0</v>
      </c>
      <c r="H178" s="348">
        <v>623</v>
      </c>
      <c r="I178" s="349" t="s">
        <v>61</v>
      </c>
      <c r="J178" s="350"/>
      <c r="K178" s="350"/>
      <c r="L178" s="351"/>
      <c r="M178" s="437"/>
      <c r="N178" s="432">
        <f>$N$618</f>
        <v>0</v>
      </c>
      <c r="O178" s="2"/>
      <c r="P178" s="325"/>
      <c r="Q178" s="2164"/>
      <c r="U178" s="325"/>
      <c r="V178" s="325"/>
    </row>
    <row r="179" spans="2:22" ht="15" hidden="1" customHeight="1" x14ac:dyDescent="0.25">
      <c r="B179" s="28" t="s">
        <v>62</v>
      </c>
      <c r="C179" s="21"/>
      <c r="D179" s="22"/>
      <c r="E179" s="438">
        <f t="shared" si="20"/>
        <v>0</v>
      </c>
      <c r="H179" s="348">
        <v>624</v>
      </c>
      <c r="I179" s="349" t="s">
        <v>63</v>
      </c>
      <c r="J179" s="350"/>
      <c r="K179" s="350"/>
      <c r="L179" s="351"/>
      <c r="M179" s="437"/>
      <c r="N179" s="432">
        <f>$N$619</f>
        <v>0</v>
      </c>
      <c r="O179" s="2"/>
      <c r="P179" s="325"/>
      <c r="Q179" s="2164"/>
      <c r="U179" s="325"/>
      <c r="V179" s="325"/>
    </row>
    <row r="180" spans="2:22" ht="15" hidden="1" customHeight="1" x14ac:dyDescent="0.25">
      <c r="B180" s="28" t="s">
        <v>64</v>
      </c>
      <c r="C180" s="21"/>
      <c r="D180" s="22"/>
      <c r="E180" s="438">
        <f t="shared" si="20"/>
        <v>0</v>
      </c>
      <c r="H180" s="348" t="s">
        <v>65</v>
      </c>
      <c r="I180" s="349" t="s">
        <v>66</v>
      </c>
      <c r="J180" s="350"/>
      <c r="K180" s="350"/>
      <c r="L180" s="351"/>
      <c r="M180" s="437"/>
      <c r="N180" s="432">
        <f>$N$620</f>
        <v>0</v>
      </c>
      <c r="O180" s="2"/>
      <c r="P180" s="325"/>
      <c r="Q180" s="2164"/>
      <c r="U180" s="325"/>
      <c r="V180" s="325"/>
    </row>
    <row r="181" spans="2:22" ht="15" hidden="1" customHeight="1" x14ac:dyDescent="0.25">
      <c r="B181" s="28" t="s">
        <v>67</v>
      </c>
      <c r="C181" s="21"/>
      <c r="D181" s="22"/>
      <c r="E181" s="438">
        <f t="shared" si="20"/>
        <v>0</v>
      </c>
      <c r="H181" s="348" t="s">
        <v>68</v>
      </c>
      <c r="I181" s="349" t="s">
        <v>69</v>
      </c>
      <c r="J181" s="350"/>
      <c r="K181" s="350"/>
      <c r="L181" s="351"/>
      <c r="M181" s="437"/>
      <c r="N181" s="432">
        <f>$N$621</f>
        <v>0</v>
      </c>
      <c r="O181" s="2"/>
      <c r="P181" s="325"/>
      <c r="Q181" s="2164"/>
      <c r="U181" s="325"/>
      <c r="V181" s="325"/>
    </row>
    <row r="182" spans="2:22" ht="15" hidden="1" customHeight="1" x14ac:dyDescent="0.25">
      <c r="B182" s="28" t="s">
        <v>70</v>
      </c>
      <c r="C182" s="21"/>
      <c r="D182" s="22"/>
      <c r="E182" s="438">
        <f t="shared" si="20"/>
        <v>0</v>
      </c>
      <c r="H182" s="348">
        <v>626</v>
      </c>
      <c r="I182" s="349" t="s">
        <v>71</v>
      </c>
      <c r="J182" s="350"/>
      <c r="K182" s="350"/>
      <c r="L182" s="351"/>
      <c r="M182" s="437"/>
      <c r="N182" s="432">
        <f>$N$622</f>
        <v>0</v>
      </c>
      <c r="O182" s="2"/>
      <c r="P182" s="325"/>
      <c r="Q182" s="2164"/>
      <c r="U182" s="325"/>
      <c r="V182" s="325"/>
    </row>
    <row r="183" spans="2:22" ht="15" hidden="1" customHeight="1" x14ac:dyDescent="0.25">
      <c r="B183" s="28" t="s">
        <v>72</v>
      </c>
      <c r="C183" s="21"/>
      <c r="D183" s="22"/>
      <c r="E183" s="438">
        <f t="shared" si="20"/>
        <v>0</v>
      </c>
      <c r="H183" s="348" t="s">
        <v>73</v>
      </c>
      <c r="I183" s="349" t="s">
        <v>74</v>
      </c>
      <c r="J183" s="350"/>
      <c r="K183" s="350"/>
      <c r="L183" s="351"/>
      <c r="M183" s="437"/>
      <c r="N183" s="432">
        <f>$N$623</f>
        <v>0</v>
      </c>
      <c r="O183" s="2"/>
      <c r="P183" s="325"/>
      <c r="Q183" s="2164"/>
      <c r="U183" s="325"/>
      <c r="V183" s="325"/>
    </row>
    <row r="184" spans="2:22" ht="15" hidden="1" customHeight="1" x14ac:dyDescent="0.25">
      <c r="B184" s="28" t="s">
        <v>75</v>
      </c>
      <c r="C184" s="21"/>
      <c r="D184" s="22"/>
      <c r="E184" s="438">
        <f t="shared" si="20"/>
        <v>0</v>
      </c>
      <c r="H184" s="348" t="s">
        <v>76</v>
      </c>
      <c r="I184" s="349" t="s">
        <v>77</v>
      </c>
      <c r="J184" s="350"/>
      <c r="K184" s="350"/>
      <c r="L184" s="351"/>
      <c r="M184" s="437"/>
      <c r="N184" s="432">
        <f>$N$624</f>
        <v>0</v>
      </c>
      <c r="O184" s="2"/>
      <c r="P184" s="325"/>
      <c r="Q184" s="2164"/>
      <c r="U184" s="325"/>
      <c r="V184" s="325"/>
    </row>
    <row r="185" spans="2:22" ht="15" hidden="1" customHeight="1" x14ac:dyDescent="0.25">
      <c r="B185" s="28" t="s">
        <v>78</v>
      </c>
      <c r="C185" s="21"/>
      <c r="D185" s="22"/>
      <c r="E185" s="438">
        <f t="shared" si="20"/>
        <v>0</v>
      </c>
      <c r="H185" s="374" t="s">
        <v>79</v>
      </c>
      <c r="I185" s="356" t="s">
        <v>80</v>
      </c>
      <c r="J185" s="357"/>
      <c r="K185" s="357"/>
      <c r="L185" s="358"/>
      <c r="M185" s="450"/>
      <c r="N185" s="432">
        <f>$N$625</f>
        <v>0</v>
      </c>
      <c r="O185" s="3"/>
      <c r="P185" s="325"/>
      <c r="Q185" s="2164"/>
      <c r="U185" s="325"/>
      <c r="V185" s="325"/>
    </row>
    <row r="186" spans="2:22" ht="15.75" hidden="1" customHeight="1" thickBot="1" x14ac:dyDescent="0.3">
      <c r="B186" s="27" t="s">
        <v>81</v>
      </c>
      <c r="C186" s="21"/>
      <c r="D186" s="22"/>
      <c r="E186" s="438">
        <f t="shared" si="20"/>
        <v>0</v>
      </c>
      <c r="H186" s="359">
        <v>62</v>
      </c>
      <c r="I186" s="378" t="s">
        <v>82</v>
      </c>
      <c r="J186" s="361"/>
      <c r="K186" s="361"/>
      <c r="L186" s="362"/>
      <c r="M186" s="451"/>
      <c r="N186" s="452">
        <f>$N$626</f>
        <v>0</v>
      </c>
      <c r="O186" s="453">
        <f>SUM(O175:O185)</f>
        <v>0</v>
      </c>
      <c r="P186" s="325"/>
      <c r="Q186" s="2164"/>
      <c r="U186" s="325"/>
      <c r="V186" s="325"/>
    </row>
    <row r="187" spans="2:22" ht="15" hidden="1" customHeight="1" thickBot="1" x14ac:dyDescent="0.3">
      <c r="B187" s="467" t="s">
        <v>83</v>
      </c>
      <c r="C187" s="468">
        <f>SUM(C172:C186)</f>
        <v>0</v>
      </c>
      <c r="D187" s="469" t="e">
        <f>E187/C187</f>
        <v>#DIV/0!</v>
      </c>
      <c r="E187" s="470">
        <f>SUM(E172:E186)</f>
        <v>0</v>
      </c>
      <c r="H187" s="334"/>
      <c r="I187" s="369"/>
      <c r="J187" s="341"/>
      <c r="K187" s="341"/>
      <c r="L187" s="325"/>
      <c r="M187" s="325"/>
      <c r="N187" s="335"/>
      <c r="O187" s="471"/>
      <c r="Q187" s="2164"/>
    </row>
    <row r="188" spans="2:22" ht="14.1" hidden="1" customHeight="1" thickBot="1" x14ac:dyDescent="0.3">
      <c r="B188" s="70"/>
      <c r="C188" s="67"/>
      <c r="D188" s="68"/>
      <c r="E188" s="69"/>
      <c r="H188" s="383">
        <v>63</v>
      </c>
      <c r="I188" s="378" t="s">
        <v>84</v>
      </c>
      <c r="J188" s="361"/>
      <c r="K188" s="361"/>
      <c r="L188" s="362"/>
      <c r="M188" s="451"/>
      <c r="N188" s="452">
        <f>$N$628</f>
        <v>0</v>
      </c>
      <c r="O188" s="7"/>
      <c r="Q188" s="2164"/>
    </row>
    <row r="189" spans="2:22" ht="14.1" hidden="1" customHeight="1" thickBot="1" x14ac:dyDescent="0.3">
      <c r="B189" s="472" t="s">
        <v>85</v>
      </c>
      <c r="C189" s="473"/>
      <c r="D189" s="474"/>
      <c r="E189" s="475"/>
      <c r="H189" s="364"/>
      <c r="I189" s="352"/>
      <c r="J189" s="341"/>
      <c r="K189" s="341"/>
      <c r="L189" s="325"/>
      <c r="M189" s="325"/>
      <c r="N189" s="365"/>
      <c r="O189" s="454"/>
      <c r="Q189" s="2164"/>
    </row>
    <row r="190" spans="2:22" ht="14.1" hidden="1" customHeight="1" x14ac:dyDescent="0.25">
      <c r="B190" s="29" t="s">
        <v>86</v>
      </c>
      <c r="C190" s="21"/>
      <c r="D190" s="22"/>
      <c r="E190" s="438">
        <f>C190*D190</f>
        <v>0</v>
      </c>
      <c r="H190" s="370">
        <v>64111</v>
      </c>
      <c r="I190" s="381" t="s">
        <v>87</v>
      </c>
      <c r="J190" s="346"/>
      <c r="K190" s="346"/>
      <c r="L190" s="347"/>
      <c r="M190" s="431"/>
      <c r="N190" s="432">
        <f>$N$630</f>
        <v>0</v>
      </c>
      <c r="O190" s="7"/>
      <c r="Q190" s="2164"/>
    </row>
    <row r="191" spans="2:22" ht="14.1" hidden="1" customHeight="1" x14ac:dyDescent="0.25">
      <c r="B191" s="27" t="s">
        <v>88</v>
      </c>
      <c r="C191" s="23"/>
      <c r="D191" s="24"/>
      <c r="E191" s="438">
        <f>C191*D191</f>
        <v>0</v>
      </c>
      <c r="H191" s="348">
        <v>64115</v>
      </c>
      <c r="I191" s="349" t="s">
        <v>89</v>
      </c>
      <c r="J191" s="350"/>
      <c r="K191" s="350"/>
      <c r="L191" s="351"/>
      <c r="M191" s="437"/>
      <c r="N191" s="432">
        <f>$N$631</f>
        <v>0</v>
      </c>
      <c r="O191" s="2"/>
      <c r="Q191" s="2164"/>
    </row>
    <row r="192" spans="2:22" ht="14.1" hidden="1" customHeight="1" thickBot="1" x14ac:dyDescent="0.3">
      <c r="B192" s="27" t="s">
        <v>90</v>
      </c>
      <c r="C192" s="25"/>
      <c r="D192" s="26"/>
      <c r="E192" s="438">
        <f>C192*D192</f>
        <v>0</v>
      </c>
      <c r="H192" s="348">
        <v>645</v>
      </c>
      <c r="I192" s="349" t="s">
        <v>91</v>
      </c>
      <c r="J192" s="350"/>
      <c r="K192" s="350"/>
      <c r="L192" s="351"/>
      <c r="M192" s="437"/>
      <c r="N192" s="432">
        <f>$N$632</f>
        <v>0</v>
      </c>
      <c r="O192" s="2"/>
      <c r="Q192" s="2164"/>
    </row>
    <row r="193" spans="2:17" ht="14.1" hidden="1" customHeight="1" thickBot="1" x14ac:dyDescent="0.3">
      <c r="B193" s="467" t="s">
        <v>92</v>
      </c>
      <c r="C193" s="468">
        <f>SUM(C190:C192)</f>
        <v>0</v>
      </c>
      <c r="D193" s="469" t="e">
        <f>E193/C193</f>
        <v>#DIV/0!</v>
      </c>
      <c r="E193" s="470">
        <f>SUM(E190:E192)</f>
        <v>0</v>
      </c>
      <c r="H193" s="374">
        <v>647</v>
      </c>
      <c r="I193" s="356" t="s">
        <v>93</v>
      </c>
      <c r="J193" s="357"/>
      <c r="K193" s="357"/>
      <c r="L193" s="358"/>
      <c r="M193" s="450"/>
      <c r="N193" s="432">
        <f>$N$633</f>
        <v>0</v>
      </c>
      <c r="O193" s="3"/>
      <c r="Q193" s="2164"/>
    </row>
    <row r="194" spans="2:17" ht="14.1" hidden="1" customHeight="1" thickBot="1" x14ac:dyDescent="0.3">
      <c r="B194" s="70"/>
      <c r="C194" s="67"/>
      <c r="D194" s="68"/>
      <c r="E194" s="69"/>
      <c r="H194" s="359">
        <v>64</v>
      </c>
      <c r="I194" s="378" t="s">
        <v>94</v>
      </c>
      <c r="J194" s="361"/>
      <c r="K194" s="361"/>
      <c r="L194" s="362"/>
      <c r="M194" s="451"/>
      <c r="N194" s="452">
        <f>$N$634</f>
        <v>0</v>
      </c>
      <c r="O194" s="476">
        <f>E204+O193</f>
        <v>0</v>
      </c>
      <c r="Q194" s="2164"/>
    </row>
    <row r="195" spans="2:17" ht="14.1" hidden="1" customHeight="1" thickBot="1" x14ac:dyDescent="0.3">
      <c r="B195" s="472" t="s">
        <v>95</v>
      </c>
      <c r="C195" s="473"/>
      <c r="D195" s="474"/>
      <c r="E195" s="475"/>
      <c r="H195" s="364"/>
      <c r="I195" s="352"/>
      <c r="J195" s="341"/>
      <c r="K195" s="341"/>
      <c r="L195" s="325"/>
      <c r="M195" s="325"/>
      <c r="N195" s="365"/>
      <c r="O195" s="454"/>
      <c r="Q195" s="2164"/>
    </row>
    <row r="196" spans="2:17" ht="14.1" hidden="1" customHeight="1" x14ac:dyDescent="0.25">
      <c r="B196" s="29" t="s">
        <v>96</v>
      </c>
      <c r="C196" s="21"/>
      <c r="D196" s="22"/>
      <c r="E196" s="438">
        <f>C196*D196</f>
        <v>0</v>
      </c>
      <c r="H196" s="348">
        <v>654</v>
      </c>
      <c r="I196" s="381" t="s">
        <v>97</v>
      </c>
      <c r="J196" s="346"/>
      <c r="K196" s="346"/>
      <c r="L196" s="347"/>
      <c r="M196" s="431"/>
      <c r="N196" s="432">
        <f>$N$636</f>
        <v>0</v>
      </c>
      <c r="O196" s="2"/>
      <c r="Q196" s="2164"/>
    </row>
    <row r="197" spans="2:17" ht="14.1" hidden="1" customHeight="1" x14ac:dyDescent="0.25">
      <c r="B197" s="27" t="s">
        <v>98</v>
      </c>
      <c r="C197" s="23"/>
      <c r="D197" s="24"/>
      <c r="E197" s="438">
        <f>C197*D197</f>
        <v>0</v>
      </c>
      <c r="H197" s="348">
        <v>655</v>
      </c>
      <c r="I197" s="384" t="s">
        <v>99</v>
      </c>
      <c r="J197" s="350"/>
      <c r="K197" s="350"/>
      <c r="L197" s="351"/>
      <c r="M197" s="437"/>
      <c r="N197" s="432">
        <f>$N$637</f>
        <v>0</v>
      </c>
      <c r="O197" s="2"/>
      <c r="Q197" s="2164"/>
    </row>
    <row r="198" spans="2:17" ht="14.1" hidden="1" customHeight="1" x14ac:dyDescent="0.25">
      <c r="B198" s="27" t="s">
        <v>100</v>
      </c>
      <c r="C198" s="23"/>
      <c r="D198" s="24"/>
      <c r="E198" s="438">
        <f>C198*D198</f>
        <v>0</v>
      </c>
      <c r="H198" s="370">
        <v>658</v>
      </c>
      <c r="I198" s="385" t="s">
        <v>101</v>
      </c>
      <c r="J198" s="357"/>
      <c r="K198" s="357"/>
      <c r="L198" s="386"/>
      <c r="M198" s="477"/>
      <c r="N198" s="432">
        <f>$N$638</f>
        <v>0</v>
      </c>
      <c r="O198" s="3"/>
      <c r="Q198" s="2164"/>
    </row>
    <row r="199" spans="2:17" ht="14.1" hidden="1" customHeight="1" x14ac:dyDescent="0.25">
      <c r="B199" s="27" t="s">
        <v>102</v>
      </c>
      <c r="C199" s="23"/>
      <c r="D199" s="24"/>
      <c r="E199" s="438">
        <f>C199*D199</f>
        <v>0</v>
      </c>
      <c r="H199" s="359">
        <v>65</v>
      </c>
      <c r="I199" s="378" t="s">
        <v>103</v>
      </c>
      <c r="J199" s="361"/>
      <c r="K199" s="361"/>
      <c r="L199" s="387"/>
      <c r="M199" s="478"/>
      <c r="N199" s="452">
        <f>$N$639</f>
        <v>0</v>
      </c>
      <c r="O199" s="453">
        <f>SUM(O196:O198)</f>
        <v>0</v>
      </c>
      <c r="Q199" s="2164"/>
    </row>
    <row r="200" spans="2:17" ht="14.1" hidden="1" customHeight="1" thickBot="1" x14ac:dyDescent="0.3">
      <c r="B200" s="27" t="s">
        <v>104</v>
      </c>
      <c r="C200" s="25"/>
      <c r="D200" s="26"/>
      <c r="E200" s="438">
        <f>C200*D200</f>
        <v>0</v>
      </c>
      <c r="H200" s="334"/>
      <c r="I200" s="369"/>
      <c r="J200" s="341"/>
      <c r="K200" s="341"/>
      <c r="L200" s="352"/>
      <c r="M200" s="352"/>
      <c r="N200" s="335"/>
      <c r="O200" s="471"/>
      <c r="Q200" s="2164"/>
    </row>
    <row r="201" spans="2:17" ht="14.1" hidden="1" customHeight="1" thickBot="1" x14ac:dyDescent="0.3">
      <c r="B201" s="467" t="s">
        <v>105</v>
      </c>
      <c r="C201" s="468">
        <f>SUM(C196:C200)</f>
        <v>0</v>
      </c>
      <c r="D201" s="469" t="e">
        <f>E201/C201</f>
        <v>#DIV/0!</v>
      </c>
      <c r="E201" s="470">
        <f>SUM(E196:E200)</f>
        <v>0</v>
      </c>
      <c r="H201" s="383">
        <v>66</v>
      </c>
      <c r="I201" s="378" t="s">
        <v>106</v>
      </c>
      <c r="J201" s="361"/>
      <c r="K201" s="361"/>
      <c r="L201" s="361"/>
      <c r="M201" s="479"/>
      <c r="N201" s="452">
        <f>$N$641</f>
        <v>0</v>
      </c>
      <c r="O201" s="7"/>
      <c r="Q201" s="2164"/>
    </row>
    <row r="202" spans="2:17" ht="14.1" hidden="1" customHeight="1" x14ac:dyDescent="0.25">
      <c r="B202" s="70"/>
      <c r="C202" s="480"/>
      <c r="D202" s="68"/>
      <c r="E202" s="69"/>
      <c r="H202" s="334"/>
      <c r="I202" s="369"/>
      <c r="J202" s="325"/>
      <c r="K202" s="325"/>
      <c r="L202" s="352"/>
      <c r="M202" s="352"/>
      <c r="N202" s="335"/>
      <c r="O202" s="471"/>
      <c r="Q202" s="2164"/>
    </row>
    <row r="203" spans="2:17" ht="14.1" hidden="1" customHeight="1" thickBot="1" x14ac:dyDescent="0.3">
      <c r="B203" s="70"/>
      <c r="C203" s="480"/>
      <c r="D203" s="68"/>
      <c r="E203" s="69"/>
      <c r="H203" s="383">
        <v>67</v>
      </c>
      <c r="I203" s="378" t="s">
        <v>107</v>
      </c>
      <c r="J203" s="361"/>
      <c r="K203" s="361"/>
      <c r="L203" s="361"/>
      <c r="M203" s="479"/>
      <c r="N203" s="452">
        <f>$N$643</f>
        <v>0</v>
      </c>
      <c r="O203" s="7"/>
      <c r="Q203" s="2164"/>
    </row>
    <row r="204" spans="2:17" ht="14.1" hidden="1" customHeight="1" x14ac:dyDescent="0.25">
      <c r="B204" s="2395" t="s">
        <v>108</v>
      </c>
      <c r="C204" s="2396"/>
      <c r="D204" s="2397"/>
      <c r="E204" s="2416">
        <f>E201+E193+E187+E169+E163</f>
        <v>0</v>
      </c>
      <c r="H204" s="364"/>
      <c r="I204" s="352"/>
      <c r="J204" s="341"/>
      <c r="K204" s="341"/>
      <c r="L204" s="352"/>
      <c r="M204" s="352"/>
      <c r="N204" s="365"/>
      <c r="O204" s="454"/>
      <c r="Q204" s="2164"/>
    </row>
    <row r="205" spans="2:17" ht="14.1" hidden="1" customHeight="1" x14ac:dyDescent="0.25">
      <c r="B205" s="2398"/>
      <c r="C205" s="2399"/>
      <c r="D205" s="2400"/>
      <c r="E205" s="2424"/>
      <c r="H205" s="370" t="s">
        <v>109</v>
      </c>
      <c r="I205" s="381" t="s">
        <v>110</v>
      </c>
      <c r="J205" s="346"/>
      <c r="K205" s="346"/>
      <c r="L205" s="388"/>
      <c r="M205" s="481"/>
      <c r="N205" s="432">
        <f>$N$645</f>
        <v>0</v>
      </c>
      <c r="O205" s="7"/>
      <c r="Q205" s="2164"/>
    </row>
    <row r="206" spans="2:17" ht="14.1" hidden="1" customHeight="1" x14ac:dyDescent="0.25">
      <c r="B206" s="2398"/>
      <c r="C206" s="2399"/>
      <c r="D206" s="2400"/>
      <c r="E206" s="2424"/>
      <c r="H206" s="348" t="s">
        <v>111</v>
      </c>
      <c r="I206" s="349" t="s">
        <v>112</v>
      </c>
      <c r="J206" s="350"/>
      <c r="K206" s="350"/>
      <c r="L206" s="351"/>
      <c r="M206" s="437"/>
      <c r="N206" s="432">
        <f>$N$646</f>
        <v>0</v>
      </c>
      <c r="O206" s="2"/>
      <c r="Q206" s="2164"/>
    </row>
    <row r="207" spans="2:17" ht="14.1" hidden="1" customHeight="1" thickBot="1" x14ac:dyDescent="0.3">
      <c r="B207" s="2401"/>
      <c r="C207" s="2402"/>
      <c r="D207" s="2403"/>
      <c r="E207" s="2425"/>
      <c r="H207" s="374">
        <v>6815</v>
      </c>
      <c r="I207" s="356" t="s">
        <v>113</v>
      </c>
      <c r="J207" s="357"/>
      <c r="K207" s="357"/>
      <c r="L207" s="358"/>
      <c r="M207" s="450"/>
      <c r="N207" s="432">
        <f>$N$647</f>
        <v>0</v>
      </c>
      <c r="O207" s="3"/>
      <c r="Q207" s="2164"/>
    </row>
    <row r="208" spans="2:17" ht="14.1" hidden="1" customHeight="1" thickBot="1" x14ac:dyDescent="0.3">
      <c r="B208" s="482"/>
      <c r="C208" s="483"/>
      <c r="D208" s="483"/>
      <c r="E208" s="484"/>
      <c r="H208" s="359">
        <v>68</v>
      </c>
      <c r="I208" s="378" t="s">
        <v>114</v>
      </c>
      <c r="J208" s="361"/>
      <c r="K208" s="361"/>
      <c r="L208" s="389"/>
      <c r="M208" s="485"/>
      <c r="N208" s="452">
        <f>$N$648</f>
        <v>0</v>
      </c>
      <c r="O208" s="453">
        <f>SUM(O205:O207)</f>
        <v>0</v>
      </c>
      <c r="Q208" s="2164"/>
    </row>
    <row r="209" spans="2:17" ht="14.1" hidden="1" customHeight="1" thickTop="1" x14ac:dyDescent="0.25">
      <c r="H209" s="364"/>
      <c r="I209" s="352"/>
      <c r="J209" s="341"/>
      <c r="K209" s="341"/>
      <c r="L209" s="352"/>
      <c r="M209" s="352"/>
      <c r="N209" s="365"/>
      <c r="O209" s="454"/>
      <c r="Q209" s="2164"/>
    </row>
    <row r="210" spans="2:17" ht="14.1" hidden="1" customHeight="1" x14ac:dyDescent="0.25">
      <c r="H210" s="390">
        <v>86</v>
      </c>
      <c r="I210" s="378" t="s">
        <v>115</v>
      </c>
      <c r="J210" s="361"/>
      <c r="K210" s="361"/>
      <c r="L210" s="361"/>
      <c r="M210" s="479"/>
      <c r="N210" s="452">
        <f>$N$650</f>
        <v>0</v>
      </c>
      <c r="O210" s="11"/>
      <c r="Q210" s="2164"/>
    </row>
    <row r="211" spans="2:17" ht="15.75" hidden="1" customHeight="1" thickBot="1" x14ac:dyDescent="0.3">
      <c r="H211" s="391"/>
      <c r="I211" s="45"/>
      <c r="J211" s="45"/>
      <c r="K211" s="45"/>
      <c r="L211" s="352"/>
      <c r="M211" s="352"/>
      <c r="N211" s="43"/>
      <c r="O211" s="380"/>
      <c r="Q211" s="2164"/>
    </row>
    <row r="212" spans="2:17" ht="15" hidden="1" customHeight="1" x14ac:dyDescent="0.25">
      <c r="H212" s="392" t="s">
        <v>116</v>
      </c>
      <c r="I212" s="393"/>
      <c r="J212" s="394"/>
      <c r="K212" s="394"/>
      <c r="L212" s="393"/>
      <c r="M212" s="530"/>
      <c r="N212" s="396">
        <f>SUM(N210+N208+N203+N201+N199+N194+N188+N186+N173+N166)</f>
        <v>0</v>
      </c>
      <c r="O212" s="493">
        <f>SUM(O210+O208+O203+O201+O199+O194+O188+O186+O173+O166)</f>
        <v>0</v>
      </c>
      <c r="Q212" s="2164"/>
    </row>
    <row r="213" spans="2:17" ht="15" hidden="1" customHeight="1" x14ac:dyDescent="0.25">
      <c r="H213" s="364" t="s">
        <v>117</v>
      </c>
      <c r="I213" s="365"/>
      <c r="J213" s="367"/>
      <c r="K213" s="367"/>
      <c r="L213" s="365"/>
      <c r="M213" s="656"/>
      <c r="N213" s="397">
        <f>IF(N212&lt;N254,N254-N212,0)</f>
        <v>0</v>
      </c>
      <c r="O213" s="497">
        <f>IF(O212&lt;O254,O254-O212,0)</f>
        <v>0</v>
      </c>
      <c r="Q213" s="2164"/>
    </row>
    <row r="214" spans="2:17" ht="15.75" hidden="1" customHeight="1" thickBot="1" x14ac:dyDescent="0.3">
      <c r="H214" s="398" t="s">
        <v>118</v>
      </c>
      <c r="I214" s="399"/>
      <c r="J214" s="400"/>
      <c r="K214" s="400"/>
      <c r="L214" s="401"/>
      <c r="M214" s="533"/>
      <c r="N214" s="403">
        <f>SUM(N212+N213)</f>
        <v>0</v>
      </c>
      <c r="O214" s="500">
        <f>SUM(O212+O213)</f>
        <v>0</v>
      </c>
      <c r="Q214" s="2164"/>
    </row>
    <row r="215" spans="2:17" ht="13.5" hidden="1" customHeight="1" thickBot="1" x14ac:dyDescent="0.3">
      <c r="D215" s="341"/>
      <c r="Q215" s="2164"/>
    </row>
    <row r="216" spans="2:17" ht="15" hidden="1" customHeight="1" x14ac:dyDescent="0.25">
      <c r="B216" s="2342" t="s">
        <v>170</v>
      </c>
      <c r="C216" s="2343"/>
      <c r="D216" s="2343"/>
      <c r="E216" s="2343"/>
      <c r="F216" s="2344"/>
      <c r="H216" s="404" t="s">
        <v>119</v>
      </c>
      <c r="I216" s="405"/>
      <c r="J216" s="406"/>
      <c r="K216" s="406"/>
      <c r="L216" s="405"/>
      <c r="M216" s="405"/>
      <c r="N216" s="331"/>
      <c r="O216" s="333"/>
      <c r="Q216" s="2164"/>
    </row>
    <row r="217" spans="2:17" ht="35.25" hidden="1" customHeight="1" thickBot="1" x14ac:dyDescent="0.3">
      <c r="B217" s="2363"/>
      <c r="C217" s="2364"/>
      <c r="D217" s="2364"/>
      <c r="E217" s="2364"/>
      <c r="F217" s="2365"/>
      <c r="H217" s="334"/>
      <c r="I217" s="335"/>
      <c r="J217" s="336"/>
      <c r="K217" s="336"/>
      <c r="L217" s="335"/>
      <c r="M217" s="337"/>
      <c r="N217" s="429" t="s">
        <v>283</v>
      </c>
      <c r="O217" s="501" t="s">
        <v>19</v>
      </c>
      <c r="Q217" s="2164"/>
    </row>
    <row r="218" spans="2:17" ht="15" hidden="1" customHeight="1" x14ac:dyDescent="0.25">
      <c r="B218" s="2366" t="s">
        <v>179</v>
      </c>
      <c r="C218" s="503"/>
      <c r="D218" s="503"/>
      <c r="E218" s="503"/>
      <c r="F218" s="504"/>
      <c r="H218" s="409"/>
      <c r="I218" s="410"/>
      <c r="J218" s="336"/>
      <c r="K218" s="336"/>
      <c r="L218" s="411"/>
      <c r="M218" s="505"/>
      <c r="N218" s="45"/>
      <c r="O218" s="412"/>
      <c r="Q218" s="2164"/>
    </row>
    <row r="219" spans="2:17" ht="14.25" hidden="1" customHeight="1" x14ac:dyDescent="0.25">
      <c r="B219" s="2367"/>
      <c r="C219" s="507"/>
      <c r="D219" s="507"/>
      <c r="E219" s="507"/>
      <c r="F219" s="508"/>
      <c r="H219" s="413">
        <v>70623</v>
      </c>
      <c r="I219" s="381" t="s">
        <v>120</v>
      </c>
      <c r="J219" s="346"/>
      <c r="K219" s="346"/>
      <c r="L219" s="347"/>
      <c r="M219" s="431"/>
      <c r="N219" s="432">
        <f>$N$659</f>
        <v>0</v>
      </c>
      <c r="O219" s="12"/>
      <c r="Q219" s="2164"/>
    </row>
    <row r="220" spans="2:17" ht="14.25" hidden="1" customHeight="1" x14ac:dyDescent="0.25">
      <c r="B220" s="761"/>
      <c r="C220" s="674"/>
      <c r="D220" s="674"/>
      <c r="E220" s="674"/>
      <c r="F220" s="762"/>
      <c r="H220" s="413">
        <v>70624</v>
      </c>
      <c r="I220" s="349" t="s">
        <v>121</v>
      </c>
      <c r="J220" s="350"/>
      <c r="K220" s="350"/>
      <c r="L220" s="351"/>
      <c r="M220" s="437"/>
      <c r="N220" s="432">
        <f>$N$660</f>
        <v>0</v>
      </c>
      <c r="O220" s="9"/>
      <c r="Q220" s="2164"/>
    </row>
    <row r="221" spans="2:17" ht="14.25" hidden="1" customHeight="1" x14ac:dyDescent="0.25">
      <c r="B221" s="2336" t="s">
        <v>381</v>
      </c>
      <c r="C221" s="2337"/>
      <c r="D221" s="2337"/>
      <c r="E221" s="2337"/>
      <c r="F221" s="2338"/>
      <c r="H221" s="413">
        <v>70625</v>
      </c>
      <c r="I221" s="349" t="s">
        <v>122</v>
      </c>
      <c r="J221" s="350"/>
      <c r="K221" s="350"/>
      <c r="L221" s="351"/>
      <c r="M221" s="437"/>
      <c r="N221" s="432">
        <f>$N$661</f>
        <v>0</v>
      </c>
      <c r="O221" s="9"/>
      <c r="Q221" s="2164"/>
    </row>
    <row r="222" spans="2:17" ht="14.25" hidden="1" customHeight="1" x14ac:dyDescent="0.25">
      <c r="B222" s="2336"/>
      <c r="C222" s="2337"/>
      <c r="D222" s="2337"/>
      <c r="E222" s="2337"/>
      <c r="F222" s="2338"/>
      <c r="H222" s="348">
        <v>70641</v>
      </c>
      <c r="I222" s="349" t="s">
        <v>123</v>
      </c>
      <c r="J222" s="350"/>
      <c r="K222" s="350"/>
      <c r="L222" s="351"/>
      <c r="M222" s="437"/>
      <c r="N222" s="432">
        <f>$N$662</f>
        <v>0</v>
      </c>
      <c r="O222" s="2"/>
      <c r="Q222" s="2164"/>
    </row>
    <row r="223" spans="2:17" ht="14.25" hidden="1" customHeight="1" x14ac:dyDescent="0.25">
      <c r="B223" s="2428" t="s">
        <v>385</v>
      </c>
      <c r="C223" s="2429"/>
      <c r="D223" s="2429"/>
      <c r="E223" s="2429"/>
      <c r="F223" s="2430"/>
      <c r="H223" s="370">
        <v>706421</v>
      </c>
      <c r="I223" s="349" t="s">
        <v>124</v>
      </c>
      <c r="J223" s="350"/>
      <c r="K223" s="350"/>
      <c r="L223" s="351"/>
      <c r="M223" s="437"/>
      <c r="N223" s="432">
        <f>$N$663</f>
        <v>0</v>
      </c>
      <c r="O223" s="7"/>
      <c r="Q223" s="2164"/>
    </row>
    <row r="224" spans="2:17" ht="14.25" hidden="1" customHeight="1" x14ac:dyDescent="0.25">
      <c r="B224" s="2428"/>
      <c r="C224" s="2429"/>
      <c r="D224" s="2429"/>
      <c r="E224" s="2429"/>
      <c r="F224" s="2430"/>
      <c r="H224" s="370">
        <v>708</v>
      </c>
      <c r="I224" s="356" t="s">
        <v>125</v>
      </c>
      <c r="J224" s="357"/>
      <c r="K224" s="357"/>
      <c r="L224" s="358"/>
      <c r="M224" s="450"/>
      <c r="N224" s="432">
        <f>$N$664</f>
        <v>0</v>
      </c>
      <c r="O224" s="7"/>
      <c r="Q224" s="2164"/>
    </row>
    <row r="225" spans="2:17" ht="15" hidden="1" customHeight="1" x14ac:dyDescent="0.25">
      <c r="B225" s="2428"/>
      <c r="C225" s="2429"/>
      <c r="D225" s="2429"/>
      <c r="E225" s="2429"/>
      <c r="F225" s="2430"/>
      <c r="H225" s="359">
        <v>70</v>
      </c>
      <c r="I225" s="378" t="s">
        <v>126</v>
      </c>
      <c r="J225" s="361"/>
      <c r="K225" s="361"/>
      <c r="L225" s="389"/>
      <c r="M225" s="485"/>
      <c r="N225" s="452">
        <f>$N$665</f>
        <v>0</v>
      </c>
      <c r="O225" s="453">
        <f>SUM(O219:O224)</f>
        <v>0</v>
      </c>
      <c r="Q225" s="2164"/>
    </row>
    <row r="226" spans="2:17" ht="15" hidden="1" customHeight="1" x14ac:dyDescent="0.25">
      <c r="B226" s="2428"/>
      <c r="C226" s="2429"/>
      <c r="D226" s="2429"/>
      <c r="E226" s="2429"/>
      <c r="F226" s="2430"/>
      <c r="H226" s="364"/>
      <c r="I226" s="352"/>
      <c r="J226" s="341"/>
      <c r="K226" s="341"/>
      <c r="L226" s="369"/>
      <c r="M226" s="369"/>
      <c r="N226" s="365"/>
      <c r="O226" s="454"/>
      <c r="Q226" s="2164"/>
    </row>
    <row r="227" spans="2:17" ht="15" hidden="1" customHeight="1" x14ac:dyDescent="0.25">
      <c r="B227" s="2428"/>
      <c r="C227" s="2429"/>
      <c r="D227" s="2429"/>
      <c r="E227" s="2429"/>
      <c r="F227" s="2430"/>
      <c r="H227" s="370">
        <v>741</v>
      </c>
      <c r="I227" s="381" t="s">
        <v>127</v>
      </c>
      <c r="J227" s="346"/>
      <c r="K227" s="346"/>
      <c r="L227" s="414"/>
      <c r="M227" s="513"/>
      <c r="N227" s="432">
        <f>$N$667</f>
        <v>0</v>
      </c>
      <c r="O227" s="7"/>
      <c r="Q227" s="2164"/>
    </row>
    <row r="228" spans="2:17" ht="14.25" hidden="1" customHeight="1" x14ac:dyDescent="0.25">
      <c r="B228" s="2336" t="s">
        <v>208</v>
      </c>
      <c r="C228" s="2337"/>
      <c r="D228" s="2337"/>
      <c r="E228" s="2337"/>
      <c r="F228" s="2338"/>
      <c r="H228" s="348">
        <v>742</v>
      </c>
      <c r="I228" s="349" t="s">
        <v>128</v>
      </c>
      <c r="J228" s="350"/>
      <c r="K228" s="350"/>
      <c r="L228" s="415"/>
      <c r="M228" s="514"/>
      <c r="N228" s="432">
        <f>$N$668</f>
        <v>0</v>
      </c>
      <c r="O228" s="2"/>
      <c r="Q228" s="2164"/>
    </row>
    <row r="229" spans="2:17" ht="14.25" hidden="1" customHeight="1" x14ac:dyDescent="0.25">
      <c r="B229" s="2336"/>
      <c r="C229" s="2337"/>
      <c r="D229" s="2337"/>
      <c r="E229" s="2337"/>
      <c r="F229" s="2338"/>
      <c r="H229" s="370">
        <v>743</v>
      </c>
      <c r="I229" s="349" t="s">
        <v>129</v>
      </c>
      <c r="J229" s="350"/>
      <c r="K229" s="350"/>
      <c r="L229" s="351"/>
      <c r="M229" s="437"/>
      <c r="N229" s="432">
        <f>$N$669</f>
        <v>0</v>
      </c>
      <c r="O229" s="7"/>
      <c r="Q229" s="2164"/>
    </row>
    <row r="230" spans="2:17" ht="14.25" hidden="1" customHeight="1" x14ac:dyDescent="0.3">
      <c r="B230" s="515"/>
      <c r="C230" s="516"/>
      <c r="D230" s="516"/>
      <c r="E230" s="516"/>
      <c r="F230" s="517"/>
      <c r="H230" s="416">
        <v>7441</v>
      </c>
      <c r="I230" s="349" t="s">
        <v>130</v>
      </c>
      <c r="J230" s="350"/>
      <c r="K230" s="350"/>
      <c r="L230" s="351"/>
      <c r="M230" s="437"/>
      <c r="N230" s="2368">
        <f>$N$670</f>
        <v>0</v>
      </c>
      <c r="O230" s="2426">
        <f>O212-(O225+O227+O228+O229+O232+O233+O234+O235+O236+O242+O244+O246+O248+O250+O252)</f>
        <v>0</v>
      </c>
      <c r="Q230" s="2164"/>
    </row>
    <row r="231" spans="2:17" ht="14.25" hidden="1" customHeight="1" x14ac:dyDescent="0.3">
      <c r="B231" s="515"/>
      <c r="C231" s="516"/>
      <c r="D231" s="516"/>
      <c r="E231" s="516"/>
      <c r="F231" s="517"/>
      <c r="H231" s="416">
        <v>7442</v>
      </c>
      <c r="I231" s="349" t="s">
        <v>131</v>
      </c>
      <c r="J231" s="350"/>
      <c r="K231" s="350"/>
      <c r="L231" s="351"/>
      <c r="M231" s="437"/>
      <c r="N231" s="2369"/>
      <c r="O231" s="2427"/>
      <c r="Q231" s="2164"/>
    </row>
    <row r="232" spans="2:17" ht="14.25" hidden="1" customHeight="1" x14ac:dyDescent="0.25">
      <c r="B232" s="2350"/>
      <c r="C232" s="2351"/>
      <c r="D232" s="2351"/>
      <c r="E232" s="2351"/>
      <c r="F232" s="2352"/>
      <c r="H232" s="416">
        <v>7443</v>
      </c>
      <c r="I232" s="349" t="s">
        <v>132</v>
      </c>
      <c r="J232" s="350"/>
      <c r="K232" s="350"/>
      <c r="L232" s="351"/>
      <c r="M232" s="437"/>
      <c r="N232" s="432">
        <f>$N$672</f>
        <v>0</v>
      </c>
      <c r="O232" s="10"/>
      <c r="Q232" s="2164"/>
    </row>
    <row r="233" spans="2:17" ht="14.25" hidden="1" customHeight="1" x14ac:dyDescent="0.25">
      <c r="B233" s="2350"/>
      <c r="C233" s="2351"/>
      <c r="D233" s="2351"/>
      <c r="E233" s="2351"/>
      <c r="F233" s="2352"/>
      <c r="H233" s="416">
        <v>7451</v>
      </c>
      <c r="I233" s="349" t="s">
        <v>133</v>
      </c>
      <c r="J233" s="350"/>
      <c r="K233" s="350"/>
      <c r="L233" s="351"/>
      <c r="M233" s="437"/>
      <c r="N233" s="432">
        <f>$N$673</f>
        <v>0</v>
      </c>
      <c r="O233" s="10"/>
      <c r="Q233" s="2164"/>
    </row>
    <row r="234" spans="2:17" ht="14.25" hidden="1" customHeight="1" x14ac:dyDescent="0.25">
      <c r="B234" s="2380"/>
      <c r="C234" s="2381"/>
      <c r="D234" s="2381"/>
      <c r="E234" s="2381"/>
      <c r="F234" s="2382"/>
      <c r="H234" s="416">
        <v>746</v>
      </c>
      <c r="I234" s="349" t="s">
        <v>134</v>
      </c>
      <c r="J234" s="350"/>
      <c r="K234" s="350"/>
      <c r="L234" s="351"/>
      <c r="M234" s="437"/>
      <c r="N234" s="432">
        <f>$N$674</f>
        <v>0</v>
      </c>
      <c r="O234" s="10"/>
      <c r="Q234" s="2164"/>
    </row>
    <row r="235" spans="2:17" ht="14.25" hidden="1" customHeight="1" x14ac:dyDescent="0.25">
      <c r="B235" s="2380"/>
      <c r="C235" s="2381"/>
      <c r="D235" s="2381"/>
      <c r="E235" s="2381"/>
      <c r="F235" s="2382"/>
      <c r="H235" s="416">
        <v>747</v>
      </c>
      <c r="I235" s="349" t="s">
        <v>135</v>
      </c>
      <c r="J235" s="350"/>
      <c r="K235" s="350"/>
      <c r="L235" s="351"/>
      <c r="M235" s="437"/>
      <c r="N235" s="432">
        <f>$N$675</f>
        <v>0</v>
      </c>
      <c r="O235" s="10"/>
      <c r="Q235" s="2164"/>
    </row>
    <row r="236" spans="2:17" ht="15" hidden="1" customHeight="1" x14ac:dyDescent="0.25">
      <c r="B236" s="518"/>
      <c r="C236" s="519"/>
      <c r="D236" s="519"/>
      <c r="E236" s="519"/>
      <c r="F236" s="520"/>
      <c r="H236" s="374">
        <v>748</v>
      </c>
      <c r="I236" s="349" t="s">
        <v>168</v>
      </c>
      <c r="J236" s="357"/>
      <c r="K236" s="357"/>
      <c r="L236" s="417"/>
      <c r="M236" s="523"/>
      <c r="N236" s="432">
        <f>$N$676</f>
        <v>0</v>
      </c>
      <c r="O236" s="3"/>
      <c r="Q236" s="2164"/>
    </row>
    <row r="237" spans="2:17" ht="15" hidden="1" customHeight="1" x14ac:dyDescent="0.25">
      <c r="B237" s="518"/>
      <c r="C237" s="519"/>
      <c r="D237" s="519"/>
      <c r="E237" s="519"/>
      <c r="F237" s="520"/>
      <c r="H237" s="359">
        <v>74</v>
      </c>
      <c r="I237" s="378" t="s">
        <v>136</v>
      </c>
      <c r="J237" s="361"/>
      <c r="K237" s="361"/>
      <c r="L237" s="362"/>
      <c r="M237" s="451"/>
      <c r="N237" s="452">
        <f>$N$677</f>
        <v>0</v>
      </c>
      <c r="O237" s="453">
        <f>SUM(O227:O236)</f>
        <v>0</v>
      </c>
      <c r="Q237" s="2164"/>
    </row>
    <row r="238" spans="2:17" ht="15" hidden="1" customHeight="1" x14ac:dyDescent="0.25">
      <c r="B238" s="657"/>
      <c r="C238" s="341"/>
      <c r="D238" s="341"/>
      <c r="E238" s="341"/>
      <c r="F238" s="956"/>
      <c r="H238" s="364"/>
      <c r="I238" s="352"/>
      <c r="J238" s="341"/>
      <c r="K238" s="341"/>
      <c r="L238" s="325"/>
      <c r="M238" s="325"/>
      <c r="N238" s="365"/>
      <c r="O238" s="454"/>
      <c r="Q238" s="2164"/>
    </row>
    <row r="239" spans="2:17" ht="14.25" hidden="1" customHeight="1" x14ac:dyDescent="0.25">
      <c r="B239" s="657"/>
      <c r="C239" s="341"/>
      <c r="D239" s="341"/>
      <c r="E239" s="341"/>
      <c r="F239" s="956"/>
      <c r="H239" s="370">
        <v>751</v>
      </c>
      <c r="I239" s="381" t="s">
        <v>137</v>
      </c>
      <c r="J239" s="346"/>
      <c r="K239" s="346"/>
      <c r="L239" s="347"/>
      <c r="M239" s="431"/>
      <c r="N239" s="432">
        <f>$N$679</f>
        <v>0</v>
      </c>
      <c r="O239" s="7"/>
      <c r="Q239" s="2164"/>
    </row>
    <row r="240" spans="2:17" ht="18.75" hidden="1" customHeight="1" x14ac:dyDescent="0.25">
      <c r="B240" s="657"/>
      <c r="C240" s="763"/>
      <c r="D240" s="764"/>
      <c r="E240" s="764"/>
      <c r="F240" s="508"/>
      <c r="H240" s="348">
        <v>752</v>
      </c>
      <c r="I240" s="349" t="s">
        <v>138</v>
      </c>
      <c r="J240" s="350"/>
      <c r="K240" s="350"/>
      <c r="L240" s="351"/>
      <c r="M240" s="437"/>
      <c r="N240" s="432">
        <f>$N$680</f>
        <v>0</v>
      </c>
      <c r="O240" s="2"/>
      <c r="Q240" s="2164"/>
    </row>
    <row r="241" spans="2:17" ht="14.25" hidden="1" customHeight="1" x14ac:dyDescent="0.25">
      <c r="B241" s="658"/>
      <c r="C241" s="664"/>
      <c r="D241" s="664"/>
      <c r="E241" s="664"/>
      <c r="F241" s="665"/>
      <c r="H241" s="348">
        <v>757</v>
      </c>
      <c r="I241" s="356" t="s">
        <v>139</v>
      </c>
      <c r="J241" s="357"/>
      <c r="K241" s="357"/>
      <c r="L241" s="358"/>
      <c r="M241" s="450"/>
      <c r="N241" s="432">
        <f>$N$681</f>
        <v>0</v>
      </c>
      <c r="O241" s="2"/>
      <c r="Q241" s="2164"/>
    </row>
    <row r="242" spans="2:17" ht="15" hidden="1" customHeight="1" x14ac:dyDescent="0.25">
      <c r="B242" s="658"/>
      <c r="C242" s="664"/>
      <c r="D242" s="664"/>
      <c r="E242" s="664"/>
      <c r="F242" s="665"/>
      <c r="H242" s="359">
        <v>75</v>
      </c>
      <c r="I242" s="378" t="s">
        <v>140</v>
      </c>
      <c r="J242" s="361"/>
      <c r="K242" s="361"/>
      <c r="L242" s="389"/>
      <c r="M242" s="485"/>
      <c r="N242" s="452">
        <f>$N$682</f>
        <v>0</v>
      </c>
      <c r="O242" s="453">
        <f>SUM(O239:O241)</f>
        <v>0</v>
      </c>
      <c r="Q242" s="2164"/>
    </row>
    <row r="243" spans="2:17" ht="16.5" hidden="1" customHeight="1" x14ac:dyDescent="0.25">
      <c r="B243" s="658"/>
      <c r="C243" s="664"/>
      <c r="D243" s="664"/>
      <c r="E243" s="664"/>
      <c r="F243" s="665"/>
      <c r="H243" s="334"/>
      <c r="I243" s="369"/>
      <c r="J243" s="341"/>
      <c r="K243" s="341"/>
      <c r="L243" s="352"/>
      <c r="M243" s="352"/>
      <c r="N243" s="335"/>
      <c r="O243" s="471"/>
      <c r="Q243" s="2164"/>
    </row>
    <row r="244" spans="2:17" ht="15" hidden="1" customHeight="1" x14ac:dyDescent="0.3">
      <c r="B244" s="765"/>
      <c r="C244" s="519"/>
      <c r="D244" s="519"/>
      <c r="E244" s="519"/>
      <c r="F244" s="520"/>
      <c r="H244" s="383">
        <v>76</v>
      </c>
      <c r="I244" s="378" t="s">
        <v>141</v>
      </c>
      <c r="J244" s="361"/>
      <c r="K244" s="361"/>
      <c r="L244" s="361"/>
      <c r="M244" s="479"/>
      <c r="N244" s="452">
        <f>$N$684</f>
        <v>0</v>
      </c>
      <c r="O244" s="7"/>
      <c r="Q244" s="2164"/>
    </row>
    <row r="245" spans="2:17" ht="15" hidden="1" customHeight="1" x14ac:dyDescent="0.25">
      <c r="B245" s="518"/>
      <c r="C245" s="519"/>
      <c r="D245" s="519"/>
      <c r="E245" s="519"/>
      <c r="F245" s="520"/>
      <c r="H245" s="334"/>
      <c r="I245" s="369"/>
      <c r="J245" s="341"/>
      <c r="K245" s="341"/>
      <c r="L245" s="352"/>
      <c r="M245" s="352"/>
      <c r="N245" s="335"/>
      <c r="O245" s="471"/>
      <c r="Q245" s="2164"/>
    </row>
    <row r="246" spans="2:17" ht="15" hidden="1" customHeight="1" x14ac:dyDescent="0.25">
      <c r="B246" s="658"/>
      <c r="C246" s="664"/>
      <c r="D246" s="664"/>
      <c r="E246" s="664"/>
      <c r="F246" s="665"/>
      <c r="H246" s="383">
        <v>77</v>
      </c>
      <c r="I246" s="378" t="s">
        <v>142</v>
      </c>
      <c r="J246" s="361"/>
      <c r="K246" s="361"/>
      <c r="L246" s="361"/>
      <c r="M246" s="479"/>
      <c r="N246" s="452">
        <f>$N$686</f>
        <v>0</v>
      </c>
      <c r="O246" s="7"/>
      <c r="Q246" s="2164"/>
    </row>
    <row r="247" spans="2:17" ht="15" hidden="1" customHeight="1" x14ac:dyDescent="0.25">
      <c r="B247" s="658"/>
      <c r="C247" s="664"/>
      <c r="D247" s="664"/>
      <c r="E247" s="664"/>
      <c r="F247" s="665"/>
      <c r="H247" s="334"/>
      <c r="I247" s="369"/>
      <c r="J247" s="341"/>
      <c r="K247" s="341"/>
      <c r="L247" s="352"/>
      <c r="M247" s="352"/>
      <c r="N247" s="335"/>
      <c r="O247" s="471"/>
      <c r="Q247" s="2164"/>
    </row>
    <row r="248" spans="2:17" ht="15" hidden="1" customHeight="1" x14ac:dyDescent="0.25">
      <c r="B248" s="658"/>
      <c r="C248" s="664"/>
      <c r="D248" s="664"/>
      <c r="E248" s="664"/>
      <c r="F248" s="665"/>
      <c r="H248" s="383">
        <v>78</v>
      </c>
      <c r="I248" s="378" t="s">
        <v>143</v>
      </c>
      <c r="J248" s="361"/>
      <c r="K248" s="361"/>
      <c r="L248" s="361"/>
      <c r="M248" s="479"/>
      <c r="N248" s="452">
        <f>$N$688</f>
        <v>0</v>
      </c>
      <c r="O248" s="7"/>
      <c r="Q248" s="2164"/>
    </row>
    <row r="249" spans="2:17" ht="15" hidden="1" customHeight="1" x14ac:dyDescent="0.25">
      <c r="B249" s="518"/>
      <c r="C249" s="519"/>
      <c r="D249" s="519"/>
      <c r="E249" s="519"/>
      <c r="F249" s="520"/>
      <c r="H249" s="334"/>
      <c r="I249" s="369"/>
      <c r="J249" s="341"/>
      <c r="K249" s="341"/>
      <c r="L249" s="352"/>
      <c r="M249" s="352"/>
      <c r="N249" s="335"/>
      <c r="O249" s="471"/>
      <c r="Q249" s="2164"/>
    </row>
    <row r="250" spans="2:17" ht="15" hidden="1" customHeight="1" x14ac:dyDescent="0.25">
      <c r="B250" s="518"/>
      <c r="C250" s="519"/>
      <c r="D250" s="519"/>
      <c r="E250" s="519"/>
      <c r="F250" s="520"/>
      <c r="H250" s="383">
        <v>79</v>
      </c>
      <c r="I250" s="378" t="s">
        <v>144</v>
      </c>
      <c r="J250" s="361"/>
      <c r="K250" s="361"/>
      <c r="L250" s="361"/>
      <c r="M250" s="479"/>
      <c r="N250" s="452">
        <f>$N$690</f>
        <v>0</v>
      </c>
      <c r="O250" s="7"/>
      <c r="Q250" s="2164"/>
    </row>
    <row r="251" spans="2:17" ht="15" hidden="1" customHeight="1" x14ac:dyDescent="0.25">
      <c r="B251" s="518"/>
      <c r="C251" s="519"/>
      <c r="D251" s="519"/>
      <c r="E251" s="519"/>
      <c r="F251" s="520"/>
      <c r="H251" s="364"/>
      <c r="I251" s="352"/>
      <c r="J251" s="341"/>
      <c r="K251" s="341"/>
      <c r="L251" s="352"/>
      <c r="M251" s="352"/>
      <c r="N251" s="365"/>
      <c r="O251" s="454"/>
      <c r="Q251" s="2164"/>
    </row>
    <row r="252" spans="2:17" ht="16.5" hidden="1" customHeight="1" x14ac:dyDescent="0.25">
      <c r="B252" s="518"/>
      <c r="C252" s="519"/>
      <c r="D252" s="519"/>
      <c r="E252" s="519"/>
      <c r="F252" s="520"/>
      <c r="H252" s="390">
        <v>87</v>
      </c>
      <c r="I252" s="378" t="s">
        <v>145</v>
      </c>
      <c r="J252" s="361"/>
      <c r="K252" s="361"/>
      <c r="L252" s="361"/>
      <c r="M252" s="479"/>
      <c r="N252" s="452">
        <f>$N$692</f>
        <v>0</v>
      </c>
      <c r="O252" s="11"/>
      <c r="Q252" s="2164"/>
    </row>
    <row r="253" spans="2:17" ht="15.75" hidden="1" customHeight="1" thickBot="1" x14ac:dyDescent="0.3">
      <c r="B253" s="518"/>
      <c r="C253" s="519"/>
      <c r="D253" s="519"/>
      <c r="E253" s="519"/>
      <c r="F253" s="520"/>
      <c r="H253" s="391"/>
      <c r="I253" s="45"/>
      <c r="J253" s="341"/>
      <c r="K253" s="341"/>
      <c r="L253" s="352"/>
      <c r="M253" s="352"/>
      <c r="N253" s="45"/>
      <c r="O253" s="412"/>
      <c r="Q253" s="2164"/>
    </row>
    <row r="254" spans="2:17" ht="15" hidden="1" customHeight="1" x14ac:dyDescent="0.25">
      <c r="B254" s="518"/>
      <c r="C254" s="519"/>
      <c r="D254" s="519"/>
      <c r="E254" s="519"/>
      <c r="F254" s="520"/>
      <c r="H254" s="392" t="s">
        <v>146</v>
      </c>
      <c r="I254" s="393"/>
      <c r="J254" s="418"/>
      <c r="K254" s="418"/>
      <c r="L254" s="393"/>
      <c r="M254" s="530"/>
      <c r="N254" s="419">
        <f>N250+N248+N246+N244+N242+N237+N225+N252</f>
        <v>0</v>
      </c>
      <c r="O254" s="419">
        <f>O250+O248+O246+O244+O242+O237+O225+O252</f>
        <v>0</v>
      </c>
      <c r="Q254" s="2164"/>
    </row>
    <row r="255" spans="2:17" ht="16.5" hidden="1" customHeight="1" x14ac:dyDescent="0.25">
      <c r="B255" s="518"/>
      <c r="C255" s="507"/>
      <c r="D255" s="507"/>
      <c r="E255" s="507"/>
      <c r="F255" s="508"/>
      <c r="H255" s="364" t="s">
        <v>147</v>
      </c>
      <c r="I255" s="365"/>
      <c r="J255" s="336"/>
      <c r="K255" s="336"/>
      <c r="L255" s="411"/>
      <c r="M255" s="505"/>
      <c r="N255" s="420">
        <f>IF(N254&lt;J212,J212-N254,0)</f>
        <v>0</v>
      </c>
      <c r="O255" s="420">
        <f>IF(O254&lt;K212,K212-O254,0)</f>
        <v>0</v>
      </c>
      <c r="Q255" s="2164"/>
    </row>
    <row r="256" spans="2:17" ht="15.75" hidden="1" customHeight="1" thickBot="1" x14ac:dyDescent="0.3">
      <c r="B256" s="669"/>
      <c r="C256" s="957"/>
      <c r="D256" s="957"/>
      <c r="E256" s="957"/>
      <c r="F256" s="958"/>
      <c r="H256" s="398" t="s">
        <v>118</v>
      </c>
      <c r="I256" s="399"/>
      <c r="J256" s="421"/>
      <c r="K256" s="421"/>
      <c r="L256" s="401"/>
      <c r="M256" s="533"/>
      <c r="N256" s="422">
        <f>N255+N254</f>
        <v>0</v>
      </c>
      <c r="O256" s="422">
        <f>O255+O254</f>
        <v>0</v>
      </c>
      <c r="Q256" s="2164"/>
    </row>
    <row r="257" spans="2:22" ht="13.5" hidden="1" customHeight="1" thickBot="1" x14ac:dyDescent="0.3">
      <c r="Q257" s="2164"/>
    </row>
    <row r="258" spans="2:22" s="324" customFormat="1" ht="33.75" hidden="1" customHeight="1" thickBot="1" x14ac:dyDescent="0.3">
      <c r="B258" s="2358" t="s">
        <v>182</v>
      </c>
      <c r="C258" s="2359"/>
      <c r="D258" s="2359"/>
      <c r="E258" s="2359"/>
      <c r="F258" s="2359"/>
      <c r="G258" s="2359"/>
      <c r="H258" s="2359"/>
      <c r="I258" s="2359"/>
      <c r="J258" s="2359"/>
      <c r="K258" s="2359"/>
      <c r="L258" s="2359"/>
      <c r="M258" s="2359"/>
      <c r="N258" s="2359"/>
      <c r="O258" s="2360"/>
      <c r="P258" s="326"/>
      <c r="Q258" s="2164"/>
    </row>
    <row r="259" spans="2:22" ht="13.5" hidden="1" customHeight="1" thickBot="1" x14ac:dyDescent="0.3">
      <c r="Q259" s="2164"/>
    </row>
    <row r="260" spans="2:22" ht="30.75" hidden="1" customHeight="1" thickBot="1" x14ac:dyDescent="0.3">
      <c r="B260" s="2325" t="s">
        <v>204</v>
      </c>
      <c r="C260" s="2326"/>
      <c r="D260" s="2326"/>
      <c r="E260" s="2326"/>
      <c r="F260" s="2326"/>
      <c r="G260" s="2326"/>
      <c r="H260" s="2457" t="s">
        <v>200</v>
      </c>
      <c r="I260" s="2458"/>
      <c r="J260" s="2458"/>
      <c r="K260" s="2458"/>
      <c r="L260" s="2458"/>
      <c r="M260" s="2458"/>
      <c r="N260" s="2458"/>
      <c r="O260" s="2459"/>
      <c r="Q260" s="2164"/>
    </row>
    <row r="261" spans="2:22" ht="12.75" hidden="1" customHeight="1" x14ac:dyDescent="0.25">
      <c r="Q261" s="2164"/>
    </row>
    <row r="262" spans="2:22" ht="15" hidden="1" customHeight="1" x14ac:dyDescent="0.25">
      <c r="B262" s="543"/>
      <c r="C262" s="543"/>
      <c r="D262" s="543"/>
      <c r="E262" s="544"/>
      <c r="Q262" s="2164"/>
    </row>
    <row r="263" spans="2:22" ht="15" hidden="1" customHeight="1" thickBot="1" x14ac:dyDescent="0.3">
      <c r="B263" s="600"/>
      <c r="C263" s="601"/>
      <c r="D263" s="599"/>
      <c r="E263" s="599"/>
      <c r="K263" s="42"/>
      <c r="L263" s="42"/>
      <c r="M263" s="43"/>
      <c r="N263" s="43"/>
      <c r="O263" s="325"/>
      <c r="P263" s="42"/>
      <c r="Q263" s="2164"/>
      <c r="U263" s="43"/>
      <c r="V263" s="43"/>
    </row>
    <row r="264" spans="2:22" s="426" customFormat="1" ht="25.05" hidden="1" customHeight="1" thickTop="1" thickBot="1" x14ac:dyDescent="0.35">
      <c r="B264" s="2389" t="s">
        <v>173</v>
      </c>
      <c r="C264" s="2390"/>
      <c r="D264" s="2390"/>
      <c r="E264" s="2391"/>
      <c r="H264" s="2392" t="s">
        <v>174</v>
      </c>
      <c r="I264" s="2393"/>
      <c r="J264" s="2393"/>
      <c r="K264" s="2393"/>
      <c r="L264" s="2393"/>
      <c r="M264" s="2393"/>
      <c r="N264" s="2393"/>
      <c r="O264" s="2394"/>
      <c r="P264" s="427"/>
      <c r="Q264" s="2164"/>
      <c r="U264" s="428"/>
      <c r="V264" s="428"/>
    </row>
    <row r="265" spans="2:22" ht="15" hidden="1" customHeight="1" thickTop="1" x14ac:dyDescent="0.25">
      <c r="B265" s="2419" t="s">
        <v>189</v>
      </c>
      <c r="C265" s="2386" t="s">
        <v>16</v>
      </c>
      <c r="D265" s="2386" t="s">
        <v>191</v>
      </c>
      <c r="E265" s="2383" t="s">
        <v>192</v>
      </c>
      <c r="H265" s="330" t="s">
        <v>17</v>
      </c>
      <c r="I265" s="331"/>
      <c r="J265" s="332"/>
      <c r="K265" s="332"/>
      <c r="L265" s="331"/>
      <c r="M265" s="331"/>
      <c r="N265" s="331"/>
      <c r="O265" s="333"/>
      <c r="P265" s="42"/>
      <c r="Q265" s="2164"/>
      <c r="U265" s="43"/>
      <c r="V265" s="43"/>
    </row>
    <row r="266" spans="2:22" ht="31.5" hidden="1" customHeight="1" x14ac:dyDescent="0.25">
      <c r="B266" s="2420"/>
      <c r="C266" s="2387"/>
      <c r="D266" s="2387"/>
      <c r="E266" s="2384"/>
      <c r="H266" s="334"/>
      <c r="I266" s="335"/>
      <c r="J266" s="336"/>
      <c r="K266" s="336"/>
      <c r="L266" s="335"/>
      <c r="M266" s="337"/>
      <c r="N266" s="429" t="s">
        <v>283</v>
      </c>
      <c r="O266" s="430" t="s">
        <v>19</v>
      </c>
      <c r="P266" s="42"/>
      <c r="Q266" s="2164"/>
      <c r="U266" s="43"/>
      <c r="V266" s="43"/>
    </row>
    <row r="267" spans="2:22" ht="15" hidden="1" customHeight="1" x14ac:dyDescent="0.25">
      <c r="B267" s="2420"/>
      <c r="C267" s="2387"/>
      <c r="D267" s="2387"/>
      <c r="E267" s="2384"/>
      <c r="H267" s="339"/>
      <c r="I267" s="340"/>
      <c r="J267" s="341"/>
      <c r="K267" s="341"/>
      <c r="L267" s="42"/>
      <c r="M267" s="43"/>
      <c r="N267" s="342"/>
      <c r="O267" s="343"/>
      <c r="P267" s="42"/>
      <c r="Q267" s="2164"/>
      <c r="U267" s="43"/>
      <c r="V267" s="43"/>
    </row>
    <row r="268" spans="2:22" ht="15" hidden="1" customHeight="1" x14ac:dyDescent="0.25">
      <c r="B268" s="2421"/>
      <c r="C268" s="2388"/>
      <c r="D268" s="2388"/>
      <c r="E268" s="2385"/>
      <c r="H268" s="344">
        <v>6061</v>
      </c>
      <c r="I268" s="345" t="s">
        <v>20</v>
      </c>
      <c r="J268" s="346"/>
      <c r="K268" s="346"/>
      <c r="L268" s="347"/>
      <c r="M268" s="431"/>
      <c r="N268" s="432">
        <f>$N$598</f>
        <v>0</v>
      </c>
      <c r="O268" s="1"/>
      <c r="P268" s="42"/>
      <c r="Q268" s="2164"/>
      <c r="U268" s="43"/>
      <c r="V268" s="43"/>
    </row>
    <row r="269" spans="2:22" ht="15" hidden="1" customHeight="1" thickBot="1" x14ac:dyDescent="0.3">
      <c r="B269" s="433" t="s">
        <v>21</v>
      </c>
      <c r="C269" s="434"/>
      <c r="D269" s="435"/>
      <c r="E269" s="436"/>
      <c r="H269" s="348">
        <v>6063</v>
      </c>
      <c r="I269" s="349" t="s">
        <v>22</v>
      </c>
      <c r="J269" s="350"/>
      <c r="K269" s="350"/>
      <c r="L269" s="351"/>
      <c r="M269" s="437"/>
      <c r="N269" s="432">
        <f>$N$599</f>
        <v>0</v>
      </c>
      <c r="O269" s="2"/>
      <c r="P269" s="42"/>
      <c r="Q269" s="2164"/>
      <c r="U269" s="43"/>
      <c r="V269" s="43"/>
    </row>
    <row r="270" spans="2:22" ht="15" hidden="1" customHeight="1" x14ac:dyDescent="0.25">
      <c r="B270" s="20" t="s">
        <v>23</v>
      </c>
      <c r="C270" s="21"/>
      <c r="D270" s="22"/>
      <c r="E270" s="438">
        <f>C270*D270</f>
        <v>0</v>
      </c>
      <c r="H270" s="348">
        <v>6064</v>
      </c>
      <c r="I270" s="349" t="s">
        <v>24</v>
      </c>
      <c r="J270" s="350"/>
      <c r="K270" s="350"/>
      <c r="L270" s="351"/>
      <c r="M270" s="437"/>
      <c r="N270" s="432">
        <f>$N$600</f>
        <v>0</v>
      </c>
      <c r="O270" s="2"/>
      <c r="P270" s="45"/>
      <c r="Q270" s="2164"/>
      <c r="U270" s="43"/>
      <c r="V270" s="43"/>
    </row>
    <row r="271" spans="2:22" ht="15" hidden="1" customHeight="1" x14ac:dyDescent="0.25">
      <c r="B271" s="27" t="s">
        <v>25</v>
      </c>
      <c r="C271" s="23"/>
      <c r="D271" s="24"/>
      <c r="E271" s="438">
        <f>C271*D271</f>
        <v>0</v>
      </c>
      <c r="H271" s="348">
        <v>6066</v>
      </c>
      <c r="I271" s="349" t="s">
        <v>26</v>
      </c>
      <c r="J271" s="350"/>
      <c r="K271" s="350"/>
      <c r="L271" s="351"/>
      <c r="M271" s="437"/>
      <c r="N271" s="432">
        <f>$N$601</f>
        <v>0</v>
      </c>
      <c r="O271" s="2"/>
      <c r="P271" s="352"/>
      <c r="Q271" s="2164"/>
      <c r="U271" s="352"/>
      <c r="V271" s="352"/>
    </row>
    <row r="272" spans="2:22" ht="15" hidden="1" customHeight="1" thickBot="1" x14ac:dyDescent="0.3">
      <c r="B272" s="27" t="s">
        <v>27</v>
      </c>
      <c r="C272" s="25"/>
      <c r="D272" s="26"/>
      <c r="E272" s="438">
        <f>C272*D272</f>
        <v>0</v>
      </c>
      <c r="H272" s="353" t="s">
        <v>28</v>
      </c>
      <c r="I272" s="349" t="s">
        <v>29</v>
      </c>
      <c r="J272" s="350"/>
      <c r="K272" s="350"/>
      <c r="L272" s="351"/>
      <c r="M272" s="437"/>
      <c r="N272" s="432">
        <f>$N$602</f>
        <v>0</v>
      </c>
      <c r="O272" s="2"/>
      <c r="P272" s="42"/>
      <c r="Q272" s="2164"/>
      <c r="U272" s="43"/>
      <c r="V272" s="43"/>
    </row>
    <row r="273" spans="2:22" ht="15" hidden="1" customHeight="1" thickBot="1" x14ac:dyDescent="0.3">
      <c r="B273" s="467" t="s">
        <v>30</v>
      </c>
      <c r="C273" s="468">
        <f>SUM(C270:C272)</f>
        <v>0</v>
      </c>
      <c r="D273" s="469" t="e">
        <f>E273/C273</f>
        <v>#DIV/0!</v>
      </c>
      <c r="E273" s="470">
        <f>SUM(E270:E272)</f>
        <v>0</v>
      </c>
      <c r="H273" s="353" t="s">
        <v>31</v>
      </c>
      <c r="I273" s="349" t="s">
        <v>32</v>
      </c>
      <c r="J273" s="350"/>
      <c r="K273" s="350"/>
      <c r="L273" s="351"/>
      <c r="M273" s="437"/>
      <c r="N273" s="432">
        <f>$N$603</f>
        <v>0</v>
      </c>
      <c r="O273" s="2"/>
      <c r="P273" s="42"/>
      <c r="Q273" s="2164"/>
      <c r="U273" s="43"/>
      <c r="V273" s="43"/>
    </row>
    <row r="274" spans="2:22" ht="15" hidden="1" customHeight="1" thickBot="1" x14ac:dyDescent="0.3">
      <c r="B274" s="603"/>
      <c r="C274" s="445"/>
      <c r="D274" s="446"/>
      <c r="E274" s="604"/>
      <c r="H274" s="353" t="s">
        <v>33</v>
      </c>
      <c r="I274" s="349" t="s">
        <v>34</v>
      </c>
      <c r="J274" s="350"/>
      <c r="K274" s="350"/>
      <c r="L274" s="351"/>
      <c r="M274" s="437"/>
      <c r="N274" s="432">
        <f>$N$604</f>
        <v>0</v>
      </c>
      <c r="O274" s="2"/>
      <c r="P274" s="42"/>
      <c r="Q274" s="2164"/>
      <c r="U274" s="43"/>
      <c r="V274" s="43"/>
    </row>
    <row r="275" spans="2:22" ht="15" hidden="1" customHeight="1" thickBot="1" x14ac:dyDescent="0.3">
      <c r="B275" s="472" t="s">
        <v>35</v>
      </c>
      <c r="C275" s="473"/>
      <c r="D275" s="474"/>
      <c r="E275" s="475"/>
      <c r="H275" s="355" t="s">
        <v>36</v>
      </c>
      <c r="I275" s="356" t="s">
        <v>37</v>
      </c>
      <c r="J275" s="357"/>
      <c r="K275" s="357"/>
      <c r="L275" s="358"/>
      <c r="M275" s="450"/>
      <c r="N275" s="432">
        <f>$N$605</f>
        <v>0</v>
      </c>
      <c r="O275" s="3"/>
      <c r="P275" s="42"/>
      <c r="Q275" s="2164"/>
      <c r="U275" s="43"/>
      <c r="V275" s="43"/>
    </row>
    <row r="276" spans="2:22" ht="15" hidden="1" customHeight="1" x14ac:dyDescent="0.25">
      <c r="B276" s="20" t="s">
        <v>38</v>
      </c>
      <c r="C276" s="21"/>
      <c r="D276" s="22"/>
      <c r="E276" s="438">
        <f>C276*D276</f>
        <v>0</v>
      </c>
      <c r="H276" s="359">
        <v>60</v>
      </c>
      <c r="I276" s="360" t="s">
        <v>39</v>
      </c>
      <c r="J276" s="361"/>
      <c r="K276" s="361"/>
      <c r="L276" s="362"/>
      <c r="M276" s="451"/>
      <c r="N276" s="452">
        <f>$N$606</f>
        <v>0</v>
      </c>
      <c r="O276" s="453">
        <f>SUM(O268:O275)</f>
        <v>0</v>
      </c>
      <c r="P276" s="45"/>
      <c r="Q276" s="2164"/>
      <c r="U276" s="43"/>
      <c r="V276" s="43"/>
    </row>
    <row r="277" spans="2:22" ht="15" hidden="1" customHeight="1" x14ac:dyDescent="0.25">
      <c r="B277" s="27" t="s">
        <v>40</v>
      </c>
      <c r="C277" s="23"/>
      <c r="D277" s="24"/>
      <c r="E277" s="438">
        <f>C277*D277</f>
        <v>0</v>
      </c>
      <c r="H277" s="364"/>
      <c r="I277" s="365"/>
      <c r="J277" s="336"/>
      <c r="K277" s="336"/>
      <c r="L277" s="366"/>
      <c r="M277" s="367"/>
      <c r="N277" s="365"/>
      <c r="O277" s="454"/>
      <c r="P277" s="369"/>
      <c r="Q277" s="2164"/>
      <c r="U277" s="369"/>
      <c r="V277" s="369"/>
    </row>
    <row r="278" spans="2:22" ht="15" hidden="1" customHeight="1" thickBot="1" x14ac:dyDescent="0.3">
      <c r="B278" s="27" t="s">
        <v>41</v>
      </c>
      <c r="C278" s="23"/>
      <c r="D278" s="24"/>
      <c r="E278" s="438">
        <f>C278*D278</f>
        <v>0</v>
      </c>
      <c r="H278" s="370">
        <v>613</v>
      </c>
      <c r="I278" s="371" t="s">
        <v>42</v>
      </c>
      <c r="J278" s="372"/>
      <c r="K278" s="372"/>
      <c r="L278" s="373"/>
      <c r="M278" s="373"/>
      <c r="N278" s="455">
        <f>$N$608</f>
        <v>0</v>
      </c>
      <c r="O278" s="4"/>
      <c r="P278" s="45"/>
      <c r="Q278" s="2164"/>
      <c r="U278" s="43"/>
      <c r="V278" s="43"/>
    </row>
    <row r="279" spans="2:22" ht="15" hidden="1" customHeight="1" thickBot="1" x14ac:dyDescent="0.3">
      <c r="B279" s="538" t="s">
        <v>43</v>
      </c>
      <c r="C279" s="468">
        <f>SUM(C276:C278)</f>
        <v>0</v>
      </c>
      <c r="D279" s="469" t="e">
        <f>E279/C279</f>
        <v>#DIV/0!</v>
      </c>
      <c r="E279" s="470">
        <f>SUM(E276:E278)</f>
        <v>0</v>
      </c>
      <c r="H279" s="348">
        <v>614</v>
      </c>
      <c r="I279" s="349" t="s">
        <v>44</v>
      </c>
      <c r="J279" s="350"/>
      <c r="K279" s="350"/>
      <c r="L279" s="351"/>
      <c r="M279" s="351"/>
      <c r="N279" s="455">
        <f>$N$609</f>
        <v>0</v>
      </c>
      <c r="O279" s="5"/>
      <c r="P279" s="369"/>
      <c r="Q279" s="2164"/>
      <c r="U279" s="369"/>
      <c r="V279" s="369"/>
    </row>
    <row r="280" spans="2:22" ht="15" hidden="1" customHeight="1" thickBot="1" x14ac:dyDescent="0.3">
      <c r="B280" s="603"/>
      <c r="C280" s="74"/>
      <c r="D280" s="75"/>
      <c r="E280" s="73"/>
      <c r="H280" s="348">
        <v>615</v>
      </c>
      <c r="I280" s="349" t="s">
        <v>45</v>
      </c>
      <c r="J280" s="350"/>
      <c r="K280" s="350"/>
      <c r="L280" s="351"/>
      <c r="M280" s="351"/>
      <c r="N280" s="455">
        <f>$N$610</f>
        <v>0</v>
      </c>
      <c r="O280" s="5"/>
      <c r="P280" s="45"/>
      <c r="Q280" s="2164"/>
      <c r="U280" s="43"/>
      <c r="V280" s="43"/>
    </row>
    <row r="281" spans="2:22" ht="15" hidden="1" customHeight="1" thickBot="1" x14ac:dyDescent="0.3">
      <c r="B281" s="472" t="s">
        <v>46</v>
      </c>
      <c r="C281" s="473"/>
      <c r="D281" s="474"/>
      <c r="E281" s="475"/>
      <c r="H281" s="348">
        <v>616</v>
      </c>
      <c r="I281" s="349" t="s">
        <v>47</v>
      </c>
      <c r="J281" s="350"/>
      <c r="K281" s="350"/>
      <c r="L281" s="351"/>
      <c r="M281" s="351"/>
      <c r="N281" s="455">
        <f>$N$611</f>
        <v>0</v>
      </c>
      <c r="O281" s="5"/>
      <c r="P281" s="369"/>
      <c r="Q281" s="2164"/>
      <c r="U281" s="369"/>
      <c r="V281" s="369"/>
    </row>
    <row r="282" spans="2:22" ht="15" hidden="1" customHeight="1" x14ac:dyDescent="0.25">
      <c r="B282" s="20" t="s">
        <v>48</v>
      </c>
      <c r="C282" s="21"/>
      <c r="D282" s="22"/>
      <c r="E282" s="438">
        <f>C282*D282</f>
        <v>0</v>
      </c>
      <c r="H282" s="374">
        <v>618</v>
      </c>
      <c r="I282" s="375" t="s">
        <v>49</v>
      </c>
      <c r="J282" s="376"/>
      <c r="K282" s="376"/>
      <c r="L282" s="377"/>
      <c r="M282" s="377"/>
      <c r="N282" s="455">
        <f>$N$612</f>
        <v>0</v>
      </c>
      <c r="O282" s="6"/>
      <c r="P282" s="45"/>
      <c r="Q282" s="2164"/>
      <c r="U282" s="43"/>
      <c r="V282" s="43"/>
    </row>
    <row r="283" spans="2:22" ht="15" hidden="1" customHeight="1" x14ac:dyDescent="0.25">
      <c r="B283" s="28" t="s">
        <v>50</v>
      </c>
      <c r="C283" s="21"/>
      <c r="D283" s="22"/>
      <c r="E283" s="438">
        <f t="shared" ref="E283:E296" si="21">C283*D283</f>
        <v>0</v>
      </c>
      <c r="H283" s="359">
        <v>61</v>
      </c>
      <c r="I283" s="378" t="s">
        <v>51</v>
      </c>
      <c r="J283" s="361"/>
      <c r="K283" s="361"/>
      <c r="L283" s="362"/>
      <c r="M283" s="362"/>
      <c r="N283" s="363">
        <f>$N$613</f>
        <v>0</v>
      </c>
      <c r="O283" s="453">
        <f>SUM(O278:O282)</f>
        <v>0</v>
      </c>
      <c r="P283" s="369"/>
      <c r="Q283" s="2164"/>
      <c r="U283" s="369"/>
      <c r="V283" s="369"/>
    </row>
    <row r="284" spans="2:22" ht="15" hidden="1" customHeight="1" x14ac:dyDescent="0.25">
      <c r="B284" s="28" t="s">
        <v>52</v>
      </c>
      <c r="C284" s="21"/>
      <c r="D284" s="22"/>
      <c r="E284" s="438">
        <f t="shared" si="21"/>
        <v>0</v>
      </c>
      <c r="H284" s="379"/>
      <c r="I284" s="42"/>
      <c r="J284" s="341"/>
      <c r="K284" s="341"/>
      <c r="L284" s="45"/>
      <c r="M284" s="43"/>
      <c r="N284" s="367"/>
      <c r="O284" s="465"/>
      <c r="P284" s="45"/>
      <c r="Q284" s="2164"/>
      <c r="U284" s="43"/>
      <c r="V284" s="43"/>
    </row>
    <row r="285" spans="2:22" ht="15" hidden="1" customHeight="1" x14ac:dyDescent="0.25">
      <c r="B285" s="28" t="s">
        <v>53</v>
      </c>
      <c r="C285" s="21"/>
      <c r="D285" s="22"/>
      <c r="E285" s="438">
        <f t="shared" si="21"/>
        <v>0</v>
      </c>
      <c r="H285" s="370">
        <v>621</v>
      </c>
      <c r="I285" s="381" t="s">
        <v>54</v>
      </c>
      <c r="J285" s="346"/>
      <c r="K285" s="346"/>
      <c r="L285" s="347"/>
      <c r="M285" s="431"/>
      <c r="N285" s="432">
        <f>$N$615</f>
        <v>0</v>
      </c>
      <c r="O285" s="7"/>
      <c r="P285" s="352"/>
      <c r="Q285" s="2164"/>
      <c r="U285" s="352"/>
      <c r="V285" s="352"/>
    </row>
    <row r="286" spans="2:22" ht="15" hidden="1" customHeight="1" x14ac:dyDescent="0.25">
      <c r="B286" s="28" t="s">
        <v>55</v>
      </c>
      <c r="C286" s="21"/>
      <c r="D286" s="22"/>
      <c r="E286" s="438">
        <f t="shared" si="21"/>
        <v>0</v>
      </c>
      <c r="H286" s="348">
        <v>622</v>
      </c>
      <c r="I286" s="349" t="s">
        <v>56</v>
      </c>
      <c r="J286" s="350"/>
      <c r="K286" s="350"/>
      <c r="L286" s="351"/>
      <c r="M286" s="437"/>
      <c r="N286" s="432">
        <f>$N$616</f>
        <v>0</v>
      </c>
      <c r="O286" s="2"/>
      <c r="P286" s="352"/>
      <c r="Q286" s="2164"/>
      <c r="U286" s="43"/>
      <c r="V286" s="43"/>
    </row>
    <row r="287" spans="2:22" ht="15" hidden="1" customHeight="1" x14ac:dyDescent="0.25">
      <c r="B287" s="28" t="s">
        <v>57</v>
      </c>
      <c r="C287" s="21"/>
      <c r="D287" s="22"/>
      <c r="E287" s="438">
        <f t="shared" si="21"/>
        <v>0</v>
      </c>
      <c r="H287" s="348" t="s">
        <v>58</v>
      </c>
      <c r="I287" s="349" t="s">
        <v>59</v>
      </c>
      <c r="J287" s="350"/>
      <c r="K287" s="350"/>
      <c r="L287" s="351"/>
      <c r="M287" s="437"/>
      <c r="N287" s="432">
        <f>$N$617</f>
        <v>0</v>
      </c>
      <c r="O287" s="2"/>
      <c r="P287" s="352"/>
      <c r="Q287" s="2164"/>
      <c r="U287" s="43"/>
      <c r="V287" s="43"/>
    </row>
    <row r="288" spans="2:22" ht="15" hidden="1" customHeight="1" x14ac:dyDescent="0.25">
      <c r="B288" s="28" t="s">
        <v>60</v>
      </c>
      <c r="C288" s="21"/>
      <c r="D288" s="22"/>
      <c r="E288" s="438">
        <f t="shared" si="21"/>
        <v>0</v>
      </c>
      <c r="H288" s="348">
        <v>623</v>
      </c>
      <c r="I288" s="349" t="s">
        <v>61</v>
      </c>
      <c r="J288" s="350"/>
      <c r="K288" s="350"/>
      <c r="L288" s="351"/>
      <c r="M288" s="437"/>
      <c r="N288" s="432">
        <f>$N$618</f>
        <v>0</v>
      </c>
      <c r="O288" s="2"/>
      <c r="P288" s="325"/>
      <c r="Q288" s="2164"/>
      <c r="U288" s="325"/>
      <c r="V288" s="325"/>
    </row>
    <row r="289" spans="2:22" ht="15" hidden="1" customHeight="1" x14ac:dyDescent="0.25">
      <c r="B289" s="28" t="s">
        <v>62</v>
      </c>
      <c r="C289" s="21"/>
      <c r="D289" s="22"/>
      <c r="E289" s="438">
        <f t="shared" si="21"/>
        <v>0</v>
      </c>
      <c r="H289" s="348">
        <v>624</v>
      </c>
      <c r="I289" s="349" t="s">
        <v>63</v>
      </c>
      <c r="J289" s="350"/>
      <c r="K289" s="350"/>
      <c r="L289" s="351"/>
      <c r="M289" s="437"/>
      <c r="N289" s="432">
        <f>$N$619</f>
        <v>0</v>
      </c>
      <c r="O289" s="2"/>
      <c r="P289" s="325"/>
      <c r="Q289" s="2164"/>
      <c r="U289" s="325"/>
      <c r="V289" s="325"/>
    </row>
    <row r="290" spans="2:22" ht="15" hidden="1" customHeight="1" x14ac:dyDescent="0.25">
      <c r="B290" s="28" t="s">
        <v>64</v>
      </c>
      <c r="C290" s="21"/>
      <c r="D290" s="22"/>
      <c r="E290" s="438">
        <f t="shared" si="21"/>
        <v>0</v>
      </c>
      <c r="H290" s="348" t="s">
        <v>65</v>
      </c>
      <c r="I290" s="349" t="s">
        <v>66</v>
      </c>
      <c r="J290" s="350"/>
      <c r="K290" s="350"/>
      <c r="L290" s="351"/>
      <c r="M290" s="437"/>
      <c r="N290" s="432">
        <f>$N$620</f>
        <v>0</v>
      </c>
      <c r="O290" s="2"/>
      <c r="P290" s="325"/>
      <c r="Q290" s="2164"/>
      <c r="U290" s="325"/>
      <c r="V290" s="325"/>
    </row>
    <row r="291" spans="2:22" ht="15" hidden="1" customHeight="1" x14ac:dyDescent="0.25">
      <c r="B291" s="28" t="s">
        <v>67</v>
      </c>
      <c r="C291" s="21"/>
      <c r="D291" s="22"/>
      <c r="E291" s="438">
        <f t="shared" si="21"/>
        <v>0</v>
      </c>
      <c r="H291" s="348" t="s">
        <v>68</v>
      </c>
      <c r="I291" s="349" t="s">
        <v>69</v>
      </c>
      <c r="J291" s="350"/>
      <c r="K291" s="350"/>
      <c r="L291" s="351"/>
      <c r="M291" s="437"/>
      <c r="N291" s="432">
        <f>$N$621</f>
        <v>0</v>
      </c>
      <c r="O291" s="2"/>
      <c r="P291" s="325"/>
      <c r="Q291" s="2164"/>
      <c r="U291" s="325"/>
      <c r="V291" s="325"/>
    </row>
    <row r="292" spans="2:22" ht="15" hidden="1" customHeight="1" x14ac:dyDescent="0.25">
      <c r="B292" s="28" t="s">
        <v>70</v>
      </c>
      <c r="C292" s="21"/>
      <c r="D292" s="22"/>
      <c r="E292" s="438">
        <f t="shared" si="21"/>
        <v>0</v>
      </c>
      <c r="H292" s="348">
        <v>626</v>
      </c>
      <c r="I292" s="349" t="s">
        <v>71</v>
      </c>
      <c r="J292" s="350"/>
      <c r="K292" s="350"/>
      <c r="L292" s="351"/>
      <c r="M292" s="437"/>
      <c r="N292" s="432">
        <f>$N$622</f>
        <v>0</v>
      </c>
      <c r="O292" s="2"/>
      <c r="P292" s="325"/>
      <c r="Q292" s="2164"/>
      <c r="U292" s="325"/>
      <c r="V292" s="325"/>
    </row>
    <row r="293" spans="2:22" ht="15" hidden="1" customHeight="1" x14ac:dyDescent="0.25">
      <c r="B293" s="28" t="s">
        <v>72</v>
      </c>
      <c r="C293" s="21"/>
      <c r="D293" s="22"/>
      <c r="E293" s="438">
        <f t="shared" si="21"/>
        <v>0</v>
      </c>
      <c r="H293" s="348" t="s">
        <v>73</v>
      </c>
      <c r="I293" s="349" t="s">
        <v>74</v>
      </c>
      <c r="J293" s="350"/>
      <c r="K293" s="350"/>
      <c r="L293" s="351"/>
      <c r="M293" s="437"/>
      <c r="N293" s="432">
        <f>$N$623</f>
        <v>0</v>
      </c>
      <c r="O293" s="2"/>
      <c r="P293" s="325"/>
      <c r="Q293" s="2164"/>
      <c r="U293" s="325"/>
      <c r="V293" s="325"/>
    </row>
    <row r="294" spans="2:22" ht="15" hidden="1" customHeight="1" x14ac:dyDescent="0.25">
      <c r="B294" s="28" t="s">
        <v>75</v>
      </c>
      <c r="C294" s="21"/>
      <c r="D294" s="22"/>
      <c r="E294" s="438">
        <f t="shared" si="21"/>
        <v>0</v>
      </c>
      <c r="H294" s="348" t="s">
        <v>76</v>
      </c>
      <c r="I294" s="349" t="s">
        <v>77</v>
      </c>
      <c r="J294" s="350"/>
      <c r="K294" s="350"/>
      <c r="L294" s="351"/>
      <c r="M294" s="437"/>
      <c r="N294" s="432">
        <f>$N$624</f>
        <v>0</v>
      </c>
      <c r="O294" s="2"/>
      <c r="P294" s="325"/>
      <c r="Q294" s="2164"/>
      <c r="U294" s="325"/>
      <c r="V294" s="325"/>
    </row>
    <row r="295" spans="2:22" ht="15" hidden="1" customHeight="1" x14ac:dyDescent="0.25">
      <c r="B295" s="28" t="s">
        <v>78</v>
      </c>
      <c r="C295" s="21"/>
      <c r="D295" s="22"/>
      <c r="E295" s="438">
        <f t="shared" si="21"/>
        <v>0</v>
      </c>
      <c r="H295" s="374" t="s">
        <v>79</v>
      </c>
      <c r="I295" s="356" t="s">
        <v>80</v>
      </c>
      <c r="J295" s="357"/>
      <c r="K295" s="357"/>
      <c r="L295" s="358"/>
      <c r="M295" s="450"/>
      <c r="N295" s="432">
        <f>$N$625</f>
        <v>0</v>
      </c>
      <c r="O295" s="3"/>
      <c r="P295" s="325"/>
      <c r="Q295" s="2164"/>
      <c r="U295" s="325"/>
      <c r="V295" s="325"/>
    </row>
    <row r="296" spans="2:22" ht="15.75" hidden="1" customHeight="1" thickBot="1" x14ac:dyDescent="0.3">
      <c r="B296" s="27" t="s">
        <v>81</v>
      </c>
      <c r="C296" s="21"/>
      <c r="D296" s="22"/>
      <c r="E296" s="438">
        <f t="shared" si="21"/>
        <v>0</v>
      </c>
      <c r="H296" s="359">
        <v>62</v>
      </c>
      <c r="I296" s="378" t="s">
        <v>82</v>
      </c>
      <c r="J296" s="361"/>
      <c r="K296" s="361"/>
      <c r="L296" s="362"/>
      <c r="M296" s="451"/>
      <c r="N296" s="452">
        <f>$N$626</f>
        <v>0</v>
      </c>
      <c r="O296" s="453">
        <f>SUM(O285:O295)</f>
        <v>0</v>
      </c>
      <c r="P296" s="325"/>
      <c r="Q296" s="2164"/>
      <c r="U296" s="325"/>
      <c r="V296" s="325"/>
    </row>
    <row r="297" spans="2:22" ht="14.1" hidden="1" customHeight="1" thickBot="1" x14ac:dyDescent="0.3">
      <c r="B297" s="467" t="s">
        <v>83</v>
      </c>
      <c r="C297" s="468">
        <f>SUM(C282:C296)</f>
        <v>0</v>
      </c>
      <c r="D297" s="469" t="e">
        <f>E297/C297</f>
        <v>#DIV/0!</v>
      </c>
      <c r="E297" s="470">
        <f>SUM(E282:E296)</f>
        <v>0</v>
      </c>
      <c r="H297" s="334"/>
      <c r="I297" s="369"/>
      <c r="J297" s="341"/>
      <c r="K297" s="341"/>
      <c r="L297" s="325"/>
      <c r="M297" s="325"/>
      <c r="N297" s="335"/>
      <c r="O297" s="471"/>
      <c r="Q297" s="2164"/>
    </row>
    <row r="298" spans="2:22" ht="14.1" hidden="1" customHeight="1" thickBot="1" x14ac:dyDescent="0.3">
      <c r="B298" s="70"/>
      <c r="C298" s="67"/>
      <c r="D298" s="68"/>
      <c r="E298" s="69"/>
      <c r="H298" s="383">
        <v>63</v>
      </c>
      <c r="I298" s="378" t="s">
        <v>84</v>
      </c>
      <c r="J298" s="361"/>
      <c r="K298" s="361"/>
      <c r="L298" s="362"/>
      <c r="M298" s="451"/>
      <c r="N298" s="452">
        <f>$N$628</f>
        <v>0</v>
      </c>
      <c r="O298" s="7"/>
      <c r="Q298" s="2164"/>
    </row>
    <row r="299" spans="2:22" ht="14.1" hidden="1" customHeight="1" thickBot="1" x14ac:dyDescent="0.3">
      <c r="B299" s="472" t="s">
        <v>85</v>
      </c>
      <c r="C299" s="473"/>
      <c r="D299" s="474"/>
      <c r="E299" s="475"/>
      <c r="H299" s="364"/>
      <c r="I299" s="352"/>
      <c r="J299" s="341"/>
      <c r="K299" s="341"/>
      <c r="L299" s="325"/>
      <c r="M299" s="325"/>
      <c r="N299" s="365"/>
      <c r="O299" s="454"/>
      <c r="Q299" s="2164"/>
    </row>
    <row r="300" spans="2:22" ht="14.1" hidden="1" customHeight="1" x14ac:dyDescent="0.25">
      <c r="B300" s="29" t="s">
        <v>86</v>
      </c>
      <c r="C300" s="21"/>
      <c r="D300" s="22"/>
      <c r="E300" s="438">
        <f>C300*D300</f>
        <v>0</v>
      </c>
      <c r="H300" s="370">
        <v>64111</v>
      </c>
      <c r="I300" s="381" t="s">
        <v>87</v>
      </c>
      <c r="J300" s="346"/>
      <c r="K300" s="346"/>
      <c r="L300" s="347"/>
      <c r="M300" s="431"/>
      <c r="N300" s="432">
        <f>$N$630</f>
        <v>0</v>
      </c>
      <c r="O300" s="7"/>
      <c r="Q300" s="2164"/>
    </row>
    <row r="301" spans="2:22" ht="14.1" hidden="1" customHeight="1" x14ac:dyDescent="0.25">
      <c r="B301" s="27" t="s">
        <v>88</v>
      </c>
      <c r="C301" s="23"/>
      <c r="D301" s="24"/>
      <c r="E301" s="438">
        <f>C301*D301</f>
        <v>0</v>
      </c>
      <c r="H301" s="348">
        <v>64115</v>
      </c>
      <c r="I301" s="349" t="s">
        <v>89</v>
      </c>
      <c r="J301" s="350"/>
      <c r="K301" s="350"/>
      <c r="L301" s="351"/>
      <c r="M301" s="437"/>
      <c r="N301" s="432">
        <f>$N$631</f>
        <v>0</v>
      </c>
      <c r="O301" s="2"/>
      <c r="Q301" s="2164"/>
    </row>
    <row r="302" spans="2:22" ht="14.1" hidden="1" customHeight="1" thickBot="1" x14ac:dyDescent="0.3">
      <c r="B302" s="27" t="s">
        <v>90</v>
      </c>
      <c r="C302" s="25"/>
      <c r="D302" s="26"/>
      <c r="E302" s="438">
        <f>C302*D302</f>
        <v>0</v>
      </c>
      <c r="H302" s="348">
        <v>645</v>
      </c>
      <c r="I302" s="349" t="s">
        <v>91</v>
      </c>
      <c r="J302" s="350"/>
      <c r="K302" s="350"/>
      <c r="L302" s="351"/>
      <c r="M302" s="437"/>
      <c r="N302" s="432">
        <f>$N$632</f>
        <v>0</v>
      </c>
      <c r="O302" s="2"/>
      <c r="Q302" s="2164"/>
    </row>
    <row r="303" spans="2:22" ht="14.1" hidden="1" customHeight="1" thickBot="1" x14ac:dyDescent="0.3">
      <c r="B303" s="467" t="s">
        <v>92</v>
      </c>
      <c r="C303" s="468">
        <f>SUM(C300:C302)</f>
        <v>0</v>
      </c>
      <c r="D303" s="469" t="e">
        <f>E303/C303</f>
        <v>#DIV/0!</v>
      </c>
      <c r="E303" s="470">
        <f>SUM(E300:E302)</f>
        <v>0</v>
      </c>
      <c r="H303" s="374">
        <v>647</v>
      </c>
      <c r="I303" s="356" t="s">
        <v>93</v>
      </c>
      <c r="J303" s="357"/>
      <c r="K303" s="357"/>
      <c r="L303" s="358"/>
      <c r="M303" s="450"/>
      <c r="N303" s="432">
        <f>$N$633</f>
        <v>0</v>
      </c>
      <c r="O303" s="3"/>
      <c r="Q303" s="2164"/>
    </row>
    <row r="304" spans="2:22" ht="14.1" hidden="1" customHeight="1" thickBot="1" x14ac:dyDescent="0.3">
      <c r="B304" s="70"/>
      <c r="C304" s="67"/>
      <c r="D304" s="68"/>
      <c r="E304" s="69"/>
      <c r="H304" s="359">
        <v>64</v>
      </c>
      <c r="I304" s="378" t="s">
        <v>94</v>
      </c>
      <c r="J304" s="361"/>
      <c r="K304" s="361"/>
      <c r="L304" s="362"/>
      <c r="M304" s="451"/>
      <c r="N304" s="452">
        <f>$N$634</f>
        <v>0</v>
      </c>
      <c r="O304" s="476">
        <f>E314+O303</f>
        <v>0</v>
      </c>
      <c r="Q304" s="2164"/>
    </row>
    <row r="305" spans="2:17" ht="14.1" hidden="1" customHeight="1" thickBot="1" x14ac:dyDescent="0.3">
      <c r="B305" s="472" t="s">
        <v>95</v>
      </c>
      <c r="C305" s="473"/>
      <c r="D305" s="474"/>
      <c r="E305" s="475"/>
      <c r="H305" s="364"/>
      <c r="I305" s="352"/>
      <c r="J305" s="341"/>
      <c r="K305" s="341"/>
      <c r="L305" s="325"/>
      <c r="M305" s="325"/>
      <c r="N305" s="365"/>
      <c r="O305" s="454"/>
      <c r="Q305" s="2164"/>
    </row>
    <row r="306" spans="2:17" ht="14.1" hidden="1" customHeight="1" x14ac:dyDescent="0.25">
      <c r="B306" s="29" t="s">
        <v>96</v>
      </c>
      <c r="C306" s="21"/>
      <c r="D306" s="22"/>
      <c r="E306" s="438">
        <f>C306*D306</f>
        <v>0</v>
      </c>
      <c r="H306" s="348">
        <v>654</v>
      </c>
      <c r="I306" s="381" t="s">
        <v>97</v>
      </c>
      <c r="J306" s="346"/>
      <c r="K306" s="346"/>
      <c r="L306" s="347"/>
      <c r="M306" s="431"/>
      <c r="N306" s="432">
        <f>$N$636</f>
        <v>0</v>
      </c>
      <c r="O306" s="2"/>
      <c r="Q306" s="2164"/>
    </row>
    <row r="307" spans="2:17" ht="14.1" hidden="1" customHeight="1" x14ac:dyDescent="0.25">
      <c r="B307" s="27" t="s">
        <v>98</v>
      </c>
      <c r="C307" s="23"/>
      <c r="D307" s="24"/>
      <c r="E307" s="438">
        <f>C307*D307</f>
        <v>0</v>
      </c>
      <c r="H307" s="348">
        <v>655</v>
      </c>
      <c r="I307" s="384" t="s">
        <v>99</v>
      </c>
      <c r="J307" s="350"/>
      <c r="K307" s="350"/>
      <c r="L307" s="351"/>
      <c r="M307" s="437"/>
      <c r="N307" s="432">
        <f>$N$637</f>
        <v>0</v>
      </c>
      <c r="O307" s="2"/>
      <c r="Q307" s="2164"/>
    </row>
    <row r="308" spans="2:17" ht="14.1" hidden="1" customHeight="1" x14ac:dyDescent="0.25">
      <c r="B308" s="27" t="s">
        <v>100</v>
      </c>
      <c r="C308" s="23"/>
      <c r="D308" s="24"/>
      <c r="E308" s="438">
        <f>C308*D308</f>
        <v>0</v>
      </c>
      <c r="H308" s="370">
        <v>658</v>
      </c>
      <c r="I308" s="385" t="s">
        <v>101</v>
      </c>
      <c r="J308" s="357"/>
      <c r="K308" s="357"/>
      <c r="L308" s="386"/>
      <c r="M308" s="477"/>
      <c r="N308" s="432">
        <f>$N$638</f>
        <v>0</v>
      </c>
      <c r="O308" s="3"/>
      <c r="Q308" s="2164"/>
    </row>
    <row r="309" spans="2:17" ht="14.1" hidden="1" customHeight="1" x14ac:dyDescent="0.25">
      <c r="B309" s="27" t="s">
        <v>102</v>
      </c>
      <c r="C309" s="23"/>
      <c r="D309" s="24"/>
      <c r="E309" s="438">
        <f>C309*D309</f>
        <v>0</v>
      </c>
      <c r="H309" s="359">
        <v>65</v>
      </c>
      <c r="I309" s="378" t="s">
        <v>103</v>
      </c>
      <c r="J309" s="361"/>
      <c r="K309" s="361"/>
      <c r="L309" s="387"/>
      <c r="M309" s="478"/>
      <c r="N309" s="452">
        <f>$N$639</f>
        <v>0</v>
      </c>
      <c r="O309" s="453">
        <f>SUM(O306:O308)</f>
        <v>0</v>
      </c>
      <c r="Q309" s="2164"/>
    </row>
    <row r="310" spans="2:17" ht="14.1" hidden="1" customHeight="1" thickBot="1" x14ac:dyDescent="0.3">
      <c r="B310" s="27" t="s">
        <v>104</v>
      </c>
      <c r="C310" s="25"/>
      <c r="D310" s="26"/>
      <c r="E310" s="438">
        <f>C310*D310</f>
        <v>0</v>
      </c>
      <c r="H310" s="334"/>
      <c r="I310" s="369"/>
      <c r="J310" s="341"/>
      <c r="K310" s="341"/>
      <c r="L310" s="352"/>
      <c r="M310" s="352"/>
      <c r="N310" s="335"/>
      <c r="O310" s="471"/>
      <c r="Q310" s="2164"/>
    </row>
    <row r="311" spans="2:17" ht="14.1" hidden="1" customHeight="1" thickBot="1" x14ac:dyDescent="0.3">
      <c r="B311" s="467" t="s">
        <v>105</v>
      </c>
      <c r="C311" s="468">
        <f>SUM(C306:C310)</f>
        <v>0</v>
      </c>
      <c r="D311" s="469" t="e">
        <f>E311/C311</f>
        <v>#DIV/0!</v>
      </c>
      <c r="E311" s="470">
        <f>SUM(E306:E310)</f>
        <v>0</v>
      </c>
      <c r="H311" s="383">
        <v>66</v>
      </c>
      <c r="I311" s="378" t="s">
        <v>106</v>
      </c>
      <c r="J311" s="361"/>
      <c r="K311" s="361"/>
      <c r="L311" s="361"/>
      <c r="M311" s="479"/>
      <c r="N311" s="452">
        <f>$N$641</f>
        <v>0</v>
      </c>
      <c r="O311" s="7"/>
      <c r="Q311" s="2164"/>
    </row>
    <row r="312" spans="2:17" ht="14.1" hidden="1" customHeight="1" x14ac:dyDescent="0.25">
      <c r="B312" s="70"/>
      <c r="C312" s="480"/>
      <c r="D312" s="68"/>
      <c r="E312" s="69"/>
      <c r="H312" s="334"/>
      <c r="I312" s="369"/>
      <c r="J312" s="325"/>
      <c r="K312" s="325"/>
      <c r="L312" s="352"/>
      <c r="M312" s="352"/>
      <c r="N312" s="335"/>
      <c r="O312" s="471"/>
      <c r="Q312" s="2164"/>
    </row>
    <row r="313" spans="2:17" ht="14.1" hidden="1" customHeight="1" thickBot="1" x14ac:dyDescent="0.3">
      <c r="B313" s="70"/>
      <c r="C313" s="480"/>
      <c r="D313" s="68"/>
      <c r="E313" s="69"/>
      <c r="H313" s="383">
        <v>67</v>
      </c>
      <c r="I313" s="378" t="s">
        <v>107</v>
      </c>
      <c r="J313" s="361"/>
      <c r="K313" s="361"/>
      <c r="L313" s="361"/>
      <c r="M313" s="479"/>
      <c r="N313" s="452">
        <f>$N$643</f>
        <v>0</v>
      </c>
      <c r="O313" s="7"/>
      <c r="Q313" s="2164"/>
    </row>
    <row r="314" spans="2:17" ht="14.1" hidden="1" customHeight="1" x14ac:dyDescent="0.25">
      <c r="B314" s="2395" t="s">
        <v>108</v>
      </c>
      <c r="C314" s="2396"/>
      <c r="D314" s="2397"/>
      <c r="E314" s="2416">
        <f>E311+E303+E297+E279+E273</f>
        <v>0</v>
      </c>
      <c r="H314" s="364"/>
      <c r="I314" s="352"/>
      <c r="J314" s="341"/>
      <c r="K314" s="341"/>
      <c r="L314" s="352"/>
      <c r="M314" s="352"/>
      <c r="N314" s="365"/>
      <c r="O314" s="454"/>
      <c r="Q314" s="2164"/>
    </row>
    <row r="315" spans="2:17" ht="14.1" hidden="1" customHeight="1" x14ac:dyDescent="0.25">
      <c r="B315" s="2398"/>
      <c r="C315" s="2399"/>
      <c r="D315" s="2400"/>
      <c r="E315" s="2424"/>
      <c r="H315" s="370" t="s">
        <v>109</v>
      </c>
      <c r="I315" s="381" t="s">
        <v>110</v>
      </c>
      <c r="J315" s="346"/>
      <c r="K315" s="346"/>
      <c r="L315" s="388"/>
      <c r="M315" s="481"/>
      <c r="N315" s="432">
        <f>$N$645</f>
        <v>0</v>
      </c>
      <c r="O315" s="7"/>
      <c r="Q315" s="2164"/>
    </row>
    <row r="316" spans="2:17" ht="14.1" hidden="1" customHeight="1" x14ac:dyDescent="0.25">
      <c r="B316" s="2398"/>
      <c r="C316" s="2399"/>
      <c r="D316" s="2400"/>
      <c r="E316" s="2424"/>
      <c r="H316" s="348" t="s">
        <v>111</v>
      </c>
      <c r="I316" s="349" t="s">
        <v>112</v>
      </c>
      <c r="J316" s="350"/>
      <c r="K316" s="350"/>
      <c r="L316" s="351"/>
      <c r="M316" s="437"/>
      <c r="N316" s="432">
        <f>$N$646</f>
        <v>0</v>
      </c>
      <c r="O316" s="2"/>
      <c r="Q316" s="2164"/>
    </row>
    <row r="317" spans="2:17" ht="14.1" hidden="1" customHeight="1" thickBot="1" x14ac:dyDescent="0.3">
      <c r="B317" s="2401"/>
      <c r="C317" s="2402"/>
      <c r="D317" s="2403"/>
      <c r="E317" s="2425"/>
      <c r="H317" s="374">
        <v>6815</v>
      </c>
      <c r="I317" s="356" t="s">
        <v>113</v>
      </c>
      <c r="J317" s="357"/>
      <c r="K317" s="357"/>
      <c r="L317" s="358"/>
      <c r="M317" s="450"/>
      <c r="N317" s="432">
        <f>$N$647</f>
        <v>0</v>
      </c>
      <c r="O317" s="3"/>
      <c r="Q317" s="2164"/>
    </row>
    <row r="318" spans="2:17" ht="14.1" hidden="1" customHeight="1" thickBot="1" x14ac:dyDescent="0.3">
      <c r="B318" s="482"/>
      <c r="C318" s="483"/>
      <c r="D318" s="483"/>
      <c r="E318" s="484"/>
      <c r="H318" s="359">
        <v>68</v>
      </c>
      <c r="I318" s="378" t="s">
        <v>114</v>
      </c>
      <c r="J318" s="361"/>
      <c r="K318" s="361"/>
      <c r="L318" s="389"/>
      <c r="M318" s="485"/>
      <c r="N318" s="452">
        <f>$N$648</f>
        <v>0</v>
      </c>
      <c r="O318" s="453">
        <f>SUM(O315:O317)</f>
        <v>0</v>
      </c>
      <c r="Q318" s="2164"/>
    </row>
    <row r="319" spans="2:17" ht="14.1" hidden="1" customHeight="1" thickTop="1" x14ac:dyDescent="0.25">
      <c r="H319" s="364"/>
      <c r="I319" s="352"/>
      <c r="J319" s="341"/>
      <c r="K319" s="341"/>
      <c r="L319" s="352"/>
      <c r="M319" s="352"/>
      <c r="N319" s="365"/>
      <c r="O319" s="454"/>
      <c r="Q319" s="2164"/>
    </row>
    <row r="320" spans="2:17" ht="14.1" hidden="1" customHeight="1" x14ac:dyDescent="0.25">
      <c r="H320" s="390">
        <v>86</v>
      </c>
      <c r="I320" s="378" t="s">
        <v>115</v>
      </c>
      <c r="J320" s="361"/>
      <c r="K320" s="361"/>
      <c r="L320" s="361"/>
      <c r="M320" s="479"/>
      <c r="N320" s="452">
        <f>$N$650</f>
        <v>0</v>
      </c>
      <c r="O320" s="11"/>
      <c r="Q320" s="2164"/>
    </row>
    <row r="321" spans="2:17" ht="15.75" hidden="1" customHeight="1" thickBot="1" x14ac:dyDescent="0.3">
      <c r="H321" s="391"/>
      <c r="I321" s="45"/>
      <c r="J321" s="45"/>
      <c r="K321" s="45"/>
      <c r="L321" s="352"/>
      <c r="M321" s="352"/>
      <c r="N321" s="43"/>
      <c r="O321" s="380"/>
      <c r="Q321" s="2164"/>
    </row>
    <row r="322" spans="2:17" ht="15" hidden="1" customHeight="1" x14ac:dyDescent="0.25">
      <c r="H322" s="392" t="s">
        <v>116</v>
      </c>
      <c r="I322" s="393"/>
      <c r="J322" s="394"/>
      <c r="K322" s="394"/>
      <c r="L322" s="393"/>
      <c r="M322" s="530"/>
      <c r="N322" s="396">
        <f>SUM(N320+N318+N313+N311+N309+N304+N298+N296+N283+N276)</f>
        <v>0</v>
      </c>
      <c r="O322" s="493">
        <f>SUM(O320+O318+O313+O311+O309+O304+O298+O296+O283+O276)</f>
        <v>0</v>
      </c>
      <c r="Q322" s="2164"/>
    </row>
    <row r="323" spans="2:17" ht="15" hidden="1" customHeight="1" x14ac:dyDescent="0.25">
      <c r="H323" s="364" t="s">
        <v>117</v>
      </c>
      <c r="I323" s="365"/>
      <c r="J323" s="367"/>
      <c r="K323" s="367"/>
      <c r="L323" s="365"/>
      <c r="M323" s="656"/>
      <c r="N323" s="397">
        <f>IF(N322&lt;N364,N364-N322,0)</f>
        <v>0</v>
      </c>
      <c r="O323" s="497">
        <f>IF(O322&lt;O364,O364-O322,0)</f>
        <v>0</v>
      </c>
      <c r="Q323" s="2164"/>
    </row>
    <row r="324" spans="2:17" ht="15.75" hidden="1" customHeight="1" thickBot="1" x14ac:dyDescent="0.3">
      <c r="H324" s="398" t="s">
        <v>118</v>
      </c>
      <c r="I324" s="399"/>
      <c r="J324" s="400"/>
      <c r="K324" s="400"/>
      <c r="L324" s="401"/>
      <c r="M324" s="533"/>
      <c r="N324" s="403">
        <f>SUM(N322+N323)</f>
        <v>0</v>
      </c>
      <c r="O324" s="500">
        <f>SUM(O322+O323)</f>
        <v>0</v>
      </c>
      <c r="Q324" s="2164"/>
    </row>
    <row r="325" spans="2:17" ht="13.5" hidden="1" customHeight="1" thickBot="1" x14ac:dyDescent="0.3">
      <c r="Q325" s="2164"/>
    </row>
    <row r="326" spans="2:17" ht="15" hidden="1" customHeight="1" x14ac:dyDescent="0.25">
      <c r="B326" s="2342" t="s">
        <v>170</v>
      </c>
      <c r="C326" s="2343"/>
      <c r="D326" s="2343"/>
      <c r="E326" s="2343"/>
      <c r="F326" s="2344"/>
      <c r="H326" s="404" t="s">
        <v>119</v>
      </c>
      <c r="I326" s="405"/>
      <c r="J326" s="406"/>
      <c r="K326" s="406"/>
      <c r="L326" s="405"/>
      <c r="M326" s="405"/>
      <c r="N326" s="331"/>
      <c r="O326" s="333"/>
      <c r="Q326" s="2164"/>
    </row>
    <row r="327" spans="2:17" ht="40.5" hidden="1" customHeight="1" thickBot="1" x14ac:dyDescent="0.3">
      <c r="B327" s="2363"/>
      <c r="C327" s="2364"/>
      <c r="D327" s="2364"/>
      <c r="E327" s="2364"/>
      <c r="F327" s="2365"/>
      <c r="H327" s="334"/>
      <c r="I327" s="335"/>
      <c r="J327" s="336"/>
      <c r="K327" s="336"/>
      <c r="L327" s="335"/>
      <c r="M327" s="337"/>
      <c r="N327" s="429" t="s">
        <v>283</v>
      </c>
      <c r="O327" s="501" t="s">
        <v>19</v>
      </c>
      <c r="Q327" s="2164"/>
    </row>
    <row r="328" spans="2:17" ht="15" hidden="1" customHeight="1" x14ac:dyDescent="0.25">
      <c r="B328" s="2366" t="s">
        <v>179</v>
      </c>
      <c r="C328" s="503"/>
      <c r="D328" s="503"/>
      <c r="E328" s="503"/>
      <c r="F328" s="504"/>
      <c r="H328" s="409"/>
      <c r="I328" s="410"/>
      <c r="J328" s="336"/>
      <c r="K328" s="336"/>
      <c r="L328" s="411"/>
      <c r="M328" s="505"/>
      <c r="N328" s="45"/>
      <c r="O328" s="412"/>
      <c r="Q328" s="2164"/>
    </row>
    <row r="329" spans="2:17" ht="14.25" hidden="1" customHeight="1" x14ac:dyDescent="0.25">
      <c r="B329" s="2367"/>
      <c r="C329" s="507"/>
      <c r="D329" s="507"/>
      <c r="E329" s="507"/>
      <c r="F329" s="508"/>
      <c r="H329" s="413">
        <v>70623</v>
      </c>
      <c r="I329" s="381" t="s">
        <v>120</v>
      </c>
      <c r="J329" s="346"/>
      <c r="K329" s="346"/>
      <c r="L329" s="347"/>
      <c r="M329" s="431"/>
      <c r="N329" s="432">
        <f>$N$659</f>
        <v>0</v>
      </c>
      <c r="O329" s="12"/>
      <c r="Q329" s="2164"/>
    </row>
    <row r="330" spans="2:17" ht="14.25" hidden="1" customHeight="1" x14ac:dyDescent="0.25">
      <c r="B330" s="761"/>
      <c r="C330" s="674"/>
      <c r="D330" s="674"/>
      <c r="E330" s="674"/>
      <c r="F330" s="762"/>
      <c r="H330" s="413">
        <v>70624</v>
      </c>
      <c r="I330" s="349" t="s">
        <v>121</v>
      </c>
      <c r="J330" s="350"/>
      <c r="K330" s="350"/>
      <c r="L330" s="351"/>
      <c r="M330" s="437"/>
      <c r="N330" s="432">
        <f>$N$660</f>
        <v>0</v>
      </c>
      <c r="O330" s="9"/>
      <c r="Q330" s="2164"/>
    </row>
    <row r="331" spans="2:17" ht="14.25" hidden="1" customHeight="1" x14ac:dyDescent="0.25">
      <c r="B331" s="2336" t="s">
        <v>381</v>
      </c>
      <c r="C331" s="2337"/>
      <c r="D331" s="2337"/>
      <c r="E331" s="2337"/>
      <c r="F331" s="2338"/>
      <c r="H331" s="413">
        <v>70625</v>
      </c>
      <c r="I331" s="349" t="s">
        <v>122</v>
      </c>
      <c r="J331" s="350"/>
      <c r="K331" s="350"/>
      <c r="L331" s="351"/>
      <c r="M331" s="437"/>
      <c r="N331" s="432">
        <f>$N$661</f>
        <v>0</v>
      </c>
      <c r="O331" s="9"/>
      <c r="Q331" s="2164"/>
    </row>
    <row r="332" spans="2:17" ht="14.25" hidden="1" customHeight="1" x14ac:dyDescent="0.25">
      <c r="B332" s="2336"/>
      <c r="C332" s="2337"/>
      <c r="D332" s="2337"/>
      <c r="E332" s="2337"/>
      <c r="F332" s="2338"/>
      <c r="H332" s="348">
        <v>70641</v>
      </c>
      <c r="I332" s="349" t="s">
        <v>123</v>
      </c>
      <c r="J332" s="350"/>
      <c r="K332" s="350"/>
      <c r="L332" s="351"/>
      <c r="M332" s="437"/>
      <c r="N332" s="432">
        <f>$N$662</f>
        <v>0</v>
      </c>
      <c r="O332" s="2"/>
      <c r="Q332" s="2164"/>
    </row>
    <row r="333" spans="2:17" ht="15" hidden="1" customHeight="1" x14ac:dyDescent="0.25">
      <c r="B333" s="2428" t="s">
        <v>385</v>
      </c>
      <c r="C333" s="2429"/>
      <c r="D333" s="2429"/>
      <c r="E333" s="2429"/>
      <c r="F333" s="2430"/>
      <c r="H333" s="370">
        <v>706421</v>
      </c>
      <c r="I333" s="349" t="s">
        <v>124</v>
      </c>
      <c r="J333" s="350"/>
      <c r="K333" s="350"/>
      <c r="L333" s="351"/>
      <c r="M333" s="437"/>
      <c r="N333" s="432">
        <f>$N$663</f>
        <v>0</v>
      </c>
      <c r="O333" s="7"/>
      <c r="Q333" s="2164"/>
    </row>
    <row r="334" spans="2:17" ht="14.25" hidden="1" customHeight="1" x14ac:dyDescent="0.25">
      <c r="B334" s="2428"/>
      <c r="C334" s="2429"/>
      <c r="D334" s="2429"/>
      <c r="E334" s="2429"/>
      <c r="F334" s="2430"/>
      <c r="H334" s="370">
        <v>708</v>
      </c>
      <c r="I334" s="356" t="s">
        <v>125</v>
      </c>
      <c r="J334" s="357"/>
      <c r="K334" s="357"/>
      <c r="L334" s="358"/>
      <c r="M334" s="450"/>
      <c r="N334" s="432">
        <f>$N$664</f>
        <v>0</v>
      </c>
      <c r="O334" s="7"/>
      <c r="Q334" s="2164"/>
    </row>
    <row r="335" spans="2:17" ht="15" hidden="1" customHeight="1" x14ac:dyDescent="0.25">
      <c r="B335" s="2428"/>
      <c r="C335" s="2429"/>
      <c r="D335" s="2429"/>
      <c r="E335" s="2429"/>
      <c r="F335" s="2430"/>
      <c r="H335" s="359">
        <v>70</v>
      </c>
      <c r="I335" s="378" t="s">
        <v>126</v>
      </c>
      <c r="J335" s="361"/>
      <c r="K335" s="361"/>
      <c r="L335" s="389"/>
      <c r="M335" s="485"/>
      <c r="N335" s="452">
        <f>$N$665</f>
        <v>0</v>
      </c>
      <c r="O335" s="453">
        <f>SUM(O329:O334)</f>
        <v>0</v>
      </c>
      <c r="Q335" s="2164"/>
    </row>
    <row r="336" spans="2:17" ht="15" hidden="1" customHeight="1" x14ac:dyDescent="0.25">
      <c r="B336" s="2428"/>
      <c r="C336" s="2429"/>
      <c r="D336" s="2429"/>
      <c r="E336" s="2429"/>
      <c r="F336" s="2430"/>
      <c r="H336" s="364"/>
      <c r="I336" s="352"/>
      <c r="J336" s="341"/>
      <c r="K336" s="341"/>
      <c r="L336" s="369"/>
      <c r="M336" s="369"/>
      <c r="N336" s="365"/>
      <c r="O336" s="454"/>
      <c r="Q336" s="2164"/>
    </row>
    <row r="337" spans="2:17" ht="15" hidden="1" customHeight="1" x14ac:dyDescent="0.25">
      <c r="B337" s="2428"/>
      <c r="C337" s="2429"/>
      <c r="D337" s="2429"/>
      <c r="E337" s="2429"/>
      <c r="F337" s="2430"/>
      <c r="H337" s="370">
        <v>741</v>
      </c>
      <c r="I337" s="381" t="s">
        <v>127</v>
      </c>
      <c r="J337" s="346"/>
      <c r="K337" s="346"/>
      <c r="L337" s="414"/>
      <c r="M337" s="513"/>
      <c r="N337" s="432">
        <f>$N$667</f>
        <v>0</v>
      </c>
      <c r="O337" s="7"/>
      <c r="Q337" s="2164"/>
    </row>
    <row r="338" spans="2:17" ht="14.25" hidden="1" customHeight="1" x14ac:dyDescent="0.25">
      <c r="B338" s="2336" t="s">
        <v>208</v>
      </c>
      <c r="C338" s="2337"/>
      <c r="D338" s="2337"/>
      <c r="E338" s="2337"/>
      <c r="F338" s="2338"/>
      <c r="H338" s="348">
        <v>742</v>
      </c>
      <c r="I338" s="349" t="s">
        <v>128</v>
      </c>
      <c r="J338" s="350"/>
      <c r="K338" s="350"/>
      <c r="L338" s="415"/>
      <c r="M338" s="514"/>
      <c r="N338" s="432">
        <f>$N$668</f>
        <v>0</v>
      </c>
      <c r="O338" s="2"/>
      <c r="Q338" s="2164"/>
    </row>
    <row r="339" spans="2:17" ht="14.25" hidden="1" customHeight="1" x14ac:dyDescent="0.25">
      <c r="B339" s="2336"/>
      <c r="C339" s="2337"/>
      <c r="D339" s="2337"/>
      <c r="E339" s="2337"/>
      <c r="F339" s="2338"/>
      <c r="H339" s="370">
        <v>743</v>
      </c>
      <c r="I339" s="349" t="s">
        <v>129</v>
      </c>
      <c r="J339" s="350"/>
      <c r="K339" s="350"/>
      <c r="L339" s="351"/>
      <c r="M339" s="437"/>
      <c r="N339" s="432">
        <f>$N$669</f>
        <v>0</v>
      </c>
      <c r="O339" s="7"/>
      <c r="Q339" s="2164"/>
    </row>
    <row r="340" spans="2:17" ht="14.25" hidden="1" customHeight="1" x14ac:dyDescent="0.3">
      <c r="B340" s="515"/>
      <c r="C340" s="516"/>
      <c r="D340" s="516"/>
      <c r="E340" s="516"/>
      <c r="F340" s="517"/>
      <c r="H340" s="416">
        <v>7441</v>
      </c>
      <c r="I340" s="349" t="s">
        <v>130</v>
      </c>
      <c r="J340" s="350"/>
      <c r="K340" s="350"/>
      <c r="L340" s="351"/>
      <c r="M340" s="437"/>
      <c r="N340" s="2368">
        <f>$N$670</f>
        <v>0</v>
      </c>
      <c r="O340" s="2426">
        <f>O322-(O335+O337+O338+O339+O342+O343+O344+O345+O346+O352+O354+O356+O358+O360+O362)</f>
        <v>0</v>
      </c>
      <c r="Q340" s="2164"/>
    </row>
    <row r="341" spans="2:17" ht="14.25" hidden="1" customHeight="1" x14ac:dyDescent="0.3">
      <c r="B341" s="515"/>
      <c r="C341" s="516"/>
      <c r="D341" s="516"/>
      <c r="E341" s="516"/>
      <c r="F341" s="517"/>
      <c r="H341" s="416">
        <v>7442</v>
      </c>
      <c r="I341" s="349" t="s">
        <v>131</v>
      </c>
      <c r="J341" s="350"/>
      <c r="K341" s="350"/>
      <c r="L341" s="351"/>
      <c r="M341" s="437"/>
      <c r="N341" s="2369"/>
      <c r="O341" s="2427"/>
      <c r="Q341" s="2164"/>
    </row>
    <row r="342" spans="2:17" ht="14.25" hidden="1" customHeight="1" x14ac:dyDescent="0.25">
      <c r="B342" s="2350"/>
      <c r="C342" s="2351"/>
      <c r="D342" s="2351"/>
      <c r="E342" s="2351"/>
      <c r="F342" s="2352"/>
      <c r="H342" s="416">
        <v>7443</v>
      </c>
      <c r="I342" s="349" t="s">
        <v>132</v>
      </c>
      <c r="J342" s="350"/>
      <c r="K342" s="350"/>
      <c r="L342" s="351"/>
      <c r="M342" s="437"/>
      <c r="N342" s="432">
        <f>$N$672</f>
        <v>0</v>
      </c>
      <c r="O342" s="10"/>
      <c r="Q342" s="2164"/>
    </row>
    <row r="343" spans="2:17" ht="14.25" hidden="1" customHeight="1" x14ac:dyDescent="0.25">
      <c r="B343" s="2350"/>
      <c r="C343" s="2351"/>
      <c r="D343" s="2351"/>
      <c r="E343" s="2351"/>
      <c r="F343" s="2352"/>
      <c r="H343" s="416">
        <v>7451</v>
      </c>
      <c r="I343" s="349" t="s">
        <v>133</v>
      </c>
      <c r="J343" s="350"/>
      <c r="K343" s="350"/>
      <c r="L343" s="351"/>
      <c r="M343" s="437"/>
      <c r="N343" s="432">
        <f>$N$673</f>
        <v>0</v>
      </c>
      <c r="O343" s="10"/>
      <c r="Q343" s="2164"/>
    </row>
    <row r="344" spans="2:17" ht="15" hidden="1" customHeight="1" x14ac:dyDescent="0.25">
      <c r="B344" s="2380"/>
      <c r="C344" s="2381"/>
      <c r="D344" s="2381"/>
      <c r="E344" s="2381"/>
      <c r="F344" s="2382"/>
      <c r="H344" s="416">
        <v>746</v>
      </c>
      <c r="I344" s="349" t="s">
        <v>134</v>
      </c>
      <c r="J344" s="350"/>
      <c r="K344" s="350"/>
      <c r="L344" s="351"/>
      <c r="M344" s="437"/>
      <c r="N344" s="432">
        <f>$N$674</f>
        <v>0</v>
      </c>
      <c r="O344" s="10"/>
      <c r="Q344" s="2164"/>
    </row>
    <row r="345" spans="2:17" ht="14.25" hidden="1" customHeight="1" x14ac:dyDescent="0.25">
      <c r="B345" s="2380"/>
      <c r="C345" s="2381"/>
      <c r="D345" s="2381"/>
      <c r="E345" s="2381"/>
      <c r="F345" s="2382"/>
      <c r="H345" s="416">
        <v>747</v>
      </c>
      <c r="I345" s="349" t="s">
        <v>135</v>
      </c>
      <c r="J345" s="350"/>
      <c r="K345" s="350"/>
      <c r="L345" s="351"/>
      <c r="M345" s="437"/>
      <c r="N345" s="432">
        <f>$N$675</f>
        <v>0</v>
      </c>
      <c r="O345" s="10"/>
      <c r="Q345" s="2164"/>
    </row>
    <row r="346" spans="2:17" ht="14.25" hidden="1" customHeight="1" x14ac:dyDescent="0.25">
      <c r="B346" s="518"/>
      <c r="C346" s="519"/>
      <c r="D346" s="519"/>
      <c r="E346" s="519"/>
      <c r="F346" s="520"/>
      <c r="H346" s="374">
        <v>748</v>
      </c>
      <c r="I346" s="349" t="s">
        <v>168</v>
      </c>
      <c r="J346" s="357"/>
      <c r="K346" s="357"/>
      <c r="L346" s="417"/>
      <c r="M346" s="523"/>
      <c r="N346" s="432">
        <f>$N$676</f>
        <v>0</v>
      </c>
      <c r="O346" s="3"/>
      <c r="Q346" s="2164"/>
    </row>
    <row r="347" spans="2:17" ht="15" hidden="1" customHeight="1" x14ac:dyDescent="0.25">
      <c r="B347" s="518"/>
      <c r="C347" s="519"/>
      <c r="D347" s="519"/>
      <c r="E347" s="519"/>
      <c r="F347" s="520"/>
      <c r="H347" s="359">
        <v>74</v>
      </c>
      <c r="I347" s="378" t="s">
        <v>136</v>
      </c>
      <c r="J347" s="361"/>
      <c r="K347" s="361"/>
      <c r="L347" s="362"/>
      <c r="M347" s="451"/>
      <c r="N347" s="452">
        <f>$N$677</f>
        <v>0</v>
      </c>
      <c r="O347" s="453">
        <f>SUM(O337:O346)</f>
        <v>0</v>
      </c>
      <c r="Q347" s="2164"/>
    </row>
    <row r="348" spans="2:17" ht="15" hidden="1" customHeight="1" x14ac:dyDescent="0.25">
      <c r="B348" s="657"/>
      <c r="C348" s="341"/>
      <c r="D348" s="341"/>
      <c r="E348" s="341"/>
      <c r="F348" s="956"/>
      <c r="H348" s="364"/>
      <c r="I348" s="352"/>
      <c r="J348" s="341"/>
      <c r="K348" s="341"/>
      <c r="L348" s="325"/>
      <c r="M348" s="325"/>
      <c r="N348" s="365"/>
      <c r="O348" s="454"/>
      <c r="Q348" s="2164"/>
    </row>
    <row r="349" spans="2:17" ht="14.25" hidden="1" customHeight="1" x14ac:dyDescent="0.25">
      <c r="B349" s="657"/>
      <c r="C349" s="341"/>
      <c r="D349" s="341"/>
      <c r="E349" s="341"/>
      <c r="F349" s="956"/>
      <c r="H349" s="370">
        <v>751</v>
      </c>
      <c r="I349" s="381" t="s">
        <v>137</v>
      </c>
      <c r="J349" s="346"/>
      <c r="K349" s="346"/>
      <c r="L349" s="347"/>
      <c r="M349" s="431"/>
      <c r="N349" s="432">
        <f>$N$679</f>
        <v>0</v>
      </c>
      <c r="O349" s="7"/>
      <c r="Q349" s="2164"/>
    </row>
    <row r="350" spans="2:17" ht="18.75" hidden="1" customHeight="1" x14ac:dyDescent="0.25">
      <c r="B350" s="657"/>
      <c r="C350" s="763"/>
      <c r="D350" s="764"/>
      <c r="E350" s="764"/>
      <c r="F350" s="508"/>
      <c r="H350" s="348">
        <v>752</v>
      </c>
      <c r="I350" s="349" t="s">
        <v>138</v>
      </c>
      <c r="J350" s="350"/>
      <c r="K350" s="350"/>
      <c r="L350" s="351"/>
      <c r="M350" s="437"/>
      <c r="N350" s="432">
        <f>$N$680</f>
        <v>0</v>
      </c>
      <c r="O350" s="2"/>
      <c r="Q350" s="2164"/>
    </row>
    <row r="351" spans="2:17" ht="14.25" hidden="1" customHeight="1" x14ac:dyDescent="0.25">
      <c r="B351" s="658"/>
      <c r="C351" s="664"/>
      <c r="D351" s="664"/>
      <c r="E351" s="664"/>
      <c r="F351" s="665"/>
      <c r="H351" s="348">
        <v>757</v>
      </c>
      <c r="I351" s="356" t="s">
        <v>139</v>
      </c>
      <c r="J351" s="357"/>
      <c r="K351" s="357"/>
      <c r="L351" s="358"/>
      <c r="M351" s="450"/>
      <c r="N351" s="432">
        <f>$N$681</f>
        <v>0</v>
      </c>
      <c r="O351" s="2"/>
      <c r="Q351" s="2164"/>
    </row>
    <row r="352" spans="2:17" ht="15" hidden="1" customHeight="1" x14ac:dyDescent="0.25">
      <c r="B352" s="658"/>
      <c r="C352" s="664"/>
      <c r="D352" s="664"/>
      <c r="E352" s="664"/>
      <c r="F352" s="665"/>
      <c r="H352" s="359">
        <v>75</v>
      </c>
      <c r="I352" s="378" t="s">
        <v>140</v>
      </c>
      <c r="J352" s="361"/>
      <c r="K352" s="361"/>
      <c r="L352" s="389"/>
      <c r="M352" s="485"/>
      <c r="N352" s="452">
        <f>$N$682</f>
        <v>0</v>
      </c>
      <c r="O352" s="453">
        <f>SUM(O349:O351)</f>
        <v>0</v>
      </c>
      <c r="Q352" s="2164"/>
    </row>
    <row r="353" spans="2:17" ht="16.5" hidden="1" customHeight="1" x14ac:dyDescent="0.25">
      <c r="B353" s="658"/>
      <c r="C353" s="664"/>
      <c r="D353" s="664"/>
      <c r="E353" s="664"/>
      <c r="F353" s="665"/>
      <c r="H353" s="334"/>
      <c r="I353" s="369"/>
      <c r="J353" s="341"/>
      <c r="K353" s="341"/>
      <c r="L353" s="352"/>
      <c r="M353" s="352"/>
      <c r="N353" s="335"/>
      <c r="O353" s="471"/>
      <c r="Q353" s="2164"/>
    </row>
    <row r="354" spans="2:17" ht="15" hidden="1" customHeight="1" x14ac:dyDescent="0.3">
      <c r="B354" s="765"/>
      <c r="C354" s="519"/>
      <c r="D354" s="519"/>
      <c r="E354" s="519"/>
      <c r="F354" s="520"/>
      <c r="H354" s="383">
        <v>76</v>
      </c>
      <c r="I354" s="378" t="s">
        <v>141</v>
      </c>
      <c r="J354" s="361"/>
      <c r="K354" s="361"/>
      <c r="L354" s="361"/>
      <c r="M354" s="479"/>
      <c r="N354" s="452">
        <f>$N$684</f>
        <v>0</v>
      </c>
      <c r="O354" s="7"/>
      <c r="Q354" s="2164"/>
    </row>
    <row r="355" spans="2:17" ht="15" hidden="1" customHeight="1" x14ac:dyDescent="0.25">
      <c r="B355" s="518"/>
      <c r="C355" s="519"/>
      <c r="D355" s="519"/>
      <c r="E355" s="519"/>
      <c r="F355" s="520"/>
      <c r="G355" s="955">
        <f t="shared" ref="G355:G361" si="22">($W$3+$X$2)*$W$5*E355*F355</f>
        <v>0</v>
      </c>
      <c r="H355" s="334"/>
      <c r="I355" s="369"/>
      <c r="J355" s="341"/>
      <c r="K355" s="341"/>
      <c r="L355" s="352"/>
      <c r="M355" s="352"/>
      <c r="N355" s="335"/>
      <c r="O355" s="471"/>
      <c r="Q355" s="2164"/>
    </row>
    <row r="356" spans="2:17" ht="15" hidden="1" customHeight="1" x14ac:dyDescent="0.25">
      <c r="B356" s="658"/>
      <c r="C356" s="664"/>
      <c r="D356" s="664"/>
      <c r="E356" s="664"/>
      <c r="F356" s="665"/>
      <c r="G356" s="955">
        <f t="shared" si="22"/>
        <v>0</v>
      </c>
      <c r="H356" s="383">
        <v>77</v>
      </c>
      <c r="I356" s="378" t="s">
        <v>142</v>
      </c>
      <c r="J356" s="361"/>
      <c r="K356" s="361"/>
      <c r="L356" s="361"/>
      <c r="M356" s="479"/>
      <c r="N356" s="452">
        <f>$N$686</f>
        <v>0</v>
      </c>
      <c r="O356" s="7"/>
      <c r="Q356" s="2164"/>
    </row>
    <row r="357" spans="2:17" ht="15" hidden="1" customHeight="1" x14ac:dyDescent="0.25">
      <c r="B357" s="658"/>
      <c r="C357" s="664"/>
      <c r="D357" s="664"/>
      <c r="E357" s="664"/>
      <c r="F357" s="665"/>
      <c r="G357" s="955">
        <f t="shared" si="22"/>
        <v>0</v>
      </c>
      <c r="H357" s="334"/>
      <c r="I357" s="369"/>
      <c r="J357" s="341"/>
      <c r="K357" s="341"/>
      <c r="L357" s="352"/>
      <c r="M357" s="352"/>
      <c r="N357" s="335"/>
      <c r="O357" s="471"/>
      <c r="Q357" s="2164"/>
    </row>
    <row r="358" spans="2:17" ht="15" hidden="1" customHeight="1" x14ac:dyDescent="0.25">
      <c r="B358" s="658"/>
      <c r="C358" s="664"/>
      <c r="D358" s="664"/>
      <c r="E358" s="664"/>
      <c r="F358" s="665"/>
      <c r="G358" s="955">
        <f t="shared" si="22"/>
        <v>0</v>
      </c>
      <c r="H358" s="383">
        <v>78</v>
      </c>
      <c r="I358" s="378" t="s">
        <v>143</v>
      </c>
      <c r="J358" s="361"/>
      <c r="K358" s="361"/>
      <c r="L358" s="361"/>
      <c r="M358" s="479"/>
      <c r="N358" s="452">
        <f>$N$688</f>
        <v>0</v>
      </c>
      <c r="O358" s="7"/>
      <c r="Q358" s="2164"/>
    </row>
    <row r="359" spans="2:17" ht="15" hidden="1" customHeight="1" x14ac:dyDescent="0.25">
      <c r="B359" s="518"/>
      <c r="C359" s="519"/>
      <c r="D359" s="519"/>
      <c r="E359" s="519"/>
      <c r="F359" s="520"/>
      <c r="G359" s="955">
        <f t="shared" si="22"/>
        <v>0</v>
      </c>
      <c r="H359" s="334"/>
      <c r="I359" s="369"/>
      <c r="J359" s="341"/>
      <c r="K359" s="341"/>
      <c r="L359" s="352"/>
      <c r="M359" s="352"/>
      <c r="N359" s="335"/>
      <c r="O359" s="471"/>
      <c r="Q359" s="2164"/>
    </row>
    <row r="360" spans="2:17" ht="15" hidden="1" customHeight="1" x14ac:dyDescent="0.25">
      <c r="B360" s="518"/>
      <c r="C360" s="519"/>
      <c r="D360" s="519"/>
      <c r="E360" s="519"/>
      <c r="F360" s="520"/>
      <c r="G360" s="955">
        <f t="shared" si="22"/>
        <v>0</v>
      </c>
      <c r="H360" s="383">
        <v>79</v>
      </c>
      <c r="I360" s="378" t="s">
        <v>144</v>
      </c>
      <c r="J360" s="361"/>
      <c r="K360" s="361"/>
      <c r="L360" s="361"/>
      <c r="M360" s="479"/>
      <c r="N360" s="452">
        <f>$N$690</f>
        <v>0</v>
      </c>
      <c r="O360" s="7"/>
      <c r="Q360" s="2164"/>
    </row>
    <row r="361" spans="2:17" ht="16.5" hidden="1" customHeight="1" x14ac:dyDescent="0.25">
      <c r="B361" s="518"/>
      <c r="C361" s="519"/>
      <c r="D361" s="519"/>
      <c r="E361" s="519"/>
      <c r="F361" s="520"/>
      <c r="G361" s="955">
        <f t="shared" si="22"/>
        <v>0</v>
      </c>
      <c r="H361" s="364"/>
      <c r="I361" s="352"/>
      <c r="J361" s="341"/>
      <c r="K361" s="341"/>
      <c r="L361" s="352"/>
      <c r="M361" s="352"/>
      <c r="N361" s="365"/>
      <c r="O361" s="454"/>
      <c r="Q361" s="2164"/>
    </row>
    <row r="362" spans="2:17" ht="16.5" hidden="1" customHeight="1" x14ac:dyDescent="0.25">
      <c r="B362" s="518"/>
      <c r="C362" s="519"/>
      <c r="D362" s="519"/>
      <c r="E362" s="519"/>
      <c r="F362" s="520"/>
      <c r="H362" s="390">
        <v>87</v>
      </c>
      <c r="I362" s="378" t="s">
        <v>145</v>
      </c>
      <c r="J362" s="361"/>
      <c r="K362" s="361"/>
      <c r="L362" s="361"/>
      <c r="M362" s="479"/>
      <c r="N362" s="452">
        <f>$N$692</f>
        <v>0</v>
      </c>
      <c r="O362" s="11"/>
      <c r="Q362" s="2164"/>
    </row>
    <row r="363" spans="2:17" ht="17.25" hidden="1" customHeight="1" thickBot="1" x14ac:dyDescent="0.3">
      <c r="B363" s="518"/>
      <c r="C363" s="519"/>
      <c r="D363" s="519"/>
      <c r="E363" s="519"/>
      <c r="F363" s="520"/>
      <c r="G363" s="955">
        <f>($W$3+$X$2)*$W$5*E363*F363</f>
        <v>0</v>
      </c>
      <c r="H363" s="391"/>
      <c r="I363" s="45"/>
      <c r="J363" s="341"/>
      <c r="K363" s="341"/>
      <c r="L363" s="352"/>
      <c r="M363" s="352"/>
      <c r="N363" s="45"/>
      <c r="O363" s="412"/>
      <c r="Q363" s="2164"/>
    </row>
    <row r="364" spans="2:17" ht="16.5" hidden="1" customHeight="1" x14ac:dyDescent="0.25">
      <c r="B364" s="518"/>
      <c r="C364" s="519"/>
      <c r="D364" s="519"/>
      <c r="E364" s="519"/>
      <c r="F364" s="520"/>
      <c r="G364" s="955">
        <f>($W$3+$X$2)*$W$5*E364*F364</f>
        <v>0</v>
      </c>
      <c r="H364" s="392" t="s">
        <v>146</v>
      </c>
      <c r="I364" s="393"/>
      <c r="J364" s="418"/>
      <c r="K364" s="418"/>
      <c r="L364" s="393"/>
      <c r="M364" s="530"/>
      <c r="N364" s="419">
        <f>N360+N358+N356+N354+N352+N347+N335+N362</f>
        <v>0</v>
      </c>
      <c r="O364" s="419">
        <f>O360+O358+O356+O354+O352+O347+O335+O362</f>
        <v>0</v>
      </c>
      <c r="Q364" s="2164"/>
    </row>
    <row r="365" spans="2:17" ht="16.5" hidden="1" customHeight="1" x14ac:dyDescent="0.25">
      <c r="B365" s="518"/>
      <c r="C365" s="507"/>
      <c r="D365" s="507"/>
      <c r="E365" s="507"/>
      <c r="F365" s="508"/>
      <c r="H365" s="364" t="s">
        <v>147</v>
      </c>
      <c r="I365" s="365"/>
      <c r="J365" s="336"/>
      <c r="K365" s="336"/>
      <c r="L365" s="411"/>
      <c r="M365" s="505"/>
      <c r="N365" s="420">
        <f>IF(N364&lt;J322,J322-N364,0)</f>
        <v>0</v>
      </c>
      <c r="O365" s="420">
        <f>IF(O364&lt;K322,K322-O364,0)</f>
        <v>0</v>
      </c>
      <c r="Q365" s="2164"/>
    </row>
    <row r="366" spans="2:17" ht="15.75" hidden="1" customHeight="1" thickBot="1" x14ac:dyDescent="0.3">
      <c r="B366" s="669"/>
      <c r="C366" s="957"/>
      <c r="D366" s="957"/>
      <c r="E366" s="957"/>
      <c r="F366" s="958"/>
      <c r="H366" s="398" t="s">
        <v>118</v>
      </c>
      <c r="I366" s="399"/>
      <c r="J366" s="421"/>
      <c r="K366" s="421"/>
      <c r="L366" s="401"/>
      <c r="M366" s="533"/>
      <c r="N366" s="422">
        <f>N365+N364</f>
        <v>0</v>
      </c>
      <c r="O366" s="422">
        <f>O365+O364</f>
        <v>0</v>
      </c>
      <c r="Q366" s="2164"/>
    </row>
    <row r="367" spans="2:17" ht="13.5" hidden="1" customHeight="1" thickBot="1" x14ac:dyDescent="0.3">
      <c r="Q367" s="2164"/>
    </row>
    <row r="368" spans="2:17" s="324" customFormat="1" ht="33.75" hidden="1" customHeight="1" thickBot="1" x14ac:dyDescent="0.3">
      <c r="B368" s="2358" t="s">
        <v>182</v>
      </c>
      <c r="C368" s="2359"/>
      <c r="D368" s="2359"/>
      <c r="E368" s="2359"/>
      <c r="F368" s="2359"/>
      <c r="G368" s="2359"/>
      <c r="H368" s="2359"/>
      <c r="I368" s="2359"/>
      <c r="J368" s="2359"/>
      <c r="K368" s="2359"/>
      <c r="L368" s="2359"/>
      <c r="M368" s="2359"/>
      <c r="N368" s="2359"/>
      <c r="O368" s="2360"/>
      <c r="P368" s="326"/>
      <c r="Q368" s="2164"/>
    </row>
    <row r="369" spans="2:22" ht="13.5" hidden="1" customHeight="1" thickBot="1" x14ac:dyDescent="0.3">
      <c r="Q369" s="2164"/>
    </row>
    <row r="370" spans="2:22" ht="30.75" hidden="1" customHeight="1" thickBot="1" x14ac:dyDescent="0.3">
      <c r="B370" s="2325" t="s">
        <v>204</v>
      </c>
      <c r="C370" s="2326"/>
      <c r="D370" s="2326"/>
      <c r="E370" s="2326"/>
      <c r="F370" s="2326"/>
      <c r="G370" s="2326"/>
      <c r="H370" s="2457" t="s">
        <v>201</v>
      </c>
      <c r="I370" s="2458"/>
      <c r="J370" s="2458"/>
      <c r="K370" s="2458"/>
      <c r="L370" s="2458"/>
      <c r="M370" s="2458"/>
      <c r="N370" s="2458"/>
      <c r="O370" s="2459"/>
      <c r="Q370" s="2164"/>
    </row>
    <row r="371" spans="2:22" ht="12.75" hidden="1" customHeight="1" x14ac:dyDescent="0.25">
      <c r="Q371" s="2164"/>
    </row>
    <row r="372" spans="2:22" ht="15" hidden="1" customHeight="1" x14ac:dyDescent="0.25">
      <c r="B372" s="543"/>
      <c r="C372" s="543"/>
      <c r="D372" s="543"/>
      <c r="E372" s="544"/>
      <c r="Q372" s="2164"/>
    </row>
    <row r="373" spans="2:22" ht="15" hidden="1" customHeight="1" thickBot="1" x14ac:dyDescent="0.3">
      <c r="B373" s="600"/>
      <c r="C373" s="601"/>
      <c r="D373" s="599"/>
      <c r="E373" s="599"/>
      <c r="K373" s="42"/>
      <c r="L373" s="42"/>
      <c r="M373" s="43"/>
      <c r="N373" s="43"/>
      <c r="O373" s="325"/>
      <c r="P373" s="42"/>
      <c r="Q373" s="2164"/>
      <c r="U373" s="43"/>
      <c r="V373" s="43"/>
    </row>
    <row r="374" spans="2:22" s="426" customFormat="1" ht="25.05" hidden="1" customHeight="1" thickTop="1" thickBot="1" x14ac:dyDescent="0.35">
      <c r="B374" s="2389" t="s">
        <v>173</v>
      </c>
      <c r="C374" s="2390"/>
      <c r="D374" s="2390"/>
      <c r="E374" s="2391"/>
      <c r="H374" s="2392" t="s">
        <v>174</v>
      </c>
      <c r="I374" s="2393"/>
      <c r="J374" s="2393"/>
      <c r="K374" s="2393"/>
      <c r="L374" s="2393"/>
      <c r="M374" s="2393"/>
      <c r="N374" s="2393"/>
      <c r="O374" s="2394"/>
      <c r="P374" s="427"/>
      <c r="Q374" s="2164"/>
      <c r="U374" s="428"/>
      <c r="V374" s="428"/>
    </row>
    <row r="375" spans="2:22" ht="15" hidden="1" customHeight="1" thickTop="1" x14ac:dyDescent="0.25">
      <c r="B375" s="2419" t="s">
        <v>189</v>
      </c>
      <c r="C375" s="2386" t="s">
        <v>16</v>
      </c>
      <c r="D375" s="2386" t="s">
        <v>191</v>
      </c>
      <c r="E375" s="2383" t="s">
        <v>192</v>
      </c>
      <c r="H375" s="330" t="s">
        <v>17</v>
      </c>
      <c r="I375" s="331"/>
      <c r="J375" s="332"/>
      <c r="K375" s="332"/>
      <c r="L375" s="331"/>
      <c r="M375" s="331"/>
      <c r="N375" s="331"/>
      <c r="O375" s="333"/>
      <c r="P375" s="42"/>
      <c r="Q375" s="2164"/>
      <c r="U375" s="43"/>
      <c r="V375" s="43"/>
    </row>
    <row r="376" spans="2:22" ht="31.5" hidden="1" customHeight="1" x14ac:dyDescent="0.25">
      <c r="B376" s="2420"/>
      <c r="C376" s="2387"/>
      <c r="D376" s="2387"/>
      <c r="E376" s="2384"/>
      <c r="H376" s="334"/>
      <c r="I376" s="335"/>
      <c r="J376" s="336"/>
      <c r="K376" s="336"/>
      <c r="L376" s="335"/>
      <c r="M376" s="337"/>
      <c r="N376" s="429" t="s">
        <v>283</v>
      </c>
      <c r="O376" s="430" t="s">
        <v>19</v>
      </c>
      <c r="P376" s="42"/>
      <c r="Q376" s="2164"/>
      <c r="U376" s="43"/>
      <c r="V376" s="43"/>
    </row>
    <row r="377" spans="2:22" ht="15" hidden="1" customHeight="1" x14ac:dyDescent="0.25">
      <c r="B377" s="2420"/>
      <c r="C377" s="2387"/>
      <c r="D377" s="2387"/>
      <c r="E377" s="2384"/>
      <c r="H377" s="339"/>
      <c r="I377" s="340"/>
      <c r="J377" s="341"/>
      <c r="K377" s="341"/>
      <c r="L377" s="42"/>
      <c r="M377" s="43"/>
      <c r="N377" s="342"/>
      <c r="O377" s="343"/>
      <c r="P377" s="42"/>
      <c r="Q377" s="2164"/>
      <c r="U377" s="43"/>
      <c r="V377" s="43"/>
    </row>
    <row r="378" spans="2:22" ht="15" hidden="1" customHeight="1" x14ac:dyDescent="0.25">
      <c r="B378" s="2421"/>
      <c r="C378" s="2388"/>
      <c r="D378" s="2388"/>
      <c r="E378" s="2385"/>
      <c r="H378" s="344">
        <v>6061</v>
      </c>
      <c r="I378" s="345" t="s">
        <v>20</v>
      </c>
      <c r="J378" s="346"/>
      <c r="K378" s="346"/>
      <c r="L378" s="347"/>
      <c r="M378" s="431"/>
      <c r="N378" s="432">
        <f>$N$598</f>
        <v>0</v>
      </c>
      <c r="O378" s="1"/>
      <c r="P378" s="42"/>
      <c r="Q378" s="2164"/>
      <c r="U378" s="43"/>
      <c r="V378" s="43"/>
    </row>
    <row r="379" spans="2:22" ht="15" hidden="1" customHeight="1" thickBot="1" x14ac:dyDescent="0.3">
      <c r="B379" s="433" t="s">
        <v>21</v>
      </c>
      <c r="C379" s="434"/>
      <c r="D379" s="435"/>
      <c r="E379" s="436"/>
      <c r="H379" s="348">
        <v>6063</v>
      </c>
      <c r="I379" s="349" t="s">
        <v>22</v>
      </c>
      <c r="J379" s="350"/>
      <c r="K379" s="350"/>
      <c r="L379" s="351"/>
      <c r="M379" s="437"/>
      <c r="N379" s="432">
        <f>$N$599</f>
        <v>0</v>
      </c>
      <c r="O379" s="2"/>
      <c r="P379" s="42"/>
      <c r="Q379" s="2164"/>
      <c r="U379" s="43"/>
      <c r="V379" s="43"/>
    </row>
    <row r="380" spans="2:22" ht="15" hidden="1" customHeight="1" x14ac:dyDescent="0.25">
      <c r="B380" s="20" t="s">
        <v>23</v>
      </c>
      <c r="C380" s="21"/>
      <c r="D380" s="22"/>
      <c r="E380" s="438">
        <f>C380*D380</f>
        <v>0</v>
      </c>
      <c r="H380" s="348">
        <v>6064</v>
      </c>
      <c r="I380" s="349" t="s">
        <v>24</v>
      </c>
      <c r="J380" s="350"/>
      <c r="K380" s="350"/>
      <c r="L380" s="351"/>
      <c r="M380" s="437"/>
      <c r="N380" s="432">
        <f>$N$600</f>
        <v>0</v>
      </c>
      <c r="O380" s="2"/>
      <c r="P380" s="45"/>
      <c r="Q380" s="2164"/>
      <c r="U380" s="43"/>
      <c r="V380" s="43"/>
    </row>
    <row r="381" spans="2:22" ht="15" hidden="1" customHeight="1" x14ac:dyDescent="0.25">
      <c r="B381" s="27" t="s">
        <v>25</v>
      </c>
      <c r="C381" s="23"/>
      <c r="D381" s="24"/>
      <c r="E381" s="438">
        <f>C381*D381</f>
        <v>0</v>
      </c>
      <c r="H381" s="348">
        <v>6066</v>
      </c>
      <c r="I381" s="349" t="s">
        <v>26</v>
      </c>
      <c r="J381" s="350"/>
      <c r="K381" s="350"/>
      <c r="L381" s="351"/>
      <c r="M381" s="437"/>
      <c r="N381" s="432">
        <f>$N$601</f>
        <v>0</v>
      </c>
      <c r="O381" s="2"/>
      <c r="P381" s="352"/>
      <c r="Q381" s="2164"/>
      <c r="U381" s="352"/>
      <c r="V381" s="352"/>
    </row>
    <row r="382" spans="2:22" ht="15" hidden="1" customHeight="1" thickBot="1" x14ac:dyDescent="0.3">
      <c r="B382" s="27" t="s">
        <v>27</v>
      </c>
      <c r="C382" s="25"/>
      <c r="D382" s="26"/>
      <c r="E382" s="438">
        <f>C382*D382</f>
        <v>0</v>
      </c>
      <c r="H382" s="353" t="s">
        <v>28</v>
      </c>
      <c r="I382" s="349" t="s">
        <v>29</v>
      </c>
      <c r="J382" s="350"/>
      <c r="K382" s="350"/>
      <c r="L382" s="351"/>
      <c r="M382" s="437"/>
      <c r="N382" s="432">
        <f>$N$602</f>
        <v>0</v>
      </c>
      <c r="O382" s="2"/>
      <c r="P382" s="42"/>
      <c r="Q382" s="2164"/>
      <c r="U382" s="43"/>
      <c r="V382" s="43"/>
    </row>
    <row r="383" spans="2:22" ht="15" hidden="1" customHeight="1" thickBot="1" x14ac:dyDescent="0.3">
      <c r="B383" s="467" t="s">
        <v>30</v>
      </c>
      <c r="C383" s="468">
        <f>SUM(C380:C382)</f>
        <v>0</v>
      </c>
      <c r="D383" s="469" t="e">
        <f>E383/C383</f>
        <v>#DIV/0!</v>
      </c>
      <c r="E383" s="470">
        <f>SUM(E380:E382)</f>
        <v>0</v>
      </c>
      <c r="H383" s="353" t="s">
        <v>31</v>
      </c>
      <c r="I383" s="349" t="s">
        <v>32</v>
      </c>
      <c r="J383" s="350"/>
      <c r="K383" s="350"/>
      <c r="L383" s="351"/>
      <c r="M383" s="437"/>
      <c r="N383" s="432">
        <f>$N$603</f>
        <v>0</v>
      </c>
      <c r="O383" s="2"/>
      <c r="P383" s="42"/>
      <c r="Q383" s="2164"/>
      <c r="U383" s="43"/>
      <c r="V383" s="43"/>
    </row>
    <row r="384" spans="2:22" ht="15" hidden="1" customHeight="1" thickBot="1" x14ac:dyDescent="0.3">
      <c r="B384" s="603"/>
      <c r="C384" s="445"/>
      <c r="D384" s="446"/>
      <c r="E384" s="604"/>
      <c r="H384" s="353" t="s">
        <v>33</v>
      </c>
      <c r="I384" s="349" t="s">
        <v>34</v>
      </c>
      <c r="J384" s="350"/>
      <c r="K384" s="350"/>
      <c r="L384" s="351"/>
      <c r="M384" s="437"/>
      <c r="N384" s="432">
        <f>$N$604</f>
        <v>0</v>
      </c>
      <c r="O384" s="2"/>
      <c r="P384" s="42"/>
      <c r="Q384" s="2164"/>
      <c r="U384" s="43"/>
      <c r="V384" s="43"/>
    </row>
    <row r="385" spans="2:22" ht="15" hidden="1" customHeight="1" thickBot="1" x14ac:dyDescent="0.3">
      <c r="B385" s="472" t="s">
        <v>35</v>
      </c>
      <c r="C385" s="473"/>
      <c r="D385" s="474"/>
      <c r="E385" s="475"/>
      <c r="H385" s="355" t="s">
        <v>36</v>
      </c>
      <c r="I385" s="356" t="s">
        <v>37</v>
      </c>
      <c r="J385" s="357"/>
      <c r="K385" s="357"/>
      <c r="L385" s="358"/>
      <c r="M385" s="450"/>
      <c r="N385" s="432">
        <f>$N$605</f>
        <v>0</v>
      </c>
      <c r="O385" s="3"/>
      <c r="P385" s="42"/>
      <c r="Q385" s="2164"/>
      <c r="U385" s="43"/>
      <c r="V385" s="43"/>
    </row>
    <row r="386" spans="2:22" ht="15" hidden="1" customHeight="1" x14ac:dyDescent="0.25">
      <c r="B386" s="20" t="s">
        <v>38</v>
      </c>
      <c r="C386" s="21"/>
      <c r="D386" s="22"/>
      <c r="E386" s="438">
        <f>C386*D386</f>
        <v>0</v>
      </c>
      <c r="H386" s="359">
        <v>60</v>
      </c>
      <c r="I386" s="360" t="s">
        <v>39</v>
      </c>
      <c r="J386" s="361"/>
      <c r="K386" s="361"/>
      <c r="L386" s="362"/>
      <c r="M386" s="451"/>
      <c r="N386" s="452">
        <f>$N$606</f>
        <v>0</v>
      </c>
      <c r="O386" s="453">
        <f>SUM(O378:O385)</f>
        <v>0</v>
      </c>
      <c r="P386" s="45"/>
      <c r="Q386" s="2164"/>
      <c r="U386" s="43"/>
      <c r="V386" s="43"/>
    </row>
    <row r="387" spans="2:22" ht="15" hidden="1" customHeight="1" x14ac:dyDescent="0.25">
      <c r="B387" s="27" t="s">
        <v>40</v>
      </c>
      <c r="C387" s="23"/>
      <c r="D387" s="24"/>
      <c r="E387" s="438">
        <f>C387*D387</f>
        <v>0</v>
      </c>
      <c r="H387" s="364"/>
      <c r="I387" s="365"/>
      <c r="J387" s="336"/>
      <c r="K387" s="336"/>
      <c r="L387" s="366"/>
      <c r="M387" s="367"/>
      <c r="N387" s="365"/>
      <c r="O387" s="454"/>
      <c r="P387" s="369"/>
      <c r="Q387" s="2164"/>
      <c r="U387" s="369"/>
      <c r="V387" s="369"/>
    </row>
    <row r="388" spans="2:22" ht="15" hidden="1" customHeight="1" thickBot="1" x14ac:dyDescent="0.3">
      <c r="B388" s="27" t="s">
        <v>41</v>
      </c>
      <c r="C388" s="23"/>
      <c r="D388" s="24"/>
      <c r="E388" s="438">
        <f>C388*D388</f>
        <v>0</v>
      </c>
      <c r="H388" s="370">
        <v>613</v>
      </c>
      <c r="I388" s="371" t="s">
        <v>42</v>
      </c>
      <c r="J388" s="372"/>
      <c r="K388" s="372"/>
      <c r="L388" s="373"/>
      <c r="M388" s="373"/>
      <c r="N388" s="455">
        <f>$N$608</f>
        <v>0</v>
      </c>
      <c r="O388" s="4"/>
      <c r="P388" s="45"/>
      <c r="Q388" s="2164"/>
      <c r="U388" s="43"/>
      <c r="V388" s="43"/>
    </row>
    <row r="389" spans="2:22" ht="15" hidden="1" customHeight="1" thickBot="1" x14ac:dyDescent="0.3">
      <c r="B389" s="538" t="s">
        <v>43</v>
      </c>
      <c r="C389" s="468">
        <f>SUM(C386:C388)</f>
        <v>0</v>
      </c>
      <c r="D389" s="469" t="e">
        <f>E389/C389</f>
        <v>#DIV/0!</v>
      </c>
      <c r="E389" s="470">
        <f>SUM(E386:E388)</f>
        <v>0</v>
      </c>
      <c r="H389" s="348">
        <v>614</v>
      </c>
      <c r="I389" s="349" t="s">
        <v>44</v>
      </c>
      <c r="J389" s="350"/>
      <c r="K389" s="350"/>
      <c r="L389" s="351"/>
      <c r="M389" s="351"/>
      <c r="N389" s="455">
        <f>$N$609</f>
        <v>0</v>
      </c>
      <c r="O389" s="5"/>
      <c r="P389" s="369"/>
      <c r="Q389" s="2164"/>
      <c r="U389" s="369"/>
      <c r="V389" s="369"/>
    </row>
    <row r="390" spans="2:22" ht="15" hidden="1" customHeight="1" thickBot="1" x14ac:dyDescent="0.3">
      <c r="B390" s="603"/>
      <c r="C390" s="74"/>
      <c r="D390" s="75"/>
      <c r="E390" s="73"/>
      <c r="H390" s="348">
        <v>615</v>
      </c>
      <c r="I390" s="349" t="s">
        <v>45</v>
      </c>
      <c r="J390" s="350"/>
      <c r="K390" s="350"/>
      <c r="L390" s="351"/>
      <c r="M390" s="351"/>
      <c r="N390" s="455">
        <f>$N$610</f>
        <v>0</v>
      </c>
      <c r="O390" s="5"/>
      <c r="P390" s="45"/>
      <c r="Q390" s="2164"/>
      <c r="U390" s="43"/>
      <c r="V390" s="43"/>
    </row>
    <row r="391" spans="2:22" ht="15" hidden="1" customHeight="1" thickBot="1" x14ac:dyDescent="0.3">
      <c r="B391" s="472" t="s">
        <v>46</v>
      </c>
      <c r="C391" s="473"/>
      <c r="D391" s="474"/>
      <c r="E391" s="475"/>
      <c r="H391" s="348">
        <v>616</v>
      </c>
      <c r="I391" s="349" t="s">
        <v>47</v>
      </c>
      <c r="J391" s="350"/>
      <c r="K391" s="350"/>
      <c r="L391" s="351"/>
      <c r="M391" s="351"/>
      <c r="N391" s="455">
        <f>$N$611</f>
        <v>0</v>
      </c>
      <c r="O391" s="5"/>
      <c r="P391" s="369"/>
      <c r="Q391" s="2164"/>
      <c r="U391" s="369"/>
      <c r="V391" s="369"/>
    </row>
    <row r="392" spans="2:22" ht="15" hidden="1" customHeight="1" x14ac:dyDescent="0.25">
      <c r="B392" s="20" t="s">
        <v>48</v>
      </c>
      <c r="C392" s="21"/>
      <c r="D392" s="22"/>
      <c r="E392" s="438">
        <f>C392*D392</f>
        <v>0</v>
      </c>
      <c r="H392" s="374">
        <v>618</v>
      </c>
      <c r="I392" s="375" t="s">
        <v>49</v>
      </c>
      <c r="J392" s="376"/>
      <c r="K392" s="376"/>
      <c r="L392" s="377"/>
      <c r="M392" s="377"/>
      <c r="N392" s="455">
        <f>$N$612</f>
        <v>0</v>
      </c>
      <c r="O392" s="6"/>
      <c r="P392" s="45"/>
      <c r="Q392" s="2164"/>
      <c r="U392" s="43"/>
      <c r="V392" s="43"/>
    </row>
    <row r="393" spans="2:22" ht="15" hidden="1" customHeight="1" x14ac:dyDescent="0.25">
      <c r="B393" s="28" t="s">
        <v>50</v>
      </c>
      <c r="C393" s="21"/>
      <c r="D393" s="22"/>
      <c r="E393" s="438">
        <f t="shared" ref="E393:E406" si="23">C393*D393</f>
        <v>0</v>
      </c>
      <c r="H393" s="359">
        <v>61</v>
      </c>
      <c r="I393" s="378" t="s">
        <v>51</v>
      </c>
      <c r="J393" s="361"/>
      <c r="K393" s="361"/>
      <c r="L393" s="362"/>
      <c r="M393" s="362"/>
      <c r="N393" s="363">
        <f>$N$613</f>
        <v>0</v>
      </c>
      <c r="O393" s="453">
        <f>SUM(O388:O392)</f>
        <v>0</v>
      </c>
      <c r="P393" s="369"/>
      <c r="Q393" s="2164"/>
      <c r="U393" s="369"/>
      <c r="V393" s="369"/>
    </row>
    <row r="394" spans="2:22" ht="15" hidden="1" customHeight="1" x14ac:dyDescent="0.25">
      <c r="B394" s="28" t="s">
        <v>52</v>
      </c>
      <c r="C394" s="21"/>
      <c r="D394" s="22"/>
      <c r="E394" s="438">
        <f t="shared" si="23"/>
        <v>0</v>
      </c>
      <c r="H394" s="379"/>
      <c r="I394" s="42"/>
      <c r="J394" s="341"/>
      <c r="K394" s="341"/>
      <c r="L394" s="45"/>
      <c r="M394" s="43"/>
      <c r="N394" s="367"/>
      <c r="O394" s="465"/>
      <c r="P394" s="45"/>
      <c r="Q394" s="2164"/>
      <c r="U394" s="43"/>
      <c r="V394" s="43"/>
    </row>
    <row r="395" spans="2:22" ht="15" hidden="1" customHeight="1" x14ac:dyDescent="0.25">
      <c r="B395" s="28" t="s">
        <v>53</v>
      </c>
      <c r="C395" s="21"/>
      <c r="D395" s="22"/>
      <c r="E395" s="438">
        <f t="shared" si="23"/>
        <v>0</v>
      </c>
      <c r="H395" s="370">
        <v>621</v>
      </c>
      <c r="I395" s="381" t="s">
        <v>54</v>
      </c>
      <c r="J395" s="346"/>
      <c r="K395" s="346"/>
      <c r="L395" s="347"/>
      <c r="M395" s="431"/>
      <c r="N395" s="432">
        <f>$N$615</f>
        <v>0</v>
      </c>
      <c r="O395" s="7"/>
      <c r="P395" s="352"/>
      <c r="Q395" s="2164"/>
      <c r="U395" s="352"/>
      <c r="V395" s="352"/>
    </row>
    <row r="396" spans="2:22" ht="15" hidden="1" customHeight="1" x14ac:dyDescent="0.25">
      <c r="B396" s="28" t="s">
        <v>55</v>
      </c>
      <c r="C396" s="21"/>
      <c r="D396" s="22"/>
      <c r="E396" s="438">
        <f t="shared" si="23"/>
        <v>0</v>
      </c>
      <c r="H396" s="348">
        <v>622</v>
      </c>
      <c r="I396" s="349" t="s">
        <v>56</v>
      </c>
      <c r="J396" s="350"/>
      <c r="K396" s="350"/>
      <c r="L396" s="351"/>
      <c r="M396" s="437"/>
      <c r="N396" s="432">
        <f>$N$616</f>
        <v>0</v>
      </c>
      <c r="O396" s="2"/>
      <c r="P396" s="352"/>
      <c r="Q396" s="2164"/>
      <c r="U396" s="43"/>
      <c r="V396" s="43"/>
    </row>
    <row r="397" spans="2:22" ht="15" hidden="1" customHeight="1" x14ac:dyDescent="0.25">
      <c r="B397" s="28" t="s">
        <v>57</v>
      </c>
      <c r="C397" s="21"/>
      <c r="D397" s="22"/>
      <c r="E397" s="438">
        <f t="shared" si="23"/>
        <v>0</v>
      </c>
      <c r="H397" s="348" t="s">
        <v>58</v>
      </c>
      <c r="I397" s="349" t="s">
        <v>59</v>
      </c>
      <c r="J397" s="350"/>
      <c r="K397" s="350"/>
      <c r="L397" s="351"/>
      <c r="M397" s="437"/>
      <c r="N397" s="432">
        <f>$N$617</f>
        <v>0</v>
      </c>
      <c r="O397" s="2"/>
      <c r="P397" s="352"/>
      <c r="Q397" s="2164"/>
      <c r="U397" s="43"/>
      <c r="V397" s="43"/>
    </row>
    <row r="398" spans="2:22" ht="15" hidden="1" customHeight="1" x14ac:dyDescent="0.25">
      <c r="B398" s="28" t="s">
        <v>60</v>
      </c>
      <c r="C398" s="21"/>
      <c r="D398" s="22"/>
      <c r="E398" s="438">
        <f t="shared" si="23"/>
        <v>0</v>
      </c>
      <c r="H398" s="348">
        <v>623</v>
      </c>
      <c r="I398" s="349" t="s">
        <v>61</v>
      </c>
      <c r="J398" s="350"/>
      <c r="K398" s="350"/>
      <c r="L398" s="351"/>
      <c r="M398" s="437"/>
      <c r="N398" s="432">
        <f>$N$618</f>
        <v>0</v>
      </c>
      <c r="O398" s="2"/>
      <c r="P398" s="325"/>
      <c r="Q398" s="2164"/>
      <c r="U398" s="325"/>
      <c r="V398" s="325"/>
    </row>
    <row r="399" spans="2:22" ht="15" hidden="1" customHeight="1" x14ac:dyDescent="0.25">
      <c r="B399" s="28" t="s">
        <v>62</v>
      </c>
      <c r="C399" s="21"/>
      <c r="D399" s="22"/>
      <c r="E399" s="438">
        <f t="shared" si="23"/>
        <v>0</v>
      </c>
      <c r="H399" s="348">
        <v>624</v>
      </c>
      <c r="I399" s="349" t="s">
        <v>63</v>
      </c>
      <c r="J399" s="350"/>
      <c r="K399" s="350"/>
      <c r="L399" s="351"/>
      <c r="M399" s="437"/>
      <c r="N399" s="432">
        <f>$N$619</f>
        <v>0</v>
      </c>
      <c r="O399" s="2"/>
      <c r="P399" s="325"/>
      <c r="Q399" s="2164"/>
      <c r="U399" s="325"/>
      <c r="V399" s="325"/>
    </row>
    <row r="400" spans="2:22" ht="15" hidden="1" customHeight="1" x14ac:dyDescent="0.25">
      <c r="B400" s="28" t="s">
        <v>64</v>
      </c>
      <c r="C400" s="21"/>
      <c r="D400" s="22"/>
      <c r="E400" s="438">
        <f t="shared" si="23"/>
        <v>0</v>
      </c>
      <c r="H400" s="348" t="s">
        <v>65</v>
      </c>
      <c r="I400" s="349" t="s">
        <v>66</v>
      </c>
      <c r="J400" s="350"/>
      <c r="K400" s="350"/>
      <c r="L400" s="351"/>
      <c r="M400" s="437"/>
      <c r="N400" s="432">
        <f>$N$620</f>
        <v>0</v>
      </c>
      <c r="O400" s="2"/>
      <c r="P400" s="325"/>
      <c r="Q400" s="2164"/>
      <c r="U400" s="325"/>
      <c r="V400" s="325"/>
    </row>
    <row r="401" spans="2:22" ht="15" hidden="1" customHeight="1" x14ac:dyDescent="0.25">
      <c r="B401" s="28" t="s">
        <v>67</v>
      </c>
      <c r="C401" s="21"/>
      <c r="D401" s="22"/>
      <c r="E401" s="438">
        <f t="shared" si="23"/>
        <v>0</v>
      </c>
      <c r="H401" s="348" t="s">
        <v>68</v>
      </c>
      <c r="I401" s="349" t="s">
        <v>69</v>
      </c>
      <c r="J401" s="350"/>
      <c r="K401" s="350"/>
      <c r="L401" s="351"/>
      <c r="M401" s="437"/>
      <c r="N401" s="432">
        <f>$N$621</f>
        <v>0</v>
      </c>
      <c r="O401" s="2"/>
      <c r="P401" s="325"/>
      <c r="Q401" s="2164"/>
      <c r="U401" s="325"/>
      <c r="V401" s="325"/>
    </row>
    <row r="402" spans="2:22" ht="15" hidden="1" customHeight="1" x14ac:dyDescent="0.25">
      <c r="B402" s="28" t="s">
        <v>70</v>
      </c>
      <c r="C402" s="21"/>
      <c r="D402" s="22"/>
      <c r="E402" s="438">
        <f t="shared" si="23"/>
        <v>0</v>
      </c>
      <c r="H402" s="348">
        <v>626</v>
      </c>
      <c r="I402" s="349" t="s">
        <v>71</v>
      </c>
      <c r="J402" s="350"/>
      <c r="K402" s="350"/>
      <c r="L402" s="351"/>
      <c r="M402" s="437"/>
      <c r="N402" s="432">
        <f>$N$622</f>
        <v>0</v>
      </c>
      <c r="O402" s="2"/>
      <c r="P402" s="325"/>
      <c r="Q402" s="2164"/>
      <c r="U402" s="325"/>
      <c r="V402" s="325"/>
    </row>
    <row r="403" spans="2:22" ht="15" hidden="1" customHeight="1" x14ac:dyDescent="0.25">
      <c r="B403" s="28" t="s">
        <v>72</v>
      </c>
      <c r="C403" s="21"/>
      <c r="D403" s="22"/>
      <c r="E403" s="438">
        <f t="shared" si="23"/>
        <v>0</v>
      </c>
      <c r="H403" s="348" t="s">
        <v>73</v>
      </c>
      <c r="I403" s="349" t="s">
        <v>74</v>
      </c>
      <c r="J403" s="350"/>
      <c r="K403" s="350"/>
      <c r="L403" s="351"/>
      <c r="M403" s="437"/>
      <c r="N403" s="432">
        <f>$N$623</f>
        <v>0</v>
      </c>
      <c r="O403" s="2"/>
      <c r="P403" s="325"/>
      <c r="Q403" s="2164"/>
      <c r="U403" s="325"/>
      <c r="V403" s="325"/>
    </row>
    <row r="404" spans="2:22" ht="15" hidden="1" customHeight="1" x14ac:dyDescent="0.25">
      <c r="B404" s="28" t="s">
        <v>75</v>
      </c>
      <c r="C404" s="21"/>
      <c r="D404" s="22"/>
      <c r="E404" s="438">
        <f t="shared" si="23"/>
        <v>0</v>
      </c>
      <c r="H404" s="348" t="s">
        <v>76</v>
      </c>
      <c r="I404" s="349" t="s">
        <v>77</v>
      </c>
      <c r="J404" s="350"/>
      <c r="K404" s="350"/>
      <c r="L404" s="351"/>
      <c r="M404" s="437"/>
      <c r="N404" s="432">
        <f>$N$624</f>
        <v>0</v>
      </c>
      <c r="O404" s="2"/>
      <c r="P404" s="325"/>
      <c r="Q404" s="2164"/>
      <c r="U404" s="325"/>
      <c r="V404" s="325"/>
    </row>
    <row r="405" spans="2:22" ht="15" hidden="1" customHeight="1" x14ac:dyDescent="0.25">
      <c r="B405" s="28" t="s">
        <v>78</v>
      </c>
      <c r="C405" s="21"/>
      <c r="D405" s="22"/>
      <c r="E405" s="438">
        <f t="shared" si="23"/>
        <v>0</v>
      </c>
      <c r="H405" s="374" t="s">
        <v>79</v>
      </c>
      <c r="I405" s="356" t="s">
        <v>80</v>
      </c>
      <c r="J405" s="357"/>
      <c r="K405" s="357"/>
      <c r="L405" s="358"/>
      <c r="M405" s="450"/>
      <c r="N405" s="432">
        <f>$N$625</f>
        <v>0</v>
      </c>
      <c r="O405" s="3"/>
      <c r="P405" s="325"/>
      <c r="Q405" s="2164"/>
      <c r="U405" s="325"/>
      <c r="V405" s="325"/>
    </row>
    <row r="406" spans="2:22" ht="15.75" hidden="1" customHeight="1" thickBot="1" x14ac:dyDescent="0.3">
      <c r="B406" s="27" t="s">
        <v>81</v>
      </c>
      <c r="C406" s="21"/>
      <c r="D406" s="22"/>
      <c r="E406" s="438">
        <f t="shared" si="23"/>
        <v>0</v>
      </c>
      <c r="H406" s="359">
        <v>62</v>
      </c>
      <c r="I406" s="378" t="s">
        <v>82</v>
      </c>
      <c r="J406" s="361"/>
      <c r="K406" s="361"/>
      <c r="L406" s="362"/>
      <c r="M406" s="451"/>
      <c r="N406" s="452">
        <f>$N$626</f>
        <v>0</v>
      </c>
      <c r="O406" s="453">
        <f>SUM(O395:O405)</f>
        <v>0</v>
      </c>
      <c r="P406" s="325"/>
      <c r="Q406" s="2164"/>
      <c r="U406" s="325"/>
      <c r="V406" s="325"/>
    </row>
    <row r="407" spans="2:22" ht="14.1" hidden="1" customHeight="1" thickBot="1" x14ac:dyDescent="0.3">
      <c r="B407" s="467" t="s">
        <v>83</v>
      </c>
      <c r="C407" s="468">
        <f>SUM(C392:C406)</f>
        <v>0</v>
      </c>
      <c r="D407" s="469" t="e">
        <f>E407/C407</f>
        <v>#DIV/0!</v>
      </c>
      <c r="E407" s="470">
        <f>SUM(E392:E406)</f>
        <v>0</v>
      </c>
      <c r="H407" s="334"/>
      <c r="I407" s="369"/>
      <c r="J407" s="341"/>
      <c r="K407" s="341"/>
      <c r="L407" s="325"/>
      <c r="M407" s="325"/>
      <c r="N407" s="335"/>
      <c r="O407" s="471"/>
      <c r="Q407" s="2164"/>
    </row>
    <row r="408" spans="2:22" ht="14.1" hidden="1" customHeight="1" thickBot="1" x14ac:dyDescent="0.3">
      <c r="B408" s="70"/>
      <c r="C408" s="67"/>
      <c r="D408" s="68"/>
      <c r="E408" s="69"/>
      <c r="H408" s="383">
        <v>63</v>
      </c>
      <c r="I408" s="378" t="s">
        <v>84</v>
      </c>
      <c r="J408" s="361"/>
      <c r="K408" s="361"/>
      <c r="L408" s="362"/>
      <c r="M408" s="451"/>
      <c r="N408" s="452">
        <f>$N$628</f>
        <v>0</v>
      </c>
      <c r="O408" s="7"/>
      <c r="Q408" s="2164"/>
    </row>
    <row r="409" spans="2:22" ht="14.1" hidden="1" customHeight="1" thickBot="1" x14ac:dyDescent="0.3">
      <c r="B409" s="472" t="s">
        <v>85</v>
      </c>
      <c r="C409" s="473"/>
      <c r="D409" s="474"/>
      <c r="E409" s="475"/>
      <c r="H409" s="364"/>
      <c r="I409" s="352"/>
      <c r="J409" s="341"/>
      <c r="K409" s="341"/>
      <c r="L409" s="325"/>
      <c r="M409" s="325"/>
      <c r="N409" s="365"/>
      <c r="O409" s="454"/>
      <c r="Q409" s="2164"/>
    </row>
    <row r="410" spans="2:22" ht="14.1" hidden="1" customHeight="1" x14ac:dyDescent="0.25">
      <c r="B410" s="29" t="s">
        <v>86</v>
      </c>
      <c r="C410" s="21"/>
      <c r="D410" s="22"/>
      <c r="E410" s="438">
        <f>C410*D410</f>
        <v>0</v>
      </c>
      <c r="H410" s="370">
        <v>64111</v>
      </c>
      <c r="I410" s="381" t="s">
        <v>87</v>
      </c>
      <c r="J410" s="346"/>
      <c r="K410" s="346"/>
      <c r="L410" s="347"/>
      <c r="M410" s="431"/>
      <c r="N410" s="432">
        <f>$N$630</f>
        <v>0</v>
      </c>
      <c r="O410" s="7"/>
      <c r="Q410" s="2164"/>
    </row>
    <row r="411" spans="2:22" ht="14.1" hidden="1" customHeight="1" x14ac:dyDescent="0.25">
      <c r="B411" s="27" t="s">
        <v>88</v>
      </c>
      <c r="C411" s="23"/>
      <c r="D411" s="24"/>
      <c r="E411" s="438">
        <f>C411*D411</f>
        <v>0</v>
      </c>
      <c r="H411" s="348">
        <v>64115</v>
      </c>
      <c r="I411" s="349" t="s">
        <v>89</v>
      </c>
      <c r="J411" s="350"/>
      <c r="K411" s="350"/>
      <c r="L411" s="351"/>
      <c r="M411" s="437"/>
      <c r="N411" s="432">
        <f>$N$631</f>
        <v>0</v>
      </c>
      <c r="O411" s="2"/>
      <c r="Q411" s="2164"/>
    </row>
    <row r="412" spans="2:22" ht="14.1" hidden="1" customHeight="1" thickBot="1" x14ac:dyDescent="0.3">
      <c r="B412" s="27" t="s">
        <v>90</v>
      </c>
      <c r="C412" s="25"/>
      <c r="D412" s="26"/>
      <c r="E412" s="438">
        <f>C412*D412</f>
        <v>0</v>
      </c>
      <c r="H412" s="348">
        <v>645</v>
      </c>
      <c r="I412" s="349" t="s">
        <v>91</v>
      </c>
      <c r="J412" s="350"/>
      <c r="K412" s="350"/>
      <c r="L412" s="351"/>
      <c r="M412" s="437"/>
      <c r="N412" s="432">
        <f>$N$632</f>
        <v>0</v>
      </c>
      <c r="O412" s="2"/>
      <c r="Q412" s="2164"/>
    </row>
    <row r="413" spans="2:22" ht="14.1" hidden="1" customHeight="1" thickBot="1" x14ac:dyDescent="0.3">
      <c r="B413" s="467" t="s">
        <v>92</v>
      </c>
      <c r="C413" s="468">
        <f>SUM(C410:C412)</f>
        <v>0</v>
      </c>
      <c r="D413" s="469" t="e">
        <f>E413/C413</f>
        <v>#DIV/0!</v>
      </c>
      <c r="E413" s="470">
        <f>SUM(E410:E412)</f>
        <v>0</v>
      </c>
      <c r="H413" s="374">
        <v>647</v>
      </c>
      <c r="I413" s="356" t="s">
        <v>93</v>
      </c>
      <c r="J413" s="357"/>
      <c r="K413" s="357"/>
      <c r="L413" s="358"/>
      <c r="M413" s="450"/>
      <c r="N413" s="432">
        <f>$N$633</f>
        <v>0</v>
      </c>
      <c r="O413" s="3"/>
      <c r="Q413" s="2164"/>
    </row>
    <row r="414" spans="2:22" ht="14.1" hidden="1" customHeight="1" thickBot="1" x14ac:dyDescent="0.3">
      <c r="B414" s="70"/>
      <c r="C414" s="67"/>
      <c r="D414" s="68"/>
      <c r="E414" s="69"/>
      <c r="H414" s="359">
        <v>64</v>
      </c>
      <c r="I414" s="378" t="s">
        <v>94</v>
      </c>
      <c r="J414" s="361"/>
      <c r="K414" s="361"/>
      <c r="L414" s="362"/>
      <c r="M414" s="451"/>
      <c r="N414" s="452">
        <f>$N$634</f>
        <v>0</v>
      </c>
      <c r="O414" s="476">
        <f>E424+O413</f>
        <v>0</v>
      </c>
      <c r="Q414" s="2164"/>
    </row>
    <row r="415" spans="2:22" ht="14.1" hidden="1" customHeight="1" thickBot="1" x14ac:dyDescent="0.3">
      <c r="B415" s="472" t="s">
        <v>95</v>
      </c>
      <c r="C415" s="473"/>
      <c r="D415" s="474"/>
      <c r="E415" s="475"/>
      <c r="H415" s="364"/>
      <c r="I415" s="352"/>
      <c r="J415" s="341"/>
      <c r="K415" s="341"/>
      <c r="L415" s="325"/>
      <c r="M415" s="325"/>
      <c r="N415" s="365"/>
      <c r="O415" s="454"/>
      <c r="Q415" s="2164"/>
    </row>
    <row r="416" spans="2:22" ht="14.1" hidden="1" customHeight="1" x14ac:dyDescent="0.25">
      <c r="B416" s="29" t="s">
        <v>96</v>
      </c>
      <c r="C416" s="21"/>
      <c r="D416" s="22"/>
      <c r="E416" s="438">
        <f>C416*D416</f>
        <v>0</v>
      </c>
      <c r="H416" s="348">
        <v>654</v>
      </c>
      <c r="I416" s="381" t="s">
        <v>97</v>
      </c>
      <c r="J416" s="346"/>
      <c r="K416" s="346"/>
      <c r="L416" s="347"/>
      <c r="M416" s="431"/>
      <c r="N416" s="432">
        <f>$N$636</f>
        <v>0</v>
      </c>
      <c r="O416" s="2"/>
      <c r="Q416" s="2164"/>
    </row>
    <row r="417" spans="2:17" ht="14.1" hidden="1" customHeight="1" x14ac:dyDescent="0.25">
      <c r="B417" s="27" t="s">
        <v>98</v>
      </c>
      <c r="C417" s="23"/>
      <c r="D417" s="24"/>
      <c r="E417" s="438">
        <f>C417*D417</f>
        <v>0</v>
      </c>
      <c r="H417" s="348">
        <v>655</v>
      </c>
      <c r="I417" s="384" t="s">
        <v>99</v>
      </c>
      <c r="J417" s="350"/>
      <c r="K417" s="350"/>
      <c r="L417" s="351"/>
      <c r="M417" s="437"/>
      <c r="N417" s="432">
        <f>$N$637</f>
        <v>0</v>
      </c>
      <c r="O417" s="2"/>
      <c r="Q417" s="2164"/>
    </row>
    <row r="418" spans="2:17" ht="14.1" hidden="1" customHeight="1" x14ac:dyDescent="0.25">
      <c r="B418" s="27" t="s">
        <v>100</v>
      </c>
      <c r="C418" s="23"/>
      <c r="D418" s="24"/>
      <c r="E418" s="438">
        <f>C418*D418</f>
        <v>0</v>
      </c>
      <c r="H418" s="370">
        <v>658</v>
      </c>
      <c r="I418" s="385" t="s">
        <v>101</v>
      </c>
      <c r="J418" s="357"/>
      <c r="K418" s="357"/>
      <c r="L418" s="386"/>
      <c r="M418" s="477"/>
      <c r="N418" s="432">
        <f>$N$638</f>
        <v>0</v>
      </c>
      <c r="O418" s="3"/>
      <c r="Q418" s="2164"/>
    </row>
    <row r="419" spans="2:17" ht="14.1" hidden="1" customHeight="1" x14ac:dyDescent="0.25">
      <c r="B419" s="27" t="s">
        <v>102</v>
      </c>
      <c r="C419" s="23"/>
      <c r="D419" s="24"/>
      <c r="E419" s="438">
        <f>C419*D419</f>
        <v>0</v>
      </c>
      <c r="H419" s="359">
        <v>65</v>
      </c>
      <c r="I419" s="378" t="s">
        <v>103</v>
      </c>
      <c r="J419" s="361"/>
      <c r="K419" s="361"/>
      <c r="L419" s="387"/>
      <c r="M419" s="478"/>
      <c r="N419" s="452">
        <f>$N$639</f>
        <v>0</v>
      </c>
      <c r="O419" s="453">
        <f>SUM(O416:O418)</f>
        <v>0</v>
      </c>
      <c r="Q419" s="2164"/>
    </row>
    <row r="420" spans="2:17" ht="14.1" hidden="1" customHeight="1" thickBot="1" x14ac:dyDescent="0.3">
      <c r="B420" s="27" t="s">
        <v>104</v>
      </c>
      <c r="C420" s="25"/>
      <c r="D420" s="26"/>
      <c r="E420" s="438">
        <f>C420*D420</f>
        <v>0</v>
      </c>
      <c r="H420" s="334"/>
      <c r="I420" s="369"/>
      <c r="J420" s="341"/>
      <c r="K420" s="341"/>
      <c r="L420" s="352"/>
      <c r="M420" s="352"/>
      <c r="N420" s="335"/>
      <c r="O420" s="471"/>
      <c r="Q420" s="2164"/>
    </row>
    <row r="421" spans="2:17" ht="14.1" hidden="1" customHeight="1" thickBot="1" x14ac:dyDescent="0.3">
      <c r="B421" s="467" t="s">
        <v>105</v>
      </c>
      <c r="C421" s="468">
        <f>SUM(C416:C420)</f>
        <v>0</v>
      </c>
      <c r="D421" s="469" t="e">
        <f>E421/C421</f>
        <v>#DIV/0!</v>
      </c>
      <c r="E421" s="470">
        <f>SUM(E416:E420)</f>
        <v>0</v>
      </c>
      <c r="H421" s="383">
        <v>66</v>
      </c>
      <c r="I421" s="378" t="s">
        <v>106</v>
      </c>
      <c r="J421" s="361"/>
      <c r="K421" s="361"/>
      <c r="L421" s="361"/>
      <c r="M421" s="479"/>
      <c r="N421" s="452">
        <f>$N$641</f>
        <v>0</v>
      </c>
      <c r="O421" s="7"/>
      <c r="Q421" s="2164"/>
    </row>
    <row r="422" spans="2:17" ht="14.1" hidden="1" customHeight="1" x14ac:dyDescent="0.25">
      <c r="B422" s="70"/>
      <c r="C422" s="480"/>
      <c r="D422" s="68"/>
      <c r="E422" s="69"/>
      <c r="H422" s="334"/>
      <c r="I422" s="369"/>
      <c r="J422" s="325"/>
      <c r="K422" s="325"/>
      <c r="L422" s="352"/>
      <c r="M422" s="352"/>
      <c r="N422" s="335"/>
      <c r="O422" s="471"/>
      <c r="Q422" s="2164"/>
    </row>
    <row r="423" spans="2:17" ht="14.1" hidden="1" customHeight="1" thickBot="1" x14ac:dyDescent="0.3">
      <c r="B423" s="70"/>
      <c r="C423" s="480"/>
      <c r="D423" s="68"/>
      <c r="E423" s="69"/>
      <c r="H423" s="383">
        <v>67</v>
      </c>
      <c r="I423" s="378" t="s">
        <v>107</v>
      </c>
      <c r="J423" s="361"/>
      <c r="K423" s="361"/>
      <c r="L423" s="361"/>
      <c r="M423" s="479"/>
      <c r="N423" s="452">
        <f>$N$643</f>
        <v>0</v>
      </c>
      <c r="O423" s="7"/>
      <c r="Q423" s="2164"/>
    </row>
    <row r="424" spans="2:17" ht="14.1" hidden="1" customHeight="1" x14ac:dyDescent="0.25">
      <c r="B424" s="2395" t="s">
        <v>108</v>
      </c>
      <c r="C424" s="2396"/>
      <c r="D424" s="2397"/>
      <c r="E424" s="2416">
        <f>E421+E413+E407+E389+E383</f>
        <v>0</v>
      </c>
      <c r="H424" s="364"/>
      <c r="I424" s="352"/>
      <c r="J424" s="341"/>
      <c r="K424" s="341"/>
      <c r="L424" s="352"/>
      <c r="M424" s="352"/>
      <c r="N424" s="365"/>
      <c r="O424" s="454"/>
      <c r="Q424" s="2164"/>
    </row>
    <row r="425" spans="2:17" ht="14.1" hidden="1" customHeight="1" x14ac:dyDescent="0.25">
      <c r="B425" s="2398"/>
      <c r="C425" s="2399"/>
      <c r="D425" s="2400"/>
      <c r="E425" s="2424"/>
      <c r="H425" s="370" t="s">
        <v>109</v>
      </c>
      <c r="I425" s="381" t="s">
        <v>110</v>
      </c>
      <c r="J425" s="346"/>
      <c r="K425" s="346"/>
      <c r="L425" s="388"/>
      <c r="M425" s="481"/>
      <c r="N425" s="432">
        <f>$N$645</f>
        <v>0</v>
      </c>
      <c r="O425" s="7"/>
      <c r="Q425" s="2164"/>
    </row>
    <row r="426" spans="2:17" ht="14.1" hidden="1" customHeight="1" x14ac:dyDescent="0.25">
      <c r="B426" s="2398"/>
      <c r="C426" s="2399"/>
      <c r="D426" s="2400"/>
      <c r="E426" s="2424"/>
      <c r="H426" s="348" t="s">
        <v>111</v>
      </c>
      <c r="I426" s="349" t="s">
        <v>112</v>
      </c>
      <c r="J426" s="350"/>
      <c r="K426" s="350"/>
      <c r="L426" s="351"/>
      <c r="M426" s="437"/>
      <c r="N426" s="432">
        <f>$N$646</f>
        <v>0</v>
      </c>
      <c r="O426" s="2"/>
      <c r="Q426" s="2164"/>
    </row>
    <row r="427" spans="2:17" ht="14.1" hidden="1" customHeight="1" thickBot="1" x14ac:dyDescent="0.3">
      <c r="B427" s="2401"/>
      <c r="C427" s="2402"/>
      <c r="D427" s="2403"/>
      <c r="E427" s="2425"/>
      <c r="H427" s="374">
        <v>6815</v>
      </c>
      <c r="I427" s="356" t="s">
        <v>113</v>
      </c>
      <c r="J427" s="357"/>
      <c r="K427" s="357"/>
      <c r="L427" s="358"/>
      <c r="M427" s="450"/>
      <c r="N427" s="432">
        <f>$N$647</f>
        <v>0</v>
      </c>
      <c r="O427" s="3"/>
      <c r="Q427" s="2164"/>
    </row>
    <row r="428" spans="2:17" ht="14.1" hidden="1" customHeight="1" thickBot="1" x14ac:dyDescent="0.3">
      <c r="B428" s="482"/>
      <c r="C428" s="483"/>
      <c r="D428" s="483"/>
      <c r="E428" s="484"/>
      <c r="H428" s="359">
        <v>68</v>
      </c>
      <c r="I428" s="378" t="s">
        <v>114</v>
      </c>
      <c r="J428" s="361"/>
      <c r="K428" s="361"/>
      <c r="L428" s="389"/>
      <c r="M428" s="485"/>
      <c r="N428" s="452">
        <f>$N$648</f>
        <v>0</v>
      </c>
      <c r="O428" s="453">
        <f>SUM(O425:O427)</f>
        <v>0</v>
      </c>
      <c r="Q428" s="2164"/>
    </row>
    <row r="429" spans="2:17" ht="14.1" hidden="1" customHeight="1" thickTop="1" x14ac:dyDescent="0.25">
      <c r="H429" s="364"/>
      <c r="I429" s="352"/>
      <c r="J429" s="341"/>
      <c r="K429" s="341"/>
      <c r="L429" s="352"/>
      <c r="M429" s="352"/>
      <c r="N429" s="365"/>
      <c r="O429" s="454"/>
      <c r="Q429" s="2164"/>
    </row>
    <row r="430" spans="2:17" ht="14.1" hidden="1" customHeight="1" x14ac:dyDescent="0.25">
      <c r="H430" s="390">
        <v>86</v>
      </c>
      <c r="I430" s="378" t="s">
        <v>115</v>
      </c>
      <c r="J430" s="361"/>
      <c r="K430" s="361"/>
      <c r="L430" s="361"/>
      <c r="M430" s="479"/>
      <c r="N430" s="452">
        <f>$N$650</f>
        <v>0</v>
      </c>
      <c r="O430" s="11"/>
      <c r="Q430" s="2164"/>
    </row>
    <row r="431" spans="2:17" ht="15.75" hidden="1" customHeight="1" thickBot="1" x14ac:dyDescent="0.3">
      <c r="H431" s="391"/>
      <c r="I431" s="45"/>
      <c r="J431" s="45"/>
      <c r="K431" s="45"/>
      <c r="L431" s="352"/>
      <c r="M431" s="352"/>
      <c r="N431" s="43"/>
      <c r="O431" s="380"/>
      <c r="Q431" s="2164"/>
    </row>
    <row r="432" spans="2:17" ht="15" hidden="1" customHeight="1" x14ac:dyDescent="0.25">
      <c r="H432" s="392" t="s">
        <v>116</v>
      </c>
      <c r="I432" s="393"/>
      <c r="J432" s="394"/>
      <c r="K432" s="394"/>
      <c r="L432" s="393"/>
      <c r="M432" s="530"/>
      <c r="N432" s="396">
        <f>SUM(N430+N428+N423+N421+N419+N414+N408+N406+N393+N386)</f>
        <v>0</v>
      </c>
      <c r="O432" s="493">
        <f>SUM(O430+O428+O423+O421+O419+O414+O408+O406+O393+O386)</f>
        <v>0</v>
      </c>
      <c r="Q432" s="2164"/>
    </row>
    <row r="433" spans="2:17" ht="15" hidden="1" customHeight="1" x14ac:dyDescent="0.25">
      <c r="H433" s="364" t="s">
        <v>117</v>
      </c>
      <c r="I433" s="365"/>
      <c r="J433" s="367"/>
      <c r="K433" s="367"/>
      <c r="L433" s="365"/>
      <c r="M433" s="656"/>
      <c r="N433" s="397">
        <f>IF(N432&lt;N474,N474-N432,0)</f>
        <v>0</v>
      </c>
      <c r="O433" s="497">
        <f>IF(O432&lt;O474,O474-O432,0)</f>
        <v>0</v>
      </c>
      <c r="Q433" s="2164"/>
    </row>
    <row r="434" spans="2:17" ht="15.75" hidden="1" customHeight="1" thickBot="1" x14ac:dyDescent="0.3">
      <c r="H434" s="398" t="s">
        <v>118</v>
      </c>
      <c r="I434" s="399"/>
      <c r="J434" s="400"/>
      <c r="K434" s="400"/>
      <c r="L434" s="401"/>
      <c r="M434" s="533"/>
      <c r="N434" s="403">
        <f>SUM(N432+N433)</f>
        <v>0</v>
      </c>
      <c r="O434" s="500">
        <f>SUM(O432+O433)</f>
        <v>0</v>
      </c>
      <c r="Q434" s="2164"/>
    </row>
    <row r="435" spans="2:17" ht="13.5" hidden="1" customHeight="1" thickBot="1" x14ac:dyDescent="0.3">
      <c r="Q435" s="2164"/>
    </row>
    <row r="436" spans="2:17" ht="15" hidden="1" customHeight="1" x14ac:dyDescent="0.25">
      <c r="B436" s="2342" t="s">
        <v>170</v>
      </c>
      <c r="C436" s="2343"/>
      <c r="D436" s="2343"/>
      <c r="E436" s="2343"/>
      <c r="F436" s="2344"/>
      <c r="H436" s="404" t="s">
        <v>119</v>
      </c>
      <c r="I436" s="405"/>
      <c r="J436" s="406"/>
      <c r="K436" s="406"/>
      <c r="L436" s="405"/>
      <c r="M436" s="405"/>
      <c r="N436" s="331"/>
      <c r="O436" s="333"/>
      <c r="Q436" s="2164"/>
    </row>
    <row r="437" spans="2:17" ht="30.75" hidden="1" customHeight="1" thickBot="1" x14ac:dyDescent="0.3">
      <c r="B437" s="2363"/>
      <c r="C437" s="2364"/>
      <c r="D437" s="2364"/>
      <c r="E437" s="2364"/>
      <c r="F437" s="2365"/>
      <c r="H437" s="334"/>
      <c r="I437" s="335"/>
      <c r="J437" s="336"/>
      <c r="K437" s="336"/>
      <c r="L437" s="335"/>
      <c r="M437" s="337"/>
      <c r="N437" s="429" t="s">
        <v>283</v>
      </c>
      <c r="O437" s="501" t="s">
        <v>19</v>
      </c>
      <c r="Q437" s="2164"/>
    </row>
    <row r="438" spans="2:17" ht="15" hidden="1" customHeight="1" x14ac:dyDescent="0.25">
      <c r="B438" s="2366" t="s">
        <v>179</v>
      </c>
      <c r="C438" s="503"/>
      <c r="D438" s="503"/>
      <c r="E438" s="503"/>
      <c r="F438" s="504"/>
      <c r="H438" s="409"/>
      <c r="I438" s="410"/>
      <c r="J438" s="336"/>
      <c r="K438" s="336"/>
      <c r="L438" s="411"/>
      <c r="M438" s="505"/>
      <c r="N438" s="45"/>
      <c r="O438" s="412"/>
      <c r="Q438" s="2164"/>
    </row>
    <row r="439" spans="2:17" ht="14.25" hidden="1" customHeight="1" x14ac:dyDescent="0.25">
      <c r="B439" s="2367"/>
      <c r="C439" s="507"/>
      <c r="D439" s="507"/>
      <c r="E439" s="507"/>
      <c r="F439" s="508"/>
      <c r="H439" s="413">
        <v>70623</v>
      </c>
      <c r="I439" s="381" t="s">
        <v>120</v>
      </c>
      <c r="J439" s="346"/>
      <c r="K439" s="346"/>
      <c r="L439" s="347"/>
      <c r="M439" s="431"/>
      <c r="N439" s="432">
        <f>$N$659</f>
        <v>0</v>
      </c>
      <c r="O439" s="12"/>
      <c r="Q439" s="2164"/>
    </row>
    <row r="440" spans="2:17" ht="14.25" hidden="1" customHeight="1" x14ac:dyDescent="0.25">
      <c r="B440" s="761"/>
      <c r="C440" s="674"/>
      <c r="D440" s="674"/>
      <c r="E440" s="674"/>
      <c r="F440" s="762"/>
      <c r="H440" s="413">
        <v>70624</v>
      </c>
      <c r="I440" s="349" t="s">
        <v>121</v>
      </c>
      <c r="J440" s="350"/>
      <c r="K440" s="350"/>
      <c r="L440" s="351"/>
      <c r="M440" s="437"/>
      <c r="N440" s="432">
        <f>$N$660</f>
        <v>0</v>
      </c>
      <c r="O440" s="9"/>
      <c r="Q440" s="2164"/>
    </row>
    <row r="441" spans="2:17" ht="14.25" hidden="1" customHeight="1" x14ac:dyDescent="0.25">
      <c r="B441" s="2336" t="s">
        <v>381</v>
      </c>
      <c r="C441" s="2337"/>
      <c r="D441" s="2337"/>
      <c r="E441" s="2337"/>
      <c r="F441" s="2338"/>
      <c r="H441" s="413">
        <v>70625</v>
      </c>
      <c r="I441" s="349" t="s">
        <v>122</v>
      </c>
      <c r="J441" s="350"/>
      <c r="K441" s="350"/>
      <c r="L441" s="351"/>
      <c r="M441" s="437"/>
      <c r="N441" s="432">
        <f>$N$661</f>
        <v>0</v>
      </c>
      <c r="O441" s="9"/>
      <c r="Q441" s="2164"/>
    </row>
    <row r="442" spans="2:17" ht="14.25" hidden="1" customHeight="1" x14ac:dyDescent="0.25">
      <c r="B442" s="2336"/>
      <c r="C442" s="2337"/>
      <c r="D442" s="2337"/>
      <c r="E442" s="2337"/>
      <c r="F442" s="2338"/>
      <c r="H442" s="348">
        <v>70641</v>
      </c>
      <c r="I442" s="349" t="s">
        <v>123</v>
      </c>
      <c r="J442" s="350"/>
      <c r="K442" s="350"/>
      <c r="L442" s="351"/>
      <c r="M442" s="437"/>
      <c r="N442" s="432">
        <f>$N$662</f>
        <v>0</v>
      </c>
      <c r="O442" s="2"/>
      <c r="Q442" s="2164"/>
    </row>
    <row r="443" spans="2:17" ht="15" hidden="1" customHeight="1" x14ac:dyDescent="0.25">
      <c r="B443" s="2428" t="s">
        <v>385</v>
      </c>
      <c r="C443" s="2429"/>
      <c r="D443" s="2429"/>
      <c r="E443" s="2429"/>
      <c r="F443" s="2430"/>
      <c r="H443" s="370">
        <v>706421</v>
      </c>
      <c r="I443" s="349" t="s">
        <v>124</v>
      </c>
      <c r="J443" s="350"/>
      <c r="K443" s="350"/>
      <c r="L443" s="351"/>
      <c r="M443" s="437"/>
      <c r="N443" s="432">
        <f>$N$663</f>
        <v>0</v>
      </c>
      <c r="O443" s="7"/>
      <c r="Q443" s="2164"/>
    </row>
    <row r="444" spans="2:17" ht="14.25" hidden="1" customHeight="1" x14ac:dyDescent="0.25">
      <c r="B444" s="2428"/>
      <c r="C444" s="2429"/>
      <c r="D444" s="2429"/>
      <c r="E444" s="2429"/>
      <c r="F444" s="2430"/>
      <c r="H444" s="370">
        <v>708</v>
      </c>
      <c r="I444" s="356" t="s">
        <v>125</v>
      </c>
      <c r="J444" s="357"/>
      <c r="K444" s="357"/>
      <c r="L444" s="358"/>
      <c r="M444" s="450"/>
      <c r="N444" s="432">
        <f>$N$664</f>
        <v>0</v>
      </c>
      <c r="O444" s="7"/>
      <c r="Q444" s="2164"/>
    </row>
    <row r="445" spans="2:17" ht="15" hidden="1" customHeight="1" x14ac:dyDescent="0.25">
      <c r="B445" s="2428"/>
      <c r="C445" s="2429"/>
      <c r="D445" s="2429"/>
      <c r="E445" s="2429"/>
      <c r="F445" s="2430"/>
      <c r="H445" s="359">
        <v>70</v>
      </c>
      <c r="I445" s="378" t="s">
        <v>126</v>
      </c>
      <c r="J445" s="361"/>
      <c r="K445" s="361"/>
      <c r="L445" s="389"/>
      <c r="M445" s="485"/>
      <c r="N445" s="452">
        <f>$N$665</f>
        <v>0</v>
      </c>
      <c r="O445" s="453">
        <f>SUM(O439:O444)</f>
        <v>0</v>
      </c>
      <c r="Q445" s="2164"/>
    </row>
    <row r="446" spans="2:17" ht="15" hidden="1" customHeight="1" x14ac:dyDescent="0.25">
      <c r="B446" s="2428"/>
      <c r="C446" s="2429"/>
      <c r="D446" s="2429"/>
      <c r="E446" s="2429"/>
      <c r="F446" s="2430"/>
      <c r="H446" s="364"/>
      <c r="I446" s="352"/>
      <c r="J446" s="341"/>
      <c r="K446" s="341"/>
      <c r="L446" s="369"/>
      <c r="M446" s="369"/>
      <c r="N446" s="365"/>
      <c r="O446" s="454"/>
      <c r="Q446" s="2164"/>
    </row>
    <row r="447" spans="2:17" ht="15" hidden="1" customHeight="1" x14ac:dyDescent="0.25">
      <c r="B447" s="2428"/>
      <c r="C447" s="2429"/>
      <c r="D447" s="2429"/>
      <c r="E447" s="2429"/>
      <c r="F447" s="2430"/>
      <c r="H447" s="370">
        <v>741</v>
      </c>
      <c r="I447" s="381" t="s">
        <v>127</v>
      </c>
      <c r="J447" s="346"/>
      <c r="K447" s="346"/>
      <c r="L447" s="414"/>
      <c r="M447" s="513"/>
      <c r="N447" s="432">
        <f>$N$667</f>
        <v>0</v>
      </c>
      <c r="O447" s="7"/>
      <c r="Q447" s="2164"/>
    </row>
    <row r="448" spans="2:17" ht="14.25" hidden="1" customHeight="1" x14ac:dyDescent="0.25">
      <c r="B448" s="2336" t="s">
        <v>208</v>
      </c>
      <c r="C448" s="2337"/>
      <c r="D448" s="2337"/>
      <c r="E448" s="2337"/>
      <c r="F448" s="2338"/>
      <c r="H448" s="348">
        <v>742</v>
      </c>
      <c r="I448" s="349" t="s">
        <v>128</v>
      </c>
      <c r="J448" s="350"/>
      <c r="K448" s="350"/>
      <c r="L448" s="415"/>
      <c r="M448" s="514"/>
      <c r="N448" s="432">
        <f>$N$668</f>
        <v>0</v>
      </c>
      <c r="O448" s="2"/>
      <c r="Q448" s="2164"/>
    </row>
    <row r="449" spans="2:17" ht="14.25" hidden="1" customHeight="1" x14ac:dyDescent="0.25">
      <c r="B449" s="2336"/>
      <c r="C449" s="2337"/>
      <c r="D449" s="2337"/>
      <c r="E449" s="2337"/>
      <c r="F449" s="2338"/>
      <c r="H449" s="370">
        <v>743</v>
      </c>
      <c r="I449" s="349" t="s">
        <v>129</v>
      </c>
      <c r="J449" s="350"/>
      <c r="K449" s="350"/>
      <c r="L449" s="351"/>
      <c r="M449" s="437"/>
      <c r="N449" s="432">
        <f>$N$669</f>
        <v>0</v>
      </c>
      <c r="O449" s="7"/>
      <c r="Q449" s="2164"/>
    </row>
    <row r="450" spans="2:17" ht="14.25" hidden="1" customHeight="1" x14ac:dyDescent="0.3">
      <c r="B450" s="515"/>
      <c r="C450" s="516"/>
      <c r="D450" s="516"/>
      <c r="E450" s="516"/>
      <c r="F450" s="517"/>
      <c r="H450" s="416">
        <v>7441</v>
      </c>
      <c r="I450" s="349" t="s">
        <v>130</v>
      </c>
      <c r="J450" s="350"/>
      <c r="K450" s="350"/>
      <c r="L450" s="351"/>
      <c r="M450" s="437"/>
      <c r="N450" s="2368">
        <f>$N$670</f>
        <v>0</v>
      </c>
      <c r="O450" s="2426">
        <f>O432-(O445+O447+O448+O449+O452+O453+O454+O455+O456+O462+O464+O466+O468+O470+O472)</f>
        <v>0</v>
      </c>
      <c r="Q450" s="2164"/>
    </row>
    <row r="451" spans="2:17" ht="14.25" hidden="1" customHeight="1" x14ac:dyDescent="0.3">
      <c r="B451" s="515"/>
      <c r="C451" s="516"/>
      <c r="D451" s="516"/>
      <c r="E451" s="516"/>
      <c r="F451" s="517"/>
      <c r="H451" s="416">
        <v>7442</v>
      </c>
      <c r="I451" s="349" t="s">
        <v>131</v>
      </c>
      <c r="J451" s="350"/>
      <c r="K451" s="350"/>
      <c r="L451" s="351"/>
      <c r="M451" s="437"/>
      <c r="N451" s="2369"/>
      <c r="O451" s="2427"/>
      <c r="Q451" s="2164"/>
    </row>
    <row r="452" spans="2:17" ht="14.25" hidden="1" customHeight="1" x14ac:dyDescent="0.25">
      <c r="B452" s="2350"/>
      <c r="C452" s="2351"/>
      <c r="D452" s="2351"/>
      <c r="E452" s="2351"/>
      <c r="F452" s="2352"/>
      <c r="H452" s="416">
        <v>7443</v>
      </c>
      <c r="I452" s="349" t="s">
        <v>132</v>
      </c>
      <c r="J452" s="350"/>
      <c r="K452" s="350"/>
      <c r="L452" s="351"/>
      <c r="M452" s="437"/>
      <c r="N452" s="432">
        <f>$N$672</f>
        <v>0</v>
      </c>
      <c r="O452" s="10"/>
      <c r="Q452" s="2164"/>
    </row>
    <row r="453" spans="2:17" ht="14.25" hidden="1" customHeight="1" x14ac:dyDescent="0.25">
      <c r="B453" s="2350"/>
      <c r="C453" s="2351"/>
      <c r="D453" s="2351"/>
      <c r="E453" s="2351"/>
      <c r="F453" s="2352"/>
      <c r="H453" s="416">
        <v>7451</v>
      </c>
      <c r="I453" s="349" t="s">
        <v>133</v>
      </c>
      <c r="J453" s="350"/>
      <c r="K453" s="350"/>
      <c r="L453" s="351"/>
      <c r="M453" s="437"/>
      <c r="N453" s="432">
        <f>$N$673</f>
        <v>0</v>
      </c>
      <c r="O453" s="10"/>
      <c r="Q453" s="2164"/>
    </row>
    <row r="454" spans="2:17" ht="15" hidden="1" customHeight="1" x14ac:dyDescent="0.25">
      <c r="B454" s="2380"/>
      <c r="C454" s="2381"/>
      <c r="D454" s="2381"/>
      <c r="E454" s="2381"/>
      <c r="F454" s="2382"/>
      <c r="H454" s="416">
        <v>746</v>
      </c>
      <c r="I454" s="349" t="s">
        <v>134</v>
      </c>
      <c r="J454" s="350"/>
      <c r="K454" s="350"/>
      <c r="L454" s="351"/>
      <c r="M454" s="437"/>
      <c r="N454" s="432">
        <f>$N$674</f>
        <v>0</v>
      </c>
      <c r="O454" s="10"/>
      <c r="Q454" s="2164"/>
    </row>
    <row r="455" spans="2:17" ht="14.25" hidden="1" customHeight="1" x14ac:dyDescent="0.25">
      <c r="B455" s="2380"/>
      <c r="C455" s="2381"/>
      <c r="D455" s="2381"/>
      <c r="E455" s="2381"/>
      <c r="F455" s="2382"/>
      <c r="H455" s="416">
        <v>747</v>
      </c>
      <c r="I455" s="349" t="s">
        <v>135</v>
      </c>
      <c r="J455" s="350"/>
      <c r="K455" s="350"/>
      <c r="L455" s="351"/>
      <c r="M455" s="437"/>
      <c r="N455" s="432">
        <f>$N$675</f>
        <v>0</v>
      </c>
      <c r="O455" s="10"/>
      <c r="Q455" s="2164"/>
    </row>
    <row r="456" spans="2:17" ht="15" hidden="1" customHeight="1" x14ac:dyDescent="0.25">
      <c r="B456" s="518"/>
      <c r="C456" s="519"/>
      <c r="D456" s="519"/>
      <c r="E456" s="519"/>
      <c r="F456" s="520"/>
      <c r="H456" s="374">
        <v>748</v>
      </c>
      <c r="I456" s="349" t="s">
        <v>168</v>
      </c>
      <c r="J456" s="357"/>
      <c r="K456" s="357"/>
      <c r="L456" s="417"/>
      <c r="M456" s="523"/>
      <c r="N456" s="432">
        <f>$N$676</f>
        <v>0</v>
      </c>
      <c r="O456" s="3"/>
      <c r="Q456" s="2164"/>
    </row>
    <row r="457" spans="2:17" ht="15" hidden="1" customHeight="1" x14ac:dyDescent="0.25">
      <c r="B457" s="518"/>
      <c r="C457" s="519"/>
      <c r="D457" s="519"/>
      <c r="E457" s="519"/>
      <c r="F457" s="520"/>
      <c r="H457" s="359">
        <v>74</v>
      </c>
      <c r="I457" s="378" t="s">
        <v>136</v>
      </c>
      <c r="J457" s="361"/>
      <c r="K457" s="361"/>
      <c r="L457" s="362"/>
      <c r="M457" s="451"/>
      <c r="N457" s="452">
        <f>$N$677</f>
        <v>0</v>
      </c>
      <c r="O457" s="453">
        <f>SUM(O447:O456)</f>
        <v>0</v>
      </c>
      <c r="Q457" s="2164"/>
    </row>
    <row r="458" spans="2:17" ht="15" hidden="1" customHeight="1" x14ac:dyDescent="0.25">
      <c r="B458" s="657"/>
      <c r="C458" s="341"/>
      <c r="D458" s="341"/>
      <c r="E458" s="341"/>
      <c r="F458" s="956"/>
      <c r="H458" s="364"/>
      <c r="I458" s="352"/>
      <c r="J458" s="341"/>
      <c r="K458" s="341"/>
      <c r="L458" s="325"/>
      <c r="M458" s="325"/>
      <c r="N458" s="365"/>
      <c r="O458" s="454"/>
      <c r="Q458" s="2164"/>
    </row>
    <row r="459" spans="2:17" ht="14.25" hidden="1" customHeight="1" x14ac:dyDescent="0.25">
      <c r="B459" s="657"/>
      <c r="C459" s="341"/>
      <c r="D459" s="341"/>
      <c r="E459" s="341"/>
      <c r="F459" s="956"/>
      <c r="H459" s="370">
        <v>751</v>
      </c>
      <c r="I459" s="381" t="s">
        <v>137</v>
      </c>
      <c r="J459" s="346"/>
      <c r="K459" s="346"/>
      <c r="L459" s="347"/>
      <c r="M459" s="431"/>
      <c r="N459" s="432">
        <f>$N$679</f>
        <v>0</v>
      </c>
      <c r="O459" s="7"/>
      <c r="Q459" s="2164"/>
    </row>
    <row r="460" spans="2:17" ht="18.75" hidden="1" customHeight="1" x14ac:dyDescent="0.25">
      <c r="B460" s="657"/>
      <c r="C460" s="763"/>
      <c r="D460" s="764"/>
      <c r="E460" s="764"/>
      <c r="F460" s="508"/>
      <c r="H460" s="348">
        <v>752</v>
      </c>
      <c r="I460" s="349" t="s">
        <v>138</v>
      </c>
      <c r="J460" s="350"/>
      <c r="K460" s="350"/>
      <c r="L460" s="351"/>
      <c r="M460" s="437"/>
      <c r="N460" s="432">
        <f>$N$680</f>
        <v>0</v>
      </c>
      <c r="O460" s="2"/>
      <c r="Q460" s="2164"/>
    </row>
    <row r="461" spans="2:17" ht="14.25" hidden="1" customHeight="1" x14ac:dyDescent="0.25">
      <c r="B461" s="658"/>
      <c r="C461" s="664"/>
      <c r="D461" s="664"/>
      <c r="E461" s="664"/>
      <c r="F461" s="665"/>
      <c r="H461" s="348">
        <v>757</v>
      </c>
      <c r="I461" s="356" t="s">
        <v>139</v>
      </c>
      <c r="J461" s="357"/>
      <c r="K461" s="357"/>
      <c r="L461" s="358"/>
      <c r="M461" s="450"/>
      <c r="N461" s="432">
        <f>$N$681</f>
        <v>0</v>
      </c>
      <c r="O461" s="2"/>
      <c r="Q461" s="2164"/>
    </row>
    <row r="462" spans="2:17" ht="15" hidden="1" customHeight="1" x14ac:dyDescent="0.25">
      <c r="B462" s="658"/>
      <c r="C462" s="664"/>
      <c r="D462" s="664"/>
      <c r="E462" s="664"/>
      <c r="F462" s="665"/>
      <c r="H462" s="359">
        <v>75</v>
      </c>
      <c r="I462" s="378" t="s">
        <v>140</v>
      </c>
      <c r="J462" s="361"/>
      <c r="K462" s="361"/>
      <c r="L462" s="389"/>
      <c r="M462" s="485"/>
      <c r="N462" s="452">
        <f>$N$682</f>
        <v>0</v>
      </c>
      <c r="O462" s="453">
        <f>SUM(O459:O461)</f>
        <v>0</v>
      </c>
      <c r="Q462" s="2164"/>
    </row>
    <row r="463" spans="2:17" ht="16.5" hidden="1" customHeight="1" x14ac:dyDescent="0.25">
      <c r="B463" s="658"/>
      <c r="C463" s="664"/>
      <c r="D463" s="664"/>
      <c r="E463" s="664"/>
      <c r="F463" s="665"/>
      <c r="H463" s="334"/>
      <c r="I463" s="369"/>
      <c r="J463" s="341"/>
      <c r="K463" s="341"/>
      <c r="L463" s="352"/>
      <c r="M463" s="352"/>
      <c r="N463" s="335"/>
      <c r="O463" s="471"/>
      <c r="Q463" s="2164"/>
    </row>
    <row r="464" spans="2:17" ht="15" hidden="1" customHeight="1" x14ac:dyDescent="0.3">
      <c r="B464" s="765"/>
      <c r="C464" s="519"/>
      <c r="D464" s="519"/>
      <c r="E464" s="519"/>
      <c r="F464" s="520"/>
      <c r="H464" s="383">
        <v>76</v>
      </c>
      <c r="I464" s="378" t="s">
        <v>141</v>
      </c>
      <c r="J464" s="361"/>
      <c r="K464" s="361"/>
      <c r="L464" s="361"/>
      <c r="M464" s="479"/>
      <c r="N464" s="452">
        <f>$N$684</f>
        <v>0</v>
      </c>
      <c r="O464" s="7"/>
      <c r="Q464" s="2164"/>
    </row>
    <row r="465" spans="2:17" ht="15" hidden="1" customHeight="1" x14ac:dyDescent="0.25">
      <c r="B465" s="518"/>
      <c r="C465" s="519"/>
      <c r="D465" s="519"/>
      <c r="E465" s="519"/>
      <c r="F465" s="520"/>
      <c r="H465" s="334"/>
      <c r="I465" s="369"/>
      <c r="J465" s="341"/>
      <c r="K465" s="341"/>
      <c r="L465" s="352"/>
      <c r="M465" s="352"/>
      <c r="N465" s="335"/>
      <c r="O465" s="471"/>
      <c r="Q465" s="2164"/>
    </row>
    <row r="466" spans="2:17" ht="15" hidden="1" customHeight="1" x14ac:dyDescent="0.25">
      <c r="B466" s="658"/>
      <c r="C466" s="664"/>
      <c r="D466" s="664"/>
      <c r="E466" s="664"/>
      <c r="F466" s="665"/>
      <c r="H466" s="383">
        <v>77</v>
      </c>
      <c r="I466" s="378" t="s">
        <v>142</v>
      </c>
      <c r="J466" s="361"/>
      <c r="K466" s="361"/>
      <c r="L466" s="361"/>
      <c r="M466" s="479"/>
      <c r="N466" s="452">
        <f>$N$686</f>
        <v>0</v>
      </c>
      <c r="O466" s="7"/>
      <c r="Q466" s="2164"/>
    </row>
    <row r="467" spans="2:17" ht="15" hidden="1" customHeight="1" x14ac:dyDescent="0.25">
      <c r="B467" s="658"/>
      <c r="C467" s="664"/>
      <c r="D467" s="664"/>
      <c r="E467" s="664"/>
      <c r="F467" s="665"/>
      <c r="H467" s="334"/>
      <c r="I467" s="369"/>
      <c r="J467" s="341"/>
      <c r="K467" s="341"/>
      <c r="L467" s="352"/>
      <c r="M467" s="352"/>
      <c r="N467" s="335"/>
      <c r="O467" s="471"/>
      <c r="Q467" s="2164"/>
    </row>
    <row r="468" spans="2:17" ht="15" hidden="1" customHeight="1" x14ac:dyDescent="0.25">
      <c r="B468" s="658"/>
      <c r="C468" s="664"/>
      <c r="D468" s="664"/>
      <c r="E468" s="664"/>
      <c r="F468" s="665"/>
      <c r="H468" s="383">
        <v>78</v>
      </c>
      <c r="I468" s="378" t="s">
        <v>143</v>
      </c>
      <c r="J468" s="361"/>
      <c r="K468" s="361"/>
      <c r="L468" s="361"/>
      <c r="M468" s="479"/>
      <c r="N468" s="452">
        <f>$N$688</f>
        <v>0</v>
      </c>
      <c r="O468" s="7"/>
      <c r="Q468" s="2164"/>
    </row>
    <row r="469" spans="2:17" ht="15" hidden="1" customHeight="1" x14ac:dyDescent="0.25">
      <c r="B469" s="518"/>
      <c r="C469" s="519"/>
      <c r="D469" s="519"/>
      <c r="E469" s="519"/>
      <c r="F469" s="520"/>
      <c r="H469" s="334"/>
      <c r="I469" s="369"/>
      <c r="J469" s="341"/>
      <c r="K469" s="341"/>
      <c r="L469" s="352"/>
      <c r="M469" s="352"/>
      <c r="N469" s="335"/>
      <c r="O469" s="471"/>
      <c r="Q469" s="2164"/>
    </row>
    <row r="470" spans="2:17" ht="15" hidden="1" customHeight="1" x14ac:dyDescent="0.25">
      <c r="B470" s="518"/>
      <c r="C470" s="519"/>
      <c r="D470" s="519"/>
      <c r="E470" s="519"/>
      <c r="F470" s="520"/>
      <c r="H470" s="383">
        <v>79</v>
      </c>
      <c r="I470" s="378" t="s">
        <v>144</v>
      </c>
      <c r="J470" s="361"/>
      <c r="K470" s="361"/>
      <c r="L470" s="361"/>
      <c r="M470" s="479"/>
      <c r="N470" s="452">
        <f>$N$690</f>
        <v>0</v>
      </c>
      <c r="O470" s="7"/>
      <c r="Q470" s="2164"/>
    </row>
    <row r="471" spans="2:17" ht="16.5" hidden="1" customHeight="1" x14ac:dyDescent="0.25">
      <c r="B471" s="518"/>
      <c r="C471" s="519"/>
      <c r="D471" s="519"/>
      <c r="E471" s="519"/>
      <c r="F471" s="520"/>
      <c r="H471" s="364"/>
      <c r="I471" s="352"/>
      <c r="J471" s="341"/>
      <c r="K471" s="341"/>
      <c r="L471" s="352"/>
      <c r="M471" s="352"/>
      <c r="N471" s="365"/>
      <c r="O471" s="454"/>
      <c r="Q471" s="2164"/>
    </row>
    <row r="472" spans="2:17" ht="16.5" hidden="1" customHeight="1" x14ac:dyDescent="0.25">
      <c r="B472" s="518"/>
      <c r="C472" s="519"/>
      <c r="D472" s="519"/>
      <c r="E472" s="519"/>
      <c r="F472" s="520"/>
      <c r="H472" s="390">
        <v>87</v>
      </c>
      <c r="I472" s="378" t="s">
        <v>145</v>
      </c>
      <c r="J472" s="361"/>
      <c r="K472" s="361"/>
      <c r="L472" s="361"/>
      <c r="M472" s="479"/>
      <c r="N472" s="452">
        <f>$N$692</f>
        <v>0</v>
      </c>
      <c r="O472" s="11"/>
      <c r="Q472" s="2164"/>
    </row>
    <row r="473" spans="2:17" ht="17.25" hidden="1" customHeight="1" thickBot="1" x14ac:dyDescent="0.3">
      <c r="B473" s="518"/>
      <c r="C473" s="519"/>
      <c r="D473" s="519"/>
      <c r="E473" s="519"/>
      <c r="F473" s="520"/>
      <c r="H473" s="391"/>
      <c r="I473" s="45"/>
      <c r="J473" s="341"/>
      <c r="K473" s="341"/>
      <c r="L473" s="352"/>
      <c r="M473" s="352"/>
      <c r="N473" s="45"/>
      <c r="O473" s="412"/>
      <c r="Q473" s="2164"/>
    </row>
    <row r="474" spans="2:17" ht="16.5" hidden="1" customHeight="1" x14ac:dyDescent="0.25">
      <c r="B474" s="518"/>
      <c r="C474" s="519"/>
      <c r="D474" s="519"/>
      <c r="E474" s="519"/>
      <c r="F474" s="520"/>
      <c r="H474" s="392" t="s">
        <v>146</v>
      </c>
      <c r="I474" s="393"/>
      <c r="J474" s="418"/>
      <c r="K474" s="418"/>
      <c r="L474" s="393"/>
      <c r="M474" s="530"/>
      <c r="N474" s="419">
        <f>N470+N468+N466+N464+N462+N457+N445+N472</f>
        <v>0</v>
      </c>
      <c r="O474" s="419">
        <f>O470+O468+O466+O464+O462+O457+O445+O472</f>
        <v>0</v>
      </c>
      <c r="Q474" s="2164"/>
    </row>
    <row r="475" spans="2:17" ht="16.5" hidden="1" customHeight="1" x14ac:dyDescent="0.25">
      <c r="B475" s="518"/>
      <c r="C475" s="507"/>
      <c r="D475" s="507"/>
      <c r="E475" s="507"/>
      <c r="F475" s="508"/>
      <c r="H475" s="364" t="s">
        <v>147</v>
      </c>
      <c r="I475" s="365"/>
      <c r="J475" s="336"/>
      <c r="K475" s="336"/>
      <c r="L475" s="411"/>
      <c r="M475" s="505"/>
      <c r="N475" s="420">
        <f>IF(N474&lt;J432,J432-N474,0)</f>
        <v>0</v>
      </c>
      <c r="O475" s="420">
        <f>IF(O474&lt;K432,K432-O474,0)</f>
        <v>0</v>
      </c>
      <c r="Q475" s="2164"/>
    </row>
    <row r="476" spans="2:17" ht="15.75" hidden="1" customHeight="1" thickBot="1" x14ac:dyDescent="0.3">
      <c r="B476" s="669"/>
      <c r="C476" s="957"/>
      <c r="D476" s="957"/>
      <c r="E476" s="957"/>
      <c r="F476" s="958"/>
      <c r="H476" s="398" t="s">
        <v>118</v>
      </c>
      <c r="I476" s="399"/>
      <c r="J476" s="421"/>
      <c r="K476" s="421"/>
      <c r="L476" s="401"/>
      <c r="M476" s="533"/>
      <c r="N476" s="422">
        <f>N475+N474</f>
        <v>0</v>
      </c>
      <c r="O476" s="422">
        <f>O475+O474</f>
        <v>0</v>
      </c>
      <c r="Q476" s="2164"/>
    </row>
    <row r="477" spans="2:17" ht="13.5" hidden="1" customHeight="1" thickBot="1" x14ac:dyDescent="0.3">
      <c r="Q477" s="2164"/>
    </row>
    <row r="478" spans="2:17" s="324" customFormat="1" ht="33.75" hidden="1" customHeight="1" thickBot="1" x14ac:dyDescent="0.3">
      <c r="B478" s="2358" t="s">
        <v>182</v>
      </c>
      <c r="C478" s="2359"/>
      <c r="D478" s="2359"/>
      <c r="E478" s="2359"/>
      <c r="F478" s="2359"/>
      <c r="G478" s="2359"/>
      <c r="H478" s="2359"/>
      <c r="I478" s="2359"/>
      <c r="J478" s="2359"/>
      <c r="K478" s="2359"/>
      <c r="L478" s="2359"/>
      <c r="M478" s="2359"/>
      <c r="N478" s="2359"/>
      <c r="O478" s="2360"/>
      <c r="P478" s="326"/>
      <c r="Q478" s="2164"/>
    </row>
    <row r="479" spans="2:17" ht="13.5" hidden="1" customHeight="1" thickBot="1" x14ac:dyDescent="0.3">
      <c r="Q479" s="2164"/>
    </row>
    <row r="480" spans="2:17" ht="30.75" hidden="1" customHeight="1" thickBot="1" x14ac:dyDescent="0.3">
      <c r="B480" s="2325" t="s">
        <v>204</v>
      </c>
      <c r="C480" s="2326"/>
      <c r="D480" s="2326"/>
      <c r="E480" s="2326"/>
      <c r="F480" s="2326"/>
      <c r="G480" s="2326"/>
      <c r="H480" s="2457" t="s">
        <v>202</v>
      </c>
      <c r="I480" s="2458"/>
      <c r="J480" s="2458"/>
      <c r="K480" s="2458"/>
      <c r="L480" s="2458"/>
      <c r="M480" s="2458"/>
      <c r="N480" s="2458"/>
      <c r="O480" s="2459"/>
      <c r="Q480" s="2164"/>
    </row>
    <row r="481" spans="2:22" ht="12.75" hidden="1" customHeight="1" x14ac:dyDescent="0.25">
      <c r="Q481" s="2164"/>
    </row>
    <row r="482" spans="2:22" ht="15" hidden="1" customHeight="1" x14ac:dyDescent="0.25">
      <c r="B482" s="543"/>
      <c r="C482" s="543"/>
      <c r="D482" s="543"/>
      <c r="E482" s="544"/>
      <c r="Q482" s="2164"/>
    </row>
    <row r="483" spans="2:22" ht="15" hidden="1" customHeight="1" thickBot="1" x14ac:dyDescent="0.3">
      <c r="K483" s="42"/>
      <c r="L483" s="42"/>
      <c r="M483" s="43"/>
      <c r="N483" s="43"/>
      <c r="O483" s="325"/>
      <c r="P483" s="42"/>
      <c r="Q483" s="2164"/>
      <c r="U483" s="43"/>
      <c r="V483" s="43"/>
    </row>
    <row r="484" spans="2:22" s="426" customFormat="1" ht="25.05" hidden="1" customHeight="1" thickTop="1" thickBot="1" x14ac:dyDescent="0.35">
      <c r="B484" s="2389" t="s">
        <v>173</v>
      </c>
      <c r="C484" s="2390"/>
      <c r="D484" s="2390"/>
      <c r="E484" s="2391"/>
      <c r="H484" s="2392" t="s">
        <v>174</v>
      </c>
      <c r="I484" s="2393"/>
      <c r="J484" s="2393"/>
      <c r="K484" s="2393"/>
      <c r="L484" s="2393"/>
      <c r="M484" s="2393"/>
      <c r="N484" s="2393"/>
      <c r="O484" s="2394"/>
      <c r="P484" s="427"/>
      <c r="Q484" s="2164"/>
      <c r="U484" s="428"/>
      <c r="V484" s="428"/>
    </row>
    <row r="485" spans="2:22" ht="15" hidden="1" customHeight="1" thickTop="1" x14ac:dyDescent="0.25">
      <c r="B485" s="2419" t="s">
        <v>189</v>
      </c>
      <c r="C485" s="2386" t="s">
        <v>16</v>
      </c>
      <c r="D485" s="2386" t="s">
        <v>191</v>
      </c>
      <c r="E485" s="2383" t="s">
        <v>192</v>
      </c>
      <c r="G485" s="955" t="e">
        <f t="shared" ref="G485:G491" si="24">($W$3+$X$2)*$W$5*E485*F485</f>
        <v>#VALUE!</v>
      </c>
      <c r="H485" s="330" t="s">
        <v>17</v>
      </c>
      <c r="I485" s="331"/>
      <c r="J485" s="332"/>
      <c r="K485" s="332"/>
      <c r="L485" s="331"/>
      <c r="M485" s="331"/>
      <c r="N485" s="331"/>
      <c r="O485" s="333"/>
      <c r="P485" s="42"/>
      <c r="Q485" s="2164"/>
      <c r="U485" s="43"/>
      <c r="V485" s="43"/>
    </row>
    <row r="486" spans="2:22" ht="31.5" hidden="1" customHeight="1" x14ac:dyDescent="0.25">
      <c r="B486" s="2420"/>
      <c r="C486" s="2387"/>
      <c r="D486" s="2387"/>
      <c r="E486" s="2384"/>
      <c r="G486" s="955">
        <f t="shared" si="24"/>
        <v>0</v>
      </c>
      <c r="H486" s="334"/>
      <c r="I486" s="335"/>
      <c r="J486" s="336"/>
      <c r="K486" s="336"/>
      <c r="L486" s="335"/>
      <c r="M486" s="337"/>
      <c r="N486" s="429" t="s">
        <v>283</v>
      </c>
      <c r="O486" s="430" t="s">
        <v>19</v>
      </c>
      <c r="P486" s="42"/>
      <c r="Q486" s="2164"/>
      <c r="U486" s="43"/>
      <c r="V486" s="43"/>
    </row>
    <row r="487" spans="2:22" ht="15" hidden="1" customHeight="1" x14ac:dyDescent="0.25">
      <c r="B487" s="2420"/>
      <c r="C487" s="2387"/>
      <c r="D487" s="2387"/>
      <c r="E487" s="2384"/>
      <c r="G487" s="955">
        <f t="shared" si="24"/>
        <v>0</v>
      </c>
      <c r="H487" s="339"/>
      <c r="I487" s="340"/>
      <c r="J487" s="341"/>
      <c r="K487" s="341"/>
      <c r="L487" s="42"/>
      <c r="M487" s="43"/>
      <c r="N487" s="342"/>
      <c r="O487" s="343"/>
      <c r="P487" s="42"/>
      <c r="Q487" s="2164"/>
      <c r="U487" s="43"/>
      <c r="V487" s="43"/>
    </row>
    <row r="488" spans="2:22" ht="15" hidden="1" customHeight="1" x14ac:dyDescent="0.25">
      <c r="B488" s="2421"/>
      <c r="C488" s="2388"/>
      <c r="D488" s="2388"/>
      <c r="E488" s="2385"/>
      <c r="G488" s="955">
        <f t="shared" si="24"/>
        <v>0</v>
      </c>
      <c r="H488" s="344">
        <v>6061</v>
      </c>
      <c r="I488" s="345" t="s">
        <v>20</v>
      </c>
      <c r="J488" s="346"/>
      <c r="K488" s="346"/>
      <c r="L488" s="347"/>
      <c r="M488" s="431"/>
      <c r="N488" s="432">
        <f>$N$598</f>
        <v>0</v>
      </c>
      <c r="O488" s="1"/>
      <c r="P488" s="42"/>
      <c r="Q488" s="2164"/>
      <c r="U488" s="43"/>
      <c r="V488" s="43"/>
    </row>
    <row r="489" spans="2:22" ht="15" hidden="1" customHeight="1" thickBot="1" x14ac:dyDescent="0.3">
      <c r="B489" s="433" t="s">
        <v>21</v>
      </c>
      <c r="C489" s="434"/>
      <c r="D489" s="435"/>
      <c r="E489" s="436"/>
      <c r="G489" s="955">
        <f t="shared" si="24"/>
        <v>0</v>
      </c>
      <c r="H489" s="348">
        <v>6063</v>
      </c>
      <c r="I489" s="349" t="s">
        <v>22</v>
      </c>
      <c r="J489" s="350"/>
      <c r="K489" s="350"/>
      <c r="L489" s="351"/>
      <c r="M489" s="437"/>
      <c r="N489" s="432">
        <f>$N$599</f>
        <v>0</v>
      </c>
      <c r="O489" s="2"/>
      <c r="P489" s="42"/>
      <c r="Q489" s="2164"/>
      <c r="U489" s="43"/>
      <c r="V489" s="43"/>
    </row>
    <row r="490" spans="2:22" ht="15" hidden="1" customHeight="1" x14ac:dyDescent="0.25">
      <c r="B490" s="20" t="s">
        <v>23</v>
      </c>
      <c r="C490" s="21"/>
      <c r="D490" s="22"/>
      <c r="E490" s="438">
        <f>C490*D490</f>
        <v>0</v>
      </c>
      <c r="G490" s="955">
        <f t="shared" si="24"/>
        <v>0</v>
      </c>
      <c r="H490" s="348">
        <v>6064</v>
      </c>
      <c r="I490" s="349" t="s">
        <v>24</v>
      </c>
      <c r="J490" s="350"/>
      <c r="K490" s="350"/>
      <c r="L490" s="351"/>
      <c r="M490" s="437"/>
      <c r="N490" s="432">
        <f>$N$600</f>
        <v>0</v>
      </c>
      <c r="O490" s="2"/>
      <c r="P490" s="45"/>
      <c r="Q490" s="2164"/>
      <c r="U490" s="43"/>
      <c r="V490" s="43"/>
    </row>
    <row r="491" spans="2:22" ht="15" hidden="1" customHeight="1" x14ac:dyDescent="0.25">
      <c r="B491" s="27" t="s">
        <v>25</v>
      </c>
      <c r="C491" s="23"/>
      <c r="D491" s="24"/>
      <c r="E491" s="438">
        <f>C491*D491</f>
        <v>0</v>
      </c>
      <c r="G491" s="955">
        <f t="shared" si="24"/>
        <v>0</v>
      </c>
      <c r="H491" s="348">
        <v>6066</v>
      </c>
      <c r="I491" s="349" t="s">
        <v>26</v>
      </c>
      <c r="J491" s="350"/>
      <c r="K491" s="350"/>
      <c r="L491" s="351"/>
      <c r="M491" s="437"/>
      <c r="N491" s="432">
        <f>$N$601</f>
        <v>0</v>
      </c>
      <c r="O491" s="2"/>
      <c r="P491" s="352"/>
      <c r="Q491" s="2164"/>
      <c r="U491" s="352"/>
      <c r="V491" s="352"/>
    </row>
    <row r="492" spans="2:22" ht="15" hidden="1" customHeight="1" thickBot="1" x14ac:dyDescent="0.3">
      <c r="B492" s="27" t="s">
        <v>27</v>
      </c>
      <c r="C492" s="25"/>
      <c r="D492" s="26"/>
      <c r="E492" s="438">
        <f>C492*D492</f>
        <v>0</v>
      </c>
      <c r="H492" s="353" t="s">
        <v>28</v>
      </c>
      <c r="I492" s="349" t="s">
        <v>29</v>
      </c>
      <c r="J492" s="350"/>
      <c r="K492" s="350"/>
      <c r="L492" s="351"/>
      <c r="M492" s="437"/>
      <c r="N492" s="432">
        <f>$N$602</f>
        <v>0</v>
      </c>
      <c r="O492" s="2"/>
      <c r="P492" s="42"/>
      <c r="Q492" s="2164"/>
      <c r="U492" s="43"/>
      <c r="V492" s="43"/>
    </row>
    <row r="493" spans="2:22" ht="15" hidden="1" customHeight="1" thickBot="1" x14ac:dyDescent="0.3">
      <c r="B493" s="467" t="s">
        <v>30</v>
      </c>
      <c r="C493" s="468">
        <f>SUM(C490:C492)</f>
        <v>0</v>
      </c>
      <c r="D493" s="469" t="e">
        <f>E493/C493</f>
        <v>#DIV/0!</v>
      </c>
      <c r="E493" s="470">
        <f>SUM(E490:E492)</f>
        <v>0</v>
      </c>
      <c r="G493" s="955">
        <f>($W$3+$X$2)*$W$5*E493*F493</f>
        <v>0</v>
      </c>
      <c r="H493" s="353" t="s">
        <v>31</v>
      </c>
      <c r="I493" s="349" t="s">
        <v>32</v>
      </c>
      <c r="J493" s="350"/>
      <c r="K493" s="350"/>
      <c r="L493" s="351"/>
      <c r="M493" s="437"/>
      <c r="N493" s="432">
        <f>$N$603</f>
        <v>0</v>
      </c>
      <c r="O493" s="2"/>
      <c r="P493" s="42"/>
      <c r="Q493" s="2164"/>
      <c r="U493" s="43"/>
      <c r="V493" s="43"/>
    </row>
    <row r="494" spans="2:22" ht="15" hidden="1" customHeight="1" thickBot="1" x14ac:dyDescent="0.3">
      <c r="B494" s="603"/>
      <c r="C494" s="445"/>
      <c r="D494" s="446"/>
      <c r="E494" s="604"/>
      <c r="G494" s="955">
        <f>($W$3+$X$2)*$W$5*E494*F494</f>
        <v>0</v>
      </c>
      <c r="H494" s="353" t="s">
        <v>33</v>
      </c>
      <c r="I494" s="349" t="s">
        <v>34</v>
      </c>
      <c r="J494" s="350"/>
      <c r="K494" s="350"/>
      <c r="L494" s="351"/>
      <c r="M494" s="437"/>
      <c r="N494" s="432">
        <f>$N$604</f>
        <v>0</v>
      </c>
      <c r="O494" s="2"/>
      <c r="P494" s="42"/>
      <c r="Q494" s="2164"/>
      <c r="U494" s="43"/>
      <c r="V494" s="43"/>
    </row>
    <row r="495" spans="2:22" ht="15" hidden="1" customHeight="1" thickBot="1" x14ac:dyDescent="0.3">
      <c r="B495" s="472" t="s">
        <v>35</v>
      </c>
      <c r="C495" s="473"/>
      <c r="D495" s="474"/>
      <c r="E495" s="475"/>
      <c r="H495" s="355" t="s">
        <v>36</v>
      </c>
      <c r="I495" s="356" t="s">
        <v>37</v>
      </c>
      <c r="J495" s="357"/>
      <c r="K495" s="357"/>
      <c r="L495" s="358"/>
      <c r="M495" s="450"/>
      <c r="N495" s="432">
        <f>$N$605</f>
        <v>0</v>
      </c>
      <c r="O495" s="3"/>
      <c r="P495" s="42"/>
      <c r="Q495" s="2164"/>
      <c r="U495" s="43"/>
      <c r="V495" s="43"/>
    </row>
    <row r="496" spans="2:22" ht="15" hidden="1" customHeight="1" x14ac:dyDescent="0.25">
      <c r="B496" s="20" t="s">
        <v>38</v>
      </c>
      <c r="C496" s="21"/>
      <c r="D496" s="22"/>
      <c r="E496" s="438">
        <f>C496*D496</f>
        <v>0</v>
      </c>
      <c r="H496" s="359">
        <v>60</v>
      </c>
      <c r="I496" s="360" t="s">
        <v>39</v>
      </c>
      <c r="J496" s="361"/>
      <c r="K496" s="361"/>
      <c r="L496" s="362"/>
      <c r="M496" s="451"/>
      <c r="N496" s="452">
        <f>$N$606</f>
        <v>0</v>
      </c>
      <c r="O496" s="453">
        <f>SUM(O488:O495)</f>
        <v>0</v>
      </c>
      <c r="P496" s="45"/>
      <c r="Q496" s="2164"/>
      <c r="U496" s="43"/>
      <c r="V496" s="43"/>
    </row>
    <row r="497" spans="2:22" ht="15" hidden="1" customHeight="1" x14ac:dyDescent="0.25">
      <c r="B497" s="27" t="s">
        <v>40</v>
      </c>
      <c r="C497" s="23"/>
      <c r="D497" s="24"/>
      <c r="E497" s="438">
        <f>C497*D497</f>
        <v>0</v>
      </c>
      <c r="H497" s="364"/>
      <c r="I497" s="365"/>
      <c r="J497" s="336"/>
      <c r="K497" s="336"/>
      <c r="L497" s="366"/>
      <c r="M497" s="367"/>
      <c r="N497" s="365"/>
      <c r="O497" s="454"/>
      <c r="P497" s="369"/>
      <c r="Q497" s="2164"/>
      <c r="U497" s="369"/>
      <c r="V497" s="369"/>
    </row>
    <row r="498" spans="2:22" ht="15" hidden="1" customHeight="1" thickBot="1" x14ac:dyDescent="0.3">
      <c r="B498" s="27" t="s">
        <v>41</v>
      </c>
      <c r="C498" s="23"/>
      <c r="D498" s="24"/>
      <c r="E498" s="438">
        <f>C498*D498</f>
        <v>0</v>
      </c>
      <c r="H498" s="370">
        <v>613</v>
      </c>
      <c r="I498" s="371" t="s">
        <v>42</v>
      </c>
      <c r="J498" s="372"/>
      <c r="K498" s="372"/>
      <c r="L498" s="373"/>
      <c r="M498" s="373"/>
      <c r="N498" s="455">
        <f>$N$608</f>
        <v>0</v>
      </c>
      <c r="O498" s="4"/>
      <c r="P498" s="45"/>
      <c r="Q498" s="2164"/>
      <c r="U498" s="43"/>
      <c r="V498" s="43"/>
    </row>
    <row r="499" spans="2:22" ht="15" hidden="1" customHeight="1" thickBot="1" x14ac:dyDescent="0.3">
      <c r="B499" s="538" t="s">
        <v>43</v>
      </c>
      <c r="C499" s="468">
        <f>SUM(C496:C498)</f>
        <v>0</v>
      </c>
      <c r="D499" s="469" t="e">
        <f>E499/C499</f>
        <v>#DIV/0!</v>
      </c>
      <c r="E499" s="470">
        <f>SUM(E496:E498)</f>
        <v>0</v>
      </c>
      <c r="H499" s="348">
        <v>614</v>
      </c>
      <c r="I499" s="349" t="s">
        <v>44</v>
      </c>
      <c r="J499" s="350"/>
      <c r="K499" s="350"/>
      <c r="L499" s="351"/>
      <c r="M499" s="351"/>
      <c r="N499" s="455">
        <f>$N$609</f>
        <v>0</v>
      </c>
      <c r="O499" s="5"/>
      <c r="P499" s="369"/>
      <c r="Q499" s="2164"/>
      <c r="U499" s="369"/>
      <c r="V499" s="369"/>
    </row>
    <row r="500" spans="2:22" ht="15" hidden="1" customHeight="1" thickBot="1" x14ac:dyDescent="0.3">
      <c r="B500" s="603"/>
      <c r="C500" s="74"/>
      <c r="D500" s="75"/>
      <c r="E500" s="73"/>
      <c r="H500" s="348">
        <v>615</v>
      </c>
      <c r="I500" s="349" t="s">
        <v>45</v>
      </c>
      <c r="J500" s="350"/>
      <c r="K500" s="350"/>
      <c r="L500" s="351"/>
      <c r="M500" s="351"/>
      <c r="N500" s="455">
        <f>$N$610</f>
        <v>0</v>
      </c>
      <c r="O500" s="5"/>
      <c r="P500" s="45"/>
      <c r="Q500" s="2164"/>
      <c r="U500" s="43"/>
      <c r="V500" s="43"/>
    </row>
    <row r="501" spans="2:22" ht="15" hidden="1" customHeight="1" thickBot="1" x14ac:dyDescent="0.3">
      <c r="B501" s="472" t="s">
        <v>46</v>
      </c>
      <c r="C501" s="473"/>
      <c r="D501" s="474"/>
      <c r="E501" s="475"/>
      <c r="H501" s="348">
        <v>616</v>
      </c>
      <c r="I501" s="349" t="s">
        <v>47</v>
      </c>
      <c r="J501" s="350"/>
      <c r="K501" s="350"/>
      <c r="L501" s="351"/>
      <c r="M501" s="351"/>
      <c r="N501" s="455">
        <f>$N$611</f>
        <v>0</v>
      </c>
      <c r="O501" s="5"/>
      <c r="P501" s="369"/>
      <c r="Q501" s="2164"/>
      <c r="U501" s="369"/>
      <c r="V501" s="369"/>
    </row>
    <row r="502" spans="2:22" ht="15" hidden="1" customHeight="1" x14ac:dyDescent="0.25">
      <c r="B502" s="20" t="s">
        <v>48</v>
      </c>
      <c r="C502" s="21"/>
      <c r="D502" s="22"/>
      <c r="E502" s="438">
        <f>C502*D502</f>
        <v>0</v>
      </c>
      <c r="H502" s="374">
        <v>618</v>
      </c>
      <c r="I502" s="375" t="s">
        <v>49</v>
      </c>
      <c r="J502" s="376"/>
      <c r="K502" s="376"/>
      <c r="L502" s="377"/>
      <c r="M502" s="377"/>
      <c r="N502" s="455">
        <f>$N$612</f>
        <v>0</v>
      </c>
      <c r="O502" s="6"/>
      <c r="P502" s="45"/>
      <c r="Q502" s="2164"/>
      <c r="U502" s="43"/>
      <c r="V502" s="43"/>
    </row>
    <row r="503" spans="2:22" ht="15" hidden="1" customHeight="1" x14ac:dyDescent="0.25">
      <c r="B503" s="28" t="s">
        <v>50</v>
      </c>
      <c r="C503" s="21"/>
      <c r="D503" s="22"/>
      <c r="E503" s="438">
        <f t="shared" ref="E503:E516" si="25">C503*D503</f>
        <v>0</v>
      </c>
      <c r="H503" s="359">
        <v>61</v>
      </c>
      <c r="I503" s="378" t="s">
        <v>51</v>
      </c>
      <c r="J503" s="361"/>
      <c r="K503" s="361"/>
      <c r="L503" s="362"/>
      <c r="M503" s="362"/>
      <c r="N503" s="363">
        <f>$N$613</f>
        <v>0</v>
      </c>
      <c r="O503" s="453">
        <f>SUM(O498:O502)</f>
        <v>0</v>
      </c>
      <c r="P503" s="369"/>
      <c r="Q503" s="2164"/>
      <c r="U503" s="369"/>
      <c r="V503" s="369"/>
    </row>
    <row r="504" spans="2:22" ht="15" hidden="1" customHeight="1" x14ac:dyDescent="0.25">
      <c r="B504" s="28" t="s">
        <v>52</v>
      </c>
      <c r="C504" s="21"/>
      <c r="D504" s="22"/>
      <c r="E504" s="438">
        <f t="shared" si="25"/>
        <v>0</v>
      </c>
      <c r="H504" s="379"/>
      <c r="I504" s="42"/>
      <c r="J504" s="341"/>
      <c r="K504" s="341"/>
      <c r="L504" s="45"/>
      <c r="M504" s="43"/>
      <c r="N504" s="367"/>
      <c r="O504" s="465"/>
      <c r="P504" s="45"/>
      <c r="Q504" s="2164"/>
      <c r="U504" s="43"/>
      <c r="V504" s="43"/>
    </row>
    <row r="505" spans="2:22" ht="15" hidden="1" customHeight="1" x14ac:dyDescent="0.25">
      <c r="B505" s="28" t="s">
        <v>53</v>
      </c>
      <c r="C505" s="21"/>
      <c r="D505" s="22"/>
      <c r="E505" s="438">
        <f t="shared" si="25"/>
        <v>0</v>
      </c>
      <c r="H505" s="370">
        <v>621</v>
      </c>
      <c r="I505" s="381" t="s">
        <v>54</v>
      </c>
      <c r="J505" s="346"/>
      <c r="K505" s="346"/>
      <c r="L505" s="347"/>
      <c r="M505" s="431"/>
      <c r="N505" s="432">
        <f>$N$615</f>
        <v>0</v>
      </c>
      <c r="O505" s="7"/>
      <c r="P505" s="352"/>
      <c r="Q505" s="2164"/>
      <c r="U505" s="352"/>
      <c r="V505" s="352"/>
    </row>
    <row r="506" spans="2:22" ht="15" hidden="1" customHeight="1" x14ac:dyDescent="0.25">
      <c r="B506" s="28" t="s">
        <v>55</v>
      </c>
      <c r="C506" s="21"/>
      <c r="D506" s="22"/>
      <c r="E506" s="438">
        <f t="shared" si="25"/>
        <v>0</v>
      </c>
      <c r="H506" s="348">
        <v>622</v>
      </c>
      <c r="I506" s="349" t="s">
        <v>56</v>
      </c>
      <c r="J506" s="350"/>
      <c r="K506" s="350"/>
      <c r="L506" s="351"/>
      <c r="M506" s="437"/>
      <c r="N506" s="432">
        <f>$N$616</f>
        <v>0</v>
      </c>
      <c r="O506" s="2"/>
      <c r="P506" s="352"/>
      <c r="Q506" s="2164"/>
      <c r="U506" s="43"/>
      <c r="V506" s="43"/>
    </row>
    <row r="507" spans="2:22" ht="15" hidden="1" customHeight="1" x14ac:dyDescent="0.25">
      <c r="B507" s="28" t="s">
        <v>57</v>
      </c>
      <c r="C507" s="21"/>
      <c r="D507" s="22"/>
      <c r="E507" s="438">
        <f t="shared" si="25"/>
        <v>0</v>
      </c>
      <c r="H507" s="348" t="s">
        <v>58</v>
      </c>
      <c r="I507" s="349" t="s">
        <v>59</v>
      </c>
      <c r="J507" s="350"/>
      <c r="K507" s="350"/>
      <c r="L507" s="351"/>
      <c r="M507" s="437"/>
      <c r="N507" s="432">
        <f>$N$617</f>
        <v>0</v>
      </c>
      <c r="O507" s="2"/>
      <c r="P507" s="352"/>
      <c r="Q507" s="2164"/>
      <c r="U507" s="43"/>
      <c r="V507" s="43"/>
    </row>
    <row r="508" spans="2:22" ht="15" hidden="1" customHeight="1" x14ac:dyDescent="0.25">
      <c r="B508" s="28" t="s">
        <v>60</v>
      </c>
      <c r="C508" s="21"/>
      <c r="D508" s="22"/>
      <c r="E508" s="438">
        <f t="shared" si="25"/>
        <v>0</v>
      </c>
      <c r="H508" s="348">
        <v>623</v>
      </c>
      <c r="I508" s="349" t="s">
        <v>61</v>
      </c>
      <c r="J508" s="350"/>
      <c r="K508" s="350"/>
      <c r="L508" s="351"/>
      <c r="M508" s="437"/>
      <c r="N508" s="432">
        <f>$N$618</f>
        <v>0</v>
      </c>
      <c r="O508" s="2"/>
      <c r="P508" s="325"/>
      <c r="Q508" s="2164"/>
      <c r="U508" s="325"/>
      <c r="V508" s="325"/>
    </row>
    <row r="509" spans="2:22" ht="15" hidden="1" customHeight="1" x14ac:dyDescent="0.25">
      <c r="B509" s="28" t="s">
        <v>62</v>
      </c>
      <c r="C509" s="21"/>
      <c r="D509" s="22"/>
      <c r="E509" s="438">
        <f t="shared" si="25"/>
        <v>0</v>
      </c>
      <c r="H509" s="348">
        <v>624</v>
      </c>
      <c r="I509" s="349" t="s">
        <v>63</v>
      </c>
      <c r="J509" s="350"/>
      <c r="K509" s="350"/>
      <c r="L509" s="351"/>
      <c r="M509" s="437"/>
      <c r="N509" s="432">
        <f>$N$619</f>
        <v>0</v>
      </c>
      <c r="O509" s="2"/>
      <c r="P509" s="325"/>
      <c r="Q509" s="2164"/>
      <c r="U509" s="325"/>
      <c r="V509" s="325"/>
    </row>
    <row r="510" spans="2:22" ht="15" hidden="1" customHeight="1" x14ac:dyDescent="0.25">
      <c r="B510" s="28" t="s">
        <v>64</v>
      </c>
      <c r="C510" s="21"/>
      <c r="D510" s="22"/>
      <c r="E510" s="438">
        <f t="shared" si="25"/>
        <v>0</v>
      </c>
      <c r="H510" s="348" t="s">
        <v>65</v>
      </c>
      <c r="I510" s="349" t="s">
        <v>66</v>
      </c>
      <c r="J510" s="350"/>
      <c r="K510" s="350"/>
      <c r="L510" s="351"/>
      <c r="M510" s="437"/>
      <c r="N510" s="432">
        <f>$N$620</f>
        <v>0</v>
      </c>
      <c r="O510" s="2"/>
      <c r="P510" s="325"/>
      <c r="Q510" s="2164"/>
      <c r="U510" s="325"/>
      <c r="V510" s="325"/>
    </row>
    <row r="511" spans="2:22" ht="15" hidden="1" customHeight="1" x14ac:dyDescent="0.25">
      <c r="B511" s="28" t="s">
        <v>67</v>
      </c>
      <c r="C511" s="21"/>
      <c r="D511" s="22"/>
      <c r="E511" s="438">
        <f t="shared" si="25"/>
        <v>0</v>
      </c>
      <c r="H511" s="348" t="s">
        <v>68</v>
      </c>
      <c r="I511" s="349" t="s">
        <v>69</v>
      </c>
      <c r="J511" s="350"/>
      <c r="K511" s="350"/>
      <c r="L511" s="351"/>
      <c r="M511" s="437"/>
      <c r="N511" s="432">
        <f>$N$621</f>
        <v>0</v>
      </c>
      <c r="O511" s="2"/>
      <c r="P511" s="325"/>
      <c r="Q511" s="2164"/>
      <c r="U511" s="325"/>
      <c r="V511" s="325"/>
    </row>
    <row r="512" spans="2:22" ht="15" hidden="1" customHeight="1" x14ac:dyDescent="0.25">
      <c r="B512" s="28" t="s">
        <v>70</v>
      </c>
      <c r="C512" s="21"/>
      <c r="D512" s="22"/>
      <c r="E512" s="438">
        <f t="shared" si="25"/>
        <v>0</v>
      </c>
      <c r="H512" s="348">
        <v>626</v>
      </c>
      <c r="I512" s="349" t="s">
        <v>71</v>
      </c>
      <c r="J512" s="350"/>
      <c r="K512" s="350"/>
      <c r="L512" s="351"/>
      <c r="M512" s="437"/>
      <c r="N512" s="432">
        <f>$N$622</f>
        <v>0</v>
      </c>
      <c r="O512" s="2"/>
      <c r="P512" s="325"/>
      <c r="Q512" s="2164"/>
      <c r="U512" s="325"/>
      <c r="V512" s="325"/>
    </row>
    <row r="513" spans="2:22" ht="15" hidden="1" customHeight="1" x14ac:dyDescent="0.25">
      <c r="B513" s="28" t="s">
        <v>72</v>
      </c>
      <c r="C513" s="21"/>
      <c r="D513" s="22"/>
      <c r="E513" s="438">
        <f t="shared" si="25"/>
        <v>0</v>
      </c>
      <c r="H513" s="348" t="s">
        <v>73</v>
      </c>
      <c r="I513" s="349" t="s">
        <v>74</v>
      </c>
      <c r="J513" s="350"/>
      <c r="K513" s="350"/>
      <c r="L513" s="351"/>
      <c r="M513" s="437"/>
      <c r="N513" s="432">
        <f>$N$623</f>
        <v>0</v>
      </c>
      <c r="O513" s="2"/>
      <c r="P513" s="325"/>
      <c r="Q513" s="2164"/>
      <c r="U513" s="325"/>
      <c r="V513" s="325"/>
    </row>
    <row r="514" spans="2:22" ht="15" hidden="1" customHeight="1" x14ac:dyDescent="0.25">
      <c r="B514" s="28" t="s">
        <v>75</v>
      </c>
      <c r="C514" s="21"/>
      <c r="D514" s="22"/>
      <c r="E514" s="438">
        <f t="shared" si="25"/>
        <v>0</v>
      </c>
      <c r="H514" s="348" t="s">
        <v>76</v>
      </c>
      <c r="I514" s="349" t="s">
        <v>77</v>
      </c>
      <c r="J514" s="350"/>
      <c r="K514" s="350"/>
      <c r="L514" s="351"/>
      <c r="M514" s="437"/>
      <c r="N514" s="432">
        <f>$N$624</f>
        <v>0</v>
      </c>
      <c r="O514" s="2"/>
      <c r="P514" s="325"/>
      <c r="Q514" s="2164"/>
      <c r="U514" s="325"/>
      <c r="V514" s="325"/>
    </row>
    <row r="515" spans="2:22" ht="15" hidden="1" customHeight="1" x14ac:dyDescent="0.25">
      <c r="B515" s="28" t="s">
        <v>78</v>
      </c>
      <c r="C515" s="21"/>
      <c r="D515" s="22"/>
      <c r="E515" s="438">
        <f t="shared" si="25"/>
        <v>0</v>
      </c>
      <c r="H515" s="374" t="s">
        <v>79</v>
      </c>
      <c r="I515" s="356" t="s">
        <v>80</v>
      </c>
      <c r="J515" s="357"/>
      <c r="K515" s="357"/>
      <c r="L515" s="358"/>
      <c r="M515" s="450"/>
      <c r="N515" s="432">
        <f>$N$625</f>
        <v>0</v>
      </c>
      <c r="O515" s="3"/>
      <c r="P515" s="325"/>
      <c r="Q515" s="2164"/>
      <c r="U515" s="325"/>
      <c r="V515" s="325"/>
    </row>
    <row r="516" spans="2:22" ht="15.75" hidden="1" customHeight="1" thickBot="1" x14ac:dyDescent="0.3">
      <c r="B516" s="27" t="s">
        <v>81</v>
      </c>
      <c r="C516" s="21"/>
      <c r="D516" s="22"/>
      <c r="E516" s="438">
        <f t="shared" si="25"/>
        <v>0</v>
      </c>
      <c r="H516" s="359">
        <v>62</v>
      </c>
      <c r="I516" s="378" t="s">
        <v>82</v>
      </c>
      <c r="J516" s="361"/>
      <c r="K516" s="361"/>
      <c r="L516" s="362"/>
      <c r="M516" s="451"/>
      <c r="N516" s="452">
        <f>$N$626</f>
        <v>0</v>
      </c>
      <c r="O516" s="453">
        <f>SUM(O505:O515)</f>
        <v>0</v>
      </c>
      <c r="P516" s="325"/>
      <c r="Q516" s="2164"/>
      <c r="U516" s="325"/>
      <c r="V516" s="325"/>
    </row>
    <row r="517" spans="2:22" ht="14.1" hidden="1" customHeight="1" thickBot="1" x14ac:dyDescent="0.3">
      <c r="B517" s="467" t="s">
        <v>83</v>
      </c>
      <c r="C517" s="468">
        <f>SUM(C502:C516)</f>
        <v>0</v>
      </c>
      <c r="D517" s="469" t="e">
        <f>E517/C517</f>
        <v>#DIV/0!</v>
      </c>
      <c r="E517" s="470">
        <f>SUM(E502:E516)</f>
        <v>0</v>
      </c>
      <c r="H517" s="334"/>
      <c r="I517" s="369"/>
      <c r="J517" s="341"/>
      <c r="K517" s="341"/>
      <c r="L517" s="325"/>
      <c r="M517" s="325"/>
      <c r="N517" s="335"/>
      <c r="O517" s="471"/>
      <c r="Q517" s="2164"/>
    </row>
    <row r="518" spans="2:22" ht="14.1" hidden="1" customHeight="1" thickBot="1" x14ac:dyDescent="0.3">
      <c r="B518" s="70"/>
      <c r="C518" s="67"/>
      <c r="D518" s="68"/>
      <c r="E518" s="69"/>
      <c r="H518" s="383">
        <v>63</v>
      </c>
      <c r="I518" s="378" t="s">
        <v>84</v>
      </c>
      <c r="J518" s="361"/>
      <c r="K518" s="361"/>
      <c r="L518" s="362"/>
      <c r="M518" s="451"/>
      <c r="N518" s="452">
        <f>$N$628</f>
        <v>0</v>
      </c>
      <c r="O518" s="7"/>
      <c r="Q518" s="2164"/>
    </row>
    <row r="519" spans="2:22" ht="14.1" hidden="1" customHeight="1" thickBot="1" x14ac:dyDescent="0.3">
      <c r="B519" s="472" t="s">
        <v>85</v>
      </c>
      <c r="C519" s="473"/>
      <c r="D519" s="474"/>
      <c r="E519" s="475"/>
      <c r="H519" s="364"/>
      <c r="I519" s="352"/>
      <c r="J519" s="341"/>
      <c r="K519" s="341"/>
      <c r="L519" s="325"/>
      <c r="M519" s="325"/>
      <c r="N519" s="365"/>
      <c r="O519" s="454"/>
      <c r="Q519" s="2164"/>
    </row>
    <row r="520" spans="2:22" ht="14.1" hidden="1" customHeight="1" x14ac:dyDescent="0.25">
      <c r="B520" s="29" t="s">
        <v>86</v>
      </c>
      <c r="C520" s="21"/>
      <c r="D520" s="22"/>
      <c r="E520" s="438">
        <f>C520*D520</f>
        <v>0</v>
      </c>
      <c r="H520" s="370">
        <v>64111</v>
      </c>
      <c r="I520" s="381" t="s">
        <v>87</v>
      </c>
      <c r="J520" s="346"/>
      <c r="K520" s="346"/>
      <c r="L520" s="347"/>
      <c r="M520" s="431"/>
      <c r="N520" s="432">
        <f>$N$630</f>
        <v>0</v>
      </c>
      <c r="O520" s="7"/>
      <c r="Q520" s="2164"/>
    </row>
    <row r="521" spans="2:22" ht="14.1" hidden="1" customHeight="1" x14ac:dyDescent="0.25">
      <c r="B521" s="27" t="s">
        <v>88</v>
      </c>
      <c r="C521" s="23"/>
      <c r="D521" s="24"/>
      <c r="E521" s="438">
        <f>C521*D521</f>
        <v>0</v>
      </c>
      <c r="H521" s="348">
        <v>64115</v>
      </c>
      <c r="I521" s="349" t="s">
        <v>89</v>
      </c>
      <c r="J521" s="350"/>
      <c r="K521" s="350"/>
      <c r="L521" s="351"/>
      <c r="M521" s="437"/>
      <c r="N521" s="432">
        <f>$N$631</f>
        <v>0</v>
      </c>
      <c r="O521" s="2"/>
      <c r="Q521" s="2164"/>
    </row>
    <row r="522" spans="2:22" ht="14.1" hidden="1" customHeight="1" thickBot="1" x14ac:dyDescent="0.3">
      <c r="B522" s="27" t="s">
        <v>90</v>
      </c>
      <c r="C522" s="25"/>
      <c r="D522" s="26"/>
      <c r="E522" s="438">
        <f>C522*D522</f>
        <v>0</v>
      </c>
      <c r="H522" s="348">
        <v>645</v>
      </c>
      <c r="I522" s="349" t="s">
        <v>91</v>
      </c>
      <c r="J522" s="350"/>
      <c r="K522" s="350"/>
      <c r="L522" s="351"/>
      <c r="M522" s="437"/>
      <c r="N522" s="432">
        <f>$N$632</f>
        <v>0</v>
      </c>
      <c r="O522" s="2"/>
      <c r="Q522" s="2164"/>
    </row>
    <row r="523" spans="2:22" ht="14.1" hidden="1" customHeight="1" thickBot="1" x14ac:dyDescent="0.3">
      <c r="B523" s="467" t="s">
        <v>92</v>
      </c>
      <c r="C523" s="468">
        <f>SUM(C520:C522)</f>
        <v>0</v>
      </c>
      <c r="D523" s="469" t="e">
        <f>E523/C523</f>
        <v>#DIV/0!</v>
      </c>
      <c r="E523" s="470">
        <f>SUM(E520:E522)</f>
        <v>0</v>
      </c>
      <c r="H523" s="374">
        <v>647</v>
      </c>
      <c r="I523" s="356" t="s">
        <v>93</v>
      </c>
      <c r="J523" s="357"/>
      <c r="K523" s="357"/>
      <c r="L523" s="358"/>
      <c r="M523" s="450"/>
      <c r="N523" s="432">
        <f>$N$633</f>
        <v>0</v>
      </c>
      <c r="O523" s="3"/>
      <c r="Q523" s="2164"/>
    </row>
    <row r="524" spans="2:22" ht="14.1" hidden="1" customHeight="1" thickBot="1" x14ac:dyDescent="0.3">
      <c r="B524" s="70"/>
      <c r="C524" s="67"/>
      <c r="D524" s="68"/>
      <c r="E524" s="69"/>
      <c r="H524" s="359">
        <v>64</v>
      </c>
      <c r="I524" s="378" t="s">
        <v>94</v>
      </c>
      <c r="J524" s="361"/>
      <c r="K524" s="361"/>
      <c r="L524" s="362"/>
      <c r="M524" s="451"/>
      <c r="N524" s="452">
        <f>$N$634</f>
        <v>0</v>
      </c>
      <c r="O524" s="476">
        <f>E534+O523</f>
        <v>0</v>
      </c>
      <c r="Q524" s="2164"/>
    </row>
    <row r="525" spans="2:22" ht="14.1" hidden="1" customHeight="1" thickBot="1" x14ac:dyDescent="0.3">
      <c r="B525" s="472" t="s">
        <v>95</v>
      </c>
      <c r="C525" s="473"/>
      <c r="D525" s="474"/>
      <c r="E525" s="475"/>
      <c r="H525" s="364"/>
      <c r="I525" s="352"/>
      <c r="J525" s="341"/>
      <c r="K525" s="341"/>
      <c r="L525" s="325"/>
      <c r="M525" s="325"/>
      <c r="N525" s="365"/>
      <c r="O525" s="454"/>
      <c r="Q525" s="2164"/>
    </row>
    <row r="526" spans="2:22" ht="14.1" hidden="1" customHeight="1" x14ac:dyDescent="0.25">
      <c r="B526" s="29" t="s">
        <v>96</v>
      </c>
      <c r="C526" s="21"/>
      <c r="D526" s="22"/>
      <c r="E526" s="438">
        <f>C526*D526</f>
        <v>0</v>
      </c>
      <c r="H526" s="348">
        <v>654</v>
      </c>
      <c r="I526" s="381" t="s">
        <v>97</v>
      </c>
      <c r="J526" s="346"/>
      <c r="K526" s="346"/>
      <c r="L526" s="347"/>
      <c r="M526" s="431"/>
      <c r="N526" s="432">
        <f>$N$636</f>
        <v>0</v>
      </c>
      <c r="O526" s="2"/>
      <c r="Q526" s="2164"/>
    </row>
    <row r="527" spans="2:22" ht="14.1" hidden="1" customHeight="1" x14ac:dyDescent="0.25">
      <c r="B527" s="27" t="s">
        <v>98</v>
      </c>
      <c r="C527" s="23"/>
      <c r="D527" s="24"/>
      <c r="E527" s="438">
        <f>C527*D527</f>
        <v>0</v>
      </c>
      <c r="H527" s="348">
        <v>655</v>
      </c>
      <c r="I527" s="384" t="s">
        <v>99</v>
      </c>
      <c r="J527" s="350"/>
      <c r="K527" s="350"/>
      <c r="L527" s="351"/>
      <c r="M527" s="437"/>
      <c r="N527" s="432">
        <f>$N$637</f>
        <v>0</v>
      </c>
      <c r="O527" s="2"/>
      <c r="Q527" s="2164"/>
    </row>
    <row r="528" spans="2:22" ht="14.1" hidden="1" customHeight="1" x14ac:dyDescent="0.25">
      <c r="B528" s="27" t="s">
        <v>100</v>
      </c>
      <c r="C528" s="23"/>
      <c r="D528" s="24"/>
      <c r="E528" s="438">
        <f>C528*D528</f>
        <v>0</v>
      </c>
      <c r="H528" s="370">
        <v>658</v>
      </c>
      <c r="I528" s="385" t="s">
        <v>101</v>
      </c>
      <c r="J528" s="357"/>
      <c r="K528" s="357"/>
      <c r="L528" s="386"/>
      <c r="M528" s="477"/>
      <c r="N528" s="432">
        <f>$N$638</f>
        <v>0</v>
      </c>
      <c r="O528" s="3"/>
      <c r="Q528" s="2164"/>
    </row>
    <row r="529" spans="2:17" ht="14.1" hidden="1" customHeight="1" x14ac:dyDescent="0.25">
      <c r="B529" s="27" t="s">
        <v>102</v>
      </c>
      <c r="C529" s="23"/>
      <c r="D529" s="24"/>
      <c r="E529" s="438">
        <f>C529*D529</f>
        <v>0</v>
      </c>
      <c r="H529" s="359">
        <v>65</v>
      </c>
      <c r="I529" s="378" t="s">
        <v>103</v>
      </c>
      <c r="J529" s="361"/>
      <c r="K529" s="361"/>
      <c r="L529" s="387"/>
      <c r="M529" s="478"/>
      <c r="N529" s="452">
        <f>$N$639</f>
        <v>0</v>
      </c>
      <c r="O529" s="453">
        <f>SUM(O526:O528)</f>
        <v>0</v>
      </c>
      <c r="Q529" s="2164"/>
    </row>
    <row r="530" spans="2:17" ht="14.1" hidden="1" customHeight="1" thickBot="1" x14ac:dyDescent="0.3">
      <c r="B530" s="27" t="s">
        <v>104</v>
      </c>
      <c r="C530" s="25"/>
      <c r="D530" s="26"/>
      <c r="E530" s="438">
        <f>C530*D530</f>
        <v>0</v>
      </c>
      <c r="H530" s="334"/>
      <c r="I530" s="369"/>
      <c r="J530" s="341"/>
      <c r="K530" s="341"/>
      <c r="L530" s="352"/>
      <c r="M530" s="352"/>
      <c r="N530" s="335"/>
      <c r="O530" s="471"/>
      <c r="Q530" s="2164"/>
    </row>
    <row r="531" spans="2:17" ht="14.1" hidden="1" customHeight="1" thickBot="1" x14ac:dyDescent="0.3">
      <c r="B531" s="467" t="s">
        <v>105</v>
      </c>
      <c r="C531" s="468">
        <f>SUM(C526:C530)</f>
        <v>0</v>
      </c>
      <c r="D531" s="469" t="e">
        <f>E531/C531</f>
        <v>#DIV/0!</v>
      </c>
      <c r="E531" s="470">
        <f>SUM(E526:E530)</f>
        <v>0</v>
      </c>
      <c r="H531" s="383">
        <v>66</v>
      </c>
      <c r="I531" s="378" t="s">
        <v>106</v>
      </c>
      <c r="J531" s="361"/>
      <c r="K531" s="361"/>
      <c r="L531" s="361"/>
      <c r="M531" s="479"/>
      <c r="N531" s="452">
        <f>$N$641</f>
        <v>0</v>
      </c>
      <c r="O531" s="7"/>
      <c r="Q531" s="2164"/>
    </row>
    <row r="532" spans="2:17" ht="14.1" hidden="1" customHeight="1" x14ac:dyDescent="0.25">
      <c r="B532" s="70"/>
      <c r="C532" s="480"/>
      <c r="D532" s="68"/>
      <c r="E532" s="69"/>
      <c r="H532" s="334"/>
      <c r="I532" s="369"/>
      <c r="J532" s="325"/>
      <c r="K532" s="325"/>
      <c r="L532" s="352"/>
      <c r="M532" s="352"/>
      <c r="N532" s="335"/>
      <c r="O532" s="471"/>
      <c r="Q532" s="2164"/>
    </row>
    <row r="533" spans="2:17" ht="14.1" hidden="1" customHeight="1" thickBot="1" x14ac:dyDescent="0.3">
      <c r="B533" s="70"/>
      <c r="C533" s="480"/>
      <c r="D533" s="68"/>
      <c r="E533" s="69"/>
      <c r="H533" s="383">
        <v>67</v>
      </c>
      <c r="I533" s="378" t="s">
        <v>107</v>
      </c>
      <c r="J533" s="361"/>
      <c r="K533" s="361"/>
      <c r="L533" s="361"/>
      <c r="M533" s="479"/>
      <c r="N533" s="452">
        <f>$N$643</f>
        <v>0</v>
      </c>
      <c r="O533" s="7"/>
      <c r="Q533" s="2164"/>
    </row>
    <row r="534" spans="2:17" ht="14.1" hidden="1" customHeight="1" x14ac:dyDescent="0.25">
      <c r="B534" s="2395" t="s">
        <v>108</v>
      </c>
      <c r="C534" s="2396"/>
      <c r="D534" s="2397"/>
      <c r="E534" s="2416">
        <f>E531+E523+E517+E499+E493</f>
        <v>0</v>
      </c>
      <c r="H534" s="364"/>
      <c r="I534" s="352"/>
      <c r="J534" s="341"/>
      <c r="K534" s="341"/>
      <c r="L534" s="352"/>
      <c r="M534" s="352"/>
      <c r="N534" s="365"/>
      <c r="O534" s="454"/>
      <c r="Q534" s="2164"/>
    </row>
    <row r="535" spans="2:17" ht="14.1" hidden="1" customHeight="1" x14ac:dyDescent="0.25">
      <c r="B535" s="2398"/>
      <c r="C535" s="2399"/>
      <c r="D535" s="2400"/>
      <c r="E535" s="2424"/>
      <c r="H535" s="370" t="s">
        <v>109</v>
      </c>
      <c r="I535" s="381" t="s">
        <v>110</v>
      </c>
      <c r="J535" s="346"/>
      <c r="K535" s="346"/>
      <c r="L535" s="388"/>
      <c r="M535" s="481"/>
      <c r="N535" s="432">
        <f>$N$645</f>
        <v>0</v>
      </c>
      <c r="O535" s="7"/>
      <c r="Q535" s="2164"/>
    </row>
    <row r="536" spans="2:17" ht="14.1" hidden="1" customHeight="1" x14ac:dyDescent="0.25">
      <c r="B536" s="2398"/>
      <c r="C536" s="2399"/>
      <c r="D536" s="2400"/>
      <c r="E536" s="2424"/>
      <c r="H536" s="348" t="s">
        <v>111</v>
      </c>
      <c r="I536" s="349" t="s">
        <v>112</v>
      </c>
      <c r="J536" s="350"/>
      <c r="K536" s="350"/>
      <c r="L536" s="351"/>
      <c r="M536" s="437"/>
      <c r="N536" s="432">
        <f>$N$646</f>
        <v>0</v>
      </c>
      <c r="O536" s="2"/>
      <c r="Q536" s="2164"/>
    </row>
    <row r="537" spans="2:17" ht="14.1" hidden="1" customHeight="1" thickBot="1" x14ac:dyDescent="0.3">
      <c r="B537" s="2401"/>
      <c r="C537" s="2402"/>
      <c r="D537" s="2403"/>
      <c r="E537" s="2425"/>
      <c r="H537" s="374">
        <v>6815</v>
      </c>
      <c r="I537" s="356" t="s">
        <v>113</v>
      </c>
      <c r="J537" s="357"/>
      <c r="K537" s="357"/>
      <c r="L537" s="358"/>
      <c r="M537" s="450"/>
      <c r="N537" s="432">
        <f>$N$647</f>
        <v>0</v>
      </c>
      <c r="O537" s="3"/>
      <c r="Q537" s="2164"/>
    </row>
    <row r="538" spans="2:17" ht="14.1" hidden="1" customHeight="1" thickBot="1" x14ac:dyDescent="0.3">
      <c r="B538" s="482"/>
      <c r="C538" s="483"/>
      <c r="D538" s="483"/>
      <c r="E538" s="484"/>
      <c r="H538" s="359">
        <v>68</v>
      </c>
      <c r="I538" s="378" t="s">
        <v>114</v>
      </c>
      <c r="J538" s="361"/>
      <c r="K538" s="361"/>
      <c r="L538" s="389"/>
      <c r="M538" s="485"/>
      <c r="N538" s="452">
        <f>$N$648</f>
        <v>0</v>
      </c>
      <c r="O538" s="453">
        <f>SUM(O535:O537)</f>
        <v>0</v>
      </c>
      <c r="Q538" s="2164"/>
    </row>
    <row r="539" spans="2:17" ht="14.1" hidden="1" customHeight="1" thickTop="1" x14ac:dyDescent="0.25">
      <c r="H539" s="364"/>
      <c r="I539" s="352"/>
      <c r="J539" s="341"/>
      <c r="K539" s="341"/>
      <c r="L539" s="352"/>
      <c r="M539" s="352"/>
      <c r="N539" s="365"/>
      <c r="O539" s="454"/>
      <c r="Q539" s="2164"/>
    </row>
    <row r="540" spans="2:17" ht="14.1" hidden="1" customHeight="1" x14ac:dyDescent="0.25">
      <c r="H540" s="390">
        <v>86</v>
      </c>
      <c r="I540" s="378" t="s">
        <v>115</v>
      </c>
      <c r="J540" s="361"/>
      <c r="K540" s="361"/>
      <c r="L540" s="361"/>
      <c r="M540" s="479"/>
      <c r="N540" s="452">
        <f>$N$650</f>
        <v>0</v>
      </c>
      <c r="O540" s="11"/>
      <c r="Q540" s="2164"/>
    </row>
    <row r="541" spans="2:17" ht="15.75" hidden="1" customHeight="1" thickBot="1" x14ac:dyDescent="0.3">
      <c r="H541" s="391"/>
      <c r="I541" s="45"/>
      <c r="J541" s="45"/>
      <c r="K541" s="45"/>
      <c r="L541" s="352"/>
      <c r="M541" s="352"/>
      <c r="N541" s="43"/>
      <c r="O541" s="380"/>
      <c r="Q541" s="2164"/>
    </row>
    <row r="542" spans="2:17" ht="15" hidden="1" customHeight="1" x14ac:dyDescent="0.25">
      <c r="H542" s="392" t="s">
        <v>116</v>
      </c>
      <c r="I542" s="393"/>
      <c r="J542" s="394"/>
      <c r="K542" s="394"/>
      <c r="L542" s="393"/>
      <c r="M542" s="530"/>
      <c r="N542" s="396">
        <f>SUM(N540+N538+N533+N531+N529+N524+N518+N516+N503+N496)</f>
        <v>0</v>
      </c>
      <c r="O542" s="493">
        <f>SUM(O540+O538+O533+O531+O529+O524+O518+O516+O503+O496)</f>
        <v>0</v>
      </c>
      <c r="Q542" s="2164"/>
    </row>
    <row r="543" spans="2:17" ht="15" hidden="1" customHeight="1" x14ac:dyDescent="0.25">
      <c r="H543" s="364" t="s">
        <v>117</v>
      </c>
      <c r="I543" s="365"/>
      <c r="J543" s="367"/>
      <c r="K543" s="367"/>
      <c r="L543" s="365"/>
      <c r="M543" s="656"/>
      <c r="N543" s="397">
        <f>IF(N542&lt;N584,N584-N542,0)</f>
        <v>0</v>
      </c>
      <c r="O543" s="497">
        <f>IF(O542&lt;O584,O584-O542,0)</f>
        <v>0</v>
      </c>
      <c r="Q543" s="2164"/>
    </row>
    <row r="544" spans="2:17" ht="15.75" hidden="1" customHeight="1" thickBot="1" x14ac:dyDescent="0.3">
      <c r="H544" s="398" t="s">
        <v>118</v>
      </c>
      <c r="I544" s="399"/>
      <c r="J544" s="400"/>
      <c r="K544" s="400"/>
      <c r="L544" s="401"/>
      <c r="M544" s="533"/>
      <c r="N544" s="403">
        <f>SUM(N542+N543)</f>
        <v>0</v>
      </c>
      <c r="O544" s="500">
        <f>SUM(O542+O543)</f>
        <v>0</v>
      </c>
      <c r="Q544" s="2164"/>
    </row>
    <row r="545" spans="2:17" ht="13.5" hidden="1" customHeight="1" thickBot="1" x14ac:dyDescent="0.3">
      <c r="Q545" s="2164"/>
    </row>
    <row r="546" spans="2:17" ht="15" hidden="1" customHeight="1" x14ac:dyDescent="0.25">
      <c r="B546" s="2342" t="s">
        <v>170</v>
      </c>
      <c r="C546" s="2343"/>
      <c r="D546" s="2343"/>
      <c r="E546" s="2343"/>
      <c r="F546" s="2344"/>
      <c r="H546" s="404" t="s">
        <v>119</v>
      </c>
      <c r="I546" s="405"/>
      <c r="J546" s="406"/>
      <c r="K546" s="406"/>
      <c r="L546" s="405"/>
      <c r="M546" s="405"/>
      <c r="N546" s="331"/>
      <c r="O546" s="333"/>
      <c r="Q546" s="2164"/>
    </row>
    <row r="547" spans="2:17" ht="32.25" hidden="1" customHeight="1" thickBot="1" x14ac:dyDescent="0.3">
      <c r="B547" s="2363"/>
      <c r="C547" s="2364"/>
      <c r="D547" s="2364"/>
      <c r="E547" s="2364"/>
      <c r="F547" s="2365"/>
      <c r="H547" s="334"/>
      <c r="I547" s="335"/>
      <c r="J547" s="336"/>
      <c r="K547" s="336"/>
      <c r="L547" s="335"/>
      <c r="M547" s="337"/>
      <c r="N547" s="429" t="s">
        <v>283</v>
      </c>
      <c r="O547" s="501" t="s">
        <v>19</v>
      </c>
      <c r="Q547" s="2164"/>
    </row>
    <row r="548" spans="2:17" ht="15" hidden="1" customHeight="1" x14ac:dyDescent="0.25">
      <c r="B548" s="2366" t="s">
        <v>179</v>
      </c>
      <c r="C548" s="503"/>
      <c r="D548" s="503"/>
      <c r="E548" s="503"/>
      <c r="F548" s="504"/>
      <c r="H548" s="409"/>
      <c r="I548" s="410"/>
      <c r="J548" s="336"/>
      <c r="K548" s="336"/>
      <c r="L548" s="411"/>
      <c r="M548" s="505"/>
      <c r="N548" s="45"/>
      <c r="O548" s="412"/>
      <c r="Q548" s="2164"/>
    </row>
    <row r="549" spans="2:17" ht="14.25" hidden="1" customHeight="1" x14ac:dyDescent="0.25">
      <c r="B549" s="2367"/>
      <c r="C549" s="507"/>
      <c r="D549" s="507"/>
      <c r="E549" s="507"/>
      <c r="F549" s="508"/>
      <c r="H549" s="413">
        <v>70623</v>
      </c>
      <c r="I549" s="381" t="s">
        <v>120</v>
      </c>
      <c r="J549" s="346"/>
      <c r="K549" s="346"/>
      <c r="L549" s="347"/>
      <c r="M549" s="431"/>
      <c r="N549" s="432">
        <f>$N$659</f>
        <v>0</v>
      </c>
      <c r="O549" s="12"/>
      <c r="Q549" s="2164"/>
    </row>
    <row r="550" spans="2:17" ht="14.25" hidden="1" customHeight="1" x14ac:dyDescent="0.25">
      <c r="B550" s="761"/>
      <c r="C550" s="674"/>
      <c r="D550" s="674"/>
      <c r="E550" s="674"/>
      <c r="F550" s="762"/>
      <c r="H550" s="413">
        <v>70624</v>
      </c>
      <c r="I550" s="349" t="s">
        <v>121</v>
      </c>
      <c r="J550" s="350"/>
      <c r="K550" s="350"/>
      <c r="L550" s="351"/>
      <c r="M550" s="437"/>
      <c r="N550" s="432">
        <f>$N$660</f>
        <v>0</v>
      </c>
      <c r="O550" s="9"/>
      <c r="Q550" s="2164"/>
    </row>
    <row r="551" spans="2:17" ht="14.25" hidden="1" customHeight="1" x14ac:dyDescent="0.25">
      <c r="B551" s="2336" t="s">
        <v>381</v>
      </c>
      <c r="C551" s="2337"/>
      <c r="D551" s="2337"/>
      <c r="E551" s="2337"/>
      <c r="F551" s="2338"/>
      <c r="H551" s="413">
        <v>70625</v>
      </c>
      <c r="I551" s="349" t="s">
        <v>122</v>
      </c>
      <c r="J551" s="350"/>
      <c r="K551" s="350"/>
      <c r="L551" s="351"/>
      <c r="M551" s="437"/>
      <c r="N551" s="432">
        <f>$N$661</f>
        <v>0</v>
      </c>
      <c r="O551" s="9"/>
      <c r="Q551" s="2164"/>
    </row>
    <row r="552" spans="2:17" ht="14.25" hidden="1" customHeight="1" x14ac:dyDescent="0.25">
      <c r="B552" s="2336"/>
      <c r="C552" s="2337"/>
      <c r="D552" s="2337"/>
      <c r="E552" s="2337"/>
      <c r="F552" s="2338"/>
      <c r="H552" s="348">
        <v>70641</v>
      </c>
      <c r="I552" s="349" t="s">
        <v>123</v>
      </c>
      <c r="J552" s="350"/>
      <c r="K552" s="350"/>
      <c r="L552" s="351"/>
      <c r="M552" s="437"/>
      <c r="N552" s="432">
        <f>$N$662</f>
        <v>0</v>
      </c>
      <c r="O552" s="2"/>
      <c r="Q552" s="2164"/>
    </row>
    <row r="553" spans="2:17" ht="15" hidden="1" customHeight="1" x14ac:dyDescent="0.25">
      <c r="B553" s="2428" t="s">
        <v>385</v>
      </c>
      <c r="C553" s="2429"/>
      <c r="D553" s="2429"/>
      <c r="E553" s="2429"/>
      <c r="F553" s="2430"/>
      <c r="H553" s="370">
        <v>706421</v>
      </c>
      <c r="I553" s="349" t="s">
        <v>124</v>
      </c>
      <c r="J553" s="350"/>
      <c r="K553" s="350"/>
      <c r="L553" s="351"/>
      <c r="M553" s="437"/>
      <c r="N553" s="432">
        <f>$N$663</f>
        <v>0</v>
      </c>
      <c r="O553" s="7"/>
      <c r="Q553" s="2164"/>
    </row>
    <row r="554" spans="2:17" ht="14.25" hidden="1" customHeight="1" x14ac:dyDescent="0.25">
      <c r="B554" s="2428"/>
      <c r="C554" s="2429"/>
      <c r="D554" s="2429"/>
      <c r="E554" s="2429"/>
      <c r="F554" s="2430"/>
      <c r="H554" s="370">
        <v>708</v>
      </c>
      <c r="I554" s="356" t="s">
        <v>125</v>
      </c>
      <c r="J554" s="357"/>
      <c r="K554" s="357"/>
      <c r="L554" s="358"/>
      <c r="M554" s="450"/>
      <c r="N554" s="432">
        <f>$N$664</f>
        <v>0</v>
      </c>
      <c r="O554" s="7"/>
      <c r="Q554" s="2164"/>
    </row>
    <row r="555" spans="2:17" ht="15" hidden="1" customHeight="1" x14ac:dyDescent="0.25">
      <c r="B555" s="2428"/>
      <c r="C555" s="2429"/>
      <c r="D555" s="2429"/>
      <c r="E555" s="2429"/>
      <c r="F555" s="2430"/>
      <c r="H555" s="359">
        <v>70</v>
      </c>
      <c r="I555" s="378" t="s">
        <v>126</v>
      </c>
      <c r="J555" s="361"/>
      <c r="K555" s="361"/>
      <c r="L555" s="389"/>
      <c r="M555" s="485"/>
      <c r="N555" s="452">
        <f>$N$665</f>
        <v>0</v>
      </c>
      <c r="O555" s="453">
        <f>SUM(O549:O554)</f>
        <v>0</v>
      </c>
      <c r="Q555" s="2164"/>
    </row>
    <row r="556" spans="2:17" ht="15" hidden="1" customHeight="1" x14ac:dyDescent="0.25">
      <c r="B556" s="2428"/>
      <c r="C556" s="2429"/>
      <c r="D556" s="2429"/>
      <c r="E556" s="2429"/>
      <c r="F556" s="2430"/>
      <c r="H556" s="364"/>
      <c r="I556" s="352"/>
      <c r="J556" s="341"/>
      <c r="K556" s="341"/>
      <c r="L556" s="369"/>
      <c r="M556" s="369"/>
      <c r="N556" s="365"/>
      <c r="O556" s="454"/>
      <c r="Q556" s="2164"/>
    </row>
    <row r="557" spans="2:17" ht="15" hidden="1" customHeight="1" x14ac:dyDescent="0.25">
      <c r="B557" s="2428"/>
      <c r="C557" s="2429"/>
      <c r="D557" s="2429"/>
      <c r="E557" s="2429"/>
      <c r="F557" s="2430"/>
      <c r="H557" s="370">
        <v>741</v>
      </c>
      <c r="I557" s="381" t="s">
        <v>127</v>
      </c>
      <c r="J557" s="346"/>
      <c r="K557" s="346"/>
      <c r="L557" s="414"/>
      <c r="M557" s="513"/>
      <c r="N557" s="432">
        <f>$N$667</f>
        <v>0</v>
      </c>
      <c r="O557" s="7"/>
      <c r="Q557" s="2164"/>
    </row>
    <row r="558" spans="2:17" ht="14.25" hidden="1" customHeight="1" x14ac:dyDescent="0.25">
      <c r="B558" s="2336" t="s">
        <v>208</v>
      </c>
      <c r="C558" s="2337"/>
      <c r="D558" s="2337"/>
      <c r="E558" s="2337"/>
      <c r="F558" s="2338"/>
      <c r="H558" s="348">
        <v>742</v>
      </c>
      <c r="I558" s="349" t="s">
        <v>128</v>
      </c>
      <c r="J558" s="350"/>
      <c r="K558" s="350"/>
      <c r="L558" s="415"/>
      <c r="M558" s="514"/>
      <c r="N558" s="432">
        <f>$N$668</f>
        <v>0</v>
      </c>
      <c r="O558" s="2"/>
      <c r="Q558" s="2164"/>
    </row>
    <row r="559" spans="2:17" ht="14.25" hidden="1" customHeight="1" x14ac:dyDescent="0.25">
      <c r="B559" s="2336"/>
      <c r="C559" s="2337"/>
      <c r="D559" s="2337"/>
      <c r="E559" s="2337"/>
      <c r="F559" s="2338"/>
      <c r="H559" s="370">
        <v>743</v>
      </c>
      <c r="I559" s="349" t="s">
        <v>129</v>
      </c>
      <c r="J559" s="350"/>
      <c r="K559" s="350"/>
      <c r="L559" s="351"/>
      <c r="M559" s="437"/>
      <c r="N559" s="432">
        <f>$N$669</f>
        <v>0</v>
      </c>
      <c r="O559" s="7"/>
      <c r="Q559" s="2164"/>
    </row>
    <row r="560" spans="2:17" ht="14.25" hidden="1" customHeight="1" x14ac:dyDescent="0.3">
      <c r="B560" s="515"/>
      <c r="C560" s="516"/>
      <c r="D560" s="516"/>
      <c r="E560" s="516"/>
      <c r="F560" s="517"/>
      <c r="H560" s="416">
        <v>7441</v>
      </c>
      <c r="I560" s="349" t="s">
        <v>130</v>
      </c>
      <c r="J560" s="350"/>
      <c r="K560" s="350"/>
      <c r="L560" s="351"/>
      <c r="M560" s="437"/>
      <c r="N560" s="2368">
        <f>$N$670</f>
        <v>0</v>
      </c>
      <c r="O560" s="2426">
        <f>O542-(O555+O557+O558+O559+O562+O563+O564+O565+O566+O572+O574+O576+O578+O580+O582)</f>
        <v>0</v>
      </c>
      <c r="Q560" s="2164"/>
    </row>
    <row r="561" spans="2:17" ht="14.25" hidden="1" customHeight="1" x14ac:dyDescent="0.3">
      <c r="B561" s="515"/>
      <c r="C561" s="516"/>
      <c r="D561" s="516"/>
      <c r="E561" s="516"/>
      <c r="F561" s="517"/>
      <c r="H561" s="416">
        <v>7442</v>
      </c>
      <c r="I561" s="349" t="s">
        <v>131</v>
      </c>
      <c r="J561" s="350"/>
      <c r="K561" s="350"/>
      <c r="L561" s="351"/>
      <c r="M561" s="437"/>
      <c r="N561" s="2369"/>
      <c r="O561" s="2427"/>
      <c r="Q561" s="2164"/>
    </row>
    <row r="562" spans="2:17" ht="14.25" hidden="1" customHeight="1" x14ac:dyDescent="0.25">
      <c r="B562" s="2350"/>
      <c r="C562" s="2351"/>
      <c r="D562" s="2351"/>
      <c r="E562" s="2351"/>
      <c r="F562" s="2352"/>
      <c r="H562" s="416">
        <v>7443</v>
      </c>
      <c r="I562" s="349" t="s">
        <v>132</v>
      </c>
      <c r="J562" s="350"/>
      <c r="K562" s="350"/>
      <c r="L562" s="351"/>
      <c r="M562" s="437"/>
      <c r="N562" s="432">
        <f>$N$672</f>
        <v>0</v>
      </c>
      <c r="O562" s="10"/>
      <c r="Q562" s="2164"/>
    </row>
    <row r="563" spans="2:17" ht="14.25" hidden="1" customHeight="1" x14ac:dyDescent="0.25">
      <c r="B563" s="2350"/>
      <c r="C563" s="2351"/>
      <c r="D563" s="2351"/>
      <c r="E563" s="2351"/>
      <c r="F563" s="2352"/>
      <c r="H563" s="416">
        <v>7451</v>
      </c>
      <c r="I563" s="349" t="s">
        <v>133</v>
      </c>
      <c r="J563" s="350"/>
      <c r="K563" s="350"/>
      <c r="L563" s="351"/>
      <c r="M563" s="437"/>
      <c r="N563" s="432">
        <f>$N$673</f>
        <v>0</v>
      </c>
      <c r="O563" s="10"/>
      <c r="Q563" s="2164"/>
    </row>
    <row r="564" spans="2:17" ht="15" hidden="1" customHeight="1" x14ac:dyDescent="0.25">
      <c r="B564" s="2380"/>
      <c r="C564" s="2381"/>
      <c r="D564" s="2381"/>
      <c r="E564" s="2381"/>
      <c r="F564" s="2382"/>
      <c r="H564" s="416">
        <v>746</v>
      </c>
      <c r="I564" s="349" t="s">
        <v>134</v>
      </c>
      <c r="J564" s="350"/>
      <c r="K564" s="350"/>
      <c r="L564" s="351"/>
      <c r="M564" s="437"/>
      <c r="N564" s="432">
        <f>$N$674</f>
        <v>0</v>
      </c>
      <c r="O564" s="10"/>
      <c r="Q564" s="2164"/>
    </row>
    <row r="565" spans="2:17" ht="14.25" hidden="1" customHeight="1" x14ac:dyDescent="0.25">
      <c r="B565" s="2380"/>
      <c r="C565" s="2381"/>
      <c r="D565" s="2381"/>
      <c r="E565" s="2381"/>
      <c r="F565" s="2382"/>
      <c r="H565" s="416">
        <v>747</v>
      </c>
      <c r="I565" s="349" t="s">
        <v>135</v>
      </c>
      <c r="J565" s="350"/>
      <c r="K565" s="350"/>
      <c r="L565" s="351"/>
      <c r="M565" s="437"/>
      <c r="N565" s="432">
        <f>$N$675</f>
        <v>0</v>
      </c>
      <c r="O565" s="10"/>
      <c r="Q565" s="2164"/>
    </row>
    <row r="566" spans="2:17" ht="14.25" hidden="1" customHeight="1" x14ac:dyDescent="0.25">
      <c r="B566" s="518"/>
      <c r="C566" s="519"/>
      <c r="D566" s="519"/>
      <c r="E566" s="519"/>
      <c r="F566" s="520"/>
      <c r="H566" s="374">
        <v>748</v>
      </c>
      <c r="I566" s="349" t="s">
        <v>168</v>
      </c>
      <c r="J566" s="357"/>
      <c r="K566" s="357"/>
      <c r="L566" s="417"/>
      <c r="M566" s="523"/>
      <c r="N566" s="432">
        <f>$N$676</f>
        <v>0</v>
      </c>
      <c r="O566" s="3"/>
      <c r="Q566" s="2164"/>
    </row>
    <row r="567" spans="2:17" ht="15" hidden="1" customHeight="1" x14ac:dyDescent="0.25">
      <c r="B567" s="518"/>
      <c r="C567" s="519"/>
      <c r="D567" s="519"/>
      <c r="E567" s="519"/>
      <c r="F567" s="520"/>
      <c r="H567" s="359">
        <v>74</v>
      </c>
      <c r="I567" s="378" t="s">
        <v>136</v>
      </c>
      <c r="J567" s="361"/>
      <c r="K567" s="361"/>
      <c r="L567" s="362"/>
      <c r="M567" s="451"/>
      <c r="N567" s="452">
        <f>$N$677</f>
        <v>0</v>
      </c>
      <c r="O567" s="453">
        <f>SUM(O557:O566)</f>
        <v>0</v>
      </c>
      <c r="Q567" s="2164"/>
    </row>
    <row r="568" spans="2:17" ht="15" hidden="1" customHeight="1" x14ac:dyDescent="0.25">
      <c r="B568" s="657"/>
      <c r="C568" s="341"/>
      <c r="D568" s="341"/>
      <c r="E568" s="341"/>
      <c r="F568" s="956"/>
      <c r="H568" s="364"/>
      <c r="I568" s="352"/>
      <c r="J568" s="341"/>
      <c r="K568" s="341"/>
      <c r="L568" s="325"/>
      <c r="M568" s="325"/>
      <c r="N568" s="365"/>
      <c r="O568" s="454"/>
      <c r="Q568" s="2164"/>
    </row>
    <row r="569" spans="2:17" ht="14.25" hidden="1" customHeight="1" x14ac:dyDescent="0.25">
      <c r="B569" s="657"/>
      <c r="C569" s="341"/>
      <c r="D569" s="341"/>
      <c r="E569" s="341"/>
      <c r="F569" s="956"/>
      <c r="H569" s="370">
        <v>751</v>
      </c>
      <c r="I569" s="381" t="s">
        <v>137</v>
      </c>
      <c r="J569" s="346"/>
      <c r="K569" s="346"/>
      <c r="L569" s="347"/>
      <c r="M569" s="431"/>
      <c r="N569" s="432">
        <f>$N$679</f>
        <v>0</v>
      </c>
      <c r="O569" s="7"/>
      <c r="Q569" s="2164"/>
    </row>
    <row r="570" spans="2:17" ht="16.5" hidden="1" customHeight="1" x14ac:dyDescent="0.25">
      <c r="B570" s="657"/>
      <c r="C570" s="763"/>
      <c r="D570" s="764"/>
      <c r="E570" s="764"/>
      <c r="F570" s="508"/>
      <c r="H570" s="348">
        <v>752</v>
      </c>
      <c r="I570" s="349" t="s">
        <v>138</v>
      </c>
      <c r="J570" s="350"/>
      <c r="K570" s="350"/>
      <c r="L570" s="351"/>
      <c r="M570" s="437"/>
      <c r="N570" s="432">
        <f>$N$680</f>
        <v>0</v>
      </c>
      <c r="O570" s="2"/>
      <c r="Q570" s="2164"/>
    </row>
    <row r="571" spans="2:17" ht="14.25" hidden="1" customHeight="1" x14ac:dyDescent="0.25">
      <c r="B571" s="658"/>
      <c r="C571" s="664"/>
      <c r="D571" s="664"/>
      <c r="E571" s="664"/>
      <c r="F571" s="665"/>
      <c r="H571" s="348">
        <v>757</v>
      </c>
      <c r="I571" s="356" t="s">
        <v>139</v>
      </c>
      <c r="J571" s="357"/>
      <c r="K571" s="357"/>
      <c r="L571" s="358"/>
      <c r="M571" s="450"/>
      <c r="N571" s="432">
        <f>$N$681</f>
        <v>0</v>
      </c>
      <c r="O571" s="2"/>
      <c r="Q571" s="2164"/>
    </row>
    <row r="572" spans="2:17" ht="15" hidden="1" customHeight="1" x14ac:dyDescent="0.25">
      <c r="B572" s="658"/>
      <c r="C572" s="664"/>
      <c r="D572" s="664"/>
      <c r="E572" s="664"/>
      <c r="F572" s="665"/>
      <c r="H572" s="359">
        <v>75</v>
      </c>
      <c r="I572" s="378" t="s">
        <v>140</v>
      </c>
      <c r="J572" s="361"/>
      <c r="K572" s="361"/>
      <c r="L572" s="389"/>
      <c r="M572" s="485"/>
      <c r="N572" s="452">
        <f>$N$682</f>
        <v>0</v>
      </c>
      <c r="O572" s="453">
        <f>SUM(O569:O571)</f>
        <v>0</v>
      </c>
      <c r="Q572" s="2164"/>
    </row>
    <row r="573" spans="2:17" ht="18.75" hidden="1" customHeight="1" x14ac:dyDescent="0.25">
      <c r="B573" s="658"/>
      <c r="C573" s="664"/>
      <c r="D573" s="664"/>
      <c r="E573" s="664"/>
      <c r="F573" s="665"/>
      <c r="H573" s="334"/>
      <c r="I573" s="369"/>
      <c r="J573" s="341"/>
      <c r="K573" s="341"/>
      <c r="L573" s="352"/>
      <c r="M573" s="352"/>
      <c r="N573" s="335"/>
      <c r="O573" s="471"/>
      <c r="Q573" s="2164"/>
    </row>
    <row r="574" spans="2:17" ht="15" hidden="1" customHeight="1" x14ac:dyDescent="0.3">
      <c r="B574" s="765"/>
      <c r="C574" s="519"/>
      <c r="D574" s="519"/>
      <c r="E574" s="519"/>
      <c r="F574" s="520"/>
      <c r="H574" s="383">
        <v>76</v>
      </c>
      <c r="I574" s="378" t="s">
        <v>141</v>
      </c>
      <c r="J574" s="361"/>
      <c r="K574" s="361"/>
      <c r="L574" s="361"/>
      <c r="M574" s="479"/>
      <c r="N574" s="452">
        <f>$N$684</f>
        <v>0</v>
      </c>
      <c r="O574" s="7"/>
      <c r="Q574" s="2164"/>
    </row>
    <row r="575" spans="2:17" ht="15" hidden="1" customHeight="1" x14ac:dyDescent="0.25">
      <c r="B575" s="518"/>
      <c r="C575" s="519"/>
      <c r="D575" s="519"/>
      <c r="E575" s="519"/>
      <c r="F575" s="520"/>
      <c r="H575" s="334"/>
      <c r="I575" s="369"/>
      <c r="J575" s="341"/>
      <c r="K575" s="341"/>
      <c r="L575" s="352"/>
      <c r="M575" s="352"/>
      <c r="N575" s="335"/>
      <c r="O575" s="471"/>
      <c r="Q575" s="2164"/>
    </row>
    <row r="576" spans="2:17" ht="15" hidden="1" customHeight="1" x14ac:dyDescent="0.25">
      <c r="B576" s="658"/>
      <c r="C576" s="664"/>
      <c r="D576" s="664"/>
      <c r="E576" s="664"/>
      <c r="F576" s="665"/>
      <c r="H576" s="383">
        <v>77</v>
      </c>
      <c r="I576" s="378" t="s">
        <v>142</v>
      </c>
      <c r="J576" s="361"/>
      <c r="K576" s="361"/>
      <c r="L576" s="361"/>
      <c r="M576" s="479"/>
      <c r="N576" s="452">
        <f>$N$686</f>
        <v>0</v>
      </c>
      <c r="O576" s="7"/>
      <c r="Q576" s="2164"/>
    </row>
    <row r="577" spans="2:17" ht="15" hidden="1" customHeight="1" x14ac:dyDescent="0.25">
      <c r="B577" s="658"/>
      <c r="C577" s="664"/>
      <c r="D577" s="664"/>
      <c r="E577" s="664"/>
      <c r="F577" s="665"/>
      <c r="H577" s="334"/>
      <c r="I577" s="369"/>
      <c r="J577" s="341"/>
      <c r="K577" s="341"/>
      <c r="L577" s="352"/>
      <c r="M577" s="352"/>
      <c r="N577" s="335"/>
      <c r="O577" s="471"/>
      <c r="Q577" s="2164"/>
    </row>
    <row r="578" spans="2:17" ht="15" hidden="1" customHeight="1" x14ac:dyDescent="0.25">
      <c r="B578" s="658"/>
      <c r="C578" s="664"/>
      <c r="D578" s="664"/>
      <c r="E578" s="664"/>
      <c r="F578" s="665"/>
      <c r="H578" s="383">
        <v>78</v>
      </c>
      <c r="I578" s="378" t="s">
        <v>143</v>
      </c>
      <c r="J578" s="361"/>
      <c r="K578" s="361"/>
      <c r="L578" s="361"/>
      <c r="M578" s="479"/>
      <c r="N578" s="452">
        <f>$N$688</f>
        <v>0</v>
      </c>
      <c r="O578" s="7"/>
      <c r="Q578" s="2164"/>
    </row>
    <row r="579" spans="2:17" ht="15" hidden="1" customHeight="1" x14ac:dyDescent="0.25">
      <c r="B579" s="518"/>
      <c r="C579" s="519"/>
      <c r="D579" s="519"/>
      <c r="E579" s="519"/>
      <c r="F579" s="520"/>
      <c r="H579" s="334"/>
      <c r="I579" s="369"/>
      <c r="J579" s="341"/>
      <c r="K579" s="341"/>
      <c r="L579" s="352"/>
      <c r="M579" s="352"/>
      <c r="N579" s="335"/>
      <c r="O579" s="471"/>
      <c r="Q579" s="2164"/>
    </row>
    <row r="580" spans="2:17" ht="15" hidden="1" customHeight="1" x14ac:dyDescent="0.25">
      <c r="B580" s="518"/>
      <c r="C580" s="519"/>
      <c r="D580" s="519"/>
      <c r="E580" s="519"/>
      <c r="F580" s="520"/>
      <c r="H580" s="383">
        <v>79</v>
      </c>
      <c r="I580" s="378" t="s">
        <v>144</v>
      </c>
      <c r="J580" s="361"/>
      <c r="K580" s="361"/>
      <c r="L580" s="361"/>
      <c r="M580" s="479"/>
      <c r="N580" s="452">
        <f>$N$690</f>
        <v>0</v>
      </c>
      <c r="O580" s="7"/>
      <c r="Q580" s="2164"/>
    </row>
    <row r="581" spans="2:17" ht="16.5" hidden="1" customHeight="1" x14ac:dyDescent="0.25">
      <c r="B581" s="518"/>
      <c r="C581" s="519"/>
      <c r="D581" s="519"/>
      <c r="E581" s="519"/>
      <c r="F581" s="520"/>
      <c r="H581" s="364"/>
      <c r="I581" s="352"/>
      <c r="J581" s="341"/>
      <c r="K581" s="341"/>
      <c r="L581" s="352"/>
      <c r="M581" s="352"/>
      <c r="N581" s="365"/>
      <c r="O581" s="454"/>
      <c r="Q581" s="2164"/>
    </row>
    <row r="582" spans="2:17" ht="16.5" hidden="1" customHeight="1" x14ac:dyDescent="0.25">
      <c r="B582" s="518"/>
      <c r="C582" s="519"/>
      <c r="D582" s="519"/>
      <c r="E582" s="519"/>
      <c r="F582" s="520"/>
      <c r="H582" s="390">
        <v>87</v>
      </c>
      <c r="I582" s="378" t="s">
        <v>145</v>
      </c>
      <c r="J582" s="361"/>
      <c r="K582" s="361"/>
      <c r="L582" s="361"/>
      <c r="M582" s="479"/>
      <c r="N582" s="452">
        <f>$N$692</f>
        <v>0</v>
      </c>
      <c r="O582" s="11"/>
      <c r="Q582" s="2164"/>
    </row>
    <row r="583" spans="2:17" ht="17.25" hidden="1" customHeight="1" thickBot="1" x14ac:dyDescent="0.3">
      <c r="B583" s="518"/>
      <c r="C583" s="519"/>
      <c r="D583" s="519"/>
      <c r="E583" s="519"/>
      <c r="F583" s="520"/>
      <c r="H583" s="391"/>
      <c r="I583" s="45"/>
      <c r="J583" s="341"/>
      <c r="K583" s="341"/>
      <c r="L583" s="352"/>
      <c r="M583" s="352"/>
      <c r="N583" s="45"/>
      <c r="O583" s="412"/>
      <c r="Q583" s="2164"/>
    </row>
    <row r="584" spans="2:17" ht="16.5" hidden="1" customHeight="1" x14ac:dyDescent="0.25">
      <c r="B584" s="518"/>
      <c r="C584" s="519"/>
      <c r="D584" s="519"/>
      <c r="E584" s="519"/>
      <c r="F584" s="520"/>
      <c r="H584" s="392" t="s">
        <v>146</v>
      </c>
      <c r="I584" s="393"/>
      <c r="J584" s="418"/>
      <c r="K584" s="418"/>
      <c r="L584" s="393"/>
      <c r="M584" s="530"/>
      <c r="N584" s="419">
        <f>N580+N578+N576+N574+N572+N567+N555+N582</f>
        <v>0</v>
      </c>
      <c r="O584" s="419">
        <f>O580+O578+O576+O574+O572+O567+O555+O582</f>
        <v>0</v>
      </c>
      <c r="Q584" s="2164"/>
    </row>
    <row r="585" spans="2:17" ht="16.5" hidden="1" customHeight="1" x14ac:dyDescent="0.25">
      <c r="B585" s="518"/>
      <c r="C585" s="507"/>
      <c r="D585" s="507"/>
      <c r="E585" s="507"/>
      <c r="F585" s="508"/>
      <c r="H585" s="364" t="s">
        <v>147</v>
      </c>
      <c r="I585" s="365"/>
      <c r="J585" s="336"/>
      <c r="K585" s="336"/>
      <c r="L585" s="411"/>
      <c r="M585" s="505"/>
      <c r="N585" s="420">
        <f>IF(N584&lt;J542,J542-N584,0)</f>
        <v>0</v>
      </c>
      <c r="O585" s="420">
        <f>IF(O584&lt;K542,K542-O584,0)</f>
        <v>0</v>
      </c>
      <c r="Q585" s="2164"/>
    </row>
    <row r="586" spans="2:17" ht="15.75" hidden="1" customHeight="1" thickBot="1" x14ac:dyDescent="0.3">
      <c r="B586" s="669"/>
      <c r="C586" s="957"/>
      <c r="D586" s="957"/>
      <c r="E586" s="957"/>
      <c r="F586" s="958"/>
      <c r="H586" s="398" t="s">
        <v>118</v>
      </c>
      <c r="I586" s="399"/>
      <c r="J586" s="421"/>
      <c r="K586" s="421"/>
      <c r="L586" s="401"/>
      <c r="M586" s="533"/>
      <c r="N586" s="422">
        <f>N585+N584</f>
        <v>0</v>
      </c>
      <c r="O586" s="422">
        <f>O585+O584</f>
        <v>0</v>
      </c>
      <c r="Q586" s="2164"/>
    </row>
    <row r="587" spans="2:17" ht="13.5" hidden="1" customHeight="1" thickBot="1" x14ac:dyDescent="0.3">
      <c r="Q587" s="2164"/>
    </row>
    <row r="588" spans="2:17" s="324" customFormat="1" ht="33.75" hidden="1" customHeight="1" thickBot="1" x14ac:dyDescent="0.3">
      <c r="B588" s="2358" t="s">
        <v>182</v>
      </c>
      <c r="C588" s="2359"/>
      <c r="D588" s="2359"/>
      <c r="E588" s="2359"/>
      <c r="F588" s="2359"/>
      <c r="G588" s="2359"/>
      <c r="H588" s="2359"/>
      <c r="I588" s="2359"/>
      <c r="J588" s="2359"/>
      <c r="K588" s="2359"/>
      <c r="L588" s="2359"/>
      <c r="M588" s="2359"/>
      <c r="N588" s="2359"/>
      <c r="O588" s="2360"/>
      <c r="P588" s="326"/>
      <c r="Q588" s="2164"/>
    </row>
    <row r="589" spans="2:17" ht="13.5" hidden="1" customHeight="1" thickBot="1" x14ac:dyDescent="0.3">
      <c r="Q589" s="2164"/>
    </row>
    <row r="590" spans="2:17" ht="30.75" hidden="1" customHeight="1" thickBot="1" x14ac:dyDescent="0.3">
      <c r="B590" s="2325" t="s">
        <v>162</v>
      </c>
      <c r="C590" s="2326"/>
      <c r="D590" s="2326"/>
      <c r="E590" s="2326"/>
      <c r="F590" s="2326"/>
      <c r="G590" s="2326"/>
      <c r="H590" s="2325" t="s">
        <v>204</v>
      </c>
      <c r="I590" s="2326"/>
      <c r="J590" s="2326"/>
      <c r="K590" s="2326"/>
      <c r="L590" s="2326"/>
      <c r="M590" s="2326"/>
      <c r="N590" s="2326"/>
      <c r="O590" s="2327"/>
      <c r="Q590" s="2164"/>
    </row>
    <row r="591" spans="2:17" ht="12.75" hidden="1" customHeight="1" x14ac:dyDescent="0.25">
      <c r="Q591" s="2164"/>
    </row>
    <row r="592" spans="2:17" ht="15" hidden="1" customHeight="1" x14ac:dyDescent="0.25">
      <c r="B592" s="543"/>
      <c r="C592" s="543"/>
      <c r="D592" s="543"/>
      <c r="E592" s="544"/>
      <c r="Q592" s="2164"/>
    </row>
    <row r="593" spans="2:22" ht="15" hidden="1" customHeight="1" thickBot="1" x14ac:dyDescent="0.3">
      <c r="B593" s="600"/>
      <c r="C593" s="601"/>
      <c r="D593" s="599"/>
      <c r="E593" s="599"/>
      <c r="K593" s="42"/>
      <c r="L593" s="42"/>
      <c r="M593" s="43"/>
      <c r="N593" s="43"/>
      <c r="O593" s="325"/>
      <c r="P593" s="42"/>
      <c r="Q593" s="2164"/>
      <c r="U593" s="43"/>
      <c r="V593" s="43"/>
    </row>
    <row r="594" spans="2:22" ht="25.05" hidden="1" customHeight="1" thickBot="1" x14ac:dyDescent="0.3">
      <c r="B594" s="600"/>
      <c r="C594" s="601"/>
      <c r="D594" s="599"/>
      <c r="E594" s="599"/>
      <c r="H594" s="2392" t="s">
        <v>174</v>
      </c>
      <c r="I594" s="2393"/>
      <c r="J594" s="2393"/>
      <c r="K594" s="2393"/>
      <c r="L594" s="2393"/>
      <c r="M594" s="2393"/>
      <c r="N594" s="2393"/>
      <c r="O594" s="2394"/>
      <c r="P594" s="42"/>
      <c r="Q594" s="2164"/>
      <c r="U594" s="43"/>
      <c r="V594" s="43"/>
    </row>
    <row r="595" spans="2:22" ht="23.25" hidden="1" customHeight="1" thickTop="1" thickBot="1" x14ac:dyDescent="0.3">
      <c r="B595" s="2438" t="s">
        <v>175</v>
      </c>
      <c r="C595" s="2439"/>
      <c r="D595" s="2439"/>
      <c r="E595" s="2440"/>
      <c r="H595" s="330" t="s">
        <v>17</v>
      </c>
      <c r="I595" s="331"/>
      <c r="J595" s="332"/>
      <c r="K595" s="332"/>
      <c r="L595" s="331"/>
      <c r="M595" s="331"/>
      <c r="N595" s="331"/>
      <c r="O595" s="333"/>
      <c r="P595" s="42"/>
      <c r="Q595" s="2164"/>
      <c r="U595" s="43"/>
      <c r="V595" s="43"/>
    </row>
    <row r="596" spans="2:22" ht="31.5" hidden="1" customHeight="1" thickTop="1" x14ac:dyDescent="0.25">
      <c r="B596" s="2419" t="s">
        <v>15</v>
      </c>
      <c r="C596" s="2386" t="s">
        <v>16</v>
      </c>
      <c r="D596" s="2436" t="s">
        <v>191</v>
      </c>
      <c r="E596" s="2370" t="s">
        <v>192</v>
      </c>
      <c r="H596" s="334"/>
      <c r="I596" s="335"/>
      <c r="J596" s="336"/>
      <c r="K596" s="336"/>
      <c r="L596" s="335"/>
      <c r="M596" s="337"/>
      <c r="N596" s="698" t="s">
        <v>166</v>
      </c>
      <c r="O596" s="699" t="s">
        <v>187</v>
      </c>
      <c r="P596" s="42"/>
      <c r="Q596" s="2164"/>
      <c r="U596" s="43"/>
      <c r="V596" s="43"/>
    </row>
    <row r="597" spans="2:22" ht="15" hidden="1" customHeight="1" x14ac:dyDescent="0.25">
      <c r="B597" s="2446"/>
      <c r="C597" s="2441"/>
      <c r="D597" s="2437"/>
      <c r="E597" s="2371"/>
      <c r="H597" s="339"/>
      <c r="I597" s="340"/>
      <c r="J597" s="341"/>
      <c r="K597" s="341"/>
      <c r="L597" s="42"/>
      <c r="M597" s="43"/>
      <c r="N597" s="342"/>
      <c r="O597" s="343"/>
      <c r="P597" s="42"/>
      <c r="Q597" s="2164"/>
      <c r="U597" s="43"/>
      <c r="V597" s="43"/>
    </row>
    <row r="598" spans="2:22" ht="15" hidden="1" customHeight="1" x14ac:dyDescent="0.25">
      <c r="B598" s="2446"/>
      <c r="C598" s="2441"/>
      <c r="D598" s="2437"/>
      <c r="E598" s="2371"/>
      <c r="H598" s="344">
        <v>6061</v>
      </c>
      <c r="I598" s="345" t="s">
        <v>20</v>
      </c>
      <c r="J598" s="346"/>
      <c r="K598" s="346"/>
      <c r="L598" s="347"/>
      <c r="M598" s="431"/>
      <c r="N598" s="2499">
        <f t="shared" ref="N598:N606" si="26">O31+O158+O268+O378+O488</f>
        <v>0</v>
      </c>
      <c r="O598" s="2500"/>
      <c r="P598" s="42"/>
      <c r="Q598" s="2164"/>
      <c r="U598" s="43"/>
      <c r="V598" s="43"/>
    </row>
    <row r="599" spans="2:22" ht="15" hidden="1" customHeight="1" x14ac:dyDescent="0.25">
      <c r="B599" s="2447"/>
      <c r="C599" s="2442"/>
      <c r="D599" s="2437"/>
      <c r="E599" s="2371"/>
      <c r="H599" s="348">
        <v>6063</v>
      </c>
      <c r="I599" s="349" t="s">
        <v>22</v>
      </c>
      <c r="J599" s="350"/>
      <c r="K599" s="350"/>
      <c r="L599" s="351"/>
      <c r="M599" s="437"/>
      <c r="N599" s="2499">
        <f t="shared" si="26"/>
        <v>0</v>
      </c>
      <c r="O599" s="2500"/>
      <c r="P599" s="42"/>
      <c r="Q599" s="2164"/>
      <c r="U599" s="43"/>
      <c r="V599" s="43"/>
    </row>
    <row r="600" spans="2:22" ht="15" hidden="1" customHeight="1" x14ac:dyDescent="0.25">
      <c r="B600" s="702" t="s">
        <v>21</v>
      </c>
      <c r="C600" s="703"/>
      <c r="D600" s="704"/>
      <c r="E600" s="705"/>
      <c r="H600" s="348">
        <v>6064</v>
      </c>
      <c r="I600" s="349" t="s">
        <v>24</v>
      </c>
      <c r="J600" s="350"/>
      <c r="K600" s="350"/>
      <c r="L600" s="351"/>
      <c r="M600" s="437"/>
      <c r="N600" s="2499">
        <f t="shared" si="26"/>
        <v>0</v>
      </c>
      <c r="O600" s="2500"/>
      <c r="P600" s="45"/>
      <c r="Q600" s="2164"/>
      <c r="U600" s="43"/>
      <c r="V600" s="43"/>
    </row>
    <row r="601" spans="2:22" ht="15" hidden="1" customHeight="1" x14ac:dyDescent="0.25">
      <c r="B601" s="706" t="s">
        <v>195</v>
      </c>
      <c r="C601" s="707">
        <f>C36</f>
        <v>0</v>
      </c>
      <c r="D601" s="766" t="e">
        <f>D36</f>
        <v>#DIV/0!</v>
      </c>
      <c r="E601" s="766">
        <f>E36</f>
        <v>0</v>
      </c>
      <c r="H601" s="348">
        <v>6066</v>
      </c>
      <c r="I601" s="349" t="s">
        <v>26</v>
      </c>
      <c r="J601" s="350"/>
      <c r="K601" s="350"/>
      <c r="L601" s="351"/>
      <c r="M601" s="437"/>
      <c r="N601" s="2499">
        <f t="shared" si="26"/>
        <v>0</v>
      </c>
      <c r="O601" s="2500"/>
      <c r="P601" s="352"/>
      <c r="Q601" s="2164"/>
      <c r="U601" s="352"/>
      <c r="V601" s="352"/>
    </row>
    <row r="602" spans="2:22" ht="15" hidden="1" customHeight="1" x14ac:dyDescent="0.25">
      <c r="B602" s="706" t="s">
        <v>196</v>
      </c>
      <c r="C602" s="707">
        <f>C163</f>
        <v>0</v>
      </c>
      <c r="D602" s="766" t="e">
        <f>D163</f>
        <v>#DIV/0!</v>
      </c>
      <c r="E602" s="766">
        <f>E163</f>
        <v>0</v>
      </c>
      <c r="H602" s="353" t="s">
        <v>28</v>
      </c>
      <c r="I602" s="349" t="s">
        <v>29</v>
      </c>
      <c r="J602" s="350"/>
      <c r="K602" s="350"/>
      <c r="L602" s="351"/>
      <c r="M602" s="437"/>
      <c r="N602" s="2499">
        <f t="shared" si="26"/>
        <v>0</v>
      </c>
      <c r="O602" s="2500"/>
      <c r="P602" s="42"/>
      <c r="Q602" s="2164"/>
      <c r="U602" s="43"/>
      <c r="V602" s="43"/>
    </row>
    <row r="603" spans="2:22" ht="15" hidden="1" customHeight="1" x14ac:dyDescent="0.25">
      <c r="B603" s="706" t="s">
        <v>197</v>
      </c>
      <c r="C603" s="707">
        <f>C273</f>
        <v>0</v>
      </c>
      <c r="D603" s="766" t="e">
        <f>D273</f>
        <v>#DIV/0!</v>
      </c>
      <c r="E603" s="766">
        <f>E273</f>
        <v>0</v>
      </c>
      <c r="H603" s="353" t="s">
        <v>31</v>
      </c>
      <c r="I603" s="349" t="s">
        <v>32</v>
      </c>
      <c r="J603" s="350"/>
      <c r="K603" s="350"/>
      <c r="L603" s="351"/>
      <c r="M603" s="437"/>
      <c r="N603" s="2499">
        <f t="shared" si="26"/>
        <v>0</v>
      </c>
      <c r="O603" s="2500"/>
      <c r="P603" s="42"/>
      <c r="Q603" s="2164"/>
      <c r="U603" s="43"/>
      <c r="V603" s="43"/>
    </row>
    <row r="604" spans="2:22" ht="15" hidden="1" customHeight="1" x14ac:dyDescent="0.25">
      <c r="B604" s="706" t="s">
        <v>198</v>
      </c>
      <c r="C604" s="707">
        <f>C383</f>
        <v>0</v>
      </c>
      <c r="D604" s="766" t="e">
        <f>D383</f>
        <v>#DIV/0!</v>
      </c>
      <c r="E604" s="766">
        <f>E383</f>
        <v>0</v>
      </c>
      <c r="H604" s="353" t="s">
        <v>33</v>
      </c>
      <c r="I604" s="349" t="s">
        <v>34</v>
      </c>
      <c r="J604" s="350"/>
      <c r="K604" s="350"/>
      <c r="L604" s="351"/>
      <c r="M604" s="437"/>
      <c r="N604" s="2499">
        <f t="shared" si="26"/>
        <v>0</v>
      </c>
      <c r="O604" s="2500"/>
      <c r="P604" s="42"/>
      <c r="Q604" s="2164"/>
      <c r="U604" s="43"/>
      <c r="V604" s="43"/>
    </row>
    <row r="605" spans="2:22" ht="15" hidden="1" customHeight="1" thickBot="1" x14ac:dyDescent="0.3">
      <c r="B605" s="706" t="s">
        <v>199</v>
      </c>
      <c r="C605" s="707">
        <f>C493</f>
        <v>0</v>
      </c>
      <c r="D605" s="766" t="e">
        <f>D493</f>
        <v>#DIV/0!</v>
      </c>
      <c r="E605" s="766">
        <f>E493</f>
        <v>0</v>
      </c>
      <c r="H605" s="355" t="s">
        <v>36</v>
      </c>
      <c r="I605" s="356" t="s">
        <v>37</v>
      </c>
      <c r="J605" s="357"/>
      <c r="K605" s="357"/>
      <c r="L605" s="358"/>
      <c r="M605" s="450"/>
      <c r="N605" s="2499">
        <f t="shared" si="26"/>
        <v>0</v>
      </c>
      <c r="O605" s="2500"/>
      <c r="P605" s="42"/>
      <c r="Q605" s="2164"/>
      <c r="U605" s="43"/>
      <c r="V605" s="43"/>
    </row>
    <row r="606" spans="2:22" ht="15" hidden="1" customHeight="1" thickBot="1" x14ac:dyDescent="0.3">
      <c r="B606" s="733" t="s">
        <v>30</v>
      </c>
      <c r="C606" s="727">
        <f>SUM(C601:C605)</f>
        <v>0</v>
      </c>
      <c r="D606" s="767" t="e">
        <f>E606/C606</f>
        <v>#DIV/0!</v>
      </c>
      <c r="E606" s="767">
        <f>SUM(E601:E605)</f>
        <v>0</v>
      </c>
      <c r="H606" s="359">
        <v>60</v>
      </c>
      <c r="I606" s="360" t="s">
        <v>39</v>
      </c>
      <c r="J606" s="361"/>
      <c r="K606" s="361"/>
      <c r="L606" s="362"/>
      <c r="M606" s="451"/>
      <c r="N606" s="2501">
        <f t="shared" si="26"/>
        <v>0</v>
      </c>
      <c r="O606" s="2502"/>
      <c r="P606" s="45"/>
      <c r="Q606" s="2164"/>
      <c r="U606" s="43"/>
      <c r="V606" s="43"/>
    </row>
    <row r="607" spans="2:22" ht="15" hidden="1" customHeight="1" thickBot="1" x14ac:dyDescent="0.3">
      <c r="B607" s="603"/>
      <c r="C607" s="445"/>
      <c r="D607" s="770"/>
      <c r="E607" s="604"/>
      <c r="H607" s="364"/>
      <c r="I607" s="365"/>
      <c r="J607" s="336"/>
      <c r="K607" s="336"/>
      <c r="L607" s="366"/>
      <c r="M607" s="367"/>
      <c r="N607" s="711"/>
      <c r="O607" s="712"/>
      <c r="P607" s="369"/>
      <c r="Q607" s="2164"/>
      <c r="U607" s="369"/>
      <c r="V607" s="369"/>
    </row>
    <row r="608" spans="2:22" ht="15" hidden="1" customHeight="1" thickBot="1" x14ac:dyDescent="0.3">
      <c r="B608" s="472" t="s">
        <v>35</v>
      </c>
      <c r="C608" s="473"/>
      <c r="D608" s="730"/>
      <c r="E608" s="475"/>
      <c r="H608" s="370">
        <v>613</v>
      </c>
      <c r="I608" s="371" t="s">
        <v>42</v>
      </c>
      <c r="J608" s="372"/>
      <c r="K608" s="372"/>
      <c r="L608" s="373"/>
      <c r="M608" s="373"/>
      <c r="N608" s="2499">
        <f t="shared" ref="N608:N613" si="27">O41+O168+O278+O388+O498</f>
        <v>0</v>
      </c>
      <c r="O608" s="2500"/>
      <c r="P608" s="45"/>
      <c r="Q608" s="2164"/>
      <c r="U608" s="43"/>
      <c r="V608" s="43"/>
    </row>
    <row r="609" spans="2:22" ht="15" hidden="1" customHeight="1" x14ac:dyDescent="0.25">
      <c r="B609" s="706" t="s">
        <v>195</v>
      </c>
      <c r="C609" s="707">
        <f>C42</f>
        <v>0</v>
      </c>
      <c r="D609" s="766" t="e">
        <f>D42</f>
        <v>#DIV/0!</v>
      </c>
      <c r="E609" s="766">
        <f>E42</f>
        <v>0</v>
      </c>
      <c r="H609" s="348">
        <v>614</v>
      </c>
      <c r="I609" s="349" t="s">
        <v>44</v>
      </c>
      <c r="J609" s="350"/>
      <c r="K609" s="350"/>
      <c r="L609" s="351"/>
      <c r="M609" s="351"/>
      <c r="N609" s="2499">
        <f t="shared" si="27"/>
        <v>0</v>
      </c>
      <c r="O609" s="2500"/>
      <c r="P609" s="369"/>
      <c r="Q609" s="2164"/>
      <c r="U609" s="369"/>
      <c r="V609" s="369"/>
    </row>
    <row r="610" spans="2:22" ht="15" hidden="1" customHeight="1" x14ac:dyDescent="0.25">
      <c r="B610" s="706" t="s">
        <v>196</v>
      </c>
      <c r="C610" s="707">
        <f>C169</f>
        <v>0</v>
      </c>
      <c r="D610" s="766" t="e">
        <f>D169</f>
        <v>#DIV/0!</v>
      </c>
      <c r="E610" s="766">
        <f>E169</f>
        <v>0</v>
      </c>
      <c r="H610" s="348">
        <v>615</v>
      </c>
      <c r="I610" s="349" t="s">
        <v>45</v>
      </c>
      <c r="J610" s="350"/>
      <c r="K610" s="350"/>
      <c r="L610" s="351"/>
      <c r="M610" s="351"/>
      <c r="N610" s="2499">
        <f t="shared" si="27"/>
        <v>0</v>
      </c>
      <c r="O610" s="2500"/>
      <c r="P610" s="45"/>
      <c r="Q610" s="2164"/>
      <c r="U610" s="43"/>
      <c r="V610" s="43"/>
    </row>
    <row r="611" spans="2:22" ht="15" hidden="1" customHeight="1" x14ac:dyDescent="0.25">
      <c r="B611" s="706" t="s">
        <v>197</v>
      </c>
      <c r="C611" s="707">
        <f>C279</f>
        <v>0</v>
      </c>
      <c r="D611" s="766" t="e">
        <f>D279</f>
        <v>#DIV/0!</v>
      </c>
      <c r="E611" s="766">
        <f>E279</f>
        <v>0</v>
      </c>
      <c r="H611" s="348">
        <v>616</v>
      </c>
      <c r="I611" s="349" t="s">
        <v>47</v>
      </c>
      <c r="J611" s="350"/>
      <c r="K611" s="350"/>
      <c r="L611" s="351"/>
      <c r="M611" s="351"/>
      <c r="N611" s="2499">
        <f t="shared" si="27"/>
        <v>0</v>
      </c>
      <c r="O611" s="2500"/>
      <c r="P611" s="369"/>
      <c r="Q611" s="2164"/>
      <c r="U611" s="369"/>
      <c r="V611" s="369"/>
    </row>
    <row r="612" spans="2:22" ht="15" hidden="1" customHeight="1" x14ac:dyDescent="0.25">
      <c r="B612" s="706" t="s">
        <v>198</v>
      </c>
      <c r="C612" s="707">
        <f>C389</f>
        <v>0</v>
      </c>
      <c r="D612" s="766" t="e">
        <f>D389</f>
        <v>#DIV/0!</v>
      </c>
      <c r="E612" s="766">
        <f>E389</f>
        <v>0</v>
      </c>
      <c r="H612" s="374">
        <v>618</v>
      </c>
      <c r="I612" s="375" t="s">
        <v>49</v>
      </c>
      <c r="J612" s="376"/>
      <c r="K612" s="376"/>
      <c r="L612" s="377"/>
      <c r="M612" s="377"/>
      <c r="N612" s="2499">
        <f t="shared" si="27"/>
        <v>0</v>
      </c>
      <c r="O612" s="2500"/>
      <c r="P612" s="45"/>
      <c r="Q612" s="2164"/>
      <c r="U612" s="43"/>
      <c r="V612" s="43"/>
    </row>
    <row r="613" spans="2:22" ht="15" hidden="1" customHeight="1" thickBot="1" x14ac:dyDescent="0.3">
      <c r="B613" s="706" t="s">
        <v>199</v>
      </c>
      <c r="C613" s="707">
        <f>C499</f>
        <v>0</v>
      </c>
      <c r="D613" s="766" t="e">
        <f>D499</f>
        <v>#DIV/0!</v>
      </c>
      <c r="E613" s="766">
        <f>E499</f>
        <v>0</v>
      </c>
      <c r="H613" s="359">
        <v>61</v>
      </c>
      <c r="I613" s="378" t="s">
        <v>51</v>
      </c>
      <c r="J613" s="361"/>
      <c r="K613" s="361"/>
      <c r="L613" s="362"/>
      <c r="M613" s="451"/>
      <c r="N613" s="2501">
        <f t="shared" si="27"/>
        <v>0</v>
      </c>
      <c r="O613" s="2502"/>
      <c r="P613" s="369"/>
      <c r="Q613" s="2164"/>
      <c r="U613" s="369"/>
      <c r="V613" s="369"/>
    </row>
    <row r="614" spans="2:22" ht="15" hidden="1" customHeight="1" thickBot="1" x14ac:dyDescent="0.3">
      <c r="B614" s="726" t="s">
        <v>43</v>
      </c>
      <c r="C614" s="727">
        <f>SUM(C609:C613)</f>
        <v>0</v>
      </c>
      <c r="D614" s="767" t="e">
        <f>E614/C614</f>
        <v>#DIV/0!</v>
      </c>
      <c r="E614" s="767">
        <f>SUM(E609:E613)</f>
        <v>0</v>
      </c>
      <c r="H614" s="379"/>
      <c r="I614" s="42"/>
      <c r="J614" s="341"/>
      <c r="K614" s="341"/>
      <c r="L614" s="45"/>
      <c r="M614" s="43"/>
      <c r="N614" s="722"/>
      <c r="O614" s="723"/>
      <c r="P614" s="45"/>
      <c r="Q614" s="2164"/>
      <c r="U614" s="43"/>
      <c r="V614" s="43"/>
    </row>
    <row r="615" spans="2:22" ht="15" hidden="1" customHeight="1" thickBot="1" x14ac:dyDescent="0.3">
      <c r="B615" s="603"/>
      <c r="C615" s="74"/>
      <c r="D615" s="720"/>
      <c r="E615" s="73"/>
      <c r="H615" s="370">
        <v>621</v>
      </c>
      <c r="I615" s="381" t="s">
        <v>54</v>
      </c>
      <c r="J615" s="346"/>
      <c r="K615" s="346"/>
      <c r="L615" s="347"/>
      <c r="M615" s="431"/>
      <c r="N615" s="2499">
        <f t="shared" ref="N615:N626" si="28">O48+O175+O285+O395+O505</f>
        <v>0</v>
      </c>
      <c r="O615" s="2500"/>
      <c r="P615" s="352"/>
      <c r="Q615" s="2164"/>
      <c r="U615" s="352"/>
      <c r="V615" s="352"/>
    </row>
    <row r="616" spans="2:22" ht="15" hidden="1" customHeight="1" thickBot="1" x14ac:dyDescent="0.3">
      <c r="B616" s="472" t="s">
        <v>46</v>
      </c>
      <c r="C616" s="473"/>
      <c r="D616" s="730"/>
      <c r="E616" s="475"/>
      <c r="H616" s="348">
        <v>622</v>
      </c>
      <c r="I616" s="349" t="s">
        <v>56</v>
      </c>
      <c r="J616" s="350"/>
      <c r="K616" s="350"/>
      <c r="L616" s="351"/>
      <c r="M616" s="437"/>
      <c r="N616" s="2499">
        <f t="shared" si="28"/>
        <v>0</v>
      </c>
      <c r="O616" s="2500"/>
      <c r="P616" s="352"/>
      <c r="Q616" s="2164"/>
      <c r="U616" s="43"/>
      <c r="V616" s="43"/>
    </row>
    <row r="617" spans="2:22" ht="15" hidden="1" customHeight="1" x14ac:dyDescent="0.25">
      <c r="B617" s="706" t="s">
        <v>195</v>
      </c>
      <c r="C617" s="707">
        <f>C60</f>
        <v>0</v>
      </c>
      <c r="D617" s="766" t="e">
        <f>D60</f>
        <v>#DIV/0!</v>
      </c>
      <c r="E617" s="766">
        <f>E60</f>
        <v>0</v>
      </c>
      <c r="H617" s="348" t="s">
        <v>58</v>
      </c>
      <c r="I617" s="349" t="s">
        <v>59</v>
      </c>
      <c r="J617" s="350"/>
      <c r="K617" s="350"/>
      <c r="L617" s="351"/>
      <c r="M617" s="437"/>
      <c r="N617" s="2499">
        <f t="shared" si="28"/>
        <v>0</v>
      </c>
      <c r="O617" s="2500"/>
      <c r="P617" s="352"/>
      <c r="Q617" s="2164"/>
      <c r="U617" s="43"/>
      <c r="V617" s="43"/>
    </row>
    <row r="618" spans="2:22" ht="15" hidden="1" customHeight="1" x14ac:dyDescent="0.25">
      <c r="B618" s="706" t="s">
        <v>196</v>
      </c>
      <c r="C618" s="707">
        <f>C187</f>
        <v>0</v>
      </c>
      <c r="D618" s="766" t="e">
        <f>D187</f>
        <v>#DIV/0!</v>
      </c>
      <c r="E618" s="766">
        <f>E187</f>
        <v>0</v>
      </c>
      <c r="H618" s="348">
        <v>623</v>
      </c>
      <c r="I618" s="349" t="s">
        <v>61</v>
      </c>
      <c r="J618" s="350"/>
      <c r="K618" s="350"/>
      <c r="L618" s="351"/>
      <c r="M618" s="437"/>
      <c r="N618" s="2499">
        <f t="shared" si="28"/>
        <v>0</v>
      </c>
      <c r="O618" s="2500"/>
      <c r="P618" s="325"/>
      <c r="Q618" s="2164"/>
      <c r="U618" s="325"/>
      <c r="V618" s="325"/>
    </row>
    <row r="619" spans="2:22" ht="15" hidden="1" customHeight="1" x14ac:dyDescent="0.25">
      <c r="B619" s="706" t="s">
        <v>197</v>
      </c>
      <c r="C619" s="707">
        <f>C297</f>
        <v>0</v>
      </c>
      <c r="D619" s="766" t="e">
        <f>D297</f>
        <v>#DIV/0!</v>
      </c>
      <c r="E619" s="766">
        <f>E297</f>
        <v>0</v>
      </c>
      <c r="H619" s="348">
        <v>624</v>
      </c>
      <c r="I619" s="349" t="s">
        <v>63</v>
      </c>
      <c r="J619" s="350"/>
      <c r="K619" s="350"/>
      <c r="L619" s="351"/>
      <c r="M619" s="437"/>
      <c r="N619" s="2499">
        <f t="shared" si="28"/>
        <v>0</v>
      </c>
      <c r="O619" s="2500"/>
      <c r="P619" s="325"/>
      <c r="Q619" s="2164"/>
      <c r="U619" s="325"/>
      <c r="V619" s="325"/>
    </row>
    <row r="620" spans="2:22" ht="15" hidden="1" customHeight="1" x14ac:dyDescent="0.25">
      <c r="B620" s="706" t="s">
        <v>198</v>
      </c>
      <c r="C620" s="707">
        <f>C407</f>
        <v>0</v>
      </c>
      <c r="D620" s="766" t="e">
        <f>D407</f>
        <v>#DIV/0!</v>
      </c>
      <c r="E620" s="766">
        <f>E407</f>
        <v>0</v>
      </c>
      <c r="H620" s="348" t="s">
        <v>65</v>
      </c>
      <c r="I620" s="349" t="s">
        <v>66</v>
      </c>
      <c r="J620" s="350"/>
      <c r="K620" s="350"/>
      <c r="L620" s="351"/>
      <c r="M620" s="437"/>
      <c r="N620" s="2499">
        <f t="shared" si="28"/>
        <v>0</v>
      </c>
      <c r="O620" s="2500"/>
      <c r="P620" s="325"/>
      <c r="Q620" s="2164"/>
      <c r="U620" s="325"/>
      <c r="V620" s="325"/>
    </row>
    <row r="621" spans="2:22" ht="15" hidden="1" customHeight="1" thickBot="1" x14ac:dyDescent="0.3">
      <c r="B621" s="706" t="s">
        <v>199</v>
      </c>
      <c r="C621" s="707">
        <f>C517</f>
        <v>0</v>
      </c>
      <c r="D621" s="766" t="e">
        <f>D517</f>
        <v>#DIV/0!</v>
      </c>
      <c r="E621" s="766">
        <f>E517</f>
        <v>0</v>
      </c>
      <c r="H621" s="348" t="s">
        <v>68</v>
      </c>
      <c r="I621" s="349" t="s">
        <v>69</v>
      </c>
      <c r="J621" s="350"/>
      <c r="K621" s="350"/>
      <c r="L621" s="351"/>
      <c r="M621" s="437"/>
      <c r="N621" s="2499">
        <f t="shared" si="28"/>
        <v>0</v>
      </c>
      <c r="O621" s="2500"/>
      <c r="P621" s="325"/>
      <c r="Q621" s="2164"/>
      <c r="U621" s="325"/>
      <c r="V621" s="325"/>
    </row>
    <row r="622" spans="2:22" ht="15" hidden="1" customHeight="1" thickBot="1" x14ac:dyDescent="0.3">
      <c r="B622" s="733" t="s">
        <v>83</v>
      </c>
      <c r="C622" s="727">
        <f>SUM(C617:C621)</f>
        <v>0</v>
      </c>
      <c r="D622" s="767" t="e">
        <f>E622/C622</f>
        <v>#DIV/0!</v>
      </c>
      <c r="E622" s="767">
        <f>SUM(E617:E621)</f>
        <v>0</v>
      </c>
      <c r="H622" s="348">
        <v>626</v>
      </c>
      <c r="I622" s="349" t="s">
        <v>71</v>
      </c>
      <c r="J622" s="350"/>
      <c r="K622" s="350"/>
      <c r="L622" s="351"/>
      <c r="M622" s="437"/>
      <c r="N622" s="2499">
        <f t="shared" si="28"/>
        <v>0</v>
      </c>
      <c r="O622" s="2500"/>
      <c r="P622" s="325"/>
      <c r="Q622" s="2164"/>
      <c r="U622" s="325"/>
      <c r="V622" s="325"/>
    </row>
    <row r="623" spans="2:22" ht="15" hidden="1" customHeight="1" thickBot="1" x14ac:dyDescent="0.3">
      <c r="B623" s="70"/>
      <c r="C623" s="67"/>
      <c r="D623" s="735"/>
      <c r="E623" s="69"/>
      <c r="H623" s="348" t="s">
        <v>73</v>
      </c>
      <c r="I623" s="349" t="s">
        <v>74</v>
      </c>
      <c r="J623" s="350"/>
      <c r="K623" s="350"/>
      <c r="L623" s="351"/>
      <c r="M623" s="437"/>
      <c r="N623" s="2499">
        <f t="shared" si="28"/>
        <v>0</v>
      </c>
      <c r="O623" s="2500"/>
      <c r="P623" s="325"/>
      <c r="Q623" s="2164"/>
      <c r="U623" s="325"/>
      <c r="V623" s="325"/>
    </row>
    <row r="624" spans="2:22" ht="15" hidden="1" customHeight="1" thickBot="1" x14ac:dyDescent="0.3">
      <c r="B624" s="472" t="s">
        <v>85</v>
      </c>
      <c r="C624" s="473"/>
      <c r="D624" s="730"/>
      <c r="E624" s="475"/>
      <c r="H624" s="348" t="s">
        <v>76</v>
      </c>
      <c r="I624" s="349" t="s">
        <v>77</v>
      </c>
      <c r="J624" s="350"/>
      <c r="K624" s="350"/>
      <c r="L624" s="351"/>
      <c r="M624" s="437"/>
      <c r="N624" s="2499">
        <f t="shared" si="28"/>
        <v>0</v>
      </c>
      <c r="O624" s="2500"/>
      <c r="P624" s="325"/>
      <c r="Q624" s="2164"/>
      <c r="U624" s="325"/>
      <c r="V624" s="325"/>
    </row>
    <row r="625" spans="2:22" ht="15" hidden="1" customHeight="1" x14ac:dyDescent="0.25">
      <c r="B625" s="706" t="s">
        <v>195</v>
      </c>
      <c r="C625" s="707">
        <f>C66</f>
        <v>0</v>
      </c>
      <c r="D625" s="766" t="e">
        <f>D66</f>
        <v>#DIV/0!</v>
      </c>
      <c r="E625" s="766">
        <f>E66</f>
        <v>0</v>
      </c>
      <c r="H625" s="374" t="s">
        <v>79</v>
      </c>
      <c r="I625" s="356" t="s">
        <v>80</v>
      </c>
      <c r="J625" s="357"/>
      <c r="K625" s="357"/>
      <c r="L625" s="358"/>
      <c r="M625" s="450"/>
      <c r="N625" s="2499">
        <f t="shared" si="28"/>
        <v>0</v>
      </c>
      <c r="O625" s="2500"/>
      <c r="P625" s="325"/>
      <c r="Q625" s="2164"/>
      <c r="U625" s="325"/>
      <c r="V625" s="325"/>
    </row>
    <row r="626" spans="2:22" ht="15" hidden="1" customHeight="1" x14ac:dyDescent="0.25">
      <c r="B626" s="706" t="s">
        <v>196</v>
      </c>
      <c r="C626" s="707">
        <f>C193</f>
        <v>0</v>
      </c>
      <c r="D626" s="766" t="e">
        <f>D193</f>
        <v>#DIV/0!</v>
      </c>
      <c r="E626" s="766">
        <f>E193</f>
        <v>0</v>
      </c>
      <c r="H626" s="359">
        <v>62</v>
      </c>
      <c r="I626" s="378" t="s">
        <v>82</v>
      </c>
      <c r="J626" s="361"/>
      <c r="K626" s="361"/>
      <c r="L626" s="362"/>
      <c r="M626" s="451"/>
      <c r="N626" s="2501">
        <f t="shared" si="28"/>
        <v>0</v>
      </c>
      <c r="O626" s="2502"/>
      <c r="P626" s="325"/>
      <c r="Q626" s="2164"/>
      <c r="U626" s="325"/>
      <c r="V626" s="325"/>
    </row>
    <row r="627" spans="2:22" ht="14.1" hidden="1" customHeight="1" x14ac:dyDescent="0.25">
      <c r="B627" s="706" t="s">
        <v>197</v>
      </c>
      <c r="C627" s="707">
        <f>C303</f>
        <v>0</v>
      </c>
      <c r="D627" s="766" t="e">
        <f>D303</f>
        <v>#DIV/0!</v>
      </c>
      <c r="E627" s="766">
        <f>E303</f>
        <v>0</v>
      </c>
      <c r="H627" s="334"/>
      <c r="I627" s="369"/>
      <c r="J627" s="341"/>
      <c r="K627" s="341"/>
      <c r="L627" s="325"/>
      <c r="M627" s="325"/>
      <c r="N627" s="731"/>
      <c r="O627" s="732"/>
      <c r="Q627" s="2164"/>
    </row>
    <row r="628" spans="2:22" ht="14.1" hidden="1" customHeight="1" x14ac:dyDescent="0.25">
      <c r="B628" s="706" t="s">
        <v>198</v>
      </c>
      <c r="C628" s="709">
        <f>C413</f>
        <v>0</v>
      </c>
      <c r="D628" s="771" t="e">
        <f>D413</f>
        <v>#DIV/0!</v>
      </c>
      <c r="E628" s="771">
        <f>E413</f>
        <v>0</v>
      </c>
      <c r="H628" s="383">
        <v>63</v>
      </c>
      <c r="I628" s="378" t="s">
        <v>84</v>
      </c>
      <c r="J628" s="361"/>
      <c r="K628" s="361"/>
      <c r="L628" s="362"/>
      <c r="M628" s="451"/>
      <c r="N628" s="2501">
        <f>O61+O188+O298+O408+O518</f>
        <v>0</v>
      </c>
      <c r="O628" s="2502"/>
      <c r="Q628" s="2164"/>
    </row>
    <row r="629" spans="2:22" ht="14.1" hidden="1" customHeight="1" thickBot="1" x14ac:dyDescent="0.3">
      <c r="B629" s="706" t="s">
        <v>199</v>
      </c>
      <c r="C629" s="725">
        <f>C523</f>
        <v>0</v>
      </c>
      <c r="D629" s="772" t="e">
        <f>D523</f>
        <v>#DIV/0!</v>
      </c>
      <c r="E629" s="772">
        <f>E523</f>
        <v>0</v>
      </c>
      <c r="H629" s="364"/>
      <c r="I629" s="352"/>
      <c r="J629" s="341"/>
      <c r="K629" s="341"/>
      <c r="L629" s="325"/>
      <c r="M629" s="325"/>
      <c r="N629" s="711"/>
      <c r="O629" s="712"/>
      <c r="Q629" s="2164"/>
    </row>
    <row r="630" spans="2:22" ht="14.1" hidden="1" customHeight="1" thickBot="1" x14ac:dyDescent="0.3">
      <c r="B630" s="733" t="s">
        <v>92</v>
      </c>
      <c r="C630" s="727">
        <f>SUM(C625:C629)</f>
        <v>0</v>
      </c>
      <c r="D630" s="767" t="e">
        <f>E630/C630</f>
        <v>#DIV/0!</v>
      </c>
      <c r="E630" s="767">
        <f>SUM(E625:E629)</f>
        <v>0</v>
      </c>
      <c r="H630" s="370">
        <v>64111</v>
      </c>
      <c r="I630" s="381" t="s">
        <v>87</v>
      </c>
      <c r="J630" s="346"/>
      <c r="K630" s="346"/>
      <c r="L630" s="347"/>
      <c r="M630" s="431"/>
      <c r="N630" s="2499">
        <f>O63+O190+O300+O410+O520</f>
        <v>0</v>
      </c>
      <c r="O630" s="2500"/>
      <c r="Q630" s="2164"/>
    </row>
    <row r="631" spans="2:22" ht="14.1" hidden="1" customHeight="1" thickBot="1" x14ac:dyDescent="0.3">
      <c r="B631" s="70"/>
      <c r="C631" s="67"/>
      <c r="D631" s="735"/>
      <c r="E631" s="69"/>
      <c r="H631" s="348">
        <v>64115</v>
      </c>
      <c r="I631" s="349" t="s">
        <v>89</v>
      </c>
      <c r="J631" s="350"/>
      <c r="K631" s="350"/>
      <c r="L631" s="351"/>
      <c r="M631" s="437"/>
      <c r="N631" s="2499">
        <f>O64+O191+O301+O411+O521</f>
        <v>0</v>
      </c>
      <c r="O631" s="2500"/>
      <c r="Q631" s="2164"/>
    </row>
    <row r="632" spans="2:22" ht="14.1" hidden="1" customHeight="1" thickBot="1" x14ac:dyDescent="0.3">
      <c r="B632" s="472" t="s">
        <v>95</v>
      </c>
      <c r="C632" s="473"/>
      <c r="D632" s="730"/>
      <c r="E632" s="475"/>
      <c r="H632" s="348">
        <v>645</v>
      </c>
      <c r="I632" s="349" t="s">
        <v>91</v>
      </c>
      <c r="J632" s="350"/>
      <c r="K632" s="350"/>
      <c r="L632" s="351"/>
      <c r="M632" s="437"/>
      <c r="N632" s="2499">
        <f>O65+O192+O302+O412+O522</f>
        <v>0</v>
      </c>
      <c r="O632" s="2500"/>
      <c r="Q632" s="2164"/>
    </row>
    <row r="633" spans="2:22" ht="14.1" hidden="1" customHeight="1" x14ac:dyDescent="0.25">
      <c r="B633" s="706" t="s">
        <v>195</v>
      </c>
      <c r="C633" s="707">
        <f>C74</f>
        <v>0</v>
      </c>
      <c r="D633" s="766" t="e">
        <f>D74</f>
        <v>#DIV/0!</v>
      </c>
      <c r="E633" s="766">
        <f>E74</f>
        <v>0</v>
      </c>
      <c r="H633" s="374">
        <v>647</v>
      </c>
      <c r="I633" s="356" t="s">
        <v>93</v>
      </c>
      <c r="J633" s="357"/>
      <c r="K633" s="357"/>
      <c r="L633" s="358"/>
      <c r="M633" s="450"/>
      <c r="N633" s="2499">
        <f>O66+O193+O303+O413+O523</f>
        <v>0</v>
      </c>
      <c r="O633" s="2500"/>
      <c r="Q633" s="2164"/>
    </row>
    <row r="634" spans="2:22" ht="14.1" hidden="1" customHeight="1" x14ac:dyDescent="0.25">
      <c r="B634" s="706" t="s">
        <v>196</v>
      </c>
      <c r="C634" s="707">
        <f>C201</f>
        <v>0</v>
      </c>
      <c r="D634" s="766" t="e">
        <f>D201</f>
        <v>#DIV/0!</v>
      </c>
      <c r="E634" s="766">
        <f>E201</f>
        <v>0</v>
      </c>
      <c r="H634" s="359">
        <v>64</v>
      </c>
      <c r="I634" s="378" t="s">
        <v>94</v>
      </c>
      <c r="J634" s="361"/>
      <c r="K634" s="361"/>
      <c r="L634" s="362"/>
      <c r="M634" s="451"/>
      <c r="N634" s="2501">
        <f>O67+O194+O304+O414+O524</f>
        <v>0</v>
      </c>
      <c r="O634" s="2502"/>
      <c r="Q634" s="2164"/>
    </row>
    <row r="635" spans="2:22" ht="14.1" hidden="1" customHeight="1" x14ac:dyDescent="0.25">
      <c r="B635" s="706" t="s">
        <v>197</v>
      </c>
      <c r="C635" s="707">
        <f>C311</f>
        <v>0</v>
      </c>
      <c r="D635" s="766" t="e">
        <f>D311</f>
        <v>#DIV/0!</v>
      </c>
      <c r="E635" s="766">
        <f>E311</f>
        <v>0</v>
      </c>
      <c r="H635" s="364"/>
      <c r="I635" s="352"/>
      <c r="J635" s="341"/>
      <c r="K635" s="341"/>
      <c r="L635" s="325"/>
      <c r="M635" s="325"/>
      <c r="N635" s="711"/>
      <c r="O635" s="712"/>
      <c r="Q635" s="2164"/>
    </row>
    <row r="636" spans="2:22" ht="14.1" hidden="1" customHeight="1" x14ac:dyDescent="0.25">
      <c r="B636" s="706" t="s">
        <v>198</v>
      </c>
      <c r="C636" s="709">
        <f>C421</f>
        <v>0</v>
      </c>
      <c r="D636" s="771" t="e">
        <f>D421</f>
        <v>#DIV/0!</v>
      </c>
      <c r="E636" s="771">
        <f>E421</f>
        <v>0</v>
      </c>
      <c r="H636" s="348">
        <v>654</v>
      </c>
      <c r="I636" s="381" t="s">
        <v>97</v>
      </c>
      <c r="J636" s="346"/>
      <c r="K636" s="346"/>
      <c r="L636" s="347"/>
      <c r="M636" s="431"/>
      <c r="N636" s="2499">
        <f>O69+O196+O306+O416+O526</f>
        <v>0</v>
      </c>
      <c r="O636" s="2500"/>
      <c r="Q636" s="2164"/>
    </row>
    <row r="637" spans="2:22" ht="14.1" hidden="1" customHeight="1" thickBot="1" x14ac:dyDescent="0.3">
      <c r="B637" s="706" t="s">
        <v>199</v>
      </c>
      <c r="C637" s="725">
        <f>C531</f>
        <v>0</v>
      </c>
      <c r="D637" s="772" t="e">
        <f>D531</f>
        <v>#DIV/0!</v>
      </c>
      <c r="E637" s="772">
        <f>E531</f>
        <v>0</v>
      </c>
      <c r="H637" s="348">
        <v>655</v>
      </c>
      <c r="I637" s="384" t="s">
        <v>99</v>
      </c>
      <c r="J637" s="350"/>
      <c r="K637" s="350"/>
      <c r="L637" s="351"/>
      <c r="M637" s="437"/>
      <c r="N637" s="2499">
        <f>O70+O197+O307+O417+O527</f>
        <v>0</v>
      </c>
      <c r="O637" s="2500"/>
      <c r="Q637" s="2164"/>
    </row>
    <row r="638" spans="2:22" ht="14.1" hidden="1" customHeight="1" thickBot="1" x14ac:dyDescent="0.3">
      <c r="B638" s="733" t="s">
        <v>105</v>
      </c>
      <c r="C638" s="727">
        <f>SUM(C633:C637)</f>
        <v>0</v>
      </c>
      <c r="D638" s="767" t="e">
        <f>E638/C638</f>
        <v>#DIV/0!</v>
      </c>
      <c r="E638" s="767">
        <f>SUM(E633:E637)</f>
        <v>0</v>
      </c>
      <c r="H638" s="370">
        <v>658</v>
      </c>
      <c r="I638" s="385" t="s">
        <v>101</v>
      </c>
      <c r="J638" s="357"/>
      <c r="K638" s="357"/>
      <c r="L638" s="386"/>
      <c r="M638" s="477"/>
      <c r="N638" s="2499">
        <f>O71+O198+O308+O418+O528</f>
        <v>0</v>
      </c>
      <c r="O638" s="2500"/>
      <c r="Q638" s="2164"/>
    </row>
    <row r="639" spans="2:22" ht="14.1" hidden="1" customHeight="1" x14ac:dyDescent="0.25">
      <c r="B639" s="70"/>
      <c r="C639" s="480"/>
      <c r="D639" s="735"/>
      <c r="E639" s="69"/>
      <c r="H639" s="359">
        <v>65</v>
      </c>
      <c r="I639" s="378" t="s">
        <v>103</v>
      </c>
      <c r="J639" s="361"/>
      <c r="K639" s="361"/>
      <c r="L639" s="387"/>
      <c r="M639" s="478"/>
      <c r="N639" s="2501">
        <f>O72+O199+O309+O419+O529</f>
        <v>0</v>
      </c>
      <c r="O639" s="2502"/>
      <c r="Q639" s="2164"/>
    </row>
    <row r="640" spans="2:22" ht="14.1" hidden="1" customHeight="1" thickBot="1" x14ac:dyDescent="0.3">
      <c r="B640" s="70"/>
      <c r="C640" s="480"/>
      <c r="D640" s="735"/>
      <c r="E640" s="69"/>
      <c r="H640" s="334"/>
      <c r="I640" s="369"/>
      <c r="J640" s="341"/>
      <c r="K640" s="341"/>
      <c r="L640" s="352"/>
      <c r="M640" s="352"/>
      <c r="N640" s="731"/>
      <c r="O640" s="732"/>
      <c r="Q640" s="2164"/>
    </row>
    <row r="641" spans="2:17" ht="14.1" hidden="1" customHeight="1" x14ac:dyDescent="0.25">
      <c r="B641" s="2503" t="s">
        <v>108</v>
      </c>
      <c r="C641" s="2504"/>
      <c r="D641" s="2505"/>
      <c r="E641" s="2512">
        <f>E638+E630+E622+E614+E606</f>
        <v>0</v>
      </c>
      <c r="H641" s="383">
        <v>66</v>
      </c>
      <c r="I641" s="378" t="s">
        <v>106</v>
      </c>
      <c r="J641" s="361"/>
      <c r="K641" s="361"/>
      <c r="L641" s="361"/>
      <c r="M641" s="479"/>
      <c r="N641" s="2501">
        <f>O74+O201+O311+O421+O531</f>
        <v>0</v>
      </c>
      <c r="O641" s="2502"/>
      <c r="Q641" s="2164"/>
    </row>
    <row r="642" spans="2:17" ht="14.1" hidden="1" customHeight="1" x14ac:dyDescent="0.25">
      <c r="B642" s="2506"/>
      <c r="C642" s="2507"/>
      <c r="D642" s="2508"/>
      <c r="E642" s="2513"/>
      <c r="H642" s="334"/>
      <c r="I642" s="369"/>
      <c r="J642" s="325"/>
      <c r="K642" s="325"/>
      <c r="L642" s="352"/>
      <c r="M642" s="352"/>
      <c r="N642" s="731"/>
      <c r="O642" s="732"/>
      <c r="Q642" s="2164"/>
    </row>
    <row r="643" spans="2:17" ht="14.1" hidden="1" customHeight="1" x14ac:dyDescent="0.25">
      <c r="B643" s="2506"/>
      <c r="C643" s="2507"/>
      <c r="D643" s="2508"/>
      <c r="E643" s="2513"/>
      <c r="H643" s="383">
        <v>67</v>
      </c>
      <c r="I643" s="378" t="s">
        <v>107</v>
      </c>
      <c r="J643" s="361"/>
      <c r="K643" s="361"/>
      <c r="L643" s="361"/>
      <c r="M643" s="479"/>
      <c r="N643" s="2501">
        <f>O76+O203+O313+O423+O533</f>
        <v>0</v>
      </c>
      <c r="O643" s="2502"/>
      <c r="Q643" s="2164"/>
    </row>
    <row r="644" spans="2:17" ht="14.1" hidden="1" customHeight="1" thickBot="1" x14ac:dyDescent="0.3">
      <c r="B644" s="2509"/>
      <c r="C644" s="2510"/>
      <c r="D644" s="2511"/>
      <c r="E644" s="2514"/>
      <c r="H644" s="364"/>
      <c r="I644" s="352"/>
      <c r="J644" s="341"/>
      <c r="K644" s="341"/>
      <c r="L644" s="352"/>
      <c r="M644" s="352"/>
      <c r="N644" s="711"/>
      <c r="O644" s="712"/>
      <c r="Q644" s="2164"/>
    </row>
    <row r="645" spans="2:17" ht="14.1" hidden="1" customHeight="1" thickBot="1" x14ac:dyDescent="0.3">
      <c r="B645" s="482"/>
      <c r="C645" s="483"/>
      <c r="D645" s="483"/>
      <c r="E645" s="484"/>
      <c r="H645" s="370" t="s">
        <v>109</v>
      </c>
      <c r="I645" s="381" t="s">
        <v>110</v>
      </c>
      <c r="J645" s="346"/>
      <c r="K645" s="346"/>
      <c r="L645" s="388"/>
      <c r="M645" s="481"/>
      <c r="N645" s="2499">
        <f>O78+O205+O315+O425+O535</f>
        <v>0</v>
      </c>
      <c r="O645" s="2500"/>
      <c r="Q645" s="2164"/>
    </row>
    <row r="646" spans="2:17" ht="14.1" hidden="1" customHeight="1" thickTop="1" x14ac:dyDescent="0.25">
      <c r="H646" s="348" t="s">
        <v>111</v>
      </c>
      <c r="I646" s="349" t="s">
        <v>112</v>
      </c>
      <c r="J646" s="350"/>
      <c r="K646" s="350"/>
      <c r="L646" s="351"/>
      <c r="M646" s="437"/>
      <c r="N646" s="2499">
        <f>O79+O206+O316+O426+O536</f>
        <v>0</v>
      </c>
      <c r="O646" s="2500"/>
      <c r="Q646" s="2164"/>
    </row>
    <row r="647" spans="2:17" ht="14.1" hidden="1" customHeight="1" x14ac:dyDescent="0.25">
      <c r="H647" s="374">
        <v>6815</v>
      </c>
      <c r="I647" s="356" t="s">
        <v>113</v>
      </c>
      <c r="J647" s="357"/>
      <c r="K647" s="357"/>
      <c r="L647" s="358"/>
      <c r="M647" s="450"/>
      <c r="N647" s="2499">
        <f>O80+O207+O317+O427+O537</f>
        <v>0</v>
      </c>
      <c r="O647" s="2500"/>
      <c r="Q647" s="2164"/>
    </row>
    <row r="648" spans="2:17" ht="14.1" hidden="1" customHeight="1" x14ac:dyDescent="0.25">
      <c r="H648" s="359">
        <v>68</v>
      </c>
      <c r="I648" s="378" t="s">
        <v>114</v>
      </c>
      <c r="J648" s="361"/>
      <c r="K648" s="361"/>
      <c r="L648" s="389"/>
      <c r="M648" s="485"/>
      <c r="N648" s="2501">
        <f>O81+O208+O318+O428+O538</f>
        <v>0</v>
      </c>
      <c r="O648" s="2502"/>
      <c r="Q648" s="2164"/>
    </row>
    <row r="649" spans="2:17" ht="14.1" hidden="1" customHeight="1" x14ac:dyDescent="0.25">
      <c r="H649" s="364"/>
      <c r="I649" s="352"/>
      <c r="J649" s="341"/>
      <c r="K649" s="341"/>
      <c r="L649" s="352"/>
      <c r="M649" s="352"/>
      <c r="N649" s="711"/>
      <c r="O649" s="712"/>
      <c r="Q649" s="2164"/>
    </row>
    <row r="650" spans="2:17" ht="14.1" hidden="1" customHeight="1" x14ac:dyDescent="0.25">
      <c r="H650" s="390">
        <v>86</v>
      </c>
      <c r="I650" s="378" t="s">
        <v>115</v>
      </c>
      <c r="J650" s="361"/>
      <c r="K650" s="361"/>
      <c r="L650" s="361"/>
      <c r="M650" s="479"/>
      <c r="N650" s="2501">
        <f>O83+O210+O320+O430+O540</f>
        <v>0</v>
      </c>
      <c r="O650" s="2502"/>
      <c r="Q650" s="2164"/>
    </row>
    <row r="651" spans="2:17" ht="15.75" hidden="1" customHeight="1" thickBot="1" x14ac:dyDescent="0.3">
      <c r="H651" s="391"/>
      <c r="I651" s="45"/>
      <c r="J651" s="45"/>
      <c r="K651" s="45"/>
      <c r="L651" s="352"/>
      <c r="M651" s="352"/>
      <c r="N651" s="740"/>
      <c r="O651" s="741"/>
      <c r="Q651" s="2164"/>
    </row>
    <row r="652" spans="2:17" ht="15" hidden="1" customHeight="1" x14ac:dyDescent="0.25">
      <c r="H652" s="392" t="s">
        <v>116</v>
      </c>
      <c r="I652" s="393"/>
      <c r="J652" s="394"/>
      <c r="K652" s="394"/>
      <c r="L652" s="393"/>
      <c r="M652" s="530"/>
      <c r="N652" s="2515">
        <f>SUM(N650+N648+N643+N641+N639+N634+N628+N626+N613+N606)</f>
        <v>0</v>
      </c>
      <c r="O652" s="2516">
        <f>SUM(O650+O648+O643+O641+O639+O634+O628+O626+O613+O606)</f>
        <v>0</v>
      </c>
      <c r="Q652" s="2164"/>
    </row>
    <row r="653" spans="2:17" ht="15" hidden="1" customHeight="1" x14ac:dyDescent="0.25">
      <c r="H653" s="364" t="s">
        <v>117</v>
      </c>
      <c r="I653" s="365"/>
      <c r="J653" s="367"/>
      <c r="K653" s="367"/>
      <c r="L653" s="365"/>
      <c r="M653" s="656"/>
      <c r="N653" s="2501">
        <f>IF(N652&lt;N694,N694-N652,0)</f>
        <v>0</v>
      </c>
      <c r="O653" s="2502">
        <f>IF(O652&lt;O694,O694-O652,0)</f>
        <v>0</v>
      </c>
      <c r="Q653" s="2164"/>
    </row>
    <row r="654" spans="2:17" ht="15.75" hidden="1" customHeight="1" thickBot="1" x14ac:dyDescent="0.3">
      <c r="H654" s="398" t="s">
        <v>118</v>
      </c>
      <c r="I654" s="399"/>
      <c r="J654" s="400"/>
      <c r="K654" s="400"/>
      <c r="L654" s="401"/>
      <c r="M654" s="533"/>
      <c r="N654" s="2517">
        <f>SUM(N652+N653)</f>
        <v>0</v>
      </c>
      <c r="O654" s="2518">
        <f>SUM(O652+O653)</f>
        <v>0</v>
      </c>
      <c r="Q654" s="2164"/>
    </row>
    <row r="655" spans="2:17" ht="13.5" hidden="1" customHeight="1" thickBot="1" x14ac:dyDescent="0.3">
      <c r="N655" s="755"/>
      <c r="O655" s="756"/>
      <c r="Q655" s="2164"/>
    </row>
    <row r="656" spans="2:17" ht="15.75" hidden="1" customHeight="1" thickBot="1" x14ac:dyDescent="0.3">
      <c r="H656" s="404" t="s">
        <v>119</v>
      </c>
      <c r="I656" s="405"/>
      <c r="J656" s="406"/>
      <c r="K656" s="406"/>
      <c r="L656" s="405"/>
      <c r="M656" s="405"/>
      <c r="N656" s="757"/>
      <c r="O656" s="758"/>
      <c r="Q656" s="2164"/>
    </row>
    <row r="657" spans="2:17" ht="33" hidden="1" customHeight="1" x14ac:dyDescent="0.25">
      <c r="B657" s="2342" t="s">
        <v>170</v>
      </c>
      <c r="C657" s="2343"/>
      <c r="D657" s="2343"/>
      <c r="E657" s="2343"/>
      <c r="F657" s="2344"/>
      <c r="H657" s="334"/>
      <c r="I657" s="335"/>
      <c r="J657" s="336"/>
      <c r="K657" s="336"/>
      <c r="L657" s="335"/>
      <c r="M657" s="337"/>
      <c r="N657" s="698" t="s">
        <v>166</v>
      </c>
      <c r="O657" s="699" t="s">
        <v>187</v>
      </c>
      <c r="Q657" s="2164"/>
    </row>
    <row r="658" spans="2:17" ht="15.75" hidden="1" customHeight="1" thickBot="1" x14ac:dyDescent="0.3">
      <c r="B658" s="2363"/>
      <c r="C658" s="2364"/>
      <c r="D658" s="2364"/>
      <c r="E658" s="2364"/>
      <c r="F658" s="2365"/>
      <c r="H658" s="409"/>
      <c r="I658" s="410"/>
      <c r="J658" s="336"/>
      <c r="K658" s="336"/>
      <c r="L658" s="411"/>
      <c r="M658" s="505"/>
      <c r="N658" s="759"/>
      <c r="O658" s="760"/>
      <c r="Q658" s="2164"/>
    </row>
    <row r="659" spans="2:17" ht="14.25" hidden="1" customHeight="1" x14ac:dyDescent="0.25">
      <c r="B659" s="2366" t="s">
        <v>179</v>
      </c>
      <c r="C659" s="503"/>
      <c r="D659" s="503"/>
      <c r="E659" s="503"/>
      <c r="F659" s="504"/>
      <c r="H659" s="413">
        <v>70623</v>
      </c>
      <c r="I659" s="381" t="s">
        <v>120</v>
      </c>
      <c r="J659" s="346"/>
      <c r="K659" s="346"/>
      <c r="L659" s="347"/>
      <c r="M659" s="431"/>
      <c r="N659" s="2519">
        <f>O92+O219+O329+O439+O549</f>
        <v>0</v>
      </c>
      <c r="O659" s="2520"/>
      <c r="Q659" s="2164"/>
    </row>
    <row r="660" spans="2:17" ht="14.25" hidden="1" customHeight="1" x14ac:dyDescent="0.25">
      <c r="B660" s="2367"/>
      <c r="C660" s="507"/>
      <c r="D660" s="507"/>
      <c r="E660" s="507"/>
      <c r="F660" s="508"/>
      <c r="H660" s="413">
        <v>70624</v>
      </c>
      <c r="I660" s="349" t="s">
        <v>121</v>
      </c>
      <c r="J660" s="350"/>
      <c r="K660" s="350"/>
      <c r="L660" s="351"/>
      <c r="M660" s="437"/>
      <c r="N660" s="2499">
        <f>O93+O220+O330+O440+O550</f>
        <v>0</v>
      </c>
      <c r="O660" s="2500"/>
      <c r="Q660" s="2164"/>
    </row>
    <row r="661" spans="2:17" ht="14.25" hidden="1" customHeight="1" x14ac:dyDescent="0.25">
      <c r="B661" s="761"/>
      <c r="C661" s="674"/>
      <c r="D661" s="674"/>
      <c r="E661" s="674"/>
      <c r="F661" s="762"/>
      <c r="H661" s="413">
        <v>70625</v>
      </c>
      <c r="I661" s="349" t="s">
        <v>122</v>
      </c>
      <c r="J661" s="350"/>
      <c r="K661" s="350"/>
      <c r="L661" s="351"/>
      <c r="M661" s="437"/>
      <c r="N661" s="2499">
        <f>O94+O221+O331+O441+O551</f>
        <v>0</v>
      </c>
      <c r="O661" s="2500"/>
      <c r="Q661" s="2164"/>
    </row>
    <row r="662" spans="2:17" ht="16.5" hidden="1" customHeight="1" x14ac:dyDescent="0.25">
      <c r="B662" s="2336" t="s">
        <v>381</v>
      </c>
      <c r="C662" s="2337"/>
      <c r="D662" s="2337"/>
      <c r="E662" s="2337"/>
      <c r="F662" s="2338"/>
      <c r="H662" s="348">
        <v>70641</v>
      </c>
      <c r="I662" s="349" t="s">
        <v>123</v>
      </c>
      <c r="J662" s="350"/>
      <c r="K662" s="350"/>
      <c r="L662" s="351"/>
      <c r="M662" s="437"/>
      <c r="N662" s="2499">
        <f t="shared" ref="N662:N665" si="29">O96+O222+O332+O442+O552</f>
        <v>0</v>
      </c>
      <c r="O662" s="2500"/>
      <c r="Q662" s="2164"/>
    </row>
    <row r="663" spans="2:17" ht="15" hidden="1" customHeight="1" x14ac:dyDescent="0.25">
      <c r="B663" s="2336"/>
      <c r="C663" s="2337"/>
      <c r="D663" s="2337"/>
      <c r="E663" s="2337"/>
      <c r="F663" s="2338"/>
      <c r="H663" s="370">
        <v>706421</v>
      </c>
      <c r="I663" s="349" t="s">
        <v>124</v>
      </c>
      <c r="J663" s="350"/>
      <c r="K663" s="350"/>
      <c r="L663" s="351"/>
      <c r="M663" s="437"/>
      <c r="N663" s="2499">
        <f t="shared" si="29"/>
        <v>0</v>
      </c>
      <c r="O663" s="2500"/>
      <c r="Q663" s="2164"/>
    </row>
    <row r="664" spans="2:17" ht="14.25" hidden="1" customHeight="1" x14ac:dyDescent="0.25">
      <c r="B664" s="2428" t="s">
        <v>203</v>
      </c>
      <c r="C664" s="2429"/>
      <c r="D664" s="2429"/>
      <c r="E664" s="2429"/>
      <c r="F664" s="2430"/>
      <c r="H664" s="370">
        <v>708</v>
      </c>
      <c r="I664" s="356" t="s">
        <v>125</v>
      </c>
      <c r="J664" s="357"/>
      <c r="K664" s="357"/>
      <c r="L664" s="358"/>
      <c r="M664" s="450"/>
      <c r="N664" s="2499">
        <f t="shared" si="29"/>
        <v>0</v>
      </c>
      <c r="O664" s="2500"/>
      <c r="Q664" s="2164"/>
    </row>
    <row r="665" spans="2:17" ht="15" hidden="1" customHeight="1" x14ac:dyDescent="0.25">
      <c r="B665" s="2428"/>
      <c r="C665" s="2429"/>
      <c r="D665" s="2429"/>
      <c r="E665" s="2429"/>
      <c r="F665" s="2430"/>
      <c r="H665" s="359">
        <v>70</v>
      </c>
      <c r="I665" s="378" t="s">
        <v>126</v>
      </c>
      <c r="J665" s="361"/>
      <c r="K665" s="361"/>
      <c r="L665" s="389"/>
      <c r="M665" s="485"/>
      <c r="N665" s="2501">
        <f t="shared" si="29"/>
        <v>0</v>
      </c>
      <c r="O665" s="2502"/>
      <c r="Q665" s="2164"/>
    </row>
    <row r="666" spans="2:17" ht="15" hidden="1" customHeight="1" x14ac:dyDescent="0.3">
      <c r="B666" s="515"/>
      <c r="C666" s="516"/>
      <c r="D666" s="516"/>
      <c r="E666" s="516"/>
      <c r="F666" s="517"/>
      <c r="H666" s="364"/>
      <c r="I666" s="352"/>
      <c r="J666" s="341"/>
      <c r="K666" s="341"/>
      <c r="L666" s="369"/>
      <c r="M666" s="369"/>
      <c r="N666" s="711"/>
      <c r="O666" s="712"/>
      <c r="Q666" s="2164"/>
    </row>
    <row r="667" spans="2:17" ht="15" hidden="1" customHeight="1" x14ac:dyDescent="0.3">
      <c r="B667" s="515"/>
      <c r="C667" s="516"/>
      <c r="D667" s="516"/>
      <c r="E667" s="516"/>
      <c r="F667" s="517"/>
      <c r="H667" s="370">
        <v>741</v>
      </c>
      <c r="I667" s="381" t="s">
        <v>127</v>
      </c>
      <c r="J667" s="346"/>
      <c r="K667" s="346"/>
      <c r="L667" s="414"/>
      <c r="M667" s="513"/>
      <c r="N667" s="2499">
        <f t="shared" ref="N667:N677" si="30">O101+O227+O337+O447+O557</f>
        <v>0</v>
      </c>
      <c r="O667" s="2500"/>
      <c r="Q667" s="2164"/>
    </row>
    <row r="668" spans="2:17" ht="14.25" hidden="1" customHeight="1" x14ac:dyDescent="0.25">
      <c r="B668" s="2350"/>
      <c r="C668" s="2351"/>
      <c r="D668" s="2351"/>
      <c r="E668" s="2351"/>
      <c r="F668" s="2352"/>
      <c r="H668" s="348">
        <v>742</v>
      </c>
      <c r="I668" s="349" t="s">
        <v>128</v>
      </c>
      <c r="J668" s="350"/>
      <c r="K668" s="350"/>
      <c r="L668" s="415"/>
      <c r="M668" s="514"/>
      <c r="N668" s="2499">
        <f t="shared" si="30"/>
        <v>0</v>
      </c>
      <c r="O668" s="2500"/>
      <c r="Q668" s="2164"/>
    </row>
    <row r="669" spans="2:17" ht="14.25" hidden="1" customHeight="1" x14ac:dyDescent="0.25">
      <c r="B669" s="2350"/>
      <c r="C669" s="2351"/>
      <c r="D669" s="2351"/>
      <c r="E669" s="2351"/>
      <c r="F669" s="2352"/>
      <c r="H669" s="370">
        <v>743</v>
      </c>
      <c r="I669" s="349" t="s">
        <v>129</v>
      </c>
      <c r="J669" s="350"/>
      <c r="K669" s="350"/>
      <c r="L669" s="351"/>
      <c r="M669" s="437"/>
      <c r="N669" s="2499">
        <f t="shared" si="30"/>
        <v>0</v>
      </c>
      <c r="O669" s="2500"/>
      <c r="Q669" s="2164"/>
    </row>
    <row r="670" spans="2:17" ht="14.25" hidden="1" customHeight="1" x14ac:dyDescent="0.25">
      <c r="B670" s="2380"/>
      <c r="C670" s="2381"/>
      <c r="D670" s="2381"/>
      <c r="E670" s="2381"/>
      <c r="F670" s="2382"/>
      <c r="H670" s="416">
        <v>7441</v>
      </c>
      <c r="I670" s="349" t="s">
        <v>130</v>
      </c>
      <c r="J670" s="350"/>
      <c r="K670" s="350"/>
      <c r="L670" s="351"/>
      <c r="M670" s="437"/>
      <c r="N670" s="2521">
        <f t="shared" si="30"/>
        <v>0</v>
      </c>
      <c r="O670" s="2521"/>
      <c r="Q670" s="2164"/>
    </row>
    <row r="671" spans="2:17" ht="16.5" hidden="1" customHeight="1" x14ac:dyDescent="0.25">
      <c r="B671" s="2380"/>
      <c r="C671" s="2381"/>
      <c r="D671" s="2381"/>
      <c r="E671" s="2381"/>
      <c r="F671" s="2382"/>
      <c r="H671" s="416">
        <v>7442</v>
      </c>
      <c r="I671" s="349" t="s">
        <v>131</v>
      </c>
      <c r="J671" s="350"/>
      <c r="K671" s="350"/>
      <c r="L671" s="351"/>
      <c r="M671" s="437"/>
      <c r="N671" s="2521">
        <f t="shared" si="30"/>
        <v>0</v>
      </c>
      <c r="O671" s="2521"/>
      <c r="Q671" s="2164"/>
    </row>
    <row r="672" spans="2:17" ht="16.5" hidden="1" customHeight="1" x14ac:dyDescent="0.3">
      <c r="B672" s="515"/>
      <c r="C672" s="516"/>
      <c r="D672" s="516"/>
      <c r="E672" s="516"/>
      <c r="F672" s="517"/>
      <c r="H672" s="416">
        <v>7443</v>
      </c>
      <c r="I672" s="349" t="s">
        <v>132</v>
      </c>
      <c r="J672" s="350"/>
      <c r="K672" s="350"/>
      <c r="L672" s="351"/>
      <c r="M672" s="437"/>
      <c r="N672" s="2499">
        <f t="shared" si="30"/>
        <v>0</v>
      </c>
      <c r="O672" s="2500"/>
      <c r="Q672" s="2164"/>
    </row>
    <row r="673" spans="2:17" ht="16.5" hidden="1" customHeight="1" x14ac:dyDescent="0.3">
      <c r="B673" s="515"/>
      <c r="C673" s="516"/>
      <c r="D673" s="516"/>
      <c r="E673" s="516"/>
      <c r="F673" s="517"/>
      <c r="H673" s="416">
        <v>7451</v>
      </c>
      <c r="I673" s="349" t="s">
        <v>133</v>
      </c>
      <c r="J673" s="350"/>
      <c r="K673" s="350"/>
      <c r="L673" s="351"/>
      <c r="M673" s="437"/>
      <c r="N673" s="2499">
        <f t="shared" si="30"/>
        <v>0</v>
      </c>
      <c r="O673" s="2500"/>
      <c r="Q673" s="2164"/>
    </row>
    <row r="674" spans="2:17" ht="15" hidden="1" customHeight="1" x14ac:dyDescent="0.3">
      <c r="B674" s="515"/>
      <c r="C674" s="516"/>
      <c r="D674" s="516"/>
      <c r="E674" s="516"/>
      <c r="F674" s="517"/>
      <c r="H674" s="416">
        <v>746</v>
      </c>
      <c r="I674" s="349" t="s">
        <v>134</v>
      </c>
      <c r="J674" s="350"/>
      <c r="K674" s="350"/>
      <c r="L674" s="351"/>
      <c r="M674" s="437"/>
      <c r="N674" s="2499">
        <f t="shared" si="30"/>
        <v>0</v>
      </c>
      <c r="O674" s="2500"/>
      <c r="Q674" s="2164"/>
    </row>
    <row r="675" spans="2:17" ht="16.5" hidden="1" customHeight="1" x14ac:dyDescent="0.25">
      <c r="B675" s="518"/>
      <c r="C675" s="519"/>
      <c r="D675" s="519"/>
      <c r="E675" s="519"/>
      <c r="F675" s="520"/>
      <c r="H675" s="416">
        <v>747</v>
      </c>
      <c r="I675" s="349" t="s">
        <v>135</v>
      </c>
      <c r="J675" s="350"/>
      <c r="K675" s="350"/>
      <c r="L675" s="351"/>
      <c r="M675" s="437"/>
      <c r="N675" s="2499">
        <f t="shared" si="30"/>
        <v>0</v>
      </c>
      <c r="O675" s="2500"/>
      <c r="Q675" s="2164"/>
    </row>
    <row r="676" spans="2:17" ht="15.75" hidden="1" customHeight="1" x14ac:dyDescent="0.25">
      <c r="B676" s="518"/>
      <c r="C676" s="519"/>
      <c r="D676" s="519"/>
      <c r="E676" s="519"/>
      <c r="F676" s="520"/>
      <c r="H676" s="374">
        <v>748</v>
      </c>
      <c r="I676" s="349" t="s">
        <v>168</v>
      </c>
      <c r="J676" s="357"/>
      <c r="K676" s="357"/>
      <c r="L676" s="417"/>
      <c r="M676" s="523"/>
      <c r="N676" s="2499">
        <f t="shared" si="30"/>
        <v>0</v>
      </c>
      <c r="O676" s="2500"/>
      <c r="Q676" s="2164"/>
    </row>
    <row r="677" spans="2:17" ht="16.5" hidden="1" customHeight="1" x14ac:dyDescent="0.25">
      <c r="B677" s="518"/>
      <c r="C677" s="519"/>
      <c r="D677" s="519"/>
      <c r="E677" s="519"/>
      <c r="F677" s="520"/>
      <c r="H677" s="359">
        <v>74</v>
      </c>
      <c r="I677" s="378" t="s">
        <v>136</v>
      </c>
      <c r="J677" s="361"/>
      <c r="K677" s="361"/>
      <c r="L677" s="362"/>
      <c r="M677" s="451"/>
      <c r="N677" s="2501">
        <f t="shared" si="30"/>
        <v>0</v>
      </c>
      <c r="O677" s="2502"/>
      <c r="Q677" s="2164"/>
    </row>
    <row r="678" spans="2:17" ht="16.5" hidden="1" customHeight="1" x14ac:dyDescent="0.25">
      <c r="B678" s="518"/>
      <c r="C678" s="519"/>
      <c r="D678" s="519"/>
      <c r="E678" s="519"/>
      <c r="F678" s="520"/>
      <c r="H678" s="364"/>
      <c r="I678" s="352"/>
      <c r="J678" s="341"/>
      <c r="K678" s="341"/>
      <c r="L678" s="325"/>
      <c r="M678" s="325"/>
      <c r="N678" s="711"/>
      <c r="O678" s="712"/>
      <c r="Q678" s="2164"/>
    </row>
    <row r="679" spans="2:17" ht="18.75" hidden="1" customHeight="1" x14ac:dyDescent="0.25">
      <c r="B679" s="657"/>
      <c r="C679" s="341"/>
      <c r="D679" s="341"/>
      <c r="E679" s="341"/>
      <c r="F679" s="956"/>
      <c r="H679" s="370">
        <v>751</v>
      </c>
      <c r="I679" s="381" t="s">
        <v>137</v>
      </c>
      <c r="J679" s="346"/>
      <c r="K679" s="346"/>
      <c r="L679" s="347"/>
      <c r="M679" s="431"/>
      <c r="N679" s="2499">
        <f>O113+O239+O349+O459+O569</f>
        <v>0</v>
      </c>
      <c r="O679" s="2500"/>
      <c r="Q679" s="2164"/>
    </row>
    <row r="680" spans="2:17" ht="18.75" hidden="1" customHeight="1" x14ac:dyDescent="0.25">
      <c r="B680" s="657"/>
      <c r="C680" s="341"/>
      <c r="D680" s="341"/>
      <c r="E680" s="341"/>
      <c r="F680" s="956"/>
      <c r="H680" s="348">
        <v>752</v>
      </c>
      <c r="I680" s="349" t="s">
        <v>138</v>
      </c>
      <c r="J680" s="350"/>
      <c r="K680" s="350"/>
      <c r="L680" s="351"/>
      <c r="M680" s="437"/>
      <c r="N680" s="2499">
        <f>O114+O240+O350+O460+O570</f>
        <v>0</v>
      </c>
      <c r="O680" s="2500"/>
      <c r="Q680" s="2164"/>
    </row>
    <row r="681" spans="2:17" ht="18.75" hidden="1" customHeight="1" x14ac:dyDescent="0.25">
      <c r="B681" s="657"/>
      <c r="C681" s="763"/>
      <c r="D681" s="764"/>
      <c r="E681" s="764"/>
      <c r="F681" s="508"/>
      <c r="H681" s="348">
        <v>757</v>
      </c>
      <c r="I681" s="356" t="s">
        <v>139</v>
      </c>
      <c r="J681" s="357"/>
      <c r="K681" s="357"/>
      <c r="L681" s="358"/>
      <c r="M681" s="450"/>
      <c r="N681" s="2499">
        <f>O115+O241+O351+O461+O571</f>
        <v>0</v>
      </c>
      <c r="O681" s="2500"/>
      <c r="Q681" s="2164"/>
    </row>
    <row r="682" spans="2:17" ht="16.5" hidden="1" customHeight="1" x14ac:dyDescent="0.25">
      <c r="B682" s="658"/>
      <c r="C682" s="664"/>
      <c r="D682" s="664"/>
      <c r="E682" s="664"/>
      <c r="F682" s="665"/>
      <c r="H682" s="359">
        <v>75</v>
      </c>
      <c r="I682" s="378" t="s">
        <v>140</v>
      </c>
      <c r="J682" s="361"/>
      <c r="K682" s="361"/>
      <c r="L682" s="389"/>
      <c r="M682" s="485"/>
      <c r="N682" s="2501">
        <f>O116+O242+O352+O462+O572</f>
        <v>0</v>
      </c>
      <c r="O682" s="2502"/>
      <c r="Q682" s="2164"/>
    </row>
    <row r="683" spans="2:17" ht="16.5" hidden="1" customHeight="1" x14ac:dyDescent="0.25">
      <c r="B683" s="658"/>
      <c r="C683" s="664"/>
      <c r="D683" s="664"/>
      <c r="E683" s="664"/>
      <c r="F683" s="665"/>
      <c r="H683" s="334"/>
      <c r="I683" s="369"/>
      <c r="J683" s="341"/>
      <c r="K683" s="341"/>
      <c r="L683" s="352"/>
      <c r="M683" s="352"/>
      <c r="N683" s="731"/>
      <c r="O683" s="732"/>
      <c r="Q683" s="2164"/>
    </row>
    <row r="684" spans="2:17" ht="16.5" hidden="1" customHeight="1" x14ac:dyDescent="0.25">
      <c r="B684" s="658"/>
      <c r="C684" s="664"/>
      <c r="D684" s="664"/>
      <c r="E684" s="664"/>
      <c r="F684" s="665"/>
      <c r="H684" s="383">
        <v>76</v>
      </c>
      <c r="I684" s="378" t="s">
        <v>141</v>
      </c>
      <c r="J684" s="361"/>
      <c r="K684" s="361"/>
      <c r="L684" s="361"/>
      <c r="M684" s="479"/>
      <c r="N684" s="2501">
        <f>O118+O244+O354+O464+O574</f>
        <v>0</v>
      </c>
      <c r="O684" s="2502"/>
      <c r="Q684" s="2164"/>
    </row>
    <row r="685" spans="2:17" ht="16.5" hidden="1" customHeight="1" x14ac:dyDescent="0.3">
      <c r="B685" s="765"/>
      <c r="C685" s="519"/>
      <c r="D685" s="519"/>
      <c r="E685" s="519"/>
      <c r="F685" s="520"/>
      <c r="H685" s="334"/>
      <c r="I685" s="369"/>
      <c r="J685" s="341"/>
      <c r="K685" s="341"/>
      <c r="L685" s="352"/>
      <c r="M685" s="352"/>
      <c r="N685" s="731"/>
      <c r="O685" s="732"/>
      <c r="Q685" s="2164"/>
    </row>
    <row r="686" spans="2:17" ht="16.5" hidden="1" customHeight="1" x14ac:dyDescent="0.25">
      <c r="B686" s="518"/>
      <c r="C686" s="519"/>
      <c r="D686" s="519"/>
      <c r="E686" s="519"/>
      <c r="F686" s="520"/>
      <c r="H686" s="383">
        <v>77</v>
      </c>
      <c r="I686" s="378" t="s">
        <v>142</v>
      </c>
      <c r="J686" s="361"/>
      <c r="K686" s="361"/>
      <c r="L686" s="361"/>
      <c r="M686" s="479"/>
      <c r="N686" s="2501">
        <f>O120+O246+O356+O466+O576</f>
        <v>0</v>
      </c>
      <c r="O686" s="2502"/>
      <c r="Q686" s="2164"/>
    </row>
    <row r="687" spans="2:17" ht="16.5" hidden="1" customHeight="1" x14ac:dyDescent="0.25">
      <c r="B687" s="658"/>
      <c r="C687" s="664"/>
      <c r="D687" s="664"/>
      <c r="E687" s="664"/>
      <c r="F687" s="665"/>
      <c r="H687" s="334"/>
      <c r="I687" s="369"/>
      <c r="J687" s="341"/>
      <c r="K687" s="341"/>
      <c r="L687" s="352"/>
      <c r="M687" s="352"/>
      <c r="N687" s="731"/>
      <c r="O687" s="732"/>
      <c r="Q687" s="2164"/>
    </row>
    <row r="688" spans="2:17" ht="16.5" hidden="1" customHeight="1" x14ac:dyDescent="0.25">
      <c r="B688" s="658"/>
      <c r="C688" s="664"/>
      <c r="D688" s="664"/>
      <c r="E688" s="664"/>
      <c r="F688" s="665"/>
      <c r="H688" s="383">
        <v>78</v>
      </c>
      <c r="I688" s="378" t="s">
        <v>143</v>
      </c>
      <c r="J688" s="361"/>
      <c r="K688" s="361"/>
      <c r="L688" s="361"/>
      <c r="M688" s="479"/>
      <c r="N688" s="2522">
        <f>O122+O248+O358+O468+O578</f>
        <v>0</v>
      </c>
      <c r="O688" s="2523"/>
      <c r="Q688" s="2164"/>
    </row>
    <row r="689" spans="2:17" ht="16.5" hidden="1" customHeight="1" x14ac:dyDescent="0.25">
      <c r="B689" s="658"/>
      <c r="C689" s="664"/>
      <c r="D689" s="664"/>
      <c r="E689" s="664"/>
      <c r="F689" s="665"/>
      <c r="H689" s="334"/>
      <c r="I689" s="369"/>
      <c r="J689" s="341"/>
      <c r="K689" s="341"/>
      <c r="L689" s="352"/>
      <c r="M689" s="352"/>
      <c r="N689" s="731"/>
      <c r="O689" s="732"/>
      <c r="Q689" s="2164"/>
    </row>
    <row r="690" spans="2:17" ht="16.5" hidden="1" customHeight="1" x14ac:dyDescent="0.25">
      <c r="B690" s="518"/>
      <c r="C690" s="519"/>
      <c r="D690" s="519"/>
      <c r="E690" s="519"/>
      <c r="F690" s="520"/>
      <c r="H690" s="383">
        <v>79</v>
      </c>
      <c r="I690" s="378" t="s">
        <v>144</v>
      </c>
      <c r="J690" s="361"/>
      <c r="K690" s="361"/>
      <c r="L690" s="361"/>
      <c r="M690" s="479"/>
      <c r="N690" s="2522">
        <f>O124+O250+O360+O470+O580</f>
        <v>0</v>
      </c>
      <c r="O690" s="2523"/>
      <c r="Q690" s="2164"/>
    </row>
    <row r="691" spans="2:17" ht="16.5" hidden="1" customHeight="1" x14ac:dyDescent="0.25">
      <c r="B691" s="518"/>
      <c r="C691" s="519"/>
      <c r="D691" s="519"/>
      <c r="E691" s="519"/>
      <c r="F691" s="520"/>
      <c r="H691" s="364"/>
      <c r="I691" s="352"/>
      <c r="J691" s="341"/>
      <c r="K691" s="341"/>
      <c r="L691" s="352"/>
      <c r="M691" s="352"/>
      <c r="N691" s="711"/>
      <c r="O691" s="712"/>
      <c r="Q691" s="2164"/>
    </row>
    <row r="692" spans="2:17" ht="16.5" hidden="1" customHeight="1" x14ac:dyDescent="0.25">
      <c r="B692" s="518"/>
      <c r="C692" s="519"/>
      <c r="D692" s="519"/>
      <c r="E692" s="519"/>
      <c r="F692" s="520"/>
      <c r="H692" s="390">
        <v>87</v>
      </c>
      <c r="I692" s="378" t="s">
        <v>145</v>
      </c>
      <c r="J692" s="361"/>
      <c r="K692" s="361"/>
      <c r="L692" s="361"/>
      <c r="M692" s="479"/>
      <c r="N692" s="2501">
        <f>O126+O252+O362+O472+O582</f>
        <v>0</v>
      </c>
      <c r="O692" s="2524"/>
      <c r="Q692" s="2164"/>
    </row>
    <row r="693" spans="2:17" ht="17.25" hidden="1" customHeight="1" thickBot="1" x14ac:dyDescent="0.3">
      <c r="B693" s="518"/>
      <c r="C693" s="519"/>
      <c r="D693" s="519"/>
      <c r="E693" s="519"/>
      <c r="F693" s="520"/>
      <c r="H693" s="391"/>
      <c r="I693" s="45"/>
      <c r="J693" s="341"/>
      <c r="K693" s="341"/>
      <c r="L693" s="352"/>
      <c r="M693" s="352"/>
      <c r="N693" s="759"/>
      <c r="O693" s="760"/>
      <c r="Q693" s="2164"/>
    </row>
    <row r="694" spans="2:17" ht="16.5" hidden="1" customHeight="1" x14ac:dyDescent="0.25">
      <c r="B694" s="518"/>
      <c r="C694" s="519"/>
      <c r="D694" s="519"/>
      <c r="E694" s="519"/>
      <c r="F694" s="520"/>
      <c r="H694" s="392" t="s">
        <v>146</v>
      </c>
      <c r="I694" s="393"/>
      <c r="J694" s="418"/>
      <c r="K694" s="418"/>
      <c r="L694" s="393"/>
      <c r="M694" s="530"/>
      <c r="N694" s="2515">
        <f>N690+N688+N686+N684+N682+N677+N665+N692</f>
        <v>0</v>
      </c>
      <c r="O694" s="2516">
        <f>O690+O688+O686+O684+O682+O677+O665+O692</f>
        <v>0</v>
      </c>
      <c r="Q694" s="2164"/>
    </row>
    <row r="695" spans="2:17" ht="16.5" hidden="1" customHeight="1" x14ac:dyDescent="0.25">
      <c r="B695" s="518"/>
      <c r="C695" s="519"/>
      <c r="D695" s="519"/>
      <c r="E695" s="519"/>
      <c r="F695" s="520"/>
      <c r="H695" s="364" t="s">
        <v>147</v>
      </c>
      <c r="I695" s="365"/>
      <c r="J695" s="336"/>
      <c r="K695" s="336"/>
      <c r="L695" s="411"/>
      <c r="M695" s="505"/>
      <c r="N695" s="959">
        <f>IF(N694&lt;J652,J652-N694,0)</f>
        <v>0</v>
      </c>
      <c r="O695" s="960">
        <f>IF(O694&lt;K652,K652-O694,0)</f>
        <v>0</v>
      </c>
      <c r="Q695" s="2164"/>
    </row>
    <row r="696" spans="2:17" ht="17.25" hidden="1" customHeight="1" thickBot="1" x14ac:dyDescent="0.3">
      <c r="B696" s="518"/>
      <c r="C696" s="507"/>
      <c r="D696" s="507"/>
      <c r="E696" s="507"/>
      <c r="F696" s="508"/>
      <c r="H696" s="398" t="s">
        <v>118</v>
      </c>
      <c r="I696" s="399"/>
      <c r="J696" s="421"/>
      <c r="K696" s="421"/>
      <c r="L696" s="401"/>
      <c r="M696" s="533"/>
      <c r="N696" s="961">
        <f>N695+N694</f>
        <v>0</v>
      </c>
      <c r="O696" s="962">
        <f>O695+O694</f>
        <v>0</v>
      </c>
      <c r="Q696" s="2164"/>
    </row>
    <row r="697" spans="2:17" ht="13.5" hidden="1" customHeight="1" thickBot="1" x14ac:dyDescent="0.3">
      <c r="B697" s="669"/>
      <c r="C697" s="957"/>
      <c r="D697" s="957"/>
      <c r="E697" s="957"/>
      <c r="F697" s="958"/>
      <c r="Q697" s="2164"/>
    </row>
    <row r="698" spans="2:17" ht="12.75" hidden="1" customHeight="1" x14ac:dyDescent="0.25">
      <c r="Q698" s="2164"/>
    </row>
    <row r="699" spans="2:17" ht="12.75" hidden="1" customHeight="1" x14ac:dyDescent="0.25">
      <c r="Q699" s="2164"/>
    </row>
    <row r="700" spans="2:17" ht="12.75" hidden="1" customHeight="1" x14ac:dyDescent="0.25">
      <c r="Q700" s="2164"/>
    </row>
    <row r="701" spans="2:17" ht="12.75" hidden="1" customHeight="1" x14ac:dyDescent="0.25">
      <c r="Q701" s="2164"/>
    </row>
    <row r="702" spans="2:17" ht="12.75" hidden="1" customHeight="1" x14ac:dyDescent="0.25">
      <c r="Q702" s="2164"/>
    </row>
    <row r="703" spans="2:17" x14ac:dyDescent="0.25">
      <c r="Q703" s="2164"/>
    </row>
    <row r="704" spans="2:17" x14ac:dyDescent="0.25">
      <c r="Q704" s="2164"/>
    </row>
  </sheetData>
  <sheetProtection algorithmName="SHA-512" hashValue="mfUCo53MF9YTyuhHrs9/LLF0RM6eS3jwf+7Z9MIIqQT9Tz2Tv8zkm9zZxU2aisSEdC2utIXc8sY2YdnYwddJnA==" saltValue="F92QKZpY5ZhJqv3BihgFKw==" spinCount="100000" sheet="1" objects="1" scenarios="1"/>
  <mergeCells count="198">
    <mergeCell ref="N688:O688"/>
    <mergeCell ref="N690:O690"/>
    <mergeCell ref="N692:O692"/>
    <mergeCell ref="N694:O694"/>
    <mergeCell ref="N679:O679"/>
    <mergeCell ref="N680:O680"/>
    <mergeCell ref="N681:O681"/>
    <mergeCell ref="N682:O682"/>
    <mergeCell ref="N684:O684"/>
    <mergeCell ref="N686:O686"/>
    <mergeCell ref="N672:O672"/>
    <mergeCell ref="N673:O673"/>
    <mergeCell ref="N674:O674"/>
    <mergeCell ref="N675:O675"/>
    <mergeCell ref="N676:O676"/>
    <mergeCell ref="N677:O677"/>
    <mergeCell ref="N667:O667"/>
    <mergeCell ref="B668:F669"/>
    <mergeCell ref="N668:O668"/>
    <mergeCell ref="N669:O669"/>
    <mergeCell ref="B670:F671"/>
    <mergeCell ref="N670:O671"/>
    <mergeCell ref="N661:O661"/>
    <mergeCell ref="B662:F663"/>
    <mergeCell ref="N662:O662"/>
    <mergeCell ref="N663:O663"/>
    <mergeCell ref="B664:F665"/>
    <mergeCell ref="N664:O664"/>
    <mergeCell ref="N665:O665"/>
    <mergeCell ref="N653:O653"/>
    <mergeCell ref="N654:O654"/>
    <mergeCell ref="B657:F658"/>
    <mergeCell ref="B659:B660"/>
    <mergeCell ref="N659:O659"/>
    <mergeCell ref="N660:O660"/>
    <mergeCell ref="N645:O645"/>
    <mergeCell ref="N646:O646"/>
    <mergeCell ref="N647:O647"/>
    <mergeCell ref="N648:O648"/>
    <mergeCell ref="N650:O650"/>
    <mergeCell ref="N652:O652"/>
    <mergeCell ref="N634:O634"/>
    <mergeCell ref="N636:O636"/>
    <mergeCell ref="N637:O637"/>
    <mergeCell ref="N638:O638"/>
    <mergeCell ref="N639:O639"/>
    <mergeCell ref="B641:D644"/>
    <mergeCell ref="E641:E644"/>
    <mergeCell ref="N641:O641"/>
    <mergeCell ref="N643:O643"/>
    <mergeCell ref="N626:O626"/>
    <mergeCell ref="N628:O628"/>
    <mergeCell ref="N630:O630"/>
    <mergeCell ref="N631:O631"/>
    <mergeCell ref="N632:O632"/>
    <mergeCell ref="N633:O633"/>
    <mergeCell ref="N620:O620"/>
    <mergeCell ref="N621:O621"/>
    <mergeCell ref="N622:O622"/>
    <mergeCell ref="N623:O623"/>
    <mergeCell ref="N624:O624"/>
    <mergeCell ref="N625:O625"/>
    <mergeCell ref="N613:O613"/>
    <mergeCell ref="N615:O615"/>
    <mergeCell ref="N616:O616"/>
    <mergeCell ref="N617:O617"/>
    <mergeCell ref="N618:O618"/>
    <mergeCell ref="N619:O619"/>
    <mergeCell ref="N606:O606"/>
    <mergeCell ref="N608:O608"/>
    <mergeCell ref="N609:O609"/>
    <mergeCell ref="N610:O610"/>
    <mergeCell ref="N611:O611"/>
    <mergeCell ref="N612:O612"/>
    <mergeCell ref="N600:O600"/>
    <mergeCell ref="N601:O601"/>
    <mergeCell ref="N602:O602"/>
    <mergeCell ref="N603:O603"/>
    <mergeCell ref="N604:O604"/>
    <mergeCell ref="N605:O605"/>
    <mergeCell ref="B590:G590"/>
    <mergeCell ref="H590:O590"/>
    <mergeCell ref="H594:O594"/>
    <mergeCell ref="B595:E595"/>
    <mergeCell ref="B596:B599"/>
    <mergeCell ref="C596:C599"/>
    <mergeCell ref="D596:D599"/>
    <mergeCell ref="E596:E599"/>
    <mergeCell ref="N598:O598"/>
    <mergeCell ref="N599:O599"/>
    <mergeCell ref="B558:F559"/>
    <mergeCell ref="N560:N561"/>
    <mergeCell ref="O560:O561"/>
    <mergeCell ref="B562:F563"/>
    <mergeCell ref="B564:F565"/>
    <mergeCell ref="B588:O588"/>
    <mergeCell ref="B534:D537"/>
    <mergeCell ref="E534:E537"/>
    <mergeCell ref="B546:F547"/>
    <mergeCell ref="B548:B549"/>
    <mergeCell ref="B551:F552"/>
    <mergeCell ref="B553:F557"/>
    <mergeCell ref="B480:G480"/>
    <mergeCell ref="H480:O480"/>
    <mergeCell ref="B484:E484"/>
    <mergeCell ref="H484:O484"/>
    <mergeCell ref="B485:B488"/>
    <mergeCell ref="C485:C488"/>
    <mergeCell ref="D485:D488"/>
    <mergeCell ref="E485:E488"/>
    <mergeCell ref="B448:F449"/>
    <mergeCell ref="N450:N451"/>
    <mergeCell ref="O450:O451"/>
    <mergeCell ref="B452:F453"/>
    <mergeCell ref="B454:F455"/>
    <mergeCell ref="B478:O478"/>
    <mergeCell ref="B424:D427"/>
    <mergeCell ref="E424:E427"/>
    <mergeCell ref="B436:F437"/>
    <mergeCell ref="B438:B439"/>
    <mergeCell ref="B441:F442"/>
    <mergeCell ref="B443:F447"/>
    <mergeCell ref="B370:G370"/>
    <mergeCell ref="H370:O370"/>
    <mergeCell ref="B374:E374"/>
    <mergeCell ref="H374:O374"/>
    <mergeCell ref="B375:B378"/>
    <mergeCell ref="C375:C378"/>
    <mergeCell ref="D375:D378"/>
    <mergeCell ref="E375:E378"/>
    <mergeCell ref="B338:F339"/>
    <mergeCell ref="N340:N341"/>
    <mergeCell ref="O340:O341"/>
    <mergeCell ref="B342:F343"/>
    <mergeCell ref="B344:F345"/>
    <mergeCell ref="B368:O368"/>
    <mergeCell ref="B314:D317"/>
    <mergeCell ref="E314:E317"/>
    <mergeCell ref="B326:F327"/>
    <mergeCell ref="B328:B329"/>
    <mergeCell ref="B331:F332"/>
    <mergeCell ref="B333:F337"/>
    <mergeCell ref="B260:G260"/>
    <mergeCell ref="H260:O260"/>
    <mergeCell ref="B264:E264"/>
    <mergeCell ref="H264:O264"/>
    <mergeCell ref="B265:B268"/>
    <mergeCell ref="C265:C268"/>
    <mergeCell ref="D265:D268"/>
    <mergeCell ref="E265:E268"/>
    <mergeCell ref="B228:F229"/>
    <mergeCell ref="N230:N231"/>
    <mergeCell ref="O230:O231"/>
    <mergeCell ref="B232:F233"/>
    <mergeCell ref="B234:F235"/>
    <mergeCell ref="B258:O258"/>
    <mergeCell ref="B204:D207"/>
    <mergeCell ref="E204:E207"/>
    <mergeCell ref="B216:F217"/>
    <mergeCell ref="B218:B219"/>
    <mergeCell ref="B221:F222"/>
    <mergeCell ref="B223:F227"/>
    <mergeCell ref="B136:I136"/>
    <mergeCell ref="J136:K136"/>
    <mergeCell ref="B154:E154"/>
    <mergeCell ref="H154:O154"/>
    <mergeCell ref="B155:B158"/>
    <mergeCell ref="C155:C158"/>
    <mergeCell ref="D155:D158"/>
    <mergeCell ref="E155:E158"/>
    <mergeCell ref="O104:O105"/>
    <mergeCell ref="B106:F107"/>
    <mergeCell ref="B132:O132"/>
    <mergeCell ref="B134:G134"/>
    <mergeCell ref="H134:O134"/>
    <mergeCell ref="B89:F90"/>
    <mergeCell ref="B91:B92"/>
    <mergeCell ref="B94:F96"/>
    <mergeCell ref="B97:F101"/>
    <mergeCell ref="B102:F103"/>
    <mergeCell ref="N104:N105"/>
    <mergeCell ref="B111:F115"/>
    <mergeCell ref="B121:F123"/>
    <mergeCell ref="B108:E110"/>
    <mergeCell ref="B117:F117"/>
    <mergeCell ref="B28:B31"/>
    <mergeCell ref="C28:C31"/>
    <mergeCell ref="D28:D31"/>
    <mergeCell ref="E28:E31"/>
    <mergeCell ref="B77:D80"/>
    <mergeCell ref="E77:E80"/>
    <mergeCell ref="B2:O2"/>
    <mergeCell ref="B4:G4"/>
    <mergeCell ref="H4:O4"/>
    <mergeCell ref="B27:E27"/>
    <mergeCell ref="H27:O27"/>
    <mergeCell ref="I7:J7"/>
    <mergeCell ref="B7:H7"/>
  </mergeCells>
  <phoneticPr fontId="33" type="noConversion"/>
  <conditionalFormatting sqref="B478:O478 B368:O368 B258:O258 B132:O132 B2 B588:O588">
    <cfRule type="cellIs" dxfId="78" priority="1" stopIfTrue="1" operator="notEqual">
      <formula>"Association"</formula>
    </cfRule>
  </conditionalFormatting>
  <conditionalFormatting sqref="H590:O590">
    <cfRule type="cellIs" dxfId="77" priority="2" stopIfTrue="1" operator="notEqual">
      <formula>"SITE 1"</formula>
    </cfRule>
  </conditionalFormatting>
  <conditionalFormatting sqref="H480:O480">
    <cfRule type="cellIs" dxfId="76" priority="3" stopIfTrue="1" operator="notEqual">
      <formula>"INTITULE DE L'ACTION 5"</formula>
    </cfRule>
  </conditionalFormatting>
  <conditionalFormatting sqref="H370:O370">
    <cfRule type="cellIs" dxfId="75" priority="4" stopIfTrue="1" operator="notEqual">
      <formula>"INTITULE DE L'ACTION 4"</formula>
    </cfRule>
  </conditionalFormatting>
  <conditionalFormatting sqref="H260:O260">
    <cfRule type="cellIs" dxfId="74" priority="5" stopIfTrue="1" operator="notEqual">
      <formula>"INTITULE DE L'ACTION 3"</formula>
    </cfRule>
  </conditionalFormatting>
  <conditionalFormatting sqref="H4:O4">
    <cfRule type="cellIs" dxfId="73" priority="6" stopIfTrue="1" operator="notEqual">
      <formula>"INTITULE DE L'ACTION 1"</formula>
    </cfRule>
  </conditionalFormatting>
  <conditionalFormatting sqref="H134:O134">
    <cfRule type="cellIs" dxfId="72" priority="7" stopIfTrue="1" operator="notEqual">
      <formula>"INTITULE DE L'ACTION 2"</formula>
    </cfRule>
  </conditionalFormatting>
  <conditionalFormatting sqref="O67 O194 O304 O414 O524">
    <cfRule type="cellIs" dxfId="71" priority="8" stopIfTrue="1" operator="notEqual">
      <formula>O63+O64+O65+O66</formula>
    </cfRule>
  </conditionalFormatting>
  <pageMargins left="0.7" right="0.7" top="0.75" bottom="0.75" header="0.3" footer="0.3"/>
  <pageSetup paperSize="8" scale="48" orientation="portrait" r:id="rId1"/>
  <colBreaks count="1" manualBreakCount="1">
    <brk id="16" max="1048575" man="1"/>
  </colBreak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FF95DE2-1453-4AE4-838F-E00A3F47CC6E}">
          <x14:formula1>
            <xm:f>liste!$A$1:$A$5</xm:f>
          </x14:formula1>
          <xm:sqref>H9:H20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5F2F7-C22E-496E-A575-0743F4C613D7}">
  <sheetPr>
    <tabColor rgb="FFFFFF99"/>
  </sheetPr>
  <dimension ref="B1:Z677"/>
  <sheetViews>
    <sheetView showGridLines="0" view="pageBreakPreview" zoomScale="60" zoomScaleNormal="55" workbookViewId="0">
      <selection activeCell="T8" sqref="T8"/>
    </sheetView>
  </sheetViews>
  <sheetFormatPr baseColWidth="10" defaultColWidth="11.44140625" defaultRowHeight="13.2" x14ac:dyDescent="0.25"/>
  <cols>
    <col min="1" max="1" width="5.44140625" customWidth="1"/>
    <col min="2" max="2" width="35.77734375" customWidth="1"/>
    <col min="3" max="4" width="18.77734375" customWidth="1"/>
    <col min="5" max="5" width="20.77734375" customWidth="1"/>
    <col min="6" max="12" width="16.77734375" customWidth="1"/>
    <col min="13" max="13" width="13.77734375" customWidth="1"/>
    <col min="14" max="14" width="16.44140625" customWidth="1"/>
    <col min="15" max="15" width="16.77734375" customWidth="1"/>
    <col min="16" max="16" width="5.44140625" customWidth="1"/>
    <col min="17" max="17" width="34.44140625" customWidth="1"/>
    <col min="18" max="18" width="21.44140625" customWidth="1"/>
    <col min="19" max="19" width="21.5546875" customWidth="1"/>
    <col min="20" max="20" width="27.44140625" customWidth="1"/>
    <col min="24" max="24" width="22" customWidth="1"/>
  </cols>
  <sheetData>
    <row r="1" spans="2:26" ht="13.8" thickBot="1" x14ac:dyDescent="0.3"/>
    <row r="2" spans="2:26" s="986" customFormat="1" ht="33.75" customHeight="1" thickBot="1" x14ac:dyDescent="0.3">
      <c r="B2" s="2652" t="s">
        <v>182</v>
      </c>
      <c r="C2" s="2653"/>
      <c r="D2" s="2653"/>
      <c r="E2" s="2653"/>
      <c r="F2" s="2653"/>
      <c r="G2" s="2653"/>
      <c r="H2" s="2653"/>
      <c r="I2" s="2653"/>
      <c r="J2" s="2653"/>
      <c r="K2" s="2653"/>
      <c r="L2" s="2653"/>
      <c r="M2" s="2653"/>
      <c r="N2" s="2653"/>
      <c r="O2" s="2654"/>
      <c r="P2" s="985"/>
      <c r="U2" s="852" t="s">
        <v>429</v>
      </c>
      <c r="V2" s="853" t="s">
        <v>729</v>
      </c>
      <c r="W2" s="1543">
        <v>0.54900000000000004</v>
      </c>
      <c r="X2" s="855">
        <v>0.71</v>
      </c>
      <c r="Y2" s="324"/>
      <c r="Z2" s="324"/>
    </row>
    <row r="3" spans="2:26" ht="21" thickBot="1" x14ac:dyDescent="0.3">
      <c r="V3" s="853" t="s">
        <v>730</v>
      </c>
      <c r="W3" s="1543">
        <v>0.57899999999999996</v>
      </c>
    </row>
    <row r="4" spans="2:26" ht="30.75" customHeight="1" thickBot="1" x14ac:dyDescent="0.3">
      <c r="B4" s="2598" t="s">
        <v>671</v>
      </c>
      <c r="C4" s="2599"/>
      <c r="D4" s="2599"/>
      <c r="E4" s="2599"/>
      <c r="F4" s="2599"/>
      <c r="G4" s="2599"/>
      <c r="H4" s="2639" t="s">
        <v>180</v>
      </c>
      <c r="I4" s="2640"/>
      <c r="J4" s="2640"/>
      <c r="K4" s="2640"/>
      <c r="L4" s="2640"/>
      <c r="M4" s="2640"/>
      <c r="N4" s="2640"/>
      <c r="O4" s="2641"/>
      <c r="V4" s="853" t="s">
        <v>728</v>
      </c>
      <c r="W4" s="1543">
        <v>0.85799999999999998</v>
      </c>
    </row>
    <row r="5" spans="2:26" ht="20.399999999999999" x14ac:dyDescent="0.25">
      <c r="U5" s="889" t="s">
        <v>466</v>
      </c>
      <c r="V5" s="853" t="s">
        <v>437</v>
      </c>
      <c r="W5" s="857">
        <v>8</v>
      </c>
    </row>
    <row r="6" spans="2:26" s="1216" customFormat="1" ht="92.25" customHeight="1" x14ac:dyDescent="0.25">
      <c r="B6" s="1373" t="s">
        <v>760</v>
      </c>
      <c r="C6" s="1373" t="s">
        <v>246</v>
      </c>
      <c r="D6" s="1373" t="s">
        <v>761</v>
      </c>
      <c r="E6" s="1374" t="s">
        <v>676</v>
      </c>
      <c r="F6" s="1373" t="s">
        <v>677</v>
      </c>
      <c r="G6" s="1373" t="s">
        <v>673</v>
      </c>
      <c r="U6" s="889" t="s">
        <v>497</v>
      </c>
      <c r="V6" s="853" t="s">
        <v>437</v>
      </c>
      <c r="W6" s="857">
        <v>9</v>
      </c>
      <c r="Z6" s="1279"/>
    </row>
    <row r="7" spans="2:26" s="1216" customFormat="1" ht="33" customHeight="1" x14ac:dyDescent="0.25">
      <c r="B7" s="1241"/>
      <c r="C7" s="1241"/>
      <c r="D7" s="1241"/>
      <c r="E7" s="1344">
        <f>C7*D7</f>
        <v>0</v>
      </c>
      <c r="F7" s="1241"/>
      <c r="G7" s="1241"/>
      <c r="Z7" s="1279"/>
    </row>
    <row r="8" spans="2:26" ht="20.399999999999999" x14ac:dyDescent="0.35">
      <c r="B8" s="987"/>
      <c r="C8" s="987"/>
      <c r="D8" s="987"/>
      <c r="E8" s="988"/>
      <c r="U8" s="1936"/>
      <c r="V8" s="1936"/>
      <c r="W8" s="1936"/>
      <c r="X8" s="856"/>
      <c r="Y8" s="1279"/>
      <c r="Z8" s="1279"/>
    </row>
    <row r="9" spans="2:26" ht="15" customHeight="1" thickBot="1" x14ac:dyDescent="0.4">
      <c r="B9" s="78"/>
      <c r="C9" s="47"/>
      <c r="D9" s="989"/>
      <c r="E9" s="989"/>
      <c r="K9" s="990"/>
      <c r="L9" s="990"/>
      <c r="M9" s="991"/>
      <c r="N9" s="991"/>
      <c r="P9" s="990"/>
      <c r="U9" s="1936"/>
      <c r="V9" s="1936"/>
      <c r="W9" s="1936"/>
      <c r="X9" s="856"/>
      <c r="Y9" s="1279"/>
      <c r="Z9" s="1279"/>
    </row>
    <row r="10" spans="2:26" s="992" customFormat="1" ht="25.05" customHeight="1" thickTop="1" thickBot="1" x14ac:dyDescent="0.4">
      <c r="B10" s="2642" t="s">
        <v>173</v>
      </c>
      <c r="C10" s="2643"/>
      <c r="D10" s="2643"/>
      <c r="E10" s="2644"/>
      <c r="H10" s="2601" t="s">
        <v>174</v>
      </c>
      <c r="I10" s="2602"/>
      <c r="J10" s="2602"/>
      <c r="K10" s="2602"/>
      <c r="L10" s="2602"/>
      <c r="M10" s="2602"/>
      <c r="N10" s="2602"/>
      <c r="O10" s="2603"/>
      <c r="P10" s="993"/>
      <c r="U10" s="1936"/>
      <c r="V10" s="1936"/>
      <c r="W10" s="1936"/>
      <c r="X10" s="856"/>
      <c r="Y10" s="1279"/>
      <c r="Z10" s="1279"/>
    </row>
    <row r="11" spans="2:26" ht="15" customHeight="1" thickTop="1" x14ac:dyDescent="0.35">
      <c r="B11" s="2607" t="s">
        <v>674</v>
      </c>
      <c r="C11" s="2610" t="s">
        <v>16</v>
      </c>
      <c r="D11" s="2610" t="s">
        <v>191</v>
      </c>
      <c r="E11" s="2649" t="s">
        <v>192</v>
      </c>
      <c r="H11" s="995" t="s">
        <v>17</v>
      </c>
      <c r="I11" s="996"/>
      <c r="J11" s="997"/>
      <c r="K11" s="997"/>
      <c r="L11" s="996"/>
      <c r="M11" s="996"/>
      <c r="N11" s="996"/>
      <c r="O11" s="998"/>
      <c r="P11" s="990"/>
      <c r="R11" s="992"/>
      <c r="U11" s="1936"/>
      <c r="V11" s="1936"/>
      <c r="W11" s="1936"/>
      <c r="X11" s="856"/>
      <c r="Y11" s="1279"/>
      <c r="Z11" s="1279"/>
    </row>
    <row r="12" spans="2:26" ht="31.5" customHeight="1" x14ac:dyDescent="0.35">
      <c r="B12" s="2645"/>
      <c r="C12" s="2647"/>
      <c r="D12" s="2647"/>
      <c r="E12" s="2650"/>
      <c r="H12" s="999"/>
      <c r="I12" s="1000"/>
      <c r="J12" s="1001"/>
      <c r="K12" s="1001"/>
      <c r="L12" s="1000"/>
      <c r="M12" s="1002"/>
      <c r="N12" s="1003" t="s">
        <v>622</v>
      </c>
      <c r="O12" s="1004" t="s">
        <v>19</v>
      </c>
      <c r="P12" s="990"/>
      <c r="R12" s="992"/>
      <c r="T12" s="43"/>
      <c r="U12" s="1936"/>
      <c r="V12" s="1936"/>
      <c r="W12" s="1936"/>
      <c r="X12" s="856"/>
    </row>
    <row r="13" spans="2:26" ht="15" customHeight="1" x14ac:dyDescent="0.35">
      <c r="B13" s="2645"/>
      <c r="C13" s="2647"/>
      <c r="D13" s="2647"/>
      <c r="E13" s="2650"/>
      <c r="H13" s="1005"/>
      <c r="I13" s="1006"/>
      <c r="L13" s="990"/>
      <c r="M13" s="991"/>
      <c r="N13" s="1007"/>
      <c r="O13" s="1008"/>
      <c r="P13" s="990"/>
      <c r="R13" s="992"/>
      <c r="T13" s="43"/>
      <c r="U13" s="1936"/>
      <c r="V13" s="1936"/>
      <c r="W13" s="1936"/>
      <c r="X13" s="856"/>
    </row>
    <row r="14" spans="2:26" ht="15" customHeight="1" x14ac:dyDescent="0.3">
      <c r="B14" s="2646"/>
      <c r="C14" s="2648"/>
      <c r="D14" s="2648"/>
      <c r="E14" s="2651"/>
      <c r="H14" s="1009">
        <v>6061</v>
      </c>
      <c r="I14" s="1010" t="s">
        <v>20</v>
      </c>
      <c r="J14" s="1011"/>
      <c r="K14" s="1011"/>
      <c r="L14" s="1012"/>
      <c r="M14" s="1013"/>
      <c r="N14" s="1014">
        <f>$N$577</f>
        <v>0</v>
      </c>
      <c r="O14" s="1015"/>
      <c r="P14" s="990"/>
      <c r="R14" s="992"/>
      <c r="U14" s="1936"/>
      <c r="V14" s="1936"/>
      <c r="W14" s="1936"/>
    </row>
    <row r="15" spans="2:26" ht="15" customHeight="1" thickBot="1" x14ac:dyDescent="0.35">
      <c r="B15" s="1017" t="s">
        <v>21</v>
      </c>
      <c r="C15" s="1018"/>
      <c r="D15" s="1019"/>
      <c r="E15" s="1020"/>
      <c r="H15" s="1021">
        <v>6063</v>
      </c>
      <c r="I15" s="1022" t="s">
        <v>22</v>
      </c>
      <c r="J15" s="1023"/>
      <c r="K15" s="1023"/>
      <c r="L15" s="1024"/>
      <c r="M15" s="1025"/>
      <c r="N15" s="1014">
        <f>$N$578</f>
        <v>0</v>
      </c>
      <c r="O15" s="1026"/>
      <c r="P15" s="990"/>
      <c r="R15" s="992"/>
      <c r="U15" s="1936"/>
      <c r="V15" s="1936"/>
      <c r="W15" s="1936"/>
    </row>
    <row r="16" spans="2:26" ht="15" customHeight="1" x14ac:dyDescent="0.25">
      <c r="B16" s="1027" t="s">
        <v>23</v>
      </c>
      <c r="C16" s="1028"/>
      <c r="D16" s="1029"/>
      <c r="E16" s="1030">
        <f>C16*D16</f>
        <v>0</v>
      </c>
      <c r="H16" s="1021">
        <v>6064</v>
      </c>
      <c r="I16" s="1022" t="s">
        <v>24</v>
      </c>
      <c r="J16" s="1023"/>
      <c r="K16" s="1023"/>
      <c r="L16" s="1024"/>
      <c r="M16" s="1025"/>
      <c r="N16" s="1014">
        <f>$N$579</f>
        <v>0</v>
      </c>
      <c r="O16" s="1026"/>
      <c r="P16" s="1031"/>
      <c r="U16" s="1936"/>
      <c r="V16" s="1936"/>
      <c r="W16" s="1936"/>
    </row>
    <row r="17" spans="2:23" ht="15" customHeight="1" x14ac:dyDescent="0.25">
      <c r="B17" s="1032" t="s">
        <v>25</v>
      </c>
      <c r="C17" s="88"/>
      <c r="D17" s="1033"/>
      <c r="E17" s="1030">
        <f>C17*D17</f>
        <v>0</v>
      </c>
      <c r="H17" s="1021">
        <v>6066</v>
      </c>
      <c r="I17" s="1022" t="s">
        <v>26</v>
      </c>
      <c r="J17" s="1023"/>
      <c r="K17" s="1023"/>
      <c r="L17" s="1024"/>
      <c r="M17" s="1025"/>
      <c r="N17" s="1014">
        <f>$N$580</f>
        <v>0</v>
      </c>
      <c r="O17" s="1026"/>
      <c r="P17" s="1034"/>
      <c r="U17" s="1936"/>
      <c r="V17" s="1936"/>
      <c r="W17" s="1936"/>
    </row>
    <row r="18" spans="2:23" ht="15" customHeight="1" thickBot="1" x14ac:dyDescent="0.3">
      <c r="B18" s="1032" t="s">
        <v>27</v>
      </c>
      <c r="C18" s="96"/>
      <c r="D18" s="1035"/>
      <c r="E18" s="1030">
        <f>C18*D18</f>
        <v>0</v>
      </c>
      <c r="H18" s="1036" t="s">
        <v>28</v>
      </c>
      <c r="I18" s="1022" t="s">
        <v>29</v>
      </c>
      <c r="J18" s="1023"/>
      <c r="K18" s="1023"/>
      <c r="L18" s="1024"/>
      <c r="M18" s="1025"/>
      <c r="N18" s="1014">
        <f>$N$581</f>
        <v>0</v>
      </c>
      <c r="O18" s="1026"/>
      <c r="P18" s="990"/>
      <c r="U18" s="1936"/>
      <c r="V18" s="1936"/>
      <c r="W18" s="1936"/>
    </row>
    <row r="19" spans="2:23" ht="15" customHeight="1" thickBot="1" x14ac:dyDescent="0.3">
      <c r="B19" s="1037" t="s">
        <v>30</v>
      </c>
      <c r="C19" s="1038">
        <f>SUM(C16:C18)</f>
        <v>0</v>
      </c>
      <c r="D19" s="1039" t="e">
        <f>E19/C19</f>
        <v>#DIV/0!</v>
      </c>
      <c r="E19" s="1040">
        <f>SUM(E16:E18)</f>
        <v>0</v>
      </c>
      <c r="H19" s="1036" t="s">
        <v>31</v>
      </c>
      <c r="I19" s="1022" t="s">
        <v>32</v>
      </c>
      <c r="J19" s="1023"/>
      <c r="K19" s="1023"/>
      <c r="L19" s="1024"/>
      <c r="M19" s="1025"/>
      <c r="N19" s="1014">
        <f>$N$582</f>
        <v>0</v>
      </c>
      <c r="O19" s="1026"/>
      <c r="P19" s="990"/>
      <c r="U19" s="991"/>
      <c r="V19" s="991"/>
    </row>
    <row r="20" spans="2:23" ht="15" customHeight="1" thickBot="1" x14ac:dyDescent="0.3">
      <c r="B20" s="1041"/>
      <c r="C20" s="1042"/>
      <c r="D20" s="1043"/>
      <c r="E20" s="1044"/>
      <c r="H20" s="1036" t="s">
        <v>33</v>
      </c>
      <c r="I20" s="1022" t="s">
        <v>34</v>
      </c>
      <c r="J20" s="1023"/>
      <c r="K20" s="1023"/>
      <c r="L20" s="1024"/>
      <c r="M20" s="1025"/>
      <c r="N20" s="1014">
        <f>$N$583</f>
        <v>0</v>
      </c>
      <c r="O20" s="1026"/>
      <c r="P20" s="990"/>
      <c r="U20" s="991"/>
      <c r="V20" s="991"/>
    </row>
    <row r="21" spans="2:23" ht="15" customHeight="1" thickBot="1" x14ac:dyDescent="0.3">
      <c r="B21" s="1045" t="s">
        <v>35</v>
      </c>
      <c r="C21" s="1046"/>
      <c r="D21" s="1047"/>
      <c r="E21" s="1048"/>
      <c r="H21" s="1049" t="s">
        <v>36</v>
      </c>
      <c r="I21" s="1050" t="s">
        <v>37</v>
      </c>
      <c r="J21" s="1051"/>
      <c r="K21" s="1051"/>
      <c r="L21" s="1052"/>
      <c r="M21" s="1053"/>
      <c r="N21" s="1014">
        <f>$N$584</f>
        <v>0</v>
      </c>
      <c r="O21" s="1054"/>
      <c r="P21" s="990"/>
      <c r="U21" s="991"/>
      <c r="V21" s="991"/>
    </row>
    <row r="22" spans="2:23" ht="15" customHeight="1" x14ac:dyDescent="0.25">
      <c r="B22" s="1027" t="s">
        <v>38</v>
      </c>
      <c r="C22" s="1028"/>
      <c r="D22" s="1029"/>
      <c r="E22" s="1030">
        <f>C22*D22</f>
        <v>0</v>
      </c>
      <c r="H22" s="1055">
        <v>60</v>
      </c>
      <c r="I22" s="1056" t="s">
        <v>39</v>
      </c>
      <c r="J22" s="1057"/>
      <c r="K22" s="1057"/>
      <c r="L22" s="1058"/>
      <c r="M22" s="1059"/>
      <c r="N22" s="1060">
        <f>$N$585</f>
        <v>0</v>
      </c>
      <c r="O22" s="1061">
        <f>SUM(O14:O21)</f>
        <v>0</v>
      </c>
      <c r="P22" s="1031"/>
      <c r="U22" s="991"/>
      <c r="V22" s="991"/>
    </row>
    <row r="23" spans="2:23" ht="15" customHeight="1" x14ac:dyDescent="0.25">
      <c r="B23" s="1032" t="s">
        <v>40</v>
      </c>
      <c r="C23" s="88"/>
      <c r="D23" s="1033"/>
      <c r="E23" s="1030">
        <f>C23*D23</f>
        <v>0</v>
      </c>
      <c r="H23" s="1062"/>
      <c r="I23" s="1063"/>
      <c r="J23" s="1001"/>
      <c r="K23" s="1001"/>
      <c r="L23" s="1064"/>
      <c r="M23" s="1065"/>
      <c r="N23" s="1063"/>
      <c r="O23" s="1066"/>
      <c r="P23" s="1067"/>
      <c r="U23" s="1067"/>
      <c r="V23" s="1067"/>
    </row>
    <row r="24" spans="2:23" ht="15" customHeight="1" thickBot="1" x14ac:dyDescent="0.3">
      <c r="B24" s="1032" t="s">
        <v>41</v>
      </c>
      <c r="C24" s="88"/>
      <c r="D24" s="1033"/>
      <c r="E24" s="1030">
        <f>C24*D24</f>
        <v>0</v>
      </c>
      <c r="H24" s="1068">
        <v>613</v>
      </c>
      <c r="I24" s="1069" t="s">
        <v>42</v>
      </c>
      <c r="J24" s="1070"/>
      <c r="K24" s="1070"/>
      <c r="L24" s="1071"/>
      <c r="M24" s="1071"/>
      <c r="N24" s="1072">
        <f>$N$587</f>
        <v>0</v>
      </c>
      <c r="O24" s="1073"/>
      <c r="P24" s="1031"/>
      <c r="U24" s="991"/>
      <c r="V24" s="991"/>
    </row>
    <row r="25" spans="2:23" ht="15" customHeight="1" thickBot="1" x14ac:dyDescent="0.3">
      <c r="B25" s="1074" t="s">
        <v>43</v>
      </c>
      <c r="C25" s="1038">
        <f>SUM(C22:C24)</f>
        <v>0</v>
      </c>
      <c r="D25" s="1039" t="e">
        <f>E25/C25</f>
        <v>#DIV/0!</v>
      </c>
      <c r="E25" s="1040">
        <f>SUM(E22:E24)</f>
        <v>0</v>
      </c>
      <c r="H25" s="1021">
        <v>614</v>
      </c>
      <c r="I25" s="1022" t="s">
        <v>44</v>
      </c>
      <c r="J25" s="1023"/>
      <c r="K25" s="1023"/>
      <c r="L25" s="1024"/>
      <c r="M25" s="1024"/>
      <c r="N25" s="1072">
        <f>$N$588</f>
        <v>0</v>
      </c>
      <c r="O25" s="1075"/>
      <c r="P25" s="1067"/>
      <c r="U25" s="1067"/>
      <c r="V25" s="1067"/>
    </row>
    <row r="26" spans="2:23" ht="15" customHeight="1" thickBot="1" x14ac:dyDescent="0.3">
      <c r="B26" s="1041"/>
      <c r="C26" s="1076"/>
      <c r="D26" s="1077"/>
      <c r="E26" s="1078"/>
      <c r="H26" s="1021">
        <v>615</v>
      </c>
      <c r="I26" s="1022" t="s">
        <v>45</v>
      </c>
      <c r="J26" s="1023"/>
      <c r="K26" s="1023"/>
      <c r="L26" s="1024"/>
      <c r="M26" s="1024"/>
      <c r="N26" s="1072">
        <f>$N$589</f>
        <v>0</v>
      </c>
      <c r="O26" s="1075"/>
      <c r="P26" s="1031"/>
      <c r="U26" s="991"/>
      <c r="V26" s="991"/>
    </row>
    <row r="27" spans="2:23" ht="15" customHeight="1" thickBot="1" x14ac:dyDescent="0.3">
      <c r="B27" s="1045" t="s">
        <v>46</v>
      </c>
      <c r="C27" s="1046"/>
      <c r="D27" s="1047"/>
      <c r="E27" s="1048"/>
      <c r="H27" s="1021">
        <v>616</v>
      </c>
      <c r="I27" s="1022" t="s">
        <v>47</v>
      </c>
      <c r="J27" s="1023"/>
      <c r="K27" s="1023"/>
      <c r="L27" s="1024"/>
      <c r="M27" s="1024"/>
      <c r="N27" s="1072">
        <f>$N$590</f>
        <v>0</v>
      </c>
      <c r="O27" s="1075"/>
      <c r="P27" s="1067"/>
      <c r="U27" s="1067"/>
      <c r="V27" s="1067"/>
    </row>
    <row r="28" spans="2:23" ht="15" customHeight="1" x14ac:dyDescent="0.25">
      <c r="B28" s="1027" t="s">
        <v>48</v>
      </c>
      <c r="C28" s="1028"/>
      <c r="D28" s="1029"/>
      <c r="E28" s="1030">
        <f>C28*D28</f>
        <v>0</v>
      </c>
      <c r="H28" s="1079">
        <v>618</v>
      </c>
      <c r="I28" s="1080" t="s">
        <v>49</v>
      </c>
      <c r="J28" s="1081"/>
      <c r="K28" s="1081"/>
      <c r="L28" s="1082"/>
      <c r="M28" s="1082"/>
      <c r="N28" s="1072">
        <f>$N$591</f>
        <v>0</v>
      </c>
      <c r="O28" s="1083"/>
      <c r="P28" s="1031"/>
      <c r="U28" s="991"/>
      <c r="V28" s="991"/>
    </row>
    <row r="29" spans="2:23" ht="15" customHeight="1" x14ac:dyDescent="0.25">
      <c r="B29" s="1084" t="s">
        <v>50</v>
      </c>
      <c r="C29" s="1028"/>
      <c r="D29" s="1029"/>
      <c r="E29" s="1030">
        <f t="shared" ref="E29:E42" si="0">C29*D29</f>
        <v>0</v>
      </c>
      <c r="H29" s="1055">
        <v>61</v>
      </c>
      <c r="I29" s="1085" t="s">
        <v>51</v>
      </c>
      <c r="J29" s="1057"/>
      <c r="K29" s="1057"/>
      <c r="L29" s="1058"/>
      <c r="M29" s="1058"/>
      <c r="N29" s="1086">
        <f>$N$592</f>
        <v>0</v>
      </c>
      <c r="O29" s="1061">
        <f>SUM(O24:O28)</f>
        <v>0</v>
      </c>
      <c r="P29" s="1067"/>
      <c r="U29" s="1067"/>
      <c r="V29" s="1067"/>
    </row>
    <row r="30" spans="2:23" ht="15" customHeight="1" x14ac:dyDescent="0.25">
      <c r="B30" s="1084" t="s">
        <v>52</v>
      </c>
      <c r="C30" s="1028"/>
      <c r="D30" s="1029"/>
      <c r="E30" s="1030">
        <f t="shared" si="0"/>
        <v>0</v>
      </c>
      <c r="H30" s="1087"/>
      <c r="I30" s="990"/>
      <c r="L30" s="1031"/>
      <c r="M30" s="991"/>
      <c r="N30" s="1065"/>
      <c r="O30" s="1088"/>
      <c r="P30" s="1031"/>
      <c r="U30" s="991"/>
      <c r="V30" s="991"/>
    </row>
    <row r="31" spans="2:23" ht="15" customHeight="1" x14ac:dyDescent="0.25">
      <c r="B31" s="1084" t="s">
        <v>53</v>
      </c>
      <c r="C31" s="1028"/>
      <c r="D31" s="1029"/>
      <c r="E31" s="1030">
        <f t="shared" si="0"/>
        <v>0</v>
      </c>
      <c r="H31" s="1068">
        <v>621</v>
      </c>
      <c r="I31" s="1089" t="s">
        <v>54</v>
      </c>
      <c r="J31" s="1011"/>
      <c r="K31" s="1011"/>
      <c r="L31" s="1012"/>
      <c r="M31" s="1013"/>
      <c r="N31" s="1014">
        <f>$N$594</f>
        <v>0</v>
      </c>
      <c r="O31" s="1090"/>
      <c r="P31" s="1034"/>
      <c r="U31" s="1034"/>
      <c r="V31" s="1034"/>
    </row>
    <row r="32" spans="2:23" ht="15" customHeight="1" x14ac:dyDescent="0.25">
      <c r="B32" s="1084" t="s">
        <v>55</v>
      </c>
      <c r="C32" s="1028"/>
      <c r="D32" s="1029"/>
      <c r="E32" s="1030">
        <f t="shared" si="0"/>
        <v>0</v>
      </c>
      <c r="H32" s="1021">
        <v>622</v>
      </c>
      <c r="I32" s="1022" t="s">
        <v>56</v>
      </c>
      <c r="J32" s="1023"/>
      <c r="K32" s="1023"/>
      <c r="L32" s="1024"/>
      <c r="M32" s="1025"/>
      <c r="N32" s="1014">
        <f>$N$595</f>
        <v>0</v>
      </c>
      <c r="O32" s="1026"/>
      <c r="P32" s="1034"/>
      <c r="U32" s="991"/>
      <c r="V32" s="991"/>
    </row>
    <row r="33" spans="2:22" ht="15" customHeight="1" x14ac:dyDescent="0.25">
      <c r="B33" s="1084" t="s">
        <v>57</v>
      </c>
      <c r="C33" s="1028"/>
      <c r="D33" s="1029"/>
      <c r="E33" s="1030">
        <f t="shared" si="0"/>
        <v>0</v>
      </c>
      <c r="H33" s="1021" t="s">
        <v>58</v>
      </c>
      <c r="I33" s="1022" t="s">
        <v>59</v>
      </c>
      <c r="J33" s="1023"/>
      <c r="K33" s="1023"/>
      <c r="L33" s="1024"/>
      <c r="M33" s="1025"/>
      <c r="N33" s="1014">
        <f>$N$596</f>
        <v>0</v>
      </c>
      <c r="O33" s="1026"/>
      <c r="P33" s="1034"/>
      <c r="U33" s="991"/>
      <c r="V33" s="991"/>
    </row>
    <row r="34" spans="2:22" ht="15" customHeight="1" x14ac:dyDescent="0.25">
      <c r="B34" s="1084" t="s">
        <v>60</v>
      </c>
      <c r="C34" s="1028"/>
      <c r="D34" s="1029"/>
      <c r="E34" s="1030">
        <f t="shared" si="0"/>
        <v>0</v>
      </c>
      <c r="H34" s="1021">
        <v>623</v>
      </c>
      <c r="I34" s="1022" t="s">
        <v>61</v>
      </c>
      <c r="J34" s="1023"/>
      <c r="K34" s="1023"/>
      <c r="L34" s="1024"/>
      <c r="M34" s="1025"/>
      <c r="N34" s="1014">
        <f>$N$597</f>
        <v>0</v>
      </c>
      <c r="O34" s="1026"/>
    </row>
    <row r="35" spans="2:22" ht="15" customHeight="1" x14ac:dyDescent="0.25">
      <c r="B35" s="1084" t="s">
        <v>62</v>
      </c>
      <c r="C35" s="1028"/>
      <c r="D35" s="1029"/>
      <c r="E35" s="1030">
        <f t="shared" si="0"/>
        <v>0</v>
      </c>
      <c r="H35" s="1021">
        <v>624</v>
      </c>
      <c r="I35" s="1022" t="s">
        <v>63</v>
      </c>
      <c r="J35" s="1023"/>
      <c r="K35" s="1023"/>
      <c r="L35" s="1024"/>
      <c r="M35" s="1025"/>
      <c r="N35" s="1014">
        <f>$N$598</f>
        <v>0</v>
      </c>
      <c r="O35" s="1026"/>
    </row>
    <row r="36" spans="2:22" ht="15" customHeight="1" x14ac:dyDescent="0.25">
      <c r="B36" s="1084" t="s">
        <v>64</v>
      </c>
      <c r="C36" s="1028"/>
      <c r="D36" s="1029"/>
      <c r="E36" s="1030">
        <f t="shared" si="0"/>
        <v>0</v>
      </c>
      <c r="H36" s="1021" t="s">
        <v>65</v>
      </c>
      <c r="I36" s="1022" t="s">
        <v>66</v>
      </c>
      <c r="J36" s="1023"/>
      <c r="K36" s="1023"/>
      <c r="L36" s="1024"/>
      <c r="M36" s="1025"/>
      <c r="N36" s="1014">
        <f>$N$599</f>
        <v>0</v>
      </c>
      <c r="O36" s="1026"/>
    </row>
    <row r="37" spans="2:22" ht="15" customHeight="1" x14ac:dyDescent="0.25">
      <c r="B37" s="1084" t="s">
        <v>67</v>
      </c>
      <c r="C37" s="1028"/>
      <c r="D37" s="1029"/>
      <c r="E37" s="1030">
        <f t="shared" si="0"/>
        <v>0</v>
      </c>
      <c r="H37" s="1021" t="s">
        <v>68</v>
      </c>
      <c r="I37" s="1022" t="s">
        <v>69</v>
      </c>
      <c r="J37" s="1023"/>
      <c r="K37" s="1023"/>
      <c r="L37" s="1024"/>
      <c r="M37" s="1025"/>
      <c r="N37" s="1014">
        <f>$N$600</f>
        <v>0</v>
      </c>
      <c r="O37" s="1026"/>
    </row>
    <row r="38" spans="2:22" ht="15" customHeight="1" x14ac:dyDescent="0.25">
      <c r="B38" s="1084" t="s">
        <v>70</v>
      </c>
      <c r="C38" s="1028"/>
      <c r="D38" s="1029"/>
      <c r="E38" s="1030">
        <f t="shared" si="0"/>
        <v>0</v>
      </c>
      <c r="H38" s="1021">
        <v>626</v>
      </c>
      <c r="I38" s="1022" t="s">
        <v>71</v>
      </c>
      <c r="J38" s="1023"/>
      <c r="K38" s="1023"/>
      <c r="L38" s="1024"/>
      <c r="M38" s="1025"/>
      <c r="N38" s="1014">
        <f>$N$601</f>
        <v>0</v>
      </c>
      <c r="O38" s="1026"/>
    </row>
    <row r="39" spans="2:22" ht="15" customHeight="1" x14ac:dyDescent="0.25">
      <c r="B39" s="1084" t="s">
        <v>72</v>
      </c>
      <c r="C39" s="1028"/>
      <c r="D39" s="1029"/>
      <c r="E39" s="1030">
        <f t="shared" si="0"/>
        <v>0</v>
      </c>
      <c r="H39" s="1021" t="s">
        <v>73</v>
      </c>
      <c r="I39" s="1022" t="s">
        <v>74</v>
      </c>
      <c r="J39" s="1023"/>
      <c r="K39" s="1023"/>
      <c r="L39" s="1024"/>
      <c r="M39" s="1025"/>
      <c r="N39" s="1014">
        <f>$N$602</f>
        <v>0</v>
      </c>
      <c r="O39" s="1026"/>
    </row>
    <row r="40" spans="2:22" ht="15" customHeight="1" x14ac:dyDescent="0.25">
      <c r="B40" s="1084" t="s">
        <v>75</v>
      </c>
      <c r="C40" s="1028"/>
      <c r="D40" s="1029"/>
      <c r="E40" s="1030">
        <f t="shared" si="0"/>
        <v>0</v>
      </c>
      <c r="H40" s="1021" t="s">
        <v>76</v>
      </c>
      <c r="I40" s="1022" t="s">
        <v>77</v>
      </c>
      <c r="J40" s="1023"/>
      <c r="K40" s="1023"/>
      <c r="L40" s="1024"/>
      <c r="M40" s="1025"/>
      <c r="N40" s="1014">
        <f>$N$603</f>
        <v>0</v>
      </c>
      <c r="O40" s="1026"/>
    </row>
    <row r="41" spans="2:22" ht="15" customHeight="1" x14ac:dyDescent="0.25">
      <c r="B41" s="1084" t="s">
        <v>78</v>
      </c>
      <c r="C41" s="1028"/>
      <c r="D41" s="1029"/>
      <c r="E41" s="1030">
        <f t="shared" si="0"/>
        <v>0</v>
      </c>
      <c r="H41" s="1079" t="s">
        <v>79</v>
      </c>
      <c r="I41" s="1050" t="s">
        <v>80</v>
      </c>
      <c r="J41" s="1051"/>
      <c r="K41" s="1051"/>
      <c r="L41" s="1052"/>
      <c r="M41" s="1053"/>
      <c r="N41" s="1014">
        <f>$N$604</f>
        <v>0</v>
      </c>
      <c r="O41" s="1054"/>
    </row>
    <row r="42" spans="2:22" ht="14.4" thickBot="1" x14ac:dyDescent="0.3">
      <c r="B42" s="1032" t="s">
        <v>81</v>
      </c>
      <c r="C42" s="1028"/>
      <c r="D42" s="1029"/>
      <c r="E42" s="1030">
        <f t="shared" si="0"/>
        <v>0</v>
      </c>
      <c r="H42" s="1055">
        <v>62</v>
      </c>
      <c r="I42" s="1085" t="s">
        <v>82</v>
      </c>
      <c r="J42" s="1057"/>
      <c r="K42" s="1057"/>
      <c r="L42" s="1058"/>
      <c r="M42" s="1059"/>
      <c r="N42" s="1060">
        <f>$N$605</f>
        <v>0</v>
      </c>
      <c r="O42" s="1061">
        <f>SUM(O31:O41)</f>
        <v>0</v>
      </c>
    </row>
    <row r="43" spans="2:22" ht="14.1" customHeight="1" thickBot="1" x14ac:dyDescent="0.3">
      <c r="B43" s="1037" t="s">
        <v>83</v>
      </c>
      <c r="C43" s="1038">
        <f>SUM(C28:C42)</f>
        <v>0</v>
      </c>
      <c r="D43" s="1039" t="e">
        <f>E43/C43</f>
        <v>#DIV/0!</v>
      </c>
      <c r="E43" s="1040">
        <f>SUM(E28:E42)</f>
        <v>0</v>
      </c>
      <c r="H43" s="999"/>
      <c r="I43" s="1067"/>
      <c r="N43" s="1000"/>
      <c r="O43" s="1091"/>
    </row>
    <row r="44" spans="2:22" ht="14.1" customHeight="1" thickBot="1" x14ac:dyDescent="0.3">
      <c r="B44" s="1092"/>
      <c r="C44" s="1093"/>
      <c r="D44" s="1094"/>
      <c r="E44" s="1095"/>
      <c r="H44" s="1096">
        <v>63</v>
      </c>
      <c r="I44" s="1085" t="s">
        <v>84</v>
      </c>
      <c r="J44" s="1057"/>
      <c r="K44" s="1057"/>
      <c r="L44" s="1058"/>
      <c r="M44" s="1059"/>
      <c r="N44" s="1060">
        <f>$N$607</f>
        <v>0</v>
      </c>
      <c r="O44" s="1090"/>
    </row>
    <row r="45" spans="2:22" ht="14.1" customHeight="1" thickBot="1" x14ac:dyDescent="0.3">
      <c r="B45" s="1045" t="s">
        <v>85</v>
      </c>
      <c r="C45" s="1046"/>
      <c r="D45" s="1047"/>
      <c r="E45" s="1048"/>
      <c r="H45" s="1062"/>
      <c r="I45" s="1034"/>
      <c r="N45" s="1063"/>
      <c r="O45" s="1066"/>
    </row>
    <row r="46" spans="2:22" ht="14.1" customHeight="1" x14ac:dyDescent="0.25">
      <c r="B46" s="1097" t="s">
        <v>86</v>
      </c>
      <c r="C46" s="1028"/>
      <c r="D46" s="1029"/>
      <c r="E46" s="1030">
        <f>C46*D46</f>
        <v>0</v>
      </c>
      <c r="H46" s="1068">
        <v>64111</v>
      </c>
      <c r="I46" s="1089" t="s">
        <v>87</v>
      </c>
      <c r="J46" s="1011"/>
      <c r="K46" s="1011"/>
      <c r="L46" s="1012"/>
      <c r="M46" s="1013"/>
      <c r="N46" s="1014">
        <f>$N$609</f>
        <v>0</v>
      </c>
      <c r="O46" s="1090"/>
    </row>
    <row r="47" spans="2:22" ht="14.1" customHeight="1" x14ac:dyDescent="0.25">
      <c r="B47" s="1032" t="s">
        <v>88</v>
      </c>
      <c r="C47" s="88"/>
      <c r="D47" s="1033"/>
      <c r="E47" s="1030">
        <f>C47*D47</f>
        <v>0</v>
      </c>
      <c r="H47" s="1021">
        <v>64115</v>
      </c>
      <c r="I47" s="1022" t="s">
        <v>89</v>
      </c>
      <c r="J47" s="1023"/>
      <c r="K47" s="1023"/>
      <c r="L47" s="1024"/>
      <c r="M47" s="1025"/>
      <c r="N47" s="1014">
        <f>$N$610</f>
        <v>0</v>
      </c>
      <c r="O47" s="1026"/>
    </row>
    <row r="48" spans="2:22" ht="14.1" customHeight="1" thickBot="1" x14ac:dyDescent="0.3">
      <c r="B48" s="1032" t="s">
        <v>90</v>
      </c>
      <c r="C48" s="96"/>
      <c r="D48" s="1035"/>
      <c r="E48" s="1030">
        <f>C48*D48</f>
        <v>0</v>
      </c>
      <c r="H48" s="1021">
        <v>645</v>
      </c>
      <c r="I48" s="1022" t="s">
        <v>91</v>
      </c>
      <c r="J48" s="1023"/>
      <c r="K48" s="1023"/>
      <c r="L48" s="1024"/>
      <c r="M48" s="1025"/>
      <c r="N48" s="1014">
        <f>$N$611</f>
        <v>0</v>
      </c>
      <c r="O48" s="1026"/>
    </row>
    <row r="49" spans="2:15" ht="14.1" customHeight="1" thickBot="1" x14ac:dyDescent="0.3">
      <c r="B49" s="1037" t="s">
        <v>92</v>
      </c>
      <c r="C49" s="1038">
        <f>SUM(C46:C48)</f>
        <v>0</v>
      </c>
      <c r="D49" s="1039" t="e">
        <f>E49/C49</f>
        <v>#DIV/0!</v>
      </c>
      <c r="E49" s="1040">
        <f>SUM(E46:E48)</f>
        <v>0</v>
      </c>
      <c r="H49" s="1079">
        <v>647</v>
      </c>
      <c r="I49" s="1050" t="s">
        <v>93</v>
      </c>
      <c r="J49" s="1051"/>
      <c r="K49" s="1051"/>
      <c r="L49" s="1052"/>
      <c r="M49" s="1053"/>
      <c r="N49" s="1014">
        <f>$N$612</f>
        <v>0</v>
      </c>
      <c r="O49" s="1054"/>
    </row>
    <row r="50" spans="2:15" ht="14.1" customHeight="1" thickBot="1" x14ac:dyDescent="0.3">
      <c r="B50" s="1092"/>
      <c r="C50" s="1093"/>
      <c r="D50" s="1094"/>
      <c r="E50" s="1095"/>
      <c r="H50" s="1055">
        <v>64</v>
      </c>
      <c r="I50" s="1085" t="s">
        <v>94</v>
      </c>
      <c r="J50" s="1057"/>
      <c r="K50" s="1057"/>
      <c r="L50" s="1058"/>
      <c r="M50" s="1059"/>
      <c r="N50" s="1060">
        <f>$N$613</f>
        <v>0</v>
      </c>
      <c r="O50" s="1098">
        <f>E60+O49</f>
        <v>0</v>
      </c>
    </row>
    <row r="51" spans="2:15" ht="14.1" customHeight="1" thickBot="1" x14ac:dyDescent="0.3">
      <c r="B51" s="1045" t="s">
        <v>95</v>
      </c>
      <c r="C51" s="1046"/>
      <c r="D51" s="1047"/>
      <c r="E51" s="1048"/>
      <c r="H51" s="1062"/>
      <c r="I51" s="1034"/>
      <c r="N51" s="1063"/>
      <c r="O51" s="1066"/>
    </row>
    <row r="52" spans="2:15" ht="14.1" customHeight="1" x14ac:dyDescent="0.25">
      <c r="B52" s="1097" t="s">
        <v>96</v>
      </c>
      <c r="C52" s="1028"/>
      <c r="D52" s="1029"/>
      <c r="E52" s="1030">
        <f>C52*D52</f>
        <v>0</v>
      </c>
      <c r="H52" s="1021">
        <v>654</v>
      </c>
      <c r="I52" s="1089" t="s">
        <v>97</v>
      </c>
      <c r="J52" s="1011"/>
      <c r="K52" s="1011"/>
      <c r="L52" s="1012"/>
      <c r="M52" s="1013"/>
      <c r="N52" s="1014">
        <f>$N$615</f>
        <v>0</v>
      </c>
      <c r="O52" s="1026"/>
    </row>
    <row r="53" spans="2:15" ht="14.1" customHeight="1" x14ac:dyDescent="0.25">
      <c r="B53" s="1032" t="s">
        <v>98</v>
      </c>
      <c r="C53" s="88"/>
      <c r="D53" s="1033"/>
      <c r="E53" s="1030">
        <f>C53*D53</f>
        <v>0</v>
      </c>
      <c r="H53" s="1021">
        <v>655</v>
      </c>
      <c r="I53" s="1099" t="s">
        <v>99</v>
      </c>
      <c r="J53" s="1023"/>
      <c r="K53" s="1023"/>
      <c r="L53" s="1024"/>
      <c r="M53" s="1025"/>
      <c r="N53" s="1014">
        <f>$N$616</f>
        <v>0</v>
      </c>
      <c r="O53" s="1026"/>
    </row>
    <row r="54" spans="2:15" ht="14.1" customHeight="1" x14ac:dyDescent="0.25">
      <c r="B54" s="1032" t="s">
        <v>100</v>
      </c>
      <c r="C54" s="88"/>
      <c r="D54" s="1033"/>
      <c r="E54" s="1030">
        <f>C54*D54</f>
        <v>0</v>
      </c>
      <c r="H54" s="1068">
        <v>658</v>
      </c>
      <c r="I54" s="1100" t="s">
        <v>101</v>
      </c>
      <c r="J54" s="1051"/>
      <c r="K54" s="1051"/>
      <c r="L54" s="1101"/>
      <c r="M54" s="1102"/>
      <c r="N54" s="1014">
        <f>$N$617</f>
        <v>0</v>
      </c>
      <c r="O54" s="1054"/>
    </row>
    <row r="55" spans="2:15" ht="14.1" customHeight="1" x14ac:dyDescent="0.25">
      <c r="B55" s="1032" t="s">
        <v>102</v>
      </c>
      <c r="C55" s="88"/>
      <c r="D55" s="1033"/>
      <c r="E55" s="1030">
        <f>C55*D55</f>
        <v>0</v>
      </c>
      <c r="H55" s="1055">
        <v>65</v>
      </c>
      <c r="I55" s="1085" t="s">
        <v>103</v>
      </c>
      <c r="J55" s="1057"/>
      <c r="K55" s="1057"/>
      <c r="L55" s="1103"/>
      <c r="M55" s="1104"/>
      <c r="N55" s="1060">
        <f>$N$618</f>
        <v>0</v>
      </c>
      <c r="O55" s="1061">
        <f>SUM(O52:O54)</f>
        <v>0</v>
      </c>
    </row>
    <row r="56" spans="2:15" ht="14.1" customHeight="1" thickBot="1" x14ac:dyDescent="0.3">
      <c r="B56" s="1032" t="s">
        <v>104</v>
      </c>
      <c r="C56" s="96"/>
      <c r="D56" s="1035"/>
      <c r="E56" s="1030">
        <f>C56*D56</f>
        <v>0</v>
      </c>
      <c r="H56" s="999"/>
      <c r="I56" s="1067"/>
      <c r="L56" s="1034"/>
      <c r="M56" s="1034"/>
      <c r="N56" s="1000"/>
      <c r="O56" s="1091"/>
    </row>
    <row r="57" spans="2:15" ht="14.1" customHeight="1" thickBot="1" x14ac:dyDescent="0.3">
      <c r="B57" s="1037" t="s">
        <v>105</v>
      </c>
      <c r="C57" s="1038">
        <f>SUM(C52:C56)</f>
        <v>0</v>
      </c>
      <c r="D57" s="1039" t="e">
        <f>E57/C57</f>
        <v>#DIV/0!</v>
      </c>
      <c r="E57" s="1040">
        <f>SUM(E52:E56)</f>
        <v>0</v>
      </c>
      <c r="H57" s="1096">
        <v>66</v>
      </c>
      <c r="I57" s="1085" t="s">
        <v>106</v>
      </c>
      <c r="J57" s="1057"/>
      <c r="K57" s="1057"/>
      <c r="L57" s="1057"/>
      <c r="M57" s="1105"/>
      <c r="N57" s="1060">
        <f>$N$620</f>
        <v>0</v>
      </c>
      <c r="O57" s="1090"/>
    </row>
    <row r="58" spans="2:15" ht="14.1" customHeight="1" x14ac:dyDescent="0.25">
      <c r="B58" s="1092"/>
      <c r="C58" s="1106"/>
      <c r="D58" s="1094"/>
      <c r="E58" s="1095"/>
      <c r="H58" s="999"/>
      <c r="I58" s="1067"/>
      <c r="L58" s="1034"/>
      <c r="M58" s="1034"/>
      <c r="N58" s="1000"/>
      <c r="O58" s="1091"/>
    </row>
    <row r="59" spans="2:15" ht="14.1" customHeight="1" thickBot="1" x14ac:dyDescent="0.3">
      <c r="B59" s="1092"/>
      <c r="C59" s="1106"/>
      <c r="D59" s="1094"/>
      <c r="E59" s="1095"/>
      <c r="H59" s="1096">
        <v>67</v>
      </c>
      <c r="I59" s="1085" t="s">
        <v>107</v>
      </c>
      <c r="J59" s="1057"/>
      <c r="K59" s="1057"/>
      <c r="L59" s="1057"/>
      <c r="M59" s="1105"/>
      <c r="N59" s="1060">
        <f>$N$622</f>
        <v>0</v>
      </c>
      <c r="O59" s="1090"/>
    </row>
    <row r="60" spans="2:15" ht="14.1" customHeight="1" x14ac:dyDescent="0.25">
      <c r="B60" s="2624" t="s">
        <v>108</v>
      </c>
      <c r="C60" s="2625"/>
      <c r="D60" s="2626"/>
      <c r="E60" s="2633">
        <f>E57+E49+E43+E25+E19</f>
        <v>0</v>
      </c>
      <c r="H60" s="1062"/>
      <c r="I60" s="1034"/>
      <c r="L60" s="1034"/>
      <c r="M60" s="1034"/>
      <c r="N60" s="1063"/>
      <c r="O60" s="1066"/>
    </row>
    <row r="61" spans="2:15" ht="14.1" customHeight="1" x14ac:dyDescent="0.25">
      <c r="B61" s="2627"/>
      <c r="C61" s="2628"/>
      <c r="D61" s="2629"/>
      <c r="E61" s="2634"/>
      <c r="H61" s="1068" t="s">
        <v>109</v>
      </c>
      <c r="I61" s="1089" t="s">
        <v>110</v>
      </c>
      <c r="J61" s="1011"/>
      <c r="K61" s="1011"/>
      <c r="L61" s="1011"/>
      <c r="M61" s="1107"/>
      <c r="N61" s="1014">
        <f>$N$624</f>
        <v>0</v>
      </c>
      <c r="O61" s="1090"/>
    </row>
    <row r="62" spans="2:15" ht="14.1" customHeight="1" x14ac:dyDescent="0.25">
      <c r="B62" s="2627"/>
      <c r="C62" s="2628"/>
      <c r="D62" s="2629"/>
      <c r="E62" s="2634"/>
      <c r="H62" s="1021" t="s">
        <v>111</v>
      </c>
      <c r="I62" s="1022" t="s">
        <v>112</v>
      </c>
      <c r="J62" s="1023"/>
      <c r="K62" s="1023"/>
      <c r="L62" s="1024"/>
      <c r="M62" s="1025"/>
      <c r="N62" s="1014">
        <f>$N$625</f>
        <v>0</v>
      </c>
      <c r="O62" s="1026"/>
    </row>
    <row r="63" spans="2:15" ht="14.1" customHeight="1" thickBot="1" x14ac:dyDescent="0.3">
      <c r="B63" s="2630"/>
      <c r="C63" s="2631"/>
      <c r="D63" s="2632"/>
      <c r="E63" s="2635"/>
      <c r="H63" s="1079">
        <v>6815</v>
      </c>
      <c r="I63" s="1050" t="s">
        <v>113</v>
      </c>
      <c r="J63" s="1051"/>
      <c r="K63" s="1051"/>
      <c r="L63" s="1052"/>
      <c r="M63" s="1053"/>
      <c r="N63" s="1014">
        <f>$N$626</f>
        <v>0</v>
      </c>
      <c r="O63" s="1054"/>
    </row>
    <row r="64" spans="2:15" ht="14.1" customHeight="1" thickBot="1" x14ac:dyDescent="0.3">
      <c r="B64" s="1108"/>
      <c r="C64" s="1109"/>
      <c r="D64" s="1109"/>
      <c r="E64" s="1110"/>
      <c r="H64" s="1055">
        <v>68</v>
      </c>
      <c r="I64" s="1085" t="s">
        <v>114</v>
      </c>
      <c r="J64" s="1057"/>
      <c r="K64" s="1057"/>
      <c r="L64" s="1111"/>
      <c r="M64" s="1112"/>
      <c r="N64" s="1060">
        <f>$N$627</f>
        <v>0</v>
      </c>
      <c r="O64" s="1061">
        <f>SUM(O61:O63)</f>
        <v>0</v>
      </c>
    </row>
    <row r="65" spans="2:15" ht="14.1" customHeight="1" thickTop="1" x14ac:dyDescent="0.25">
      <c r="H65" s="1062"/>
      <c r="I65" s="1034"/>
      <c r="L65" s="1034"/>
      <c r="M65" s="1034"/>
      <c r="N65" s="1063"/>
      <c r="O65" s="1066"/>
    </row>
    <row r="66" spans="2:15" ht="14.1" customHeight="1" x14ac:dyDescent="0.25">
      <c r="H66" s="1113">
        <v>86</v>
      </c>
      <c r="I66" s="1085" t="s">
        <v>115</v>
      </c>
      <c r="J66" s="1057"/>
      <c r="K66" s="1057"/>
      <c r="L66" s="1057"/>
      <c r="M66" s="1105"/>
      <c r="N66" s="1060">
        <f>$N$629</f>
        <v>0</v>
      </c>
      <c r="O66" s="1114"/>
    </row>
    <row r="67" spans="2:15" ht="14.4" thickBot="1" x14ac:dyDescent="0.3">
      <c r="H67" s="1115"/>
      <c r="I67" s="1031"/>
      <c r="J67" s="1031"/>
      <c r="K67" s="1031"/>
      <c r="L67" s="1034"/>
      <c r="M67" s="1034"/>
      <c r="N67" s="991"/>
      <c r="O67" s="1116"/>
    </row>
    <row r="68" spans="2:15" ht="13.8" x14ac:dyDescent="0.25">
      <c r="H68" s="1117" t="s">
        <v>116</v>
      </c>
      <c r="I68" s="1118"/>
      <c r="J68" s="1119"/>
      <c r="K68" s="1119"/>
      <c r="L68" s="1118"/>
      <c r="M68" s="1118"/>
      <c r="N68" s="1120">
        <f>SUM(N66+N64+N59+N57+N55+N50+N44+N42+N29+N22)</f>
        <v>0</v>
      </c>
      <c r="O68" s="1121">
        <f>SUM(O66+O64+O59+O57+O55+O50+O44+O42+O29+O22)</f>
        <v>0</v>
      </c>
    </row>
    <row r="69" spans="2:15" ht="13.8" x14ac:dyDescent="0.25">
      <c r="H69" s="1062" t="s">
        <v>117</v>
      </c>
      <c r="I69" s="1063"/>
      <c r="J69" s="1065"/>
      <c r="K69" s="1065"/>
      <c r="L69" s="1063"/>
      <c r="M69" s="1063"/>
      <c r="N69" s="1122">
        <f>IF(N68&lt;N111,N111-N68,0)</f>
        <v>0</v>
      </c>
      <c r="O69" s="1123">
        <f>IF(O68&lt;O111,O111-O68,0)</f>
        <v>0</v>
      </c>
    </row>
    <row r="70" spans="2:15" ht="14.4" thickBot="1" x14ac:dyDescent="0.3">
      <c r="E70" s="1124"/>
      <c r="F70" s="1124"/>
      <c r="H70" s="1125" t="s">
        <v>118</v>
      </c>
      <c r="I70" s="1126"/>
      <c r="J70" s="1127"/>
      <c r="K70" s="1127"/>
      <c r="L70" s="1128"/>
      <c r="M70" s="1128"/>
      <c r="N70" s="1129">
        <f>SUM(N68+N69)</f>
        <v>0</v>
      </c>
      <c r="O70" s="1130">
        <f>SUM(O68+O69)</f>
        <v>0</v>
      </c>
    </row>
    <row r="71" spans="2:15" ht="14.4" thickBot="1" x14ac:dyDescent="0.3">
      <c r="E71" s="1124"/>
      <c r="F71" s="1124"/>
    </row>
    <row r="72" spans="2:15" ht="15" customHeight="1" x14ac:dyDescent="0.25">
      <c r="B72" s="2576" t="s">
        <v>170</v>
      </c>
      <c r="C72" s="2577"/>
      <c r="D72" s="2577"/>
      <c r="E72" s="2577"/>
      <c r="F72" s="2578"/>
      <c r="H72" s="1131" t="s">
        <v>119</v>
      </c>
      <c r="I72" s="1132"/>
      <c r="J72" s="1133"/>
      <c r="K72" s="1133"/>
      <c r="L72" s="1132"/>
      <c r="M72" s="1132"/>
      <c r="N72" s="996"/>
      <c r="O72" s="998"/>
    </row>
    <row r="73" spans="2:15" ht="28.2" customHeight="1" thickBot="1" x14ac:dyDescent="0.3">
      <c r="B73" s="2579"/>
      <c r="C73" s="2580"/>
      <c r="D73" s="2580"/>
      <c r="E73" s="2580"/>
      <c r="F73" s="2581"/>
      <c r="H73" s="999"/>
      <c r="I73" s="1000"/>
      <c r="J73" s="1001"/>
      <c r="K73" s="1001"/>
      <c r="L73" s="1000"/>
      <c r="M73" s="1002"/>
      <c r="N73" s="1003" t="s">
        <v>283</v>
      </c>
      <c r="O73" s="1134" t="s">
        <v>19</v>
      </c>
    </row>
    <row r="74" spans="2:15" ht="15" customHeight="1" x14ac:dyDescent="0.25">
      <c r="B74" s="2582" t="s">
        <v>179</v>
      </c>
      <c r="C74" s="1135"/>
      <c r="D74" s="1135"/>
      <c r="E74" s="1135"/>
      <c r="F74" s="1136"/>
      <c r="H74" s="1137"/>
      <c r="I74" s="1138"/>
      <c r="J74" s="1001"/>
      <c r="K74" s="1001"/>
      <c r="L74" s="1001"/>
      <c r="M74" s="1139"/>
      <c r="N74" s="1031"/>
      <c r="O74" s="1140"/>
    </row>
    <row r="75" spans="2:15" ht="14.25" customHeight="1" x14ac:dyDescent="0.25">
      <c r="B75" s="2583"/>
      <c r="C75" s="1124"/>
      <c r="D75" s="1124"/>
      <c r="E75" s="1124"/>
      <c r="F75" s="1141"/>
      <c r="H75" s="1142">
        <v>70623</v>
      </c>
      <c r="I75" s="349" t="s">
        <v>120</v>
      </c>
      <c r="J75" s="1011"/>
      <c r="K75" s="1011"/>
      <c r="L75" s="1012"/>
      <c r="M75" s="1013"/>
      <c r="N75" s="1014">
        <f>$N$638</f>
        <v>0</v>
      </c>
      <c r="O75" s="1143"/>
    </row>
    <row r="76" spans="2:15" ht="13.8" x14ac:dyDescent="0.25">
      <c r="B76" s="1144"/>
      <c r="C76" s="1145"/>
      <c r="D76" s="1145"/>
      <c r="E76" s="1145"/>
      <c r="F76" s="1146"/>
      <c r="H76" s="1142">
        <v>70624</v>
      </c>
      <c r="I76" s="349" t="s">
        <v>121</v>
      </c>
      <c r="J76" s="1023"/>
      <c r="K76" s="1023"/>
      <c r="L76" s="1024"/>
      <c r="M76" s="1025"/>
      <c r="N76" s="1014">
        <f>$N$639</f>
        <v>0</v>
      </c>
      <c r="O76" s="1147"/>
    </row>
    <row r="77" spans="2:15" ht="14.25" customHeight="1" x14ac:dyDescent="0.25">
      <c r="B77" s="2567" t="s">
        <v>381</v>
      </c>
      <c r="C77" s="2568"/>
      <c r="D77" s="2568"/>
      <c r="E77" s="2568"/>
      <c r="F77" s="2569"/>
      <c r="H77" s="1142">
        <v>70625</v>
      </c>
      <c r="I77" s="349" t="s">
        <v>122</v>
      </c>
      <c r="J77" s="1023"/>
      <c r="K77" s="1023"/>
      <c r="L77" s="1024"/>
      <c r="M77" s="1025"/>
      <c r="N77" s="1014">
        <f>$N$640</f>
        <v>0</v>
      </c>
      <c r="O77" s="1147"/>
    </row>
    <row r="78" spans="2:15" s="2052" customFormat="1" ht="14.25" customHeight="1" x14ac:dyDescent="0.25">
      <c r="B78" s="2567"/>
      <c r="C78" s="2568"/>
      <c r="D78" s="2568"/>
      <c r="E78" s="2568"/>
      <c r="F78" s="2569"/>
      <c r="H78" s="1142">
        <v>70626</v>
      </c>
      <c r="I78" s="349" t="s">
        <v>122</v>
      </c>
      <c r="J78" s="1023"/>
      <c r="K78" s="1023"/>
      <c r="L78" s="1024"/>
      <c r="M78" s="1025"/>
      <c r="N78" s="1014">
        <f>$N$641</f>
        <v>0</v>
      </c>
      <c r="O78" s="1147"/>
    </row>
    <row r="79" spans="2:15" ht="14.25" customHeight="1" x14ac:dyDescent="0.25">
      <c r="B79" s="2567"/>
      <c r="C79" s="2568"/>
      <c r="D79" s="2568"/>
      <c r="E79" s="2568"/>
      <c r="F79" s="2569"/>
      <c r="H79" s="1021">
        <v>70641</v>
      </c>
      <c r="I79" s="1022" t="s">
        <v>123</v>
      </c>
      <c r="J79" s="1023"/>
      <c r="K79" s="1023"/>
      <c r="L79" s="1024"/>
      <c r="M79" s="1025"/>
      <c r="N79" s="1014">
        <f>$N$642</f>
        <v>0</v>
      </c>
      <c r="O79" s="1026"/>
    </row>
    <row r="80" spans="2:15" ht="15" customHeight="1" x14ac:dyDescent="0.25">
      <c r="B80" s="2571" t="s">
        <v>385</v>
      </c>
      <c r="C80" s="2572"/>
      <c r="D80" s="2572"/>
      <c r="E80" s="2572"/>
      <c r="F80" s="2573"/>
      <c r="H80" s="1068">
        <v>706421</v>
      </c>
      <c r="I80" s="1022" t="s">
        <v>124</v>
      </c>
      <c r="J80" s="1023"/>
      <c r="K80" s="1023"/>
      <c r="L80" s="1024"/>
      <c r="M80" s="1025"/>
      <c r="N80" s="1014">
        <f>$N$643</f>
        <v>0</v>
      </c>
      <c r="O80" s="1090"/>
    </row>
    <row r="81" spans="2:15" ht="14.25" customHeight="1" x14ac:dyDescent="0.25">
      <c r="B81" s="2571"/>
      <c r="C81" s="2572"/>
      <c r="D81" s="2572"/>
      <c r="E81" s="2572"/>
      <c r="F81" s="2573"/>
      <c r="H81" s="1068">
        <v>708</v>
      </c>
      <c r="I81" s="1050" t="s">
        <v>125</v>
      </c>
      <c r="J81" s="1051"/>
      <c r="K81" s="1051"/>
      <c r="L81" s="1052"/>
      <c r="M81" s="1053"/>
      <c r="N81" s="1014">
        <f>$N$644</f>
        <v>0</v>
      </c>
      <c r="O81" s="1090"/>
    </row>
    <row r="82" spans="2:15" ht="16.5" customHeight="1" x14ac:dyDescent="0.25">
      <c r="B82" s="2571"/>
      <c r="C82" s="2572"/>
      <c r="D82" s="2572"/>
      <c r="E82" s="2572"/>
      <c r="F82" s="2573"/>
      <c r="H82" s="1055">
        <v>70</v>
      </c>
      <c r="I82" s="1085" t="s">
        <v>126</v>
      </c>
      <c r="J82" s="1057"/>
      <c r="K82" s="1057"/>
      <c r="L82" s="1111"/>
      <c r="M82" s="1112"/>
      <c r="N82" s="1060">
        <f>$N$645</f>
        <v>0</v>
      </c>
      <c r="O82" s="1061">
        <f>SUM(O75:O81)</f>
        <v>0</v>
      </c>
    </row>
    <row r="83" spans="2:15" ht="16.5" customHeight="1" x14ac:dyDescent="0.25">
      <c r="B83" s="2571"/>
      <c r="C83" s="2572"/>
      <c r="D83" s="2572"/>
      <c r="E83" s="2572"/>
      <c r="F83" s="2573"/>
      <c r="H83" s="1062"/>
      <c r="I83" s="1034"/>
      <c r="L83" s="1067"/>
      <c r="M83" s="1067"/>
      <c r="N83" s="1063"/>
      <c r="O83" s="1066"/>
    </row>
    <row r="84" spans="2:15" ht="15" customHeight="1" x14ac:dyDescent="0.25">
      <c r="B84" s="2571"/>
      <c r="C84" s="2572"/>
      <c r="D84" s="2572"/>
      <c r="E84" s="2572"/>
      <c r="F84" s="2573"/>
      <c r="H84" s="1068">
        <v>741</v>
      </c>
      <c r="I84" s="1089" t="s">
        <v>127</v>
      </c>
      <c r="J84" s="1011"/>
      <c r="K84" s="1011"/>
      <c r="L84" s="1148"/>
      <c r="M84" s="1149"/>
      <c r="N84" s="1014">
        <f>$N$647</f>
        <v>0</v>
      </c>
      <c r="O84" s="1090"/>
    </row>
    <row r="85" spans="2:15" ht="14.25" customHeight="1" x14ac:dyDescent="0.25">
      <c r="B85" s="2567" t="s">
        <v>208</v>
      </c>
      <c r="C85" s="2568"/>
      <c r="D85" s="2568"/>
      <c r="E85" s="2568"/>
      <c r="F85" s="2569"/>
      <c r="H85" s="1021">
        <v>742</v>
      </c>
      <c r="I85" s="1022" t="s">
        <v>128</v>
      </c>
      <c r="J85" s="1023"/>
      <c r="K85" s="1023"/>
      <c r="L85" s="1023"/>
      <c r="M85" s="1150"/>
      <c r="N85" s="1014">
        <f>$N$648</f>
        <v>0</v>
      </c>
      <c r="O85" s="1026"/>
    </row>
    <row r="86" spans="2:15" ht="14.25" customHeight="1" x14ac:dyDescent="0.25">
      <c r="B86" s="2567"/>
      <c r="C86" s="2568"/>
      <c r="D86" s="2568"/>
      <c r="E86" s="2568"/>
      <c r="F86" s="2569"/>
      <c r="H86" s="1068">
        <v>743</v>
      </c>
      <c r="I86" s="1022" t="s">
        <v>129</v>
      </c>
      <c r="J86" s="1023"/>
      <c r="K86" s="1023"/>
      <c r="L86" s="1024"/>
      <c r="M86" s="1025"/>
      <c r="N86" s="1014">
        <f>$N$649</f>
        <v>0</v>
      </c>
      <c r="O86" s="1090"/>
    </row>
    <row r="87" spans="2:15" ht="14.25" customHeight="1" x14ac:dyDescent="0.3">
      <c r="B87" s="1151"/>
      <c r="C87" s="1152"/>
      <c r="D87" s="1152"/>
      <c r="E87" s="1152"/>
      <c r="F87" s="1153"/>
      <c r="H87" s="1154">
        <v>7441</v>
      </c>
      <c r="I87" s="1022" t="s">
        <v>686</v>
      </c>
      <c r="J87" s="1023"/>
      <c r="K87" s="1023"/>
      <c r="L87" s="1024"/>
      <c r="M87" s="1025"/>
      <c r="N87" s="2617">
        <f>$N$650</f>
        <v>0</v>
      </c>
      <c r="O87" s="2619">
        <f>O68-(O82+O84+O85+O86+O89+O90+O91+O92+O93+O99+O101+O103+O105+O107+O109)</f>
        <v>0</v>
      </c>
    </row>
    <row r="88" spans="2:15" ht="14.25" customHeight="1" x14ac:dyDescent="0.3">
      <c r="B88" s="1151"/>
      <c r="C88" s="1152"/>
      <c r="D88" s="1152"/>
      <c r="E88" s="1152"/>
      <c r="F88" s="1153"/>
      <c r="H88" s="1154">
        <v>7442</v>
      </c>
      <c r="I88" s="1022" t="s">
        <v>687</v>
      </c>
      <c r="J88" s="1023"/>
      <c r="K88" s="1023"/>
      <c r="L88" s="1024"/>
      <c r="M88" s="1025"/>
      <c r="N88" s="2618"/>
      <c r="O88" s="2620"/>
    </row>
    <row r="89" spans="2:15" ht="14.25" customHeight="1" x14ac:dyDescent="0.25">
      <c r="B89" s="2564"/>
      <c r="C89" s="2565"/>
      <c r="D89" s="2565"/>
      <c r="E89" s="2565"/>
      <c r="F89" s="2566"/>
      <c r="H89" s="1154">
        <v>7443</v>
      </c>
      <c r="I89" s="1022" t="s">
        <v>132</v>
      </c>
      <c r="J89" s="1023"/>
      <c r="K89" s="1023"/>
      <c r="L89" s="1024"/>
      <c r="M89" s="1025"/>
      <c r="N89" s="1014">
        <f>$N$652</f>
        <v>0</v>
      </c>
      <c r="O89" s="1155"/>
    </row>
    <row r="90" spans="2:15" ht="14.25" customHeight="1" x14ac:dyDescent="0.25">
      <c r="B90" s="2564"/>
      <c r="C90" s="2565"/>
      <c r="D90" s="2565"/>
      <c r="E90" s="2565"/>
      <c r="F90" s="2566"/>
      <c r="H90" s="1154">
        <v>7451</v>
      </c>
      <c r="I90" s="1022" t="s">
        <v>133</v>
      </c>
      <c r="J90" s="1023"/>
      <c r="K90" s="1023"/>
      <c r="L90" s="1024"/>
      <c r="M90" s="1025"/>
      <c r="N90" s="1014">
        <f>$N$653</f>
        <v>0</v>
      </c>
      <c r="O90" s="1155"/>
    </row>
    <row r="91" spans="2:15" ht="15" customHeight="1" x14ac:dyDescent="0.25">
      <c r="B91" s="2636" t="s">
        <v>678</v>
      </c>
      <c r="C91" s="2637"/>
      <c r="D91" s="2637"/>
      <c r="E91" s="2637"/>
      <c r="F91" s="2638"/>
      <c r="H91" s="1154">
        <v>746</v>
      </c>
      <c r="I91" s="1022" t="s">
        <v>134</v>
      </c>
      <c r="J91" s="1023"/>
      <c r="K91" s="1023"/>
      <c r="L91" s="1024"/>
      <c r="M91" s="1025"/>
      <c r="N91" s="1014">
        <f>$N$654</f>
        <v>0</v>
      </c>
      <c r="O91" s="1155"/>
    </row>
    <row r="92" spans="2:15" ht="14.25" customHeight="1" x14ac:dyDescent="0.25">
      <c r="B92" s="2636"/>
      <c r="C92" s="2637"/>
      <c r="D92" s="2637"/>
      <c r="E92" s="2637"/>
      <c r="F92" s="2638"/>
      <c r="H92" s="1154">
        <v>747</v>
      </c>
      <c r="I92" s="1022" t="s">
        <v>135</v>
      </c>
      <c r="J92" s="1023"/>
      <c r="K92" s="1023"/>
      <c r="L92" s="1024"/>
      <c r="M92" s="1025"/>
      <c r="N92" s="1014">
        <f>$N$655</f>
        <v>0</v>
      </c>
      <c r="O92" s="1155"/>
    </row>
    <row r="93" spans="2:15" ht="16.5" customHeight="1" x14ac:dyDescent="0.25">
      <c r="B93" s="2636"/>
      <c r="C93" s="2637"/>
      <c r="D93" s="2637"/>
      <c r="E93" s="2637"/>
      <c r="F93" s="2638"/>
      <c r="H93" s="1079">
        <v>748</v>
      </c>
      <c r="I93" s="1022" t="s">
        <v>168</v>
      </c>
      <c r="J93" s="1051"/>
      <c r="K93" s="1051"/>
      <c r="L93" s="1159"/>
      <c r="M93" s="1160"/>
      <c r="N93" s="1014">
        <f>$N$656</f>
        <v>0</v>
      </c>
      <c r="O93" s="1054"/>
    </row>
    <row r="94" spans="2:15" ht="15" customHeight="1" x14ac:dyDescent="0.25">
      <c r="B94" s="2636"/>
      <c r="C94" s="2637"/>
      <c r="D94" s="2637"/>
      <c r="E94" s="2637"/>
      <c r="F94" s="2638"/>
      <c r="H94" s="1055">
        <v>74</v>
      </c>
      <c r="I94" s="1085" t="s">
        <v>136</v>
      </c>
      <c r="J94" s="1057"/>
      <c r="K94" s="1057"/>
      <c r="L94" s="1058"/>
      <c r="M94" s="1059"/>
      <c r="N94" s="1060">
        <f>$N$657</f>
        <v>0</v>
      </c>
      <c r="O94" s="1061">
        <f>SUM(O84:O93)</f>
        <v>0</v>
      </c>
    </row>
    <row r="95" spans="2:15" ht="15" customHeight="1" x14ac:dyDescent="0.25">
      <c r="B95" s="2636"/>
      <c r="C95" s="2637"/>
      <c r="D95" s="2637"/>
      <c r="E95" s="2637"/>
      <c r="F95" s="2638"/>
      <c r="H95" s="1062"/>
      <c r="I95" s="1034"/>
      <c r="N95" s="1063"/>
      <c r="O95" s="1066"/>
    </row>
    <row r="96" spans="2:15" ht="14.25" customHeight="1" x14ac:dyDescent="0.25">
      <c r="B96" s="2636"/>
      <c r="C96" s="2637"/>
      <c r="D96" s="2637"/>
      <c r="E96" s="2637"/>
      <c r="F96" s="2638"/>
      <c r="H96" s="1068">
        <v>751</v>
      </c>
      <c r="I96" s="1089" t="s">
        <v>137</v>
      </c>
      <c r="J96" s="1011"/>
      <c r="K96" s="1011"/>
      <c r="L96" s="1012"/>
      <c r="M96" s="1013"/>
      <c r="N96" s="1014">
        <f>$N$659</f>
        <v>0</v>
      </c>
      <c r="O96" s="1090"/>
    </row>
    <row r="97" spans="2:15" ht="16.5" customHeight="1" x14ac:dyDescent="0.25">
      <c r="B97" s="2636"/>
      <c r="C97" s="2637"/>
      <c r="D97" s="2637"/>
      <c r="E97" s="2637"/>
      <c r="F97" s="2638"/>
      <c r="H97" s="1021">
        <v>752</v>
      </c>
      <c r="I97" s="1022" t="s">
        <v>138</v>
      </c>
      <c r="J97" s="1023"/>
      <c r="K97" s="1023"/>
      <c r="L97" s="1024"/>
      <c r="M97" s="1025"/>
      <c r="N97" s="1014">
        <f>$N$660</f>
        <v>0</v>
      </c>
      <c r="O97" s="1026"/>
    </row>
    <row r="98" spans="2:15" ht="15" customHeight="1" x14ac:dyDescent="0.25">
      <c r="B98" s="2636"/>
      <c r="C98" s="2637"/>
      <c r="D98" s="2637"/>
      <c r="E98" s="2637"/>
      <c r="F98" s="2638"/>
      <c r="H98" s="1021">
        <v>757</v>
      </c>
      <c r="I98" s="1050" t="s">
        <v>139</v>
      </c>
      <c r="J98" s="1051"/>
      <c r="K98" s="1051"/>
      <c r="L98" s="1052"/>
      <c r="M98" s="1053"/>
      <c r="N98" s="1014">
        <f>$N$661</f>
        <v>0</v>
      </c>
      <c r="O98" s="1026"/>
    </row>
    <row r="99" spans="2:15" ht="16.5" customHeight="1" x14ac:dyDescent="0.25">
      <c r="B99" s="2636"/>
      <c r="C99" s="2637"/>
      <c r="D99" s="2637"/>
      <c r="E99" s="2637"/>
      <c r="F99" s="2638"/>
      <c r="H99" s="1055">
        <v>75</v>
      </c>
      <c r="I99" s="1085" t="s">
        <v>140</v>
      </c>
      <c r="J99" s="1057"/>
      <c r="K99" s="1057"/>
      <c r="L99" s="1111"/>
      <c r="M99" s="1112"/>
      <c r="N99" s="1060">
        <f>$N$662</f>
        <v>0</v>
      </c>
      <c r="O99" s="1061">
        <f>SUM(O96:O98)</f>
        <v>0</v>
      </c>
    </row>
    <row r="100" spans="2:15" ht="15" customHeight="1" x14ac:dyDescent="0.25">
      <c r="B100" s="2636"/>
      <c r="C100" s="2637"/>
      <c r="D100" s="2637"/>
      <c r="E100" s="2637"/>
      <c r="F100" s="2638"/>
      <c r="H100" s="999"/>
      <c r="I100" s="1067"/>
      <c r="L100" s="1034"/>
      <c r="M100" s="1034"/>
      <c r="N100" s="1000"/>
      <c r="O100" s="1091"/>
    </row>
    <row r="101" spans="2:15" ht="15" customHeight="1" x14ac:dyDescent="0.25">
      <c r="B101" s="2636"/>
      <c r="C101" s="2637"/>
      <c r="D101" s="2637"/>
      <c r="E101" s="2637"/>
      <c r="F101" s="2638"/>
      <c r="H101" s="1096">
        <v>76</v>
      </c>
      <c r="I101" s="1085" t="s">
        <v>141</v>
      </c>
      <c r="J101" s="1057"/>
      <c r="K101" s="1057"/>
      <c r="L101" s="1057"/>
      <c r="M101" s="1105"/>
      <c r="N101" s="1060">
        <f>$N$664</f>
        <v>0</v>
      </c>
      <c r="O101" s="1090"/>
    </row>
    <row r="102" spans="2:15" ht="13.5" customHeight="1" x14ac:dyDescent="0.25">
      <c r="B102" s="2636"/>
      <c r="C102" s="2637"/>
      <c r="D102" s="2637"/>
      <c r="E102" s="2637"/>
      <c r="F102" s="2638"/>
      <c r="H102" s="999"/>
      <c r="I102" s="1067"/>
      <c r="L102" s="1034"/>
      <c r="M102" s="1034"/>
      <c r="N102" s="1000"/>
      <c r="O102" s="1091"/>
    </row>
    <row r="103" spans="2:15" ht="15" customHeight="1" x14ac:dyDescent="0.25">
      <c r="B103" s="2636"/>
      <c r="C103" s="2637"/>
      <c r="D103" s="2637"/>
      <c r="E103" s="2637"/>
      <c r="F103" s="2638"/>
      <c r="H103" s="1096">
        <v>77</v>
      </c>
      <c r="I103" s="1085" t="s">
        <v>142</v>
      </c>
      <c r="J103" s="1057"/>
      <c r="K103" s="1057"/>
      <c r="L103" s="1057"/>
      <c r="M103" s="1105"/>
      <c r="N103" s="1060">
        <f>$N$666</f>
        <v>0</v>
      </c>
      <c r="O103" s="1090"/>
    </row>
    <row r="104" spans="2:15" ht="16.5" customHeight="1" x14ac:dyDescent="0.25">
      <c r="B104" s="2636"/>
      <c r="C104" s="2637"/>
      <c r="D104" s="2637"/>
      <c r="E104" s="2637"/>
      <c r="F104" s="2638"/>
      <c r="H104" s="999"/>
      <c r="I104" s="1067"/>
      <c r="L104" s="1034"/>
      <c r="M104" s="1034"/>
      <c r="N104" s="1000"/>
      <c r="O104" s="1091"/>
    </row>
    <row r="105" spans="2:15" ht="16.5" customHeight="1" x14ac:dyDescent="0.25">
      <c r="B105" s="1156"/>
      <c r="C105" s="1157"/>
      <c r="D105" s="1157"/>
      <c r="E105" s="1157"/>
      <c r="F105" s="1158"/>
      <c r="H105" s="1096">
        <v>78</v>
      </c>
      <c r="I105" s="1085" t="s">
        <v>143</v>
      </c>
      <c r="J105" s="1057"/>
      <c r="K105" s="1057"/>
      <c r="L105" s="1057"/>
      <c r="M105" s="1105"/>
      <c r="N105" s="1060">
        <f>$N$668</f>
        <v>0</v>
      </c>
      <c r="O105" s="1090"/>
    </row>
    <row r="106" spans="2:15" ht="14.1" customHeight="1" x14ac:dyDescent="0.25">
      <c r="B106" s="1156"/>
      <c r="C106" s="1157"/>
      <c r="D106" s="1157"/>
      <c r="E106" s="1157"/>
      <c r="F106" s="1158"/>
      <c r="H106" s="999"/>
      <c r="I106" s="1067"/>
      <c r="L106" s="1034"/>
      <c r="M106" s="1034"/>
      <c r="N106" s="1000"/>
      <c r="O106" s="1091"/>
    </row>
    <row r="107" spans="2:15" ht="15" customHeight="1" x14ac:dyDescent="0.25">
      <c r="B107" s="1156"/>
      <c r="C107" s="1157"/>
      <c r="D107" s="1157"/>
      <c r="E107" s="1157"/>
      <c r="F107" s="1158"/>
      <c r="H107" s="1096">
        <v>79</v>
      </c>
      <c r="I107" s="1085" t="s">
        <v>144</v>
      </c>
      <c r="J107" s="1057"/>
      <c r="K107" s="1057"/>
      <c r="L107" s="1057"/>
      <c r="M107" s="1105"/>
      <c r="N107" s="1060">
        <f>$N$670</f>
        <v>0</v>
      </c>
      <c r="O107" s="1090"/>
    </row>
    <row r="108" spans="2:15" ht="16.5" customHeight="1" x14ac:dyDescent="0.25">
      <c r="B108" s="1156"/>
      <c r="C108" s="1157"/>
      <c r="D108" s="1157"/>
      <c r="E108" s="1157"/>
      <c r="F108" s="1158"/>
      <c r="H108" s="1062"/>
      <c r="I108" s="1034"/>
      <c r="L108" s="1034"/>
      <c r="M108" s="1034"/>
      <c r="N108" s="1063"/>
      <c r="O108" s="1066"/>
    </row>
    <row r="109" spans="2:15" ht="15" customHeight="1" x14ac:dyDescent="0.25">
      <c r="B109" s="1156"/>
      <c r="C109" s="1157"/>
      <c r="D109" s="1157"/>
      <c r="E109" s="1157"/>
      <c r="F109" s="1158"/>
      <c r="H109" s="1113">
        <v>87</v>
      </c>
      <c r="I109" s="1085" t="s">
        <v>145</v>
      </c>
      <c r="J109" s="1057"/>
      <c r="K109" s="1057"/>
      <c r="L109" s="1057"/>
      <c r="M109" s="1105"/>
      <c r="N109" s="1060">
        <f>$N$672</f>
        <v>0</v>
      </c>
      <c r="O109" s="1114"/>
    </row>
    <row r="110" spans="2:15" ht="17.25" customHeight="1" thickBot="1" x14ac:dyDescent="0.3">
      <c r="B110" s="1156"/>
      <c r="C110" s="1157"/>
      <c r="D110" s="1157"/>
      <c r="E110" s="1157"/>
      <c r="F110" s="1158"/>
      <c r="H110" s="1115"/>
      <c r="I110" s="1031"/>
      <c r="L110" s="1034"/>
      <c r="M110" s="1034"/>
      <c r="N110" s="1031"/>
      <c r="O110" s="1140"/>
    </row>
    <row r="111" spans="2:15" ht="16.5" customHeight="1" x14ac:dyDescent="0.25">
      <c r="B111" s="1156"/>
      <c r="C111" s="1157"/>
      <c r="D111" s="1157"/>
      <c r="E111" s="1157"/>
      <c r="F111" s="1158"/>
      <c r="H111" s="1117" t="s">
        <v>146</v>
      </c>
      <c r="I111" s="1118"/>
      <c r="J111" s="1166"/>
      <c r="K111" s="1166"/>
      <c r="L111" s="1118"/>
      <c r="M111" s="1167"/>
      <c r="N111" s="1168">
        <f>N107+N105+N103+N101+N99+N94+N82+N109</f>
        <v>0</v>
      </c>
      <c r="O111" s="1168">
        <f>O107+O105+O103+O101+O99+O94+O82+O109</f>
        <v>0</v>
      </c>
    </row>
    <row r="112" spans="2:15" ht="16.8" x14ac:dyDescent="0.25">
      <c r="B112" s="1156"/>
      <c r="C112" s="1124"/>
      <c r="D112" s="1124"/>
      <c r="E112" s="1124"/>
      <c r="F112" s="1141"/>
      <c r="H112" s="1062" t="s">
        <v>147</v>
      </c>
      <c r="I112" s="1063"/>
      <c r="J112" s="1001"/>
      <c r="K112" s="1001"/>
      <c r="L112" s="1001"/>
      <c r="M112" s="1139"/>
      <c r="N112" s="1169">
        <f>IF(N111&lt;N68,N68-N111,0)</f>
        <v>0</v>
      </c>
      <c r="O112" s="1169">
        <f>IF(O111&lt;O68,O68-O111,0)</f>
        <v>0</v>
      </c>
    </row>
    <row r="113" spans="2:22" ht="14.4" thickBot="1" x14ac:dyDescent="0.3">
      <c r="B113" s="1170"/>
      <c r="C113" s="1171"/>
      <c r="D113" s="1171"/>
      <c r="E113" s="1171"/>
      <c r="F113" s="1172"/>
      <c r="H113" s="1125" t="s">
        <v>118</v>
      </c>
      <c r="I113" s="1126"/>
      <c r="J113" s="1128"/>
      <c r="K113" s="1128"/>
      <c r="L113" s="1128"/>
      <c r="M113" s="1173"/>
      <c r="N113" s="1174">
        <f>N112+N111</f>
        <v>0</v>
      </c>
      <c r="O113" s="1174">
        <f>O112+O111</f>
        <v>0</v>
      </c>
    </row>
    <row r="114" spans="2:22" ht="14.4" thickBot="1" x14ac:dyDescent="0.3">
      <c r="H114" s="1034"/>
      <c r="I114" s="1034"/>
      <c r="N114" s="991"/>
      <c r="O114" s="991"/>
    </row>
    <row r="115" spans="2:22" s="986" customFormat="1" ht="33.75" customHeight="1" thickBot="1" x14ac:dyDescent="0.3">
      <c r="B115" s="2621" t="s">
        <v>182</v>
      </c>
      <c r="C115" s="2622"/>
      <c r="D115" s="2622"/>
      <c r="E115" s="2622"/>
      <c r="F115" s="2622"/>
      <c r="G115" s="2622"/>
      <c r="H115" s="2622"/>
      <c r="I115" s="2622"/>
      <c r="J115" s="2622"/>
      <c r="K115" s="2622"/>
      <c r="L115" s="2622"/>
      <c r="M115" s="2622"/>
      <c r="N115" s="2622"/>
      <c r="O115" s="2623"/>
      <c r="P115" s="985"/>
    </row>
    <row r="116" spans="2:22" ht="13.8" thickBot="1" x14ac:dyDescent="0.3"/>
    <row r="117" spans="2:22" ht="30.75" customHeight="1" thickBot="1" x14ac:dyDescent="0.3">
      <c r="B117" s="2598" t="s">
        <v>671</v>
      </c>
      <c r="C117" s="2599"/>
      <c r="D117" s="2599"/>
      <c r="E117" s="2599"/>
      <c r="F117" s="2599"/>
      <c r="G117" s="2599"/>
      <c r="H117" s="2639" t="s">
        <v>188</v>
      </c>
      <c r="I117" s="2640"/>
      <c r="J117" s="2640"/>
      <c r="K117" s="2640"/>
      <c r="L117" s="2640"/>
      <c r="M117" s="2640"/>
      <c r="N117" s="2640"/>
      <c r="O117" s="2641"/>
    </row>
    <row r="119" spans="2:22" s="1227" customFormat="1" ht="92.25" customHeight="1" x14ac:dyDescent="0.25">
      <c r="B119" s="1373" t="s">
        <v>672</v>
      </c>
      <c r="C119" s="1373" t="s">
        <v>684</v>
      </c>
      <c r="D119" s="1373" t="s">
        <v>685</v>
      </c>
      <c r="E119" s="1374" t="s">
        <v>676</v>
      </c>
      <c r="F119" s="1373" t="s">
        <v>677</v>
      </c>
      <c r="G119" s="1373" t="s">
        <v>673</v>
      </c>
    </row>
    <row r="120" spans="2:22" s="1227" customFormat="1" ht="33" customHeight="1" x14ac:dyDescent="0.25">
      <c r="B120" s="1241"/>
      <c r="C120" s="1241"/>
      <c r="D120" s="1241"/>
      <c r="E120" s="1344">
        <f>C120*D120</f>
        <v>0</v>
      </c>
      <c r="F120" s="1241"/>
      <c r="G120" s="1241"/>
    </row>
    <row r="121" spans="2:22" ht="15" x14ac:dyDescent="0.25">
      <c r="B121" s="987"/>
      <c r="C121" s="987"/>
      <c r="D121" s="987"/>
      <c r="E121" s="988"/>
    </row>
    <row r="122" spans="2:22" ht="15" customHeight="1" thickBot="1" x14ac:dyDescent="0.3">
      <c r="B122" s="78"/>
      <c r="C122" s="47"/>
      <c r="D122" s="989"/>
      <c r="E122" s="989"/>
      <c r="K122" s="990"/>
      <c r="L122" s="990"/>
      <c r="M122" s="991"/>
      <c r="N122" s="991"/>
      <c r="P122" s="990"/>
      <c r="U122" s="991"/>
      <c r="V122" s="991"/>
    </row>
    <row r="123" spans="2:22" s="992" customFormat="1" ht="25.05" customHeight="1" thickTop="1" thickBot="1" x14ac:dyDescent="0.35">
      <c r="B123" s="2642" t="s">
        <v>173</v>
      </c>
      <c r="C123" s="2643"/>
      <c r="D123" s="2643"/>
      <c r="E123" s="2644"/>
      <c r="H123" s="2601" t="s">
        <v>174</v>
      </c>
      <c r="I123" s="2602"/>
      <c r="J123" s="2602"/>
      <c r="K123" s="2602"/>
      <c r="L123" s="2602"/>
      <c r="M123" s="2602"/>
      <c r="N123" s="2602"/>
      <c r="O123" s="2603"/>
      <c r="P123" s="993"/>
      <c r="U123" s="994"/>
      <c r="V123" s="994"/>
    </row>
    <row r="124" spans="2:22" ht="15" customHeight="1" thickTop="1" x14ac:dyDescent="0.25">
      <c r="B124" s="2607" t="s">
        <v>189</v>
      </c>
      <c r="C124" s="2610" t="s">
        <v>16</v>
      </c>
      <c r="D124" s="2610" t="s">
        <v>191</v>
      </c>
      <c r="E124" s="2649" t="s">
        <v>192</v>
      </c>
      <c r="H124" s="995" t="s">
        <v>17</v>
      </c>
      <c r="I124" s="996"/>
      <c r="J124" s="997"/>
      <c r="K124" s="997"/>
      <c r="L124" s="996"/>
      <c r="M124" s="996"/>
      <c r="N124" s="996"/>
      <c r="O124" s="998"/>
      <c r="P124" s="990"/>
      <c r="U124" s="991"/>
      <c r="V124" s="991"/>
    </row>
    <row r="125" spans="2:22" ht="31.5" customHeight="1" x14ac:dyDescent="0.25">
      <c r="B125" s="2645"/>
      <c r="C125" s="2647"/>
      <c r="D125" s="2647"/>
      <c r="E125" s="2650"/>
      <c r="H125" s="999"/>
      <c r="I125" s="1000"/>
      <c r="J125" s="1001"/>
      <c r="K125" s="1001"/>
      <c r="L125" s="1000"/>
      <c r="M125" s="1002"/>
      <c r="N125" s="1003" t="s">
        <v>622</v>
      </c>
      <c r="O125" s="1004" t="s">
        <v>19</v>
      </c>
      <c r="P125" s="990"/>
      <c r="U125" s="991"/>
      <c r="V125" s="991"/>
    </row>
    <row r="126" spans="2:22" ht="15" customHeight="1" x14ac:dyDescent="0.25">
      <c r="B126" s="2645"/>
      <c r="C126" s="2647"/>
      <c r="D126" s="2647"/>
      <c r="E126" s="2650"/>
      <c r="H126" s="1005"/>
      <c r="I126" s="1006"/>
      <c r="L126" s="990"/>
      <c r="M126" s="991"/>
      <c r="N126" s="1007"/>
      <c r="O126" s="1008"/>
      <c r="P126" s="990"/>
      <c r="U126" s="991"/>
      <c r="V126" s="991"/>
    </row>
    <row r="127" spans="2:22" ht="15" customHeight="1" x14ac:dyDescent="0.25">
      <c r="B127" s="2646"/>
      <c r="C127" s="2648"/>
      <c r="D127" s="2648"/>
      <c r="E127" s="2651"/>
      <c r="H127" s="1009">
        <v>6061</v>
      </c>
      <c r="I127" s="1010" t="s">
        <v>20</v>
      </c>
      <c r="J127" s="1011"/>
      <c r="K127" s="1011"/>
      <c r="L127" s="1012"/>
      <c r="M127" s="1013"/>
      <c r="N127" s="1014">
        <f>$N$577</f>
        <v>0</v>
      </c>
      <c r="O127" s="1015"/>
      <c r="P127" s="990"/>
      <c r="U127" s="991"/>
      <c r="V127" s="991"/>
    </row>
    <row r="128" spans="2:22" ht="15" customHeight="1" thickBot="1" x14ac:dyDescent="0.3">
      <c r="B128" s="1017" t="s">
        <v>21</v>
      </c>
      <c r="C128" s="1018"/>
      <c r="D128" s="1019"/>
      <c r="E128" s="1020"/>
      <c r="H128" s="1021">
        <v>6063</v>
      </c>
      <c r="I128" s="1022" t="s">
        <v>22</v>
      </c>
      <c r="J128" s="1023"/>
      <c r="K128" s="1023"/>
      <c r="L128" s="1024"/>
      <c r="M128" s="1025"/>
      <c r="N128" s="1014">
        <f>$N$578</f>
        <v>0</v>
      </c>
      <c r="O128" s="1026"/>
      <c r="P128" s="990"/>
      <c r="U128" s="991"/>
      <c r="V128" s="991"/>
    </row>
    <row r="129" spans="2:22" ht="15" customHeight="1" x14ac:dyDescent="0.25">
      <c r="B129" s="1027" t="s">
        <v>23</v>
      </c>
      <c r="C129" s="1028"/>
      <c r="D129" s="1029"/>
      <c r="E129" s="1030">
        <f>C129*D129</f>
        <v>0</v>
      </c>
      <c r="H129" s="1021">
        <v>6064</v>
      </c>
      <c r="I129" s="1022" t="s">
        <v>24</v>
      </c>
      <c r="J129" s="1023"/>
      <c r="K129" s="1023"/>
      <c r="L129" s="1024"/>
      <c r="M129" s="1025"/>
      <c r="N129" s="1014">
        <f>$N$579</f>
        <v>0</v>
      </c>
      <c r="O129" s="1026"/>
      <c r="P129" s="1031"/>
      <c r="U129" s="991"/>
      <c r="V129" s="991"/>
    </row>
    <row r="130" spans="2:22" ht="15" customHeight="1" x14ac:dyDescent="0.25">
      <c r="B130" s="1032" t="s">
        <v>25</v>
      </c>
      <c r="C130" s="88"/>
      <c r="D130" s="1033"/>
      <c r="E130" s="1030">
        <f>C130*D130</f>
        <v>0</v>
      </c>
      <c r="H130" s="1021">
        <v>6066</v>
      </c>
      <c r="I130" s="1022" t="s">
        <v>26</v>
      </c>
      <c r="J130" s="1023"/>
      <c r="K130" s="1023"/>
      <c r="L130" s="1024"/>
      <c r="M130" s="1025"/>
      <c r="N130" s="1014">
        <f>$N$580</f>
        <v>0</v>
      </c>
      <c r="O130" s="1026"/>
      <c r="P130" s="1034"/>
      <c r="U130" s="1034"/>
      <c r="V130" s="1034"/>
    </row>
    <row r="131" spans="2:22" ht="15" customHeight="1" thickBot="1" x14ac:dyDescent="0.3">
      <c r="B131" s="1032" t="s">
        <v>27</v>
      </c>
      <c r="C131" s="96"/>
      <c r="D131" s="1035"/>
      <c r="E131" s="1030">
        <f>C131*D131</f>
        <v>0</v>
      </c>
      <c r="H131" s="1036" t="s">
        <v>28</v>
      </c>
      <c r="I131" s="1022" t="s">
        <v>29</v>
      </c>
      <c r="J131" s="1023"/>
      <c r="K131" s="1023"/>
      <c r="L131" s="1024"/>
      <c r="M131" s="1025"/>
      <c r="N131" s="1014">
        <f>$N$581</f>
        <v>0</v>
      </c>
      <c r="O131" s="1026"/>
      <c r="P131" s="990"/>
      <c r="U131" s="991"/>
      <c r="V131" s="991"/>
    </row>
    <row r="132" spans="2:22" ht="15" customHeight="1" thickBot="1" x14ac:dyDescent="0.3">
      <c r="B132" s="1037" t="s">
        <v>30</v>
      </c>
      <c r="C132" s="1038">
        <f>SUM(C129:C131)</f>
        <v>0</v>
      </c>
      <c r="D132" s="1039" t="e">
        <f>E132/C132</f>
        <v>#DIV/0!</v>
      </c>
      <c r="E132" s="1040">
        <f>SUM(E129:E131)</f>
        <v>0</v>
      </c>
      <c r="H132" s="1036" t="s">
        <v>31</v>
      </c>
      <c r="I132" s="1022" t="s">
        <v>32</v>
      </c>
      <c r="J132" s="1023"/>
      <c r="K132" s="1023"/>
      <c r="L132" s="1024"/>
      <c r="M132" s="1025"/>
      <c r="N132" s="1014">
        <f>$N$582</f>
        <v>0</v>
      </c>
      <c r="O132" s="1026"/>
      <c r="P132" s="990"/>
      <c r="U132" s="991"/>
      <c r="V132" s="991"/>
    </row>
    <row r="133" spans="2:22" ht="15" customHeight="1" thickBot="1" x14ac:dyDescent="0.3">
      <c r="B133" s="1041"/>
      <c r="C133" s="1042"/>
      <c r="D133" s="1043"/>
      <c r="E133" s="1044"/>
      <c r="H133" s="1036" t="s">
        <v>33</v>
      </c>
      <c r="I133" s="1022" t="s">
        <v>34</v>
      </c>
      <c r="J133" s="1023"/>
      <c r="K133" s="1023"/>
      <c r="L133" s="1024"/>
      <c r="M133" s="1025"/>
      <c r="N133" s="1014">
        <f>$N$583</f>
        <v>0</v>
      </c>
      <c r="O133" s="1026"/>
      <c r="P133" s="990"/>
      <c r="U133" s="991"/>
      <c r="V133" s="991"/>
    </row>
    <row r="134" spans="2:22" ht="15" customHeight="1" thickBot="1" x14ac:dyDescent="0.3">
      <c r="B134" s="1045" t="s">
        <v>35</v>
      </c>
      <c r="C134" s="1046"/>
      <c r="D134" s="1047"/>
      <c r="E134" s="1048"/>
      <c r="H134" s="1049" t="s">
        <v>36</v>
      </c>
      <c r="I134" s="1050" t="s">
        <v>37</v>
      </c>
      <c r="J134" s="1051"/>
      <c r="K134" s="1051"/>
      <c r="L134" s="1052"/>
      <c r="M134" s="1053"/>
      <c r="N134" s="1014">
        <f>$N$584</f>
        <v>0</v>
      </c>
      <c r="O134" s="1054"/>
      <c r="P134" s="990"/>
      <c r="U134" s="991"/>
      <c r="V134" s="991"/>
    </row>
    <row r="135" spans="2:22" ht="15" customHeight="1" x14ac:dyDescent="0.25">
      <c r="B135" s="1027" t="s">
        <v>38</v>
      </c>
      <c r="C135" s="1028"/>
      <c r="D135" s="1029"/>
      <c r="E135" s="1030">
        <f>C135*D135</f>
        <v>0</v>
      </c>
      <c r="H135" s="1055">
        <v>60</v>
      </c>
      <c r="I135" s="1056" t="s">
        <v>39</v>
      </c>
      <c r="J135" s="1057"/>
      <c r="K135" s="1057"/>
      <c r="L135" s="1058"/>
      <c r="M135" s="1059"/>
      <c r="N135" s="1060">
        <f>$N$585</f>
        <v>0</v>
      </c>
      <c r="O135" s="1061">
        <f>SUM(O127:O134)</f>
        <v>0</v>
      </c>
      <c r="P135" s="1031"/>
      <c r="U135" s="991"/>
      <c r="V135" s="991"/>
    </row>
    <row r="136" spans="2:22" ht="15" customHeight="1" x14ac:dyDescent="0.25">
      <c r="B136" s="1032" t="s">
        <v>40</v>
      </c>
      <c r="C136" s="88"/>
      <c r="D136" s="1033"/>
      <c r="E136" s="1030">
        <f>C136*D136</f>
        <v>0</v>
      </c>
      <c r="H136" s="1062"/>
      <c r="I136" s="1063"/>
      <c r="J136" s="1001"/>
      <c r="K136" s="1001"/>
      <c r="L136" s="1064"/>
      <c r="M136" s="1065"/>
      <c r="N136" s="1063"/>
      <c r="O136" s="1066"/>
      <c r="P136" s="1067"/>
      <c r="U136" s="1067"/>
      <c r="V136" s="1067"/>
    </row>
    <row r="137" spans="2:22" ht="15" customHeight="1" thickBot="1" x14ac:dyDescent="0.3">
      <c r="B137" s="1032" t="s">
        <v>41</v>
      </c>
      <c r="C137" s="88"/>
      <c r="D137" s="1033"/>
      <c r="E137" s="1030">
        <f>C137*D137</f>
        <v>0</v>
      </c>
      <c r="H137" s="1068">
        <v>613</v>
      </c>
      <c r="I137" s="1069" t="s">
        <v>42</v>
      </c>
      <c r="J137" s="1070"/>
      <c r="K137" s="1070"/>
      <c r="L137" s="1071"/>
      <c r="M137" s="1071"/>
      <c r="N137" s="1072">
        <f>$N$587</f>
        <v>0</v>
      </c>
      <c r="O137" s="1073"/>
      <c r="P137" s="1031"/>
      <c r="U137" s="991"/>
      <c r="V137" s="991"/>
    </row>
    <row r="138" spans="2:22" ht="15" customHeight="1" thickBot="1" x14ac:dyDescent="0.3">
      <c r="B138" s="1074" t="s">
        <v>43</v>
      </c>
      <c r="C138" s="1038">
        <f>SUM(C135:C137)</f>
        <v>0</v>
      </c>
      <c r="D138" s="1039" t="e">
        <f>E138/C138</f>
        <v>#DIV/0!</v>
      </c>
      <c r="E138" s="1040">
        <f>SUM(E135:E137)</f>
        <v>0</v>
      </c>
      <c r="H138" s="1021">
        <v>614</v>
      </c>
      <c r="I138" s="1022" t="s">
        <v>44</v>
      </c>
      <c r="J138" s="1023"/>
      <c r="K138" s="1023"/>
      <c r="L138" s="1024"/>
      <c r="M138" s="1024"/>
      <c r="N138" s="1072">
        <f>$N$588</f>
        <v>0</v>
      </c>
      <c r="O138" s="1075"/>
      <c r="P138" s="1067"/>
      <c r="U138" s="1067"/>
      <c r="V138" s="1067"/>
    </row>
    <row r="139" spans="2:22" ht="15" customHeight="1" thickBot="1" x14ac:dyDescent="0.3">
      <c r="B139" s="1041"/>
      <c r="C139" s="1076"/>
      <c r="D139" s="1077"/>
      <c r="E139" s="1078"/>
      <c r="H139" s="1021">
        <v>615</v>
      </c>
      <c r="I139" s="1022" t="s">
        <v>45</v>
      </c>
      <c r="J139" s="1023"/>
      <c r="K139" s="1023"/>
      <c r="L139" s="1024"/>
      <c r="M139" s="1024"/>
      <c r="N139" s="1072">
        <f>$N$589</f>
        <v>0</v>
      </c>
      <c r="O139" s="1075"/>
      <c r="P139" s="1031"/>
      <c r="U139" s="991"/>
      <c r="V139" s="991"/>
    </row>
    <row r="140" spans="2:22" ht="15" customHeight="1" thickBot="1" x14ac:dyDescent="0.3">
      <c r="B140" s="1045" t="s">
        <v>46</v>
      </c>
      <c r="C140" s="1046"/>
      <c r="D140" s="1047"/>
      <c r="E140" s="1048"/>
      <c r="H140" s="1021">
        <v>616</v>
      </c>
      <c r="I140" s="1022" t="s">
        <v>47</v>
      </c>
      <c r="J140" s="1023"/>
      <c r="K140" s="1023"/>
      <c r="L140" s="1024"/>
      <c r="M140" s="1024"/>
      <c r="N140" s="1072">
        <f>$N$590</f>
        <v>0</v>
      </c>
      <c r="O140" s="1075"/>
      <c r="P140" s="1067"/>
      <c r="U140" s="1067"/>
      <c r="V140" s="1067"/>
    </row>
    <row r="141" spans="2:22" ht="15" customHeight="1" x14ac:dyDescent="0.25">
      <c r="B141" s="1027" t="s">
        <v>48</v>
      </c>
      <c r="C141" s="1028"/>
      <c r="D141" s="1029"/>
      <c r="E141" s="1030">
        <f>C141*D141</f>
        <v>0</v>
      </c>
      <c r="H141" s="1079">
        <v>618</v>
      </c>
      <c r="I141" s="1080" t="s">
        <v>49</v>
      </c>
      <c r="J141" s="1081"/>
      <c r="K141" s="1081"/>
      <c r="L141" s="1082"/>
      <c r="M141" s="1082"/>
      <c r="N141" s="1072">
        <f>$N$591</f>
        <v>0</v>
      </c>
      <c r="O141" s="1083"/>
      <c r="P141" s="1031"/>
      <c r="U141" s="991"/>
      <c r="V141" s="991"/>
    </row>
    <row r="142" spans="2:22" ht="15" customHeight="1" x14ac:dyDescent="0.25">
      <c r="B142" s="1084" t="s">
        <v>50</v>
      </c>
      <c r="C142" s="1028"/>
      <c r="D142" s="1029"/>
      <c r="E142" s="1030">
        <f t="shared" ref="E142:E155" si="1">C142*D142</f>
        <v>0</v>
      </c>
      <c r="H142" s="1055">
        <v>61</v>
      </c>
      <c r="I142" s="1085" t="s">
        <v>51</v>
      </c>
      <c r="J142" s="1057"/>
      <c r="K142" s="1057"/>
      <c r="L142" s="1058"/>
      <c r="M142" s="1058"/>
      <c r="N142" s="1086">
        <f>$N$592</f>
        <v>0</v>
      </c>
      <c r="O142" s="1061">
        <f>SUM(O137:O141)</f>
        <v>0</v>
      </c>
      <c r="P142" s="1067"/>
      <c r="U142" s="1067"/>
      <c r="V142" s="1067"/>
    </row>
    <row r="143" spans="2:22" ht="15" customHeight="1" x14ac:dyDescent="0.25">
      <c r="B143" s="1084" t="s">
        <v>52</v>
      </c>
      <c r="C143" s="1028"/>
      <c r="D143" s="1029"/>
      <c r="E143" s="1030">
        <f t="shared" si="1"/>
        <v>0</v>
      </c>
      <c r="H143" s="1087"/>
      <c r="I143" s="990"/>
      <c r="L143" s="1031"/>
      <c r="M143" s="991"/>
      <c r="N143" s="1065"/>
      <c r="O143" s="1088"/>
      <c r="P143" s="1031"/>
      <c r="U143" s="991"/>
      <c r="V143" s="991"/>
    </row>
    <row r="144" spans="2:22" ht="15" customHeight="1" x14ac:dyDescent="0.25">
      <c r="B144" s="1084" t="s">
        <v>53</v>
      </c>
      <c r="C144" s="1028"/>
      <c r="D144" s="1029"/>
      <c r="E144" s="1030">
        <f t="shared" si="1"/>
        <v>0</v>
      </c>
      <c r="H144" s="1068">
        <v>621</v>
      </c>
      <c r="I144" s="1089" t="s">
        <v>54</v>
      </c>
      <c r="J144" s="1011"/>
      <c r="K144" s="1011"/>
      <c r="L144" s="1012"/>
      <c r="M144" s="1013"/>
      <c r="N144" s="1014">
        <f>$N$594</f>
        <v>0</v>
      </c>
      <c r="O144" s="1090"/>
      <c r="P144" s="1034"/>
      <c r="U144" s="1034"/>
      <c r="V144" s="1034"/>
    </row>
    <row r="145" spans="2:22" ht="15" customHeight="1" x14ac:dyDescent="0.25">
      <c r="B145" s="1084" t="s">
        <v>55</v>
      </c>
      <c r="C145" s="1028"/>
      <c r="D145" s="1029"/>
      <c r="E145" s="1030">
        <f t="shared" si="1"/>
        <v>0</v>
      </c>
      <c r="H145" s="1021">
        <v>622</v>
      </c>
      <c r="I145" s="1022" t="s">
        <v>56</v>
      </c>
      <c r="J145" s="1023"/>
      <c r="K145" s="1023"/>
      <c r="L145" s="1024"/>
      <c r="M145" s="1025"/>
      <c r="N145" s="1014">
        <f>$N$595</f>
        <v>0</v>
      </c>
      <c r="O145" s="1026"/>
      <c r="P145" s="1034"/>
      <c r="U145" s="991"/>
      <c r="V145" s="991"/>
    </row>
    <row r="146" spans="2:22" ht="15" customHeight="1" x14ac:dyDescent="0.25">
      <c r="B146" s="1084" t="s">
        <v>57</v>
      </c>
      <c r="C146" s="1028"/>
      <c r="D146" s="1029"/>
      <c r="E146" s="1030">
        <f t="shared" si="1"/>
        <v>0</v>
      </c>
      <c r="H146" s="1021" t="s">
        <v>58</v>
      </c>
      <c r="I146" s="1022" t="s">
        <v>59</v>
      </c>
      <c r="J146" s="1023"/>
      <c r="K146" s="1023"/>
      <c r="L146" s="1024"/>
      <c r="M146" s="1025"/>
      <c r="N146" s="1014">
        <f>$N$596</f>
        <v>0</v>
      </c>
      <c r="O146" s="1026"/>
      <c r="P146" s="1034"/>
      <c r="U146" s="991"/>
      <c r="V146" s="991"/>
    </row>
    <row r="147" spans="2:22" ht="15" customHeight="1" x14ac:dyDescent="0.25">
      <c r="B147" s="1084" t="s">
        <v>60</v>
      </c>
      <c r="C147" s="1028"/>
      <c r="D147" s="1029"/>
      <c r="E147" s="1030">
        <f t="shared" si="1"/>
        <v>0</v>
      </c>
      <c r="H147" s="1021">
        <v>623</v>
      </c>
      <c r="I147" s="1022" t="s">
        <v>61</v>
      </c>
      <c r="J147" s="1023"/>
      <c r="K147" s="1023"/>
      <c r="L147" s="1024"/>
      <c r="M147" s="1025"/>
      <c r="N147" s="1014">
        <f>$N$597</f>
        <v>0</v>
      </c>
      <c r="O147" s="1026"/>
    </row>
    <row r="148" spans="2:22" ht="15" customHeight="1" x14ac:dyDescent="0.25">
      <c r="B148" s="1084" t="s">
        <v>62</v>
      </c>
      <c r="C148" s="1028"/>
      <c r="D148" s="1029"/>
      <c r="E148" s="1030">
        <f t="shared" si="1"/>
        <v>0</v>
      </c>
      <c r="H148" s="1021">
        <v>624</v>
      </c>
      <c r="I148" s="1022" t="s">
        <v>63</v>
      </c>
      <c r="J148" s="1023"/>
      <c r="K148" s="1023"/>
      <c r="L148" s="1024"/>
      <c r="M148" s="1025"/>
      <c r="N148" s="1014">
        <f>$N$598</f>
        <v>0</v>
      </c>
      <c r="O148" s="1026"/>
    </row>
    <row r="149" spans="2:22" ht="15" customHeight="1" x14ac:dyDescent="0.25">
      <c r="B149" s="1084" t="s">
        <v>64</v>
      </c>
      <c r="C149" s="1028"/>
      <c r="D149" s="1029"/>
      <c r="E149" s="1030">
        <f t="shared" si="1"/>
        <v>0</v>
      </c>
      <c r="H149" s="1021" t="s">
        <v>65</v>
      </c>
      <c r="I149" s="1022" t="s">
        <v>66</v>
      </c>
      <c r="J149" s="1023"/>
      <c r="K149" s="1023"/>
      <c r="L149" s="1024"/>
      <c r="M149" s="1025"/>
      <c r="N149" s="1014">
        <f>$N$599</f>
        <v>0</v>
      </c>
      <c r="O149" s="1026"/>
    </row>
    <row r="150" spans="2:22" ht="15" customHeight="1" x14ac:dyDescent="0.25">
      <c r="B150" s="1084" t="s">
        <v>67</v>
      </c>
      <c r="C150" s="1028"/>
      <c r="D150" s="1029"/>
      <c r="E150" s="1030">
        <f t="shared" si="1"/>
        <v>0</v>
      </c>
      <c r="H150" s="1021" t="s">
        <v>68</v>
      </c>
      <c r="I150" s="1022" t="s">
        <v>69</v>
      </c>
      <c r="J150" s="1023"/>
      <c r="K150" s="1023"/>
      <c r="L150" s="1024"/>
      <c r="M150" s="1025"/>
      <c r="N150" s="1014">
        <f>$N$600</f>
        <v>0</v>
      </c>
      <c r="O150" s="1026"/>
    </row>
    <row r="151" spans="2:22" ht="15" customHeight="1" x14ac:dyDescent="0.25">
      <c r="B151" s="1084" t="s">
        <v>70</v>
      </c>
      <c r="C151" s="1028"/>
      <c r="D151" s="1029"/>
      <c r="E151" s="1030">
        <f t="shared" si="1"/>
        <v>0</v>
      </c>
      <c r="H151" s="1021">
        <v>626</v>
      </c>
      <c r="I151" s="1022" t="s">
        <v>71</v>
      </c>
      <c r="J151" s="1023"/>
      <c r="K151" s="1023"/>
      <c r="L151" s="1024"/>
      <c r="M151" s="1025"/>
      <c r="N151" s="1014">
        <f>$N$601</f>
        <v>0</v>
      </c>
      <c r="O151" s="1026"/>
    </row>
    <row r="152" spans="2:22" ht="15" customHeight="1" x14ac:dyDescent="0.25">
      <c r="B152" s="1084" t="s">
        <v>72</v>
      </c>
      <c r="C152" s="1028"/>
      <c r="D152" s="1029"/>
      <c r="E152" s="1030">
        <f t="shared" si="1"/>
        <v>0</v>
      </c>
      <c r="H152" s="1021" t="s">
        <v>73</v>
      </c>
      <c r="I152" s="1022" t="s">
        <v>74</v>
      </c>
      <c r="J152" s="1023"/>
      <c r="K152" s="1023"/>
      <c r="L152" s="1024"/>
      <c r="M152" s="1025"/>
      <c r="N152" s="1014">
        <f>$N$602</f>
        <v>0</v>
      </c>
      <c r="O152" s="1026"/>
    </row>
    <row r="153" spans="2:22" ht="15" customHeight="1" x14ac:dyDescent="0.25">
      <c r="B153" s="1084" t="s">
        <v>75</v>
      </c>
      <c r="C153" s="1028"/>
      <c r="D153" s="1029"/>
      <c r="E153" s="1030">
        <f t="shared" si="1"/>
        <v>0</v>
      </c>
      <c r="H153" s="1021" t="s">
        <v>76</v>
      </c>
      <c r="I153" s="1022" t="s">
        <v>77</v>
      </c>
      <c r="J153" s="1023"/>
      <c r="K153" s="1023"/>
      <c r="L153" s="1024"/>
      <c r="M153" s="1025"/>
      <c r="N153" s="1014">
        <f>$N$603</f>
        <v>0</v>
      </c>
      <c r="O153" s="1026"/>
    </row>
    <row r="154" spans="2:22" ht="15" customHeight="1" x14ac:dyDescent="0.25">
      <c r="B154" s="1084" t="s">
        <v>78</v>
      </c>
      <c r="C154" s="1028"/>
      <c r="D154" s="1029"/>
      <c r="E154" s="1030">
        <f t="shared" si="1"/>
        <v>0</v>
      </c>
      <c r="H154" s="1079" t="s">
        <v>79</v>
      </c>
      <c r="I154" s="1050" t="s">
        <v>80</v>
      </c>
      <c r="J154" s="1051"/>
      <c r="K154" s="1051"/>
      <c r="L154" s="1052"/>
      <c r="M154" s="1053"/>
      <c r="N154" s="1014">
        <f>$N$604</f>
        <v>0</v>
      </c>
      <c r="O154" s="1054"/>
    </row>
    <row r="155" spans="2:22" ht="14.4" thickBot="1" x14ac:dyDescent="0.3">
      <c r="B155" s="1032" t="s">
        <v>81</v>
      </c>
      <c r="C155" s="1028"/>
      <c r="D155" s="1029"/>
      <c r="E155" s="1030">
        <f t="shared" si="1"/>
        <v>0</v>
      </c>
      <c r="H155" s="1055">
        <v>62</v>
      </c>
      <c r="I155" s="1085" t="s">
        <v>82</v>
      </c>
      <c r="J155" s="1057"/>
      <c r="K155" s="1057"/>
      <c r="L155" s="1058"/>
      <c r="M155" s="1059"/>
      <c r="N155" s="1060">
        <f>$N$605</f>
        <v>0</v>
      </c>
      <c r="O155" s="1061">
        <f>SUM(O144:O154)</f>
        <v>0</v>
      </c>
    </row>
    <row r="156" spans="2:22" ht="14.4" thickBot="1" x14ac:dyDescent="0.3">
      <c r="B156" s="1037" t="s">
        <v>83</v>
      </c>
      <c r="C156" s="1038">
        <f>SUM(C141:C155)</f>
        <v>0</v>
      </c>
      <c r="D156" s="1039" t="e">
        <f>E156/C156</f>
        <v>#DIV/0!</v>
      </c>
      <c r="E156" s="1040">
        <f>SUM(E141:E155)</f>
        <v>0</v>
      </c>
      <c r="H156" s="999"/>
      <c r="I156" s="1067"/>
      <c r="N156" s="1000"/>
      <c r="O156" s="1091"/>
    </row>
    <row r="157" spans="2:22" ht="14.1" customHeight="1" thickBot="1" x14ac:dyDescent="0.3">
      <c r="B157" s="1092"/>
      <c r="C157" s="1093"/>
      <c r="D157" s="1094"/>
      <c r="E157" s="1095"/>
      <c r="H157" s="1096">
        <v>63</v>
      </c>
      <c r="I157" s="1085" t="s">
        <v>84</v>
      </c>
      <c r="J157" s="1057"/>
      <c r="K157" s="1057"/>
      <c r="L157" s="1058"/>
      <c r="M157" s="1059"/>
      <c r="N157" s="1060">
        <f>$N$607</f>
        <v>0</v>
      </c>
      <c r="O157" s="1090"/>
    </row>
    <row r="158" spans="2:22" ht="14.1" customHeight="1" thickBot="1" x14ac:dyDescent="0.3">
      <c r="B158" s="1045" t="s">
        <v>85</v>
      </c>
      <c r="C158" s="1046"/>
      <c r="D158" s="1047"/>
      <c r="E158" s="1048"/>
      <c r="H158" s="1062"/>
      <c r="I158" s="1034"/>
      <c r="N158" s="1063"/>
      <c r="O158" s="1066"/>
    </row>
    <row r="159" spans="2:22" ht="14.1" customHeight="1" x14ac:dyDescent="0.25">
      <c r="B159" s="1097" t="s">
        <v>86</v>
      </c>
      <c r="C159" s="1028"/>
      <c r="D159" s="1029"/>
      <c r="E159" s="1030">
        <f>C159*D159</f>
        <v>0</v>
      </c>
      <c r="H159" s="1068">
        <v>64111</v>
      </c>
      <c r="I159" s="1089" t="s">
        <v>87</v>
      </c>
      <c r="J159" s="1011"/>
      <c r="K159" s="1011"/>
      <c r="L159" s="1012"/>
      <c r="M159" s="1013"/>
      <c r="N159" s="1014">
        <f>$N$609</f>
        <v>0</v>
      </c>
      <c r="O159" s="1090"/>
    </row>
    <row r="160" spans="2:22" ht="14.1" customHeight="1" x14ac:dyDescent="0.25">
      <c r="B160" s="1032" t="s">
        <v>88</v>
      </c>
      <c r="C160" s="88"/>
      <c r="D160" s="1033"/>
      <c r="E160" s="1030">
        <f>C160*D160</f>
        <v>0</v>
      </c>
      <c r="H160" s="1021">
        <v>64115</v>
      </c>
      <c r="I160" s="1022" t="s">
        <v>89</v>
      </c>
      <c r="J160" s="1023"/>
      <c r="K160" s="1023"/>
      <c r="L160" s="1024"/>
      <c r="M160" s="1025"/>
      <c r="N160" s="1014">
        <f>$N$610</f>
        <v>0</v>
      </c>
      <c r="O160" s="1026"/>
    </row>
    <row r="161" spans="2:15" ht="14.1" customHeight="1" thickBot="1" x14ac:dyDescent="0.3">
      <c r="B161" s="1032" t="s">
        <v>90</v>
      </c>
      <c r="C161" s="96"/>
      <c r="D161" s="1035"/>
      <c r="E161" s="1030">
        <f>C161*D161</f>
        <v>0</v>
      </c>
      <c r="H161" s="1021">
        <v>645</v>
      </c>
      <c r="I161" s="1022" t="s">
        <v>91</v>
      </c>
      <c r="J161" s="1023"/>
      <c r="K161" s="1023"/>
      <c r="L161" s="1024"/>
      <c r="M161" s="1025"/>
      <c r="N161" s="1014">
        <f>$N$611</f>
        <v>0</v>
      </c>
      <c r="O161" s="1026"/>
    </row>
    <row r="162" spans="2:15" ht="14.1" customHeight="1" thickBot="1" x14ac:dyDescent="0.3">
      <c r="B162" s="1037" t="s">
        <v>92</v>
      </c>
      <c r="C162" s="1038">
        <f>SUM(C159:C161)</f>
        <v>0</v>
      </c>
      <c r="D162" s="1039" t="e">
        <f>E162/C162</f>
        <v>#DIV/0!</v>
      </c>
      <c r="E162" s="1040">
        <f>SUM(E159:E161)</f>
        <v>0</v>
      </c>
      <c r="H162" s="1079">
        <v>647</v>
      </c>
      <c r="I162" s="1050" t="s">
        <v>93</v>
      </c>
      <c r="J162" s="1051"/>
      <c r="K162" s="1051"/>
      <c r="L162" s="1052"/>
      <c r="M162" s="1053"/>
      <c r="N162" s="1014">
        <f>$N$612</f>
        <v>0</v>
      </c>
      <c r="O162" s="1054"/>
    </row>
    <row r="163" spans="2:15" ht="14.1" customHeight="1" thickBot="1" x14ac:dyDescent="0.3">
      <c r="B163" s="1092"/>
      <c r="C163" s="1093"/>
      <c r="D163" s="1094"/>
      <c r="E163" s="1095"/>
      <c r="H163" s="1055">
        <v>64</v>
      </c>
      <c r="I163" s="1085" t="s">
        <v>94</v>
      </c>
      <c r="J163" s="1057"/>
      <c r="K163" s="1057"/>
      <c r="L163" s="1058"/>
      <c r="M163" s="1059"/>
      <c r="N163" s="1060">
        <f>$N$613</f>
        <v>0</v>
      </c>
      <c r="O163" s="1098">
        <f>E173+O162</f>
        <v>0</v>
      </c>
    </row>
    <row r="164" spans="2:15" ht="14.1" customHeight="1" thickBot="1" x14ac:dyDescent="0.3">
      <c r="B164" s="1045" t="s">
        <v>95</v>
      </c>
      <c r="C164" s="1046"/>
      <c r="D164" s="1047"/>
      <c r="E164" s="1048"/>
      <c r="H164" s="1062"/>
      <c r="I164" s="1034"/>
      <c r="N164" s="1063"/>
      <c r="O164" s="1066"/>
    </row>
    <row r="165" spans="2:15" ht="14.1" customHeight="1" x14ac:dyDescent="0.25">
      <c r="B165" s="1097" t="s">
        <v>96</v>
      </c>
      <c r="C165" s="1028"/>
      <c r="D165" s="1029"/>
      <c r="E165" s="1030">
        <f>C165*D165</f>
        <v>0</v>
      </c>
      <c r="H165" s="1021">
        <v>654</v>
      </c>
      <c r="I165" s="1089" t="s">
        <v>97</v>
      </c>
      <c r="J165" s="1011"/>
      <c r="K165" s="1011"/>
      <c r="L165" s="1012"/>
      <c r="M165" s="1013"/>
      <c r="N165" s="1014">
        <f>$N$615</f>
        <v>0</v>
      </c>
      <c r="O165" s="1026"/>
    </row>
    <row r="166" spans="2:15" ht="14.1" customHeight="1" x14ac:dyDescent="0.25">
      <c r="B166" s="1032" t="s">
        <v>98</v>
      </c>
      <c r="C166" s="88"/>
      <c r="D166" s="1033"/>
      <c r="E166" s="1030">
        <f>C166*D166</f>
        <v>0</v>
      </c>
      <c r="H166" s="1021">
        <v>655</v>
      </c>
      <c r="I166" s="1099" t="s">
        <v>99</v>
      </c>
      <c r="J166" s="1023"/>
      <c r="K166" s="1023"/>
      <c r="L166" s="1024"/>
      <c r="M166" s="1025"/>
      <c r="N166" s="1014">
        <f>$N$616</f>
        <v>0</v>
      </c>
      <c r="O166" s="1026"/>
    </row>
    <row r="167" spans="2:15" ht="14.1" customHeight="1" x14ac:dyDescent="0.25">
      <c r="B167" s="1032" t="s">
        <v>100</v>
      </c>
      <c r="C167" s="88"/>
      <c r="D167" s="1033"/>
      <c r="E167" s="1030">
        <f>C167*D167</f>
        <v>0</v>
      </c>
      <c r="H167" s="1068">
        <v>658</v>
      </c>
      <c r="I167" s="1100" t="s">
        <v>101</v>
      </c>
      <c r="J167" s="1051"/>
      <c r="K167" s="1051"/>
      <c r="L167" s="1101"/>
      <c r="M167" s="1102"/>
      <c r="N167" s="1014">
        <f>$N$617</f>
        <v>0</v>
      </c>
      <c r="O167" s="1054"/>
    </row>
    <row r="168" spans="2:15" ht="14.1" customHeight="1" x14ac:dyDescent="0.25">
      <c r="B168" s="1032" t="s">
        <v>102</v>
      </c>
      <c r="C168" s="88"/>
      <c r="D168" s="1033"/>
      <c r="E168" s="1030">
        <f>C168*D168</f>
        <v>0</v>
      </c>
      <c r="H168" s="1055">
        <v>65</v>
      </c>
      <c r="I168" s="1085" t="s">
        <v>103</v>
      </c>
      <c r="J168" s="1057"/>
      <c r="K168" s="1057"/>
      <c r="L168" s="1103"/>
      <c r="M168" s="1104"/>
      <c r="N168" s="1060">
        <f>$N$618</f>
        <v>0</v>
      </c>
      <c r="O168" s="1061">
        <f>SUM(O165:O167)</f>
        <v>0</v>
      </c>
    </row>
    <row r="169" spans="2:15" ht="14.1" customHeight="1" thickBot="1" x14ac:dyDescent="0.3">
      <c r="B169" s="1032" t="s">
        <v>104</v>
      </c>
      <c r="C169" s="96"/>
      <c r="D169" s="1035"/>
      <c r="E169" s="1030">
        <f>C169*D169</f>
        <v>0</v>
      </c>
      <c r="H169" s="999"/>
      <c r="I169" s="1067"/>
      <c r="L169" s="1034"/>
      <c r="M169" s="1034"/>
      <c r="N169" s="1000"/>
      <c r="O169" s="1091"/>
    </row>
    <row r="170" spans="2:15" ht="14.1" customHeight="1" thickBot="1" x14ac:dyDescent="0.3">
      <c r="B170" s="1037" t="s">
        <v>105</v>
      </c>
      <c r="C170" s="1038">
        <f>SUM(C165:C169)</f>
        <v>0</v>
      </c>
      <c r="D170" s="1039" t="e">
        <f>E170/C170</f>
        <v>#DIV/0!</v>
      </c>
      <c r="E170" s="1040">
        <f>SUM(E165:E169)</f>
        <v>0</v>
      </c>
      <c r="H170" s="1096">
        <v>66</v>
      </c>
      <c r="I170" s="1085" t="s">
        <v>106</v>
      </c>
      <c r="J170" s="1057"/>
      <c r="K170" s="1057"/>
      <c r="L170" s="1057"/>
      <c r="M170" s="1105"/>
      <c r="N170" s="1060">
        <f>$N$620</f>
        <v>0</v>
      </c>
      <c r="O170" s="1090"/>
    </row>
    <row r="171" spans="2:15" ht="14.1" customHeight="1" x14ac:dyDescent="0.25">
      <c r="B171" s="1092"/>
      <c r="C171" s="1106"/>
      <c r="D171" s="1094"/>
      <c r="E171" s="1095"/>
      <c r="H171" s="999"/>
      <c r="I171" s="1067"/>
      <c r="L171" s="1034"/>
      <c r="M171" s="1034"/>
      <c r="N171" s="1000"/>
      <c r="O171" s="1091"/>
    </row>
    <row r="172" spans="2:15" ht="14.1" customHeight="1" thickBot="1" x14ac:dyDescent="0.3">
      <c r="B172" s="1092"/>
      <c r="C172" s="1106"/>
      <c r="D172" s="1094"/>
      <c r="E172" s="1095"/>
      <c r="H172" s="1096">
        <v>67</v>
      </c>
      <c r="I172" s="1085" t="s">
        <v>107</v>
      </c>
      <c r="J172" s="1057"/>
      <c r="K172" s="1057"/>
      <c r="L172" s="1057"/>
      <c r="M172" s="1105"/>
      <c r="N172" s="1060">
        <f>$N$622</f>
        <v>0</v>
      </c>
      <c r="O172" s="1090"/>
    </row>
    <row r="173" spans="2:15" ht="14.1" customHeight="1" x14ac:dyDescent="0.25">
      <c r="B173" s="2624" t="s">
        <v>108</v>
      </c>
      <c r="C173" s="2625"/>
      <c r="D173" s="2626"/>
      <c r="E173" s="2633">
        <f>E170+E162+E156+E138+E132</f>
        <v>0</v>
      </c>
      <c r="H173" s="1062"/>
      <c r="I173" s="1034"/>
      <c r="L173" s="1034"/>
      <c r="M173" s="1034"/>
      <c r="N173" s="1063"/>
      <c r="O173" s="1066"/>
    </row>
    <row r="174" spans="2:15" ht="14.1" customHeight="1" x14ac:dyDescent="0.25">
      <c r="B174" s="2627"/>
      <c r="C174" s="2628"/>
      <c r="D174" s="2629"/>
      <c r="E174" s="2634"/>
      <c r="H174" s="1068" t="s">
        <v>109</v>
      </c>
      <c r="I174" s="1089" t="s">
        <v>110</v>
      </c>
      <c r="J174" s="1011"/>
      <c r="K174" s="1011"/>
      <c r="L174" s="1011"/>
      <c r="M174" s="1107"/>
      <c r="N174" s="1014">
        <f>$N$624</f>
        <v>0</v>
      </c>
      <c r="O174" s="1090"/>
    </row>
    <row r="175" spans="2:15" ht="14.1" customHeight="1" x14ac:dyDescent="0.25">
      <c r="B175" s="2627"/>
      <c r="C175" s="2628"/>
      <c r="D175" s="2629"/>
      <c r="E175" s="2634"/>
      <c r="H175" s="1021" t="s">
        <v>111</v>
      </c>
      <c r="I175" s="1022" t="s">
        <v>112</v>
      </c>
      <c r="J175" s="1023"/>
      <c r="K175" s="1023"/>
      <c r="L175" s="1024"/>
      <c r="M175" s="1025"/>
      <c r="N175" s="1014">
        <f>$N$625</f>
        <v>0</v>
      </c>
      <c r="O175" s="1026"/>
    </row>
    <row r="176" spans="2:15" ht="14.1" customHeight="1" thickBot="1" x14ac:dyDescent="0.3">
      <c r="B176" s="2630"/>
      <c r="C176" s="2631"/>
      <c r="D176" s="2632"/>
      <c r="E176" s="2635"/>
      <c r="H176" s="1079">
        <v>6815</v>
      </c>
      <c r="I176" s="1050" t="s">
        <v>113</v>
      </c>
      <c r="J176" s="1051"/>
      <c r="K176" s="1051"/>
      <c r="L176" s="1052"/>
      <c r="M176" s="1053"/>
      <c r="N176" s="1014">
        <f>$N$626</f>
        <v>0</v>
      </c>
      <c r="O176" s="1054"/>
    </row>
    <row r="177" spans="2:15" ht="14.1" customHeight="1" thickBot="1" x14ac:dyDescent="0.3">
      <c r="B177" s="1108"/>
      <c r="C177" s="1109"/>
      <c r="D177" s="1109"/>
      <c r="E177" s="1110"/>
      <c r="H177" s="1055">
        <v>68</v>
      </c>
      <c r="I177" s="1085" t="s">
        <v>114</v>
      </c>
      <c r="J177" s="1057"/>
      <c r="K177" s="1057"/>
      <c r="L177" s="1111"/>
      <c r="M177" s="1112"/>
      <c r="N177" s="1060">
        <f>$N$627</f>
        <v>0</v>
      </c>
      <c r="O177" s="1061">
        <f>SUM(O174:O176)</f>
        <v>0</v>
      </c>
    </row>
    <row r="178" spans="2:15" ht="14.1" customHeight="1" thickTop="1" x14ac:dyDescent="0.25">
      <c r="H178" s="1062"/>
      <c r="I178" s="1034"/>
      <c r="L178" s="1034"/>
      <c r="M178" s="1034"/>
      <c r="N178" s="1063"/>
      <c r="O178" s="1066"/>
    </row>
    <row r="179" spans="2:15" ht="14.1" customHeight="1" x14ac:dyDescent="0.25">
      <c r="H179" s="1113">
        <v>86</v>
      </c>
      <c r="I179" s="1085" t="s">
        <v>115</v>
      </c>
      <c r="J179" s="1057"/>
      <c r="K179" s="1057"/>
      <c r="L179" s="1057"/>
      <c r="M179" s="1105"/>
      <c r="N179" s="1060">
        <f>$N$629</f>
        <v>0</v>
      </c>
      <c r="O179" s="1114"/>
    </row>
    <row r="180" spans="2:15" ht="14.4" thickBot="1" x14ac:dyDescent="0.3">
      <c r="H180" s="1115"/>
      <c r="I180" s="1031"/>
      <c r="J180" s="1031"/>
      <c r="K180" s="1031"/>
      <c r="L180" s="1034"/>
      <c r="M180" s="1034"/>
      <c r="N180" s="991"/>
      <c r="O180" s="1116"/>
    </row>
    <row r="181" spans="2:15" ht="13.8" x14ac:dyDescent="0.25">
      <c r="H181" s="1117" t="s">
        <v>116</v>
      </c>
      <c r="I181" s="1118"/>
      <c r="J181" s="1119"/>
      <c r="K181" s="1119"/>
      <c r="L181" s="1118"/>
      <c r="M181" s="1167"/>
      <c r="N181" s="1120">
        <f>SUM(N179+N177+N172+N170+N168+N163+N157+N155+N142+N135)</f>
        <v>0</v>
      </c>
      <c r="O181" s="1121">
        <f>SUM(O179+O177+O172+O170+O168+O163+O157+O155+O142+O135)</f>
        <v>0</v>
      </c>
    </row>
    <row r="182" spans="2:15" ht="13.8" x14ac:dyDescent="0.25">
      <c r="H182" s="1062" t="s">
        <v>117</v>
      </c>
      <c r="I182" s="1063"/>
      <c r="J182" s="1065"/>
      <c r="K182" s="1065"/>
      <c r="L182" s="1063"/>
      <c r="M182" s="1175"/>
      <c r="N182" s="1122">
        <f>IF(N181&lt;N224,N224-N181,0)</f>
        <v>0</v>
      </c>
      <c r="O182" s="1123">
        <f>IF(O181&lt;O224,O224-O181,0)</f>
        <v>0</v>
      </c>
    </row>
    <row r="183" spans="2:15" ht="14.4" thickBot="1" x14ac:dyDescent="0.3">
      <c r="H183" s="1125" t="s">
        <v>118</v>
      </c>
      <c r="I183" s="1126"/>
      <c r="J183" s="1127"/>
      <c r="K183" s="1127"/>
      <c r="L183" s="1128"/>
      <c r="M183" s="1173"/>
      <c r="N183" s="1129">
        <f>SUM(N181+N182)</f>
        <v>0</v>
      </c>
      <c r="O183" s="1130">
        <f>SUM(O181+O182)</f>
        <v>0</v>
      </c>
    </row>
    <row r="184" spans="2:15" ht="13.8" thickBot="1" x14ac:dyDescent="0.3"/>
    <row r="185" spans="2:15" ht="15" customHeight="1" x14ac:dyDescent="0.25">
      <c r="B185" s="2576" t="s">
        <v>170</v>
      </c>
      <c r="C185" s="2577"/>
      <c r="D185" s="2577"/>
      <c r="E185" s="2577"/>
      <c r="F185" s="2578"/>
      <c r="H185" s="1131" t="s">
        <v>119</v>
      </c>
      <c r="I185" s="1132"/>
      <c r="J185" s="1133"/>
      <c r="K185" s="1133"/>
      <c r="L185" s="1132"/>
      <c r="M185" s="1132"/>
      <c r="N185" s="996"/>
      <c r="O185" s="998"/>
    </row>
    <row r="186" spans="2:15" ht="35.25" customHeight="1" thickBot="1" x14ac:dyDescent="0.3">
      <c r="B186" s="2579"/>
      <c r="C186" s="2580"/>
      <c r="D186" s="2580"/>
      <c r="E186" s="2580"/>
      <c r="F186" s="2581"/>
      <c r="H186" s="999"/>
      <c r="I186" s="1000"/>
      <c r="J186" s="1001"/>
      <c r="K186" s="1001"/>
      <c r="L186" s="1000"/>
      <c r="M186" s="1002"/>
      <c r="N186" s="1003" t="s">
        <v>622</v>
      </c>
      <c r="O186" s="1134" t="s">
        <v>19</v>
      </c>
    </row>
    <row r="187" spans="2:15" ht="15" customHeight="1" x14ac:dyDescent="0.25">
      <c r="B187" s="2582" t="s">
        <v>179</v>
      </c>
      <c r="C187" s="1135"/>
      <c r="D187" s="1135"/>
      <c r="E187" s="1135"/>
      <c r="F187" s="1136"/>
      <c r="H187" s="1137"/>
      <c r="I187" s="1138"/>
      <c r="J187" s="1001"/>
      <c r="K187" s="1001"/>
      <c r="L187" s="1001"/>
      <c r="M187" s="1139"/>
      <c r="N187" s="1031"/>
      <c r="O187" s="1140"/>
    </row>
    <row r="188" spans="2:15" ht="14.25" customHeight="1" x14ac:dyDescent="0.25">
      <c r="B188" s="2583"/>
      <c r="C188" s="1124"/>
      <c r="D188" s="1124"/>
      <c r="E188" s="1124"/>
      <c r="F188" s="1141"/>
      <c r="H188" s="1142">
        <v>70623</v>
      </c>
      <c r="I188" s="1089" t="s">
        <v>120</v>
      </c>
      <c r="J188" s="1011"/>
      <c r="K188" s="1011"/>
      <c r="L188" s="1012"/>
      <c r="M188" s="1013"/>
      <c r="N188" s="1014">
        <f>$N$638</f>
        <v>0</v>
      </c>
      <c r="O188" s="1143"/>
    </row>
    <row r="189" spans="2:15" ht="13.8" x14ac:dyDescent="0.25">
      <c r="B189" s="1144"/>
      <c r="C189" s="1145"/>
      <c r="D189" s="1145"/>
      <c r="E189" s="1145"/>
      <c r="F189" s="1146"/>
      <c r="H189" s="1142">
        <v>70624</v>
      </c>
      <c r="I189" s="1022" t="s">
        <v>121</v>
      </c>
      <c r="J189" s="1023"/>
      <c r="K189" s="1023"/>
      <c r="L189" s="1024"/>
      <c r="M189" s="1025"/>
      <c r="N189" s="1014">
        <f>$N$639</f>
        <v>0</v>
      </c>
      <c r="O189" s="1147"/>
    </row>
    <row r="190" spans="2:15" ht="14.25" customHeight="1" x14ac:dyDescent="0.25">
      <c r="B190" s="2567" t="s">
        <v>381</v>
      </c>
      <c r="C190" s="2568"/>
      <c r="D190" s="2568"/>
      <c r="E190" s="2568"/>
      <c r="F190" s="2569"/>
      <c r="H190" s="1142">
        <v>70625</v>
      </c>
      <c r="I190" s="1022" t="s">
        <v>122</v>
      </c>
      <c r="J190" s="1023"/>
      <c r="K190" s="1023"/>
      <c r="L190" s="1024"/>
      <c r="M190" s="1025"/>
      <c r="N190" s="1014">
        <f>$N$640</f>
        <v>0</v>
      </c>
      <c r="O190" s="1147"/>
    </row>
    <row r="191" spans="2:15" s="2163" customFormat="1" ht="14.25" customHeight="1" x14ac:dyDescent="0.25">
      <c r="B191" s="2567"/>
      <c r="C191" s="2568"/>
      <c r="D191" s="2568"/>
      <c r="E191" s="2568"/>
      <c r="F191" s="2569"/>
      <c r="H191" s="1142">
        <v>70626</v>
      </c>
      <c r="I191" s="1022" t="s">
        <v>122</v>
      </c>
      <c r="J191" s="1023"/>
      <c r="K191" s="1023"/>
      <c r="L191" s="1024"/>
      <c r="M191" s="1025"/>
      <c r="N191" s="1014">
        <f>$N$641</f>
        <v>0</v>
      </c>
      <c r="O191" s="1147"/>
    </row>
    <row r="192" spans="2:15" ht="14.25" customHeight="1" x14ac:dyDescent="0.25">
      <c r="B192" s="2567"/>
      <c r="C192" s="2568"/>
      <c r="D192" s="2568"/>
      <c r="E192" s="2568"/>
      <c r="F192" s="2569"/>
      <c r="H192" s="1021">
        <v>70641</v>
      </c>
      <c r="I192" s="1022" t="s">
        <v>123</v>
      </c>
      <c r="J192" s="1023"/>
      <c r="K192" s="1023"/>
      <c r="L192" s="1024"/>
      <c r="M192" s="1025"/>
      <c r="N192" s="1014">
        <f>$N$642</f>
        <v>0</v>
      </c>
      <c r="O192" s="1026"/>
    </row>
    <row r="193" spans="2:15" ht="14.25" customHeight="1" x14ac:dyDescent="0.25">
      <c r="B193" s="2571" t="s">
        <v>385</v>
      </c>
      <c r="C193" s="2572"/>
      <c r="D193" s="2572"/>
      <c r="E193" s="2572"/>
      <c r="F193" s="2573"/>
      <c r="H193" s="1068">
        <v>706421</v>
      </c>
      <c r="I193" s="1022" t="s">
        <v>124</v>
      </c>
      <c r="J193" s="1023"/>
      <c r="K193" s="1023"/>
      <c r="L193" s="1024"/>
      <c r="M193" s="1025"/>
      <c r="N193" s="1014">
        <f>$N$643</f>
        <v>0</v>
      </c>
      <c r="O193" s="1090"/>
    </row>
    <row r="194" spans="2:15" ht="14.25" customHeight="1" x14ac:dyDescent="0.25">
      <c r="B194" s="2571"/>
      <c r="C194" s="2572"/>
      <c r="D194" s="2572"/>
      <c r="E194" s="2572"/>
      <c r="F194" s="2573"/>
      <c r="H194" s="1068">
        <v>708</v>
      </c>
      <c r="I194" s="1050" t="s">
        <v>125</v>
      </c>
      <c r="J194" s="1051"/>
      <c r="K194" s="1051"/>
      <c r="L194" s="1052"/>
      <c r="M194" s="1053"/>
      <c r="N194" s="1014">
        <f>$N$644</f>
        <v>0</v>
      </c>
      <c r="O194" s="1090"/>
    </row>
    <row r="195" spans="2:15" ht="15" customHeight="1" x14ac:dyDescent="0.25">
      <c r="B195" s="2571"/>
      <c r="C195" s="2572"/>
      <c r="D195" s="2572"/>
      <c r="E195" s="2572"/>
      <c r="F195" s="2573"/>
      <c r="H195" s="1055">
        <v>70</v>
      </c>
      <c r="I195" s="1085" t="s">
        <v>126</v>
      </c>
      <c r="J195" s="1057"/>
      <c r="K195" s="1057"/>
      <c r="L195" s="1111"/>
      <c r="M195" s="1112"/>
      <c r="N195" s="1060">
        <f>$N$645</f>
        <v>0</v>
      </c>
      <c r="O195" s="1061">
        <f>SUM(O188:O194)</f>
        <v>0</v>
      </c>
    </row>
    <row r="196" spans="2:15" ht="15" customHeight="1" x14ac:dyDescent="0.25">
      <c r="B196" s="2571"/>
      <c r="C196" s="2572"/>
      <c r="D196" s="2572"/>
      <c r="E196" s="2572"/>
      <c r="F196" s="2573"/>
      <c r="H196" s="1062"/>
      <c r="I196" s="1034"/>
      <c r="L196" s="1067"/>
      <c r="M196" s="1067"/>
      <c r="N196" s="1063"/>
      <c r="O196" s="1066"/>
    </row>
    <row r="197" spans="2:15" ht="15" customHeight="1" x14ac:dyDescent="0.25">
      <c r="B197" s="2571"/>
      <c r="C197" s="2572"/>
      <c r="D197" s="2572"/>
      <c r="E197" s="2572"/>
      <c r="F197" s="2573"/>
      <c r="H197" s="1068">
        <v>741</v>
      </c>
      <c r="I197" s="1089" t="s">
        <v>127</v>
      </c>
      <c r="J197" s="1011"/>
      <c r="K197" s="1011"/>
      <c r="L197" s="1148"/>
      <c r="M197" s="1149"/>
      <c r="N197" s="1014">
        <f>$N$647</f>
        <v>0</v>
      </c>
      <c r="O197" s="1090"/>
    </row>
    <row r="198" spans="2:15" ht="14.25" customHeight="1" x14ac:dyDescent="0.25">
      <c r="B198" s="2567" t="s">
        <v>208</v>
      </c>
      <c r="C198" s="2568"/>
      <c r="D198" s="2568"/>
      <c r="E198" s="2568"/>
      <c r="F198" s="2569"/>
      <c r="H198" s="1021">
        <v>742</v>
      </c>
      <c r="I198" s="1022" t="s">
        <v>128</v>
      </c>
      <c r="J198" s="1023"/>
      <c r="K198" s="1023"/>
      <c r="L198" s="1023"/>
      <c r="M198" s="1150"/>
      <c r="N198" s="1014">
        <f>$N$648</f>
        <v>0</v>
      </c>
      <c r="O198" s="1026"/>
    </row>
    <row r="199" spans="2:15" ht="14.25" customHeight="1" x14ac:dyDescent="0.25">
      <c r="B199" s="2567"/>
      <c r="C199" s="2568"/>
      <c r="D199" s="2568"/>
      <c r="E199" s="2568"/>
      <c r="F199" s="2569"/>
      <c r="H199" s="1068">
        <v>743</v>
      </c>
      <c r="I199" s="1022" t="s">
        <v>129</v>
      </c>
      <c r="J199" s="1023"/>
      <c r="K199" s="1023"/>
      <c r="L199" s="1024"/>
      <c r="M199" s="1025"/>
      <c r="N199" s="1014">
        <f>$N$649</f>
        <v>0</v>
      </c>
      <c r="O199" s="1090"/>
    </row>
    <row r="200" spans="2:15" ht="14.25" customHeight="1" x14ac:dyDescent="0.3">
      <c r="B200" s="1151"/>
      <c r="C200" s="1152"/>
      <c r="D200" s="1152"/>
      <c r="E200" s="1152"/>
      <c r="F200" s="1153"/>
      <c r="H200" s="1154">
        <v>7441</v>
      </c>
      <c r="I200" s="1022" t="s">
        <v>686</v>
      </c>
      <c r="J200" s="1023"/>
      <c r="K200" s="1023"/>
      <c r="L200" s="1024"/>
      <c r="M200" s="1025"/>
      <c r="N200" s="2617">
        <f>$N$650</f>
        <v>0</v>
      </c>
      <c r="O200" s="2619">
        <f>O181-(O195+O197+O198+O199+O202+O203+O204+O205+O206+O212+O214+O216+O218+O220+O222)</f>
        <v>0</v>
      </c>
    </row>
    <row r="201" spans="2:15" ht="14.25" customHeight="1" x14ac:dyDescent="0.3">
      <c r="B201" s="1151"/>
      <c r="C201" s="1152"/>
      <c r="D201" s="1152"/>
      <c r="E201" s="1152"/>
      <c r="F201" s="1153"/>
      <c r="H201" s="1154">
        <v>7442</v>
      </c>
      <c r="I201" s="1022" t="s">
        <v>687</v>
      </c>
      <c r="J201" s="1023"/>
      <c r="K201" s="1023"/>
      <c r="L201" s="1024"/>
      <c r="M201" s="1025"/>
      <c r="N201" s="2618"/>
      <c r="O201" s="2620"/>
    </row>
    <row r="202" spans="2:15" ht="14.25" customHeight="1" x14ac:dyDescent="0.25">
      <c r="B202" s="2564"/>
      <c r="C202" s="2565"/>
      <c r="D202" s="2565"/>
      <c r="E202" s="2565"/>
      <c r="F202" s="2566"/>
      <c r="H202" s="1154">
        <v>7443</v>
      </c>
      <c r="I202" s="1022" t="s">
        <v>132</v>
      </c>
      <c r="J202" s="1023"/>
      <c r="K202" s="1023"/>
      <c r="L202" s="1024"/>
      <c r="M202" s="1025"/>
      <c r="N202" s="1014">
        <f>$N$652</f>
        <v>0</v>
      </c>
      <c r="O202" s="1155"/>
    </row>
    <row r="203" spans="2:15" ht="14.25" customHeight="1" x14ac:dyDescent="0.25">
      <c r="B203" s="2564"/>
      <c r="C203" s="2565"/>
      <c r="D203" s="2565"/>
      <c r="E203" s="2565"/>
      <c r="F203" s="2566"/>
      <c r="H203" s="1154">
        <v>7451</v>
      </c>
      <c r="I203" s="1022" t="s">
        <v>133</v>
      </c>
      <c r="J203" s="1023"/>
      <c r="K203" s="1023"/>
      <c r="L203" s="1024"/>
      <c r="M203" s="1025"/>
      <c r="N203" s="1014">
        <f>$N$653</f>
        <v>0</v>
      </c>
      <c r="O203" s="1155"/>
    </row>
    <row r="204" spans="2:15" ht="14.25" customHeight="1" x14ac:dyDescent="0.25">
      <c r="B204" s="2636" t="s">
        <v>678</v>
      </c>
      <c r="C204" s="2637"/>
      <c r="D204" s="2637"/>
      <c r="E204" s="2637"/>
      <c r="F204" s="2638"/>
      <c r="H204" s="1154">
        <v>746</v>
      </c>
      <c r="I204" s="1022" t="s">
        <v>134</v>
      </c>
      <c r="J204" s="1023"/>
      <c r="K204" s="1023"/>
      <c r="L204" s="1024"/>
      <c r="M204" s="1025"/>
      <c r="N204" s="1014">
        <f>$N$654</f>
        <v>0</v>
      </c>
      <c r="O204" s="1155"/>
    </row>
    <row r="205" spans="2:15" ht="14.25" customHeight="1" x14ac:dyDescent="0.25">
      <c r="B205" s="2636"/>
      <c r="C205" s="2637"/>
      <c r="D205" s="2637"/>
      <c r="E205" s="2637"/>
      <c r="F205" s="2638"/>
      <c r="H205" s="1154">
        <v>747</v>
      </c>
      <c r="I205" s="1022" t="s">
        <v>135</v>
      </c>
      <c r="J205" s="1023"/>
      <c r="K205" s="1023"/>
      <c r="L205" s="1024"/>
      <c r="M205" s="1025"/>
      <c r="N205" s="1014">
        <f>$N$655</f>
        <v>0</v>
      </c>
      <c r="O205" s="1155"/>
    </row>
    <row r="206" spans="2:15" ht="15" customHeight="1" x14ac:dyDescent="0.25">
      <c r="B206" s="2636"/>
      <c r="C206" s="2637"/>
      <c r="D206" s="2637"/>
      <c r="E206" s="2637"/>
      <c r="F206" s="2638"/>
      <c r="H206" s="1079">
        <v>748</v>
      </c>
      <c r="I206" s="1022" t="s">
        <v>168</v>
      </c>
      <c r="J206" s="1051"/>
      <c r="K206" s="1051"/>
      <c r="L206" s="1159"/>
      <c r="M206" s="1160"/>
      <c r="N206" s="1014">
        <f>$N$656</f>
        <v>0</v>
      </c>
      <c r="O206" s="1054"/>
    </row>
    <row r="207" spans="2:15" ht="15" customHeight="1" x14ac:dyDescent="0.25">
      <c r="B207" s="2636"/>
      <c r="C207" s="2637"/>
      <c r="D207" s="2637"/>
      <c r="E207" s="2637"/>
      <c r="F207" s="2638"/>
      <c r="H207" s="1055">
        <v>74</v>
      </c>
      <c r="I207" s="1085" t="s">
        <v>136</v>
      </c>
      <c r="J207" s="1057"/>
      <c r="K207" s="1057"/>
      <c r="L207" s="1058"/>
      <c r="M207" s="1059"/>
      <c r="N207" s="1060">
        <f>$N$657</f>
        <v>0</v>
      </c>
      <c r="O207" s="1061">
        <f>SUM(O197:O206)</f>
        <v>0</v>
      </c>
    </row>
    <row r="208" spans="2:15" ht="15" customHeight="1" x14ac:dyDescent="0.25">
      <c r="B208" s="2636"/>
      <c r="C208" s="2637"/>
      <c r="D208" s="2637"/>
      <c r="E208" s="2637"/>
      <c r="F208" s="2638"/>
      <c r="H208" s="1062"/>
      <c r="I208" s="1034"/>
      <c r="N208" s="1063"/>
      <c r="O208" s="1066"/>
    </row>
    <row r="209" spans="2:15" ht="14.25" customHeight="1" x14ac:dyDescent="0.25">
      <c r="B209" s="2636"/>
      <c r="C209" s="2637"/>
      <c r="D209" s="2637"/>
      <c r="E209" s="2637"/>
      <c r="F209" s="2638"/>
      <c r="H209" s="1068">
        <v>751</v>
      </c>
      <c r="I209" s="1089" t="s">
        <v>137</v>
      </c>
      <c r="J209" s="1011"/>
      <c r="K209" s="1011"/>
      <c r="L209" s="1012"/>
      <c r="M209" s="1013"/>
      <c r="N209" s="1014">
        <f>$N$659</f>
        <v>0</v>
      </c>
      <c r="O209" s="1090"/>
    </row>
    <row r="210" spans="2:15" ht="13.8" x14ac:dyDescent="0.25">
      <c r="B210" s="2636"/>
      <c r="C210" s="2637"/>
      <c r="D210" s="2637"/>
      <c r="E210" s="2637"/>
      <c r="F210" s="2638"/>
      <c r="H210" s="1021">
        <v>752</v>
      </c>
      <c r="I210" s="1022" t="s">
        <v>138</v>
      </c>
      <c r="J210" s="1023"/>
      <c r="K210" s="1023"/>
      <c r="L210" s="1024"/>
      <c r="M210" s="1025"/>
      <c r="N210" s="1014">
        <f>$N$660</f>
        <v>0</v>
      </c>
      <c r="O210" s="1026"/>
    </row>
    <row r="211" spans="2:15" ht="14.25" customHeight="1" x14ac:dyDescent="0.25">
      <c r="B211" s="2636"/>
      <c r="C211" s="2637"/>
      <c r="D211" s="2637"/>
      <c r="E211" s="2637"/>
      <c r="F211" s="2638"/>
      <c r="H211" s="1021">
        <v>757</v>
      </c>
      <c r="I211" s="1050" t="s">
        <v>139</v>
      </c>
      <c r="J211" s="1051"/>
      <c r="K211" s="1051"/>
      <c r="L211" s="1052"/>
      <c r="M211" s="1053"/>
      <c r="N211" s="1014">
        <f>$N$661</f>
        <v>0</v>
      </c>
      <c r="O211" s="1026"/>
    </row>
    <row r="212" spans="2:15" ht="15" customHeight="1" x14ac:dyDescent="0.25">
      <c r="B212" s="2636"/>
      <c r="C212" s="2637"/>
      <c r="D212" s="2637"/>
      <c r="E212" s="2637"/>
      <c r="F212" s="2638"/>
      <c r="H212" s="1055">
        <v>75</v>
      </c>
      <c r="I212" s="1085" t="s">
        <v>140</v>
      </c>
      <c r="J212" s="1057"/>
      <c r="K212" s="1057"/>
      <c r="L212" s="1111"/>
      <c r="M212" s="1112"/>
      <c r="N212" s="1060">
        <f>$N$662</f>
        <v>0</v>
      </c>
      <c r="O212" s="1061">
        <f>SUM(O209:O211)</f>
        <v>0</v>
      </c>
    </row>
    <row r="213" spans="2:15" ht="13.8" x14ac:dyDescent="0.25">
      <c r="B213" s="2636"/>
      <c r="C213" s="2637"/>
      <c r="D213" s="2637"/>
      <c r="E213" s="2637"/>
      <c r="F213" s="2638"/>
      <c r="H213" s="999"/>
      <c r="I213" s="1067"/>
      <c r="L213" s="1034"/>
      <c r="M213" s="1034"/>
      <c r="N213" s="1000"/>
      <c r="O213" s="1091"/>
    </row>
    <row r="214" spans="2:15" ht="15" customHeight="1" x14ac:dyDescent="0.25">
      <c r="B214" s="2636"/>
      <c r="C214" s="2637"/>
      <c r="D214" s="2637"/>
      <c r="E214" s="2637"/>
      <c r="F214" s="2638"/>
      <c r="H214" s="1096">
        <v>76</v>
      </c>
      <c r="I214" s="1085" t="s">
        <v>141</v>
      </c>
      <c r="J214" s="1057"/>
      <c r="K214" s="1057"/>
      <c r="L214" s="1057"/>
      <c r="M214" s="1105"/>
      <c r="N214" s="1060">
        <f>$N$664</f>
        <v>0</v>
      </c>
      <c r="O214" s="1090"/>
    </row>
    <row r="215" spans="2:15" ht="15" customHeight="1" x14ac:dyDescent="0.25">
      <c r="B215" s="2636"/>
      <c r="C215" s="2637"/>
      <c r="D215" s="2637"/>
      <c r="E215" s="2637"/>
      <c r="F215" s="2638"/>
      <c r="H215" s="999"/>
      <c r="I215" s="1067"/>
      <c r="L215" s="1034"/>
      <c r="M215" s="1034"/>
      <c r="N215" s="1000"/>
      <c r="O215" s="1091"/>
    </row>
    <row r="216" spans="2:15" ht="15" customHeight="1" x14ac:dyDescent="0.25">
      <c r="B216" s="2636"/>
      <c r="C216" s="2637"/>
      <c r="D216" s="2637"/>
      <c r="E216" s="2637"/>
      <c r="F216" s="2638"/>
      <c r="H216" s="1096">
        <v>77</v>
      </c>
      <c r="I216" s="1085" t="s">
        <v>142</v>
      </c>
      <c r="J216" s="1057"/>
      <c r="K216" s="1057"/>
      <c r="L216" s="1057"/>
      <c r="M216" s="1105"/>
      <c r="N216" s="1060">
        <f>$N$666</f>
        <v>0</v>
      </c>
      <c r="O216" s="1090"/>
    </row>
    <row r="217" spans="2:15" ht="15" customHeight="1" x14ac:dyDescent="0.25">
      <c r="B217" s="2636"/>
      <c r="C217" s="2637"/>
      <c r="D217" s="2637"/>
      <c r="E217" s="2637"/>
      <c r="F217" s="2638"/>
      <c r="H217" s="999"/>
      <c r="I217" s="1067"/>
      <c r="L217" s="1034"/>
      <c r="M217" s="1034"/>
      <c r="N217" s="1000"/>
      <c r="O217" s="1091"/>
    </row>
    <row r="218" spans="2:15" ht="15" customHeight="1" x14ac:dyDescent="0.25">
      <c r="B218" s="1156"/>
      <c r="C218" s="1157"/>
      <c r="D218" s="1157"/>
      <c r="E218" s="1157"/>
      <c r="F218" s="1158"/>
      <c r="H218" s="1096">
        <v>78</v>
      </c>
      <c r="I218" s="1085" t="s">
        <v>143</v>
      </c>
      <c r="J218" s="1057"/>
      <c r="K218" s="1057"/>
      <c r="L218" s="1057"/>
      <c r="M218" s="1105"/>
      <c r="N218" s="1060">
        <f>$N$668</f>
        <v>0</v>
      </c>
      <c r="O218" s="1090"/>
    </row>
    <row r="219" spans="2:15" ht="15" customHeight="1" x14ac:dyDescent="0.25">
      <c r="B219" s="1156"/>
      <c r="C219" s="1157"/>
      <c r="D219" s="1157"/>
      <c r="E219" s="1157"/>
      <c r="F219" s="1158"/>
      <c r="H219" s="999"/>
      <c r="I219" s="1067"/>
      <c r="L219" s="1034"/>
      <c r="M219" s="1034"/>
      <c r="N219" s="1000"/>
      <c r="O219" s="1091"/>
    </row>
    <row r="220" spans="2:15" ht="15" customHeight="1" x14ac:dyDescent="0.25">
      <c r="B220" s="1156"/>
      <c r="C220" s="1157"/>
      <c r="D220" s="1157"/>
      <c r="E220" s="1157"/>
      <c r="F220" s="1158"/>
      <c r="H220" s="1096">
        <v>79</v>
      </c>
      <c r="I220" s="1085" t="s">
        <v>144</v>
      </c>
      <c r="J220" s="1057"/>
      <c r="K220" s="1057"/>
      <c r="L220" s="1057"/>
      <c r="M220" s="1105"/>
      <c r="N220" s="1060">
        <f>$N$670</f>
        <v>0</v>
      </c>
      <c r="O220" s="1090"/>
    </row>
    <row r="221" spans="2:15" ht="15" customHeight="1" x14ac:dyDescent="0.25">
      <c r="B221" s="1156"/>
      <c r="C221" s="1157"/>
      <c r="D221" s="1157"/>
      <c r="E221" s="1157"/>
      <c r="F221" s="1158"/>
      <c r="H221" s="1062"/>
      <c r="I221" s="1034"/>
      <c r="L221" s="1034"/>
      <c r="M221" s="1034"/>
      <c r="N221" s="1063"/>
      <c r="O221" s="1066"/>
    </row>
    <row r="222" spans="2:15" ht="16.8" x14ac:dyDescent="0.25">
      <c r="B222" s="1156"/>
      <c r="C222" s="1157"/>
      <c r="D222" s="1157"/>
      <c r="E222" s="1157"/>
      <c r="F222" s="1158"/>
      <c r="H222" s="1113">
        <v>87</v>
      </c>
      <c r="I222" s="1085" t="s">
        <v>145</v>
      </c>
      <c r="J222" s="1057"/>
      <c r="K222" s="1057"/>
      <c r="L222" s="1057"/>
      <c r="M222" s="1105"/>
      <c r="N222" s="1060">
        <f>$N$672</f>
        <v>0</v>
      </c>
      <c r="O222" s="1114"/>
    </row>
    <row r="223" spans="2:15" ht="15.75" customHeight="1" thickBot="1" x14ac:dyDescent="0.3">
      <c r="B223" s="1156"/>
      <c r="C223" s="1157"/>
      <c r="D223" s="1157"/>
      <c r="E223" s="1157"/>
      <c r="F223" s="1158"/>
      <c r="H223" s="1115"/>
      <c r="I223" s="1031"/>
      <c r="L223" s="1034"/>
      <c r="M223" s="1034"/>
      <c r="N223" s="1031"/>
      <c r="O223" s="1140"/>
    </row>
    <row r="224" spans="2:15" ht="15" customHeight="1" x14ac:dyDescent="0.25">
      <c r="B224" s="1156"/>
      <c r="C224" s="1157"/>
      <c r="D224" s="1157"/>
      <c r="E224" s="1157"/>
      <c r="F224" s="1158"/>
      <c r="H224" s="1117" t="s">
        <v>146</v>
      </c>
      <c r="I224" s="1118"/>
      <c r="J224" s="1166"/>
      <c r="K224" s="1166"/>
      <c r="L224" s="1118"/>
      <c r="M224" s="1167"/>
      <c r="N224" s="1168">
        <f>N220+N218+N216+N214+N212+N207+N195+N222</f>
        <v>0</v>
      </c>
      <c r="O224" s="1168">
        <f>O220+O218+O216+O214+O212+O207+O195+O222</f>
        <v>0</v>
      </c>
    </row>
    <row r="225" spans="2:22" ht="16.8" x14ac:dyDescent="0.25">
      <c r="B225" s="1156"/>
      <c r="C225" s="1124"/>
      <c r="D225" s="1124"/>
      <c r="E225" s="1124"/>
      <c r="F225" s="1141"/>
      <c r="H225" s="1062" t="s">
        <v>147</v>
      </c>
      <c r="I225" s="1063"/>
      <c r="J225" s="1001"/>
      <c r="K225" s="1001"/>
      <c r="L225" s="1001"/>
      <c r="M225" s="1139"/>
      <c r="N225" s="1169">
        <f>IF(N224&lt;J181,J181-N224,0)</f>
        <v>0</v>
      </c>
      <c r="O225" s="1169">
        <f>IF(O224&lt;K181,K181-O224,0)</f>
        <v>0</v>
      </c>
    </row>
    <row r="226" spans="2:22" ht="14.4" thickBot="1" x14ac:dyDescent="0.3">
      <c r="B226" s="1170"/>
      <c r="C226" s="1306"/>
      <c r="D226" s="1306"/>
      <c r="E226" s="1306"/>
      <c r="F226" s="1307"/>
      <c r="H226" s="1125" t="s">
        <v>118</v>
      </c>
      <c r="I226" s="1126"/>
      <c r="J226" s="1128"/>
      <c r="K226" s="1128"/>
      <c r="L226" s="1128"/>
      <c r="M226" s="1173"/>
      <c r="N226" s="1174">
        <f>N225+N224</f>
        <v>0</v>
      </c>
      <c r="O226" s="1174">
        <f>O225+O224</f>
        <v>0</v>
      </c>
    </row>
    <row r="227" spans="2:22" ht="13.8" thickBot="1" x14ac:dyDescent="0.3"/>
    <row r="228" spans="2:22" s="986" customFormat="1" ht="33.75" customHeight="1" thickBot="1" x14ac:dyDescent="0.3">
      <c r="B228" s="2621" t="s">
        <v>182</v>
      </c>
      <c r="C228" s="2622"/>
      <c r="D228" s="2622"/>
      <c r="E228" s="2622"/>
      <c r="F228" s="2622"/>
      <c r="G228" s="2622"/>
      <c r="H228" s="2622"/>
      <c r="I228" s="2622"/>
      <c r="J228" s="2622"/>
      <c r="K228" s="2622"/>
      <c r="L228" s="2622"/>
      <c r="M228" s="2622"/>
      <c r="N228" s="2622"/>
      <c r="O228" s="2623"/>
      <c r="P228" s="985"/>
    </row>
    <row r="229" spans="2:22" ht="13.8" thickBot="1" x14ac:dyDescent="0.3"/>
    <row r="230" spans="2:22" ht="30.75" customHeight="1" thickBot="1" x14ac:dyDescent="0.3">
      <c r="B230" s="2598" t="s">
        <v>671</v>
      </c>
      <c r="C230" s="2599"/>
      <c r="D230" s="2599"/>
      <c r="E230" s="2599"/>
      <c r="F230" s="2599"/>
      <c r="G230" s="2599"/>
      <c r="H230" s="2639" t="s">
        <v>200</v>
      </c>
      <c r="I230" s="2640"/>
      <c r="J230" s="2640"/>
      <c r="K230" s="2640"/>
      <c r="L230" s="2640"/>
      <c r="M230" s="2640"/>
      <c r="N230" s="2640"/>
      <c r="O230" s="2641"/>
    </row>
    <row r="232" spans="2:22" s="1227" customFormat="1" ht="92.25" customHeight="1" x14ac:dyDescent="0.25">
      <c r="B232" s="1373" t="s">
        <v>672</v>
      </c>
      <c r="C232" s="1373" t="s">
        <v>684</v>
      </c>
      <c r="D232" s="1373" t="s">
        <v>685</v>
      </c>
      <c r="E232" s="1374" t="s">
        <v>676</v>
      </c>
      <c r="F232" s="1373" t="s">
        <v>677</v>
      </c>
      <c r="G232" s="1373" t="s">
        <v>673</v>
      </c>
    </row>
    <row r="233" spans="2:22" s="1227" customFormat="1" ht="33" customHeight="1" x14ac:dyDescent="0.25">
      <c r="B233" s="1241"/>
      <c r="C233" s="1241"/>
      <c r="D233" s="1241"/>
      <c r="E233" s="1344">
        <f>C233*D233</f>
        <v>0</v>
      </c>
      <c r="F233" s="1241"/>
      <c r="G233" s="1241"/>
    </row>
    <row r="234" spans="2:22" ht="15" x14ac:dyDescent="0.25">
      <c r="B234" s="987"/>
      <c r="C234" s="987"/>
      <c r="D234" s="987"/>
      <c r="E234" s="988"/>
    </row>
    <row r="235" spans="2:22" ht="15" customHeight="1" thickBot="1" x14ac:dyDescent="0.3">
      <c r="B235" s="78"/>
      <c r="C235" s="47"/>
      <c r="D235" s="989"/>
      <c r="E235" s="989"/>
      <c r="K235" s="990"/>
      <c r="L235" s="990"/>
      <c r="M235" s="991"/>
      <c r="N235" s="991"/>
      <c r="P235" s="990"/>
      <c r="U235" s="991"/>
      <c r="V235" s="991"/>
    </row>
    <row r="236" spans="2:22" s="992" customFormat="1" ht="25.05" customHeight="1" thickTop="1" thickBot="1" x14ac:dyDescent="0.35">
      <c r="B236" s="2642" t="s">
        <v>173</v>
      </c>
      <c r="C236" s="2643"/>
      <c r="D236" s="2643"/>
      <c r="E236" s="2644"/>
      <c r="H236" s="2601" t="s">
        <v>174</v>
      </c>
      <c r="I236" s="2602"/>
      <c r="J236" s="2602"/>
      <c r="K236" s="2602"/>
      <c r="L236" s="2602"/>
      <c r="M236" s="2602"/>
      <c r="N236" s="2602"/>
      <c r="O236" s="2603"/>
      <c r="P236" s="993"/>
      <c r="U236" s="994"/>
      <c r="V236" s="994"/>
    </row>
    <row r="237" spans="2:22" ht="15" customHeight="1" thickTop="1" x14ac:dyDescent="0.25">
      <c r="B237" s="2607" t="s">
        <v>189</v>
      </c>
      <c r="C237" s="2610" t="s">
        <v>16</v>
      </c>
      <c r="D237" s="2610" t="s">
        <v>191</v>
      </c>
      <c r="E237" s="2649" t="s">
        <v>192</v>
      </c>
      <c r="H237" s="995" t="s">
        <v>17</v>
      </c>
      <c r="I237" s="996"/>
      <c r="J237" s="997"/>
      <c r="K237" s="997"/>
      <c r="L237" s="996"/>
      <c r="M237" s="996"/>
      <c r="N237" s="996"/>
      <c r="O237" s="998"/>
      <c r="P237" s="990"/>
      <c r="U237" s="991"/>
      <c r="V237" s="991"/>
    </row>
    <row r="238" spans="2:22" ht="31.5" customHeight="1" x14ac:dyDescent="0.25">
      <c r="B238" s="2645"/>
      <c r="C238" s="2647"/>
      <c r="D238" s="2647"/>
      <c r="E238" s="2650"/>
      <c r="H238" s="999"/>
      <c r="I238" s="1000"/>
      <c r="J238" s="1001"/>
      <c r="K238" s="1001"/>
      <c r="L238" s="1000"/>
      <c r="M238" s="1002"/>
      <c r="N238" s="1003" t="s">
        <v>283</v>
      </c>
      <c r="O238" s="1004" t="s">
        <v>19</v>
      </c>
      <c r="P238" s="990"/>
      <c r="U238" s="991"/>
      <c r="V238" s="991"/>
    </row>
    <row r="239" spans="2:22" ht="15" customHeight="1" x14ac:dyDescent="0.25">
      <c r="B239" s="2645"/>
      <c r="C239" s="2647"/>
      <c r="D239" s="2647"/>
      <c r="E239" s="2650"/>
      <c r="H239" s="1005"/>
      <c r="I239" s="1006"/>
      <c r="L239" s="990"/>
      <c r="M239" s="991"/>
      <c r="N239" s="1007"/>
      <c r="O239" s="1008"/>
      <c r="P239" s="990"/>
      <c r="U239" s="991"/>
      <c r="V239" s="991"/>
    </row>
    <row r="240" spans="2:22" ht="15" customHeight="1" x14ac:dyDescent="0.25">
      <c r="B240" s="2646"/>
      <c r="C240" s="2648"/>
      <c r="D240" s="2648"/>
      <c r="E240" s="2651"/>
      <c r="H240" s="1009">
        <v>6061</v>
      </c>
      <c r="I240" s="1010" t="s">
        <v>20</v>
      </c>
      <c r="J240" s="1011"/>
      <c r="K240" s="1011"/>
      <c r="L240" s="1012"/>
      <c r="M240" s="1013"/>
      <c r="N240" s="1014">
        <f>$N$577</f>
        <v>0</v>
      </c>
      <c r="O240" s="1015"/>
      <c r="P240" s="990"/>
      <c r="U240" s="991"/>
      <c r="V240" s="991"/>
    </row>
    <row r="241" spans="2:22" ht="15" customHeight="1" thickBot="1" x14ac:dyDescent="0.3">
      <c r="B241" s="1017" t="s">
        <v>21</v>
      </c>
      <c r="C241" s="1018"/>
      <c r="D241" s="1019"/>
      <c r="E241" s="1020"/>
      <c r="H241" s="1021">
        <v>6063</v>
      </c>
      <c r="I241" s="1022" t="s">
        <v>22</v>
      </c>
      <c r="J241" s="1023"/>
      <c r="K241" s="1023"/>
      <c r="L241" s="1024"/>
      <c r="M241" s="1025"/>
      <c r="N241" s="1014">
        <f>$N$578</f>
        <v>0</v>
      </c>
      <c r="O241" s="1026"/>
      <c r="P241" s="990"/>
      <c r="U241" s="991"/>
      <c r="V241" s="991"/>
    </row>
    <row r="242" spans="2:22" ht="15" customHeight="1" x14ac:dyDescent="0.25">
      <c r="B242" s="1027" t="s">
        <v>23</v>
      </c>
      <c r="C242" s="1028"/>
      <c r="D242" s="1029"/>
      <c r="E242" s="1030">
        <f>C242*D242</f>
        <v>0</v>
      </c>
      <c r="H242" s="1021">
        <v>6064</v>
      </c>
      <c r="I242" s="1022" t="s">
        <v>24</v>
      </c>
      <c r="J242" s="1023"/>
      <c r="K242" s="1023"/>
      <c r="L242" s="1024"/>
      <c r="M242" s="1025"/>
      <c r="N242" s="1014">
        <f>$N$579</f>
        <v>0</v>
      </c>
      <c r="O242" s="1026"/>
      <c r="P242" s="1031"/>
      <c r="U242" s="991"/>
      <c r="V242" s="991"/>
    </row>
    <row r="243" spans="2:22" ht="15" customHeight="1" x14ac:dyDescent="0.25">
      <c r="B243" s="1032" t="s">
        <v>25</v>
      </c>
      <c r="C243" s="88"/>
      <c r="D243" s="1033"/>
      <c r="E243" s="1030">
        <f>C243*D243</f>
        <v>0</v>
      </c>
      <c r="H243" s="1021">
        <v>6066</v>
      </c>
      <c r="I243" s="1022" t="s">
        <v>26</v>
      </c>
      <c r="J243" s="1023"/>
      <c r="K243" s="1023"/>
      <c r="L243" s="1024"/>
      <c r="M243" s="1025"/>
      <c r="N243" s="1014">
        <f>$N$580</f>
        <v>0</v>
      </c>
      <c r="O243" s="1026"/>
      <c r="P243" s="1034"/>
      <c r="U243" s="1034"/>
      <c r="V243" s="1034"/>
    </row>
    <row r="244" spans="2:22" ht="15" customHeight="1" thickBot="1" x14ac:dyDescent="0.3">
      <c r="B244" s="1032" t="s">
        <v>27</v>
      </c>
      <c r="C244" s="96"/>
      <c r="D244" s="1035"/>
      <c r="E244" s="1030">
        <f>C244*D244</f>
        <v>0</v>
      </c>
      <c r="H244" s="1036" t="s">
        <v>28</v>
      </c>
      <c r="I244" s="1022" t="s">
        <v>29</v>
      </c>
      <c r="J244" s="1023"/>
      <c r="K244" s="1023"/>
      <c r="L244" s="1024"/>
      <c r="M244" s="1025"/>
      <c r="N244" s="1014">
        <f>$N$581</f>
        <v>0</v>
      </c>
      <c r="O244" s="1026"/>
      <c r="P244" s="990"/>
      <c r="U244" s="991"/>
      <c r="V244" s="991"/>
    </row>
    <row r="245" spans="2:22" ht="15" customHeight="1" thickBot="1" x14ac:dyDescent="0.3">
      <c r="B245" s="1037" t="s">
        <v>30</v>
      </c>
      <c r="C245" s="1038">
        <f>SUM(C242:C244)</f>
        <v>0</v>
      </c>
      <c r="D245" s="1039" t="e">
        <f>E245/C245</f>
        <v>#DIV/0!</v>
      </c>
      <c r="E245" s="1040">
        <f>SUM(E242:E244)</f>
        <v>0</v>
      </c>
      <c r="H245" s="1036" t="s">
        <v>31</v>
      </c>
      <c r="I245" s="1022" t="s">
        <v>32</v>
      </c>
      <c r="J245" s="1023"/>
      <c r="K245" s="1023"/>
      <c r="L245" s="1024"/>
      <c r="M245" s="1025"/>
      <c r="N245" s="1014">
        <f>$N$582</f>
        <v>0</v>
      </c>
      <c r="O245" s="1026"/>
      <c r="P245" s="990"/>
      <c r="U245" s="991"/>
      <c r="V245" s="991"/>
    </row>
    <row r="246" spans="2:22" ht="15" customHeight="1" thickBot="1" x14ac:dyDescent="0.3">
      <c r="B246" s="1041"/>
      <c r="C246" s="1042"/>
      <c r="D246" s="1043"/>
      <c r="E246" s="1044"/>
      <c r="H246" s="1036" t="s">
        <v>33</v>
      </c>
      <c r="I246" s="1022" t="s">
        <v>34</v>
      </c>
      <c r="J246" s="1023"/>
      <c r="K246" s="1023"/>
      <c r="L246" s="1024"/>
      <c r="M246" s="1025"/>
      <c r="N246" s="1014">
        <f>$N$583</f>
        <v>0</v>
      </c>
      <c r="O246" s="1026"/>
      <c r="P246" s="990"/>
      <c r="U246" s="991"/>
      <c r="V246" s="991"/>
    </row>
    <row r="247" spans="2:22" ht="15" customHeight="1" thickBot="1" x14ac:dyDescent="0.3">
      <c r="B247" s="1045" t="s">
        <v>35</v>
      </c>
      <c r="C247" s="1046"/>
      <c r="D247" s="1047"/>
      <c r="E247" s="1048"/>
      <c r="H247" s="1049" t="s">
        <v>36</v>
      </c>
      <c r="I247" s="1050" t="s">
        <v>37</v>
      </c>
      <c r="J247" s="1051"/>
      <c r="K247" s="1051"/>
      <c r="L247" s="1052"/>
      <c r="M247" s="1053"/>
      <c r="N247" s="1014">
        <f>$N$584</f>
        <v>0</v>
      </c>
      <c r="O247" s="1054"/>
      <c r="P247" s="990"/>
      <c r="U247" s="991"/>
      <c r="V247" s="991"/>
    </row>
    <row r="248" spans="2:22" ht="15" customHeight="1" x14ac:dyDescent="0.25">
      <c r="B248" s="1027" t="s">
        <v>38</v>
      </c>
      <c r="C248" s="1028"/>
      <c r="D248" s="1029"/>
      <c r="E248" s="1030">
        <f>C248*D248</f>
        <v>0</v>
      </c>
      <c r="H248" s="1055">
        <v>60</v>
      </c>
      <c r="I248" s="1056" t="s">
        <v>39</v>
      </c>
      <c r="J248" s="1057"/>
      <c r="K248" s="1057"/>
      <c r="L248" s="1058"/>
      <c r="M248" s="1059"/>
      <c r="N248" s="1060">
        <f>$N$585</f>
        <v>0</v>
      </c>
      <c r="O248" s="1061">
        <f>SUM(O240:O247)</f>
        <v>0</v>
      </c>
      <c r="P248" s="1031"/>
      <c r="U248" s="991"/>
      <c r="V248" s="991"/>
    </row>
    <row r="249" spans="2:22" ht="15" customHeight="1" x14ac:dyDescent="0.25">
      <c r="B249" s="1032" t="s">
        <v>40</v>
      </c>
      <c r="C249" s="88"/>
      <c r="D249" s="1033"/>
      <c r="E249" s="1030">
        <f>C249*D249</f>
        <v>0</v>
      </c>
      <c r="H249" s="1062"/>
      <c r="I249" s="1063"/>
      <c r="J249" s="1001"/>
      <c r="K249" s="1001"/>
      <c r="L249" s="1064"/>
      <c r="M249" s="1065"/>
      <c r="N249" s="1063"/>
      <c r="O249" s="1066"/>
      <c r="P249" s="1067"/>
      <c r="U249" s="1067"/>
      <c r="V249" s="1067"/>
    </row>
    <row r="250" spans="2:22" ht="15" customHeight="1" thickBot="1" x14ac:dyDescent="0.3">
      <c r="B250" s="1032" t="s">
        <v>41</v>
      </c>
      <c r="C250" s="88"/>
      <c r="D250" s="1033"/>
      <c r="E250" s="1030">
        <f>C250*D250</f>
        <v>0</v>
      </c>
      <c r="H250" s="1068">
        <v>613</v>
      </c>
      <c r="I250" s="1069" t="s">
        <v>42</v>
      </c>
      <c r="J250" s="1070"/>
      <c r="K250" s="1070"/>
      <c r="L250" s="1071"/>
      <c r="M250" s="1071"/>
      <c r="N250" s="1072">
        <f>$N$587</f>
        <v>0</v>
      </c>
      <c r="O250" s="1073"/>
      <c r="P250" s="1031"/>
      <c r="U250" s="991"/>
      <c r="V250" s="991"/>
    </row>
    <row r="251" spans="2:22" ht="15" customHeight="1" thickBot="1" x14ac:dyDescent="0.3">
      <c r="B251" s="1074" t="s">
        <v>43</v>
      </c>
      <c r="C251" s="1038">
        <f>SUM(C248:C250)</f>
        <v>0</v>
      </c>
      <c r="D251" s="1039" t="e">
        <f>E251/C251</f>
        <v>#DIV/0!</v>
      </c>
      <c r="E251" s="1040">
        <f>SUM(E248:E250)</f>
        <v>0</v>
      </c>
      <c r="H251" s="1021">
        <v>614</v>
      </c>
      <c r="I251" s="1022" t="s">
        <v>44</v>
      </c>
      <c r="J251" s="1023"/>
      <c r="K251" s="1023"/>
      <c r="L251" s="1024"/>
      <c r="M251" s="1024"/>
      <c r="N251" s="1072">
        <f>$N$588</f>
        <v>0</v>
      </c>
      <c r="O251" s="1075"/>
      <c r="P251" s="1067"/>
      <c r="U251" s="1067"/>
      <c r="V251" s="1067"/>
    </row>
    <row r="252" spans="2:22" ht="15" customHeight="1" thickBot="1" x14ac:dyDescent="0.3">
      <c r="B252" s="1041"/>
      <c r="C252" s="1076"/>
      <c r="D252" s="1077"/>
      <c r="E252" s="1078"/>
      <c r="H252" s="1021">
        <v>615</v>
      </c>
      <c r="I252" s="1022" t="s">
        <v>45</v>
      </c>
      <c r="J252" s="1023"/>
      <c r="K252" s="1023"/>
      <c r="L252" s="1024"/>
      <c r="M252" s="1024"/>
      <c r="N252" s="1072">
        <f>$N$589</f>
        <v>0</v>
      </c>
      <c r="O252" s="1075"/>
      <c r="P252" s="1031"/>
      <c r="U252" s="991"/>
      <c r="V252" s="991"/>
    </row>
    <row r="253" spans="2:22" ht="15" customHeight="1" thickBot="1" x14ac:dyDescent="0.3">
      <c r="B253" s="1045" t="s">
        <v>46</v>
      </c>
      <c r="C253" s="1046"/>
      <c r="D253" s="1047"/>
      <c r="E253" s="1048"/>
      <c r="H253" s="1021">
        <v>616</v>
      </c>
      <c r="I253" s="1022" t="s">
        <v>47</v>
      </c>
      <c r="J253" s="1023"/>
      <c r="K253" s="1023"/>
      <c r="L253" s="1024"/>
      <c r="M253" s="1024"/>
      <c r="N253" s="1072">
        <f>$N$590</f>
        <v>0</v>
      </c>
      <c r="O253" s="1075"/>
      <c r="P253" s="1067"/>
      <c r="U253" s="1067"/>
      <c r="V253" s="1067"/>
    </row>
    <row r="254" spans="2:22" ht="15" customHeight="1" x14ac:dyDescent="0.25">
      <c r="B254" s="1027" t="s">
        <v>48</v>
      </c>
      <c r="C254" s="1028"/>
      <c r="D254" s="1029"/>
      <c r="E254" s="1030">
        <f>C254*D254</f>
        <v>0</v>
      </c>
      <c r="H254" s="1079">
        <v>618</v>
      </c>
      <c r="I254" s="1080" t="s">
        <v>49</v>
      </c>
      <c r="J254" s="1081"/>
      <c r="K254" s="1081"/>
      <c r="L254" s="1082"/>
      <c r="M254" s="1082"/>
      <c r="N254" s="1072">
        <f>$N$591</f>
        <v>0</v>
      </c>
      <c r="O254" s="1083"/>
      <c r="P254" s="1031"/>
      <c r="U254" s="991"/>
      <c r="V254" s="991"/>
    </row>
    <row r="255" spans="2:22" ht="15" customHeight="1" x14ac:dyDescent="0.25">
      <c r="B255" s="1084" t="s">
        <v>50</v>
      </c>
      <c r="C255" s="1028"/>
      <c r="D255" s="1029"/>
      <c r="E255" s="1030">
        <f t="shared" ref="E255:E268" si="2">C255*D255</f>
        <v>0</v>
      </c>
      <c r="H255" s="1055">
        <v>61</v>
      </c>
      <c r="I255" s="1085" t="s">
        <v>51</v>
      </c>
      <c r="J255" s="1057"/>
      <c r="K255" s="1057"/>
      <c r="L255" s="1058"/>
      <c r="M255" s="1058"/>
      <c r="N255" s="1086">
        <f>$N$592</f>
        <v>0</v>
      </c>
      <c r="O255" s="1061">
        <f>SUM(O250:O254)</f>
        <v>0</v>
      </c>
      <c r="P255" s="1067"/>
      <c r="U255" s="1067"/>
      <c r="V255" s="1067"/>
    </row>
    <row r="256" spans="2:22" ht="15" customHeight="1" x14ac:dyDescent="0.25">
      <c r="B256" s="1084" t="s">
        <v>52</v>
      </c>
      <c r="C256" s="1028"/>
      <c r="D256" s="1029"/>
      <c r="E256" s="1030">
        <f t="shared" si="2"/>
        <v>0</v>
      </c>
      <c r="H256" s="1087"/>
      <c r="I256" s="990"/>
      <c r="L256" s="1031"/>
      <c r="M256" s="991"/>
      <c r="N256" s="1065"/>
      <c r="O256" s="1088"/>
      <c r="P256" s="1031"/>
      <c r="U256" s="991"/>
      <c r="V256" s="991"/>
    </row>
    <row r="257" spans="2:22" ht="15" customHeight="1" x14ac:dyDescent="0.25">
      <c r="B257" s="1084" t="s">
        <v>53</v>
      </c>
      <c r="C257" s="1028"/>
      <c r="D257" s="1029"/>
      <c r="E257" s="1030">
        <f t="shared" si="2"/>
        <v>0</v>
      </c>
      <c r="H257" s="1068">
        <v>621</v>
      </c>
      <c r="I257" s="1089" t="s">
        <v>54</v>
      </c>
      <c r="J257" s="1011"/>
      <c r="K257" s="1011"/>
      <c r="L257" s="1012"/>
      <c r="M257" s="1013"/>
      <c r="N257" s="1014">
        <f>$N$594</f>
        <v>0</v>
      </c>
      <c r="O257" s="1090"/>
      <c r="P257" s="1034"/>
      <c r="U257" s="1034"/>
      <c r="V257" s="1034"/>
    </row>
    <row r="258" spans="2:22" ht="15" customHeight="1" x14ac:dyDescent="0.25">
      <c r="B258" s="1084" t="s">
        <v>55</v>
      </c>
      <c r="C258" s="1028"/>
      <c r="D258" s="1029"/>
      <c r="E258" s="1030">
        <f t="shared" si="2"/>
        <v>0</v>
      </c>
      <c r="H258" s="1021">
        <v>622</v>
      </c>
      <c r="I258" s="1022" t="s">
        <v>56</v>
      </c>
      <c r="J258" s="1023"/>
      <c r="K258" s="1023"/>
      <c r="L258" s="1024"/>
      <c r="M258" s="1025"/>
      <c r="N258" s="1014">
        <f>$N$595</f>
        <v>0</v>
      </c>
      <c r="O258" s="1026"/>
      <c r="P258" s="1034"/>
      <c r="U258" s="991"/>
      <c r="V258" s="991"/>
    </row>
    <row r="259" spans="2:22" ht="15" customHeight="1" x14ac:dyDescent="0.25">
      <c r="B259" s="1084" t="s">
        <v>57</v>
      </c>
      <c r="C259" s="1028"/>
      <c r="D259" s="1029"/>
      <c r="E259" s="1030">
        <f t="shared" si="2"/>
        <v>0</v>
      </c>
      <c r="H259" s="1021" t="s">
        <v>58</v>
      </c>
      <c r="I259" s="1022" t="s">
        <v>59</v>
      </c>
      <c r="J259" s="1023"/>
      <c r="K259" s="1023"/>
      <c r="L259" s="1024"/>
      <c r="M259" s="1025"/>
      <c r="N259" s="1014">
        <f>$N$596</f>
        <v>0</v>
      </c>
      <c r="O259" s="1026"/>
      <c r="P259" s="1034"/>
      <c r="U259" s="991"/>
      <c r="V259" s="991"/>
    </row>
    <row r="260" spans="2:22" ht="15" customHeight="1" x14ac:dyDescent="0.25">
      <c r="B260" s="1084" t="s">
        <v>60</v>
      </c>
      <c r="C260" s="1028"/>
      <c r="D260" s="1029"/>
      <c r="E260" s="1030">
        <f t="shared" si="2"/>
        <v>0</v>
      </c>
      <c r="H260" s="1021">
        <v>623</v>
      </c>
      <c r="I260" s="1022" t="s">
        <v>61</v>
      </c>
      <c r="J260" s="1023"/>
      <c r="K260" s="1023"/>
      <c r="L260" s="1024"/>
      <c r="M260" s="1025"/>
      <c r="N260" s="1014">
        <f>$N$597</f>
        <v>0</v>
      </c>
      <c r="O260" s="1026"/>
    </row>
    <row r="261" spans="2:22" ht="15" customHeight="1" x14ac:dyDescent="0.25">
      <c r="B261" s="1084" t="s">
        <v>62</v>
      </c>
      <c r="C261" s="1028"/>
      <c r="D261" s="1029"/>
      <c r="E261" s="1030">
        <f t="shared" si="2"/>
        <v>0</v>
      </c>
      <c r="H261" s="1021">
        <v>624</v>
      </c>
      <c r="I261" s="1022" t="s">
        <v>63</v>
      </c>
      <c r="J261" s="1023"/>
      <c r="K261" s="1023"/>
      <c r="L261" s="1024"/>
      <c r="M261" s="1025"/>
      <c r="N261" s="1014">
        <f>$N$598</f>
        <v>0</v>
      </c>
      <c r="O261" s="1026"/>
    </row>
    <row r="262" spans="2:22" ht="15" customHeight="1" x14ac:dyDescent="0.25">
      <c r="B262" s="1084" t="s">
        <v>64</v>
      </c>
      <c r="C262" s="1028"/>
      <c r="D262" s="1029"/>
      <c r="E262" s="1030">
        <f t="shared" si="2"/>
        <v>0</v>
      </c>
      <c r="H262" s="1021" t="s">
        <v>65</v>
      </c>
      <c r="I262" s="1022" t="s">
        <v>66</v>
      </c>
      <c r="J262" s="1023"/>
      <c r="K262" s="1023"/>
      <c r="L262" s="1024"/>
      <c r="M262" s="1025"/>
      <c r="N262" s="1014">
        <f>$N$599</f>
        <v>0</v>
      </c>
      <c r="O262" s="1026"/>
    </row>
    <row r="263" spans="2:22" ht="15" customHeight="1" x14ac:dyDescent="0.25">
      <c r="B263" s="1084" t="s">
        <v>67</v>
      </c>
      <c r="C263" s="1028"/>
      <c r="D263" s="1029"/>
      <c r="E263" s="1030">
        <f t="shared" si="2"/>
        <v>0</v>
      </c>
      <c r="H263" s="1021" t="s">
        <v>68</v>
      </c>
      <c r="I263" s="1022" t="s">
        <v>69</v>
      </c>
      <c r="J263" s="1023"/>
      <c r="K263" s="1023"/>
      <c r="L263" s="1024"/>
      <c r="M263" s="1025"/>
      <c r="N263" s="1014">
        <f>$N$600</f>
        <v>0</v>
      </c>
      <c r="O263" s="1026"/>
    </row>
    <row r="264" spans="2:22" ht="15" customHeight="1" x14ac:dyDescent="0.25">
      <c r="B264" s="1084" t="s">
        <v>70</v>
      </c>
      <c r="C264" s="1028"/>
      <c r="D264" s="1029"/>
      <c r="E264" s="1030">
        <f t="shared" si="2"/>
        <v>0</v>
      </c>
      <c r="H264" s="1021">
        <v>626</v>
      </c>
      <c r="I264" s="1022" t="s">
        <v>71</v>
      </c>
      <c r="J264" s="1023"/>
      <c r="K264" s="1023"/>
      <c r="L264" s="1024"/>
      <c r="M264" s="1025"/>
      <c r="N264" s="1014">
        <f>$N$601</f>
        <v>0</v>
      </c>
      <c r="O264" s="1026"/>
    </row>
    <row r="265" spans="2:22" ht="15" customHeight="1" x14ac:dyDescent="0.25">
      <c r="B265" s="1084" t="s">
        <v>72</v>
      </c>
      <c r="C265" s="1028"/>
      <c r="D265" s="1029"/>
      <c r="E265" s="1030">
        <f t="shared" si="2"/>
        <v>0</v>
      </c>
      <c r="H265" s="1021" t="s">
        <v>73</v>
      </c>
      <c r="I265" s="1022" t="s">
        <v>74</v>
      </c>
      <c r="J265" s="1023"/>
      <c r="K265" s="1023"/>
      <c r="L265" s="1024"/>
      <c r="M265" s="1025"/>
      <c r="N265" s="1014">
        <f>$N$602</f>
        <v>0</v>
      </c>
      <c r="O265" s="1026"/>
    </row>
    <row r="266" spans="2:22" ht="15" customHeight="1" x14ac:dyDescent="0.25">
      <c r="B266" s="1084" t="s">
        <v>75</v>
      </c>
      <c r="C266" s="1028"/>
      <c r="D266" s="1029"/>
      <c r="E266" s="1030">
        <f t="shared" si="2"/>
        <v>0</v>
      </c>
      <c r="H266" s="1021" t="s">
        <v>76</v>
      </c>
      <c r="I266" s="1022" t="s">
        <v>77</v>
      </c>
      <c r="J266" s="1023"/>
      <c r="K266" s="1023"/>
      <c r="L266" s="1024"/>
      <c r="M266" s="1025"/>
      <c r="N266" s="1014">
        <f>$N$603</f>
        <v>0</v>
      </c>
      <c r="O266" s="1026"/>
    </row>
    <row r="267" spans="2:22" ht="15" customHeight="1" x14ac:dyDescent="0.25">
      <c r="B267" s="1084" t="s">
        <v>78</v>
      </c>
      <c r="C267" s="1028"/>
      <c r="D267" s="1029"/>
      <c r="E267" s="1030">
        <f t="shared" si="2"/>
        <v>0</v>
      </c>
      <c r="H267" s="1079" t="s">
        <v>79</v>
      </c>
      <c r="I267" s="1050" t="s">
        <v>80</v>
      </c>
      <c r="J267" s="1051"/>
      <c r="K267" s="1051"/>
      <c r="L267" s="1052"/>
      <c r="M267" s="1053"/>
      <c r="N267" s="1014">
        <f>$N$604</f>
        <v>0</v>
      </c>
      <c r="O267" s="1054"/>
    </row>
    <row r="268" spans="2:22" ht="14.4" thickBot="1" x14ac:dyDescent="0.3">
      <c r="B268" s="1032" t="s">
        <v>81</v>
      </c>
      <c r="C268" s="1028"/>
      <c r="D268" s="1029"/>
      <c r="E268" s="1030">
        <f t="shared" si="2"/>
        <v>0</v>
      </c>
      <c r="H268" s="1055">
        <v>62</v>
      </c>
      <c r="I268" s="1085" t="s">
        <v>82</v>
      </c>
      <c r="J268" s="1057"/>
      <c r="K268" s="1057"/>
      <c r="L268" s="1058"/>
      <c r="M268" s="1059"/>
      <c r="N268" s="1060">
        <f>$N$605</f>
        <v>0</v>
      </c>
      <c r="O268" s="1061">
        <f>SUM(O257:O267)</f>
        <v>0</v>
      </c>
    </row>
    <row r="269" spans="2:22" ht="14.1" customHeight="1" thickBot="1" x14ac:dyDescent="0.3">
      <c r="B269" s="1037" t="s">
        <v>83</v>
      </c>
      <c r="C269" s="1038">
        <f>SUM(C254:C268)</f>
        <v>0</v>
      </c>
      <c r="D269" s="1039" t="e">
        <f>E269/C269</f>
        <v>#DIV/0!</v>
      </c>
      <c r="E269" s="1040">
        <f>SUM(E254:E268)</f>
        <v>0</v>
      </c>
      <c r="H269" s="999"/>
      <c r="I269" s="1067"/>
      <c r="N269" s="1000"/>
      <c r="O269" s="1091"/>
    </row>
    <row r="270" spans="2:22" ht="14.1" customHeight="1" thickBot="1" x14ac:dyDescent="0.3">
      <c r="B270" s="1092"/>
      <c r="C270" s="1093"/>
      <c r="D270" s="1094"/>
      <c r="E270" s="1095"/>
      <c r="H270" s="1096">
        <v>63</v>
      </c>
      <c r="I270" s="1085" t="s">
        <v>84</v>
      </c>
      <c r="J270" s="1057"/>
      <c r="K270" s="1057"/>
      <c r="L270" s="1058"/>
      <c r="M270" s="1059"/>
      <c r="N270" s="1060">
        <f>$N$607</f>
        <v>0</v>
      </c>
      <c r="O270" s="1090"/>
    </row>
    <row r="271" spans="2:22" ht="14.1" customHeight="1" thickBot="1" x14ac:dyDescent="0.3">
      <c r="B271" s="1045" t="s">
        <v>85</v>
      </c>
      <c r="C271" s="1046"/>
      <c r="D271" s="1047"/>
      <c r="E271" s="1048"/>
      <c r="H271" s="1062"/>
      <c r="I271" s="1034"/>
      <c r="N271" s="1063"/>
      <c r="O271" s="1066"/>
    </row>
    <row r="272" spans="2:22" ht="14.1" customHeight="1" x14ac:dyDescent="0.25">
      <c r="B272" s="1097" t="s">
        <v>86</v>
      </c>
      <c r="C272" s="1028"/>
      <c r="D272" s="1029"/>
      <c r="E272" s="1030">
        <f>C272*D272</f>
        <v>0</v>
      </c>
      <c r="H272" s="1068">
        <v>64111</v>
      </c>
      <c r="I272" s="1089" t="s">
        <v>87</v>
      </c>
      <c r="J272" s="1011"/>
      <c r="K272" s="1011"/>
      <c r="L272" s="1012"/>
      <c r="M272" s="1013"/>
      <c r="N272" s="1014">
        <f>$N$609</f>
        <v>0</v>
      </c>
      <c r="O272" s="1090"/>
    </row>
    <row r="273" spans="2:15" ht="14.1" customHeight="1" x14ac:dyDescent="0.25">
      <c r="B273" s="1032" t="s">
        <v>88</v>
      </c>
      <c r="C273" s="88"/>
      <c r="D273" s="1033"/>
      <c r="E273" s="1030">
        <f>C273*D273</f>
        <v>0</v>
      </c>
      <c r="H273" s="1021">
        <v>64115</v>
      </c>
      <c r="I273" s="1022" t="s">
        <v>89</v>
      </c>
      <c r="J273" s="1023"/>
      <c r="K273" s="1023"/>
      <c r="L273" s="1024"/>
      <c r="M273" s="1025"/>
      <c r="N273" s="1014">
        <f>$N$610</f>
        <v>0</v>
      </c>
      <c r="O273" s="1026"/>
    </row>
    <row r="274" spans="2:15" ht="14.1" customHeight="1" thickBot="1" x14ac:dyDescent="0.3">
      <c r="B274" s="1032" t="s">
        <v>90</v>
      </c>
      <c r="C274" s="96"/>
      <c r="D274" s="1035"/>
      <c r="E274" s="1030">
        <f>C274*D274</f>
        <v>0</v>
      </c>
      <c r="H274" s="1021">
        <v>645</v>
      </c>
      <c r="I274" s="1022" t="s">
        <v>91</v>
      </c>
      <c r="J274" s="1023"/>
      <c r="K274" s="1023"/>
      <c r="L274" s="1024"/>
      <c r="M274" s="1025"/>
      <c r="N274" s="1014">
        <f>$N$611</f>
        <v>0</v>
      </c>
      <c r="O274" s="1026"/>
    </row>
    <row r="275" spans="2:15" ht="14.1" customHeight="1" thickBot="1" x14ac:dyDescent="0.3">
      <c r="B275" s="1037" t="s">
        <v>92</v>
      </c>
      <c r="C275" s="1038">
        <f>SUM(C272:C274)</f>
        <v>0</v>
      </c>
      <c r="D275" s="1039" t="e">
        <f>E275/C275</f>
        <v>#DIV/0!</v>
      </c>
      <c r="E275" s="1040">
        <f>SUM(E272:E274)</f>
        <v>0</v>
      </c>
      <c r="H275" s="1079">
        <v>647</v>
      </c>
      <c r="I275" s="1050" t="s">
        <v>93</v>
      </c>
      <c r="J275" s="1051"/>
      <c r="K275" s="1051"/>
      <c r="L275" s="1052"/>
      <c r="M275" s="1053"/>
      <c r="N275" s="1014">
        <f>$N$612</f>
        <v>0</v>
      </c>
      <c r="O275" s="1054"/>
    </row>
    <row r="276" spans="2:15" ht="14.1" customHeight="1" thickBot="1" x14ac:dyDescent="0.3">
      <c r="B276" s="1092"/>
      <c r="C276" s="1093"/>
      <c r="D276" s="1094"/>
      <c r="E276" s="1095"/>
      <c r="H276" s="1055">
        <v>64</v>
      </c>
      <c r="I276" s="1085" t="s">
        <v>94</v>
      </c>
      <c r="J276" s="1057"/>
      <c r="K276" s="1057"/>
      <c r="L276" s="1058"/>
      <c r="M276" s="1059"/>
      <c r="N276" s="1060">
        <f>$N$613</f>
        <v>0</v>
      </c>
      <c r="O276" s="1098">
        <f>E286+O275</f>
        <v>0</v>
      </c>
    </row>
    <row r="277" spans="2:15" ht="14.1" customHeight="1" thickBot="1" x14ac:dyDescent="0.3">
      <c r="B277" s="1045" t="s">
        <v>95</v>
      </c>
      <c r="C277" s="1046"/>
      <c r="D277" s="1047"/>
      <c r="E277" s="1048"/>
      <c r="H277" s="1062"/>
      <c r="I277" s="1034"/>
      <c r="N277" s="1063"/>
      <c r="O277" s="1066"/>
    </row>
    <row r="278" spans="2:15" ht="14.1" customHeight="1" x14ac:dyDescent="0.25">
      <c r="B278" s="1097" t="s">
        <v>96</v>
      </c>
      <c r="C278" s="1028"/>
      <c r="D278" s="1029"/>
      <c r="E278" s="1030">
        <f>C278*D278</f>
        <v>0</v>
      </c>
      <c r="H278" s="1021">
        <v>654</v>
      </c>
      <c r="I278" s="1089" t="s">
        <v>97</v>
      </c>
      <c r="J278" s="1011"/>
      <c r="K278" s="1011"/>
      <c r="L278" s="1012"/>
      <c r="M278" s="1013"/>
      <c r="N278" s="1014">
        <f>$N$615</f>
        <v>0</v>
      </c>
      <c r="O278" s="1026"/>
    </row>
    <row r="279" spans="2:15" ht="14.1" customHeight="1" x14ac:dyDescent="0.25">
      <c r="B279" s="1032" t="s">
        <v>98</v>
      </c>
      <c r="C279" s="88"/>
      <c r="D279" s="1033"/>
      <c r="E279" s="1030">
        <f>C279*D279</f>
        <v>0</v>
      </c>
      <c r="H279" s="1021">
        <v>655</v>
      </c>
      <c r="I279" s="1099" t="s">
        <v>99</v>
      </c>
      <c r="J279" s="1023"/>
      <c r="K279" s="1023"/>
      <c r="L279" s="1024"/>
      <c r="M279" s="1025"/>
      <c r="N279" s="1014">
        <f>$N$616</f>
        <v>0</v>
      </c>
      <c r="O279" s="1026"/>
    </row>
    <row r="280" spans="2:15" ht="14.1" customHeight="1" x14ac:dyDescent="0.25">
      <c r="B280" s="1032" t="s">
        <v>100</v>
      </c>
      <c r="C280" s="88"/>
      <c r="D280" s="1033"/>
      <c r="E280" s="1030">
        <f>C280*D280</f>
        <v>0</v>
      </c>
      <c r="H280" s="1068">
        <v>658</v>
      </c>
      <c r="I280" s="1100" t="s">
        <v>101</v>
      </c>
      <c r="J280" s="1051"/>
      <c r="K280" s="1051"/>
      <c r="L280" s="1101"/>
      <c r="M280" s="1102"/>
      <c r="N280" s="1014">
        <f>$N$617</f>
        <v>0</v>
      </c>
      <c r="O280" s="1054"/>
    </row>
    <row r="281" spans="2:15" ht="14.1" customHeight="1" x14ac:dyDescent="0.25">
      <c r="B281" s="1032" t="s">
        <v>102</v>
      </c>
      <c r="C281" s="88"/>
      <c r="D281" s="1033"/>
      <c r="E281" s="1030">
        <f>C281*D281</f>
        <v>0</v>
      </c>
      <c r="H281" s="1055">
        <v>65</v>
      </c>
      <c r="I281" s="1085" t="s">
        <v>103</v>
      </c>
      <c r="J281" s="1057"/>
      <c r="K281" s="1057"/>
      <c r="L281" s="1103"/>
      <c r="M281" s="1104"/>
      <c r="N281" s="1060">
        <f>$N$618</f>
        <v>0</v>
      </c>
      <c r="O281" s="1061">
        <f>SUM(O278:O280)</f>
        <v>0</v>
      </c>
    </row>
    <row r="282" spans="2:15" ht="14.1" customHeight="1" thickBot="1" x14ac:dyDescent="0.3">
      <c r="B282" s="1032" t="s">
        <v>104</v>
      </c>
      <c r="C282" s="96"/>
      <c r="D282" s="1035"/>
      <c r="E282" s="1030">
        <f>C282*D282</f>
        <v>0</v>
      </c>
      <c r="H282" s="999"/>
      <c r="I282" s="1067"/>
      <c r="L282" s="1034"/>
      <c r="M282" s="1034"/>
      <c r="N282" s="1000"/>
      <c r="O282" s="1091"/>
    </row>
    <row r="283" spans="2:15" ht="14.1" customHeight="1" thickBot="1" x14ac:dyDescent="0.3">
      <c r="B283" s="1037" t="s">
        <v>105</v>
      </c>
      <c r="C283" s="1038">
        <f>SUM(C278:C282)</f>
        <v>0</v>
      </c>
      <c r="D283" s="1039" t="e">
        <f>E283/C283</f>
        <v>#DIV/0!</v>
      </c>
      <c r="E283" s="1040">
        <f>SUM(E278:E282)</f>
        <v>0</v>
      </c>
      <c r="H283" s="1096">
        <v>66</v>
      </c>
      <c r="I283" s="1085" t="s">
        <v>106</v>
      </c>
      <c r="J283" s="1057"/>
      <c r="K283" s="1057"/>
      <c r="L283" s="1057"/>
      <c r="M283" s="1105"/>
      <c r="N283" s="1060">
        <f>$N$620</f>
        <v>0</v>
      </c>
      <c r="O283" s="1090"/>
    </row>
    <row r="284" spans="2:15" ht="14.1" customHeight="1" x14ac:dyDescent="0.25">
      <c r="B284" s="1092"/>
      <c r="C284" s="1106"/>
      <c r="D284" s="1094"/>
      <c r="E284" s="1095"/>
      <c r="H284" s="999"/>
      <c r="I284" s="1067"/>
      <c r="L284" s="1034"/>
      <c r="M284" s="1034"/>
      <c r="N284" s="1000"/>
      <c r="O284" s="1091"/>
    </row>
    <row r="285" spans="2:15" ht="14.1" customHeight="1" thickBot="1" x14ac:dyDescent="0.3">
      <c r="B285" s="1092"/>
      <c r="C285" s="1106"/>
      <c r="D285" s="1094"/>
      <c r="E285" s="1095"/>
      <c r="H285" s="1096">
        <v>67</v>
      </c>
      <c r="I285" s="1085" t="s">
        <v>107</v>
      </c>
      <c r="J285" s="1057"/>
      <c r="K285" s="1057"/>
      <c r="L285" s="1057"/>
      <c r="M285" s="1105"/>
      <c r="N285" s="1060">
        <f>$N$622</f>
        <v>0</v>
      </c>
      <c r="O285" s="1090"/>
    </row>
    <row r="286" spans="2:15" ht="14.1" customHeight="1" x14ac:dyDescent="0.25">
      <c r="B286" s="2624" t="s">
        <v>108</v>
      </c>
      <c r="C286" s="2625"/>
      <c r="D286" s="2626"/>
      <c r="E286" s="2633">
        <f>E283+E275+E269+E251+E245</f>
        <v>0</v>
      </c>
      <c r="H286" s="1062"/>
      <c r="I286" s="1034"/>
      <c r="L286" s="1034"/>
      <c r="M286" s="1034"/>
      <c r="N286" s="1063"/>
      <c r="O286" s="1066"/>
    </row>
    <row r="287" spans="2:15" ht="14.1" customHeight="1" x14ac:dyDescent="0.25">
      <c r="B287" s="2627"/>
      <c r="C287" s="2628"/>
      <c r="D287" s="2629"/>
      <c r="E287" s="2634"/>
      <c r="H287" s="1068" t="s">
        <v>109</v>
      </c>
      <c r="I287" s="1089" t="s">
        <v>110</v>
      </c>
      <c r="J287" s="1011"/>
      <c r="K287" s="1011"/>
      <c r="L287" s="1011"/>
      <c r="M287" s="1107"/>
      <c r="N287" s="1014">
        <f>$N$624</f>
        <v>0</v>
      </c>
      <c r="O287" s="1090"/>
    </row>
    <row r="288" spans="2:15" ht="14.1" customHeight="1" x14ac:dyDescent="0.25">
      <c r="B288" s="2627"/>
      <c r="C288" s="2628"/>
      <c r="D288" s="2629"/>
      <c r="E288" s="2634"/>
      <c r="H288" s="1021" t="s">
        <v>111</v>
      </c>
      <c r="I288" s="1022" t="s">
        <v>112</v>
      </c>
      <c r="J288" s="1023"/>
      <c r="K288" s="1023"/>
      <c r="L288" s="1024"/>
      <c r="M288" s="1025"/>
      <c r="N288" s="1014">
        <f>$N$625</f>
        <v>0</v>
      </c>
      <c r="O288" s="1026"/>
    </row>
    <row r="289" spans="2:15" ht="14.1" customHeight="1" thickBot="1" x14ac:dyDescent="0.3">
      <c r="B289" s="2630"/>
      <c r="C289" s="2631"/>
      <c r="D289" s="2632"/>
      <c r="E289" s="2635"/>
      <c r="H289" s="1079">
        <v>6815</v>
      </c>
      <c r="I289" s="1050" t="s">
        <v>113</v>
      </c>
      <c r="J289" s="1051"/>
      <c r="K289" s="1051"/>
      <c r="L289" s="1052"/>
      <c r="M289" s="1053"/>
      <c r="N289" s="1014">
        <f>$N$626</f>
        <v>0</v>
      </c>
      <c r="O289" s="1054"/>
    </row>
    <row r="290" spans="2:15" ht="14.1" customHeight="1" thickBot="1" x14ac:dyDescent="0.3">
      <c r="B290" s="1108"/>
      <c r="C290" s="1109"/>
      <c r="D290" s="1109"/>
      <c r="E290" s="1110"/>
      <c r="H290" s="1055">
        <v>68</v>
      </c>
      <c r="I290" s="1085" t="s">
        <v>114</v>
      </c>
      <c r="J290" s="1057"/>
      <c r="K290" s="1057"/>
      <c r="L290" s="1111"/>
      <c r="M290" s="1112"/>
      <c r="N290" s="1060">
        <f>$N$627</f>
        <v>0</v>
      </c>
      <c r="O290" s="1061">
        <f>SUM(O287:O289)</f>
        <v>0</v>
      </c>
    </row>
    <row r="291" spans="2:15" ht="14.1" customHeight="1" thickTop="1" x14ac:dyDescent="0.25">
      <c r="H291" s="1062"/>
      <c r="I291" s="1034"/>
      <c r="L291" s="1034"/>
      <c r="M291" s="1034"/>
      <c r="N291" s="1063"/>
      <c r="O291" s="1066"/>
    </row>
    <row r="292" spans="2:15" ht="14.1" customHeight="1" x14ac:dyDescent="0.25">
      <c r="H292" s="1113">
        <v>86</v>
      </c>
      <c r="I292" s="1085" t="s">
        <v>115</v>
      </c>
      <c r="J292" s="1057"/>
      <c r="K292" s="1057"/>
      <c r="L292" s="1057"/>
      <c r="M292" s="1105"/>
      <c r="N292" s="1060">
        <f>$N$629</f>
        <v>0</v>
      </c>
      <c r="O292" s="1114"/>
    </row>
    <row r="293" spans="2:15" ht="14.4" thickBot="1" x14ac:dyDescent="0.3">
      <c r="H293" s="1115"/>
      <c r="I293" s="1031"/>
      <c r="J293" s="1031"/>
      <c r="K293" s="1031"/>
      <c r="L293" s="1034"/>
      <c r="M293" s="1034"/>
      <c r="N293" s="991"/>
      <c r="O293" s="1116"/>
    </row>
    <row r="294" spans="2:15" ht="13.8" x14ac:dyDescent="0.25">
      <c r="H294" s="1117" t="s">
        <v>116</v>
      </c>
      <c r="I294" s="1118"/>
      <c r="J294" s="1119"/>
      <c r="K294" s="1119"/>
      <c r="L294" s="1118"/>
      <c r="M294" s="1167"/>
      <c r="N294" s="1120">
        <f>SUM(N292+N290+N285+N283+N281+N276+N270+N268+N255+N248)</f>
        <v>0</v>
      </c>
      <c r="O294" s="1121">
        <f>SUM(O292+O290+O285+O283+O281+O276+O270+O268+O255+O248)</f>
        <v>0</v>
      </c>
    </row>
    <row r="295" spans="2:15" ht="13.8" x14ac:dyDescent="0.25">
      <c r="H295" s="1062" t="s">
        <v>117</v>
      </c>
      <c r="I295" s="1063"/>
      <c r="J295" s="1065"/>
      <c r="K295" s="1065"/>
      <c r="L295" s="1063"/>
      <c r="M295" s="1175"/>
      <c r="N295" s="1122">
        <f>IF(N294&lt;N337,N337-N294,0)</f>
        <v>0</v>
      </c>
      <c r="O295" s="1123">
        <f>IF(O294&lt;O337,O337-O294,0)</f>
        <v>0</v>
      </c>
    </row>
    <row r="296" spans="2:15" ht="14.4" thickBot="1" x14ac:dyDescent="0.3">
      <c r="H296" s="1125" t="s">
        <v>118</v>
      </c>
      <c r="I296" s="1126"/>
      <c r="J296" s="1127"/>
      <c r="K296" s="1127"/>
      <c r="L296" s="1128"/>
      <c r="M296" s="1173"/>
      <c r="N296" s="1129">
        <f>SUM(N294+N295)</f>
        <v>0</v>
      </c>
      <c r="O296" s="1130">
        <f>SUM(O294+O295)</f>
        <v>0</v>
      </c>
    </row>
    <row r="297" spans="2:15" ht="13.8" thickBot="1" x14ac:dyDescent="0.3"/>
    <row r="298" spans="2:15" ht="15" customHeight="1" x14ac:dyDescent="0.25">
      <c r="B298" s="2576" t="s">
        <v>170</v>
      </c>
      <c r="C298" s="2577"/>
      <c r="D298" s="2577"/>
      <c r="E298" s="2577"/>
      <c r="F298" s="2578"/>
      <c r="H298" s="1131" t="s">
        <v>119</v>
      </c>
      <c r="I298" s="1132"/>
      <c r="J298" s="1133"/>
      <c r="K298" s="1133"/>
      <c r="L298" s="1132"/>
      <c r="M298" s="1132"/>
      <c r="N298" s="996"/>
      <c r="O298" s="998"/>
    </row>
    <row r="299" spans="2:15" ht="40.5" customHeight="1" thickBot="1" x14ac:dyDescent="0.3">
      <c r="B299" s="2579"/>
      <c r="C299" s="2580"/>
      <c r="D299" s="2580"/>
      <c r="E299" s="2580"/>
      <c r="F299" s="2581"/>
      <c r="H299" s="999"/>
      <c r="I299" s="1000"/>
      <c r="J299" s="1001"/>
      <c r="K299" s="1001"/>
      <c r="L299" s="1000"/>
      <c r="M299" s="1002"/>
      <c r="N299" s="1003" t="s">
        <v>283</v>
      </c>
      <c r="O299" s="1134" t="s">
        <v>19</v>
      </c>
    </row>
    <row r="300" spans="2:15" ht="15" customHeight="1" x14ac:dyDescent="0.25">
      <c r="B300" s="2582" t="s">
        <v>179</v>
      </c>
      <c r="C300" s="1135"/>
      <c r="D300" s="1135"/>
      <c r="E300" s="1135"/>
      <c r="F300" s="1136"/>
      <c r="H300" s="1137"/>
      <c r="I300" s="1138"/>
      <c r="J300" s="1001"/>
      <c r="K300" s="1001"/>
      <c r="L300" s="1001"/>
      <c r="M300" s="1139"/>
      <c r="N300" s="1031"/>
      <c r="O300" s="1140"/>
    </row>
    <row r="301" spans="2:15" ht="14.25" customHeight="1" x14ac:dyDescent="0.25">
      <c r="B301" s="2583"/>
      <c r="C301" s="1124"/>
      <c r="D301" s="1124"/>
      <c r="E301" s="1124"/>
      <c r="F301" s="1141"/>
      <c r="H301" s="1142">
        <v>70623</v>
      </c>
      <c r="I301" s="1089" t="s">
        <v>120</v>
      </c>
      <c r="J301" s="1011"/>
      <c r="K301" s="1011"/>
      <c r="L301" s="1012"/>
      <c r="M301" s="1013"/>
      <c r="N301" s="1014">
        <f>$N$638</f>
        <v>0</v>
      </c>
      <c r="O301" s="1143"/>
    </row>
    <row r="302" spans="2:15" ht="13.8" x14ac:dyDescent="0.25">
      <c r="B302" s="1144"/>
      <c r="C302" s="1145"/>
      <c r="D302" s="1145"/>
      <c r="E302" s="1145"/>
      <c r="F302" s="1146"/>
      <c r="H302" s="1142">
        <v>70624</v>
      </c>
      <c r="I302" s="1022" t="s">
        <v>121</v>
      </c>
      <c r="J302" s="1023"/>
      <c r="K302" s="1023"/>
      <c r="L302" s="1024"/>
      <c r="M302" s="1025"/>
      <c r="N302" s="1014">
        <f>$N$639</f>
        <v>0</v>
      </c>
      <c r="O302" s="1147"/>
    </row>
    <row r="303" spans="2:15" ht="14.25" customHeight="1" x14ac:dyDescent="0.25">
      <c r="B303" s="2567" t="s">
        <v>381</v>
      </c>
      <c r="C303" s="2568"/>
      <c r="D303" s="2568"/>
      <c r="E303" s="2568"/>
      <c r="F303" s="2569"/>
      <c r="H303" s="1142">
        <v>70625</v>
      </c>
      <c r="I303" s="1022" t="s">
        <v>122</v>
      </c>
      <c r="J303" s="1023"/>
      <c r="K303" s="1023"/>
      <c r="L303" s="1024"/>
      <c r="M303" s="1025"/>
      <c r="N303" s="1014">
        <f>$N$640</f>
        <v>0</v>
      </c>
      <c r="O303" s="1147"/>
    </row>
    <row r="304" spans="2:15" s="2163" customFormat="1" ht="14.25" customHeight="1" x14ac:dyDescent="0.25">
      <c r="B304" s="2567"/>
      <c r="C304" s="2568"/>
      <c r="D304" s="2568"/>
      <c r="E304" s="2568"/>
      <c r="F304" s="2569"/>
      <c r="H304" s="1142">
        <v>70626</v>
      </c>
      <c r="I304" s="1022" t="s">
        <v>122</v>
      </c>
      <c r="J304" s="1023"/>
      <c r="K304" s="1023"/>
      <c r="L304" s="1024"/>
      <c r="M304" s="1025"/>
      <c r="N304" s="1014">
        <f>$N$641</f>
        <v>0</v>
      </c>
      <c r="O304" s="1147"/>
    </row>
    <row r="305" spans="2:15" ht="14.25" customHeight="1" x14ac:dyDescent="0.25">
      <c r="B305" s="2567"/>
      <c r="C305" s="2568"/>
      <c r="D305" s="2568"/>
      <c r="E305" s="2568"/>
      <c r="F305" s="2569"/>
      <c r="H305" s="1021">
        <v>70641</v>
      </c>
      <c r="I305" s="1022" t="s">
        <v>123</v>
      </c>
      <c r="J305" s="1023"/>
      <c r="K305" s="1023"/>
      <c r="L305" s="1024"/>
      <c r="M305" s="1025"/>
      <c r="N305" s="1014">
        <f>$N$642</f>
        <v>0</v>
      </c>
      <c r="O305" s="1026"/>
    </row>
    <row r="306" spans="2:15" ht="15" customHeight="1" x14ac:dyDescent="0.25">
      <c r="B306" s="2571" t="s">
        <v>385</v>
      </c>
      <c r="C306" s="2572"/>
      <c r="D306" s="2572"/>
      <c r="E306" s="2572"/>
      <c r="F306" s="2573"/>
      <c r="H306" s="1068">
        <v>706421</v>
      </c>
      <c r="I306" s="1022" t="s">
        <v>124</v>
      </c>
      <c r="J306" s="1023"/>
      <c r="K306" s="1023"/>
      <c r="L306" s="1024"/>
      <c r="M306" s="1025"/>
      <c r="N306" s="1014">
        <f>$N$643</f>
        <v>0</v>
      </c>
      <c r="O306" s="1090"/>
    </row>
    <row r="307" spans="2:15" ht="14.25" customHeight="1" x14ac:dyDescent="0.25">
      <c r="B307" s="2571"/>
      <c r="C307" s="2572"/>
      <c r="D307" s="2572"/>
      <c r="E307" s="2572"/>
      <c r="F307" s="2573"/>
      <c r="H307" s="1068">
        <v>708</v>
      </c>
      <c r="I307" s="1050" t="s">
        <v>125</v>
      </c>
      <c r="J307" s="1051"/>
      <c r="K307" s="1051"/>
      <c r="L307" s="1052"/>
      <c r="M307" s="1053"/>
      <c r="N307" s="1014">
        <f>$N$644</f>
        <v>0</v>
      </c>
      <c r="O307" s="1090"/>
    </row>
    <row r="308" spans="2:15" ht="15" customHeight="1" x14ac:dyDescent="0.25">
      <c r="B308" s="2571"/>
      <c r="C308" s="2572"/>
      <c r="D308" s="2572"/>
      <c r="E308" s="2572"/>
      <c r="F308" s="2573"/>
      <c r="H308" s="1055">
        <v>70</v>
      </c>
      <c r="I308" s="1085" t="s">
        <v>126</v>
      </c>
      <c r="J308" s="1057"/>
      <c r="K308" s="1057"/>
      <c r="L308" s="1111"/>
      <c r="M308" s="1112"/>
      <c r="N308" s="1060">
        <f>$N$645</f>
        <v>0</v>
      </c>
      <c r="O308" s="1061">
        <f>SUM(O301:O307)</f>
        <v>0</v>
      </c>
    </row>
    <row r="309" spans="2:15" ht="15" customHeight="1" x14ac:dyDescent="0.25">
      <c r="B309" s="2571"/>
      <c r="C309" s="2572"/>
      <c r="D309" s="2572"/>
      <c r="E309" s="2572"/>
      <c r="F309" s="2573"/>
      <c r="H309" s="1062"/>
      <c r="I309" s="1034"/>
      <c r="L309" s="1067"/>
      <c r="M309" s="1067"/>
      <c r="N309" s="1063"/>
      <c r="O309" s="1066"/>
    </row>
    <row r="310" spans="2:15" ht="15" customHeight="1" x14ac:dyDescent="0.25">
      <c r="B310" s="2571"/>
      <c r="C310" s="2572"/>
      <c r="D310" s="2572"/>
      <c r="E310" s="2572"/>
      <c r="F310" s="2573"/>
      <c r="H310" s="1068">
        <v>741</v>
      </c>
      <c r="I310" s="1089" t="s">
        <v>127</v>
      </c>
      <c r="J310" s="1011"/>
      <c r="K310" s="1011"/>
      <c r="L310" s="1148"/>
      <c r="M310" s="1149"/>
      <c r="N310" s="1014">
        <f>$N$647</f>
        <v>0</v>
      </c>
      <c r="O310" s="1090"/>
    </row>
    <row r="311" spans="2:15" ht="14.25" customHeight="1" x14ac:dyDescent="0.25">
      <c r="B311" s="2567" t="s">
        <v>208</v>
      </c>
      <c r="C311" s="2568"/>
      <c r="D311" s="2568"/>
      <c r="E311" s="2568"/>
      <c r="F311" s="2569"/>
      <c r="H311" s="1021">
        <v>742</v>
      </c>
      <c r="I311" s="1022" t="s">
        <v>128</v>
      </c>
      <c r="J311" s="1023"/>
      <c r="K311" s="1023"/>
      <c r="L311" s="1023"/>
      <c r="M311" s="1150"/>
      <c r="N311" s="1014">
        <f>$N$648</f>
        <v>0</v>
      </c>
      <c r="O311" s="1026"/>
    </row>
    <row r="312" spans="2:15" ht="14.25" customHeight="1" x14ac:dyDescent="0.25">
      <c r="B312" s="2567"/>
      <c r="C312" s="2568"/>
      <c r="D312" s="2568"/>
      <c r="E312" s="2568"/>
      <c r="F312" s="2569"/>
      <c r="H312" s="1068">
        <v>743</v>
      </c>
      <c r="I312" s="1022" t="s">
        <v>129</v>
      </c>
      <c r="J312" s="1023"/>
      <c r="K312" s="1023"/>
      <c r="L312" s="1024"/>
      <c r="M312" s="1025"/>
      <c r="N312" s="1014">
        <f>$N$649</f>
        <v>0</v>
      </c>
      <c r="O312" s="1090"/>
    </row>
    <row r="313" spans="2:15" ht="14.25" customHeight="1" x14ac:dyDescent="0.3">
      <c r="B313" s="1151"/>
      <c r="C313" s="1152"/>
      <c r="D313" s="1152"/>
      <c r="E313" s="1152"/>
      <c r="F313" s="1153"/>
      <c r="H313" s="1154">
        <v>7441</v>
      </c>
      <c r="I313" s="1022" t="s">
        <v>686</v>
      </c>
      <c r="J313" s="1023"/>
      <c r="K313" s="1023"/>
      <c r="L313" s="1024"/>
      <c r="M313" s="1025"/>
      <c r="N313" s="2617">
        <f>$N$650</f>
        <v>0</v>
      </c>
      <c r="O313" s="2619">
        <f>O294-(O308+O310+O311+O312+O315+O316+O317+O318+O319+O325+O327+O329+O331+O333+O335)</f>
        <v>0</v>
      </c>
    </row>
    <row r="314" spans="2:15" ht="14.25" customHeight="1" x14ac:dyDescent="0.3">
      <c r="B314" s="1151"/>
      <c r="C314" s="1152"/>
      <c r="D314" s="1152"/>
      <c r="E314" s="1152"/>
      <c r="F314" s="1153"/>
      <c r="H314" s="1154">
        <v>7442</v>
      </c>
      <c r="I314" s="1022" t="s">
        <v>687</v>
      </c>
      <c r="J314" s="1023"/>
      <c r="K314" s="1023"/>
      <c r="L314" s="1024"/>
      <c r="M314" s="1025"/>
      <c r="N314" s="2618"/>
      <c r="O314" s="2620"/>
    </row>
    <row r="315" spans="2:15" ht="14.25" customHeight="1" x14ac:dyDescent="0.25">
      <c r="B315" s="2564"/>
      <c r="C315" s="2565"/>
      <c r="D315" s="2565"/>
      <c r="E315" s="2565"/>
      <c r="F315" s="2566"/>
      <c r="H315" s="1154">
        <v>7443</v>
      </c>
      <c r="I315" s="1022" t="s">
        <v>132</v>
      </c>
      <c r="J315" s="1023"/>
      <c r="K315" s="1023"/>
      <c r="L315" s="1024"/>
      <c r="M315" s="1025"/>
      <c r="N315" s="1014">
        <f>$N$652</f>
        <v>0</v>
      </c>
      <c r="O315" s="1155"/>
    </row>
    <row r="316" spans="2:15" ht="14.25" customHeight="1" x14ac:dyDescent="0.25">
      <c r="B316" s="2564"/>
      <c r="C316" s="2565"/>
      <c r="D316" s="2565"/>
      <c r="E316" s="2565"/>
      <c r="F316" s="2566"/>
      <c r="H316" s="1154">
        <v>7451</v>
      </c>
      <c r="I316" s="1022" t="s">
        <v>133</v>
      </c>
      <c r="J316" s="1023"/>
      <c r="K316" s="1023"/>
      <c r="L316" s="1024"/>
      <c r="M316" s="1025"/>
      <c r="N316" s="1014">
        <f>$N$653</f>
        <v>0</v>
      </c>
      <c r="O316" s="1155"/>
    </row>
    <row r="317" spans="2:15" ht="15" customHeight="1" x14ac:dyDescent="0.25">
      <c r="B317" s="2636" t="s">
        <v>678</v>
      </c>
      <c r="C317" s="2637"/>
      <c r="D317" s="2637"/>
      <c r="E317" s="2637"/>
      <c r="F317" s="2638"/>
      <c r="H317" s="1154">
        <v>746</v>
      </c>
      <c r="I317" s="1022" t="s">
        <v>134</v>
      </c>
      <c r="J317" s="1023"/>
      <c r="K317" s="1023"/>
      <c r="L317" s="1024"/>
      <c r="M317" s="1025"/>
      <c r="N317" s="1014">
        <f>$N$654</f>
        <v>0</v>
      </c>
      <c r="O317" s="1155"/>
    </row>
    <row r="318" spans="2:15" ht="14.25" customHeight="1" x14ac:dyDescent="0.25">
      <c r="B318" s="2636"/>
      <c r="C318" s="2637"/>
      <c r="D318" s="2637"/>
      <c r="E318" s="2637"/>
      <c r="F318" s="2638"/>
      <c r="H318" s="1154">
        <v>747</v>
      </c>
      <c r="I318" s="1022" t="s">
        <v>135</v>
      </c>
      <c r="J318" s="1023"/>
      <c r="K318" s="1023"/>
      <c r="L318" s="1024"/>
      <c r="M318" s="1025"/>
      <c r="N318" s="1014">
        <f>$N$655</f>
        <v>0</v>
      </c>
      <c r="O318" s="1155"/>
    </row>
    <row r="319" spans="2:15" ht="14.25" customHeight="1" x14ac:dyDescent="0.25">
      <c r="B319" s="2636"/>
      <c r="C319" s="2637"/>
      <c r="D319" s="2637"/>
      <c r="E319" s="2637"/>
      <c r="F319" s="2638"/>
      <c r="H319" s="1079">
        <v>748</v>
      </c>
      <c r="I319" s="1022" t="s">
        <v>168</v>
      </c>
      <c r="J319" s="1051"/>
      <c r="K319" s="1051"/>
      <c r="L319" s="1159"/>
      <c r="M319" s="1160"/>
      <c r="N319" s="1014">
        <f>$N$656</f>
        <v>0</v>
      </c>
      <c r="O319" s="1054"/>
    </row>
    <row r="320" spans="2:15" ht="15" customHeight="1" x14ac:dyDescent="0.25">
      <c r="B320" s="2636"/>
      <c r="C320" s="2637"/>
      <c r="D320" s="2637"/>
      <c r="E320" s="2637"/>
      <c r="F320" s="2638"/>
      <c r="H320" s="1055">
        <v>74</v>
      </c>
      <c r="I320" s="1085" t="s">
        <v>136</v>
      </c>
      <c r="J320" s="1057"/>
      <c r="K320" s="1057"/>
      <c r="L320" s="1058"/>
      <c r="M320" s="1059"/>
      <c r="N320" s="1060">
        <f>$N$657</f>
        <v>0</v>
      </c>
      <c r="O320" s="1061">
        <f>SUM(O310:O319)</f>
        <v>0</v>
      </c>
    </row>
    <row r="321" spans="2:15" ht="15" customHeight="1" x14ac:dyDescent="0.25">
      <c r="B321" s="2636"/>
      <c r="C321" s="2637"/>
      <c r="D321" s="2637"/>
      <c r="E321" s="2637"/>
      <c r="F321" s="2638"/>
      <c r="H321" s="1062"/>
      <c r="I321" s="1034"/>
      <c r="N321" s="1063"/>
      <c r="O321" s="1066"/>
    </row>
    <row r="322" spans="2:15" ht="14.25" customHeight="1" x14ac:dyDescent="0.25">
      <c r="B322" s="2636"/>
      <c r="C322" s="2637"/>
      <c r="D322" s="2637"/>
      <c r="E322" s="2637"/>
      <c r="F322" s="2638"/>
      <c r="H322" s="1068">
        <v>751</v>
      </c>
      <c r="I322" s="1089" t="s">
        <v>137</v>
      </c>
      <c r="J322" s="1011"/>
      <c r="K322" s="1011"/>
      <c r="L322" s="1012"/>
      <c r="M322" s="1013"/>
      <c r="N322" s="1014">
        <f>$N$659</f>
        <v>0</v>
      </c>
      <c r="O322" s="1090"/>
    </row>
    <row r="323" spans="2:15" ht="13.8" x14ac:dyDescent="0.25">
      <c r="B323" s="2636"/>
      <c r="C323" s="2637"/>
      <c r="D323" s="2637"/>
      <c r="E323" s="2637"/>
      <c r="F323" s="2638"/>
      <c r="H323" s="1021">
        <v>752</v>
      </c>
      <c r="I323" s="1022" t="s">
        <v>138</v>
      </c>
      <c r="J323" s="1023"/>
      <c r="K323" s="1023"/>
      <c r="L323" s="1024"/>
      <c r="M323" s="1025"/>
      <c r="N323" s="1014">
        <f>$N$660</f>
        <v>0</v>
      </c>
      <c r="O323" s="1026"/>
    </row>
    <row r="324" spans="2:15" ht="14.25" customHeight="1" x14ac:dyDescent="0.25">
      <c r="B324" s="2636"/>
      <c r="C324" s="2637"/>
      <c r="D324" s="2637"/>
      <c r="E324" s="2637"/>
      <c r="F324" s="2638"/>
      <c r="H324" s="1021">
        <v>757</v>
      </c>
      <c r="I324" s="1050" t="s">
        <v>139</v>
      </c>
      <c r="J324" s="1051"/>
      <c r="K324" s="1051"/>
      <c r="L324" s="1052"/>
      <c r="M324" s="1053"/>
      <c r="N324" s="1014">
        <f>$N$661</f>
        <v>0</v>
      </c>
      <c r="O324" s="1026"/>
    </row>
    <row r="325" spans="2:15" ht="15" customHeight="1" x14ac:dyDescent="0.25">
      <c r="B325" s="2636"/>
      <c r="C325" s="2637"/>
      <c r="D325" s="2637"/>
      <c r="E325" s="2637"/>
      <c r="F325" s="2638"/>
      <c r="H325" s="1055">
        <v>75</v>
      </c>
      <c r="I325" s="1085" t="s">
        <v>140</v>
      </c>
      <c r="J325" s="1057"/>
      <c r="K325" s="1057"/>
      <c r="L325" s="1111"/>
      <c r="M325" s="1112"/>
      <c r="N325" s="1060">
        <f>$N$662</f>
        <v>0</v>
      </c>
      <c r="O325" s="1061">
        <f>SUM(O322:O324)</f>
        <v>0</v>
      </c>
    </row>
    <row r="326" spans="2:15" ht="13.8" x14ac:dyDescent="0.25">
      <c r="B326" s="2636"/>
      <c r="C326" s="2637"/>
      <c r="D326" s="2637"/>
      <c r="E326" s="2637"/>
      <c r="F326" s="2638"/>
      <c r="H326" s="999"/>
      <c r="I326" s="1067"/>
      <c r="L326" s="1034"/>
      <c r="M326" s="1034"/>
      <c r="N326" s="1000"/>
      <c r="O326" s="1091"/>
    </row>
    <row r="327" spans="2:15" ht="15" customHeight="1" x14ac:dyDescent="0.25">
      <c r="B327" s="2636"/>
      <c r="C327" s="2637"/>
      <c r="D327" s="2637"/>
      <c r="E327" s="2637"/>
      <c r="F327" s="2638"/>
      <c r="H327" s="1096">
        <v>76</v>
      </c>
      <c r="I327" s="1085" t="s">
        <v>141</v>
      </c>
      <c r="J327" s="1057"/>
      <c r="K327" s="1057"/>
      <c r="L327" s="1057"/>
      <c r="M327" s="1105"/>
      <c r="N327" s="1060">
        <f>$N$664</f>
        <v>0</v>
      </c>
      <c r="O327" s="1090"/>
    </row>
    <row r="328" spans="2:15" ht="15" customHeight="1" x14ac:dyDescent="0.25">
      <c r="B328" s="2636"/>
      <c r="C328" s="2637"/>
      <c r="D328" s="2637"/>
      <c r="E328" s="2637"/>
      <c r="F328" s="2638"/>
      <c r="H328" s="999"/>
      <c r="I328" s="1067"/>
      <c r="L328" s="1034"/>
      <c r="M328" s="1034"/>
      <c r="N328" s="1000"/>
      <c r="O328" s="1091"/>
    </row>
    <row r="329" spans="2:15" ht="15" customHeight="1" x14ac:dyDescent="0.25">
      <c r="B329" s="2636"/>
      <c r="C329" s="2637"/>
      <c r="D329" s="2637"/>
      <c r="E329" s="2637"/>
      <c r="F329" s="2638"/>
      <c r="H329" s="1096">
        <v>77</v>
      </c>
      <c r="I329" s="1085" t="s">
        <v>142</v>
      </c>
      <c r="J329" s="1057"/>
      <c r="K329" s="1057"/>
      <c r="L329" s="1057"/>
      <c r="M329" s="1105"/>
      <c r="N329" s="1060">
        <f>$N$666</f>
        <v>0</v>
      </c>
      <c r="O329" s="1090"/>
    </row>
    <row r="330" spans="2:15" ht="15" customHeight="1" x14ac:dyDescent="0.25">
      <c r="B330" s="2636"/>
      <c r="C330" s="2637"/>
      <c r="D330" s="2637"/>
      <c r="E330" s="2637"/>
      <c r="F330" s="2638"/>
      <c r="H330" s="999"/>
      <c r="I330" s="1067"/>
      <c r="L330" s="1034"/>
      <c r="M330" s="1034"/>
      <c r="N330" s="1000"/>
      <c r="O330" s="1091"/>
    </row>
    <row r="331" spans="2:15" ht="15" customHeight="1" x14ac:dyDescent="0.25">
      <c r="B331" s="1156"/>
      <c r="C331" s="1157"/>
      <c r="D331" s="1157"/>
      <c r="E331" s="1157"/>
      <c r="F331" s="1158"/>
      <c r="H331" s="1096">
        <v>78</v>
      </c>
      <c r="I331" s="1085" t="s">
        <v>143</v>
      </c>
      <c r="J331" s="1057"/>
      <c r="K331" s="1057"/>
      <c r="L331" s="1057"/>
      <c r="M331" s="1105"/>
      <c r="N331" s="1060">
        <f>$N$668</f>
        <v>0</v>
      </c>
      <c r="O331" s="1090"/>
    </row>
    <row r="332" spans="2:15" ht="15" customHeight="1" x14ac:dyDescent="0.25">
      <c r="B332" s="1156"/>
      <c r="C332" s="1157"/>
      <c r="D332" s="1157"/>
      <c r="E332" s="1157"/>
      <c r="F332" s="1158"/>
      <c r="H332" s="999"/>
      <c r="I332" s="1067"/>
      <c r="L332" s="1034"/>
      <c r="M332" s="1034"/>
      <c r="N332" s="1000"/>
      <c r="O332" s="1091"/>
    </row>
    <row r="333" spans="2:15" ht="15" customHeight="1" x14ac:dyDescent="0.25">
      <c r="B333" s="1156"/>
      <c r="C333" s="1157"/>
      <c r="D333" s="1157"/>
      <c r="E333" s="1157"/>
      <c r="F333" s="1158"/>
      <c r="H333" s="1096">
        <v>79</v>
      </c>
      <c r="I333" s="1085" t="s">
        <v>144</v>
      </c>
      <c r="J333" s="1057"/>
      <c r="K333" s="1057"/>
      <c r="L333" s="1057"/>
      <c r="M333" s="1105"/>
      <c r="N333" s="1060">
        <f>$N$670</f>
        <v>0</v>
      </c>
      <c r="O333" s="1090"/>
    </row>
    <row r="334" spans="2:15" ht="16.8" x14ac:dyDescent="0.25">
      <c r="B334" s="1156"/>
      <c r="C334" s="1157"/>
      <c r="D334" s="1157"/>
      <c r="E334" s="1157"/>
      <c r="F334" s="1158"/>
      <c r="H334" s="1062"/>
      <c r="I334" s="1034"/>
      <c r="L334" s="1034"/>
      <c r="M334" s="1034"/>
      <c r="N334" s="1063"/>
      <c r="O334" s="1066"/>
    </row>
    <row r="335" spans="2:15" ht="16.8" x14ac:dyDescent="0.25">
      <c r="B335" s="1156"/>
      <c r="C335" s="1157"/>
      <c r="D335" s="1157"/>
      <c r="E335" s="1157"/>
      <c r="F335" s="1158"/>
      <c r="H335" s="1113">
        <v>87</v>
      </c>
      <c r="I335" s="1085" t="s">
        <v>145</v>
      </c>
      <c r="J335" s="1057"/>
      <c r="K335" s="1057"/>
      <c r="L335" s="1057"/>
      <c r="M335" s="1105"/>
      <c r="N335" s="1060">
        <f>$N$672</f>
        <v>0</v>
      </c>
      <c r="O335" s="1114"/>
    </row>
    <row r="336" spans="2:15" ht="17.399999999999999" thickBot="1" x14ac:dyDescent="0.3">
      <c r="B336" s="1156"/>
      <c r="C336" s="1157"/>
      <c r="D336" s="1157"/>
      <c r="E336" s="1157"/>
      <c r="F336" s="1158"/>
      <c r="H336" s="1115"/>
      <c r="I336" s="1031"/>
      <c r="L336" s="1034"/>
      <c r="M336" s="1034"/>
      <c r="N336" s="1031"/>
      <c r="O336" s="1140"/>
    </row>
    <row r="337" spans="2:22" ht="16.8" x14ac:dyDescent="0.25">
      <c r="B337" s="1156"/>
      <c r="C337" s="1157"/>
      <c r="D337" s="1157"/>
      <c r="E337" s="1157"/>
      <c r="F337" s="1158"/>
      <c r="H337" s="1117" t="s">
        <v>146</v>
      </c>
      <c r="I337" s="1118"/>
      <c r="J337" s="1166"/>
      <c r="K337" s="1166"/>
      <c r="L337" s="1118"/>
      <c r="M337" s="1167"/>
      <c r="N337" s="1168">
        <f>N333+N331+N329+N327+N325+N320+N308+N335</f>
        <v>0</v>
      </c>
      <c r="O337" s="1168">
        <f>O333+O331+O329+O327+O325+O320+O308+O335</f>
        <v>0</v>
      </c>
    </row>
    <row r="338" spans="2:22" ht="16.8" x14ac:dyDescent="0.25">
      <c r="B338" s="1156"/>
      <c r="C338" s="1124"/>
      <c r="D338" s="1124"/>
      <c r="E338" s="1124"/>
      <c r="F338" s="1141"/>
      <c r="H338" s="1062" t="s">
        <v>147</v>
      </c>
      <c r="I338" s="1063"/>
      <c r="J338" s="1001"/>
      <c r="K338" s="1001"/>
      <c r="L338" s="1001"/>
      <c r="M338" s="1139"/>
      <c r="N338" s="1169">
        <f>IF(N337&lt;J294,J294-N337,0)</f>
        <v>0</v>
      </c>
      <c r="O338" s="1169">
        <f>IF(O337&lt;K294,K294-O337,0)</f>
        <v>0</v>
      </c>
    </row>
    <row r="339" spans="2:22" ht="14.4" thickBot="1" x14ac:dyDescent="0.3">
      <c r="B339" s="1170"/>
      <c r="C339" s="1306"/>
      <c r="D339" s="1306"/>
      <c r="E339" s="1306"/>
      <c r="F339" s="1307"/>
      <c r="H339" s="1125" t="s">
        <v>118</v>
      </c>
      <c r="I339" s="1126"/>
      <c r="J339" s="1128"/>
      <c r="K339" s="1128"/>
      <c r="L339" s="1128"/>
      <c r="M339" s="1173"/>
      <c r="N339" s="1174">
        <f>N338+N337</f>
        <v>0</v>
      </c>
      <c r="O339" s="1174">
        <f>O338+O337</f>
        <v>0</v>
      </c>
    </row>
    <row r="340" spans="2:22" ht="13.8" thickBot="1" x14ac:dyDescent="0.3"/>
    <row r="341" spans="2:22" s="986" customFormat="1" ht="33.75" customHeight="1" thickBot="1" x14ac:dyDescent="0.3">
      <c r="B341" s="2621" t="s">
        <v>182</v>
      </c>
      <c r="C341" s="2622"/>
      <c r="D341" s="2622"/>
      <c r="E341" s="2622"/>
      <c r="F341" s="2622"/>
      <c r="G341" s="2622"/>
      <c r="H341" s="2622"/>
      <c r="I341" s="2622"/>
      <c r="J341" s="2622"/>
      <c r="K341" s="2622"/>
      <c r="L341" s="2622"/>
      <c r="M341" s="2622"/>
      <c r="N341" s="2622"/>
      <c r="O341" s="2623"/>
      <c r="P341" s="985"/>
    </row>
    <row r="342" spans="2:22" ht="13.8" thickBot="1" x14ac:dyDescent="0.3"/>
    <row r="343" spans="2:22" ht="30.75" customHeight="1" thickBot="1" x14ac:dyDescent="0.3">
      <c r="B343" s="2598" t="s">
        <v>671</v>
      </c>
      <c r="C343" s="2599"/>
      <c r="D343" s="2599"/>
      <c r="E343" s="2599"/>
      <c r="F343" s="2599"/>
      <c r="G343" s="2599"/>
      <c r="H343" s="2639" t="s">
        <v>201</v>
      </c>
      <c r="I343" s="2640"/>
      <c r="J343" s="2640"/>
      <c r="K343" s="2640"/>
      <c r="L343" s="2640"/>
      <c r="M343" s="2640"/>
      <c r="N343" s="2640"/>
      <c r="O343" s="2641"/>
    </row>
    <row r="345" spans="2:22" s="1227" customFormat="1" ht="92.25" customHeight="1" x14ac:dyDescent="0.25">
      <c r="B345" s="1373" t="s">
        <v>672</v>
      </c>
      <c r="C345" s="1373" t="s">
        <v>684</v>
      </c>
      <c r="D345" s="1373" t="s">
        <v>685</v>
      </c>
      <c r="E345" s="1374" t="s">
        <v>676</v>
      </c>
      <c r="F345" s="1373" t="s">
        <v>677</v>
      </c>
      <c r="G345" s="1373" t="s">
        <v>673</v>
      </c>
    </row>
    <row r="346" spans="2:22" s="1227" customFormat="1" ht="33" customHeight="1" x14ac:dyDescent="0.25">
      <c r="B346" s="1241"/>
      <c r="C346" s="1241"/>
      <c r="D346" s="1241"/>
      <c r="E346" s="1344">
        <f>C346*D346</f>
        <v>0</v>
      </c>
      <c r="F346" s="1241"/>
      <c r="G346" s="1241"/>
    </row>
    <row r="347" spans="2:22" ht="15" x14ac:dyDescent="0.25">
      <c r="B347" s="987"/>
      <c r="C347" s="987"/>
      <c r="D347" s="987"/>
      <c r="E347" s="988"/>
    </row>
    <row r="348" spans="2:22" ht="15" customHeight="1" thickBot="1" x14ac:dyDescent="0.3">
      <c r="B348" s="78"/>
      <c r="C348" s="47"/>
      <c r="D348" s="989"/>
      <c r="E348" s="989"/>
      <c r="K348" s="990"/>
      <c r="L348" s="990"/>
      <c r="M348" s="991"/>
      <c r="N348" s="991"/>
      <c r="P348" s="990"/>
      <c r="U348" s="991"/>
      <c r="V348" s="991"/>
    </row>
    <row r="349" spans="2:22" s="992" customFormat="1" ht="25.05" customHeight="1" thickTop="1" thickBot="1" x14ac:dyDescent="0.35">
      <c r="B349" s="2642" t="s">
        <v>173</v>
      </c>
      <c r="C349" s="2643"/>
      <c r="D349" s="2643"/>
      <c r="E349" s="2644"/>
      <c r="H349" s="2601" t="s">
        <v>174</v>
      </c>
      <c r="I349" s="2602"/>
      <c r="J349" s="2602"/>
      <c r="K349" s="2602"/>
      <c r="L349" s="2602"/>
      <c r="M349" s="2602"/>
      <c r="N349" s="2602"/>
      <c r="O349" s="2603"/>
      <c r="P349" s="993"/>
      <c r="U349" s="994"/>
      <c r="V349" s="994"/>
    </row>
    <row r="350" spans="2:22" ht="15" customHeight="1" thickTop="1" x14ac:dyDescent="0.25">
      <c r="B350" s="2607" t="s">
        <v>189</v>
      </c>
      <c r="C350" s="2610" t="s">
        <v>16</v>
      </c>
      <c r="D350" s="2610" t="s">
        <v>191</v>
      </c>
      <c r="E350" s="2649" t="s">
        <v>192</v>
      </c>
      <c r="H350" s="995" t="s">
        <v>17</v>
      </c>
      <c r="I350" s="996"/>
      <c r="J350" s="997"/>
      <c r="K350" s="997"/>
      <c r="L350" s="996"/>
      <c r="M350" s="996"/>
      <c r="N350" s="996"/>
      <c r="O350" s="998"/>
      <c r="P350" s="990"/>
      <c r="U350" s="991"/>
      <c r="V350" s="991"/>
    </row>
    <row r="351" spans="2:22" ht="31.5" customHeight="1" x14ac:dyDescent="0.25">
      <c r="B351" s="2645"/>
      <c r="C351" s="2647"/>
      <c r="D351" s="2647"/>
      <c r="E351" s="2650"/>
      <c r="H351" s="999"/>
      <c r="I351" s="1000"/>
      <c r="J351" s="1001"/>
      <c r="K351" s="1001"/>
      <c r="L351" s="1000"/>
      <c r="M351" s="1002"/>
      <c r="N351" s="1003" t="s">
        <v>622</v>
      </c>
      <c r="O351" s="1004" t="s">
        <v>19</v>
      </c>
      <c r="P351" s="990"/>
      <c r="U351" s="991"/>
      <c r="V351" s="991"/>
    </row>
    <row r="352" spans="2:22" ht="15" customHeight="1" x14ac:dyDescent="0.25">
      <c r="B352" s="2645"/>
      <c r="C352" s="2647"/>
      <c r="D352" s="2647"/>
      <c r="E352" s="2650"/>
      <c r="H352" s="1005"/>
      <c r="I352" s="1006"/>
      <c r="L352" s="990"/>
      <c r="M352" s="991"/>
      <c r="N352" s="1007"/>
      <c r="O352" s="1008"/>
      <c r="P352" s="990"/>
      <c r="U352" s="991"/>
      <c r="V352" s="991"/>
    </row>
    <row r="353" spans="2:22" ht="15" customHeight="1" x14ac:dyDescent="0.25">
      <c r="B353" s="2646"/>
      <c r="C353" s="2648"/>
      <c r="D353" s="2648"/>
      <c r="E353" s="2651"/>
      <c r="H353" s="1009">
        <v>6061</v>
      </c>
      <c r="I353" s="1010" t="s">
        <v>20</v>
      </c>
      <c r="J353" s="1011"/>
      <c r="K353" s="1011"/>
      <c r="L353" s="1012"/>
      <c r="M353" s="1013"/>
      <c r="N353" s="1014">
        <f>$N$577</f>
        <v>0</v>
      </c>
      <c r="O353" s="1015"/>
      <c r="P353" s="990"/>
      <c r="U353" s="991"/>
      <c r="V353" s="991"/>
    </row>
    <row r="354" spans="2:22" ht="15" customHeight="1" thickBot="1" x14ac:dyDescent="0.3">
      <c r="B354" s="1017" t="s">
        <v>21</v>
      </c>
      <c r="C354" s="1018"/>
      <c r="D354" s="1019"/>
      <c r="E354" s="1020"/>
      <c r="H354" s="1021">
        <v>6063</v>
      </c>
      <c r="I354" s="1022" t="s">
        <v>22</v>
      </c>
      <c r="J354" s="1023"/>
      <c r="K354" s="1023"/>
      <c r="L354" s="1024"/>
      <c r="M354" s="1025"/>
      <c r="N354" s="1014">
        <f>$N$578</f>
        <v>0</v>
      </c>
      <c r="O354" s="1026"/>
      <c r="P354" s="990"/>
      <c r="U354" s="991"/>
      <c r="V354" s="991"/>
    </row>
    <row r="355" spans="2:22" ht="15" customHeight="1" x14ac:dyDescent="0.25">
      <c r="B355" s="1027" t="s">
        <v>23</v>
      </c>
      <c r="C355" s="1028"/>
      <c r="D355" s="1029"/>
      <c r="E355" s="1030">
        <f>C355*D355</f>
        <v>0</v>
      </c>
      <c r="H355" s="1021">
        <v>6064</v>
      </c>
      <c r="I355" s="1022" t="s">
        <v>24</v>
      </c>
      <c r="J355" s="1023"/>
      <c r="K355" s="1023"/>
      <c r="L355" s="1024"/>
      <c r="M355" s="1025"/>
      <c r="N355" s="1014">
        <f>$N$579</f>
        <v>0</v>
      </c>
      <c r="O355" s="1026"/>
      <c r="P355" s="1031"/>
      <c r="U355" s="991"/>
      <c r="V355" s="991"/>
    </row>
    <row r="356" spans="2:22" ht="15" customHeight="1" x14ac:dyDescent="0.25">
      <c r="B356" s="1032" t="s">
        <v>25</v>
      </c>
      <c r="C356" s="88"/>
      <c r="D356" s="1033"/>
      <c r="E356" s="1030">
        <f>C356*D356</f>
        <v>0</v>
      </c>
      <c r="G356" s="2163"/>
      <c r="H356" s="1021">
        <v>6066</v>
      </c>
      <c r="I356" s="1022" t="s">
        <v>26</v>
      </c>
      <c r="J356" s="1023"/>
      <c r="K356" s="1023"/>
      <c r="L356" s="1024"/>
      <c r="M356" s="1025"/>
      <c r="N356" s="1014">
        <f>$N$580</f>
        <v>0</v>
      </c>
      <c r="O356" s="1026"/>
      <c r="P356" s="1034"/>
      <c r="U356" s="1034"/>
      <c r="V356" s="1034"/>
    </row>
    <row r="357" spans="2:22" ht="15" customHeight="1" thickBot="1" x14ac:dyDescent="0.3">
      <c r="B357" s="1032" t="s">
        <v>27</v>
      </c>
      <c r="C357" s="96"/>
      <c r="D357" s="1035"/>
      <c r="E357" s="1030">
        <f>C357*D357</f>
        <v>0</v>
      </c>
      <c r="G357" s="2163"/>
      <c r="H357" s="1036" t="s">
        <v>28</v>
      </c>
      <c r="I357" s="1022" t="s">
        <v>29</v>
      </c>
      <c r="J357" s="1023"/>
      <c r="K357" s="1023"/>
      <c r="L357" s="1024"/>
      <c r="M357" s="1025"/>
      <c r="N357" s="1014">
        <f>$N$581</f>
        <v>0</v>
      </c>
      <c r="O357" s="1026"/>
      <c r="P357" s="990"/>
      <c r="U357" s="991"/>
      <c r="V357" s="991"/>
    </row>
    <row r="358" spans="2:22" ht="15" customHeight="1" thickBot="1" x14ac:dyDescent="0.3">
      <c r="B358" s="1037" t="s">
        <v>30</v>
      </c>
      <c r="C358" s="1038">
        <f>SUM(C355:C357)</f>
        <v>0</v>
      </c>
      <c r="D358" s="1039" t="e">
        <f>E358/C358</f>
        <v>#DIV/0!</v>
      </c>
      <c r="E358" s="1040">
        <f>SUM(E355:E357)</f>
        <v>0</v>
      </c>
      <c r="G358" s="2163"/>
      <c r="H358" s="1036" t="s">
        <v>31</v>
      </c>
      <c r="I358" s="1022" t="s">
        <v>32</v>
      </c>
      <c r="J358" s="1023"/>
      <c r="K358" s="1023"/>
      <c r="L358" s="1024"/>
      <c r="M358" s="1025"/>
      <c r="N358" s="1014">
        <f>$N$582</f>
        <v>0</v>
      </c>
      <c r="O358" s="1026"/>
      <c r="P358" s="990"/>
      <c r="U358" s="991"/>
      <c r="V358" s="991"/>
    </row>
    <row r="359" spans="2:22" ht="15" customHeight="1" thickBot="1" x14ac:dyDescent="0.3">
      <c r="B359" s="1041"/>
      <c r="C359" s="1042"/>
      <c r="D359" s="1043"/>
      <c r="E359" s="1044"/>
      <c r="G359" s="2163"/>
      <c r="H359" s="1036" t="s">
        <v>33</v>
      </c>
      <c r="I359" s="1022" t="s">
        <v>34</v>
      </c>
      <c r="J359" s="1023"/>
      <c r="K359" s="1023"/>
      <c r="L359" s="1024"/>
      <c r="M359" s="1025"/>
      <c r="N359" s="1014">
        <f>$N$583</f>
        <v>0</v>
      </c>
      <c r="O359" s="1026"/>
      <c r="P359" s="990"/>
      <c r="U359" s="991"/>
      <c r="V359" s="991"/>
    </row>
    <row r="360" spans="2:22" ht="15" customHeight="1" thickBot="1" x14ac:dyDescent="0.3">
      <c r="B360" s="1045" t="s">
        <v>35</v>
      </c>
      <c r="C360" s="1046"/>
      <c r="D360" s="1047"/>
      <c r="E360" s="1048"/>
      <c r="G360" s="2163"/>
      <c r="H360" s="1049" t="s">
        <v>36</v>
      </c>
      <c r="I360" s="1050" t="s">
        <v>37</v>
      </c>
      <c r="J360" s="1051"/>
      <c r="K360" s="1051"/>
      <c r="L360" s="1052"/>
      <c r="M360" s="1053"/>
      <c r="N360" s="1014">
        <f>$N$584</f>
        <v>0</v>
      </c>
      <c r="O360" s="1054"/>
      <c r="P360" s="990"/>
      <c r="U360" s="991"/>
      <c r="V360" s="991"/>
    </row>
    <row r="361" spans="2:22" ht="15" customHeight="1" x14ac:dyDescent="0.25">
      <c r="B361" s="1027" t="s">
        <v>38</v>
      </c>
      <c r="C361" s="1028"/>
      <c r="D361" s="1029"/>
      <c r="E361" s="1030">
        <f>C361*D361</f>
        <v>0</v>
      </c>
      <c r="G361" s="2163"/>
      <c r="H361" s="1055">
        <v>60</v>
      </c>
      <c r="I361" s="1056" t="s">
        <v>39</v>
      </c>
      <c r="J361" s="1057"/>
      <c r="K361" s="1057"/>
      <c r="L361" s="1058"/>
      <c r="M361" s="1059"/>
      <c r="N361" s="1060">
        <f>$N$585</f>
        <v>0</v>
      </c>
      <c r="O361" s="1061">
        <f>SUM(O353:O360)</f>
        <v>0</v>
      </c>
      <c r="P361" s="1031"/>
      <c r="U361" s="991"/>
      <c r="V361" s="991"/>
    </row>
    <row r="362" spans="2:22" ht="15" customHeight="1" x14ac:dyDescent="0.25">
      <c r="B362" s="1032" t="s">
        <v>40</v>
      </c>
      <c r="C362" s="88"/>
      <c r="D362" s="1033"/>
      <c r="E362" s="1030">
        <f>C362*D362</f>
        <v>0</v>
      </c>
      <c r="G362" s="2163"/>
      <c r="H362" s="1062"/>
      <c r="I362" s="1063"/>
      <c r="J362" s="1001"/>
      <c r="K362" s="1001"/>
      <c r="L362" s="1064"/>
      <c r="M362" s="1065"/>
      <c r="N362" s="1063"/>
      <c r="O362" s="1066"/>
      <c r="P362" s="1067"/>
      <c r="U362" s="1067"/>
      <c r="V362" s="1067"/>
    </row>
    <row r="363" spans="2:22" ht="15" customHeight="1" thickBot="1" x14ac:dyDescent="0.3">
      <c r="B363" s="1032" t="s">
        <v>41</v>
      </c>
      <c r="C363" s="88"/>
      <c r="D363" s="1033"/>
      <c r="E363" s="1030">
        <f>C363*D363</f>
        <v>0</v>
      </c>
      <c r="G363" s="2163"/>
      <c r="H363" s="1068">
        <v>613</v>
      </c>
      <c r="I363" s="1069" t="s">
        <v>42</v>
      </c>
      <c r="J363" s="1070"/>
      <c r="K363" s="1070"/>
      <c r="L363" s="1071"/>
      <c r="M363" s="1071"/>
      <c r="N363" s="1072">
        <f>$N$587</f>
        <v>0</v>
      </c>
      <c r="O363" s="1073"/>
      <c r="P363" s="1031"/>
      <c r="U363" s="991"/>
      <c r="V363" s="991"/>
    </row>
    <row r="364" spans="2:22" ht="15" customHeight="1" thickBot="1" x14ac:dyDescent="0.3">
      <c r="B364" s="1074" t="s">
        <v>43</v>
      </c>
      <c r="C364" s="1038">
        <f>SUM(C361:C363)</f>
        <v>0</v>
      </c>
      <c r="D364" s="1039" t="e">
        <f>E364/C364</f>
        <v>#DIV/0!</v>
      </c>
      <c r="E364" s="1040">
        <f>SUM(E361:E363)</f>
        <v>0</v>
      </c>
      <c r="G364" s="2163"/>
      <c r="H364" s="1021">
        <v>614</v>
      </c>
      <c r="I364" s="1022" t="s">
        <v>44</v>
      </c>
      <c r="J364" s="1023"/>
      <c r="K364" s="1023"/>
      <c r="L364" s="1024"/>
      <c r="M364" s="1024"/>
      <c r="N364" s="1072">
        <f>$N$588</f>
        <v>0</v>
      </c>
      <c r="O364" s="1075"/>
      <c r="P364" s="1067"/>
      <c r="U364" s="1067"/>
      <c r="V364" s="1067"/>
    </row>
    <row r="365" spans="2:22" ht="15" customHeight="1" thickBot="1" x14ac:dyDescent="0.3">
      <c r="B365" s="1041"/>
      <c r="C365" s="1076"/>
      <c r="D365" s="1077"/>
      <c r="E365" s="1078"/>
      <c r="G365" s="2163"/>
      <c r="H365" s="1021">
        <v>615</v>
      </c>
      <c r="I365" s="1022" t="s">
        <v>45</v>
      </c>
      <c r="J365" s="1023"/>
      <c r="K365" s="1023"/>
      <c r="L365" s="1024"/>
      <c r="M365" s="1024"/>
      <c r="N365" s="1072">
        <f>$N$589</f>
        <v>0</v>
      </c>
      <c r="O365" s="1075"/>
      <c r="P365" s="1031"/>
      <c r="U365" s="991"/>
      <c r="V365" s="991"/>
    </row>
    <row r="366" spans="2:22" ht="15" customHeight="1" thickBot="1" x14ac:dyDescent="0.3">
      <c r="B366" s="1045" t="s">
        <v>46</v>
      </c>
      <c r="C366" s="1046"/>
      <c r="D366" s="1047"/>
      <c r="E366" s="1048"/>
      <c r="G366" s="2163"/>
      <c r="H366" s="1021">
        <v>616</v>
      </c>
      <c r="I366" s="1022" t="s">
        <v>47</v>
      </c>
      <c r="J366" s="1023"/>
      <c r="K366" s="1023"/>
      <c r="L366" s="1024"/>
      <c r="M366" s="1024"/>
      <c r="N366" s="1072">
        <f>$N$590</f>
        <v>0</v>
      </c>
      <c r="O366" s="1075"/>
      <c r="P366" s="1067"/>
      <c r="U366" s="1067"/>
      <c r="V366" s="1067"/>
    </row>
    <row r="367" spans="2:22" ht="15" customHeight="1" x14ac:dyDescent="0.25">
      <c r="B367" s="1027" t="s">
        <v>48</v>
      </c>
      <c r="C367" s="1028"/>
      <c r="D367" s="1029"/>
      <c r="E367" s="1030">
        <f>C367*D367</f>
        <v>0</v>
      </c>
      <c r="G367" s="2163"/>
      <c r="H367" s="1079">
        <v>618</v>
      </c>
      <c r="I367" s="1080" t="s">
        <v>49</v>
      </c>
      <c r="J367" s="1081"/>
      <c r="K367" s="1081"/>
      <c r="L367" s="1082"/>
      <c r="M367" s="1082"/>
      <c r="N367" s="1072">
        <f>$N$591</f>
        <v>0</v>
      </c>
      <c r="O367" s="1083"/>
      <c r="P367" s="1031"/>
      <c r="U367" s="991"/>
      <c r="V367" s="991"/>
    </row>
    <row r="368" spans="2:22" ht="15" customHeight="1" x14ac:dyDescent="0.25">
      <c r="B368" s="1084" t="s">
        <v>50</v>
      </c>
      <c r="C368" s="1028"/>
      <c r="D368" s="1029"/>
      <c r="E368" s="1030">
        <f t="shared" ref="E368:E381" si="3">C368*D368</f>
        <v>0</v>
      </c>
      <c r="G368" s="2163"/>
      <c r="H368" s="1055">
        <v>61</v>
      </c>
      <c r="I368" s="1085" t="s">
        <v>51</v>
      </c>
      <c r="J368" s="1057"/>
      <c r="K368" s="1057"/>
      <c r="L368" s="1058"/>
      <c r="M368" s="1058"/>
      <c r="N368" s="1086">
        <f>$N$592</f>
        <v>0</v>
      </c>
      <c r="O368" s="1061">
        <f>SUM(O363:O367)</f>
        <v>0</v>
      </c>
      <c r="P368" s="1067"/>
      <c r="U368" s="1067"/>
      <c r="V368" s="1067"/>
    </row>
    <row r="369" spans="2:22" ht="15" customHeight="1" x14ac:dyDescent="0.25">
      <c r="B369" s="1084" t="s">
        <v>52</v>
      </c>
      <c r="C369" s="1028"/>
      <c r="D369" s="1029"/>
      <c r="E369" s="1030">
        <f t="shared" si="3"/>
        <v>0</v>
      </c>
      <c r="G369" s="2163"/>
      <c r="H369" s="1087"/>
      <c r="I369" s="990"/>
      <c r="L369" s="1031"/>
      <c r="M369" s="991"/>
      <c r="N369" s="1065"/>
      <c r="O369" s="1088"/>
      <c r="P369" s="1031"/>
      <c r="U369" s="991"/>
      <c r="V369" s="991"/>
    </row>
    <row r="370" spans="2:22" ht="15" customHeight="1" x14ac:dyDescent="0.25">
      <c r="B370" s="1084" t="s">
        <v>53</v>
      </c>
      <c r="C370" s="1028"/>
      <c r="D370" s="1029"/>
      <c r="E370" s="1030">
        <f t="shared" si="3"/>
        <v>0</v>
      </c>
      <c r="H370" s="1068">
        <v>621</v>
      </c>
      <c r="I370" s="1089" t="s">
        <v>54</v>
      </c>
      <c r="J370" s="1011"/>
      <c r="K370" s="1011"/>
      <c r="L370" s="1012"/>
      <c r="M370" s="1013"/>
      <c r="N370" s="1014">
        <f>$N$594</f>
        <v>0</v>
      </c>
      <c r="O370" s="1090"/>
      <c r="P370" s="1034"/>
      <c r="U370" s="1034"/>
      <c r="V370" s="1034"/>
    </row>
    <row r="371" spans="2:22" ht="15" customHeight="1" x14ac:dyDescent="0.25">
      <c r="B371" s="1084" t="s">
        <v>55</v>
      </c>
      <c r="C371" s="1028"/>
      <c r="D371" s="1029"/>
      <c r="E371" s="1030">
        <f t="shared" si="3"/>
        <v>0</v>
      </c>
      <c r="H371" s="1021">
        <v>622</v>
      </c>
      <c r="I371" s="1022" t="s">
        <v>56</v>
      </c>
      <c r="J371" s="1023"/>
      <c r="K371" s="1023"/>
      <c r="L371" s="1024"/>
      <c r="M371" s="1025"/>
      <c r="N371" s="1014">
        <f>$N$595</f>
        <v>0</v>
      </c>
      <c r="O371" s="1026"/>
      <c r="P371" s="1034"/>
      <c r="U371" s="991"/>
      <c r="V371" s="991"/>
    </row>
    <row r="372" spans="2:22" ht="15" customHeight="1" x14ac:dyDescent="0.25">
      <c r="B372" s="1084" t="s">
        <v>57</v>
      </c>
      <c r="C372" s="1028"/>
      <c r="D372" s="1029"/>
      <c r="E372" s="1030">
        <f t="shared" si="3"/>
        <v>0</v>
      </c>
      <c r="H372" s="1021" t="s">
        <v>58</v>
      </c>
      <c r="I372" s="1022" t="s">
        <v>59</v>
      </c>
      <c r="J372" s="1023"/>
      <c r="K372" s="1023"/>
      <c r="L372" s="1024"/>
      <c r="M372" s="1025"/>
      <c r="N372" s="1014">
        <f>$N$596</f>
        <v>0</v>
      </c>
      <c r="O372" s="1026"/>
      <c r="P372" s="1034"/>
      <c r="U372" s="991"/>
      <c r="V372" s="991"/>
    </row>
    <row r="373" spans="2:22" ht="15" customHeight="1" x14ac:dyDescent="0.25">
      <c r="B373" s="1084" t="s">
        <v>60</v>
      </c>
      <c r="C373" s="1028"/>
      <c r="D373" s="1029"/>
      <c r="E373" s="1030">
        <f t="shared" si="3"/>
        <v>0</v>
      </c>
      <c r="H373" s="1021">
        <v>623</v>
      </c>
      <c r="I373" s="1022" t="s">
        <v>61</v>
      </c>
      <c r="J373" s="1023"/>
      <c r="K373" s="1023"/>
      <c r="L373" s="1024"/>
      <c r="M373" s="1025"/>
      <c r="N373" s="1014">
        <f>$N$597</f>
        <v>0</v>
      </c>
      <c r="O373" s="1026"/>
    </row>
    <row r="374" spans="2:22" ht="15" customHeight="1" x14ac:dyDescent="0.25">
      <c r="B374" s="1084" t="s">
        <v>62</v>
      </c>
      <c r="C374" s="1028"/>
      <c r="D374" s="1029"/>
      <c r="E374" s="1030">
        <f t="shared" si="3"/>
        <v>0</v>
      </c>
      <c r="H374" s="1021">
        <v>624</v>
      </c>
      <c r="I374" s="1022" t="s">
        <v>63</v>
      </c>
      <c r="J374" s="1023"/>
      <c r="K374" s="1023"/>
      <c r="L374" s="1024"/>
      <c r="M374" s="1025"/>
      <c r="N374" s="1014">
        <f>$N$598</f>
        <v>0</v>
      </c>
      <c r="O374" s="1026"/>
    </row>
    <row r="375" spans="2:22" ht="15" customHeight="1" x14ac:dyDescent="0.25">
      <c r="B375" s="1084" t="s">
        <v>64</v>
      </c>
      <c r="C375" s="1028"/>
      <c r="D375" s="1029"/>
      <c r="E375" s="1030">
        <f t="shared" si="3"/>
        <v>0</v>
      </c>
      <c r="H375" s="1021" t="s">
        <v>65</v>
      </c>
      <c r="I375" s="1022" t="s">
        <v>66</v>
      </c>
      <c r="J375" s="1023"/>
      <c r="K375" s="1023"/>
      <c r="L375" s="1024"/>
      <c r="M375" s="1025"/>
      <c r="N375" s="1014">
        <f>$N$599</f>
        <v>0</v>
      </c>
      <c r="O375" s="1026"/>
    </row>
    <row r="376" spans="2:22" ht="15" customHeight="1" x14ac:dyDescent="0.25">
      <c r="B376" s="1084" t="s">
        <v>67</v>
      </c>
      <c r="C376" s="1028"/>
      <c r="D376" s="1029"/>
      <c r="E376" s="1030">
        <f t="shared" si="3"/>
        <v>0</v>
      </c>
      <c r="H376" s="1021" t="s">
        <v>68</v>
      </c>
      <c r="I376" s="1022" t="s">
        <v>69</v>
      </c>
      <c r="J376" s="1023"/>
      <c r="K376" s="1023"/>
      <c r="L376" s="1024"/>
      <c r="M376" s="1025"/>
      <c r="N376" s="1014">
        <f>$N$600</f>
        <v>0</v>
      </c>
      <c r="O376" s="1026"/>
    </row>
    <row r="377" spans="2:22" ht="15" customHeight="1" x14ac:dyDescent="0.25">
      <c r="B377" s="1084" t="s">
        <v>70</v>
      </c>
      <c r="C377" s="1028"/>
      <c r="D377" s="1029"/>
      <c r="E377" s="1030">
        <f t="shared" si="3"/>
        <v>0</v>
      </c>
      <c r="H377" s="1021">
        <v>626</v>
      </c>
      <c r="I377" s="1022" t="s">
        <v>71</v>
      </c>
      <c r="J377" s="1023"/>
      <c r="K377" s="1023"/>
      <c r="L377" s="1024"/>
      <c r="M377" s="1025"/>
      <c r="N377" s="1014">
        <f>$N$601</f>
        <v>0</v>
      </c>
      <c r="O377" s="1026"/>
    </row>
    <row r="378" spans="2:22" ht="15" customHeight="1" x14ac:dyDescent="0.25">
      <c r="B378" s="1084" t="s">
        <v>72</v>
      </c>
      <c r="C378" s="1028"/>
      <c r="D378" s="1029"/>
      <c r="E378" s="1030">
        <f t="shared" si="3"/>
        <v>0</v>
      </c>
      <c r="H378" s="1021" t="s">
        <v>73</v>
      </c>
      <c r="I378" s="1022" t="s">
        <v>74</v>
      </c>
      <c r="J378" s="1023"/>
      <c r="K378" s="1023"/>
      <c r="L378" s="1024"/>
      <c r="M378" s="1025"/>
      <c r="N378" s="1014">
        <f>$N$602</f>
        <v>0</v>
      </c>
      <c r="O378" s="1026"/>
    </row>
    <row r="379" spans="2:22" ht="15" customHeight="1" x14ac:dyDescent="0.25">
      <c r="B379" s="1084" t="s">
        <v>75</v>
      </c>
      <c r="C379" s="1028"/>
      <c r="D379" s="1029"/>
      <c r="E379" s="1030">
        <f t="shared" si="3"/>
        <v>0</v>
      </c>
      <c r="H379" s="1021" t="s">
        <v>76</v>
      </c>
      <c r="I379" s="1022" t="s">
        <v>77</v>
      </c>
      <c r="J379" s="1023"/>
      <c r="K379" s="1023"/>
      <c r="L379" s="1024"/>
      <c r="M379" s="1025"/>
      <c r="N379" s="1014">
        <f>$N$603</f>
        <v>0</v>
      </c>
      <c r="O379" s="1026"/>
    </row>
    <row r="380" spans="2:22" ht="15" customHeight="1" x14ac:dyDescent="0.25">
      <c r="B380" s="1084" t="s">
        <v>78</v>
      </c>
      <c r="C380" s="1028"/>
      <c r="D380" s="1029"/>
      <c r="E380" s="1030">
        <f t="shared" si="3"/>
        <v>0</v>
      </c>
      <c r="H380" s="1079" t="s">
        <v>79</v>
      </c>
      <c r="I380" s="1050" t="s">
        <v>80</v>
      </c>
      <c r="J380" s="1051"/>
      <c r="K380" s="1051"/>
      <c r="L380" s="1052"/>
      <c r="M380" s="1053"/>
      <c r="N380" s="1014">
        <f>$N$604</f>
        <v>0</v>
      </c>
      <c r="O380" s="1054"/>
    </row>
    <row r="381" spans="2:22" ht="14.4" thickBot="1" x14ac:dyDescent="0.3">
      <c r="B381" s="1032" t="s">
        <v>81</v>
      </c>
      <c r="C381" s="1028"/>
      <c r="D381" s="1029"/>
      <c r="E381" s="1030">
        <f t="shared" si="3"/>
        <v>0</v>
      </c>
      <c r="H381" s="1055">
        <v>62</v>
      </c>
      <c r="I381" s="1085" t="s">
        <v>82</v>
      </c>
      <c r="J381" s="1057"/>
      <c r="K381" s="1057"/>
      <c r="L381" s="1058"/>
      <c r="M381" s="1059"/>
      <c r="N381" s="1060">
        <f>$N$605</f>
        <v>0</v>
      </c>
      <c r="O381" s="1061">
        <f>SUM(O370:O380)</f>
        <v>0</v>
      </c>
    </row>
    <row r="382" spans="2:22" ht="14.1" customHeight="1" thickBot="1" x14ac:dyDescent="0.3">
      <c r="B382" s="1037" t="s">
        <v>83</v>
      </c>
      <c r="C382" s="1038">
        <f>SUM(C367:C381)</f>
        <v>0</v>
      </c>
      <c r="D382" s="1039" t="e">
        <f>E382/C382</f>
        <v>#DIV/0!</v>
      </c>
      <c r="E382" s="1040">
        <f>SUM(E367:E381)</f>
        <v>0</v>
      </c>
      <c r="H382" s="999"/>
      <c r="I382" s="1067"/>
      <c r="N382" s="1000"/>
      <c r="O382" s="1091"/>
    </row>
    <row r="383" spans="2:22" ht="14.1" customHeight="1" thickBot="1" x14ac:dyDescent="0.3">
      <c r="B383" s="1092"/>
      <c r="C383" s="1093"/>
      <c r="D383" s="1094"/>
      <c r="E383" s="1095"/>
      <c r="H383" s="1096">
        <v>63</v>
      </c>
      <c r="I383" s="1085" t="s">
        <v>84</v>
      </c>
      <c r="J383" s="1057"/>
      <c r="K383" s="1057"/>
      <c r="L383" s="1058"/>
      <c r="M383" s="1059"/>
      <c r="N383" s="1060">
        <f>$N$607</f>
        <v>0</v>
      </c>
      <c r="O383" s="1090"/>
    </row>
    <row r="384" spans="2:22" ht="14.1" customHeight="1" thickBot="1" x14ac:dyDescent="0.3">
      <c r="B384" s="1045" t="s">
        <v>85</v>
      </c>
      <c r="C384" s="1046"/>
      <c r="D384" s="1047"/>
      <c r="E384" s="1048"/>
      <c r="H384" s="1062"/>
      <c r="I384" s="1034"/>
      <c r="N384" s="1063"/>
      <c r="O384" s="1066"/>
    </row>
    <row r="385" spans="2:15" ht="14.1" customHeight="1" x14ac:dyDescent="0.25">
      <c r="B385" s="1097" t="s">
        <v>86</v>
      </c>
      <c r="C385" s="1028"/>
      <c r="D385" s="1029"/>
      <c r="E385" s="1030">
        <f>C385*D385</f>
        <v>0</v>
      </c>
      <c r="H385" s="1068">
        <v>64111</v>
      </c>
      <c r="I385" s="1089" t="s">
        <v>87</v>
      </c>
      <c r="J385" s="1011"/>
      <c r="K385" s="1011"/>
      <c r="L385" s="1012"/>
      <c r="M385" s="1013"/>
      <c r="N385" s="1014">
        <f>$N$609</f>
        <v>0</v>
      </c>
      <c r="O385" s="1090"/>
    </row>
    <row r="386" spans="2:15" ht="14.1" customHeight="1" x14ac:dyDescent="0.25">
      <c r="B386" s="1032" t="s">
        <v>88</v>
      </c>
      <c r="C386" s="88"/>
      <c r="D386" s="1033"/>
      <c r="E386" s="1030">
        <f>C386*D386</f>
        <v>0</v>
      </c>
      <c r="H386" s="1021">
        <v>64115</v>
      </c>
      <c r="I386" s="1022" t="s">
        <v>89</v>
      </c>
      <c r="J386" s="1023"/>
      <c r="K386" s="1023"/>
      <c r="L386" s="1024"/>
      <c r="M386" s="1025"/>
      <c r="N386" s="1014">
        <f>$N$610</f>
        <v>0</v>
      </c>
      <c r="O386" s="1026"/>
    </row>
    <row r="387" spans="2:15" ht="14.1" customHeight="1" thickBot="1" x14ac:dyDescent="0.3">
      <c r="B387" s="1032" t="s">
        <v>90</v>
      </c>
      <c r="C387" s="96"/>
      <c r="D387" s="1035"/>
      <c r="E387" s="1030">
        <f>C387*D387</f>
        <v>0</v>
      </c>
      <c r="H387" s="1021">
        <v>645</v>
      </c>
      <c r="I387" s="1022" t="s">
        <v>91</v>
      </c>
      <c r="J387" s="1023"/>
      <c r="K387" s="1023"/>
      <c r="L387" s="1024"/>
      <c r="M387" s="1025"/>
      <c r="N387" s="1014">
        <f>$N$611</f>
        <v>0</v>
      </c>
      <c r="O387" s="1026"/>
    </row>
    <row r="388" spans="2:15" ht="14.1" customHeight="1" thickBot="1" x14ac:dyDescent="0.3">
      <c r="B388" s="1037" t="s">
        <v>92</v>
      </c>
      <c r="C388" s="1038">
        <f>SUM(C385:C387)</f>
        <v>0</v>
      </c>
      <c r="D388" s="1039" t="e">
        <f>E388/C388</f>
        <v>#DIV/0!</v>
      </c>
      <c r="E388" s="1040">
        <f>SUM(E385:E387)</f>
        <v>0</v>
      </c>
      <c r="H388" s="1079">
        <v>647</v>
      </c>
      <c r="I388" s="1050" t="s">
        <v>93</v>
      </c>
      <c r="J388" s="1051"/>
      <c r="K388" s="1051"/>
      <c r="L388" s="1052"/>
      <c r="M388" s="1053"/>
      <c r="N388" s="1014">
        <f>$N$612</f>
        <v>0</v>
      </c>
      <c r="O388" s="1054"/>
    </row>
    <row r="389" spans="2:15" ht="14.1" customHeight="1" thickBot="1" x14ac:dyDescent="0.3">
      <c r="B389" s="1092"/>
      <c r="C389" s="1093"/>
      <c r="D389" s="1094"/>
      <c r="E389" s="1095"/>
      <c r="H389" s="1055">
        <v>64</v>
      </c>
      <c r="I389" s="1085" t="s">
        <v>94</v>
      </c>
      <c r="J389" s="1057"/>
      <c r="K389" s="1057"/>
      <c r="L389" s="1058"/>
      <c r="M389" s="1059"/>
      <c r="N389" s="1060">
        <f>$N$613</f>
        <v>0</v>
      </c>
      <c r="O389" s="1098">
        <f>E399+O388</f>
        <v>0</v>
      </c>
    </row>
    <row r="390" spans="2:15" ht="14.1" customHeight="1" thickBot="1" x14ac:dyDescent="0.3">
      <c r="B390" s="1045" t="s">
        <v>95</v>
      </c>
      <c r="C390" s="1046"/>
      <c r="D390" s="1047"/>
      <c r="E390" s="1048"/>
      <c r="H390" s="1062"/>
      <c r="I390" s="1034"/>
      <c r="N390" s="1063"/>
      <c r="O390" s="1066"/>
    </row>
    <row r="391" spans="2:15" ht="14.1" customHeight="1" x14ac:dyDescent="0.25">
      <c r="B391" s="1097" t="s">
        <v>96</v>
      </c>
      <c r="C391" s="1028"/>
      <c r="D391" s="1029"/>
      <c r="E391" s="1030">
        <f>C391*D391</f>
        <v>0</v>
      </c>
      <c r="H391" s="1021">
        <v>654</v>
      </c>
      <c r="I391" s="1089" t="s">
        <v>97</v>
      </c>
      <c r="J391" s="1011"/>
      <c r="K391" s="1011"/>
      <c r="L391" s="1012"/>
      <c r="M391" s="1013"/>
      <c r="N391" s="1014">
        <f>$N$615</f>
        <v>0</v>
      </c>
      <c r="O391" s="1026"/>
    </row>
    <row r="392" spans="2:15" ht="14.1" customHeight="1" x14ac:dyDescent="0.25">
      <c r="B392" s="1032" t="s">
        <v>98</v>
      </c>
      <c r="C392" s="88"/>
      <c r="D392" s="1033"/>
      <c r="E392" s="1030">
        <f>C392*D392</f>
        <v>0</v>
      </c>
      <c r="H392" s="1021">
        <v>655</v>
      </c>
      <c r="I392" s="1099" t="s">
        <v>99</v>
      </c>
      <c r="J392" s="1023"/>
      <c r="K392" s="1023"/>
      <c r="L392" s="1024"/>
      <c r="M392" s="1025"/>
      <c r="N392" s="1014">
        <f>$N$616</f>
        <v>0</v>
      </c>
      <c r="O392" s="1026"/>
    </row>
    <row r="393" spans="2:15" ht="14.1" customHeight="1" x14ac:dyDescent="0.25">
      <c r="B393" s="1032" t="s">
        <v>100</v>
      </c>
      <c r="C393" s="88"/>
      <c r="D393" s="1033"/>
      <c r="E393" s="1030">
        <f>C393*D393</f>
        <v>0</v>
      </c>
      <c r="H393" s="1068">
        <v>658</v>
      </c>
      <c r="I393" s="1100" t="s">
        <v>101</v>
      </c>
      <c r="J393" s="1051"/>
      <c r="K393" s="1051"/>
      <c r="L393" s="1101"/>
      <c r="M393" s="1102"/>
      <c r="N393" s="1014">
        <f>$N$617</f>
        <v>0</v>
      </c>
      <c r="O393" s="1054"/>
    </row>
    <row r="394" spans="2:15" ht="14.1" customHeight="1" x14ac:dyDescent="0.25">
      <c r="B394" s="1032" t="s">
        <v>102</v>
      </c>
      <c r="C394" s="88"/>
      <c r="D394" s="1033"/>
      <c r="E394" s="1030">
        <f>C394*D394</f>
        <v>0</v>
      </c>
      <c r="H394" s="1055">
        <v>65</v>
      </c>
      <c r="I394" s="1085" t="s">
        <v>103</v>
      </c>
      <c r="J394" s="1057"/>
      <c r="K394" s="1057"/>
      <c r="L394" s="1103"/>
      <c r="M394" s="1104"/>
      <c r="N394" s="1060">
        <f>$N$618</f>
        <v>0</v>
      </c>
      <c r="O394" s="1061">
        <f>SUM(O391:O393)</f>
        <v>0</v>
      </c>
    </row>
    <row r="395" spans="2:15" ht="14.1" customHeight="1" thickBot="1" x14ac:dyDescent="0.3">
      <c r="B395" s="1032" t="s">
        <v>104</v>
      </c>
      <c r="C395" s="96"/>
      <c r="D395" s="1035"/>
      <c r="E395" s="1030">
        <f>C395*D395</f>
        <v>0</v>
      </c>
      <c r="H395" s="999"/>
      <c r="I395" s="1067"/>
      <c r="L395" s="1034"/>
      <c r="M395" s="1034"/>
      <c r="N395" s="1000"/>
      <c r="O395" s="1091"/>
    </row>
    <row r="396" spans="2:15" ht="14.1" customHeight="1" thickBot="1" x14ac:dyDescent="0.3">
      <c r="B396" s="1037" t="s">
        <v>105</v>
      </c>
      <c r="C396" s="1038">
        <f>SUM(C391:C395)</f>
        <v>0</v>
      </c>
      <c r="D396" s="1039" t="e">
        <f>E396/C396</f>
        <v>#DIV/0!</v>
      </c>
      <c r="E396" s="1040">
        <f>SUM(E391:E395)</f>
        <v>0</v>
      </c>
      <c r="H396" s="1096">
        <v>66</v>
      </c>
      <c r="I396" s="1085" t="s">
        <v>106</v>
      </c>
      <c r="J396" s="1057"/>
      <c r="K396" s="1057"/>
      <c r="L396" s="1057"/>
      <c r="M396" s="1105"/>
      <c r="N396" s="1060">
        <f>$N$620</f>
        <v>0</v>
      </c>
      <c r="O396" s="1090"/>
    </row>
    <row r="397" spans="2:15" ht="14.1" customHeight="1" x14ac:dyDescent="0.25">
      <c r="B397" s="1092"/>
      <c r="C397" s="1106"/>
      <c r="D397" s="1094"/>
      <c r="E397" s="1095"/>
      <c r="H397" s="999"/>
      <c r="I397" s="1067"/>
      <c r="L397" s="1034"/>
      <c r="M397" s="1034"/>
      <c r="N397" s="1000"/>
      <c r="O397" s="1091"/>
    </row>
    <row r="398" spans="2:15" ht="14.1" customHeight="1" thickBot="1" x14ac:dyDescent="0.3">
      <c r="B398" s="1092"/>
      <c r="C398" s="1106"/>
      <c r="D398" s="1094"/>
      <c r="E398" s="1095"/>
      <c r="H398" s="1096">
        <v>67</v>
      </c>
      <c r="I398" s="1085" t="s">
        <v>107</v>
      </c>
      <c r="J398" s="1057"/>
      <c r="K398" s="1057"/>
      <c r="L398" s="1057"/>
      <c r="M398" s="1105"/>
      <c r="N398" s="1060">
        <f>$N$622</f>
        <v>0</v>
      </c>
      <c r="O398" s="1090"/>
    </row>
    <row r="399" spans="2:15" ht="14.1" customHeight="1" x14ac:dyDescent="0.25">
      <c r="B399" s="2624" t="s">
        <v>108</v>
      </c>
      <c r="C399" s="2625"/>
      <c r="D399" s="2626"/>
      <c r="E399" s="2633">
        <f>E396+E388+E382+E364+E358</f>
        <v>0</v>
      </c>
      <c r="H399" s="1062"/>
      <c r="I399" s="1034"/>
      <c r="L399" s="1034"/>
      <c r="M399" s="1034"/>
      <c r="N399" s="1063"/>
      <c r="O399" s="1066"/>
    </row>
    <row r="400" spans="2:15" ht="14.1" customHeight="1" x14ac:dyDescent="0.25">
      <c r="B400" s="2627"/>
      <c r="C400" s="2628"/>
      <c r="D400" s="2629"/>
      <c r="E400" s="2634"/>
      <c r="H400" s="1068" t="s">
        <v>109</v>
      </c>
      <c r="I400" s="1089" t="s">
        <v>110</v>
      </c>
      <c r="J400" s="1011"/>
      <c r="K400" s="1011"/>
      <c r="L400" s="1011"/>
      <c r="M400" s="1107"/>
      <c r="N400" s="1014">
        <f>$N$624</f>
        <v>0</v>
      </c>
      <c r="O400" s="1090"/>
    </row>
    <row r="401" spans="2:15" ht="14.1" customHeight="1" x14ac:dyDescent="0.25">
      <c r="B401" s="2627"/>
      <c r="C401" s="2628"/>
      <c r="D401" s="2629"/>
      <c r="E401" s="2634"/>
      <c r="H401" s="1021" t="s">
        <v>111</v>
      </c>
      <c r="I401" s="1022" t="s">
        <v>112</v>
      </c>
      <c r="J401" s="1023"/>
      <c r="K401" s="1023"/>
      <c r="L401" s="1024"/>
      <c r="M401" s="1025"/>
      <c r="N401" s="1014">
        <f>$N$625</f>
        <v>0</v>
      </c>
      <c r="O401" s="1026"/>
    </row>
    <row r="402" spans="2:15" ht="14.1" customHeight="1" thickBot="1" x14ac:dyDescent="0.3">
      <c r="B402" s="2630"/>
      <c r="C402" s="2631"/>
      <c r="D402" s="2632"/>
      <c r="E402" s="2635"/>
      <c r="H402" s="1079">
        <v>6815</v>
      </c>
      <c r="I402" s="1050" t="s">
        <v>113</v>
      </c>
      <c r="J402" s="1051"/>
      <c r="K402" s="1051"/>
      <c r="L402" s="1052"/>
      <c r="M402" s="1053"/>
      <c r="N402" s="1014">
        <f>$N$626</f>
        <v>0</v>
      </c>
      <c r="O402" s="1054"/>
    </row>
    <row r="403" spans="2:15" ht="14.1" customHeight="1" thickBot="1" x14ac:dyDescent="0.3">
      <c r="B403" s="1108"/>
      <c r="C403" s="1109"/>
      <c r="D403" s="1109"/>
      <c r="E403" s="1110"/>
      <c r="H403" s="1055">
        <v>68</v>
      </c>
      <c r="I403" s="1085" t="s">
        <v>114</v>
      </c>
      <c r="J403" s="1057"/>
      <c r="K403" s="1057"/>
      <c r="L403" s="1111"/>
      <c r="M403" s="1112"/>
      <c r="N403" s="1060">
        <f>$N$627</f>
        <v>0</v>
      </c>
      <c r="O403" s="1061">
        <f>SUM(O400:O402)</f>
        <v>0</v>
      </c>
    </row>
    <row r="404" spans="2:15" ht="14.1" customHeight="1" thickTop="1" x14ac:dyDescent="0.25">
      <c r="H404" s="1062"/>
      <c r="I404" s="1034"/>
      <c r="L404" s="1034"/>
      <c r="M404" s="1034"/>
      <c r="N404" s="1063"/>
      <c r="O404" s="1066"/>
    </row>
    <row r="405" spans="2:15" ht="14.1" customHeight="1" x14ac:dyDescent="0.25">
      <c r="H405" s="1113">
        <v>86</v>
      </c>
      <c r="I405" s="1085" t="s">
        <v>115</v>
      </c>
      <c r="J405" s="1057"/>
      <c r="K405" s="1057"/>
      <c r="L405" s="1057"/>
      <c r="M405" s="1105"/>
      <c r="N405" s="1060">
        <f>$N$629</f>
        <v>0</v>
      </c>
      <c r="O405" s="1114"/>
    </row>
    <row r="406" spans="2:15" ht="14.4" thickBot="1" x14ac:dyDescent="0.3">
      <c r="H406" s="1115"/>
      <c r="I406" s="1031"/>
      <c r="J406" s="1031"/>
      <c r="K406" s="1031"/>
      <c r="L406" s="1034"/>
      <c r="M406" s="1034"/>
      <c r="N406" s="991"/>
      <c r="O406" s="1116"/>
    </row>
    <row r="407" spans="2:15" ht="13.8" x14ac:dyDescent="0.25">
      <c r="H407" s="1117" t="s">
        <v>116</v>
      </c>
      <c r="I407" s="1118"/>
      <c r="J407" s="1119"/>
      <c r="K407" s="1119"/>
      <c r="L407" s="1118"/>
      <c r="M407" s="1167"/>
      <c r="N407" s="1120">
        <f>SUM(N405+N403+N398+N396+N394+N389+N383+N381+N368+N361)</f>
        <v>0</v>
      </c>
      <c r="O407" s="1121">
        <f>SUM(O405+O403+O398+O396+O394+O389+O383+O381+O368+O361)</f>
        <v>0</v>
      </c>
    </row>
    <row r="408" spans="2:15" ht="13.8" x14ac:dyDescent="0.25">
      <c r="H408" s="1062" t="s">
        <v>117</v>
      </c>
      <c r="I408" s="1063"/>
      <c r="J408" s="1065"/>
      <c r="K408" s="1065"/>
      <c r="L408" s="1063"/>
      <c r="M408" s="1175"/>
      <c r="N408" s="1122">
        <f>IF(N407&lt;N450,N450-N407,0)</f>
        <v>0</v>
      </c>
      <c r="O408" s="1123">
        <f>IF(O407&lt;O450,O450-O407,0)</f>
        <v>0</v>
      </c>
    </row>
    <row r="409" spans="2:15" ht="14.4" thickBot="1" x14ac:dyDescent="0.3">
      <c r="H409" s="1125" t="s">
        <v>118</v>
      </c>
      <c r="I409" s="1126"/>
      <c r="J409" s="1127"/>
      <c r="K409" s="1127"/>
      <c r="L409" s="1128"/>
      <c r="M409" s="1173"/>
      <c r="N409" s="1129">
        <f>SUM(N407+N408)</f>
        <v>0</v>
      </c>
      <c r="O409" s="1130">
        <f>SUM(O407+O408)</f>
        <v>0</v>
      </c>
    </row>
    <row r="410" spans="2:15" ht="13.8" thickBot="1" x14ac:dyDescent="0.3"/>
    <row r="411" spans="2:15" ht="15" customHeight="1" x14ac:dyDescent="0.25">
      <c r="B411" s="2576" t="s">
        <v>170</v>
      </c>
      <c r="C411" s="2577"/>
      <c r="D411" s="2577"/>
      <c r="E411" s="2577"/>
      <c r="F411" s="2578"/>
      <c r="H411" s="1131" t="s">
        <v>119</v>
      </c>
      <c r="I411" s="1132"/>
      <c r="J411" s="1133"/>
      <c r="K411" s="1133"/>
      <c r="L411" s="1132"/>
      <c r="M411" s="1132"/>
      <c r="N411" s="996"/>
      <c r="O411" s="998"/>
    </row>
    <row r="412" spans="2:15" ht="30.75" customHeight="1" thickBot="1" x14ac:dyDescent="0.3">
      <c r="B412" s="2579"/>
      <c r="C412" s="2580"/>
      <c r="D412" s="2580"/>
      <c r="E412" s="2580"/>
      <c r="F412" s="2581"/>
      <c r="H412" s="999"/>
      <c r="I412" s="1000"/>
      <c r="J412" s="1001"/>
      <c r="K412" s="1001"/>
      <c r="L412" s="1000"/>
      <c r="M412" s="1002"/>
      <c r="N412" s="1003" t="s">
        <v>283</v>
      </c>
      <c r="O412" s="1134" t="s">
        <v>19</v>
      </c>
    </row>
    <row r="413" spans="2:15" ht="15" customHeight="1" x14ac:dyDescent="0.25">
      <c r="B413" s="2582" t="s">
        <v>179</v>
      </c>
      <c r="C413" s="1135"/>
      <c r="D413" s="1135"/>
      <c r="E413" s="1135"/>
      <c r="F413" s="1136"/>
      <c r="H413" s="1137"/>
      <c r="I413" s="1138"/>
      <c r="J413" s="1001"/>
      <c r="K413" s="1001"/>
      <c r="L413" s="1001"/>
      <c r="M413" s="1139"/>
      <c r="N413" s="1031"/>
      <c r="O413" s="1140"/>
    </row>
    <row r="414" spans="2:15" ht="14.25" customHeight="1" x14ac:dyDescent="0.25">
      <c r="B414" s="2583"/>
      <c r="C414" s="1124"/>
      <c r="D414" s="1124"/>
      <c r="E414" s="1124"/>
      <c r="F414" s="1141"/>
      <c r="H414" s="1142">
        <v>70623</v>
      </c>
      <c r="I414" s="1089" t="s">
        <v>120</v>
      </c>
      <c r="J414" s="1011"/>
      <c r="K414" s="1011"/>
      <c r="L414" s="1012"/>
      <c r="M414" s="1013"/>
      <c r="N414" s="1014">
        <f>$N$638</f>
        <v>0</v>
      </c>
      <c r="O414" s="1143"/>
    </row>
    <row r="415" spans="2:15" ht="14.25" customHeight="1" x14ac:dyDescent="0.25">
      <c r="B415" s="1144"/>
      <c r="C415" s="1145"/>
      <c r="D415" s="1145"/>
      <c r="E415" s="1145"/>
      <c r="F415" s="1146"/>
      <c r="H415" s="1142">
        <v>70624</v>
      </c>
      <c r="I415" s="1022" t="s">
        <v>121</v>
      </c>
      <c r="J415" s="1023"/>
      <c r="K415" s="1023"/>
      <c r="L415" s="1024"/>
      <c r="M415" s="1025"/>
      <c r="N415" s="1014">
        <f>$N$639</f>
        <v>0</v>
      </c>
      <c r="O415" s="1147"/>
    </row>
    <row r="416" spans="2:15" ht="14.25" customHeight="1" x14ac:dyDescent="0.25">
      <c r="B416" s="2567" t="s">
        <v>381</v>
      </c>
      <c r="C416" s="2568"/>
      <c r="D416" s="2568"/>
      <c r="E416" s="2568"/>
      <c r="F416" s="2569"/>
      <c r="H416" s="1142">
        <v>70625</v>
      </c>
      <c r="I416" s="1022" t="s">
        <v>122</v>
      </c>
      <c r="J416" s="1023"/>
      <c r="K416" s="1023"/>
      <c r="L416" s="1024"/>
      <c r="M416" s="1025"/>
      <c r="N416" s="1014">
        <f>$N$640</f>
        <v>0</v>
      </c>
      <c r="O416" s="1147"/>
    </row>
    <row r="417" spans="2:15" s="2163" customFormat="1" ht="14.25" customHeight="1" x14ac:dyDescent="0.25">
      <c r="B417" s="2567"/>
      <c r="C417" s="2568"/>
      <c r="D417" s="2568"/>
      <c r="E417" s="2568"/>
      <c r="F417" s="2569"/>
      <c r="H417" s="1142">
        <v>70626</v>
      </c>
      <c r="I417" s="1022" t="s">
        <v>122</v>
      </c>
      <c r="J417" s="1023"/>
      <c r="K417" s="1023"/>
      <c r="L417" s="1024"/>
      <c r="M417" s="1025"/>
      <c r="N417" s="1014">
        <f>$N$641</f>
        <v>0</v>
      </c>
      <c r="O417" s="1147"/>
    </row>
    <row r="418" spans="2:15" ht="14.25" customHeight="1" x14ac:dyDescent="0.25">
      <c r="B418" s="2567"/>
      <c r="C418" s="2568"/>
      <c r="D418" s="2568"/>
      <c r="E418" s="2568"/>
      <c r="F418" s="2569"/>
      <c r="H418" s="1021">
        <v>70641</v>
      </c>
      <c r="I418" s="1022" t="s">
        <v>123</v>
      </c>
      <c r="J418" s="1023"/>
      <c r="K418" s="1023"/>
      <c r="L418" s="1024"/>
      <c r="M418" s="1025"/>
      <c r="N418" s="1014">
        <f>$N$642</f>
        <v>0</v>
      </c>
      <c r="O418" s="1026"/>
    </row>
    <row r="419" spans="2:15" ht="15" customHeight="1" x14ac:dyDescent="0.25">
      <c r="B419" s="2571" t="s">
        <v>385</v>
      </c>
      <c r="C419" s="2572"/>
      <c r="D419" s="2572"/>
      <c r="E419" s="2572"/>
      <c r="F419" s="2573"/>
      <c r="H419" s="1068">
        <v>706421</v>
      </c>
      <c r="I419" s="1022" t="s">
        <v>124</v>
      </c>
      <c r="J419" s="1023"/>
      <c r="K419" s="1023"/>
      <c r="L419" s="1024"/>
      <c r="M419" s="1025"/>
      <c r="N419" s="1014">
        <f>$N$643</f>
        <v>0</v>
      </c>
      <c r="O419" s="1090"/>
    </row>
    <row r="420" spans="2:15" ht="14.25" customHeight="1" x14ac:dyDescent="0.25">
      <c r="B420" s="2571"/>
      <c r="C420" s="2572"/>
      <c r="D420" s="2572"/>
      <c r="E420" s="2572"/>
      <c r="F420" s="2573"/>
      <c r="H420" s="1068">
        <v>708</v>
      </c>
      <c r="I420" s="1050" t="s">
        <v>125</v>
      </c>
      <c r="J420" s="1051"/>
      <c r="K420" s="1051"/>
      <c r="L420" s="1052"/>
      <c r="M420" s="1053"/>
      <c r="N420" s="1014">
        <f>$N$644</f>
        <v>0</v>
      </c>
      <c r="O420" s="1090"/>
    </row>
    <row r="421" spans="2:15" ht="15" customHeight="1" x14ac:dyDescent="0.25">
      <c r="B421" s="2571"/>
      <c r="C421" s="2572"/>
      <c r="D421" s="2572"/>
      <c r="E421" s="2572"/>
      <c r="F421" s="2573"/>
      <c r="H421" s="1055">
        <v>70</v>
      </c>
      <c r="I421" s="1085" t="s">
        <v>126</v>
      </c>
      <c r="J421" s="1057"/>
      <c r="K421" s="1057"/>
      <c r="L421" s="1111"/>
      <c r="M421" s="1112"/>
      <c r="N421" s="1060">
        <f>$N$645</f>
        <v>0</v>
      </c>
      <c r="O421" s="1061">
        <f>SUM(O414:O420)</f>
        <v>0</v>
      </c>
    </row>
    <row r="422" spans="2:15" ht="15" customHeight="1" x14ac:dyDescent="0.25">
      <c r="B422" s="2571"/>
      <c r="C422" s="2572"/>
      <c r="D422" s="2572"/>
      <c r="E422" s="2572"/>
      <c r="F422" s="2573"/>
      <c r="H422" s="1062"/>
      <c r="I422" s="1034"/>
      <c r="L422" s="1067"/>
      <c r="M422" s="1067"/>
      <c r="N422" s="1063"/>
      <c r="O422" s="1066"/>
    </row>
    <row r="423" spans="2:15" ht="15" customHeight="1" x14ac:dyDescent="0.25">
      <c r="B423" s="2571"/>
      <c r="C423" s="2572"/>
      <c r="D423" s="2572"/>
      <c r="E423" s="2572"/>
      <c r="F423" s="2573"/>
      <c r="H423" s="1068">
        <v>741</v>
      </c>
      <c r="I423" s="1089" t="s">
        <v>127</v>
      </c>
      <c r="J423" s="1011"/>
      <c r="K423" s="1011"/>
      <c r="L423" s="1148"/>
      <c r="M423" s="1149"/>
      <c r="N423" s="1014">
        <f>$N$647</f>
        <v>0</v>
      </c>
      <c r="O423" s="1090"/>
    </row>
    <row r="424" spans="2:15" ht="14.25" customHeight="1" x14ac:dyDescent="0.25">
      <c r="B424" s="2567" t="s">
        <v>208</v>
      </c>
      <c r="C424" s="2568"/>
      <c r="D424" s="2568"/>
      <c r="E424" s="2568"/>
      <c r="F424" s="2569"/>
      <c r="H424" s="1021">
        <v>742</v>
      </c>
      <c r="I424" s="1022" t="s">
        <v>128</v>
      </c>
      <c r="J424" s="1023"/>
      <c r="K424" s="1023"/>
      <c r="L424" s="1023"/>
      <c r="M424" s="1150"/>
      <c r="N424" s="1014">
        <f>$N$648</f>
        <v>0</v>
      </c>
      <c r="O424" s="1026"/>
    </row>
    <row r="425" spans="2:15" ht="14.25" customHeight="1" x14ac:dyDescent="0.25">
      <c r="B425" s="2567"/>
      <c r="C425" s="2568"/>
      <c r="D425" s="2568"/>
      <c r="E425" s="2568"/>
      <c r="F425" s="2569"/>
      <c r="H425" s="1068">
        <v>743</v>
      </c>
      <c r="I425" s="1022" t="s">
        <v>129</v>
      </c>
      <c r="J425" s="1023"/>
      <c r="K425" s="1023"/>
      <c r="L425" s="1024"/>
      <c r="M425" s="1025"/>
      <c r="N425" s="1014">
        <f>$N$649</f>
        <v>0</v>
      </c>
      <c r="O425" s="1090"/>
    </row>
    <row r="426" spans="2:15" ht="14.25" customHeight="1" x14ac:dyDescent="0.3">
      <c r="B426" s="1151"/>
      <c r="C426" s="1152"/>
      <c r="D426" s="1152"/>
      <c r="E426" s="1152"/>
      <c r="F426" s="1153"/>
      <c r="H426" s="1154">
        <v>7441</v>
      </c>
      <c r="I426" s="1022" t="s">
        <v>686</v>
      </c>
      <c r="J426" s="1023"/>
      <c r="K426" s="1023"/>
      <c r="L426" s="1024"/>
      <c r="M426" s="1025"/>
      <c r="N426" s="2617">
        <f>$N$650</f>
        <v>0</v>
      </c>
      <c r="O426" s="2619">
        <f>O407-(O421+O423+O424+O425+O428+O429+O430+O431+O432+O438+O440+O442+O444+O446+O448)</f>
        <v>0</v>
      </c>
    </row>
    <row r="427" spans="2:15" ht="14.25" customHeight="1" x14ac:dyDescent="0.3">
      <c r="B427" s="1151"/>
      <c r="C427" s="1152"/>
      <c r="D427" s="1152"/>
      <c r="E427" s="1152"/>
      <c r="F427" s="1153"/>
      <c r="H427" s="1154">
        <v>7442</v>
      </c>
      <c r="I427" s="1022" t="s">
        <v>687</v>
      </c>
      <c r="J427" s="1023"/>
      <c r="K427" s="1023"/>
      <c r="L427" s="1024"/>
      <c r="M427" s="1025"/>
      <c r="N427" s="2618"/>
      <c r="O427" s="2620"/>
    </row>
    <row r="428" spans="2:15" ht="14.25" customHeight="1" x14ac:dyDescent="0.25">
      <c r="B428" s="2564"/>
      <c r="C428" s="2565"/>
      <c r="D428" s="2565"/>
      <c r="E428" s="2565"/>
      <c r="F428" s="2566"/>
      <c r="H428" s="1154">
        <v>7443</v>
      </c>
      <c r="I428" s="1022" t="s">
        <v>132</v>
      </c>
      <c r="J428" s="1023"/>
      <c r="K428" s="1023"/>
      <c r="L428" s="1024"/>
      <c r="M428" s="1025"/>
      <c r="N428" s="1014">
        <f>$N$652</f>
        <v>0</v>
      </c>
      <c r="O428" s="1155"/>
    </row>
    <row r="429" spans="2:15" ht="14.25" customHeight="1" x14ac:dyDescent="0.25">
      <c r="B429" s="2564"/>
      <c r="C429" s="2565"/>
      <c r="D429" s="2565"/>
      <c r="E429" s="2565"/>
      <c r="F429" s="2566"/>
      <c r="H429" s="1154">
        <v>7451</v>
      </c>
      <c r="I429" s="1022" t="s">
        <v>133</v>
      </c>
      <c r="J429" s="1023"/>
      <c r="K429" s="1023"/>
      <c r="L429" s="1024"/>
      <c r="M429" s="1025"/>
      <c r="N429" s="1014">
        <f>$N$653</f>
        <v>0</v>
      </c>
      <c r="O429" s="1155"/>
    </row>
    <row r="430" spans="2:15" ht="15" customHeight="1" x14ac:dyDescent="0.25">
      <c r="B430" s="2636" t="s">
        <v>678</v>
      </c>
      <c r="C430" s="2637"/>
      <c r="D430" s="2637"/>
      <c r="E430" s="2637"/>
      <c r="F430" s="2638"/>
      <c r="H430" s="1154">
        <v>746</v>
      </c>
      <c r="I430" s="1022" t="s">
        <v>134</v>
      </c>
      <c r="J430" s="1023"/>
      <c r="K430" s="1023"/>
      <c r="L430" s="1024"/>
      <c r="M430" s="1025"/>
      <c r="N430" s="1014">
        <f>$N$654</f>
        <v>0</v>
      </c>
      <c r="O430" s="1155"/>
    </row>
    <row r="431" spans="2:15" ht="14.25" customHeight="1" x14ac:dyDescent="0.25">
      <c r="B431" s="2636"/>
      <c r="C431" s="2637"/>
      <c r="D431" s="2637"/>
      <c r="E431" s="2637"/>
      <c r="F431" s="2638"/>
      <c r="H431" s="1154">
        <v>747</v>
      </c>
      <c r="I431" s="1022" t="s">
        <v>135</v>
      </c>
      <c r="J431" s="1023"/>
      <c r="K431" s="1023"/>
      <c r="L431" s="1024"/>
      <c r="M431" s="1025"/>
      <c r="N431" s="1014">
        <f>$N$655</f>
        <v>0</v>
      </c>
      <c r="O431" s="1155"/>
    </row>
    <row r="432" spans="2:15" ht="15" customHeight="1" x14ac:dyDescent="0.25">
      <c r="B432" s="2636"/>
      <c r="C432" s="2637"/>
      <c r="D432" s="2637"/>
      <c r="E432" s="2637"/>
      <c r="F432" s="2638"/>
      <c r="H432" s="1079">
        <v>748</v>
      </c>
      <c r="I432" s="1022" t="s">
        <v>168</v>
      </c>
      <c r="J432" s="1051"/>
      <c r="K432" s="1051"/>
      <c r="L432" s="1159"/>
      <c r="M432" s="1160"/>
      <c r="N432" s="1014">
        <f>$N$656</f>
        <v>0</v>
      </c>
      <c r="O432" s="1054"/>
    </row>
    <row r="433" spans="2:15" ht="15" customHeight="1" x14ac:dyDescent="0.25">
      <c r="B433" s="2636"/>
      <c r="C433" s="2637"/>
      <c r="D433" s="2637"/>
      <c r="E433" s="2637"/>
      <c r="F433" s="2638"/>
      <c r="H433" s="1055">
        <v>74</v>
      </c>
      <c r="I433" s="1085" t="s">
        <v>136</v>
      </c>
      <c r="J433" s="1057"/>
      <c r="K433" s="1057"/>
      <c r="L433" s="1058"/>
      <c r="M433" s="1059"/>
      <c r="N433" s="1060">
        <f>$N$657</f>
        <v>0</v>
      </c>
      <c r="O433" s="1061">
        <f>SUM(O423:O432)</f>
        <v>0</v>
      </c>
    </row>
    <row r="434" spans="2:15" ht="15" customHeight="1" x14ac:dyDescent="0.25">
      <c r="B434" s="2636"/>
      <c r="C434" s="2637"/>
      <c r="D434" s="2637"/>
      <c r="E434" s="2637"/>
      <c r="F434" s="2638"/>
      <c r="H434" s="1062"/>
      <c r="I434" s="1034"/>
      <c r="N434" s="1063"/>
      <c r="O434" s="1066"/>
    </row>
    <row r="435" spans="2:15" ht="14.25" customHeight="1" x14ac:dyDescent="0.25">
      <c r="B435" s="2636"/>
      <c r="C435" s="2637"/>
      <c r="D435" s="2637"/>
      <c r="E435" s="2637"/>
      <c r="F435" s="2638"/>
      <c r="H435" s="1068">
        <v>751</v>
      </c>
      <c r="I435" s="1089" t="s">
        <v>137</v>
      </c>
      <c r="J435" s="1011"/>
      <c r="K435" s="1011"/>
      <c r="L435" s="1012"/>
      <c r="M435" s="1013"/>
      <c r="N435" s="1014">
        <f>$N$659</f>
        <v>0</v>
      </c>
      <c r="O435" s="1090"/>
    </row>
    <row r="436" spans="2:15" ht="13.8" x14ac:dyDescent="0.25">
      <c r="B436" s="2636"/>
      <c r="C436" s="2637"/>
      <c r="D436" s="2637"/>
      <c r="E436" s="2637"/>
      <c r="F436" s="2638"/>
      <c r="H436" s="1021">
        <v>752</v>
      </c>
      <c r="I436" s="1022" t="s">
        <v>138</v>
      </c>
      <c r="J436" s="1023"/>
      <c r="K436" s="1023"/>
      <c r="L436" s="1024"/>
      <c r="M436" s="1025"/>
      <c r="N436" s="1014">
        <f>$N$660</f>
        <v>0</v>
      </c>
      <c r="O436" s="1026"/>
    </row>
    <row r="437" spans="2:15" ht="14.25" customHeight="1" x14ac:dyDescent="0.25">
      <c r="B437" s="2636"/>
      <c r="C437" s="2637"/>
      <c r="D437" s="2637"/>
      <c r="E437" s="2637"/>
      <c r="F437" s="2638"/>
      <c r="H437" s="1021">
        <v>757</v>
      </c>
      <c r="I437" s="1050" t="s">
        <v>139</v>
      </c>
      <c r="J437" s="1051"/>
      <c r="K437" s="1051"/>
      <c r="L437" s="1052"/>
      <c r="M437" s="1053"/>
      <c r="N437" s="1014">
        <f>$N$661</f>
        <v>0</v>
      </c>
      <c r="O437" s="1026"/>
    </row>
    <row r="438" spans="2:15" ht="15" customHeight="1" x14ac:dyDescent="0.25">
      <c r="B438" s="2636"/>
      <c r="C438" s="2637"/>
      <c r="D438" s="2637"/>
      <c r="E438" s="2637"/>
      <c r="F438" s="2638"/>
      <c r="H438" s="1055">
        <v>75</v>
      </c>
      <c r="I438" s="1085" t="s">
        <v>140</v>
      </c>
      <c r="J438" s="1057"/>
      <c r="K438" s="1057"/>
      <c r="L438" s="1111"/>
      <c r="M438" s="1112"/>
      <c r="N438" s="1060">
        <f>$N$662</f>
        <v>0</v>
      </c>
      <c r="O438" s="1061">
        <f>SUM(O435:O437)</f>
        <v>0</v>
      </c>
    </row>
    <row r="439" spans="2:15" ht="13.8" x14ac:dyDescent="0.25">
      <c r="B439" s="2636"/>
      <c r="C439" s="2637"/>
      <c r="D439" s="2637"/>
      <c r="E439" s="2637"/>
      <c r="F439" s="2638"/>
      <c r="H439" s="999"/>
      <c r="I439" s="1067"/>
      <c r="L439" s="1034"/>
      <c r="M439" s="1034"/>
      <c r="N439" s="1000"/>
      <c r="O439" s="1091"/>
    </row>
    <row r="440" spans="2:15" ht="15" customHeight="1" x14ac:dyDescent="0.25">
      <c r="B440" s="2636"/>
      <c r="C440" s="2637"/>
      <c r="D440" s="2637"/>
      <c r="E440" s="2637"/>
      <c r="F440" s="2638"/>
      <c r="H440" s="1096">
        <v>76</v>
      </c>
      <c r="I440" s="1085" t="s">
        <v>141</v>
      </c>
      <c r="J440" s="1057"/>
      <c r="K440" s="1057"/>
      <c r="L440" s="1057"/>
      <c r="M440" s="1105"/>
      <c r="N440" s="1060">
        <f>$N$664</f>
        <v>0</v>
      </c>
      <c r="O440" s="1090"/>
    </row>
    <row r="441" spans="2:15" ht="15" customHeight="1" x14ac:dyDescent="0.25">
      <c r="B441" s="2636"/>
      <c r="C441" s="2637"/>
      <c r="D441" s="2637"/>
      <c r="E441" s="2637"/>
      <c r="F441" s="2638"/>
      <c r="H441" s="999"/>
      <c r="I441" s="1067"/>
      <c r="L441" s="1034"/>
      <c r="M441" s="1034"/>
      <c r="N441" s="1000"/>
      <c r="O441" s="1091"/>
    </row>
    <row r="442" spans="2:15" ht="15" customHeight="1" x14ac:dyDescent="0.25">
      <c r="B442" s="2636"/>
      <c r="C442" s="2637"/>
      <c r="D442" s="2637"/>
      <c r="E442" s="2637"/>
      <c r="F442" s="2638"/>
      <c r="H442" s="1096">
        <v>77</v>
      </c>
      <c r="I442" s="1085" t="s">
        <v>142</v>
      </c>
      <c r="J442" s="1057"/>
      <c r="K442" s="1057"/>
      <c r="L442" s="1057"/>
      <c r="M442" s="1105"/>
      <c r="N442" s="1060">
        <f>$N$666</f>
        <v>0</v>
      </c>
      <c r="O442" s="1090"/>
    </row>
    <row r="443" spans="2:15" ht="15" customHeight="1" x14ac:dyDescent="0.25">
      <c r="B443" s="2636"/>
      <c r="C443" s="2637"/>
      <c r="D443" s="2637"/>
      <c r="E443" s="2637"/>
      <c r="F443" s="2638"/>
      <c r="H443" s="999"/>
      <c r="I443" s="1067"/>
      <c r="L443" s="1034"/>
      <c r="M443" s="1034"/>
      <c r="N443" s="1000"/>
      <c r="O443" s="1091"/>
    </row>
    <row r="444" spans="2:15" ht="15" customHeight="1" x14ac:dyDescent="0.25">
      <c r="B444" s="1156"/>
      <c r="C444" s="1157"/>
      <c r="D444" s="1157"/>
      <c r="E444" s="1157"/>
      <c r="F444" s="1158"/>
      <c r="H444" s="1096">
        <v>78</v>
      </c>
      <c r="I444" s="1085" t="s">
        <v>143</v>
      </c>
      <c r="J444" s="1057"/>
      <c r="K444" s="1057"/>
      <c r="L444" s="1057"/>
      <c r="M444" s="1105"/>
      <c r="N444" s="1060">
        <f>$N$668</f>
        <v>0</v>
      </c>
      <c r="O444" s="1090"/>
    </row>
    <row r="445" spans="2:15" ht="15" customHeight="1" x14ac:dyDescent="0.25">
      <c r="B445" s="1156"/>
      <c r="C445" s="1157"/>
      <c r="D445" s="1157"/>
      <c r="E445" s="1157"/>
      <c r="F445" s="1158"/>
      <c r="H445" s="999"/>
      <c r="I445" s="1067"/>
      <c r="L445" s="1034"/>
      <c r="M445" s="1034"/>
      <c r="N445" s="1000"/>
      <c r="O445" s="1091"/>
    </row>
    <row r="446" spans="2:15" ht="15" customHeight="1" x14ac:dyDescent="0.25">
      <c r="B446" s="1156"/>
      <c r="C446" s="1157"/>
      <c r="D446" s="1157"/>
      <c r="E446" s="1157"/>
      <c r="F446" s="1158"/>
      <c r="H446" s="1096">
        <v>79</v>
      </c>
      <c r="I446" s="1085" t="s">
        <v>144</v>
      </c>
      <c r="J446" s="1057"/>
      <c r="K446" s="1057"/>
      <c r="L446" s="1057"/>
      <c r="M446" s="1105"/>
      <c r="N446" s="1060">
        <f>$N$670</f>
        <v>0</v>
      </c>
      <c r="O446" s="1090"/>
    </row>
    <row r="447" spans="2:15" ht="16.8" x14ac:dyDescent="0.25">
      <c r="B447" s="1156"/>
      <c r="C447" s="1157"/>
      <c r="D447" s="1157"/>
      <c r="E447" s="1157"/>
      <c r="F447" s="1158"/>
      <c r="H447" s="1062"/>
      <c r="I447" s="1034"/>
      <c r="L447" s="1034"/>
      <c r="M447" s="1034"/>
      <c r="N447" s="1063"/>
      <c r="O447" s="1066"/>
    </row>
    <row r="448" spans="2:15" ht="16.8" x14ac:dyDescent="0.25">
      <c r="B448" s="1156"/>
      <c r="C448" s="1157"/>
      <c r="D448" s="1157"/>
      <c r="E448" s="1157"/>
      <c r="F448" s="1158"/>
      <c r="H448" s="1113">
        <v>87</v>
      </c>
      <c r="I448" s="1085" t="s">
        <v>145</v>
      </c>
      <c r="J448" s="1057"/>
      <c r="K448" s="1057"/>
      <c r="L448" s="1057"/>
      <c r="M448" s="1105"/>
      <c r="N448" s="1060">
        <f>$N$672</f>
        <v>0</v>
      </c>
      <c r="O448" s="1114"/>
    </row>
    <row r="449" spans="2:22" ht="17.399999999999999" thickBot="1" x14ac:dyDescent="0.3">
      <c r="B449" s="1156"/>
      <c r="C449" s="1157"/>
      <c r="D449" s="1157"/>
      <c r="E449" s="1157"/>
      <c r="F449" s="1158"/>
      <c r="H449" s="1115"/>
      <c r="I449" s="1031"/>
      <c r="L449" s="1034"/>
      <c r="M449" s="1034"/>
      <c r="N449" s="1031"/>
      <c r="O449" s="1140"/>
    </row>
    <row r="450" spans="2:22" ht="16.8" x14ac:dyDescent="0.25">
      <c r="B450" s="1156"/>
      <c r="C450" s="1157"/>
      <c r="D450" s="1157"/>
      <c r="E450" s="1157"/>
      <c r="F450" s="1158"/>
      <c r="H450" s="1117" t="s">
        <v>146</v>
      </c>
      <c r="I450" s="1118"/>
      <c r="J450" s="1166"/>
      <c r="K450" s="1166"/>
      <c r="L450" s="1118"/>
      <c r="M450" s="1167"/>
      <c r="N450" s="1168">
        <f>N446+N444+N442+N440+N438+N433+N421+N448</f>
        <v>0</v>
      </c>
      <c r="O450" s="1168">
        <f>O446+O444+O442+O440+O438+O433+O421+O448</f>
        <v>0</v>
      </c>
    </row>
    <row r="451" spans="2:22" ht="16.8" x14ac:dyDescent="0.25">
      <c r="B451" s="1156"/>
      <c r="C451" s="1124"/>
      <c r="D451" s="1124"/>
      <c r="E451" s="1124"/>
      <c r="F451" s="1141"/>
      <c r="H451" s="1062" t="s">
        <v>147</v>
      </c>
      <c r="I451" s="1063"/>
      <c r="J451" s="1001"/>
      <c r="K451" s="1001"/>
      <c r="L451" s="1001"/>
      <c r="M451" s="1139"/>
      <c r="N451" s="1169">
        <f>IF(N450&lt;J407,J407-N450,0)</f>
        <v>0</v>
      </c>
      <c r="O451" s="1169">
        <f>IF(O450&lt;K407,K407-O450,0)</f>
        <v>0</v>
      </c>
    </row>
    <row r="452" spans="2:22" ht="14.4" thickBot="1" x14ac:dyDescent="0.3">
      <c r="B452" s="1170"/>
      <c r="C452" s="1306"/>
      <c r="D452" s="1306"/>
      <c r="E452" s="1306"/>
      <c r="F452" s="1307"/>
      <c r="H452" s="1125" t="s">
        <v>118</v>
      </c>
      <c r="I452" s="1126"/>
      <c r="J452" s="1128"/>
      <c r="K452" s="1128"/>
      <c r="L452" s="1128"/>
      <c r="M452" s="1173"/>
      <c r="N452" s="1174">
        <f>N451+N450</f>
        <v>0</v>
      </c>
      <c r="O452" s="1174">
        <f>O451+O450</f>
        <v>0</v>
      </c>
    </row>
    <row r="453" spans="2:22" ht="13.8" thickBot="1" x14ac:dyDescent="0.3"/>
    <row r="454" spans="2:22" s="986" customFormat="1" ht="33.75" customHeight="1" thickBot="1" x14ac:dyDescent="0.3">
      <c r="B454" s="2621" t="s">
        <v>182</v>
      </c>
      <c r="C454" s="2622"/>
      <c r="D454" s="2622"/>
      <c r="E454" s="2622"/>
      <c r="F454" s="2622"/>
      <c r="G454" s="2622"/>
      <c r="H454" s="2622"/>
      <c r="I454" s="2622"/>
      <c r="J454" s="2622"/>
      <c r="K454" s="2622"/>
      <c r="L454" s="2622"/>
      <c r="M454" s="2622"/>
      <c r="N454" s="2622"/>
      <c r="O454" s="2623"/>
      <c r="P454" s="985"/>
    </row>
    <row r="455" spans="2:22" ht="13.8" thickBot="1" x14ac:dyDescent="0.3"/>
    <row r="456" spans="2:22" ht="30.75" customHeight="1" thickBot="1" x14ac:dyDescent="0.3">
      <c r="B456" s="2598" t="s">
        <v>671</v>
      </c>
      <c r="C456" s="2599"/>
      <c r="D456" s="2599"/>
      <c r="E456" s="2599"/>
      <c r="F456" s="2599"/>
      <c r="G456" s="2599"/>
      <c r="H456" s="2639" t="s">
        <v>202</v>
      </c>
      <c r="I456" s="2640"/>
      <c r="J456" s="2640"/>
      <c r="K456" s="2640"/>
      <c r="L456" s="2640"/>
      <c r="M456" s="2640"/>
      <c r="N456" s="2640"/>
      <c r="O456" s="2641"/>
    </row>
    <row r="458" spans="2:22" s="1227" customFormat="1" ht="92.25" customHeight="1" x14ac:dyDescent="0.25">
      <c r="B458" s="1373" t="s">
        <v>672</v>
      </c>
      <c r="C458" s="1373" t="s">
        <v>684</v>
      </c>
      <c r="D458" s="1373" t="s">
        <v>685</v>
      </c>
      <c r="E458" s="1374" t="s">
        <v>676</v>
      </c>
      <c r="F458" s="1373" t="s">
        <v>677</v>
      </c>
      <c r="G458" s="1373" t="s">
        <v>673</v>
      </c>
    </row>
    <row r="459" spans="2:22" s="1227" customFormat="1" ht="33" customHeight="1" x14ac:dyDescent="0.25">
      <c r="B459" s="1241"/>
      <c r="C459" s="1241"/>
      <c r="D459" s="1241"/>
      <c r="E459" s="1344">
        <f>C459*D459</f>
        <v>0</v>
      </c>
      <c r="F459" s="1241"/>
      <c r="G459" s="1241"/>
    </row>
    <row r="460" spans="2:22" ht="15" x14ac:dyDescent="0.25">
      <c r="B460" s="987"/>
      <c r="C460" s="987"/>
      <c r="D460" s="987"/>
      <c r="E460" s="988"/>
    </row>
    <row r="461" spans="2:22" ht="15" customHeight="1" thickBot="1" x14ac:dyDescent="0.3">
      <c r="K461" s="990"/>
      <c r="L461" s="990"/>
      <c r="M461" s="991"/>
      <c r="N461" s="991"/>
      <c r="P461" s="990"/>
      <c r="U461" s="991"/>
      <c r="V461" s="991"/>
    </row>
    <row r="462" spans="2:22" s="992" customFormat="1" ht="25.05" customHeight="1" thickTop="1" thickBot="1" x14ac:dyDescent="0.35">
      <c r="B462" s="2642" t="s">
        <v>173</v>
      </c>
      <c r="C462" s="2643"/>
      <c r="D462" s="2643"/>
      <c r="E462" s="2644"/>
      <c r="H462" s="2601" t="s">
        <v>174</v>
      </c>
      <c r="I462" s="2602"/>
      <c r="J462" s="2602"/>
      <c r="K462" s="2602"/>
      <c r="L462" s="2602"/>
      <c r="M462" s="2602"/>
      <c r="N462" s="2602"/>
      <c r="O462" s="2603"/>
      <c r="P462" s="993"/>
      <c r="U462" s="994"/>
      <c r="V462" s="994"/>
    </row>
    <row r="463" spans="2:22" ht="15" customHeight="1" thickTop="1" x14ac:dyDescent="0.25">
      <c r="B463" s="2607" t="s">
        <v>189</v>
      </c>
      <c r="C463" s="2610" t="s">
        <v>16</v>
      </c>
      <c r="D463" s="2610" t="s">
        <v>191</v>
      </c>
      <c r="E463" s="2649" t="s">
        <v>192</v>
      </c>
      <c r="H463" s="995" t="s">
        <v>17</v>
      </c>
      <c r="I463" s="996"/>
      <c r="J463" s="997"/>
      <c r="K463" s="997"/>
      <c r="L463" s="996"/>
      <c r="M463" s="996"/>
      <c r="N463" s="996"/>
      <c r="O463" s="998"/>
      <c r="P463" s="990"/>
      <c r="U463" s="991"/>
      <c r="V463" s="991"/>
    </row>
    <row r="464" spans="2:22" ht="31.5" customHeight="1" x14ac:dyDescent="0.25">
      <c r="B464" s="2645"/>
      <c r="C464" s="2647"/>
      <c r="D464" s="2647"/>
      <c r="E464" s="2650"/>
      <c r="H464" s="999"/>
      <c r="I464" s="1000"/>
      <c r="J464" s="1001"/>
      <c r="K464" s="1001"/>
      <c r="L464" s="1000"/>
      <c r="M464" s="1002"/>
      <c r="N464" s="1003" t="s">
        <v>622</v>
      </c>
      <c r="O464" s="1004" t="s">
        <v>19</v>
      </c>
      <c r="P464" s="990"/>
      <c r="U464" s="991"/>
      <c r="V464" s="991"/>
    </row>
    <row r="465" spans="2:22" ht="15" customHeight="1" x14ac:dyDescent="0.25">
      <c r="B465" s="2645"/>
      <c r="C465" s="2647"/>
      <c r="D465" s="2647"/>
      <c r="E465" s="2650"/>
      <c r="H465" s="1005"/>
      <c r="I465" s="1006"/>
      <c r="L465" s="990"/>
      <c r="M465" s="991"/>
      <c r="N465" s="1007"/>
      <c r="O465" s="1008"/>
      <c r="P465" s="990"/>
      <c r="U465" s="991"/>
      <c r="V465" s="991"/>
    </row>
    <row r="466" spans="2:22" ht="15" customHeight="1" x14ac:dyDescent="0.25">
      <c r="B466" s="2646"/>
      <c r="C466" s="2648"/>
      <c r="D466" s="2648"/>
      <c r="E466" s="2651"/>
      <c r="H466" s="1009">
        <v>6061</v>
      </c>
      <c r="I466" s="1010" t="s">
        <v>20</v>
      </c>
      <c r="J466" s="1011"/>
      <c r="K466" s="1011"/>
      <c r="L466" s="1012"/>
      <c r="M466" s="1013"/>
      <c r="N466" s="1014">
        <f>$N$577</f>
        <v>0</v>
      </c>
      <c r="O466" s="1015"/>
      <c r="P466" s="990"/>
      <c r="U466" s="991"/>
      <c r="V466" s="991"/>
    </row>
    <row r="467" spans="2:22" ht="15" customHeight="1" thickBot="1" x14ac:dyDescent="0.3">
      <c r="B467" s="1017" t="s">
        <v>21</v>
      </c>
      <c r="C467" s="1018"/>
      <c r="D467" s="1019"/>
      <c r="E467" s="1020"/>
      <c r="H467" s="1021">
        <v>6063</v>
      </c>
      <c r="I467" s="1022" t="s">
        <v>22</v>
      </c>
      <c r="J467" s="1023"/>
      <c r="K467" s="1023"/>
      <c r="L467" s="1024"/>
      <c r="M467" s="1025"/>
      <c r="N467" s="1014">
        <f>$N$578</f>
        <v>0</v>
      </c>
      <c r="O467" s="1026"/>
      <c r="P467" s="990"/>
      <c r="U467" s="991"/>
      <c r="V467" s="991"/>
    </row>
    <row r="468" spans="2:22" ht="15" customHeight="1" x14ac:dyDescent="0.25">
      <c r="B468" s="1027" t="s">
        <v>23</v>
      </c>
      <c r="C468" s="1028"/>
      <c r="D468" s="1029"/>
      <c r="E468" s="1030">
        <f>C468*D468</f>
        <v>0</v>
      </c>
      <c r="H468" s="1021">
        <v>6064</v>
      </c>
      <c r="I468" s="1022" t="s">
        <v>24</v>
      </c>
      <c r="J468" s="1023"/>
      <c r="K468" s="1023"/>
      <c r="L468" s="1024"/>
      <c r="M468" s="1025"/>
      <c r="N468" s="1014">
        <f>$N$579</f>
        <v>0</v>
      </c>
      <c r="O468" s="1026"/>
      <c r="P468" s="1031"/>
      <c r="U468" s="991"/>
      <c r="V468" s="991"/>
    </row>
    <row r="469" spans="2:22" ht="15" customHeight="1" x14ac:dyDescent="0.25">
      <c r="B469" s="1032" t="s">
        <v>25</v>
      </c>
      <c r="C469" s="88"/>
      <c r="D469" s="1033"/>
      <c r="E469" s="1030">
        <f>C469*D469</f>
        <v>0</v>
      </c>
      <c r="H469" s="1021">
        <v>6066</v>
      </c>
      <c r="I469" s="1022" t="s">
        <v>26</v>
      </c>
      <c r="J469" s="1023"/>
      <c r="K469" s="1023"/>
      <c r="L469" s="1024"/>
      <c r="M469" s="1025"/>
      <c r="N469" s="1014">
        <f>$N$580</f>
        <v>0</v>
      </c>
      <c r="O469" s="1026"/>
      <c r="P469" s="1034"/>
      <c r="U469" s="1034"/>
      <c r="V469" s="1034"/>
    </row>
    <row r="470" spans="2:22" ht="15" customHeight="1" thickBot="1" x14ac:dyDescent="0.3">
      <c r="B470" s="1032" t="s">
        <v>27</v>
      </c>
      <c r="C470" s="96"/>
      <c r="D470" s="1035"/>
      <c r="E470" s="1030">
        <f>C470*D470</f>
        <v>0</v>
      </c>
      <c r="H470" s="1036" t="s">
        <v>28</v>
      </c>
      <c r="I470" s="1022" t="s">
        <v>29</v>
      </c>
      <c r="J470" s="1023"/>
      <c r="K470" s="1023"/>
      <c r="L470" s="1024"/>
      <c r="M470" s="1025"/>
      <c r="N470" s="1014">
        <f>$N$581</f>
        <v>0</v>
      </c>
      <c r="O470" s="1026"/>
      <c r="P470" s="990"/>
      <c r="U470" s="991"/>
      <c r="V470" s="991"/>
    </row>
    <row r="471" spans="2:22" ht="15" customHeight="1" thickBot="1" x14ac:dyDescent="0.3">
      <c r="B471" s="1037" t="s">
        <v>30</v>
      </c>
      <c r="C471" s="1038">
        <f>SUM(C468:C470)</f>
        <v>0</v>
      </c>
      <c r="D471" s="1039" t="e">
        <f>E471/C471</f>
        <v>#DIV/0!</v>
      </c>
      <c r="E471" s="1040">
        <f>SUM(E468:E470)</f>
        <v>0</v>
      </c>
      <c r="H471" s="1036" t="s">
        <v>31</v>
      </c>
      <c r="I471" s="1022" t="s">
        <v>32</v>
      </c>
      <c r="J471" s="1023"/>
      <c r="K471" s="1023"/>
      <c r="L471" s="1024"/>
      <c r="M471" s="1025"/>
      <c r="N471" s="1014">
        <f>$N$582</f>
        <v>0</v>
      </c>
      <c r="O471" s="1026"/>
      <c r="P471" s="990"/>
      <c r="U471" s="991"/>
      <c r="V471" s="991"/>
    </row>
    <row r="472" spans="2:22" ht="15" customHeight="1" thickBot="1" x14ac:dyDescent="0.3">
      <c r="B472" s="1041"/>
      <c r="C472" s="1042"/>
      <c r="D472" s="1043"/>
      <c r="E472" s="1044"/>
      <c r="H472" s="1036" t="s">
        <v>33</v>
      </c>
      <c r="I472" s="1022" t="s">
        <v>34</v>
      </c>
      <c r="J472" s="1023"/>
      <c r="K472" s="1023"/>
      <c r="L472" s="1024"/>
      <c r="M472" s="1025"/>
      <c r="N472" s="1014">
        <f>$N$583</f>
        <v>0</v>
      </c>
      <c r="O472" s="1026"/>
      <c r="P472" s="990"/>
      <c r="U472" s="991"/>
      <c r="V472" s="991"/>
    </row>
    <row r="473" spans="2:22" ht="15" customHeight="1" thickBot="1" x14ac:dyDescent="0.3">
      <c r="B473" s="1045" t="s">
        <v>35</v>
      </c>
      <c r="C473" s="1046"/>
      <c r="D473" s="1047"/>
      <c r="E473" s="1048"/>
      <c r="H473" s="1049" t="s">
        <v>36</v>
      </c>
      <c r="I473" s="1050" t="s">
        <v>37</v>
      </c>
      <c r="J473" s="1051"/>
      <c r="K473" s="1051"/>
      <c r="L473" s="1052"/>
      <c r="M473" s="1053"/>
      <c r="N473" s="1014">
        <f>$N$584</f>
        <v>0</v>
      </c>
      <c r="O473" s="1054"/>
      <c r="P473" s="990"/>
      <c r="U473" s="991"/>
      <c r="V473" s="991"/>
    </row>
    <row r="474" spans="2:22" ht="15" customHeight="1" x14ac:dyDescent="0.25">
      <c r="B474" s="1027" t="s">
        <v>38</v>
      </c>
      <c r="C474" s="1028"/>
      <c r="D474" s="1029"/>
      <c r="E474" s="1030">
        <f>C474*D474</f>
        <v>0</v>
      </c>
      <c r="H474" s="1055">
        <v>60</v>
      </c>
      <c r="I474" s="1056" t="s">
        <v>39</v>
      </c>
      <c r="J474" s="1057"/>
      <c r="K474" s="1057"/>
      <c r="L474" s="1058"/>
      <c r="M474" s="1059"/>
      <c r="N474" s="1060">
        <f>$N$585</f>
        <v>0</v>
      </c>
      <c r="O474" s="1061">
        <f>SUM(O466:O473)</f>
        <v>0</v>
      </c>
      <c r="P474" s="1031"/>
      <c r="U474" s="991"/>
      <c r="V474" s="991"/>
    </row>
    <row r="475" spans="2:22" ht="15" customHeight="1" x14ac:dyDescent="0.25">
      <c r="B475" s="1032" t="s">
        <v>40</v>
      </c>
      <c r="C475" s="88"/>
      <c r="D475" s="1033"/>
      <c r="E475" s="1030">
        <f>C475*D475</f>
        <v>0</v>
      </c>
      <c r="H475" s="1062"/>
      <c r="I475" s="1063"/>
      <c r="J475" s="1001"/>
      <c r="K475" s="1001"/>
      <c r="L475" s="1064"/>
      <c r="M475" s="1065"/>
      <c r="N475" s="1063"/>
      <c r="O475" s="1066"/>
      <c r="P475" s="1067"/>
      <c r="U475" s="1067"/>
      <c r="V475" s="1067"/>
    </row>
    <row r="476" spans="2:22" ht="15" customHeight="1" thickBot="1" x14ac:dyDescent="0.3">
      <c r="B476" s="1032" t="s">
        <v>41</v>
      </c>
      <c r="C476" s="88"/>
      <c r="D476" s="1033"/>
      <c r="E476" s="1030">
        <f>C476*D476</f>
        <v>0</v>
      </c>
      <c r="H476" s="1068">
        <v>613</v>
      </c>
      <c r="I476" s="1069" t="s">
        <v>42</v>
      </c>
      <c r="J476" s="1070"/>
      <c r="K476" s="1070"/>
      <c r="L476" s="1071"/>
      <c r="M476" s="1071"/>
      <c r="N476" s="1072">
        <f>$N$587</f>
        <v>0</v>
      </c>
      <c r="O476" s="1073"/>
      <c r="P476" s="1031"/>
      <c r="U476" s="991"/>
      <c r="V476" s="991"/>
    </row>
    <row r="477" spans="2:22" ht="15" customHeight="1" thickBot="1" x14ac:dyDescent="0.3">
      <c r="B477" s="1074" t="s">
        <v>43</v>
      </c>
      <c r="C477" s="1038">
        <f>SUM(C474:C476)</f>
        <v>0</v>
      </c>
      <c r="D477" s="1039" t="e">
        <f>E477/C477</f>
        <v>#DIV/0!</v>
      </c>
      <c r="E477" s="1040">
        <f>SUM(E474:E476)</f>
        <v>0</v>
      </c>
      <c r="H477" s="1021">
        <v>614</v>
      </c>
      <c r="I477" s="1022" t="s">
        <v>44</v>
      </c>
      <c r="J477" s="1023"/>
      <c r="K477" s="1023"/>
      <c r="L477" s="1024"/>
      <c r="M477" s="1024"/>
      <c r="N477" s="1072">
        <f>$N$588</f>
        <v>0</v>
      </c>
      <c r="O477" s="1075"/>
      <c r="P477" s="1067"/>
      <c r="U477" s="1067"/>
      <c r="V477" s="1067"/>
    </row>
    <row r="478" spans="2:22" ht="15" customHeight="1" thickBot="1" x14ac:dyDescent="0.3">
      <c r="B478" s="1041"/>
      <c r="C478" s="1076"/>
      <c r="D478" s="1077"/>
      <c r="E478" s="1078"/>
      <c r="H478" s="1021">
        <v>615</v>
      </c>
      <c r="I478" s="1022" t="s">
        <v>45</v>
      </c>
      <c r="J478" s="1023"/>
      <c r="K478" s="1023"/>
      <c r="L478" s="1024"/>
      <c r="M478" s="1024"/>
      <c r="N478" s="1072">
        <f>$N$589</f>
        <v>0</v>
      </c>
      <c r="O478" s="1075"/>
      <c r="P478" s="1031"/>
      <c r="U478" s="991"/>
      <c r="V478" s="991"/>
    </row>
    <row r="479" spans="2:22" ht="15" customHeight="1" thickBot="1" x14ac:dyDescent="0.3">
      <c r="B479" s="1045" t="s">
        <v>46</v>
      </c>
      <c r="C479" s="1046"/>
      <c r="D479" s="1047"/>
      <c r="E479" s="1048"/>
      <c r="H479" s="1021">
        <v>616</v>
      </c>
      <c r="I479" s="1022" t="s">
        <v>47</v>
      </c>
      <c r="J479" s="1023"/>
      <c r="K479" s="1023"/>
      <c r="L479" s="1024"/>
      <c r="M479" s="1024"/>
      <c r="N479" s="1072">
        <f>$N$590</f>
        <v>0</v>
      </c>
      <c r="O479" s="1075"/>
      <c r="P479" s="1067"/>
      <c r="U479" s="1067"/>
      <c r="V479" s="1067"/>
    </row>
    <row r="480" spans="2:22" ht="15" customHeight="1" x14ac:dyDescent="0.25">
      <c r="B480" s="1027" t="s">
        <v>48</v>
      </c>
      <c r="C480" s="1028"/>
      <c r="D480" s="1029"/>
      <c r="E480" s="1030">
        <f>C480*D480</f>
        <v>0</v>
      </c>
      <c r="H480" s="1079">
        <v>618</v>
      </c>
      <c r="I480" s="1080" t="s">
        <v>49</v>
      </c>
      <c r="J480" s="1081"/>
      <c r="K480" s="1081"/>
      <c r="L480" s="1082"/>
      <c r="M480" s="1082"/>
      <c r="N480" s="1072">
        <f>$N$591</f>
        <v>0</v>
      </c>
      <c r="O480" s="1083"/>
      <c r="P480" s="1031"/>
      <c r="U480" s="991"/>
      <c r="V480" s="991"/>
    </row>
    <row r="481" spans="2:22" ht="15" customHeight="1" x14ac:dyDescent="0.25">
      <c r="B481" s="1084" t="s">
        <v>50</v>
      </c>
      <c r="C481" s="1028"/>
      <c r="D481" s="1029"/>
      <c r="E481" s="1030">
        <f t="shared" ref="E481:E494" si="4">C481*D481</f>
        <v>0</v>
      </c>
      <c r="H481" s="1055">
        <v>61</v>
      </c>
      <c r="I481" s="1085" t="s">
        <v>51</v>
      </c>
      <c r="J481" s="1057"/>
      <c r="K481" s="1057"/>
      <c r="L481" s="1058"/>
      <c r="M481" s="1058"/>
      <c r="N481" s="1086">
        <f>$N$592</f>
        <v>0</v>
      </c>
      <c r="O481" s="1061">
        <f>SUM(O476:O480)</f>
        <v>0</v>
      </c>
      <c r="P481" s="1067"/>
      <c r="U481" s="1067"/>
      <c r="V481" s="1067"/>
    </row>
    <row r="482" spans="2:22" ht="15" customHeight="1" x14ac:dyDescent="0.25">
      <c r="B482" s="1084" t="s">
        <v>52</v>
      </c>
      <c r="C482" s="1028"/>
      <c r="D482" s="1029"/>
      <c r="E482" s="1030">
        <f t="shared" si="4"/>
        <v>0</v>
      </c>
      <c r="H482" s="1087"/>
      <c r="I482" s="990"/>
      <c r="L482" s="1031"/>
      <c r="M482" s="991"/>
      <c r="N482" s="1065"/>
      <c r="O482" s="1088"/>
      <c r="P482" s="1031"/>
      <c r="U482" s="991"/>
      <c r="V482" s="991"/>
    </row>
    <row r="483" spans="2:22" ht="15" customHeight="1" x14ac:dyDescent="0.25">
      <c r="B483" s="1084" t="s">
        <v>53</v>
      </c>
      <c r="C483" s="1028"/>
      <c r="D483" s="1029"/>
      <c r="E483" s="1030">
        <f t="shared" si="4"/>
        <v>0</v>
      </c>
      <c r="H483" s="1068">
        <v>621</v>
      </c>
      <c r="I483" s="1089" t="s">
        <v>54</v>
      </c>
      <c r="J483" s="1011"/>
      <c r="K483" s="1011"/>
      <c r="L483" s="1012"/>
      <c r="M483" s="1013"/>
      <c r="N483" s="1014">
        <f>$N$594</f>
        <v>0</v>
      </c>
      <c r="O483" s="1090"/>
      <c r="P483" s="1034"/>
      <c r="U483" s="1034"/>
      <c r="V483" s="1034"/>
    </row>
    <row r="484" spans="2:22" ht="15" customHeight="1" x14ac:dyDescent="0.25">
      <c r="B484" s="1084" t="s">
        <v>55</v>
      </c>
      <c r="C484" s="1028"/>
      <c r="D484" s="1029"/>
      <c r="E484" s="1030">
        <f t="shared" si="4"/>
        <v>0</v>
      </c>
      <c r="H484" s="1021">
        <v>622</v>
      </c>
      <c r="I484" s="1022" t="s">
        <v>56</v>
      </c>
      <c r="J484" s="1023"/>
      <c r="K484" s="1023"/>
      <c r="L484" s="1024"/>
      <c r="M484" s="1025"/>
      <c r="N484" s="1014">
        <f>$N$595</f>
        <v>0</v>
      </c>
      <c r="O484" s="1026"/>
      <c r="P484" s="1034"/>
      <c r="U484" s="991"/>
      <c r="V484" s="991"/>
    </row>
    <row r="485" spans="2:22" ht="15" customHeight="1" x14ac:dyDescent="0.25">
      <c r="B485" s="1084" t="s">
        <v>57</v>
      </c>
      <c r="C485" s="1028"/>
      <c r="D485" s="1029"/>
      <c r="E485" s="1030">
        <f t="shared" si="4"/>
        <v>0</v>
      </c>
      <c r="H485" s="1021" t="s">
        <v>58</v>
      </c>
      <c r="I485" s="1022" t="s">
        <v>59</v>
      </c>
      <c r="J485" s="1023"/>
      <c r="K485" s="1023"/>
      <c r="L485" s="1024"/>
      <c r="M485" s="1025"/>
      <c r="N485" s="1014">
        <f>$N$596</f>
        <v>0</v>
      </c>
      <c r="O485" s="1026"/>
      <c r="P485" s="1034"/>
      <c r="U485" s="991"/>
      <c r="V485" s="991"/>
    </row>
    <row r="486" spans="2:22" ht="15" customHeight="1" x14ac:dyDescent="0.25">
      <c r="B486" s="1084" t="s">
        <v>60</v>
      </c>
      <c r="C486" s="1028"/>
      <c r="D486" s="1029"/>
      <c r="E486" s="1030">
        <f t="shared" si="4"/>
        <v>0</v>
      </c>
      <c r="H486" s="1021">
        <v>623</v>
      </c>
      <c r="I486" s="1022" t="s">
        <v>61</v>
      </c>
      <c r="J486" s="1023"/>
      <c r="K486" s="1023"/>
      <c r="L486" s="1024"/>
      <c r="M486" s="1025"/>
      <c r="N486" s="1014">
        <f>$N$597</f>
        <v>0</v>
      </c>
      <c r="O486" s="1026"/>
    </row>
    <row r="487" spans="2:22" ht="15" customHeight="1" x14ac:dyDescent="0.25">
      <c r="B487" s="1084" t="s">
        <v>62</v>
      </c>
      <c r="C487" s="1028"/>
      <c r="D487" s="1029"/>
      <c r="E487" s="1030">
        <f t="shared" si="4"/>
        <v>0</v>
      </c>
      <c r="H487" s="1021">
        <v>624</v>
      </c>
      <c r="I487" s="1022" t="s">
        <v>63</v>
      </c>
      <c r="J487" s="1023"/>
      <c r="K487" s="1023"/>
      <c r="L487" s="1024"/>
      <c r="M487" s="1025"/>
      <c r="N487" s="1014">
        <f>$N$598</f>
        <v>0</v>
      </c>
      <c r="O487" s="1026"/>
    </row>
    <row r="488" spans="2:22" ht="15" customHeight="1" x14ac:dyDescent="0.25">
      <c r="B488" s="1084" t="s">
        <v>64</v>
      </c>
      <c r="C488" s="1028"/>
      <c r="D488" s="1029"/>
      <c r="E488" s="1030">
        <f t="shared" si="4"/>
        <v>0</v>
      </c>
      <c r="G488">
        <f t="shared" ref="G488:G494" si="5">($W$3+$X$2)*$W$5*E488*F488</f>
        <v>0</v>
      </c>
      <c r="H488" s="1021" t="s">
        <v>65</v>
      </c>
      <c r="I488" s="1022" t="s">
        <v>66</v>
      </c>
      <c r="J488" s="1023"/>
      <c r="K488" s="1023"/>
      <c r="L488" s="1024"/>
      <c r="M488" s="1025"/>
      <c r="N488" s="1014">
        <f>$N$599</f>
        <v>0</v>
      </c>
      <c r="O488" s="1026"/>
    </row>
    <row r="489" spans="2:22" ht="15" customHeight="1" x14ac:dyDescent="0.25">
      <c r="B489" s="1084" t="s">
        <v>67</v>
      </c>
      <c r="C489" s="1028"/>
      <c r="D489" s="1029"/>
      <c r="E489" s="1030">
        <f t="shared" si="4"/>
        <v>0</v>
      </c>
      <c r="G489">
        <f t="shared" si="5"/>
        <v>0</v>
      </c>
      <c r="H489" s="1021" t="s">
        <v>68</v>
      </c>
      <c r="I489" s="1022" t="s">
        <v>69</v>
      </c>
      <c r="J489" s="1023"/>
      <c r="K489" s="1023"/>
      <c r="L489" s="1024"/>
      <c r="M489" s="1025"/>
      <c r="N489" s="1014">
        <f>$N$600</f>
        <v>0</v>
      </c>
      <c r="O489" s="1026"/>
    </row>
    <row r="490" spans="2:22" ht="15" customHeight="1" x14ac:dyDescent="0.25">
      <c r="B490" s="1084" t="s">
        <v>70</v>
      </c>
      <c r="C490" s="1028"/>
      <c r="D490" s="1029"/>
      <c r="E490" s="1030">
        <f t="shared" si="4"/>
        <v>0</v>
      </c>
      <c r="G490">
        <f t="shared" si="5"/>
        <v>0</v>
      </c>
      <c r="H490" s="1021">
        <v>626</v>
      </c>
      <c r="I490" s="1022" t="s">
        <v>71</v>
      </c>
      <c r="J490" s="1023"/>
      <c r="K490" s="1023"/>
      <c r="L490" s="1024"/>
      <c r="M490" s="1025"/>
      <c r="N490" s="1014">
        <f>$N$601</f>
        <v>0</v>
      </c>
      <c r="O490" s="1026"/>
    </row>
    <row r="491" spans="2:22" ht="15" customHeight="1" x14ac:dyDescent="0.25">
      <c r="B491" s="1084" t="s">
        <v>72</v>
      </c>
      <c r="C491" s="1028"/>
      <c r="D491" s="1029"/>
      <c r="E491" s="1030">
        <f t="shared" si="4"/>
        <v>0</v>
      </c>
      <c r="G491">
        <f t="shared" si="5"/>
        <v>0</v>
      </c>
      <c r="H491" s="1021" t="s">
        <v>73</v>
      </c>
      <c r="I491" s="1022" t="s">
        <v>74</v>
      </c>
      <c r="J491" s="1023"/>
      <c r="K491" s="1023"/>
      <c r="L491" s="1024"/>
      <c r="M491" s="1025"/>
      <c r="N491" s="1014">
        <f>$N$602</f>
        <v>0</v>
      </c>
      <c r="O491" s="1026"/>
    </row>
    <row r="492" spans="2:22" ht="15" customHeight="1" x14ac:dyDescent="0.25">
      <c r="B492" s="1084" t="s">
        <v>75</v>
      </c>
      <c r="C492" s="1028"/>
      <c r="D492" s="1029"/>
      <c r="E492" s="1030">
        <f t="shared" si="4"/>
        <v>0</v>
      </c>
      <c r="G492">
        <f t="shared" si="5"/>
        <v>0</v>
      </c>
      <c r="H492" s="1021" t="s">
        <v>76</v>
      </c>
      <c r="I492" s="1022" t="s">
        <v>77</v>
      </c>
      <c r="J492" s="1023"/>
      <c r="K492" s="1023"/>
      <c r="L492" s="1024"/>
      <c r="M492" s="1025"/>
      <c r="N492" s="1014">
        <f>$N$603</f>
        <v>0</v>
      </c>
      <c r="O492" s="1026"/>
    </row>
    <row r="493" spans="2:22" ht="15" customHeight="1" x14ac:dyDescent="0.25">
      <c r="B493" s="1084" t="s">
        <v>78</v>
      </c>
      <c r="C493" s="1028"/>
      <c r="D493" s="1029"/>
      <c r="E493" s="1030">
        <f t="shared" si="4"/>
        <v>0</v>
      </c>
      <c r="G493">
        <f t="shared" si="5"/>
        <v>0</v>
      </c>
      <c r="H493" s="1079" t="s">
        <v>79</v>
      </c>
      <c r="I493" s="1050" t="s">
        <v>80</v>
      </c>
      <c r="J493" s="1051"/>
      <c r="K493" s="1051"/>
      <c r="L493" s="1052"/>
      <c r="M493" s="1053"/>
      <c r="N493" s="1014">
        <f>$N$604</f>
        <v>0</v>
      </c>
      <c r="O493" s="1054"/>
    </row>
    <row r="494" spans="2:22" ht="14.4" thickBot="1" x14ac:dyDescent="0.3">
      <c r="B494" s="1032" t="s">
        <v>81</v>
      </c>
      <c r="C494" s="1028"/>
      <c r="D494" s="1029"/>
      <c r="E494" s="1030">
        <f t="shared" si="4"/>
        <v>0</v>
      </c>
      <c r="G494">
        <f t="shared" si="5"/>
        <v>0</v>
      </c>
      <c r="H494" s="1055">
        <v>62</v>
      </c>
      <c r="I494" s="1085" t="s">
        <v>82</v>
      </c>
      <c r="J494" s="1057"/>
      <c r="K494" s="1057"/>
      <c r="L494" s="1058"/>
      <c r="M494" s="1059"/>
      <c r="N494" s="1060">
        <f>$N$605</f>
        <v>0</v>
      </c>
      <c r="O494" s="1061">
        <f>SUM(O483:O493)</f>
        <v>0</v>
      </c>
    </row>
    <row r="495" spans="2:22" ht="14.1" customHeight="1" thickBot="1" x14ac:dyDescent="0.3">
      <c r="B495" s="1037" t="s">
        <v>83</v>
      </c>
      <c r="C495" s="1038">
        <f>SUM(C480:C494)</f>
        <v>0</v>
      </c>
      <c r="D495" s="1039" t="e">
        <f>E495/C495</f>
        <v>#DIV/0!</v>
      </c>
      <c r="E495" s="1040">
        <f>SUM(E480:E494)</f>
        <v>0</v>
      </c>
      <c r="H495" s="999"/>
      <c r="I495" s="1067"/>
      <c r="N495" s="1000"/>
      <c r="O495" s="1091"/>
    </row>
    <row r="496" spans="2:22" ht="14.1" customHeight="1" thickBot="1" x14ac:dyDescent="0.3">
      <c r="B496" s="1092"/>
      <c r="C496" s="1093"/>
      <c r="D496" s="1094"/>
      <c r="E496" s="1095"/>
      <c r="G496">
        <f>($W$3+$X$2)*$W$5*E496*F496</f>
        <v>0</v>
      </c>
      <c r="H496" s="1096">
        <v>63</v>
      </c>
      <c r="I496" s="1085" t="s">
        <v>84</v>
      </c>
      <c r="J496" s="1057"/>
      <c r="K496" s="1057"/>
      <c r="L496" s="1058"/>
      <c r="M496" s="1059"/>
      <c r="N496" s="1060">
        <f>$N$607</f>
        <v>0</v>
      </c>
      <c r="O496" s="1090"/>
    </row>
    <row r="497" spans="2:15" ht="14.1" customHeight="1" thickBot="1" x14ac:dyDescent="0.3">
      <c r="B497" s="1045" t="s">
        <v>85</v>
      </c>
      <c r="C497" s="1046"/>
      <c r="D497" s="1047"/>
      <c r="E497" s="1048"/>
      <c r="G497">
        <f>($W$3+$X$2)*$W$5*E497*F497</f>
        <v>0</v>
      </c>
      <c r="H497" s="1062"/>
      <c r="I497" s="1034"/>
      <c r="N497" s="1063"/>
      <c r="O497" s="1066"/>
    </row>
    <row r="498" spans="2:15" ht="14.1" customHeight="1" x14ac:dyDescent="0.25">
      <c r="B498" s="1097" t="s">
        <v>86</v>
      </c>
      <c r="C498" s="1028"/>
      <c r="D498" s="1029"/>
      <c r="E498" s="1030">
        <f>C498*D498</f>
        <v>0</v>
      </c>
      <c r="H498" s="1068">
        <v>64111</v>
      </c>
      <c r="I498" s="1089" t="s">
        <v>87</v>
      </c>
      <c r="J498" s="1011"/>
      <c r="K498" s="1011"/>
      <c r="L498" s="1012"/>
      <c r="M498" s="1013"/>
      <c r="N498" s="1014">
        <f>$N$609</f>
        <v>0</v>
      </c>
      <c r="O498" s="1090"/>
    </row>
    <row r="499" spans="2:15" ht="14.1" customHeight="1" x14ac:dyDescent="0.25">
      <c r="B499" s="1032" t="s">
        <v>88</v>
      </c>
      <c r="C499" s="88"/>
      <c r="D499" s="1033"/>
      <c r="E499" s="1030">
        <f>C499*D499</f>
        <v>0</v>
      </c>
      <c r="H499" s="1021">
        <v>64115</v>
      </c>
      <c r="I499" s="1022" t="s">
        <v>89</v>
      </c>
      <c r="J499" s="1023"/>
      <c r="K499" s="1023"/>
      <c r="L499" s="1024"/>
      <c r="M499" s="1025"/>
      <c r="N499" s="1014">
        <f>$N$610</f>
        <v>0</v>
      </c>
      <c r="O499" s="1026"/>
    </row>
    <row r="500" spans="2:15" ht="14.1" customHeight="1" thickBot="1" x14ac:dyDescent="0.3">
      <c r="B500" s="1032" t="s">
        <v>90</v>
      </c>
      <c r="C500" s="96"/>
      <c r="D500" s="1035"/>
      <c r="E500" s="1030">
        <f>C500*D500</f>
        <v>0</v>
      </c>
      <c r="H500" s="1021">
        <v>645</v>
      </c>
      <c r="I500" s="1022" t="s">
        <v>91</v>
      </c>
      <c r="J500" s="1023"/>
      <c r="K500" s="1023"/>
      <c r="L500" s="1024"/>
      <c r="M500" s="1025"/>
      <c r="N500" s="1014">
        <f>$N$611</f>
        <v>0</v>
      </c>
      <c r="O500" s="1026"/>
    </row>
    <row r="501" spans="2:15" ht="14.1" customHeight="1" thickBot="1" x14ac:dyDescent="0.3">
      <c r="B501" s="1037" t="s">
        <v>92</v>
      </c>
      <c r="C501" s="1038">
        <f>SUM(C498:C500)</f>
        <v>0</v>
      </c>
      <c r="D501" s="1039" t="e">
        <f>E501/C501</f>
        <v>#DIV/0!</v>
      </c>
      <c r="E501" s="1040">
        <f>SUM(E498:E500)</f>
        <v>0</v>
      </c>
      <c r="H501" s="1079">
        <v>647</v>
      </c>
      <c r="I501" s="1050" t="s">
        <v>93</v>
      </c>
      <c r="J501" s="1051"/>
      <c r="K501" s="1051"/>
      <c r="L501" s="1052"/>
      <c r="M501" s="1053"/>
      <c r="N501" s="1014">
        <f>$N$612</f>
        <v>0</v>
      </c>
      <c r="O501" s="1054"/>
    </row>
    <row r="502" spans="2:15" ht="14.1" customHeight="1" thickBot="1" x14ac:dyDescent="0.3">
      <c r="B502" s="1092"/>
      <c r="C502" s="1093"/>
      <c r="D502" s="1094"/>
      <c r="E502" s="1095"/>
      <c r="H502" s="1055">
        <v>64</v>
      </c>
      <c r="I502" s="1085" t="s">
        <v>94</v>
      </c>
      <c r="J502" s="1057"/>
      <c r="K502" s="1057"/>
      <c r="L502" s="1058"/>
      <c r="M502" s="1059"/>
      <c r="N502" s="1060">
        <f>$N$613</f>
        <v>0</v>
      </c>
      <c r="O502" s="1098">
        <f>E512+O501</f>
        <v>0</v>
      </c>
    </row>
    <row r="503" spans="2:15" ht="14.1" customHeight="1" thickBot="1" x14ac:dyDescent="0.3">
      <c r="B503" s="1045" t="s">
        <v>95</v>
      </c>
      <c r="C503" s="1046"/>
      <c r="D503" s="1047"/>
      <c r="E503" s="1048"/>
      <c r="H503" s="1062"/>
      <c r="I503" s="1034"/>
      <c r="N503" s="1063"/>
      <c r="O503" s="1066"/>
    </row>
    <row r="504" spans="2:15" ht="14.1" customHeight="1" x14ac:dyDescent="0.25">
      <c r="B504" s="1097" t="s">
        <v>96</v>
      </c>
      <c r="C504" s="1028"/>
      <c r="D504" s="1029"/>
      <c r="E504" s="1030">
        <f>C504*D504</f>
        <v>0</v>
      </c>
      <c r="H504" s="1021">
        <v>654</v>
      </c>
      <c r="I504" s="1089" t="s">
        <v>97</v>
      </c>
      <c r="J504" s="1011"/>
      <c r="K504" s="1011"/>
      <c r="L504" s="1012"/>
      <c r="M504" s="1013"/>
      <c r="N504" s="1014">
        <f>$N$615</f>
        <v>0</v>
      </c>
      <c r="O504" s="1026"/>
    </row>
    <row r="505" spans="2:15" ht="14.1" customHeight="1" x14ac:dyDescent="0.25">
      <c r="B505" s="1032" t="s">
        <v>98</v>
      </c>
      <c r="C505" s="88"/>
      <c r="D505" s="1033"/>
      <c r="E505" s="1030">
        <f>C505*D505</f>
        <v>0</v>
      </c>
      <c r="H505" s="1021">
        <v>655</v>
      </c>
      <c r="I505" s="1099" t="s">
        <v>99</v>
      </c>
      <c r="J505" s="1023"/>
      <c r="K505" s="1023"/>
      <c r="L505" s="1024"/>
      <c r="M505" s="1025"/>
      <c r="N505" s="1014">
        <f>$N$616</f>
        <v>0</v>
      </c>
      <c r="O505" s="1026"/>
    </row>
    <row r="506" spans="2:15" ht="14.1" customHeight="1" x14ac:dyDescent="0.25">
      <c r="B506" s="1032" t="s">
        <v>100</v>
      </c>
      <c r="C506" s="88"/>
      <c r="D506" s="1033"/>
      <c r="E506" s="1030">
        <f>C506*D506</f>
        <v>0</v>
      </c>
      <c r="H506" s="1068">
        <v>658</v>
      </c>
      <c r="I506" s="1100" t="s">
        <v>101</v>
      </c>
      <c r="J506" s="1051"/>
      <c r="K506" s="1051"/>
      <c r="L506" s="1101"/>
      <c r="M506" s="1102"/>
      <c r="N506" s="1014">
        <f>$N$617</f>
        <v>0</v>
      </c>
      <c r="O506" s="1054"/>
    </row>
    <row r="507" spans="2:15" ht="14.1" customHeight="1" x14ac:dyDescent="0.25">
      <c r="B507" s="1032" t="s">
        <v>102</v>
      </c>
      <c r="C507" s="88"/>
      <c r="D507" s="1033"/>
      <c r="E507" s="1030">
        <f>C507*D507</f>
        <v>0</v>
      </c>
      <c r="H507" s="1055">
        <v>65</v>
      </c>
      <c r="I507" s="1085" t="s">
        <v>103</v>
      </c>
      <c r="J507" s="1057"/>
      <c r="K507" s="1057"/>
      <c r="L507" s="1103"/>
      <c r="M507" s="1104"/>
      <c r="N507" s="1060">
        <f>$N$618</f>
        <v>0</v>
      </c>
      <c r="O507" s="1061">
        <f>SUM(O504:O506)</f>
        <v>0</v>
      </c>
    </row>
    <row r="508" spans="2:15" ht="14.1" customHeight="1" thickBot="1" x14ac:dyDescent="0.3">
      <c r="B508" s="1032" t="s">
        <v>104</v>
      </c>
      <c r="C508" s="96"/>
      <c r="D508" s="1035"/>
      <c r="E508" s="1030">
        <f>C508*D508</f>
        <v>0</v>
      </c>
      <c r="H508" s="999"/>
      <c r="I508" s="1067"/>
      <c r="L508" s="1034"/>
      <c r="M508" s="1034"/>
      <c r="N508" s="1000"/>
      <c r="O508" s="1091"/>
    </row>
    <row r="509" spans="2:15" ht="14.1" customHeight="1" thickBot="1" x14ac:dyDescent="0.3">
      <c r="B509" s="1037" t="s">
        <v>105</v>
      </c>
      <c r="C509" s="1038">
        <f>SUM(C504:C508)</f>
        <v>0</v>
      </c>
      <c r="D509" s="1039" t="e">
        <f>E509/C509</f>
        <v>#DIV/0!</v>
      </c>
      <c r="E509" s="1040">
        <f>SUM(E504:E508)</f>
        <v>0</v>
      </c>
      <c r="H509" s="1096">
        <v>66</v>
      </c>
      <c r="I509" s="1085" t="s">
        <v>106</v>
      </c>
      <c r="J509" s="1057"/>
      <c r="K509" s="1057"/>
      <c r="L509" s="1057"/>
      <c r="M509" s="1105"/>
      <c r="N509" s="1060">
        <f>$N$620</f>
        <v>0</v>
      </c>
      <c r="O509" s="1090"/>
    </row>
    <row r="510" spans="2:15" ht="14.1" customHeight="1" x14ac:dyDescent="0.25">
      <c r="B510" s="1092"/>
      <c r="C510" s="1106"/>
      <c r="D510" s="1094"/>
      <c r="E510" s="1095"/>
      <c r="H510" s="999"/>
      <c r="I510" s="1067"/>
      <c r="L510" s="1034"/>
      <c r="M510" s="1034"/>
      <c r="N510" s="1000"/>
      <c r="O510" s="1091"/>
    </row>
    <row r="511" spans="2:15" ht="14.1" customHeight="1" thickBot="1" x14ac:dyDescent="0.3">
      <c r="B511" s="1092"/>
      <c r="C511" s="1106"/>
      <c r="D511" s="1094"/>
      <c r="E511" s="1095"/>
      <c r="H511" s="1096">
        <v>67</v>
      </c>
      <c r="I511" s="1085" t="s">
        <v>107</v>
      </c>
      <c r="J511" s="1057"/>
      <c r="K511" s="1057"/>
      <c r="L511" s="1057"/>
      <c r="M511" s="1105"/>
      <c r="N511" s="1060">
        <f>$N$622</f>
        <v>0</v>
      </c>
      <c r="O511" s="1090"/>
    </row>
    <row r="512" spans="2:15" ht="14.1" customHeight="1" x14ac:dyDescent="0.25">
      <c r="B512" s="2624" t="s">
        <v>108</v>
      </c>
      <c r="C512" s="2625"/>
      <c r="D512" s="2626"/>
      <c r="E512" s="2633">
        <f>E509+E501+E495+E477+E471</f>
        <v>0</v>
      </c>
      <c r="H512" s="1062"/>
      <c r="I512" s="1034"/>
      <c r="L512" s="1034"/>
      <c r="M512" s="1034"/>
      <c r="N512" s="1063"/>
      <c r="O512" s="1066"/>
    </row>
    <row r="513" spans="2:15" ht="14.1" customHeight="1" x14ac:dyDescent="0.25">
      <c r="B513" s="2627"/>
      <c r="C513" s="2628"/>
      <c r="D513" s="2629"/>
      <c r="E513" s="2634"/>
      <c r="H513" s="1068" t="s">
        <v>109</v>
      </c>
      <c r="I513" s="1089" t="s">
        <v>110</v>
      </c>
      <c r="J513" s="1011"/>
      <c r="K513" s="1011"/>
      <c r="L513" s="1011"/>
      <c r="M513" s="1107"/>
      <c r="N513" s="1014">
        <f>$N$624</f>
        <v>0</v>
      </c>
      <c r="O513" s="1090"/>
    </row>
    <row r="514" spans="2:15" ht="14.1" customHeight="1" x14ac:dyDescent="0.25">
      <c r="B514" s="2627"/>
      <c r="C514" s="2628"/>
      <c r="D514" s="2629"/>
      <c r="E514" s="2634"/>
      <c r="H514" s="1021" t="s">
        <v>111</v>
      </c>
      <c r="I514" s="1022" t="s">
        <v>112</v>
      </c>
      <c r="J514" s="1023"/>
      <c r="K514" s="1023"/>
      <c r="L514" s="1024"/>
      <c r="M514" s="1025"/>
      <c r="N514" s="1014">
        <f>$N$625</f>
        <v>0</v>
      </c>
      <c r="O514" s="1026"/>
    </row>
    <row r="515" spans="2:15" ht="14.1" customHeight="1" thickBot="1" x14ac:dyDescent="0.3">
      <c r="B515" s="2630"/>
      <c r="C515" s="2631"/>
      <c r="D515" s="2632"/>
      <c r="E515" s="2635"/>
      <c r="H515" s="1079">
        <v>6815</v>
      </c>
      <c r="I515" s="1050" t="s">
        <v>113</v>
      </c>
      <c r="J515" s="1051"/>
      <c r="K515" s="1051"/>
      <c r="L515" s="1052"/>
      <c r="M515" s="1053"/>
      <c r="N515" s="1014">
        <f>$N$626</f>
        <v>0</v>
      </c>
      <c r="O515" s="1054"/>
    </row>
    <row r="516" spans="2:15" ht="14.1" customHeight="1" thickBot="1" x14ac:dyDescent="0.3">
      <c r="B516" s="1108"/>
      <c r="C516" s="1109"/>
      <c r="D516" s="1109"/>
      <c r="E516" s="1110"/>
      <c r="H516" s="1055">
        <v>68</v>
      </c>
      <c r="I516" s="1085" t="s">
        <v>114</v>
      </c>
      <c r="J516" s="1057"/>
      <c r="K516" s="1057"/>
      <c r="L516" s="1111"/>
      <c r="M516" s="1112"/>
      <c r="N516" s="1060">
        <f>$N$627</f>
        <v>0</v>
      </c>
      <c r="O516" s="1061">
        <f>SUM(O513:O515)</f>
        <v>0</v>
      </c>
    </row>
    <row r="517" spans="2:15" ht="14.1" customHeight="1" thickTop="1" x14ac:dyDescent="0.25">
      <c r="H517" s="1062"/>
      <c r="I517" s="1034"/>
      <c r="L517" s="1034"/>
      <c r="M517" s="1034"/>
      <c r="N517" s="1063"/>
      <c r="O517" s="1066"/>
    </row>
    <row r="518" spans="2:15" ht="14.1" customHeight="1" x14ac:dyDescent="0.25">
      <c r="H518" s="1113">
        <v>86</v>
      </c>
      <c r="I518" s="1085" t="s">
        <v>115</v>
      </c>
      <c r="J518" s="1057"/>
      <c r="K518" s="1057"/>
      <c r="L518" s="1057"/>
      <c r="M518" s="1105"/>
      <c r="N518" s="1060">
        <f>$N$629</f>
        <v>0</v>
      </c>
      <c r="O518" s="1114"/>
    </row>
    <row r="519" spans="2:15" ht="14.4" thickBot="1" x14ac:dyDescent="0.3">
      <c r="H519" s="1115"/>
      <c r="I519" s="1031"/>
      <c r="J519" s="1031"/>
      <c r="K519" s="1031"/>
      <c r="L519" s="1034"/>
      <c r="M519" s="1034"/>
      <c r="N519" s="991"/>
      <c r="O519" s="1116"/>
    </row>
    <row r="520" spans="2:15" ht="13.8" x14ac:dyDescent="0.25">
      <c r="H520" s="1117" t="s">
        <v>116</v>
      </c>
      <c r="I520" s="1118"/>
      <c r="J520" s="1119"/>
      <c r="K520" s="1119"/>
      <c r="L520" s="1118"/>
      <c r="M520" s="1167"/>
      <c r="N520" s="1120">
        <f>SUM(N518+N516+N511+N509+N507+N502+N496+N494+N481+N474)</f>
        <v>0</v>
      </c>
      <c r="O520" s="1121">
        <f>SUM(O518+O516+O511+O509+O507+O502+O496+O494+O481+O474)</f>
        <v>0</v>
      </c>
    </row>
    <row r="521" spans="2:15" ht="13.8" x14ac:dyDescent="0.25">
      <c r="H521" s="1062" t="s">
        <v>117</v>
      </c>
      <c r="I521" s="1063"/>
      <c r="J521" s="1065"/>
      <c r="K521" s="1065"/>
      <c r="L521" s="1063"/>
      <c r="M521" s="1175"/>
      <c r="N521" s="1122">
        <f>IF(N520&lt;N563,N563-N520,0)</f>
        <v>0</v>
      </c>
      <c r="O521" s="1123">
        <f>IF(O520&lt;O563,O563-O520,0)</f>
        <v>0</v>
      </c>
    </row>
    <row r="522" spans="2:15" ht="14.4" thickBot="1" x14ac:dyDescent="0.3">
      <c r="H522" s="1125" t="s">
        <v>118</v>
      </c>
      <c r="I522" s="1126"/>
      <c r="J522" s="1127"/>
      <c r="K522" s="1127"/>
      <c r="L522" s="1128"/>
      <c r="M522" s="1173"/>
      <c r="N522" s="1129">
        <f>SUM(N520+N521)</f>
        <v>0</v>
      </c>
      <c r="O522" s="1130">
        <f>SUM(O520+O521)</f>
        <v>0</v>
      </c>
    </row>
    <row r="523" spans="2:15" ht="13.8" thickBot="1" x14ac:dyDescent="0.3"/>
    <row r="524" spans="2:15" ht="15" customHeight="1" x14ac:dyDescent="0.25">
      <c r="B524" s="2576" t="s">
        <v>170</v>
      </c>
      <c r="C524" s="2577"/>
      <c r="D524" s="2577"/>
      <c r="E524" s="2577"/>
      <c r="F524" s="2578"/>
      <c r="H524" s="1131" t="s">
        <v>119</v>
      </c>
      <c r="I524" s="1132"/>
      <c r="J524" s="1133"/>
      <c r="K524" s="1133"/>
      <c r="L524" s="1132"/>
      <c r="M524" s="1132"/>
      <c r="N524" s="996"/>
      <c r="O524" s="998"/>
    </row>
    <row r="525" spans="2:15" ht="32.25" customHeight="1" thickBot="1" x14ac:dyDescent="0.3">
      <c r="B525" s="2579"/>
      <c r="C525" s="2580"/>
      <c r="D525" s="2580"/>
      <c r="E525" s="2580"/>
      <c r="F525" s="2581"/>
      <c r="H525" s="999"/>
      <c r="I525" s="1000"/>
      <c r="J525" s="1001"/>
      <c r="K525" s="1001"/>
      <c r="L525" s="1000"/>
      <c r="M525" s="1002"/>
      <c r="N525" s="1003" t="s">
        <v>622</v>
      </c>
      <c r="O525" s="1134" t="s">
        <v>19</v>
      </c>
    </row>
    <row r="526" spans="2:15" ht="15" customHeight="1" x14ac:dyDescent="0.25">
      <c r="B526" s="2582" t="s">
        <v>179</v>
      </c>
      <c r="C526" s="1135"/>
      <c r="D526" s="1135"/>
      <c r="E526" s="1135"/>
      <c r="F526" s="1136"/>
      <c r="H526" s="1137"/>
      <c r="I526" s="1138"/>
      <c r="J526" s="1001"/>
      <c r="K526" s="1001"/>
      <c r="L526" s="1001"/>
      <c r="M526" s="1139"/>
      <c r="N526" s="1031"/>
      <c r="O526" s="1140"/>
    </row>
    <row r="527" spans="2:15" ht="14.25" customHeight="1" x14ac:dyDescent="0.25">
      <c r="B527" s="2583"/>
      <c r="C527" s="1124"/>
      <c r="D527" s="1124"/>
      <c r="E527" s="1124"/>
      <c r="F527" s="1141"/>
      <c r="H527" s="1142">
        <v>70623</v>
      </c>
      <c r="I527" s="1089" t="s">
        <v>120</v>
      </c>
      <c r="J527" s="1011"/>
      <c r="K527" s="1011"/>
      <c r="L527" s="1012"/>
      <c r="M527" s="1013"/>
      <c r="N527" s="1014">
        <f>$N$638</f>
        <v>0</v>
      </c>
      <c r="O527" s="1143"/>
    </row>
    <row r="528" spans="2:15" ht="13.8" x14ac:dyDescent="0.25">
      <c r="B528" s="1144"/>
      <c r="C528" s="1145"/>
      <c r="D528" s="1145"/>
      <c r="E528" s="1145"/>
      <c r="F528" s="1146"/>
      <c r="H528" s="1142">
        <v>70624</v>
      </c>
      <c r="I528" s="1022" t="s">
        <v>121</v>
      </c>
      <c r="J528" s="1023"/>
      <c r="K528" s="1023"/>
      <c r="L528" s="1024"/>
      <c r="M528" s="1025"/>
      <c r="N528" s="1014">
        <f>$N$639</f>
        <v>0</v>
      </c>
      <c r="O528" s="1147"/>
    </row>
    <row r="529" spans="2:15" ht="14.25" customHeight="1" x14ac:dyDescent="0.25">
      <c r="B529" s="2567" t="s">
        <v>381</v>
      </c>
      <c r="C529" s="2568"/>
      <c r="D529" s="2568"/>
      <c r="E529" s="2568"/>
      <c r="F529" s="2569"/>
      <c r="H529" s="1142">
        <v>70625</v>
      </c>
      <c r="I529" s="1022" t="s">
        <v>122</v>
      </c>
      <c r="J529" s="1023"/>
      <c r="K529" s="1023"/>
      <c r="L529" s="1024"/>
      <c r="M529" s="1025"/>
      <c r="N529" s="1014">
        <f>$N$640</f>
        <v>0</v>
      </c>
      <c r="O529" s="1147"/>
    </row>
    <row r="530" spans="2:15" s="2163" customFormat="1" ht="14.25" customHeight="1" x14ac:dyDescent="0.25">
      <c r="B530" s="2567"/>
      <c r="C530" s="2568"/>
      <c r="D530" s="2568"/>
      <c r="E530" s="2568"/>
      <c r="F530" s="2569"/>
      <c r="H530" s="1142">
        <v>70626</v>
      </c>
      <c r="I530" s="1022" t="s">
        <v>122</v>
      </c>
      <c r="J530" s="1023"/>
      <c r="K530" s="1023"/>
      <c r="L530" s="1024"/>
      <c r="M530" s="1025"/>
      <c r="N530" s="1014">
        <f>$N$641</f>
        <v>0</v>
      </c>
      <c r="O530" s="1147"/>
    </row>
    <row r="531" spans="2:15" ht="14.25" customHeight="1" x14ac:dyDescent="0.25">
      <c r="B531" s="2567"/>
      <c r="C531" s="2568"/>
      <c r="D531" s="2568"/>
      <c r="E531" s="2568"/>
      <c r="F531" s="2569"/>
      <c r="H531" s="1021">
        <v>70641</v>
      </c>
      <c r="I531" s="1022" t="s">
        <v>123</v>
      </c>
      <c r="J531" s="1023"/>
      <c r="K531" s="1023"/>
      <c r="L531" s="1024"/>
      <c r="M531" s="1025"/>
      <c r="N531" s="1014">
        <f>$N$642</f>
        <v>0</v>
      </c>
      <c r="O531" s="1026"/>
    </row>
    <row r="532" spans="2:15" ht="15" customHeight="1" x14ac:dyDescent="0.25">
      <c r="B532" s="2571" t="s">
        <v>385</v>
      </c>
      <c r="C532" s="2572"/>
      <c r="D532" s="2572"/>
      <c r="E532" s="2572"/>
      <c r="F532" s="2573"/>
      <c r="H532" s="1068">
        <v>706421</v>
      </c>
      <c r="I532" s="1022" t="s">
        <v>124</v>
      </c>
      <c r="J532" s="1023"/>
      <c r="K532" s="1023"/>
      <c r="L532" s="1024"/>
      <c r="M532" s="1025"/>
      <c r="N532" s="1014">
        <f>$N$643</f>
        <v>0</v>
      </c>
      <c r="O532" s="1090"/>
    </row>
    <row r="533" spans="2:15" ht="14.25" customHeight="1" x14ac:dyDescent="0.25">
      <c r="B533" s="2571"/>
      <c r="C533" s="2572"/>
      <c r="D533" s="2572"/>
      <c r="E533" s="2572"/>
      <c r="F533" s="2573"/>
      <c r="H533" s="1068">
        <v>708</v>
      </c>
      <c r="I533" s="1050" t="s">
        <v>125</v>
      </c>
      <c r="J533" s="1051"/>
      <c r="K533" s="1051"/>
      <c r="L533" s="1052"/>
      <c r="M533" s="1053"/>
      <c r="N533" s="1014">
        <f>$N$644</f>
        <v>0</v>
      </c>
      <c r="O533" s="1090"/>
    </row>
    <row r="534" spans="2:15" ht="15" customHeight="1" x14ac:dyDescent="0.25">
      <c r="B534" s="2571"/>
      <c r="C534" s="2572"/>
      <c r="D534" s="2572"/>
      <c r="E534" s="2572"/>
      <c r="F534" s="2573"/>
      <c r="H534" s="1055">
        <v>70</v>
      </c>
      <c r="I534" s="1085" t="s">
        <v>126</v>
      </c>
      <c r="J534" s="1057"/>
      <c r="K534" s="1057"/>
      <c r="L534" s="1111"/>
      <c r="M534" s="1112"/>
      <c r="N534" s="1060">
        <f>$N$645</f>
        <v>0</v>
      </c>
      <c r="O534" s="1061">
        <f>SUM(O527:O533)</f>
        <v>0</v>
      </c>
    </row>
    <row r="535" spans="2:15" ht="15" customHeight="1" x14ac:dyDescent="0.25">
      <c r="B535" s="2571"/>
      <c r="C535" s="2572"/>
      <c r="D535" s="2572"/>
      <c r="E535" s="2572"/>
      <c r="F535" s="2573"/>
      <c r="H535" s="1062"/>
      <c r="I535" s="1034"/>
      <c r="L535" s="1067"/>
      <c r="M535" s="1067"/>
      <c r="N535" s="1063"/>
      <c r="O535" s="1066"/>
    </row>
    <row r="536" spans="2:15" ht="15" customHeight="1" x14ac:dyDescent="0.25">
      <c r="B536" s="2571"/>
      <c r="C536" s="2572"/>
      <c r="D536" s="2572"/>
      <c r="E536" s="2572"/>
      <c r="F536" s="2573"/>
      <c r="H536" s="1068">
        <v>741</v>
      </c>
      <c r="I536" s="1089" t="s">
        <v>127</v>
      </c>
      <c r="J536" s="1011"/>
      <c r="K536" s="1011"/>
      <c r="L536" s="1148"/>
      <c r="M536" s="1149"/>
      <c r="N536" s="1014">
        <f>$N$647</f>
        <v>0</v>
      </c>
      <c r="O536" s="1090"/>
    </row>
    <row r="537" spans="2:15" ht="14.25" customHeight="1" x14ac:dyDescent="0.25">
      <c r="B537" s="2567" t="s">
        <v>208</v>
      </c>
      <c r="C537" s="2568"/>
      <c r="D537" s="2568"/>
      <c r="E537" s="2568"/>
      <c r="F537" s="2569"/>
      <c r="H537" s="1021">
        <v>742</v>
      </c>
      <c r="I537" s="1022" t="s">
        <v>128</v>
      </c>
      <c r="J537" s="1023"/>
      <c r="K537" s="1023"/>
      <c r="L537" s="1023"/>
      <c r="M537" s="1150"/>
      <c r="N537" s="1014">
        <f>$N$648</f>
        <v>0</v>
      </c>
      <c r="O537" s="1026"/>
    </row>
    <row r="538" spans="2:15" ht="14.25" customHeight="1" x14ac:dyDescent="0.25">
      <c r="B538" s="2567"/>
      <c r="C538" s="2568"/>
      <c r="D538" s="2568"/>
      <c r="E538" s="2568"/>
      <c r="F538" s="2569"/>
      <c r="H538" s="1068">
        <v>743</v>
      </c>
      <c r="I538" s="1022" t="s">
        <v>129</v>
      </c>
      <c r="J538" s="1023"/>
      <c r="K538" s="1023"/>
      <c r="L538" s="1024"/>
      <c r="M538" s="1025"/>
      <c r="N538" s="1014">
        <f>$N$649</f>
        <v>0</v>
      </c>
      <c r="O538" s="1090"/>
    </row>
    <row r="539" spans="2:15" ht="14.25" customHeight="1" x14ac:dyDescent="0.3">
      <c r="B539" s="1151"/>
      <c r="C539" s="1152"/>
      <c r="D539" s="1152"/>
      <c r="E539" s="1152"/>
      <c r="F539" s="1153"/>
      <c r="H539" s="1154">
        <v>7441</v>
      </c>
      <c r="I539" s="1022" t="s">
        <v>686</v>
      </c>
      <c r="J539" s="1023"/>
      <c r="K539" s="1023"/>
      <c r="L539" s="1024"/>
      <c r="M539" s="1025"/>
      <c r="N539" s="2617">
        <f>$N$650</f>
        <v>0</v>
      </c>
      <c r="O539" s="2619">
        <f>O520-(O534+O536+O537+O538+O541+O542+O543+O544+O545+O551+O553+O555+O557+O559+O561)</f>
        <v>0</v>
      </c>
    </row>
    <row r="540" spans="2:15" ht="14.25" customHeight="1" x14ac:dyDescent="0.3">
      <c r="B540" s="1151"/>
      <c r="C540" s="1152"/>
      <c r="D540" s="1152"/>
      <c r="E540" s="1152"/>
      <c r="F540" s="1153"/>
      <c r="H540" s="1154">
        <v>7442</v>
      </c>
      <c r="I540" s="1022" t="s">
        <v>687</v>
      </c>
      <c r="J540" s="1023"/>
      <c r="K540" s="1023"/>
      <c r="L540" s="1024"/>
      <c r="M540" s="1025"/>
      <c r="N540" s="2618"/>
      <c r="O540" s="2620"/>
    </row>
    <row r="541" spans="2:15" ht="14.25" customHeight="1" x14ac:dyDescent="0.25">
      <c r="B541" s="2564"/>
      <c r="C541" s="2565"/>
      <c r="D541" s="2565"/>
      <c r="E541" s="2565"/>
      <c r="F541" s="2566"/>
      <c r="H541" s="1154">
        <v>7443</v>
      </c>
      <c r="I541" s="1022" t="s">
        <v>132</v>
      </c>
      <c r="J541" s="1023"/>
      <c r="K541" s="1023"/>
      <c r="L541" s="1024"/>
      <c r="M541" s="1025"/>
      <c r="N541" s="1014">
        <f>$N$652</f>
        <v>0</v>
      </c>
      <c r="O541" s="1155"/>
    </row>
    <row r="542" spans="2:15" ht="14.25" customHeight="1" x14ac:dyDescent="0.25">
      <c r="B542" s="2564"/>
      <c r="C542" s="2565"/>
      <c r="D542" s="2565"/>
      <c r="E542" s="2565"/>
      <c r="F542" s="2566"/>
      <c r="H542" s="1154">
        <v>7451</v>
      </c>
      <c r="I542" s="1022" t="s">
        <v>133</v>
      </c>
      <c r="J542" s="1023"/>
      <c r="K542" s="1023"/>
      <c r="L542" s="1024"/>
      <c r="M542" s="1025"/>
      <c r="N542" s="1014">
        <f>$N$653</f>
        <v>0</v>
      </c>
      <c r="O542" s="1155"/>
    </row>
    <row r="543" spans="2:15" ht="15" customHeight="1" x14ac:dyDescent="0.25">
      <c r="B543" s="2636" t="s">
        <v>678</v>
      </c>
      <c r="C543" s="2637"/>
      <c r="D543" s="2637"/>
      <c r="E543" s="2637"/>
      <c r="F543" s="2638"/>
      <c r="H543" s="1154">
        <v>746</v>
      </c>
      <c r="I543" s="1022" t="s">
        <v>134</v>
      </c>
      <c r="J543" s="1023"/>
      <c r="K543" s="1023"/>
      <c r="L543" s="1024"/>
      <c r="M543" s="1025"/>
      <c r="N543" s="1014">
        <f>$N$654</f>
        <v>0</v>
      </c>
      <c r="O543" s="1155"/>
    </row>
    <row r="544" spans="2:15" ht="14.25" customHeight="1" x14ac:dyDescent="0.25">
      <c r="B544" s="2636"/>
      <c r="C544" s="2637"/>
      <c r="D544" s="2637"/>
      <c r="E544" s="2637"/>
      <c r="F544" s="2638"/>
      <c r="H544" s="1154">
        <v>747</v>
      </c>
      <c r="I544" s="1022" t="s">
        <v>135</v>
      </c>
      <c r="J544" s="1023"/>
      <c r="K544" s="1023"/>
      <c r="L544" s="1024"/>
      <c r="M544" s="1025"/>
      <c r="N544" s="1014">
        <f>$N$655</f>
        <v>0</v>
      </c>
      <c r="O544" s="1155"/>
    </row>
    <row r="545" spans="2:15" ht="14.25" customHeight="1" x14ac:dyDescent="0.25">
      <c r="B545" s="2636"/>
      <c r="C545" s="2637"/>
      <c r="D545" s="2637"/>
      <c r="E545" s="2637"/>
      <c r="F545" s="2638"/>
      <c r="H545" s="1079">
        <v>748</v>
      </c>
      <c r="I545" s="1022" t="s">
        <v>168</v>
      </c>
      <c r="J545" s="1051"/>
      <c r="K545" s="1051"/>
      <c r="L545" s="1159"/>
      <c r="M545" s="1160"/>
      <c r="N545" s="1014">
        <f>$N$656</f>
        <v>0</v>
      </c>
      <c r="O545" s="1054"/>
    </row>
    <row r="546" spans="2:15" ht="15" customHeight="1" x14ac:dyDescent="0.25">
      <c r="B546" s="2636"/>
      <c r="C546" s="2637"/>
      <c r="D546" s="2637"/>
      <c r="E546" s="2637"/>
      <c r="F546" s="2638"/>
      <c r="H546" s="1055">
        <v>74</v>
      </c>
      <c r="I546" s="1085" t="s">
        <v>136</v>
      </c>
      <c r="J546" s="1057"/>
      <c r="K546" s="1057"/>
      <c r="L546" s="1058"/>
      <c r="M546" s="1059"/>
      <c r="N546" s="1060">
        <f>$N$657</f>
        <v>0</v>
      </c>
      <c r="O546" s="1061">
        <f>SUM(O536:O545)</f>
        <v>0</v>
      </c>
    </row>
    <row r="547" spans="2:15" ht="15" customHeight="1" x14ac:dyDescent="0.25">
      <c r="B547" s="2636"/>
      <c r="C547" s="2637"/>
      <c r="D547" s="2637"/>
      <c r="E547" s="2637"/>
      <c r="F547" s="2638"/>
      <c r="H547" s="1062"/>
      <c r="I547" s="1034"/>
      <c r="N547" s="1063"/>
      <c r="O547" s="1066"/>
    </row>
    <row r="548" spans="2:15" ht="14.25" customHeight="1" x14ac:dyDescent="0.25">
      <c r="B548" s="2636"/>
      <c r="C548" s="2637"/>
      <c r="D548" s="2637"/>
      <c r="E548" s="2637"/>
      <c r="F548" s="2638"/>
      <c r="H548" s="1068">
        <v>751</v>
      </c>
      <c r="I548" s="1089" t="s">
        <v>137</v>
      </c>
      <c r="J548" s="1011"/>
      <c r="K548" s="1011"/>
      <c r="L548" s="1012"/>
      <c r="M548" s="1013"/>
      <c r="N548" s="1014">
        <f>$N$659</f>
        <v>0</v>
      </c>
      <c r="O548" s="1090"/>
    </row>
    <row r="549" spans="2:15" ht="16.5" customHeight="1" x14ac:dyDescent="0.25">
      <c r="B549" s="2636"/>
      <c r="C549" s="2637"/>
      <c r="D549" s="2637"/>
      <c r="E549" s="2637"/>
      <c r="F549" s="2638"/>
      <c r="H549" s="1021">
        <v>752</v>
      </c>
      <c r="I549" s="1022" t="s">
        <v>138</v>
      </c>
      <c r="J549" s="1023"/>
      <c r="K549" s="1023"/>
      <c r="L549" s="1024"/>
      <c r="M549" s="1025"/>
      <c r="N549" s="1014">
        <f>$N$660</f>
        <v>0</v>
      </c>
      <c r="O549" s="1026"/>
    </row>
    <row r="550" spans="2:15" ht="14.25" customHeight="1" x14ac:dyDescent="0.25">
      <c r="B550" s="2636"/>
      <c r="C550" s="2637"/>
      <c r="D550" s="2637"/>
      <c r="E550" s="2637"/>
      <c r="F550" s="2638"/>
      <c r="H550" s="1021">
        <v>757</v>
      </c>
      <c r="I550" s="1050" t="s">
        <v>139</v>
      </c>
      <c r="J550" s="1051"/>
      <c r="K550" s="1051"/>
      <c r="L550" s="1052"/>
      <c r="M550" s="1053"/>
      <c r="N550" s="1014">
        <f>$N$661</f>
        <v>0</v>
      </c>
      <c r="O550" s="1026"/>
    </row>
    <row r="551" spans="2:15" ht="15" customHeight="1" x14ac:dyDescent="0.25">
      <c r="B551" s="2636"/>
      <c r="C551" s="2637"/>
      <c r="D551" s="2637"/>
      <c r="E551" s="2637"/>
      <c r="F551" s="2638"/>
      <c r="H551" s="1055">
        <v>75</v>
      </c>
      <c r="I551" s="1085" t="s">
        <v>140</v>
      </c>
      <c r="J551" s="1057"/>
      <c r="K551" s="1057"/>
      <c r="L551" s="1111"/>
      <c r="M551" s="1112"/>
      <c r="N551" s="1060">
        <f>$N$662</f>
        <v>0</v>
      </c>
      <c r="O551" s="1061">
        <f>SUM(O548:O550)</f>
        <v>0</v>
      </c>
    </row>
    <row r="552" spans="2:15" ht="18.75" customHeight="1" x14ac:dyDescent="0.25">
      <c r="B552" s="2636"/>
      <c r="C552" s="2637"/>
      <c r="D552" s="2637"/>
      <c r="E552" s="2637"/>
      <c r="F552" s="2638"/>
      <c r="H552" s="999"/>
      <c r="I552" s="1067"/>
      <c r="L552" s="1034"/>
      <c r="M552" s="1034"/>
      <c r="N552" s="1000"/>
      <c r="O552" s="1091"/>
    </row>
    <row r="553" spans="2:15" ht="15" customHeight="1" x14ac:dyDescent="0.25">
      <c r="B553" s="2636"/>
      <c r="C553" s="2637"/>
      <c r="D553" s="2637"/>
      <c r="E553" s="2637"/>
      <c r="F553" s="2638"/>
      <c r="H553" s="1096">
        <v>76</v>
      </c>
      <c r="I553" s="1085" t="s">
        <v>141</v>
      </c>
      <c r="J553" s="1057"/>
      <c r="K553" s="1057"/>
      <c r="L553" s="1057"/>
      <c r="M553" s="1105"/>
      <c r="N553" s="1060">
        <f>$N$664</f>
        <v>0</v>
      </c>
      <c r="O553" s="1090"/>
    </row>
    <row r="554" spans="2:15" ht="15" customHeight="1" x14ac:dyDescent="0.25">
      <c r="B554" s="2636"/>
      <c r="C554" s="2637"/>
      <c r="D554" s="2637"/>
      <c r="E554" s="2637"/>
      <c r="F554" s="2638"/>
      <c r="H554" s="999"/>
      <c r="I554" s="1067"/>
      <c r="L554" s="1034"/>
      <c r="M554" s="1034"/>
      <c r="N554" s="1000"/>
      <c r="O554" s="1091"/>
    </row>
    <row r="555" spans="2:15" ht="15" customHeight="1" x14ac:dyDescent="0.25">
      <c r="B555" s="2636"/>
      <c r="C555" s="2637"/>
      <c r="D555" s="2637"/>
      <c r="E555" s="2637"/>
      <c r="F555" s="2638"/>
      <c r="H555" s="1096">
        <v>77</v>
      </c>
      <c r="I555" s="1085" t="s">
        <v>142</v>
      </c>
      <c r="J555" s="1057"/>
      <c r="K555" s="1057"/>
      <c r="L555" s="1057"/>
      <c r="M555" s="1105"/>
      <c r="N555" s="1060">
        <f>$N$666</f>
        <v>0</v>
      </c>
      <c r="O555" s="1090"/>
    </row>
    <row r="556" spans="2:15" ht="15" customHeight="1" x14ac:dyDescent="0.25">
      <c r="B556" s="2636"/>
      <c r="C556" s="2637"/>
      <c r="D556" s="2637"/>
      <c r="E556" s="2637"/>
      <c r="F556" s="2638"/>
      <c r="H556" s="999"/>
      <c r="I556" s="1067"/>
      <c r="L556" s="1034"/>
      <c r="M556" s="1034"/>
      <c r="N556" s="1000"/>
      <c r="O556" s="1091"/>
    </row>
    <row r="557" spans="2:15" ht="15" customHeight="1" x14ac:dyDescent="0.25">
      <c r="B557" s="1156"/>
      <c r="C557" s="1157"/>
      <c r="D557" s="1157"/>
      <c r="E557" s="1157"/>
      <c r="F557" s="1158"/>
      <c r="H557" s="1096">
        <v>78</v>
      </c>
      <c r="I557" s="1085" t="s">
        <v>143</v>
      </c>
      <c r="J557" s="1057"/>
      <c r="K557" s="1057"/>
      <c r="L557" s="1057"/>
      <c r="M557" s="1105"/>
      <c r="N557" s="1060">
        <f>$N$668</f>
        <v>0</v>
      </c>
      <c r="O557" s="1090"/>
    </row>
    <row r="558" spans="2:15" ht="15" customHeight="1" x14ac:dyDescent="0.25">
      <c r="B558" s="1156"/>
      <c r="C558" s="1157"/>
      <c r="D558" s="1157"/>
      <c r="E558" s="1157"/>
      <c r="F558" s="1158"/>
      <c r="H558" s="999"/>
      <c r="I558" s="1067"/>
      <c r="L558" s="1034"/>
      <c r="M558" s="1034"/>
      <c r="N558" s="1000"/>
      <c r="O558" s="1091"/>
    </row>
    <row r="559" spans="2:15" ht="15" customHeight="1" x14ac:dyDescent="0.25">
      <c r="B559" s="1156"/>
      <c r="C559" s="1157"/>
      <c r="D559" s="1157"/>
      <c r="E559" s="1157"/>
      <c r="F559" s="1158"/>
      <c r="H559" s="1096">
        <v>79</v>
      </c>
      <c r="I559" s="1085" t="s">
        <v>144</v>
      </c>
      <c r="J559" s="1057"/>
      <c r="K559" s="1057"/>
      <c r="L559" s="1057"/>
      <c r="M559" s="1105"/>
      <c r="N559" s="1060">
        <f>$N$670</f>
        <v>0</v>
      </c>
      <c r="O559" s="1090"/>
    </row>
    <row r="560" spans="2:15" ht="16.8" x14ac:dyDescent="0.25">
      <c r="B560" s="1156"/>
      <c r="C560" s="1157"/>
      <c r="D560" s="1157"/>
      <c r="E560" s="1157"/>
      <c r="F560" s="1158"/>
      <c r="H560" s="1062"/>
      <c r="I560" s="1034"/>
      <c r="L560" s="1034"/>
      <c r="M560" s="1034"/>
      <c r="N560" s="1063"/>
      <c r="O560" s="1066"/>
    </row>
    <row r="561" spans="2:22" ht="16.8" x14ac:dyDescent="0.25">
      <c r="B561" s="1156"/>
      <c r="C561" s="1157"/>
      <c r="D561" s="1157"/>
      <c r="E561" s="1157"/>
      <c r="F561" s="1158"/>
      <c r="H561" s="1113">
        <v>87</v>
      </c>
      <c r="I561" s="1085" t="s">
        <v>145</v>
      </c>
      <c r="J561" s="1057"/>
      <c r="K561" s="1057"/>
      <c r="L561" s="1057"/>
      <c r="M561" s="1105"/>
      <c r="N561" s="1060">
        <f>$N$672</f>
        <v>0</v>
      </c>
      <c r="O561" s="1114"/>
    </row>
    <row r="562" spans="2:22" ht="17.399999999999999" thickBot="1" x14ac:dyDescent="0.3">
      <c r="B562" s="1156"/>
      <c r="C562" s="1157"/>
      <c r="D562" s="1157"/>
      <c r="E562" s="1157"/>
      <c r="F562" s="1158"/>
      <c r="H562" s="1115"/>
      <c r="I562" s="1031"/>
      <c r="L562" s="1034"/>
      <c r="M562" s="1034"/>
      <c r="N562" s="1031"/>
      <c r="O562" s="1140"/>
    </row>
    <row r="563" spans="2:22" ht="16.8" x14ac:dyDescent="0.25">
      <c r="B563" s="1156"/>
      <c r="C563" s="1157"/>
      <c r="D563" s="1157"/>
      <c r="E563" s="1157"/>
      <c r="F563" s="1158"/>
      <c r="H563" s="1117" t="s">
        <v>146</v>
      </c>
      <c r="I563" s="1118"/>
      <c r="J563" s="1166"/>
      <c r="K563" s="1166"/>
      <c r="L563" s="1118"/>
      <c r="M563" s="1167"/>
      <c r="N563" s="1168">
        <f>N559+N557+N555+N553+N551+N546+N534+N561</f>
        <v>0</v>
      </c>
      <c r="O563" s="1168">
        <f>O559+O557+O555+O553+O551+O546+O534+O561</f>
        <v>0</v>
      </c>
    </row>
    <row r="564" spans="2:22" ht="16.8" x14ac:dyDescent="0.25">
      <c r="B564" s="1156"/>
      <c r="C564" s="1124"/>
      <c r="D564" s="1124"/>
      <c r="E564" s="1124"/>
      <c r="F564" s="1141"/>
      <c r="H564" s="1062" t="s">
        <v>147</v>
      </c>
      <c r="I564" s="1063"/>
      <c r="J564" s="1001"/>
      <c r="K564" s="1001"/>
      <c r="L564" s="1001"/>
      <c r="M564" s="1139"/>
      <c r="N564" s="1169">
        <f>IF(N563&lt;J520,J520-N563,0)</f>
        <v>0</v>
      </c>
      <c r="O564" s="1169">
        <f>IF(O563&lt;K520,K520-O563,0)</f>
        <v>0</v>
      </c>
    </row>
    <row r="565" spans="2:22" ht="14.4" thickBot="1" x14ac:dyDescent="0.3">
      <c r="B565" s="1170"/>
      <c r="C565" s="1306"/>
      <c r="D565" s="1306"/>
      <c r="E565" s="1306"/>
      <c r="F565" s="1307"/>
      <c r="H565" s="1125" t="s">
        <v>118</v>
      </c>
      <c r="I565" s="1126"/>
      <c r="J565" s="1128"/>
      <c r="K565" s="1128"/>
      <c r="L565" s="1128"/>
      <c r="M565" s="1173"/>
      <c r="N565" s="1174">
        <f>N564+N563</f>
        <v>0</v>
      </c>
      <c r="O565" s="1174">
        <f>O564+O563</f>
        <v>0</v>
      </c>
    </row>
    <row r="566" spans="2:22" ht="13.8" thickBot="1" x14ac:dyDescent="0.3"/>
    <row r="567" spans="2:22" s="986" customFormat="1" ht="33.75" customHeight="1" thickBot="1" x14ac:dyDescent="0.3">
      <c r="B567" s="2621" t="s">
        <v>182</v>
      </c>
      <c r="C567" s="2622"/>
      <c r="D567" s="2622"/>
      <c r="E567" s="2622"/>
      <c r="F567" s="2622"/>
      <c r="G567" s="2622"/>
      <c r="H567" s="2622"/>
      <c r="I567" s="2622"/>
      <c r="J567" s="2622"/>
      <c r="K567" s="2622"/>
      <c r="L567" s="2622"/>
      <c r="M567" s="2622"/>
      <c r="N567" s="2622"/>
      <c r="O567" s="2623"/>
      <c r="P567" s="985"/>
    </row>
    <row r="568" spans="2:22" ht="13.8" thickBot="1" x14ac:dyDescent="0.3"/>
    <row r="569" spans="2:22" ht="30.75" customHeight="1" thickBot="1" x14ac:dyDescent="0.3">
      <c r="B569" s="2598" t="s">
        <v>162</v>
      </c>
      <c r="C569" s="2599"/>
      <c r="D569" s="2599"/>
      <c r="E569" s="2599"/>
      <c r="F569" s="2599"/>
      <c r="G569" s="2599"/>
      <c r="H569" s="2598" t="s">
        <v>639</v>
      </c>
      <c r="I569" s="2599"/>
      <c r="J569" s="2599"/>
      <c r="K569" s="2599"/>
      <c r="L569" s="2599"/>
      <c r="M569" s="2599"/>
      <c r="N569" s="2599"/>
      <c r="O569" s="2600"/>
    </row>
    <row r="571" spans="2:22" ht="15" x14ac:dyDescent="0.25">
      <c r="B571" s="987"/>
      <c r="C571" s="987"/>
      <c r="D571" s="987"/>
      <c r="E571" s="988"/>
    </row>
    <row r="572" spans="2:22" ht="15" customHeight="1" thickBot="1" x14ac:dyDescent="0.3">
      <c r="B572" s="78"/>
      <c r="C572" s="47"/>
      <c r="D572" s="989"/>
      <c r="E572" s="989"/>
      <c r="K572" s="990"/>
      <c r="L572" s="990"/>
      <c r="M572" s="991"/>
      <c r="N572" s="991"/>
      <c r="P572" s="990"/>
      <c r="U572" s="991"/>
      <c r="V572" s="991"/>
    </row>
    <row r="573" spans="2:22" ht="25.05" customHeight="1" thickBot="1" x14ac:dyDescent="0.3">
      <c r="B573" s="78"/>
      <c r="C573" s="47"/>
      <c r="D573" s="989"/>
      <c r="E573" s="989"/>
      <c r="H573" s="2601" t="s">
        <v>174</v>
      </c>
      <c r="I573" s="2602"/>
      <c r="J573" s="2602"/>
      <c r="K573" s="2602"/>
      <c r="L573" s="2602"/>
      <c r="M573" s="2602"/>
      <c r="N573" s="2602"/>
      <c r="O573" s="2603"/>
      <c r="P573" s="990"/>
      <c r="U573" s="991"/>
      <c r="V573" s="991"/>
    </row>
    <row r="574" spans="2:22" ht="23.25" customHeight="1" thickTop="1" thickBot="1" x14ac:dyDescent="0.3">
      <c r="B574" s="2604" t="s">
        <v>175</v>
      </c>
      <c r="C574" s="2605"/>
      <c r="D574" s="2605"/>
      <c r="E574" s="2606"/>
      <c r="H574" s="995" t="s">
        <v>17</v>
      </c>
      <c r="I574" s="996"/>
      <c r="J574" s="997"/>
      <c r="K574" s="997"/>
      <c r="L574" s="996"/>
      <c r="M574" s="996"/>
      <c r="N574" s="996"/>
      <c r="O574" s="998"/>
      <c r="P574" s="990"/>
      <c r="U574" s="991"/>
      <c r="V574" s="991"/>
    </row>
    <row r="575" spans="2:22" ht="37.5" customHeight="1" thickTop="1" x14ac:dyDescent="0.25">
      <c r="B575" s="2607" t="s">
        <v>15</v>
      </c>
      <c r="C575" s="2610" t="s">
        <v>16</v>
      </c>
      <c r="D575" s="2613" t="s">
        <v>191</v>
      </c>
      <c r="E575" s="2615" t="s">
        <v>192</v>
      </c>
      <c r="H575" s="999"/>
      <c r="I575" s="1000"/>
      <c r="J575" s="1001"/>
      <c r="K575" s="1001"/>
      <c r="L575" s="1000"/>
      <c r="M575" s="1002"/>
      <c r="N575" s="1176"/>
      <c r="O575" s="1177" t="s">
        <v>622</v>
      </c>
      <c r="P575" s="990"/>
      <c r="Q575" s="1178"/>
      <c r="U575" s="991"/>
      <c r="V575" s="991"/>
    </row>
    <row r="576" spans="2:22" ht="15" customHeight="1" x14ac:dyDescent="0.25">
      <c r="B576" s="2608"/>
      <c r="C576" s="2611"/>
      <c r="D576" s="2614"/>
      <c r="E576" s="2616"/>
      <c r="H576" s="1005"/>
      <c r="I576" s="1006"/>
      <c r="L576" s="990"/>
      <c r="M576" s="991"/>
      <c r="N576" s="1007"/>
      <c r="O576" s="1008"/>
      <c r="P576" s="990"/>
      <c r="Q576" s="1178"/>
      <c r="U576" s="991"/>
      <c r="V576" s="991"/>
    </row>
    <row r="577" spans="2:22" ht="15" customHeight="1" x14ac:dyDescent="0.25">
      <c r="B577" s="2608"/>
      <c r="C577" s="2611"/>
      <c r="D577" s="2614"/>
      <c r="E577" s="2616"/>
      <c r="H577" s="1009">
        <v>6061</v>
      </c>
      <c r="I577" s="1010" t="s">
        <v>20</v>
      </c>
      <c r="J577" s="1011"/>
      <c r="K577" s="1011"/>
      <c r="L577" s="1012"/>
      <c r="M577" s="1013"/>
      <c r="N577" s="2561">
        <f t="shared" ref="N577:N585" si="6">O14+O127+O240+O353+O466</f>
        <v>0</v>
      </c>
      <c r="O577" s="2562"/>
      <c r="P577" s="990"/>
      <c r="Q577" s="1178"/>
      <c r="U577" s="991"/>
      <c r="V577" s="991"/>
    </row>
    <row r="578" spans="2:22" ht="15" customHeight="1" x14ac:dyDescent="0.25">
      <c r="B578" s="2609"/>
      <c r="C578" s="2612"/>
      <c r="D578" s="2614"/>
      <c r="E578" s="2616"/>
      <c r="H578" s="1021">
        <v>6063</v>
      </c>
      <c r="I578" s="1022" t="s">
        <v>22</v>
      </c>
      <c r="J578" s="1023"/>
      <c r="K578" s="1023"/>
      <c r="L578" s="1024"/>
      <c r="M578" s="1025"/>
      <c r="N578" s="2561">
        <f t="shared" si="6"/>
        <v>0</v>
      </c>
      <c r="O578" s="2562"/>
      <c r="P578" s="990"/>
      <c r="Q578" s="1178"/>
      <c r="U578" s="991"/>
      <c r="V578" s="991"/>
    </row>
    <row r="579" spans="2:22" ht="15" customHeight="1" x14ac:dyDescent="0.25">
      <c r="B579" s="1179" t="s">
        <v>21</v>
      </c>
      <c r="C579" s="1180"/>
      <c r="D579" s="1181"/>
      <c r="E579" s="1182"/>
      <c r="H579" s="1021">
        <v>6064</v>
      </c>
      <c r="I579" s="1022" t="s">
        <v>24</v>
      </c>
      <c r="J579" s="1023"/>
      <c r="K579" s="1023"/>
      <c r="L579" s="1024"/>
      <c r="M579" s="1025"/>
      <c r="N579" s="2561">
        <f t="shared" si="6"/>
        <v>0</v>
      </c>
      <c r="O579" s="2562"/>
      <c r="P579" s="1031"/>
      <c r="Q579" s="1178"/>
      <c r="U579" s="991"/>
      <c r="V579" s="991"/>
    </row>
    <row r="580" spans="2:22" ht="15" customHeight="1" x14ac:dyDescent="0.25">
      <c r="B580" s="1183" t="s">
        <v>195</v>
      </c>
      <c r="C580" s="1184">
        <f>C19</f>
        <v>0</v>
      </c>
      <c r="D580" s="1185" t="e">
        <f>D19</f>
        <v>#DIV/0!</v>
      </c>
      <c r="E580" s="1185">
        <f>E19</f>
        <v>0</v>
      </c>
      <c r="H580" s="1021">
        <v>6066</v>
      </c>
      <c r="I580" s="1022" t="s">
        <v>26</v>
      </c>
      <c r="J580" s="1023"/>
      <c r="K580" s="1023"/>
      <c r="L580" s="1024"/>
      <c r="M580" s="1025"/>
      <c r="N580" s="2561">
        <f t="shared" si="6"/>
        <v>0</v>
      </c>
      <c r="O580" s="2562"/>
      <c r="P580" s="1034"/>
      <c r="Q580" s="1178"/>
      <c r="U580" s="1034"/>
      <c r="V580" s="1034"/>
    </row>
    <row r="581" spans="2:22" ht="15" customHeight="1" x14ac:dyDescent="0.25">
      <c r="B581" s="1183" t="s">
        <v>196</v>
      </c>
      <c r="C581" s="1184">
        <f>C132</f>
        <v>0</v>
      </c>
      <c r="D581" s="1185" t="e">
        <f>D132</f>
        <v>#DIV/0!</v>
      </c>
      <c r="E581" s="1185">
        <f>E132</f>
        <v>0</v>
      </c>
      <c r="H581" s="1036" t="s">
        <v>28</v>
      </c>
      <c r="I581" s="1022" t="s">
        <v>29</v>
      </c>
      <c r="J581" s="1023"/>
      <c r="K581" s="1023"/>
      <c r="L581" s="1024"/>
      <c r="M581" s="1025"/>
      <c r="N581" s="2561">
        <f t="shared" si="6"/>
        <v>0</v>
      </c>
      <c r="O581" s="2562"/>
      <c r="P581" s="990"/>
      <c r="Q581" s="1178"/>
      <c r="U581" s="991"/>
      <c r="V581" s="991"/>
    </row>
    <row r="582" spans="2:22" ht="15" customHeight="1" x14ac:dyDescent="0.25">
      <c r="B582" s="1183" t="s">
        <v>197</v>
      </c>
      <c r="C582" s="1184">
        <f>C245</f>
        <v>0</v>
      </c>
      <c r="D582" s="1185" t="e">
        <f>D245</f>
        <v>#DIV/0!</v>
      </c>
      <c r="E582" s="1185">
        <f>E245</f>
        <v>0</v>
      </c>
      <c r="H582" s="1036" t="s">
        <v>31</v>
      </c>
      <c r="I582" s="1022" t="s">
        <v>32</v>
      </c>
      <c r="J582" s="1023"/>
      <c r="K582" s="1023"/>
      <c r="L582" s="1024"/>
      <c r="M582" s="1025"/>
      <c r="N582" s="2561">
        <f t="shared" si="6"/>
        <v>0</v>
      </c>
      <c r="O582" s="2562"/>
      <c r="P582" s="990"/>
      <c r="Q582" s="1178"/>
      <c r="U582" s="991"/>
      <c r="V582" s="991"/>
    </row>
    <row r="583" spans="2:22" ht="15" customHeight="1" x14ac:dyDescent="0.25">
      <c r="B583" s="1183" t="s">
        <v>198</v>
      </c>
      <c r="C583" s="1184">
        <f>C358</f>
        <v>0</v>
      </c>
      <c r="D583" s="1185" t="e">
        <f>D358</f>
        <v>#DIV/0!</v>
      </c>
      <c r="E583" s="1185">
        <f>E358</f>
        <v>0</v>
      </c>
      <c r="H583" s="1036" t="s">
        <v>33</v>
      </c>
      <c r="I583" s="1022" t="s">
        <v>34</v>
      </c>
      <c r="J583" s="1023"/>
      <c r="K583" s="1023"/>
      <c r="L583" s="1024"/>
      <c r="M583" s="1025"/>
      <c r="N583" s="2561">
        <f t="shared" si="6"/>
        <v>0</v>
      </c>
      <c r="O583" s="2562"/>
      <c r="P583" s="990"/>
      <c r="Q583" s="1178"/>
      <c r="U583" s="991"/>
      <c r="V583" s="991"/>
    </row>
    <row r="584" spans="2:22" ht="15" customHeight="1" thickBot="1" x14ac:dyDescent="0.3">
      <c r="B584" s="1183" t="s">
        <v>199</v>
      </c>
      <c r="C584" s="1184">
        <f>C471</f>
        <v>0</v>
      </c>
      <c r="D584" s="1185" t="e">
        <f>D471</f>
        <v>#DIV/0!</v>
      </c>
      <c r="E584" s="1185">
        <f>E471</f>
        <v>0</v>
      </c>
      <c r="H584" s="1049" t="s">
        <v>36</v>
      </c>
      <c r="I584" s="1050" t="s">
        <v>37</v>
      </c>
      <c r="J584" s="1051"/>
      <c r="K584" s="1051"/>
      <c r="L584" s="1052"/>
      <c r="M584" s="1053"/>
      <c r="N584" s="2561">
        <f t="shared" si="6"/>
        <v>0</v>
      </c>
      <c r="O584" s="2562"/>
      <c r="P584" s="990"/>
      <c r="Q584" s="1178"/>
      <c r="U584" s="991"/>
      <c r="V584" s="991"/>
    </row>
    <row r="585" spans="2:22" ht="15" customHeight="1" thickBot="1" x14ac:dyDescent="0.3">
      <c r="B585" s="1186" t="s">
        <v>30</v>
      </c>
      <c r="C585" s="1187">
        <f>SUM(C580:C584)</f>
        <v>0</v>
      </c>
      <c r="D585" s="1188" t="e">
        <f>E585/C585</f>
        <v>#DIV/0!</v>
      </c>
      <c r="E585" s="1188">
        <f>SUM(E580:E584)</f>
        <v>0</v>
      </c>
      <c r="H585" s="1055">
        <v>60</v>
      </c>
      <c r="I585" s="1056" t="s">
        <v>39</v>
      </c>
      <c r="J585" s="1057"/>
      <c r="K585" s="1057"/>
      <c r="L585" s="1058"/>
      <c r="M585" s="1059"/>
      <c r="N585" s="2557">
        <f t="shared" si="6"/>
        <v>0</v>
      </c>
      <c r="O585" s="2563"/>
      <c r="P585" s="1031"/>
      <c r="Q585" s="1178"/>
      <c r="U585" s="991"/>
      <c r="V585" s="991"/>
    </row>
    <row r="586" spans="2:22" ht="15" customHeight="1" thickBot="1" x14ac:dyDescent="0.3">
      <c r="B586" s="1041"/>
      <c r="C586" s="1042"/>
      <c r="D586" s="1189"/>
      <c r="E586" s="1044"/>
      <c r="H586" s="1062"/>
      <c r="I586" s="1063"/>
      <c r="J586" s="1001"/>
      <c r="K586" s="1001"/>
      <c r="L586" s="1064"/>
      <c r="M586" s="1065"/>
      <c r="N586" s="1190"/>
      <c r="O586" s="1191"/>
      <c r="P586" s="1067"/>
      <c r="Q586" s="1178"/>
      <c r="U586" s="1067"/>
      <c r="V586" s="1067"/>
    </row>
    <row r="587" spans="2:22" ht="15" customHeight="1" thickBot="1" x14ac:dyDescent="0.3">
      <c r="B587" s="1045" t="s">
        <v>35</v>
      </c>
      <c r="C587" s="1046"/>
      <c r="D587" s="1192"/>
      <c r="E587" s="1048"/>
      <c r="H587" s="1068">
        <v>613</v>
      </c>
      <c r="I587" s="1069" t="s">
        <v>42</v>
      </c>
      <c r="J587" s="1070"/>
      <c r="K587" s="1070"/>
      <c r="L587" s="1071"/>
      <c r="M587" s="1071"/>
      <c r="N587" s="2561">
        <f t="shared" ref="N587:N592" si="7">O24+O137+O250+O363+O476</f>
        <v>0</v>
      </c>
      <c r="O587" s="2562"/>
      <c r="P587" s="1031"/>
      <c r="Q587" s="1178"/>
      <c r="U587" s="991"/>
      <c r="V587" s="991"/>
    </row>
    <row r="588" spans="2:22" ht="15" customHeight="1" x14ac:dyDescent="0.25">
      <c r="B588" s="1183" t="s">
        <v>195</v>
      </c>
      <c r="C588" s="1184">
        <f>C25</f>
        <v>0</v>
      </c>
      <c r="D588" s="1185" t="e">
        <f>D25</f>
        <v>#DIV/0!</v>
      </c>
      <c r="E588" s="1185">
        <f>E25</f>
        <v>0</v>
      </c>
      <c r="H588" s="1021">
        <v>614</v>
      </c>
      <c r="I588" s="1022" t="s">
        <v>44</v>
      </c>
      <c r="J588" s="1023"/>
      <c r="K588" s="1023"/>
      <c r="L588" s="1024"/>
      <c r="M588" s="1024"/>
      <c r="N588" s="2561">
        <f t="shared" si="7"/>
        <v>0</v>
      </c>
      <c r="O588" s="2562"/>
      <c r="P588" s="1067"/>
      <c r="Q588" s="1178"/>
      <c r="U588" s="1067"/>
      <c r="V588" s="1067"/>
    </row>
    <row r="589" spans="2:22" ht="15" customHeight="1" x14ac:dyDescent="0.25">
      <c r="B589" s="1183" t="s">
        <v>196</v>
      </c>
      <c r="C589" s="1184">
        <f>C138</f>
        <v>0</v>
      </c>
      <c r="D589" s="1185" t="e">
        <f>D138</f>
        <v>#DIV/0!</v>
      </c>
      <c r="E589" s="1185">
        <f>E138</f>
        <v>0</v>
      </c>
      <c r="H589" s="1021">
        <v>615</v>
      </c>
      <c r="I589" s="1022" t="s">
        <v>45</v>
      </c>
      <c r="J589" s="1023"/>
      <c r="K589" s="1023"/>
      <c r="L589" s="1024"/>
      <c r="M589" s="1024"/>
      <c r="N589" s="2561">
        <f t="shared" si="7"/>
        <v>0</v>
      </c>
      <c r="O589" s="2562"/>
      <c r="P589" s="1031"/>
      <c r="Q589" s="1178"/>
      <c r="U589" s="991"/>
      <c r="V589" s="991"/>
    </row>
    <row r="590" spans="2:22" ht="15" customHeight="1" x14ac:dyDescent="0.25">
      <c r="B590" s="1183" t="s">
        <v>197</v>
      </c>
      <c r="C590" s="1184">
        <f>C251</f>
        <v>0</v>
      </c>
      <c r="D590" s="1185" t="e">
        <f>D251</f>
        <v>#DIV/0!</v>
      </c>
      <c r="E590" s="1185">
        <f>E251</f>
        <v>0</v>
      </c>
      <c r="H590" s="1021">
        <v>616</v>
      </c>
      <c r="I590" s="1022" t="s">
        <v>47</v>
      </c>
      <c r="J590" s="1023"/>
      <c r="K590" s="1023"/>
      <c r="L590" s="1024"/>
      <c r="M590" s="1024"/>
      <c r="N590" s="2561">
        <f t="shared" si="7"/>
        <v>0</v>
      </c>
      <c r="O590" s="2562"/>
      <c r="P590" s="1067"/>
      <c r="Q590" s="1178"/>
      <c r="U590" s="1067"/>
      <c r="V590" s="1067"/>
    </row>
    <row r="591" spans="2:22" ht="15" customHeight="1" x14ac:dyDescent="0.25">
      <c r="B591" s="1183" t="s">
        <v>198</v>
      </c>
      <c r="C591" s="1184">
        <f>C364</f>
        <v>0</v>
      </c>
      <c r="D591" s="1185" t="e">
        <f>D364</f>
        <v>#DIV/0!</v>
      </c>
      <c r="E591" s="1185">
        <f>E364</f>
        <v>0</v>
      </c>
      <c r="H591" s="1079">
        <v>618</v>
      </c>
      <c r="I591" s="1080" t="s">
        <v>49</v>
      </c>
      <c r="J591" s="1081"/>
      <c r="K591" s="1081"/>
      <c r="L591" s="1082"/>
      <c r="M591" s="1082"/>
      <c r="N591" s="2561">
        <f t="shared" si="7"/>
        <v>0</v>
      </c>
      <c r="O591" s="2562"/>
      <c r="P591" s="1031"/>
      <c r="Q591" s="1178"/>
      <c r="U591" s="991"/>
      <c r="V591" s="991"/>
    </row>
    <row r="592" spans="2:22" ht="15" customHeight="1" thickBot="1" x14ac:dyDescent="0.3">
      <c r="B592" s="1183" t="s">
        <v>199</v>
      </c>
      <c r="C592" s="1184">
        <f>C477</f>
        <v>0</v>
      </c>
      <c r="D592" s="1185" t="e">
        <f>D477</f>
        <v>#DIV/0!</v>
      </c>
      <c r="E592" s="1185">
        <f>E477</f>
        <v>0</v>
      </c>
      <c r="H592" s="1055">
        <v>61</v>
      </c>
      <c r="I592" s="1085" t="s">
        <v>51</v>
      </c>
      <c r="J592" s="1057"/>
      <c r="K592" s="1057"/>
      <c r="L592" s="1058"/>
      <c r="M592" s="1059"/>
      <c r="N592" s="2557">
        <f t="shared" si="7"/>
        <v>0</v>
      </c>
      <c r="O592" s="2563"/>
      <c r="P592" s="1067"/>
      <c r="Q592" s="1178"/>
      <c r="U592" s="1067"/>
      <c r="V592" s="1067"/>
    </row>
    <row r="593" spans="2:22" ht="15" customHeight="1" thickBot="1" x14ac:dyDescent="0.3">
      <c r="B593" s="1193" t="s">
        <v>43</v>
      </c>
      <c r="C593" s="1187">
        <f>SUM(C588:C592)</f>
        <v>0</v>
      </c>
      <c r="D593" s="1188" t="e">
        <f>E593/C593</f>
        <v>#DIV/0!</v>
      </c>
      <c r="E593" s="1188">
        <f>SUM(E588:E592)</f>
        <v>0</v>
      </c>
      <c r="H593" s="1087"/>
      <c r="I593" s="990"/>
      <c r="L593" s="1031"/>
      <c r="M593" s="991"/>
      <c r="N593" s="1194"/>
      <c r="O593" s="1195"/>
      <c r="P593" s="1031"/>
      <c r="Q593" s="1178"/>
      <c r="U593" s="991"/>
      <c r="V593" s="991"/>
    </row>
    <row r="594" spans="2:22" ht="15" customHeight="1" thickBot="1" x14ac:dyDescent="0.3">
      <c r="B594" s="1041"/>
      <c r="C594" s="1076"/>
      <c r="D594" s="1196"/>
      <c r="E594" s="1078"/>
      <c r="H594" s="1068">
        <v>621</v>
      </c>
      <c r="I594" s="1089" t="s">
        <v>54</v>
      </c>
      <c r="J594" s="1011"/>
      <c r="K594" s="1011"/>
      <c r="L594" s="1012"/>
      <c r="M594" s="1013"/>
      <c r="N594" s="2561">
        <f t="shared" ref="N594:N605" si="8">O31+O144+O257+O370+O483</f>
        <v>0</v>
      </c>
      <c r="O594" s="2562"/>
      <c r="P594" s="1034"/>
      <c r="Q594" s="1178"/>
      <c r="U594" s="1034"/>
      <c r="V594" s="1034"/>
    </row>
    <row r="595" spans="2:22" ht="15" customHeight="1" thickBot="1" x14ac:dyDescent="0.3">
      <c r="B595" s="1045" t="s">
        <v>46</v>
      </c>
      <c r="C595" s="1046"/>
      <c r="D595" s="1192"/>
      <c r="E595" s="1048"/>
      <c r="H595" s="1021">
        <v>622</v>
      </c>
      <c r="I595" s="1022" t="s">
        <v>56</v>
      </c>
      <c r="J595" s="1023"/>
      <c r="K595" s="1023"/>
      <c r="L595" s="1024"/>
      <c r="M595" s="1025"/>
      <c r="N595" s="2561">
        <f t="shared" si="8"/>
        <v>0</v>
      </c>
      <c r="O595" s="2562"/>
      <c r="P595" s="1034"/>
      <c r="Q595" s="1178"/>
      <c r="U595" s="991"/>
      <c r="V595" s="991"/>
    </row>
    <row r="596" spans="2:22" ht="15" customHeight="1" x14ac:dyDescent="0.25">
      <c r="B596" s="1183" t="s">
        <v>195</v>
      </c>
      <c r="C596" s="1184">
        <f>C43</f>
        <v>0</v>
      </c>
      <c r="D596" s="1185" t="e">
        <f>D43</f>
        <v>#DIV/0!</v>
      </c>
      <c r="E596" s="1185">
        <f>E43</f>
        <v>0</v>
      </c>
      <c r="H596" s="1021" t="s">
        <v>58</v>
      </c>
      <c r="I596" s="1022" t="s">
        <v>59</v>
      </c>
      <c r="J596" s="1023"/>
      <c r="K596" s="1023"/>
      <c r="L596" s="1024"/>
      <c r="M596" s="1025"/>
      <c r="N596" s="2561">
        <f t="shared" si="8"/>
        <v>0</v>
      </c>
      <c r="O596" s="2562"/>
      <c r="P596" s="1034"/>
      <c r="Q596" s="1178"/>
      <c r="U596" s="991"/>
      <c r="V596" s="991"/>
    </row>
    <row r="597" spans="2:22" ht="15" customHeight="1" x14ac:dyDescent="0.25">
      <c r="B597" s="1183" t="s">
        <v>196</v>
      </c>
      <c r="C597" s="1184">
        <f>C156</f>
        <v>0</v>
      </c>
      <c r="D597" s="1185" t="e">
        <f>D156</f>
        <v>#DIV/0!</v>
      </c>
      <c r="E597" s="1185">
        <f>E156</f>
        <v>0</v>
      </c>
      <c r="H597" s="1021">
        <v>623</v>
      </c>
      <c r="I597" s="1022" t="s">
        <v>61</v>
      </c>
      <c r="J597" s="1023"/>
      <c r="K597" s="1023"/>
      <c r="L597" s="1024"/>
      <c r="M597" s="1025"/>
      <c r="N597" s="2561">
        <f t="shared" si="8"/>
        <v>0</v>
      </c>
      <c r="O597" s="2562"/>
      <c r="Q597" s="1178"/>
    </row>
    <row r="598" spans="2:22" ht="15" customHeight="1" x14ac:dyDescent="0.25">
      <c r="B598" s="1183" t="s">
        <v>197</v>
      </c>
      <c r="C598" s="1184">
        <f>C269</f>
        <v>0</v>
      </c>
      <c r="D598" s="1185" t="e">
        <f>D269</f>
        <v>#DIV/0!</v>
      </c>
      <c r="E598" s="1185">
        <f>E269</f>
        <v>0</v>
      </c>
      <c r="H598" s="1021">
        <v>624</v>
      </c>
      <c r="I598" s="1022" t="s">
        <v>63</v>
      </c>
      <c r="J598" s="1023"/>
      <c r="K598" s="1023"/>
      <c r="L598" s="1024"/>
      <c r="M598" s="1025"/>
      <c r="N598" s="2561">
        <f t="shared" si="8"/>
        <v>0</v>
      </c>
      <c r="O598" s="2562"/>
      <c r="Q598" s="1178"/>
    </row>
    <row r="599" spans="2:22" ht="15" customHeight="1" x14ac:dyDescent="0.25">
      <c r="B599" s="1183" t="s">
        <v>198</v>
      </c>
      <c r="C599" s="1184">
        <f>C382</f>
        <v>0</v>
      </c>
      <c r="D599" s="1185" t="e">
        <f>D382</f>
        <v>#DIV/0!</v>
      </c>
      <c r="E599" s="1185">
        <f>E382</f>
        <v>0</v>
      </c>
      <c r="H599" s="1021" t="s">
        <v>65</v>
      </c>
      <c r="I599" s="1022" t="s">
        <v>66</v>
      </c>
      <c r="J599" s="1023"/>
      <c r="K599" s="1023"/>
      <c r="L599" s="1024"/>
      <c r="M599" s="1025"/>
      <c r="N599" s="2561">
        <f t="shared" si="8"/>
        <v>0</v>
      </c>
      <c r="O599" s="2562"/>
      <c r="Q599" s="1178"/>
    </row>
    <row r="600" spans="2:22" ht="15" customHeight="1" thickBot="1" x14ac:dyDescent="0.3">
      <c r="B600" s="1183" t="s">
        <v>199</v>
      </c>
      <c r="C600" s="1184">
        <f>C495</f>
        <v>0</v>
      </c>
      <c r="D600" s="1185" t="e">
        <f>D495</f>
        <v>#DIV/0!</v>
      </c>
      <c r="E600" s="1185">
        <f>E495</f>
        <v>0</v>
      </c>
      <c r="H600" s="1021" t="s">
        <v>68</v>
      </c>
      <c r="I600" s="1022" t="s">
        <v>69</v>
      </c>
      <c r="J600" s="1023"/>
      <c r="K600" s="1023"/>
      <c r="L600" s="1024"/>
      <c r="M600" s="1025"/>
      <c r="N600" s="2561">
        <f t="shared" si="8"/>
        <v>0</v>
      </c>
      <c r="O600" s="2562"/>
      <c r="Q600" s="1178"/>
    </row>
    <row r="601" spans="2:22" ht="15" customHeight="1" thickBot="1" x14ac:dyDescent="0.3">
      <c r="B601" s="1186" t="s">
        <v>83</v>
      </c>
      <c r="C601" s="1187">
        <f>SUM(C596:C600)</f>
        <v>0</v>
      </c>
      <c r="D601" s="1188" t="e">
        <f>E601/C601</f>
        <v>#DIV/0!</v>
      </c>
      <c r="E601" s="1188">
        <f>SUM(E596:E600)</f>
        <v>0</v>
      </c>
      <c r="H601" s="1021">
        <v>626</v>
      </c>
      <c r="I601" s="1022" t="s">
        <v>71</v>
      </c>
      <c r="J601" s="1023"/>
      <c r="K601" s="1023"/>
      <c r="L601" s="1024"/>
      <c r="M601" s="1025"/>
      <c r="N601" s="2561">
        <f t="shared" si="8"/>
        <v>0</v>
      </c>
      <c r="O601" s="2562"/>
      <c r="Q601" s="1178"/>
    </row>
    <row r="602" spans="2:22" ht="15" customHeight="1" thickBot="1" x14ac:dyDescent="0.3">
      <c r="B602" s="1092"/>
      <c r="C602" s="1093"/>
      <c r="D602" s="1197"/>
      <c r="E602" s="1095"/>
      <c r="H602" s="1021" t="s">
        <v>73</v>
      </c>
      <c r="I602" s="1022" t="s">
        <v>74</v>
      </c>
      <c r="J602" s="1023"/>
      <c r="K602" s="1023"/>
      <c r="L602" s="1024"/>
      <c r="M602" s="1025"/>
      <c r="N602" s="2561">
        <f t="shared" si="8"/>
        <v>0</v>
      </c>
      <c r="O602" s="2562"/>
      <c r="Q602" s="1178"/>
    </row>
    <row r="603" spans="2:22" ht="15" customHeight="1" thickBot="1" x14ac:dyDescent="0.3">
      <c r="B603" s="1045" t="s">
        <v>85</v>
      </c>
      <c r="C603" s="1046"/>
      <c r="D603" s="1192"/>
      <c r="E603" s="1048"/>
      <c r="H603" s="1021" t="s">
        <v>76</v>
      </c>
      <c r="I603" s="1022" t="s">
        <v>77</v>
      </c>
      <c r="J603" s="1023"/>
      <c r="K603" s="1023"/>
      <c r="L603" s="1024"/>
      <c r="M603" s="1025"/>
      <c r="N603" s="2561">
        <f t="shared" si="8"/>
        <v>0</v>
      </c>
      <c r="O603" s="2562"/>
      <c r="Q603" s="1178"/>
    </row>
    <row r="604" spans="2:22" ht="15" customHeight="1" x14ac:dyDescent="0.25">
      <c r="B604" s="1183" t="s">
        <v>195</v>
      </c>
      <c r="C604" s="1184">
        <f>C49</f>
        <v>0</v>
      </c>
      <c r="D604" s="1185" t="e">
        <f>D49</f>
        <v>#DIV/0!</v>
      </c>
      <c r="E604" s="1185">
        <f>E49</f>
        <v>0</v>
      </c>
      <c r="H604" s="1079" t="s">
        <v>79</v>
      </c>
      <c r="I604" s="1050" t="s">
        <v>80</v>
      </c>
      <c r="J604" s="1051"/>
      <c r="K604" s="1051"/>
      <c r="L604" s="1052"/>
      <c r="M604" s="1053"/>
      <c r="N604" s="2561">
        <f t="shared" si="8"/>
        <v>0</v>
      </c>
      <c r="O604" s="2562"/>
      <c r="Q604" s="1178"/>
    </row>
    <row r="605" spans="2:22" ht="13.8" x14ac:dyDescent="0.25">
      <c r="B605" s="1183" t="s">
        <v>196</v>
      </c>
      <c r="C605" s="1184">
        <f>C162</f>
        <v>0</v>
      </c>
      <c r="D605" s="1185" t="e">
        <f>D162</f>
        <v>#DIV/0!</v>
      </c>
      <c r="E605" s="1185">
        <f>E162</f>
        <v>0</v>
      </c>
      <c r="H605" s="1055">
        <v>62</v>
      </c>
      <c r="I605" s="1085" t="s">
        <v>82</v>
      </c>
      <c r="J605" s="1057"/>
      <c r="K605" s="1057"/>
      <c r="L605" s="1058"/>
      <c r="M605" s="1059"/>
      <c r="N605" s="2557">
        <f t="shared" si="8"/>
        <v>0</v>
      </c>
      <c r="O605" s="2563"/>
      <c r="Q605" s="1178"/>
    </row>
    <row r="606" spans="2:22" ht="14.1" customHeight="1" x14ac:dyDescent="0.25">
      <c r="B606" s="1183" t="s">
        <v>197</v>
      </c>
      <c r="C606" s="1184">
        <f>C275</f>
        <v>0</v>
      </c>
      <c r="D606" s="1185" t="e">
        <f>D275</f>
        <v>#DIV/0!</v>
      </c>
      <c r="E606" s="1185">
        <f>E275</f>
        <v>0</v>
      </c>
      <c r="H606" s="999"/>
      <c r="I606" s="1067"/>
      <c r="N606" s="1198"/>
      <c r="O606" s="1199"/>
      <c r="Q606" s="1178"/>
    </row>
    <row r="607" spans="2:22" ht="14.1" customHeight="1" x14ac:dyDescent="0.25">
      <c r="B607" s="1183" t="s">
        <v>198</v>
      </c>
      <c r="C607" s="1200">
        <f>C388</f>
        <v>0</v>
      </c>
      <c r="D607" s="1201" t="e">
        <f>D388</f>
        <v>#DIV/0!</v>
      </c>
      <c r="E607" s="1201">
        <f>E388</f>
        <v>0</v>
      </c>
      <c r="H607" s="1096">
        <v>63</v>
      </c>
      <c r="I607" s="1085" t="s">
        <v>84</v>
      </c>
      <c r="J607" s="1057"/>
      <c r="K607" s="1057"/>
      <c r="L607" s="1058"/>
      <c r="M607" s="1059"/>
      <c r="N607" s="2557">
        <f>O44+O157+O270+O383+O496</f>
        <v>0</v>
      </c>
      <c r="O607" s="2563"/>
      <c r="Q607" s="1178"/>
    </row>
    <row r="608" spans="2:22" ht="14.1" customHeight="1" thickBot="1" x14ac:dyDescent="0.3">
      <c r="B608" s="1183" t="s">
        <v>199</v>
      </c>
      <c r="C608" s="1202">
        <f>C501</f>
        <v>0</v>
      </c>
      <c r="D608" s="1203" t="e">
        <f>D501</f>
        <v>#DIV/0!</v>
      </c>
      <c r="E608" s="1203">
        <f>E501</f>
        <v>0</v>
      </c>
      <c r="H608" s="1062"/>
      <c r="I608" s="1034"/>
      <c r="N608" s="1190"/>
      <c r="O608" s="1191"/>
      <c r="Q608" s="1178"/>
    </row>
    <row r="609" spans="2:17" ht="14.1" customHeight="1" thickBot="1" x14ac:dyDescent="0.3">
      <c r="B609" s="1186" t="s">
        <v>92</v>
      </c>
      <c r="C609" s="1187">
        <f>SUM(C604:C608)</f>
        <v>0</v>
      </c>
      <c r="D609" s="1188" t="e">
        <f>E609/C609</f>
        <v>#DIV/0!</v>
      </c>
      <c r="E609" s="1188">
        <f>SUM(E604:E608)</f>
        <v>0</v>
      </c>
      <c r="H609" s="1068">
        <v>64111</v>
      </c>
      <c r="I609" s="1089" t="s">
        <v>87</v>
      </c>
      <c r="J609" s="1011"/>
      <c r="K609" s="1011"/>
      <c r="L609" s="1012"/>
      <c r="M609" s="1013"/>
      <c r="N609" s="2561">
        <f>O46+O159+O272+O385+O498</f>
        <v>0</v>
      </c>
      <c r="O609" s="2562"/>
      <c r="Q609" s="1178"/>
    </row>
    <row r="610" spans="2:17" ht="14.1" customHeight="1" thickBot="1" x14ac:dyDescent="0.3">
      <c r="B610" s="1092"/>
      <c r="C610" s="1093"/>
      <c r="D610" s="1197"/>
      <c r="E610" s="1095"/>
      <c r="H610" s="1021">
        <v>64115</v>
      </c>
      <c r="I610" s="1022" t="s">
        <v>89</v>
      </c>
      <c r="J610" s="1023"/>
      <c r="K610" s="1023"/>
      <c r="L610" s="1024"/>
      <c r="M610" s="1025"/>
      <c r="N610" s="2561">
        <f>O47+O160+O273+O386+O499</f>
        <v>0</v>
      </c>
      <c r="O610" s="2562"/>
      <c r="Q610" s="1178"/>
    </row>
    <row r="611" spans="2:17" ht="14.1" customHeight="1" thickBot="1" x14ac:dyDescent="0.3">
      <c r="B611" s="1045" t="s">
        <v>95</v>
      </c>
      <c r="C611" s="1046"/>
      <c r="D611" s="1192"/>
      <c r="E611" s="1048"/>
      <c r="H611" s="1021">
        <v>645</v>
      </c>
      <c r="I611" s="1022" t="s">
        <v>91</v>
      </c>
      <c r="J611" s="1023"/>
      <c r="K611" s="1023"/>
      <c r="L611" s="1024"/>
      <c r="M611" s="1025"/>
      <c r="N611" s="2561">
        <f>O48+O161+O274+O387+O500</f>
        <v>0</v>
      </c>
      <c r="O611" s="2562"/>
      <c r="Q611" s="1178"/>
    </row>
    <row r="612" spans="2:17" ht="14.1" customHeight="1" x14ac:dyDescent="0.25">
      <c r="B612" s="1183" t="s">
        <v>195</v>
      </c>
      <c r="C612" s="1184">
        <f>C57</f>
        <v>0</v>
      </c>
      <c r="D612" s="1185" t="e">
        <f>D57</f>
        <v>#DIV/0!</v>
      </c>
      <c r="E612" s="1185">
        <f>E57</f>
        <v>0</v>
      </c>
      <c r="H612" s="1079">
        <v>647</v>
      </c>
      <c r="I612" s="1050" t="s">
        <v>93</v>
      </c>
      <c r="J612" s="1051"/>
      <c r="K612" s="1051"/>
      <c r="L612" s="1052"/>
      <c r="M612" s="1053"/>
      <c r="N612" s="2561">
        <f>O49+O162+O275+O388+O501</f>
        <v>0</v>
      </c>
      <c r="O612" s="2562"/>
      <c r="Q612" s="1178"/>
    </row>
    <row r="613" spans="2:17" ht="14.1" customHeight="1" x14ac:dyDescent="0.25">
      <c r="B613" s="1183" t="s">
        <v>196</v>
      </c>
      <c r="C613" s="1184">
        <f>C170</f>
        <v>0</v>
      </c>
      <c r="D613" s="1185" t="e">
        <f>D170</f>
        <v>#DIV/0!</v>
      </c>
      <c r="E613" s="1185">
        <f>E170</f>
        <v>0</v>
      </c>
      <c r="H613" s="1055">
        <v>64</v>
      </c>
      <c r="I613" s="1085" t="s">
        <v>94</v>
      </c>
      <c r="J613" s="1057"/>
      <c r="K613" s="1057"/>
      <c r="L613" s="1058"/>
      <c r="M613" s="1059"/>
      <c r="N613" s="2557">
        <f>O50+O163+O276+O389+O502</f>
        <v>0</v>
      </c>
      <c r="O613" s="2563"/>
      <c r="Q613" s="1178"/>
    </row>
    <row r="614" spans="2:17" ht="14.1" customHeight="1" x14ac:dyDescent="0.25">
      <c r="B614" s="1183" t="s">
        <v>197</v>
      </c>
      <c r="C614" s="1184">
        <f>C283</f>
        <v>0</v>
      </c>
      <c r="D614" s="1185" t="e">
        <f>D283</f>
        <v>#DIV/0!</v>
      </c>
      <c r="E614" s="1185">
        <f>E283</f>
        <v>0</v>
      </c>
      <c r="H614" s="1062"/>
      <c r="I614" s="1034"/>
      <c r="N614" s="1190"/>
      <c r="O614" s="1191"/>
      <c r="Q614" s="1178"/>
    </row>
    <row r="615" spans="2:17" ht="14.1" customHeight="1" x14ac:dyDescent="0.25">
      <c r="B615" s="1183" t="s">
        <v>198</v>
      </c>
      <c r="C615" s="1200">
        <f>C396</f>
        <v>0</v>
      </c>
      <c r="D615" s="1201" t="e">
        <f>D396</f>
        <v>#DIV/0!</v>
      </c>
      <c r="E615" s="1201">
        <f>E396</f>
        <v>0</v>
      </c>
      <c r="H615" s="1021">
        <v>654</v>
      </c>
      <c r="I615" s="1089" t="s">
        <v>97</v>
      </c>
      <c r="J615" s="1011"/>
      <c r="K615" s="1011"/>
      <c r="L615" s="1012"/>
      <c r="M615" s="1013"/>
      <c r="N615" s="2561">
        <f>O52+O165+O278+O391+O504</f>
        <v>0</v>
      </c>
      <c r="O615" s="2562"/>
      <c r="Q615" s="1178"/>
    </row>
    <row r="616" spans="2:17" ht="14.1" customHeight="1" thickBot="1" x14ac:dyDescent="0.3">
      <c r="B616" s="1183" t="s">
        <v>199</v>
      </c>
      <c r="C616" s="1202">
        <f>C509</f>
        <v>0</v>
      </c>
      <c r="D616" s="1203" t="e">
        <f>D509</f>
        <v>#DIV/0!</v>
      </c>
      <c r="E616" s="1203">
        <f>E509</f>
        <v>0</v>
      </c>
      <c r="H616" s="1021">
        <v>655</v>
      </c>
      <c r="I616" s="1099" t="s">
        <v>99</v>
      </c>
      <c r="J616" s="1023"/>
      <c r="K616" s="1023"/>
      <c r="L616" s="1024"/>
      <c r="M616" s="1025"/>
      <c r="N616" s="2561">
        <f>O53+O166+O279+O392+O505</f>
        <v>0</v>
      </c>
      <c r="O616" s="2562"/>
      <c r="Q616" s="1178"/>
    </row>
    <row r="617" spans="2:17" ht="14.1" customHeight="1" thickBot="1" x14ac:dyDescent="0.3">
      <c r="B617" s="1186" t="s">
        <v>105</v>
      </c>
      <c r="C617" s="1187">
        <f>SUM(C612:C616)</f>
        <v>0</v>
      </c>
      <c r="D617" s="1188" t="e">
        <f>E617/C617</f>
        <v>#DIV/0!</v>
      </c>
      <c r="E617" s="1188">
        <f>SUM(E612:E616)</f>
        <v>0</v>
      </c>
      <c r="H617" s="1068">
        <v>658</v>
      </c>
      <c r="I617" s="1100" t="s">
        <v>101</v>
      </c>
      <c r="J617" s="1051"/>
      <c r="K617" s="1051"/>
      <c r="L617" s="1101"/>
      <c r="M617" s="1102"/>
      <c r="N617" s="2561">
        <f>O54+O167+O280+O393+O506</f>
        <v>0</v>
      </c>
      <c r="O617" s="2562"/>
      <c r="Q617" s="1178"/>
    </row>
    <row r="618" spans="2:17" ht="14.1" customHeight="1" x14ac:dyDescent="0.25">
      <c r="B618" s="1092"/>
      <c r="C618" s="1106"/>
      <c r="D618" s="1197"/>
      <c r="E618" s="1095"/>
      <c r="H618" s="1055">
        <v>65</v>
      </c>
      <c r="I618" s="1085" t="s">
        <v>103</v>
      </c>
      <c r="J618" s="1057"/>
      <c r="K618" s="1057"/>
      <c r="L618" s="1103"/>
      <c r="M618" s="1104"/>
      <c r="N618" s="2557">
        <f>O55+O168+O281+O394+O507</f>
        <v>0</v>
      </c>
      <c r="O618" s="2563"/>
      <c r="Q618" s="1178"/>
    </row>
    <row r="619" spans="2:17" ht="14.1" customHeight="1" thickBot="1" x14ac:dyDescent="0.3">
      <c r="B619" s="1092"/>
      <c r="C619" s="1106"/>
      <c r="D619" s="1197"/>
      <c r="E619" s="1095"/>
      <c r="H619" s="999"/>
      <c r="I619" s="1067"/>
      <c r="L619" s="1034"/>
      <c r="M619" s="1034"/>
      <c r="N619" s="1198"/>
      <c r="O619" s="1199"/>
      <c r="Q619" s="1178"/>
    </row>
    <row r="620" spans="2:17" ht="14.1" customHeight="1" x14ac:dyDescent="0.25">
      <c r="B620" s="2586" t="s">
        <v>108</v>
      </c>
      <c r="C620" s="2587"/>
      <c r="D620" s="2588"/>
      <c r="E620" s="2595">
        <f>E617+E609+E601+E593+E585</f>
        <v>0</v>
      </c>
      <c r="H620" s="1096">
        <v>66</v>
      </c>
      <c r="I620" s="1085" t="s">
        <v>106</v>
      </c>
      <c r="J620" s="1057"/>
      <c r="K620" s="1057"/>
      <c r="L620" s="1057"/>
      <c r="M620" s="1105"/>
      <c r="N620" s="2557">
        <f>O57+O170+O283+O396+O509</f>
        <v>0</v>
      </c>
      <c r="O620" s="2563"/>
      <c r="Q620" s="1178"/>
    </row>
    <row r="621" spans="2:17" ht="14.1" customHeight="1" x14ac:dyDescent="0.25">
      <c r="B621" s="2589"/>
      <c r="C621" s="2590"/>
      <c r="D621" s="2591"/>
      <c r="E621" s="2596"/>
      <c r="H621" s="999"/>
      <c r="I621" s="1067"/>
      <c r="L621" s="1034"/>
      <c r="M621" s="1034"/>
      <c r="N621" s="1198"/>
      <c r="O621" s="1199"/>
      <c r="Q621" s="1178"/>
    </row>
    <row r="622" spans="2:17" ht="14.1" customHeight="1" x14ac:dyDescent="0.25">
      <c r="B622" s="2589"/>
      <c r="C622" s="2590"/>
      <c r="D622" s="2591"/>
      <c r="E622" s="2596"/>
      <c r="H622" s="1096">
        <v>67</v>
      </c>
      <c r="I622" s="1085" t="s">
        <v>107</v>
      </c>
      <c r="J622" s="1057"/>
      <c r="K622" s="1057"/>
      <c r="L622" s="1057"/>
      <c r="M622" s="1105"/>
      <c r="N622" s="2557">
        <f>O59+O172+O285+O398+O511</f>
        <v>0</v>
      </c>
      <c r="O622" s="2563"/>
      <c r="Q622" s="1178"/>
    </row>
    <row r="623" spans="2:17" ht="14.1" customHeight="1" thickBot="1" x14ac:dyDescent="0.3">
      <c r="B623" s="2592"/>
      <c r="C623" s="2593"/>
      <c r="D623" s="2594"/>
      <c r="E623" s="2597"/>
      <c r="H623" s="1062"/>
      <c r="I623" s="1034"/>
      <c r="L623" s="1034"/>
      <c r="M623" s="1034"/>
      <c r="N623" s="1190"/>
      <c r="O623" s="1191"/>
      <c r="Q623" s="1178"/>
    </row>
    <row r="624" spans="2:17" ht="14.1" customHeight="1" thickBot="1" x14ac:dyDescent="0.3">
      <c r="B624" s="1108"/>
      <c r="C624" s="1109"/>
      <c r="D624" s="1109"/>
      <c r="E624" s="1110"/>
      <c r="H624" s="1068" t="s">
        <v>109</v>
      </c>
      <c r="I624" s="1089" t="s">
        <v>110</v>
      </c>
      <c r="J624" s="1011"/>
      <c r="K624" s="1011"/>
      <c r="L624" s="1011"/>
      <c r="M624" s="1107"/>
      <c r="N624" s="2561">
        <f>O61+O174+O287+O400+O513</f>
        <v>0</v>
      </c>
      <c r="O624" s="2562"/>
      <c r="Q624" s="1178"/>
    </row>
    <row r="625" spans="2:17" ht="14.1" customHeight="1" thickTop="1" x14ac:dyDescent="0.25">
      <c r="H625" s="1021" t="s">
        <v>111</v>
      </c>
      <c r="I625" s="1022" t="s">
        <v>112</v>
      </c>
      <c r="J625" s="1023"/>
      <c r="K625" s="1023"/>
      <c r="L625" s="1024"/>
      <c r="M625" s="1025"/>
      <c r="N625" s="2561">
        <f>O62+O175+O288+O401+O514</f>
        <v>0</v>
      </c>
      <c r="O625" s="2562"/>
      <c r="Q625" s="1178"/>
    </row>
    <row r="626" spans="2:17" ht="14.1" customHeight="1" x14ac:dyDescent="0.25">
      <c r="H626" s="1079">
        <v>6815</v>
      </c>
      <c r="I626" s="1050" t="s">
        <v>113</v>
      </c>
      <c r="J626" s="1051"/>
      <c r="K626" s="1051"/>
      <c r="L626" s="1052"/>
      <c r="M626" s="1053"/>
      <c r="N626" s="2561">
        <f>O63+O176+O289+O402+O515</f>
        <v>0</v>
      </c>
      <c r="O626" s="2562"/>
      <c r="Q626" s="1178"/>
    </row>
    <row r="627" spans="2:17" ht="14.1" customHeight="1" x14ac:dyDescent="0.25">
      <c r="H627" s="1055">
        <v>68</v>
      </c>
      <c r="I627" s="1085" t="s">
        <v>114</v>
      </c>
      <c r="J627" s="1057"/>
      <c r="K627" s="1057"/>
      <c r="L627" s="1111"/>
      <c r="M627" s="1112"/>
      <c r="N627" s="2557">
        <f>O64+O177+O290+O403+O516</f>
        <v>0</v>
      </c>
      <c r="O627" s="2563"/>
      <c r="Q627" s="1178"/>
    </row>
    <row r="628" spans="2:17" ht="14.1" customHeight="1" x14ac:dyDescent="0.25">
      <c r="H628" s="1062"/>
      <c r="I628" s="1034"/>
      <c r="L628" s="1034"/>
      <c r="M628" s="1034"/>
      <c r="N628" s="1190"/>
      <c r="O628" s="1191"/>
      <c r="Q628" s="1178"/>
    </row>
    <row r="629" spans="2:17" ht="14.1" customHeight="1" x14ac:dyDescent="0.25">
      <c r="H629" s="1113">
        <v>86</v>
      </c>
      <c r="I629" s="1085" t="s">
        <v>115</v>
      </c>
      <c r="J629" s="1057"/>
      <c r="K629" s="1057"/>
      <c r="L629" s="1057"/>
      <c r="M629" s="1105"/>
      <c r="N629" s="2557">
        <f>O66+O179+O292+O405+O518</f>
        <v>0</v>
      </c>
      <c r="O629" s="2563"/>
      <c r="Q629" s="1178"/>
    </row>
    <row r="630" spans="2:17" ht="14.4" thickBot="1" x14ac:dyDescent="0.3">
      <c r="H630" s="1115"/>
      <c r="I630" s="1031"/>
      <c r="J630" s="1031"/>
      <c r="K630" s="1031"/>
      <c r="L630" s="1034"/>
      <c r="M630" s="1034"/>
      <c r="N630" s="1204"/>
      <c r="O630" s="1205"/>
      <c r="Q630" s="1178"/>
    </row>
    <row r="631" spans="2:17" ht="13.8" x14ac:dyDescent="0.25">
      <c r="H631" s="1117" t="s">
        <v>116</v>
      </c>
      <c r="I631" s="1118"/>
      <c r="J631" s="1119"/>
      <c r="K631" s="1119"/>
      <c r="L631" s="1118"/>
      <c r="M631" s="1167"/>
      <c r="N631" s="2559">
        <f>SUM(N629+N627+N622+N620+N618+N613+N607+N605+N592+N585)</f>
        <v>0</v>
      </c>
      <c r="O631" s="2560">
        <f>SUM(O629+O627+O622+O620+O618+O613+O607+O605+O592+O585)</f>
        <v>0</v>
      </c>
      <c r="Q631" s="1178"/>
    </row>
    <row r="632" spans="2:17" ht="13.8" x14ac:dyDescent="0.25">
      <c r="H632" s="1062" t="s">
        <v>117</v>
      </c>
      <c r="I632" s="1063"/>
      <c r="J632" s="1065"/>
      <c r="K632" s="1065"/>
      <c r="L632" s="1063"/>
      <c r="M632" s="1175"/>
      <c r="N632" s="2557">
        <f>IF(N631&lt;N674,N674-N631,0)</f>
        <v>0</v>
      </c>
      <c r="O632" s="2563">
        <f>IF(O631&lt;O674,O674-O631,0)</f>
        <v>0</v>
      </c>
      <c r="Q632" s="1178"/>
    </row>
    <row r="633" spans="2:17" ht="14.4" thickBot="1" x14ac:dyDescent="0.3">
      <c r="H633" s="1125" t="s">
        <v>118</v>
      </c>
      <c r="I633" s="1126"/>
      <c r="J633" s="1127"/>
      <c r="K633" s="1127"/>
      <c r="L633" s="1128"/>
      <c r="M633" s="1173"/>
      <c r="N633" s="2574">
        <f>SUM(N631+N632)</f>
        <v>0</v>
      </c>
      <c r="O633" s="2575">
        <f>SUM(O631+O632)</f>
        <v>0</v>
      </c>
      <c r="Q633" s="1178"/>
    </row>
    <row r="634" spans="2:17" ht="13.8" thickBot="1" x14ac:dyDescent="0.3">
      <c r="N634" s="1206"/>
      <c r="O634" s="1206"/>
      <c r="Q634" s="1178"/>
    </row>
    <row r="635" spans="2:17" ht="14.4" thickBot="1" x14ac:dyDescent="0.3">
      <c r="H635" s="1131" t="s">
        <v>119</v>
      </c>
      <c r="I635" s="1132"/>
      <c r="J635" s="1133"/>
      <c r="K635" s="1133"/>
      <c r="L635" s="1132"/>
      <c r="M635" s="1132"/>
      <c r="N635" s="1207"/>
      <c r="O635" s="1208"/>
      <c r="Q635" s="1178"/>
    </row>
    <row r="636" spans="2:17" ht="33" customHeight="1" x14ac:dyDescent="0.25">
      <c r="B636" s="2576" t="s">
        <v>170</v>
      </c>
      <c r="C636" s="2577"/>
      <c r="D636" s="2577"/>
      <c r="E636" s="2577"/>
      <c r="F636" s="2578"/>
      <c r="H636" s="999"/>
      <c r="I636" s="1000"/>
      <c r="J636" s="1001"/>
      <c r="K636" s="1001"/>
      <c r="L636" s="1000"/>
      <c r="M636" s="1002"/>
      <c r="N636" s="1176" t="s">
        <v>166</v>
      </c>
      <c r="O636" s="1177" t="s">
        <v>187</v>
      </c>
      <c r="Q636" s="1178"/>
    </row>
    <row r="637" spans="2:17" ht="14.4" thickBot="1" x14ac:dyDescent="0.3">
      <c r="B637" s="2579"/>
      <c r="C637" s="2580"/>
      <c r="D637" s="2580"/>
      <c r="E637" s="2580"/>
      <c r="F637" s="2581"/>
      <c r="H637" s="1137"/>
      <c r="I637" s="1138"/>
      <c r="J637" s="1001"/>
      <c r="K637" s="1001"/>
      <c r="L637" s="1001"/>
      <c r="M637" s="1139"/>
      <c r="N637" s="1209"/>
      <c r="O637" s="1210"/>
      <c r="Q637" s="1178"/>
    </row>
    <row r="638" spans="2:17" ht="13.8" x14ac:dyDescent="0.25">
      <c r="B638" s="2582" t="s">
        <v>179</v>
      </c>
      <c r="C638" s="1135"/>
      <c r="D638" s="1135"/>
      <c r="E638" s="1135"/>
      <c r="F638" s="1136"/>
      <c r="H638" s="1142">
        <v>70623</v>
      </c>
      <c r="I638" s="1089" t="s">
        <v>120</v>
      </c>
      <c r="J638" s="1011"/>
      <c r="K638" s="1011"/>
      <c r="L638" s="1012"/>
      <c r="M638" s="1013"/>
      <c r="N638" s="2584">
        <f t="shared" ref="N638:N645" si="9">O75+O188+O301+O414+O527</f>
        <v>0</v>
      </c>
      <c r="O638" s="2585"/>
      <c r="Q638" s="1178"/>
    </row>
    <row r="639" spans="2:17" ht="13.8" x14ac:dyDescent="0.25">
      <c r="B639" s="2583"/>
      <c r="C639" s="1124"/>
      <c r="D639" s="1124"/>
      <c r="E639" s="1124"/>
      <c r="F639" s="1141"/>
      <c r="H639" s="1142">
        <v>70624</v>
      </c>
      <c r="I639" s="1022" t="s">
        <v>121</v>
      </c>
      <c r="J639" s="1023"/>
      <c r="K639" s="1023"/>
      <c r="L639" s="1024"/>
      <c r="M639" s="1025"/>
      <c r="N639" s="2561">
        <f t="shared" si="9"/>
        <v>0</v>
      </c>
      <c r="O639" s="2562"/>
      <c r="Q639" s="1178"/>
    </row>
    <row r="640" spans="2:17" ht="13.8" x14ac:dyDescent="0.25">
      <c r="B640" s="1144"/>
      <c r="C640" s="1145"/>
      <c r="D640" s="1145"/>
      <c r="E640" s="1145"/>
      <c r="F640" s="1146"/>
      <c r="H640" s="1142">
        <v>70625</v>
      </c>
      <c r="I640" s="1022" t="s">
        <v>122</v>
      </c>
      <c r="J640" s="1023"/>
      <c r="K640" s="1023"/>
      <c r="L640" s="1024"/>
      <c r="M640" s="1025"/>
      <c r="N640" s="2561">
        <f t="shared" si="9"/>
        <v>0</v>
      </c>
      <c r="O640" s="2562"/>
      <c r="Q640" s="1178"/>
    </row>
    <row r="641" spans="2:17" s="2163" customFormat="1" ht="13.8" x14ac:dyDescent="0.25">
      <c r="B641" s="1144"/>
      <c r="C641" s="1145"/>
      <c r="D641" s="1145"/>
      <c r="E641" s="1145"/>
      <c r="F641" s="1146"/>
      <c r="H641" s="1142">
        <v>70626</v>
      </c>
      <c r="I641" s="1022" t="s">
        <v>122</v>
      </c>
      <c r="J641" s="1023"/>
      <c r="K641" s="1023"/>
      <c r="L641" s="1024"/>
      <c r="M641" s="1025"/>
      <c r="N641" s="2561">
        <f t="shared" si="9"/>
        <v>0</v>
      </c>
      <c r="O641" s="2562"/>
      <c r="Q641" s="1178"/>
    </row>
    <row r="642" spans="2:17" ht="16.5" customHeight="1" x14ac:dyDescent="0.25">
      <c r="B642" s="2567" t="s">
        <v>381</v>
      </c>
      <c r="C642" s="2568"/>
      <c r="D642" s="2568"/>
      <c r="E642" s="2568"/>
      <c r="F642" s="2569"/>
      <c r="H642" s="1021">
        <v>70641</v>
      </c>
      <c r="I642" s="1022" t="s">
        <v>123</v>
      </c>
      <c r="J642" s="1023"/>
      <c r="K642" s="1023"/>
      <c r="L642" s="1024"/>
      <c r="M642" s="1025"/>
      <c r="N642" s="2561">
        <f t="shared" si="9"/>
        <v>0</v>
      </c>
      <c r="O642" s="2562"/>
      <c r="Q642" s="1178"/>
    </row>
    <row r="643" spans="2:17" ht="15" customHeight="1" x14ac:dyDescent="0.25">
      <c r="B643" s="2567"/>
      <c r="C643" s="2568"/>
      <c r="D643" s="2568"/>
      <c r="E643" s="2568"/>
      <c r="F643" s="2569"/>
      <c r="H643" s="1068">
        <v>706421</v>
      </c>
      <c r="I643" s="1022" t="s">
        <v>124</v>
      </c>
      <c r="J643" s="1023"/>
      <c r="K643" s="1023"/>
      <c r="L643" s="1024"/>
      <c r="M643" s="1025"/>
      <c r="N643" s="2561">
        <f t="shared" si="9"/>
        <v>0</v>
      </c>
      <c r="O643" s="2562"/>
      <c r="Q643" s="1178"/>
    </row>
    <row r="644" spans="2:17" ht="14.25" customHeight="1" x14ac:dyDescent="0.25">
      <c r="B644" s="2571" t="s">
        <v>203</v>
      </c>
      <c r="C644" s="2572"/>
      <c r="D644" s="2572"/>
      <c r="E644" s="2572"/>
      <c r="F644" s="2573"/>
      <c r="H644" s="1068">
        <v>708</v>
      </c>
      <c r="I644" s="1050" t="s">
        <v>125</v>
      </c>
      <c r="J644" s="1051"/>
      <c r="K644" s="1051"/>
      <c r="L644" s="1052"/>
      <c r="M644" s="1053"/>
      <c r="N644" s="2561">
        <f t="shared" si="9"/>
        <v>0</v>
      </c>
      <c r="O644" s="2562"/>
      <c r="Q644" s="1178"/>
    </row>
    <row r="645" spans="2:17" ht="15" customHeight="1" x14ac:dyDescent="0.25">
      <c r="B645" s="2571"/>
      <c r="C645" s="2572"/>
      <c r="D645" s="2572"/>
      <c r="E645" s="2572"/>
      <c r="F645" s="2573"/>
      <c r="H645" s="1055">
        <v>70</v>
      </c>
      <c r="I645" s="1085" t="s">
        <v>126</v>
      </c>
      <c r="J645" s="1057"/>
      <c r="K645" s="1057"/>
      <c r="L645" s="1111"/>
      <c r="M645" s="1112"/>
      <c r="N645" s="2557">
        <f t="shared" si="9"/>
        <v>0</v>
      </c>
      <c r="O645" s="2563"/>
      <c r="Q645" s="1178"/>
    </row>
    <row r="646" spans="2:17" ht="15" customHeight="1" x14ac:dyDescent="0.3">
      <c r="B646" s="1151"/>
      <c r="C646" s="1152"/>
      <c r="D646" s="1152"/>
      <c r="E646" s="1152"/>
      <c r="F646" s="1153"/>
      <c r="H646" s="1062"/>
      <c r="I646" s="1034"/>
      <c r="L646" s="1067"/>
      <c r="M646" s="1067"/>
      <c r="N646" s="1190"/>
      <c r="O646" s="1191"/>
      <c r="Q646" s="1178"/>
    </row>
    <row r="647" spans="2:17" ht="15" customHeight="1" x14ac:dyDescent="0.3">
      <c r="B647" s="1151"/>
      <c r="C647" s="1152"/>
      <c r="D647" s="1152"/>
      <c r="E647" s="1152"/>
      <c r="F647" s="1153"/>
      <c r="H647" s="1068">
        <v>741</v>
      </c>
      <c r="I647" s="1089" t="s">
        <v>127</v>
      </c>
      <c r="J647" s="1011"/>
      <c r="K647" s="1011"/>
      <c r="L647" s="1148"/>
      <c r="M647" s="1149"/>
      <c r="N647" s="2561">
        <f t="shared" ref="N647:N657" si="10">O84+O197+O310+O423+O536</f>
        <v>0</v>
      </c>
      <c r="O647" s="2562"/>
      <c r="Q647" s="1178"/>
    </row>
    <row r="648" spans="2:17" ht="13.8" x14ac:dyDescent="0.25">
      <c r="B648" s="2564"/>
      <c r="C648" s="2565"/>
      <c r="D648" s="2565"/>
      <c r="E648" s="2565"/>
      <c r="F648" s="2566"/>
      <c r="H648" s="1021">
        <v>742</v>
      </c>
      <c r="I648" s="1022" t="s">
        <v>128</v>
      </c>
      <c r="J648" s="1023"/>
      <c r="K648" s="1023"/>
      <c r="L648" s="1023"/>
      <c r="M648" s="1150"/>
      <c r="N648" s="2561">
        <f t="shared" si="10"/>
        <v>0</v>
      </c>
      <c r="O648" s="2562"/>
      <c r="Q648" s="1178"/>
    </row>
    <row r="649" spans="2:17" ht="14.25" customHeight="1" x14ac:dyDescent="0.25">
      <c r="B649" s="2564"/>
      <c r="C649" s="2565"/>
      <c r="D649" s="2565"/>
      <c r="E649" s="2565"/>
      <c r="F649" s="2566"/>
      <c r="H649" s="1068">
        <v>743</v>
      </c>
      <c r="I649" s="1022" t="s">
        <v>129</v>
      </c>
      <c r="J649" s="1023"/>
      <c r="K649" s="1023"/>
      <c r="L649" s="1024"/>
      <c r="M649" s="1025"/>
      <c r="N649" s="2561">
        <f t="shared" si="10"/>
        <v>0</v>
      </c>
      <c r="O649" s="2562"/>
      <c r="Q649" s="1178"/>
    </row>
    <row r="650" spans="2:17" ht="14.25" customHeight="1" x14ac:dyDescent="0.25">
      <c r="B650" s="2567"/>
      <c r="C650" s="2568"/>
      <c r="D650" s="2568"/>
      <c r="E650" s="2568"/>
      <c r="F650" s="2569"/>
      <c r="H650" s="1154">
        <v>7441</v>
      </c>
      <c r="I650" s="1022" t="s">
        <v>130</v>
      </c>
      <c r="J650" s="1023"/>
      <c r="K650" s="1023"/>
      <c r="L650" s="1024"/>
      <c r="M650" s="1025"/>
      <c r="N650" s="2570">
        <f t="shared" si="10"/>
        <v>0</v>
      </c>
      <c r="O650" s="2570"/>
      <c r="Q650" s="1178"/>
    </row>
    <row r="651" spans="2:17" ht="16.5" customHeight="1" x14ac:dyDescent="0.25">
      <c r="B651" s="2567"/>
      <c r="C651" s="2568"/>
      <c r="D651" s="2568"/>
      <c r="E651" s="2568"/>
      <c r="F651" s="2569"/>
      <c r="H651" s="1154">
        <v>7442</v>
      </c>
      <c r="I651" s="1022" t="s">
        <v>131</v>
      </c>
      <c r="J651" s="1023"/>
      <c r="K651" s="1023"/>
      <c r="L651" s="1024"/>
      <c r="M651" s="1025"/>
      <c r="N651" s="2570">
        <f t="shared" si="10"/>
        <v>0</v>
      </c>
      <c r="O651" s="2570"/>
      <c r="Q651" s="1178"/>
    </row>
    <row r="652" spans="2:17" ht="16.8" x14ac:dyDescent="0.3">
      <c r="B652" s="1151"/>
      <c r="C652" s="1152"/>
      <c r="D652" s="1152"/>
      <c r="E652" s="1152"/>
      <c r="F652" s="1153"/>
      <c r="H652" s="1154">
        <v>7443</v>
      </c>
      <c r="I652" s="1022" t="s">
        <v>132</v>
      </c>
      <c r="J652" s="1023"/>
      <c r="K652" s="1023"/>
      <c r="L652" s="1024"/>
      <c r="M652" s="1025"/>
      <c r="N652" s="2561">
        <f t="shared" si="10"/>
        <v>0</v>
      </c>
      <c r="O652" s="2562"/>
      <c r="Q652" s="1178"/>
    </row>
    <row r="653" spans="2:17" ht="16.8" x14ac:dyDescent="0.3">
      <c r="B653" s="1151"/>
      <c r="C653" s="1152"/>
      <c r="D653" s="1152"/>
      <c r="E653" s="1152"/>
      <c r="F653" s="1153"/>
      <c r="H653" s="1154">
        <v>7451</v>
      </c>
      <c r="I653" s="1022" t="s">
        <v>133</v>
      </c>
      <c r="J653" s="1023"/>
      <c r="K653" s="1023"/>
      <c r="L653" s="1024"/>
      <c r="M653" s="1025"/>
      <c r="N653" s="2561">
        <f t="shared" si="10"/>
        <v>0</v>
      </c>
      <c r="O653" s="2562"/>
      <c r="Q653" s="1178"/>
    </row>
    <row r="654" spans="2:17" ht="15" customHeight="1" x14ac:dyDescent="0.3">
      <c r="B654" s="1151"/>
      <c r="C654" s="1152"/>
      <c r="D654" s="1152"/>
      <c r="E654" s="1152"/>
      <c r="F654" s="1153"/>
      <c r="H654" s="1154">
        <v>746</v>
      </c>
      <c r="I654" s="1022" t="s">
        <v>134</v>
      </c>
      <c r="J654" s="1023"/>
      <c r="K654" s="1023"/>
      <c r="L654" s="1024"/>
      <c r="M654" s="1025"/>
      <c r="N654" s="2561">
        <f t="shared" si="10"/>
        <v>0</v>
      </c>
      <c r="O654" s="2562"/>
      <c r="Q654" s="1178"/>
    </row>
    <row r="655" spans="2:17" ht="16.8" x14ac:dyDescent="0.25">
      <c r="B655" s="1156"/>
      <c r="C655" s="1157"/>
      <c r="D655" s="1157"/>
      <c r="E655" s="1157"/>
      <c r="F655" s="1158"/>
      <c r="H655" s="1154">
        <v>747</v>
      </c>
      <c r="I655" s="1022" t="s">
        <v>135</v>
      </c>
      <c r="J655" s="1023"/>
      <c r="K655" s="1023"/>
      <c r="L655" s="1024"/>
      <c r="M655" s="1025"/>
      <c r="N655" s="2561">
        <f t="shared" si="10"/>
        <v>0</v>
      </c>
      <c r="O655" s="2562"/>
      <c r="Q655" s="1178"/>
    </row>
    <row r="656" spans="2:17" ht="15.75" customHeight="1" x14ac:dyDescent="0.25">
      <c r="B656" s="1156"/>
      <c r="C656" s="1157"/>
      <c r="D656" s="1157"/>
      <c r="E656" s="1157"/>
      <c r="F656" s="1158"/>
      <c r="H656" s="1079">
        <v>748</v>
      </c>
      <c r="I656" s="1022" t="s">
        <v>168</v>
      </c>
      <c r="J656" s="1051"/>
      <c r="K656" s="1051"/>
      <c r="L656" s="1159"/>
      <c r="M656" s="1160"/>
      <c r="N656" s="2561">
        <f t="shared" si="10"/>
        <v>0</v>
      </c>
      <c r="O656" s="2562"/>
      <c r="Q656" s="1178"/>
    </row>
    <row r="657" spans="2:17" ht="16.8" x14ac:dyDescent="0.25">
      <c r="B657" s="1156"/>
      <c r="C657" s="1157"/>
      <c r="D657" s="1157"/>
      <c r="E657" s="1157"/>
      <c r="F657" s="1158"/>
      <c r="H657" s="1055">
        <v>74</v>
      </c>
      <c r="I657" s="1085" t="s">
        <v>136</v>
      </c>
      <c r="J657" s="1057"/>
      <c r="K657" s="1057"/>
      <c r="L657" s="1058"/>
      <c r="M657" s="1059"/>
      <c r="N657" s="2557">
        <f t="shared" si="10"/>
        <v>0</v>
      </c>
      <c r="O657" s="2563"/>
      <c r="Q657" s="1178"/>
    </row>
    <row r="658" spans="2:17" ht="16.8" x14ac:dyDescent="0.25">
      <c r="B658" s="1156"/>
      <c r="C658" s="1157"/>
      <c r="D658" s="1157"/>
      <c r="E658" s="1157"/>
      <c r="F658" s="1158"/>
      <c r="H658" s="1062"/>
      <c r="I658" s="1034"/>
      <c r="N658" s="1190"/>
      <c r="O658" s="1191"/>
      <c r="Q658" s="1178"/>
    </row>
    <row r="659" spans="2:17" ht="17.399999999999999" x14ac:dyDescent="0.25">
      <c r="B659" s="1161"/>
      <c r="F659" s="1162"/>
      <c r="H659" s="1068">
        <v>751</v>
      </c>
      <c r="I659" s="1089" t="s">
        <v>137</v>
      </c>
      <c r="J659" s="1011"/>
      <c r="K659" s="1011"/>
      <c r="L659" s="1012"/>
      <c r="M659" s="1013"/>
      <c r="N659" s="2561">
        <f>O96+O209+O322+O435+O548</f>
        <v>0</v>
      </c>
      <c r="O659" s="2562"/>
      <c r="Q659" s="1178"/>
    </row>
    <row r="660" spans="2:17" ht="17.399999999999999" x14ac:dyDescent="0.25">
      <c r="B660" s="1161"/>
      <c r="F660" s="1162"/>
      <c r="H660" s="1021">
        <v>752</v>
      </c>
      <c r="I660" s="1022" t="s">
        <v>138</v>
      </c>
      <c r="J660" s="1023"/>
      <c r="K660" s="1023"/>
      <c r="L660" s="1024"/>
      <c r="M660" s="1025"/>
      <c r="N660" s="2561">
        <f>O97+O210+O323+O436+O549</f>
        <v>0</v>
      </c>
      <c r="O660" s="2562"/>
      <c r="Q660" s="1178"/>
    </row>
    <row r="661" spans="2:17" ht="17.399999999999999" x14ac:dyDescent="0.25">
      <c r="B661" s="1161"/>
      <c r="C661" s="1163"/>
      <c r="D661" s="1164"/>
      <c r="E661" s="1164"/>
      <c r="F661" s="1141"/>
      <c r="H661" s="1021">
        <v>757</v>
      </c>
      <c r="I661" s="1050" t="s">
        <v>139</v>
      </c>
      <c r="J661" s="1051"/>
      <c r="K661" s="1051"/>
      <c r="L661" s="1052"/>
      <c r="M661" s="1053"/>
      <c r="N661" s="2561">
        <f>O98+O211+O324+O437+O550</f>
        <v>0</v>
      </c>
      <c r="O661" s="2562"/>
      <c r="Q661" s="1178"/>
    </row>
    <row r="662" spans="2:17" ht="16.8" x14ac:dyDescent="0.25">
      <c r="B662" s="1156"/>
      <c r="C662" s="1157"/>
      <c r="D662" s="1157"/>
      <c r="E662" s="1157"/>
      <c r="F662" s="1158"/>
      <c r="H662" s="1055">
        <v>75</v>
      </c>
      <c r="I662" s="1085" t="s">
        <v>140</v>
      </c>
      <c r="J662" s="1057"/>
      <c r="K662" s="1057"/>
      <c r="L662" s="1111"/>
      <c r="M662" s="1112"/>
      <c r="N662" s="2557">
        <f>O99+O212+O325+O438+O551</f>
        <v>0</v>
      </c>
      <c r="O662" s="2563"/>
      <c r="Q662" s="1178"/>
    </row>
    <row r="663" spans="2:17" ht="16.8" x14ac:dyDescent="0.25">
      <c r="B663" s="1156"/>
      <c r="C663" s="1157"/>
      <c r="D663" s="1157"/>
      <c r="E663" s="1157"/>
      <c r="F663" s="1158"/>
      <c r="H663" s="999"/>
      <c r="I663" s="1067"/>
      <c r="L663" s="1034"/>
      <c r="M663" s="1034"/>
      <c r="N663" s="1198"/>
      <c r="O663" s="1199"/>
      <c r="Q663" s="1178"/>
    </row>
    <row r="664" spans="2:17" ht="16.8" x14ac:dyDescent="0.25">
      <c r="B664" s="1156"/>
      <c r="C664" s="1157"/>
      <c r="D664" s="1157"/>
      <c r="E664" s="1157"/>
      <c r="F664" s="1158"/>
      <c r="H664" s="1096">
        <v>76</v>
      </c>
      <c r="I664" s="1085" t="s">
        <v>141</v>
      </c>
      <c r="J664" s="1057"/>
      <c r="K664" s="1057"/>
      <c r="L664" s="1057"/>
      <c r="M664" s="1105"/>
      <c r="N664" s="2557">
        <f>O101+O214+O327+O440+O553</f>
        <v>0</v>
      </c>
      <c r="O664" s="2563"/>
      <c r="Q664" s="1178"/>
    </row>
    <row r="665" spans="2:17" ht="16.8" x14ac:dyDescent="0.3">
      <c r="B665" s="1165"/>
      <c r="C665" s="1157"/>
      <c r="D665" s="1157"/>
      <c r="E665" s="1157"/>
      <c r="F665" s="1158"/>
      <c r="H665" s="999"/>
      <c r="I665" s="1067"/>
      <c r="L665" s="1034"/>
      <c r="M665" s="1034"/>
      <c r="N665" s="1198"/>
      <c r="O665" s="1199"/>
      <c r="Q665" s="1178"/>
    </row>
    <row r="666" spans="2:17" ht="16.8" x14ac:dyDescent="0.25">
      <c r="B666" s="1156"/>
      <c r="C666" s="1157"/>
      <c r="D666" s="1157"/>
      <c r="E666" s="1157"/>
      <c r="F666" s="1158"/>
      <c r="H666" s="1096">
        <v>77</v>
      </c>
      <c r="I666" s="1085" t="s">
        <v>142</v>
      </c>
      <c r="J666" s="1057"/>
      <c r="K666" s="1057"/>
      <c r="L666" s="1057"/>
      <c r="M666" s="1105"/>
      <c r="N666" s="2557">
        <f>O103+O216+O329+O442+O555</f>
        <v>0</v>
      </c>
      <c r="O666" s="2563"/>
      <c r="Q666" s="1178"/>
    </row>
    <row r="667" spans="2:17" ht="16.8" x14ac:dyDescent="0.25">
      <c r="B667" s="1156"/>
      <c r="C667" s="1157"/>
      <c r="D667" s="1157"/>
      <c r="E667" s="1157"/>
      <c r="F667" s="1158"/>
      <c r="H667" s="999"/>
      <c r="I667" s="1067"/>
      <c r="L667" s="1034"/>
      <c r="M667" s="1034"/>
      <c r="N667" s="1198"/>
      <c r="O667" s="1199"/>
      <c r="Q667" s="1178"/>
    </row>
    <row r="668" spans="2:17" ht="16.8" x14ac:dyDescent="0.25">
      <c r="B668" s="1156"/>
      <c r="C668" s="1157"/>
      <c r="D668" s="1157"/>
      <c r="E668" s="1157"/>
      <c r="F668" s="1158"/>
      <c r="H668" s="1096">
        <v>78</v>
      </c>
      <c r="I668" s="1085" t="s">
        <v>143</v>
      </c>
      <c r="J668" s="1057"/>
      <c r="K668" s="1057"/>
      <c r="L668" s="1057"/>
      <c r="M668" s="1105"/>
      <c r="N668" s="2555">
        <f>O105+O218+O331+O444+O557</f>
        <v>0</v>
      </c>
      <c r="O668" s="2556"/>
      <c r="Q668" s="1178"/>
    </row>
    <row r="669" spans="2:17" ht="16.8" x14ac:dyDescent="0.25">
      <c r="B669" s="1156"/>
      <c r="C669" s="1157"/>
      <c r="D669" s="1157"/>
      <c r="E669" s="1157"/>
      <c r="F669" s="1158"/>
      <c r="H669" s="999"/>
      <c r="I669" s="1067"/>
      <c r="L669" s="1034"/>
      <c r="M669" s="1034"/>
      <c r="N669" s="1198"/>
      <c r="O669" s="1199"/>
      <c r="Q669" s="1178"/>
    </row>
    <row r="670" spans="2:17" ht="16.8" x14ac:dyDescent="0.25">
      <c r="B670" s="1156"/>
      <c r="C670" s="1157"/>
      <c r="D670" s="1157"/>
      <c r="E670" s="1157"/>
      <c r="F670" s="1158"/>
      <c r="H670" s="1096">
        <v>79</v>
      </c>
      <c r="I670" s="1085" t="s">
        <v>144</v>
      </c>
      <c r="J670" s="1057"/>
      <c r="K670" s="1057"/>
      <c r="L670" s="1057"/>
      <c r="M670" s="1105"/>
      <c r="N670" s="2555">
        <f>O107+O220+O333+O446+O559</f>
        <v>0</v>
      </c>
      <c r="O670" s="2556"/>
      <c r="Q670" s="1178"/>
    </row>
    <row r="671" spans="2:17" ht="16.8" x14ac:dyDescent="0.25">
      <c r="B671" s="1156"/>
      <c r="C671" s="1157"/>
      <c r="D671" s="1157"/>
      <c r="E671" s="1157"/>
      <c r="F671" s="1158"/>
      <c r="H671" s="1062"/>
      <c r="I671" s="1034"/>
      <c r="L671" s="1034"/>
      <c r="M671" s="1034"/>
      <c r="N671" s="1190"/>
      <c r="O671" s="1191"/>
      <c r="Q671" s="1178"/>
    </row>
    <row r="672" spans="2:17" ht="16.8" x14ac:dyDescent="0.25">
      <c r="B672" s="1156"/>
      <c r="C672" s="1157"/>
      <c r="D672" s="1157"/>
      <c r="E672" s="1157"/>
      <c r="F672" s="1158"/>
      <c r="H672" s="1113">
        <v>87</v>
      </c>
      <c r="I672" s="1085" t="s">
        <v>145</v>
      </c>
      <c r="J672" s="1057"/>
      <c r="K672" s="1057"/>
      <c r="L672" s="1057"/>
      <c r="M672" s="1105"/>
      <c r="N672" s="2557">
        <f>O109+O222+O335+O448+O561</f>
        <v>0</v>
      </c>
      <c r="O672" s="2558"/>
      <c r="Q672" s="1178"/>
    </row>
    <row r="673" spans="2:17" ht="17.399999999999999" thickBot="1" x14ac:dyDescent="0.3">
      <c r="B673" s="1156"/>
      <c r="C673" s="1157"/>
      <c r="D673" s="1157"/>
      <c r="E673" s="1157"/>
      <c r="F673" s="1158"/>
      <c r="H673" s="1115"/>
      <c r="I673" s="1031"/>
      <c r="L673" s="1034"/>
      <c r="M673" s="1034"/>
      <c r="N673" s="1209"/>
      <c r="O673" s="1210"/>
      <c r="Q673" s="1178"/>
    </row>
    <row r="674" spans="2:17" ht="16.8" x14ac:dyDescent="0.25">
      <c r="B674" s="1156"/>
      <c r="C674" s="1157"/>
      <c r="D674" s="1157"/>
      <c r="E674" s="1157"/>
      <c r="F674" s="1158"/>
      <c r="H674" s="1117" t="s">
        <v>146</v>
      </c>
      <c r="I674" s="1118"/>
      <c r="J674" s="1166"/>
      <c r="K674" s="1166"/>
      <c r="L674" s="1118"/>
      <c r="M674" s="1167"/>
      <c r="N674" s="2559">
        <f>N670+N668+N666+N664+N662+N657+N645+N672</f>
        <v>0</v>
      </c>
      <c r="O674" s="2560">
        <f>O670+O668+O666+O664+O662+O657+O645+O672</f>
        <v>0</v>
      </c>
      <c r="Q674" s="1178"/>
    </row>
    <row r="675" spans="2:17" ht="16.8" x14ac:dyDescent="0.25">
      <c r="B675" s="1156"/>
      <c r="C675" s="1157"/>
      <c r="D675" s="1157"/>
      <c r="E675" s="1157"/>
      <c r="F675" s="1158"/>
      <c r="H675" s="1062" t="s">
        <v>147</v>
      </c>
      <c r="I675" s="1063"/>
      <c r="J675" s="1001"/>
      <c r="K675" s="1001"/>
      <c r="L675" s="1001"/>
      <c r="M675" s="1139"/>
      <c r="N675" s="1211">
        <f>IF(N674&lt;J631,J631-N674,0)</f>
        <v>0</v>
      </c>
      <c r="O675" s="1212">
        <f>IF(O674&lt;K631,K631-O674,0)</f>
        <v>0</v>
      </c>
      <c r="Q675" s="1178"/>
    </row>
    <row r="676" spans="2:17" ht="17.399999999999999" thickBot="1" x14ac:dyDescent="0.3">
      <c r="B676" s="1156"/>
      <c r="C676" s="1124"/>
      <c r="D676" s="1124"/>
      <c r="E676" s="1124"/>
      <c r="F676" s="1141"/>
      <c r="H676" s="1125" t="s">
        <v>118</v>
      </c>
      <c r="I676" s="1126"/>
      <c r="J676" s="1128"/>
      <c r="K676" s="1128"/>
      <c r="L676" s="1128"/>
      <c r="M676" s="1173"/>
      <c r="N676" s="1213">
        <f>N675+N674</f>
        <v>0</v>
      </c>
      <c r="O676" s="1214">
        <f>O675+O674</f>
        <v>0</v>
      </c>
      <c r="Q676" s="1178"/>
    </row>
    <row r="677" spans="2:17" ht="13.8" thickBot="1" x14ac:dyDescent="0.3">
      <c r="B677" s="1170"/>
      <c r="C677" s="1171"/>
      <c r="D677" s="1171"/>
      <c r="E677" s="1171"/>
      <c r="F677" s="1172"/>
    </row>
  </sheetData>
  <mergeCells count="192">
    <mergeCell ref="B2:O2"/>
    <mergeCell ref="B4:G4"/>
    <mergeCell ref="H4:O4"/>
    <mergeCell ref="B10:E10"/>
    <mergeCell ref="H10:O10"/>
    <mergeCell ref="B11:B14"/>
    <mergeCell ref="C11:C14"/>
    <mergeCell ref="D11:D14"/>
    <mergeCell ref="E11:E14"/>
    <mergeCell ref="B85:F86"/>
    <mergeCell ref="N87:N88"/>
    <mergeCell ref="O87:O88"/>
    <mergeCell ref="B89:F90"/>
    <mergeCell ref="B115:O115"/>
    <mergeCell ref="B60:D63"/>
    <mergeCell ref="E60:E63"/>
    <mergeCell ref="B72:F73"/>
    <mergeCell ref="B74:B75"/>
    <mergeCell ref="B77:F79"/>
    <mergeCell ref="B80:F84"/>
    <mergeCell ref="B91:F104"/>
    <mergeCell ref="B173:D176"/>
    <mergeCell ref="E173:E176"/>
    <mergeCell ref="B185:F186"/>
    <mergeCell ref="B187:B188"/>
    <mergeCell ref="B190:F192"/>
    <mergeCell ref="B193:F197"/>
    <mergeCell ref="B117:G117"/>
    <mergeCell ref="H117:O117"/>
    <mergeCell ref="B123:E123"/>
    <mergeCell ref="H123:O123"/>
    <mergeCell ref="B124:B127"/>
    <mergeCell ref="C124:C127"/>
    <mergeCell ref="D124:D127"/>
    <mergeCell ref="E124:E127"/>
    <mergeCell ref="B230:G230"/>
    <mergeCell ref="H230:O230"/>
    <mergeCell ref="B236:E236"/>
    <mergeCell ref="H236:O236"/>
    <mergeCell ref="B237:B240"/>
    <mergeCell ref="C237:C240"/>
    <mergeCell ref="D237:D240"/>
    <mergeCell ref="E237:E240"/>
    <mergeCell ref="B198:F199"/>
    <mergeCell ref="N200:N201"/>
    <mergeCell ref="O200:O201"/>
    <mergeCell ref="B202:F203"/>
    <mergeCell ref="B228:O228"/>
    <mergeCell ref="B204:F217"/>
    <mergeCell ref="B311:F312"/>
    <mergeCell ref="N313:N314"/>
    <mergeCell ref="O313:O314"/>
    <mergeCell ref="B315:F316"/>
    <mergeCell ref="B341:O341"/>
    <mergeCell ref="B286:D289"/>
    <mergeCell ref="E286:E289"/>
    <mergeCell ref="B298:F299"/>
    <mergeCell ref="B300:B301"/>
    <mergeCell ref="B303:F305"/>
    <mergeCell ref="B306:F310"/>
    <mergeCell ref="B317:F330"/>
    <mergeCell ref="B399:D402"/>
    <mergeCell ref="E399:E402"/>
    <mergeCell ref="B411:F412"/>
    <mergeCell ref="B413:B414"/>
    <mergeCell ref="B416:F418"/>
    <mergeCell ref="B419:F423"/>
    <mergeCell ref="B343:G343"/>
    <mergeCell ref="H343:O343"/>
    <mergeCell ref="B349:E349"/>
    <mergeCell ref="H349:O349"/>
    <mergeCell ref="B350:B353"/>
    <mergeCell ref="C350:C353"/>
    <mergeCell ref="D350:D353"/>
    <mergeCell ref="E350:E353"/>
    <mergeCell ref="B456:G456"/>
    <mergeCell ref="H456:O456"/>
    <mergeCell ref="B462:E462"/>
    <mergeCell ref="H462:O462"/>
    <mergeCell ref="B463:B466"/>
    <mergeCell ref="C463:C466"/>
    <mergeCell ref="D463:D466"/>
    <mergeCell ref="E463:E466"/>
    <mergeCell ref="B424:F425"/>
    <mergeCell ref="N426:N427"/>
    <mergeCell ref="O426:O427"/>
    <mergeCell ref="B428:F429"/>
    <mergeCell ref="B454:O454"/>
    <mergeCell ref="B430:F443"/>
    <mergeCell ref="B537:F538"/>
    <mergeCell ref="N539:N540"/>
    <mergeCell ref="O539:O540"/>
    <mergeCell ref="B541:F542"/>
    <mergeCell ref="B567:O567"/>
    <mergeCell ref="B512:D515"/>
    <mergeCell ref="E512:E515"/>
    <mergeCell ref="B524:F525"/>
    <mergeCell ref="B526:B527"/>
    <mergeCell ref="B529:F531"/>
    <mergeCell ref="B532:F536"/>
    <mergeCell ref="B543:F556"/>
    <mergeCell ref="B569:G569"/>
    <mergeCell ref="H569:O569"/>
    <mergeCell ref="H573:O573"/>
    <mergeCell ref="B574:E574"/>
    <mergeCell ref="B575:B578"/>
    <mergeCell ref="C575:C578"/>
    <mergeCell ref="D575:D578"/>
    <mergeCell ref="E575:E578"/>
    <mergeCell ref="N577:O577"/>
    <mergeCell ref="N578:O578"/>
    <mergeCell ref="N585:O585"/>
    <mergeCell ref="N587:O587"/>
    <mergeCell ref="N588:O588"/>
    <mergeCell ref="N589:O589"/>
    <mergeCell ref="N590:O590"/>
    <mergeCell ref="N591:O591"/>
    <mergeCell ref="N579:O579"/>
    <mergeCell ref="N580:O580"/>
    <mergeCell ref="N581:O581"/>
    <mergeCell ref="N582:O582"/>
    <mergeCell ref="N583:O583"/>
    <mergeCell ref="N584:O584"/>
    <mergeCell ref="N599:O599"/>
    <mergeCell ref="N600:O600"/>
    <mergeCell ref="N601:O601"/>
    <mergeCell ref="N602:O602"/>
    <mergeCell ref="N603:O603"/>
    <mergeCell ref="N604:O604"/>
    <mergeCell ref="N592:O592"/>
    <mergeCell ref="N594:O594"/>
    <mergeCell ref="N595:O595"/>
    <mergeCell ref="N596:O596"/>
    <mergeCell ref="N597:O597"/>
    <mergeCell ref="N598:O598"/>
    <mergeCell ref="B620:D623"/>
    <mergeCell ref="E620:E623"/>
    <mergeCell ref="N620:O620"/>
    <mergeCell ref="N622:O622"/>
    <mergeCell ref="N605:O605"/>
    <mergeCell ref="N607:O607"/>
    <mergeCell ref="N609:O609"/>
    <mergeCell ref="N610:O610"/>
    <mergeCell ref="N611:O611"/>
    <mergeCell ref="N612:O612"/>
    <mergeCell ref="N624:O624"/>
    <mergeCell ref="N625:O625"/>
    <mergeCell ref="N626:O626"/>
    <mergeCell ref="N627:O627"/>
    <mergeCell ref="N629:O629"/>
    <mergeCell ref="N631:O631"/>
    <mergeCell ref="N613:O613"/>
    <mergeCell ref="N615:O615"/>
    <mergeCell ref="N616:O616"/>
    <mergeCell ref="N617:O617"/>
    <mergeCell ref="N618:O618"/>
    <mergeCell ref="N640:O640"/>
    <mergeCell ref="B642:F643"/>
    <mergeCell ref="N642:O642"/>
    <mergeCell ref="N643:O643"/>
    <mergeCell ref="B644:F645"/>
    <mergeCell ref="N644:O644"/>
    <mergeCell ref="N645:O645"/>
    <mergeCell ref="N632:O632"/>
    <mergeCell ref="N633:O633"/>
    <mergeCell ref="B636:F637"/>
    <mergeCell ref="B638:B639"/>
    <mergeCell ref="N638:O638"/>
    <mergeCell ref="N639:O639"/>
    <mergeCell ref="N641:O641"/>
    <mergeCell ref="N652:O652"/>
    <mergeCell ref="N653:O653"/>
    <mergeCell ref="N654:O654"/>
    <mergeCell ref="N655:O655"/>
    <mergeCell ref="N656:O656"/>
    <mergeCell ref="N657:O657"/>
    <mergeCell ref="N647:O647"/>
    <mergeCell ref="B648:F649"/>
    <mergeCell ref="N648:O648"/>
    <mergeCell ref="N649:O649"/>
    <mergeCell ref="B650:F651"/>
    <mergeCell ref="N650:O651"/>
    <mergeCell ref="N668:O668"/>
    <mergeCell ref="N670:O670"/>
    <mergeCell ref="N672:O672"/>
    <mergeCell ref="N674:O674"/>
    <mergeCell ref="N659:O659"/>
    <mergeCell ref="N660:O660"/>
    <mergeCell ref="N661:O661"/>
    <mergeCell ref="N662:O662"/>
    <mergeCell ref="N664:O664"/>
    <mergeCell ref="N666:O666"/>
  </mergeCells>
  <conditionalFormatting sqref="B454:O454 B341:O341 B228:O228 B115:O115 B2 B567:O567">
    <cfRule type="cellIs" dxfId="70" priority="1" stopIfTrue="1" operator="notEqual">
      <formula>"Association"</formula>
    </cfRule>
  </conditionalFormatting>
  <conditionalFormatting sqref="H569">
    <cfRule type="cellIs" dxfId="69" priority="2" stopIfTrue="1" operator="notEqual">
      <formula>"SITE 1"</formula>
    </cfRule>
  </conditionalFormatting>
  <conditionalFormatting sqref="H456:O456">
    <cfRule type="cellIs" dxfId="68" priority="3" stopIfTrue="1" operator="notEqual">
      <formula>"INTITULE DE L'ACTION 5"</formula>
    </cfRule>
  </conditionalFormatting>
  <conditionalFormatting sqref="H343:O343">
    <cfRule type="cellIs" dxfId="67" priority="4" stopIfTrue="1" operator="notEqual">
      <formula>"INTITULE DE L'ACTION 4"</formula>
    </cfRule>
  </conditionalFormatting>
  <conditionalFormatting sqref="H230:O230">
    <cfRule type="cellIs" dxfId="66" priority="5" stopIfTrue="1" operator="notEqual">
      <formula>"INTITULE DE L'ACTION 3"</formula>
    </cfRule>
  </conditionalFormatting>
  <conditionalFormatting sqref="H4:O4">
    <cfRule type="cellIs" dxfId="65" priority="6" stopIfTrue="1" operator="notEqual">
      <formula>"INTITULE DE L'ACTION 1"</formula>
    </cfRule>
  </conditionalFormatting>
  <conditionalFormatting sqref="H117:O117">
    <cfRule type="cellIs" dxfId="64" priority="7" stopIfTrue="1" operator="notEqual">
      <formula>"INTITULE DE L'ACTION 2"</formula>
    </cfRule>
  </conditionalFormatting>
  <conditionalFormatting sqref="O50 O163 O276 O389 O502">
    <cfRule type="cellIs" dxfId="63" priority="8" stopIfTrue="1" operator="notEqual">
      <formula>O46+O47+O48+O49</formula>
    </cfRule>
  </conditionalFormatting>
  <pageMargins left="0.78740157480314965" right="0.78740157480314965" top="0.98425196850393704" bottom="0.98425196850393704" header="0.51181102362204722" footer="0.51181102362204722"/>
  <pageSetup paperSize="8" scale="30" orientation="portrait" r:id="rId1"/>
  <headerFooter alignWithMargins="0"/>
  <rowBreaks count="5" manualBreakCount="5">
    <brk id="114" max="16383" man="1"/>
    <brk id="227" max="16383" man="1"/>
    <brk id="340" max="16383" man="1"/>
    <brk id="453" max="16383" man="1"/>
    <brk id="566"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47EB9-B4E9-454E-8AD0-20AE1C80C8DE}">
  <dimension ref="A1:H2844"/>
  <sheetViews>
    <sheetView showGridLines="0" workbookViewId="0">
      <selection activeCell="L17" sqref="L17"/>
    </sheetView>
  </sheetViews>
  <sheetFormatPr baseColWidth="10" defaultColWidth="11.44140625" defaultRowHeight="13.2" x14ac:dyDescent="0.25"/>
  <cols>
    <col min="1" max="1" width="26.77734375" style="49" bestFit="1" customWidth="1"/>
    <col min="2" max="2" width="25" style="49" customWidth="1"/>
    <col min="3" max="3" width="25.21875" style="49" customWidth="1"/>
    <col min="4" max="4" width="18" style="49" customWidth="1"/>
    <col min="5" max="5" width="17.21875" style="49" customWidth="1"/>
    <col min="6" max="8" width="14.77734375" style="49" customWidth="1"/>
    <col min="9" max="16384" width="11.44140625" style="49"/>
  </cols>
  <sheetData>
    <row r="1" spans="1:8" ht="22.5" customHeight="1" x14ac:dyDescent="0.25">
      <c r="A1" s="1219" t="s">
        <v>610</v>
      </c>
    </row>
    <row r="2" spans="1:8" ht="27.75" customHeight="1" x14ac:dyDescent="0.25">
      <c r="A2" s="1220" t="s">
        <v>603</v>
      </c>
      <c r="B2" s="1220" t="s">
        <v>599</v>
      </c>
      <c r="C2" s="1220" t="s">
        <v>604</v>
      </c>
      <c r="D2" s="1220" t="s">
        <v>486</v>
      </c>
      <c r="E2" s="1221" t="s">
        <v>189</v>
      </c>
      <c r="F2" s="1221" t="s">
        <v>16</v>
      </c>
      <c r="G2" s="1221" t="s">
        <v>191</v>
      </c>
      <c r="H2" s="1221" t="s">
        <v>192</v>
      </c>
    </row>
    <row r="3" spans="1:8" s="1222" customFormat="1" ht="12" customHeight="1" x14ac:dyDescent="0.25">
      <c r="A3" s="1217" t="s">
        <v>183</v>
      </c>
      <c r="B3" s="1217" t="str">
        <f>'SITE 1'!$H$6</f>
        <v>SITE 1</v>
      </c>
      <c r="C3" s="1217" t="s">
        <v>470</v>
      </c>
      <c r="D3" s="1218" t="s">
        <v>21</v>
      </c>
      <c r="E3" s="1223" t="str">
        <f>'SITE 1'!B20</f>
        <v>Coordinateur 1</v>
      </c>
      <c r="F3" s="1224">
        <f>'SITE 1'!C20</f>
        <v>0</v>
      </c>
      <c r="G3" s="1225">
        <f>'SITE 1'!D20</f>
        <v>0</v>
      </c>
      <c r="H3" s="1226">
        <f>'SITE 1'!E20</f>
        <v>0</v>
      </c>
    </row>
    <row r="4" spans="1:8" s="1222" customFormat="1" ht="12" customHeight="1" x14ac:dyDescent="0.25">
      <c r="A4" s="1217" t="s">
        <v>183</v>
      </c>
      <c r="B4" s="1217" t="str">
        <f>'SITE 1'!$H$6</f>
        <v>SITE 1</v>
      </c>
      <c r="C4" s="1217" t="s">
        <v>470</v>
      </c>
      <c r="D4" s="1218" t="s">
        <v>21</v>
      </c>
      <c r="E4" s="1223" t="str">
        <f>'SITE 1'!B21</f>
        <v>Coordinateur 2</v>
      </c>
      <c r="F4" s="1224">
        <f>'SITE 1'!C21</f>
        <v>0</v>
      </c>
      <c r="G4" s="1225">
        <f>'SITE 1'!D21</f>
        <v>0</v>
      </c>
      <c r="H4" s="1226">
        <f>'SITE 1'!E21</f>
        <v>0</v>
      </c>
    </row>
    <row r="5" spans="1:8" s="1222" customFormat="1" ht="12" customHeight="1" x14ac:dyDescent="0.25">
      <c r="A5" s="1217" t="s">
        <v>183</v>
      </c>
      <c r="B5" s="1217" t="str">
        <f>'SITE 1'!$H$6</f>
        <v>SITE 1</v>
      </c>
      <c r="C5" s="1217" t="s">
        <v>470</v>
      </c>
      <c r="D5" s="1218" t="s">
        <v>21</v>
      </c>
      <c r="E5" s="1223" t="str">
        <f>'SITE 1'!B22</f>
        <v>Coordinateur 3</v>
      </c>
      <c r="F5" s="1224">
        <f>'SITE 1'!C22</f>
        <v>0</v>
      </c>
      <c r="G5" s="1225">
        <f>'SITE 1'!D22</f>
        <v>0</v>
      </c>
      <c r="H5" s="1226">
        <f>'SITE 1'!E22</f>
        <v>0</v>
      </c>
    </row>
    <row r="6" spans="1:8" s="1222" customFormat="1" ht="12" customHeight="1" x14ac:dyDescent="0.25">
      <c r="A6" s="1217" t="s">
        <v>183</v>
      </c>
      <c r="B6" s="1217" t="str">
        <f>'SITE 1'!$H$6</f>
        <v>SITE 1</v>
      </c>
      <c r="C6" s="1217" t="s">
        <v>470</v>
      </c>
      <c r="D6" s="1218" t="s">
        <v>605</v>
      </c>
      <c r="E6" s="1223" t="str">
        <f>'SITE 1'!B26</f>
        <v>Responsable 1</v>
      </c>
      <c r="F6" s="1224">
        <f>'SITE 1'!C26</f>
        <v>0</v>
      </c>
      <c r="G6" s="1225">
        <f>'SITE 1'!D26</f>
        <v>0</v>
      </c>
      <c r="H6" s="1226">
        <f>'SITE 1'!E26</f>
        <v>0</v>
      </c>
    </row>
    <row r="7" spans="1:8" s="1222" customFormat="1" ht="12" customHeight="1" x14ac:dyDescent="0.25">
      <c r="A7" s="1217" t="s">
        <v>183</v>
      </c>
      <c r="B7" s="1217" t="str">
        <f>'SITE 1'!$H$6</f>
        <v>SITE 1</v>
      </c>
      <c r="C7" s="1217" t="s">
        <v>470</v>
      </c>
      <c r="D7" s="1218" t="s">
        <v>605</v>
      </c>
      <c r="E7" s="1223" t="str">
        <f>'SITE 1'!B27</f>
        <v>Responsable 2</v>
      </c>
      <c r="F7" s="1224">
        <f>'SITE 1'!C27</f>
        <v>0</v>
      </c>
      <c r="G7" s="1225">
        <f>'SITE 1'!D27</f>
        <v>0</v>
      </c>
      <c r="H7" s="1226">
        <f>'SITE 1'!E27</f>
        <v>0</v>
      </c>
    </row>
    <row r="8" spans="1:8" s="1222" customFormat="1" ht="12" customHeight="1" x14ac:dyDescent="0.25">
      <c r="A8" s="1217" t="s">
        <v>183</v>
      </c>
      <c r="B8" s="1217" t="str">
        <f>'SITE 1'!$H$6</f>
        <v>SITE 1</v>
      </c>
      <c r="C8" s="1217" t="s">
        <v>470</v>
      </c>
      <c r="D8" s="1218" t="s">
        <v>605</v>
      </c>
      <c r="E8" s="1223" t="str">
        <f>'SITE 1'!B28</f>
        <v>Responsable 3</v>
      </c>
      <c r="F8" s="1224">
        <f>'SITE 1'!C28</f>
        <v>0</v>
      </c>
      <c r="G8" s="1225">
        <f>'SITE 1'!D28</f>
        <v>0</v>
      </c>
      <c r="H8" s="1226">
        <f>'SITE 1'!E28</f>
        <v>0</v>
      </c>
    </row>
    <row r="9" spans="1:8" s="1222" customFormat="1" ht="12" customHeight="1" x14ac:dyDescent="0.25">
      <c r="A9" s="1217" t="s">
        <v>183</v>
      </c>
      <c r="B9" s="1217" t="str">
        <f>'SITE 1'!$H$6</f>
        <v>SITE 1</v>
      </c>
      <c r="C9" s="1217" t="s">
        <v>470</v>
      </c>
      <c r="D9" s="1218" t="s">
        <v>46</v>
      </c>
      <c r="E9" s="1223" t="str">
        <f>'SITE 1'!B32</f>
        <v>Animateur 1</v>
      </c>
      <c r="F9" s="1224">
        <f>'SITE 1'!C32</f>
        <v>0</v>
      </c>
      <c r="G9" s="1225">
        <f>'SITE 1'!D32</f>
        <v>0</v>
      </c>
      <c r="H9" s="1226">
        <f>'SITE 1'!E32</f>
        <v>0</v>
      </c>
    </row>
    <row r="10" spans="1:8" s="1222" customFormat="1" ht="12" customHeight="1" x14ac:dyDescent="0.25">
      <c r="A10" s="1217" t="s">
        <v>183</v>
      </c>
      <c r="B10" s="1217" t="str">
        <f>'SITE 1'!$H$6</f>
        <v>SITE 1</v>
      </c>
      <c r="C10" s="1217" t="s">
        <v>470</v>
      </c>
      <c r="D10" s="1218" t="s">
        <v>46</v>
      </c>
      <c r="E10" s="1223" t="str">
        <f>'SITE 1'!B33</f>
        <v>Animateur 2</v>
      </c>
      <c r="F10" s="1224">
        <f>'SITE 1'!C33</f>
        <v>0</v>
      </c>
      <c r="G10" s="1225">
        <f>'SITE 1'!D33</f>
        <v>0</v>
      </c>
      <c r="H10" s="1226">
        <f>'SITE 1'!E33</f>
        <v>0</v>
      </c>
    </row>
    <row r="11" spans="1:8" s="1222" customFormat="1" ht="12" customHeight="1" x14ac:dyDescent="0.25">
      <c r="A11" s="1217" t="s">
        <v>183</v>
      </c>
      <c r="B11" s="1217" t="str">
        <f>'SITE 1'!$H$6</f>
        <v>SITE 1</v>
      </c>
      <c r="C11" s="1217" t="s">
        <v>470</v>
      </c>
      <c r="D11" s="1218" t="s">
        <v>46</v>
      </c>
      <c r="E11" s="1223" t="str">
        <f>'SITE 1'!B34</f>
        <v>Animateur 3</v>
      </c>
      <c r="F11" s="1224">
        <f>'SITE 1'!C34</f>
        <v>0</v>
      </c>
      <c r="G11" s="1225">
        <f>'SITE 1'!D34</f>
        <v>0</v>
      </c>
      <c r="H11" s="1226">
        <f>'SITE 1'!E34</f>
        <v>0</v>
      </c>
    </row>
    <row r="12" spans="1:8" s="1222" customFormat="1" ht="12" customHeight="1" x14ac:dyDescent="0.25">
      <c r="A12" s="1217" t="s">
        <v>183</v>
      </c>
      <c r="B12" s="1217" t="str">
        <f>'SITE 1'!$H$6</f>
        <v>SITE 1</v>
      </c>
      <c r="C12" s="1217" t="s">
        <v>470</v>
      </c>
      <c r="D12" s="1218" t="s">
        <v>46</v>
      </c>
      <c r="E12" s="1223" t="str">
        <f>'SITE 1'!B35</f>
        <v>Animateur 4</v>
      </c>
      <c r="F12" s="1224">
        <f>'SITE 1'!C35</f>
        <v>0</v>
      </c>
      <c r="G12" s="1225">
        <f>'SITE 1'!D35</f>
        <v>0</v>
      </c>
      <c r="H12" s="1226">
        <f>'SITE 1'!E35</f>
        <v>0</v>
      </c>
    </row>
    <row r="13" spans="1:8" s="1222" customFormat="1" ht="12" customHeight="1" x14ac:dyDescent="0.25">
      <c r="A13" s="1217" t="s">
        <v>183</v>
      </c>
      <c r="B13" s="1217" t="str">
        <f>'SITE 1'!$H$6</f>
        <v>SITE 1</v>
      </c>
      <c r="C13" s="1217" t="s">
        <v>470</v>
      </c>
      <c r="D13" s="1218" t="s">
        <v>46</v>
      </c>
      <c r="E13" s="1223" t="str">
        <f>'SITE 1'!B36</f>
        <v>Animateur 5</v>
      </c>
      <c r="F13" s="1224">
        <f>'SITE 1'!C36</f>
        <v>0</v>
      </c>
      <c r="G13" s="1225">
        <f>'SITE 1'!D36</f>
        <v>0</v>
      </c>
      <c r="H13" s="1226">
        <f>'SITE 1'!E36</f>
        <v>0</v>
      </c>
    </row>
    <row r="14" spans="1:8" s="1222" customFormat="1" ht="12" customHeight="1" x14ac:dyDescent="0.25">
      <c r="A14" s="1217" t="s">
        <v>183</v>
      </c>
      <c r="B14" s="1217" t="str">
        <f>'SITE 1'!$H$6</f>
        <v>SITE 1</v>
      </c>
      <c r="C14" s="1217" t="s">
        <v>470</v>
      </c>
      <c r="D14" s="1218" t="s">
        <v>46</v>
      </c>
      <c r="E14" s="1223" t="str">
        <f>'SITE 1'!B37</f>
        <v>Animateur 6</v>
      </c>
      <c r="F14" s="1224">
        <f>'SITE 1'!C37</f>
        <v>0</v>
      </c>
      <c r="G14" s="1225">
        <f>'SITE 1'!D37</f>
        <v>0</v>
      </c>
      <c r="H14" s="1226">
        <f>'SITE 1'!E37</f>
        <v>0</v>
      </c>
    </row>
    <row r="15" spans="1:8" s="1222" customFormat="1" ht="12" customHeight="1" x14ac:dyDescent="0.25">
      <c r="A15" s="1217" t="s">
        <v>183</v>
      </c>
      <c r="B15" s="1217" t="str">
        <f>'SITE 1'!$H$6</f>
        <v>SITE 1</v>
      </c>
      <c r="C15" s="1217" t="s">
        <v>470</v>
      </c>
      <c r="D15" s="1218" t="s">
        <v>46</v>
      </c>
      <c r="E15" s="1223" t="str">
        <f>'SITE 1'!B38</f>
        <v>Animateur 7</v>
      </c>
      <c r="F15" s="1224">
        <f>'SITE 1'!C38</f>
        <v>0</v>
      </c>
      <c r="G15" s="1225">
        <f>'SITE 1'!D38</f>
        <v>0</v>
      </c>
      <c r="H15" s="1226">
        <f>'SITE 1'!E38</f>
        <v>0</v>
      </c>
    </row>
    <row r="16" spans="1:8" s="1222" customFormat="1" ht="12" customHeight="1" x14ac:dyDescent="0.25">
      <c r="A16" s="1217" t="s">
        <v>183</v>
      </c>
      <c r="B16" s="1217" t="str">
        <f>'SITE 1'!$H$6</f>
        <v>SITE 1</v>
      </c>
      <c r="C16" s="1217" t="s">
        <v>470</v>
      </c>
      <c r="D16" s="1218" t="s">
        <v>46</v>
      </c>
      <c r="E16" s="1223" t="str">
        <f>'SITE 1'!B39</f>
        <v>Animateur 8</v>
      </c>
      <c r="F16" s="1224">
        <f>'SITE 1'!C39</f>
        <v>0</v>
      </c>
      <c r="G16" s="1225">
        <f>'SITE 1'!D39</f>
        <v>0</v>
      </c>
      <c r="H16" s="1226">
        <f>'SITE 1'!E39</f>
        <v>0</v>
      </c>
    </row>
    <row r="17" spans="1:8" s="1222" customFormat="1" ht="12" customHeight="1" x14ac:dyDescent="0.25">
      <c r="A17" s="1217" t="s">
        <v>183</v>
      </c>
      <c r="B17" s="1217" t="str">
        <f>'SITE 1'!$H$6</f>
        <v>SITE 1</v>
      </c>
      <c r="C17" s="1217" t="s">
        <v>470</v>
      </c>
      <c r="D17" s="1218" t="s">
        <v>46</v>
      </c>
      <c r="E17" s="1223" t="str">
        <f>'SITE 1'!B40</f>
        <v>Animateur 9</v>
      </c>
      <c r="F17" s="1224">
        <f>'SITE 1'!C40</f>
        <v>0</v>
      </c>
      <c r="G17" s="1225">
        <f>'SITE 1'!D40</f>
        <v>0</v>
      </c>
      <c r="H17" s="1226">
        <f>'SITE 1'!E40</f>
        <v>0</v>
      </c>
    </row>
    <row r="18" spans="1:8" s="1222" customFormat="1" ht="12" customHeight="1" x14ac:dyDescent="0.25">
      <c r="A18" s="1217" t="s">
        <v>183</v>
      </c>
      <c r="B18" s="1217" t="str">
        <f>'SITE 1'!$H$6</f>
        <v>SITE 1</v>
      </c>
      <c r="C18" s="1217" t="s">
        <v>470</v>
      </c>
      <c r="D18" s="1218" t="s">
        <v>46</v>
      </c>
      <c r="E18" s="1223" t="str">
        <f>'SITE 1'!B41</f>
        <v>Animateur 10</v>
      </c>
      <c r="F18" s="1224">
        <f>'SITE 1'!C41</f>
        <v>0</v>
      </c>
      <c r="G18" s="1225">
        <f>'SITE 1'!D41</f>
        <v>0</v>
      </c>
      <c r="H18" s="1226">
        <f>'SITE 1'!E41</f>
        <v>0</v>
      </c>
    </row>
    <row r="19" spans="1:8" s="1222" customFormat="1" ht="12" customHeight="1" x14ac:dyDescent="0.25">
      <c r="A19" s="1217" t="s">
        <v>183</v>
      </c>
      <c r="B19" s="1217" t="str">
        <f>'SITE 1'!$H$6</f>
        <v>SITE 1</v>
      </c>
      <c r="C19" s="1217" t="s">
        <v>470</v>
      </c>
      <c r="D19" s="1218" t="s">
        <v>46</v>
      </c>
      <c r="E19" s="1223" t="str">
        <f>'SITE 1'!B42</f>
        <v>Animateur 11</v>
      </c>
      <c r="F19" s="1224">
        <f>'SITE 1'!C42</f>
        <v>0</v>
      </c>
      <c r="G19" s="1225">
        <f>'SITE 1'!D42</f>
        <v>0</v>
      </c>
      <c r="H19" s="1226">
        <f>'SITE 1'!E42</f>
        <v>0</v>
      </c>
    </row>
    <row r="20" spans="1:8" s="1222" customFormat="1" ht="12" customHeight="1" x14ac:dyDescent="0.25">
      <c r="A20" s="1217" t="s">
        <v>183</v>
      </c>
      <c r="B20" s="1217" t="str">
        <f>'SITE 1'!$H$6</f>
        <v>SITE 1</v>
      </c>
      <c r="C20" s="1217" t="s">
        <v>470</v>
      </c>
      <c r="D20" s="1218" t="s">
        <v>46</v>
      </c>
      <c r="E20" s="1223" t="str">
        <f>'SITE 1'!B43</f>
        <v>Animateur 12</v>
      </c>
      <c r="F20" s="1224">
        <f>'SITE 1'!C43</f>
        <v>0</v>
      </c>
      <c r="G20" s="1225">
        <f>'SITE 1'!D43</f>
        <v>0</v>
      </c>
      <c r="H20" s="1226">
        <f>'SITE 1'!E43</f>
        <v>0</v>
      </c>
    </row>
    <row r="21" spans="1:8" s="1222" customFormat="1" ht="12" customHeight="1" x14ac:dyDescent="0.25">
      <c r="A21" s="1217" t="s">
        <v>183</v>
      </c>
      <c r="B21" s="1217" t="str">
        <f>'SITE 1'!$H$6</f>
        <v>SITE 1</v>
      </c>
      <c r="C21" s="1217" t="s">
        <v>470</v>
      </c>
      <c r="D21" s="1218" t="s">
        <v>46</v>
      </c>
      <c r="E21" s="1223" t="str">
        <f>'SITE 1'!B44</f>
        <v>Animateur 13</v>
      </c>
      <c r="F21" s="1224">
        <f>'SITE 1'!C44</f>
        <v>0</v>
      </c>
      <c r="G21" s="1225">
        <f>'SITE 1'!D44</f>
        <v>0</v>
      </c>
      <c r="H21" s="1226">
        <f>'SITE 1'!E44</f>
        <v>0</v>
      </c>
    </row>
    <row r="22" spans="1:8" s="1222" customFormat="1" ht="12" customHeight="1" x14ac:dyDescent="0.25">
      <c r="A22" s="1217" t="s">
        <v>183</v>
      </c>
      <c r="B22" s="1217" t="str">
        <f>'SITE 1'!$H$6</f>
        <v>SITE 1</v>
      </c>
      <c r="C22" s="1217" t="s">
        <v>470</v>
      </c>
      <c r="D22" s="1218" t="s">
        <v>46</v>
      </c>
      <c r="E22" s="1223" t="str">
        <f>'SITE 1'!B45</f>
        <v>Animateur 14</v>
      </c>
      <c r="F22" s="1224">
        <f>'SITE 1'!C45</f>
        <v>0</v>
      </c>
      <c r="G22" s="1225">
        <f>'SITE 1'!D45</f>
        <v>0</v>
      </c>
      <c r="H22" s="1226">
        <f>'SITE 1'!E45</f>
        <v>0</v>
      </c>
    </row>
    <row r="23" spans="1:8" s="1222" customFormat="1" ht="12" customHeight="1" x14ac:dyDescent="0.25">
      <c r="A23" s="1217" t="s">
        <v>183</v>
      </c>
      <c r="B23" s="1217" t="str">
        <f>'SITE 1'!$H$6</f>
        <v>SITE 1</v>
      </c>
      <c r="C23" s="1217" t="s">
        <v>470</v>
      </c>
      <c r="D23" s="1218" t="s">
        <v>46</v>
      </c>
      <c r="E23" s="1223" t="str">
        <f>'SITE 1'!B46</f>
        <v>Animateur 15</v>
      </c>
      <c r="F23" s="1224">
        <f>'SITE 1'!C46</f>
        <v>0</v>
      </c>
      <c r="G23" s="1225">
        <f>'SITE 1'!D46</f>
        <v>0</v>
      </c>
      <c r="H23" s="1226">
        <f>'SITE 1'!E46</f>
        <v>0</v>
      </c>
    </row>
    <row r="24" spans="1:8" s="1222" customFormat="1" ht="12" customHeight="1" x14ac:dyDescent="0.25">
      <c r="A24" s="1217" t="s">
        <v>183</v>
      </c>
      <c r="B24" s="1217" t="str">
        <f>'SITE 1'!$H$6</f>
        <v>SITE 1</v>
      </c>
      <c r="C24" s="1217" t="s">
        <v>470</v>
      </c>
      <c r="D24" s="1218" t="s">
        <v>315</v>
      </c>
      <c r="E24" s="1223" t="str">
        <f>'SITE 1'!B50</f>
        <v>Agents d'entretien 1</v>
      </c>
      <c r="F24" s="1224">
        <f>'SITE 1'!C50</f>
        <v>0</v>
      </c>
      <c r="G24" s="1225">
        <f>'SITE 1'!D50</f>
        <v>0</v>
      </c>
      <c r="H24" s="1226">
        <f>'SITE 1'!E50</f>
        <v>0</v>
      </c>
    </row>
    <row r="25" spans="1:8" s="1222" customFormat="1" ht="12" customHeight="1" x14ac:dyDescent="0.25">
      <c r="A25" s="1217" t="s">
        <v>183</v>
      </c>
      <c r="B25" s="1217" t="str">
        <f>'SITE 1'!$H$6</f>
        <v>SITE 1</v>
      </c>
      <c r="C25" s="1217" t="s">
        <v>470</v>
      </c>
      <c r="D25" s="1218" t="s">
        <v>315</v>
      </c>
      <c r="E25" s="1223" t="str">
        <f>'SITE 1'!B51</f>
        <v>Agents d'entretien 2</v>
      </c>
      <c r="F25" s="1224">
        <f>'SITE 1'!C51</f>
        <v>0</v>
      </c>
      <c r="G25" s="1225">
        <f>'SITE 1'!D51</f>
        <v>0</v>
      </c>
      <c r="H25" s="1226">
        <f>'SITE 1'!E51</f>
        <v>0</v>
      </c>
    </row>
    <row r="26" spans="1:8" s="1222" customFormat="1" ht="12" customHeight="1" x14ac:dyDescent="0.25">
      <c r="A26" s="1217" t="s">
        <v>183</v>
      </c>
      <c r="B26" s="1217" t="str">
        <f>'SITE 1'!$H$6</f>
        <v>SITE 1</v>
      </c>
      <c r="C26" s="1217" t="s">
        <v>470</v>
      </c>
      <c r="D26" s="1218" t="s">
        <v>315</v>
      </c>
      <c r="E26" s="1223" t="str">
        <f>'SITE 1'!B52</f>
        <v>Agents d'entretien 3</v>
      </c>
      <c r="F26" s="1224">
        <f>'SITE 1'!C52</f>
        <v>0</v>
      </c>
      <c r="G26" s="1225">
        <f>'SITE 1'!D52</f>
        <v>0</v>
      </c>
      <c r="H26" s="1226">
        <f>'SITE 1'!E52</f>
        <v>0</v>
      </c>
    </row>
    <row r="27" spans="1:8" s="1222" customFormat="1" ht="12" customHeight="1" x14ac:dyDescent="0.25">
      <c r="A27" s="1217" t="s">
        <v>183</v>
      </c>
      <c r="B27" s="1217" t="str">
        <f>'SITE 1'!$H$6</f>
        <v>SITE 1</v>
      </c>
      <c r="C27" s="1217" t="s">
        <v>470</v>
      </c>
      <c r="D27" s="1218" t="s">
        <v>316</v>
      </c>
      <c r="E27" s="1223" t="str">
        <f>'SITE 1'!B56</f>
        <v>Secrétaire 1</v>
      </c>
      <c r="F27" s="1224">
        <f>'SITE 1'!C56</f>
        <v>0</v>
      </c>
      <c r="G27" s="1225">
        <f>'SITE 1'!D56</f>
        <v>0</v>
      </c>
      <c r="H27" s="1226">
        <f>'SITE 1'!E56</f>
        <v>0</v>
      </c>
    </row>
    <row r="28" spans="1:8" s="1222" customFormat="1" ht="12" customHeight="1" x14ac:dyDescent="0.25">
      <c r="A28" s="1217" t="s">
        <v>183</v>
      </c>
      <c r="B28" s="1217" t="str">
        <f>'SITE 1'!$H$6</f>
        <v>SITE 1</v>
      </c>
      <c r="C28" s="1217" t="s">
        <v>470</v>
      </c>
      <c r="D28" s="1218" t="s">
        <v>316</v>
      </c>
      <c r="E28" s="1223" t="str">
        <f>'SITE 1'!B57</f>
        <v>Secrétaire 2</v>
      </c>
      <c r="F28" s="1224">
        <f>'SITE 1'!C57</f>
        <v>0</v>
      </c>
      <c r="G28" s="1225">
        <f>'SITE 1'!D57</f>
        <v>0</v>
      </c>
      <c r="H28" s="1226">
        <f>'SITE 1'!E57</f>
        <v>0</v>
      </c>
    </row>
    <row r="29" spans="1:8" s="1222" customFormat="1" ht="12" customHeight="1" x14ac:dyDescent="0.25">
      <c r="A29" s="1217" t="s">
        <v>183</v>
      </c>
      <c r="B29" s="1217" t="str">
        <f>'SITE 1'!$H$6</f>
        <v>SITE 1</v>
      </c>
      <c r="C29" s="1217" t="s">
        <v>470</v>
      </c>
      <c r="D29" s="1218" t="s">
        <v>316</v>
      </c>
      <c r="E29" s="1223" t="str">
        <f>'SITE 1'!B58</f>
        <v>Secrétaire 3</v>
      </c>
      <c r="F29" s="1224">
        <f>'SITE 1'!C58</f>
        <v>0</v>
      </c>
      <c r="G29" s="1225">
        <f>'SITE 1'!D58</f>
        <v>0</v>
      </c>
      <c r="H29" s="1226">
        <f>'SITE 1'!E58</f>
        <v>0</v>
      </c>
    </row>
    <row r="30" spans="1:8" s="1222" customFormat="1" ht="12" customHeight="1" x14ac:dyDescent="0.25">
      <c r="A30" s="1217" t="s">
        <v>183</v>
      </c>
      <c r="B30" s="1217" t="str">
        <f>'SITE 1'!$H$6</f>
        <v>SITE 1</v>
      </c>
      <c r="C30" s="1217" t="s">
        <v>470</v>
      </c>
      <c r="D30" s="1218" t="s">
        <v>316</v>
      </c>
      <c r="E30" s="1223" t="str">
        <f>'SITE 1'!B59</f>
        <v>Secrétaire 4</v>
      </c>
      <c r="F30" s="1224">
        <f>'SITE 1'!C59</f>
        <v>0</v>
      </c>
      <c r="G30" s="1225">
        <f>'SITE 1'!D59</f>
        <v>0</v>
      </c>
      <c r="H30" s="1226">
        <f>'SITE 1'!E59</f>
        <v>0</v>
      </c>
    </row>
    <row r="31" spans="1:8" s="1222" customFormat="1" ht="12" customHeight="1" x14ac:dyDescent="0.25">
      <c r="A31" s="1217" t="s">
        <v>183</v>
      </c>
      <c r="B31" s="1217" t="str">
        <f>'SITE 1'!$H$6</f>
        <v>SITE 1</v>
      </c>
      <c r="C31" s="1217" t="s">
        <v>470</v>
      </c>
      <c r="D31" s="1218" t="s">
        <v>316</v>
      </c>
      <c r="E31" s="1223" t="str">
        <f>'SITE 1'!B60</f>
        <v>Secrétaire 5</v>
      </c>
      <c r="F31" s="1224">
        <f>'SITE 1'!C60</f>
        <v>0</v>
      </c>
      <c r="G31" s="1225">
        <f>'SITE 1'!D60</f>
        <v>0</v>
      </c>
      <c r="H31" s="1226">
        <f>'SITE 1'!E60</f>
        <v>0</v>
      </c>
    </row>
    <row r="32" spans="1:8" s="1222" customFormat="1" ht="12" customHeight="1" x14ac:dyDescent="0.25">
      <c r="A32" s="1217" t="s">
        <v>183</v>
      </c>
      <c r="B32" s="1217" t="str">
        <f>'SITE 1'!$H$6</f>
        <v>SITE 1</v>
      </c>
      <c r="C32" s="1217" t="s">
        <v>606</v>
      </c>
      <c r="D32" s="1218" t="s">
        <v>21</v>
      </c>
      <c r="E32" s="1223" t="str">
        <f>'SITE 1'!B381</f>
        <v>Coordinateur 1</v>
      </c>
      <c r="F32" s="1224">
        <f>'SITE 1'!C381</f>
        <v>0</v>
      </c>
      <c r="G32" s="1225">
        <f>'SITE 1'!D381</f>
        <v>0</v>
      </c>
      <c r="H32" s="1226">
        <f>'SITE 1'!E381</f>
        <v>0</v>
      </c>
    </row>
    <row r="33" spans="1:8" s="1222" customFormat="1" ht="12" customHeight="1" x14ac:dyDescent="0.25">
      <c r="A33" s="1217" t="s">
        <v>183</v>
      </c>
      <c r="B33" s="1217" t="str">
        <f>'SITE 1'!$H$6</f>
        <v>SITE 1</v>
      </c>
      <c r="C33" s="1217" t="s">
        <v>606</v>
      </c>
      <c r="D33" s="1218" t="s">
        <v>21</v>
      </c>
      <c r="E33" s="1223" t="str">
        <f>'SITE 1'!B382</f>
        <v>Coordinateur 2</v>
      </c>
      <c r="F33" s="1224">
        <f>'SITE 1'!C382</f>
        <v>0</v>
      </c>
      <c r="G33" s="1225">
        <f>'SITE 1'!D382</f>
        <v>0</v>
      </c>
      <c r="H33" s="1226">
        <f>'SITE 1'!E382</f>
        <v>0</v>
      </c>
    </row>
    <row r="34" spans="1:8" s="1222" customFormat="1" ht="12" customHeight="1" x14ac:dyDescent="0.25">
      <c r="A34" s="1217" t="s">
        <v>183</v>
      </c>
      <c r="B34" s="1217" t="str">
        <f>'SITE 1'!$H$6</f>
        <v>SITE 1</v>
      </c>
      <c r="C34" s="1217" t="s">
        <v>606</v>
      </c>
      <c r="D34" s="1218" t="s">
        <v>21</v>
      </c>
      <c r="E34" s="1223" t="str">
        <f>'SITE 1'!B383</f>
        <v>Coordinateur 3</v>
      </c>
      <c r="F34" s="1224">
        <f>'SITE 1'!C383</f>
        <v>0</v>
      </c>
      <c r="G34" s="1225">
        <f>'SITE 1'!D383</f>
        <v>0</v>
      </c>
      <c r="H34" s="1226">
        <f>'SITE 1'!E383</f>
        <v>0</v>
      </c>
    </row>
    <row r="35" spans="1:8" s="1222" customFormat="1" ht="12" customHeight="1" x14ac:dyDescent="0.25">
      <c r="A35" s="1217" t="s">
        <v>183</v>
      </c>
      <c r="B35" s="1217" t="str">
        <f>'SITE 1'!$H$6</f>
        <v>SITE 1</v>
      </c>
      <c r="C35" s="1217" t="s">
        <v>606</v>
      </c>
      <c r="D35" s="1218" t="s">
        <v>605</v>
      </c>
      <c r="E35" s="1223" t="str">
        <f>'SITE 1'!B387</f>
        <v>Responsable 1</v>
      </c>
      <c r="F35" s="1224">
        <f>'SITE 1'!C387</f>
        <v>0</v>
      </c>
      <c r="G35" s="1225">
        <f>'SITE 1'!D387</f>
        <v>0</v>
      </c>
      <c r="H35" s="1226">
        <f>'SITE 1'!E387</f>
        <v>0</v>
      </c>
    </row>
    <row r="36" spans="1:8" s="1222" customFormat="1" ht="12" customHeight="1" x14ac:dyDescent="0.25">
      <c r="A36" s="1217" t="s">
        <v>183</v>
      </c>
      <c r="B36" s="1217" t="str">
        <f>'SITE 1'!$H$6</f>
        <v>SITE 1</v>
      </c>
      <c r="C36" s="1217" t="s">
        <v>606</v>
      </c>
      <c r="D36" s="1218" t="s">
        <v>605</v>
      </c>
      <c r="E36" s="1223" t="str">
        <f>'SITE 1'!B388</f>
        <v>Responsable 2</v>
      </c>
      <c r="F36" s="1224">
        <f>'SITE 1'!C388</f>
        <v>0</v>
      </c>
      <c r="G36" s="1225">
        <f>'SITE 1'!D388</f>
        <v>0</v>
      </c>
      <c r="H36" s="1226">
        <f>'SITE 1'!E388</f>
        <v>0</v>
      </c>
    </row>
    <row r="37" spans="1:8" s="1222" customFormat="1" ht="12" customHeight="1" x14ac:dyDescent="0.25">
      <c r="A37" s="1217" t="s">
        <v>183</v>
      </c>
      <c r="B37" s="1217" t="str">
        <f>'SITE 1'!$H$6</f>
        <v>SITE 1</v>
      </c>
      <c r="C37" s="1217" t="s">
        <v>606</v>
      </c>
      <c r="D37" s="1218" t="s">
        <v>605</v>
      </c>
      <c r="E37" s="1223" t="str">
        <f>'SITE 1'!B389</f>
        <v>Responsable 3</v>
      </c>
      <c r="F37" s="1224">
        <f>'SITE 1'!C389</f>
        <v>0</v>
      </c>
      <c r="G37" s="1225">
        <f>'SITE 1'!D389</f>
        <v>0</v>
      </c>
      <c r="H37" s="1226">
        <f>'SITE 1'!E389</f>
        <v>0</v>
      </c>
    </row>
    <row r="38" spans="1:8" s="1222" customFormat="1" ht="12" customHeight="1" x14ac:dyDescent="0.25">
      <c r="A38" s="1217" t="s">
        <v>183</v>
      </c>
      <c r="B38" s="1217" t="str">
        <f>'SITE 1'!$H$6</f>
        <v>SITE 1</v>
      </c>
      <c r="C38" s="1217" t="s">
        <v>606</v>
      </c>
      <c r="D38" s="1218" t="s">
        <v>46</v>
      </c>
      <c r="E38" s="1223" t="str">
        <f>'SITE 1'!B393</f>
        <v>Animateur 1</v>
      </c>
      <c r="F38" s="1224">
        <f>'SITE 1'!C393</f>
        <v>0</v>
      </c>
      <c r="G38" s="1225">
        <f>'SITE 1'!D393</f>
        <v>0</v>
      </c>
      <c r="H38" s="1226">
        <f>'SITE 1'!E393</f>
        <v>0</v>
      </c>
    </row>
    <row r="39" spans="1:8" s="1222" customFormat="1" ht="12" customHeight="1" x14ac:dyDescent="0.25">
      <c r="A39" s="1217" t="s">
        <v>183</v>
      </c>
      <c r="B39" s="1217" t="str">
        <f>'SITE 1'!$H$6</f>
        <v>SITE 1</v>
      </c>
      <c r="C39" s="1217" t="s">
        <v>606</v>
      </c>
      <c r="D39" s="1218" t="s">
        <v>46</v>
      </c>
      <c r="E39" s="1223" t="str">
        <f>'SITE 1'!B394</f>
        <v>Animateur 2</v>
      </c>
      <c r="F39" s="1224">
        <f>'SITE 1'!C394</f>
        <v>0</v>
      </c>
      <c r="G39" s="1225">
        <f>'SITE 1'!D394</f>
        <v>0</v>
      </c>
      <c r="H39" s="1226">
        <f>'SITE 1'!E394</f>
        <v>0</v>
      </c>
    </row>
    <row r="40" spans="1:8" s="1222" customFormat="1" ht="12" customHeight="1" x14ac:dyDescent="0.25">
      <c r="A40" s="1217" t="s">
        <v>183</v>
      </c>
      <c r="B40" s="1217" t="str">
        <f>'SITE 1'!$H$6</f>
        <v>SITE 1</v>
      </c>
      <c r="C40" s="1217" t="s">
        <v>606</v>
      </c>
      <c r="D40" s="1218" t="s">
        <v>46</v>
      </c>
      <c r="E40" s="1223" t="str">
        <f>'SITE 1'!B395</f>
        <v>Animateur 3</v>
      </c>
      <c r="F40" s="1224">
        <f>'SITE 1'!C395</f>
        <v>0</v>
      </c>
      <c r="G40" s="1225">
        <f>'SITE 1'!D395</f>
        <v>0</v>
      </c>
      <c r="H40" s="1226">
        <f>'SITE 1'!E395</f>
        <v>0</v>
      </c>
    </row>
    <row r="41" spans="1:8" s="1222" customFormat="1" ht="12" customHeight="1" x14ac:dyDescent="0.25">
      <c r="A41" s="1217" t="s">
        <v>183</v>
      </c>
      <c r="B41" s="1217" t="str">
        <f>'SITE 1'!$H$6</f>
        <v>SITE 1</v>
      </c>
      <c r="C41" s="1217" t="s">
        <v>606</v>
      </c>
      <c r="D41" s="1218" t="s">
        <v>46</v>
      </c>
      <c r="E41" s="1223" t="str">
        <f>'SITE 1'!B396</f>
        <v>Animateur 4</v>
      </c>
      <c r="F41" s="1224">
        <f>'SITE 1'!C396</f>
        <v>0</v>
      </c>
      <c r="G41" s="1225">
        <f>'SITE 1'!D396</f>
        <v>0</v>
      </c>
      <c r="H41" s="1226">
        <f>'SITE 1'!E396</f>
        <v>0</v>
      </c>
    </row>
    <row r="42" spans="1:8" s="1222" customFormat="1" ht="12" customHeight="1" x14ac:dyDescent="0.25">
      <c r="A42" s="1217" t="s">
        <v>183</v>
      </c>
      <c r="B42" s="1217" t="str">
        <f>'SITE 1'!$H$6</f>
        <v>SITE 1</v>
      </c>
      <c r="C42" s="1217" t="s">
        <v>606</v>
      </c>
      <c r="D42" s="1218" t="s">
        <v>46</v>
      </c>
      <c r="E42" s="1223" t="str">
        <f>'SITE 1'!B397</f>
        <v>Animateur 5</v>
      </c>
      <c r="F42" s="1224">
        <f>'SITE 1'!C397</f>
        <v>0</v>
      </c>
      <c r="G42" s="1225">
        <f>'SITE 1'!D397</f>
        <v>0</v>
      </c>
      <c r="H42" s="1226">
        <f>'SITE 1'!E397</f>
        <v>0</v>
      </c>
    </row>
    <row r="43" spans="1:8" s="1222" customFormat="1" ht="12" customHeight="1" x14ac:dyDescent="0.25">
      <c r="A43" s="1217" t="s">
        <v>183</v>
      </c>
      <c r="B43" s="1217" t="str">
        <f>'SITE 1'!$H$6</f>
        <v>SITE 1</v>
      </c>
      <c r="C43" s="1217" t="s">
        <v>606</v>
      </c>
      <c r="D43" s="1218" t="s">
        <v>46</v>
      </c>
      <c r="E43" s="1223" t="str">
        <f>'SITE 1'!B398</f>
        <v>Animateur 6</v>
      </c>
      <c r="F43" s="1224">
        <f>'SITE 1'!C398</f>
        <v>0</v>
      </c>
      <c r="G43" s="1225">
        <f>'SITE 1'!D398</f>
        <v>0</v>
      </c>
      <c r="H43" s="1226">
        <f>'SITE 1'!E398</f>
        <v>0</v>
      </c>
    </row>
    <row r="44" spans="1:8" s="1222" customFormat="1" ht="12" customHeight="1" x14ac:dyDescent="0.25">
      <c r="A44" s="1217" t="s">
        <v>183</v>
      </c>
      <c r="B44" s="1217" t="str">
        <f>'SITE 1'!$H$6</f>
        <v>SITE 1</v>
      </c>
      <c r="C44" s="1217" t="s">
        <v>606</v>
      </c>
      <c r="D44" s="1218" t="s">
        <v>46</v>
      </c>
      <c r="E44" s="1223" t="str">
        <f>'SITE 1'!B399</f>
        <v>Animateur 7</v>
      </c>
      <c r="F44" s="1224">
        <f>'SITE 1'!C399</f>
        <v>0</v>
      </c>
      <c r="G44" s="1225">
        <f>'SITE 1'!D399</f>
        <v>0</v>
      </c>
      <c r="H44" s="1226">
        <f>'SITE 1'!E399</f>
        <v>0</v>
      </c>
    </row>
    <row r="45" spans="1:8" s="1222" customFormat="1" ht="12" customHeight="1" x14ac:dyDescent="0.25">
      <c r="A45" s="1217" t="s">
        <v>183</v>
      </c>
      <c r="B45" s="1217" t="str">
        <f>'SITE 1'!$H$6</f>
        <v>SITE 1</v>
      </c>
      <c r="C45" s="1217" t="s">
        <v>606</v>
      </c>
      <c r="D45" s="1218" t="s">
        <v>46</v>
      </c>
      <c r="E45" s="1223" t="str">
        <f>'SITE 1'!B400</f>
        <v>Animateur 8</v>
      </c>
      <c r="F45" s="1224">
        <f>'SITE 1'!C400</f>
        <v>0</v>
      </c>
      <c r="G45" s="1225">
        <f>'SITE 1'!D400</f>
        <v>0</v>
      </c>
      <c r="H45" s="1226">
        <f>'SITE 1'!E400</f>
        <v>0</v>
      </c>
    </row>
    <row r="46" spans="1:8" s="1222" customFormat="1" ht="12" customHeight="1" x14ac:dyDescent="0.25">
      <c r="A46" s="1217" t="s">
        <v>183</v>
      </c>
      <c r="B46" s="1217" t="str">
        <f>'SITE 1'!$H$6</f>
        <v>SITE 1</v>
      </c>
      <c r="C46" s="1217" t="s">
        <v>606</v>
      </c>
      <c r="D46" s="1218" t="s">
        <v>46</v>
      </c>
      <c r="E46" s="1223" t="str">
        <f>'SITE 1'!B401</f>
        <v>Animateur 9</v>
      </c>
      <c r="F46" s="1224">
        <f>'SITE 1'!C401</f>
        <v>0</v>
      </c>
      <c r="G46" s="1225">
        <f>'SITE 1'!D401</f>
        <v>0</v>
      </c>
      <c r="H46" s="1226">
        <f>'SITE 1'!E401</f>
        <v>0</v>
      </c>
    </row>
    <row r="47" spans="1:8" s="1222" customFormat="1" ht="12" customHeight="1" x14ac:dyDescent="0.25">
      <c r="A47" s="1217" t="s">
        <v>183</v>
      </c>
      <c r="B47" s="1217" t="str">
        <f>'SITE 1'!$H$6</f>
        <v>SITE 1</v>
      </c>
      <c r="C47" s="1217" t="s">
        <v>606</v>
      </c>
      <c r="D47" s="1218" t="s">
        <v>46</v>
      </c>
      <c r="E47" s="1223" t="str">
        <f>'SITE 1'!B402</f>
        <v>Animateur 10</v>
      </c>
      <c r="F47" s="1224">
        <f>'SITE 1'!C402</f>
        <v>0</v>
      </c>
      <c r="G47" s="1225">
        <f>'SITE 1'!D402</f>
        <v>0</v>
      </c>
      <c r="H47" s="1226">
        <f>'SITE 1'!E402</f>
        <v>0</v>
      </c>
    </row>
    <row r="48" spans="1:8" s="1222" customFormat="1" ht="12" customHeight="1" x14ac:dyDescent="0.25">
      <c r="A48" s="1217" t="s">
        <v>183</v>
      </c>
      <c r="B48" s="1217" t="str">
        <f>'SITE 1'!$H$6</f>
        <v>SITE 1</v>
      </c>
      <c r="C48" s="1217" t="s">
        <v>606</v>
      </c>
      <c r="D48" s="1218" t="s">
        <v>46</v>
      </c>
      <c r="E48" s="1223" t="str">
        <f>'SITE 1'!B403</f>
        <v>Animateur 11</v>
      </c>
      <c r="F48" s="1224">
        <f>'SITE 1'!C403</f>
        <v>0</v>
      </c>
      <c r="G48" s="1225">
        <f>'SITE 1'!D403</f>
        <v>0</v>
      </c>
      <c r="H48" s="1226">
        <f>'SITE 1'!E403</f>
        <v>0</v>
      </c>
    </row>
    <row r="49" spans="1:8" s="1222" customFormat="1" ht="12" customHeight="1" x14ac:dyDescent="0.25">
      <c r="A49" s="1217" t="s">
        <v>183</v>
      </c>
      <c r="B49" s="1217" t="str">
        <f>'SITE 1'!$H$6</f>
        <v>SITE 1</v>
      </c>
      <c r="C49" s="1217" t="s">
        <v>606</v>
      </c>
      <c r="D49" s="1218" t="s">
        <v>46</v>
      </c>
      <c r="E49" s="1223" t="str">
        <f>'SITE 1'!B404</f>
        <v>Animateur 12</v>
      </c>
      <c r="F49" s="1224">
        <f>'SITE 1'!C404</f>
        <v>0</v>
      </c>
      <c r="G49" s="1225">
        <f>'SITE 1'!D404</f>
        <v>0</v>
      </c>
      <c r="H49" s="1226">
        <f>'SITE 1'!E404</f>
        <v>0</v>
      </c>
    </row>
    <row r="50" spans="1:8" s="1222" customFormat="1" ht="12" customHeight="1" x14ac:dyDescent="0.25">
      <c r="A50" s="1217" t="s">
        <v>183</v>
      </c>
      <c r="B50" s="1217" t="str">
        <f>'SITE 1'!$H$6</f>
        <v>SITE 1</v>
      </c>
      <c r="C50" s="1217" t="s">
        <v>606</v>
      </c>
      <c r="D50" s="1218" t="s">
        <v>46</v>
      </c>
      <c r="E50" s="1223" t="str">
        <f>'SITE 1'!B405</f>
        <v>Animateur 13</v>
      </c>
      <c r="F50" s="1224">
        <f>'SITE 1'!C405</f>
        <v>0</v>
      </c>
      <c r="G50" s="1225">
        <f>'SITE 1'!D405</f>
        <v>0</v>
      </c>
      <c r="H50" s="1226">
        <f>'SITE 1'!E405</f>
        <v>0</v>
      </c>
    </row>
    <row r="51" spans="1:8" s="1222" customFormat="1" ht="12" customHeight="1" x14ac:dyDescent="0.25">
      <c r="A51" s="1217" t="s">
        <v>183</v>
      </c>
      <c r="B51" s="1217" t="str">
        <f>'SITE 1'!$H$6</f>
        <v>SITE 1</v>
      </c>
      <c r="C51" s="1217" t="s">
        <v>606</v>
      </c>
      <c r="D51" s="1218" t="s">
        <v>46</v>
      </c>
      <c r="E51" s="1223" t="str">
        <f>'SITE 1'!B406</f>
        <v>Animateur 14</v>
      </c>
      <c r="F51" s="1224">
        <f>'SITE 1'!C406</f>
        <v>0</v>
      </c>
      <c r="G51" s="1225">
        <f>'SITE 1'!D406</f>
        <v>0</v>
      </c>
      <c r="H51" s="1226">
        <f>'SITE 1'!E406</f>
        <v>0</v>
      </c>
    </row>
    <row r="52" spans="1:8" s="1222" customFormat="1" ht="12" customHeight="1" x14ac:dyDescent="0.25">
      <c r="A52" s="1217" t="s">
        <v>183</v>
      </c>
      <c r="B52" s="1217" t="str">
        <f>'SITE 1'!$H$6</f>
        <v>SITE 1</v>
      </c>
      <c r="C52" s="1217" t="s">
        <v>606</v>
      </c>
      <c r="D52" s="1218" t="s">
        <v>46</v>
      </c>
      <c r="E52" s="1223" t="str">
        <f>'SITE 1'!B407</f>
        <v>Animateur 15</v>
      </c>
      <c r="F52" s="1224">
        <f>'SITE 1'!C407</f>
        <v>0</v>
      </c>
      <c r="G52" s="1225">
        <f>'SITE 1'!D407</f>
        <v>0</v>
      </c>
      <c r="H52" s="1226">
        <f>'SITE 1'!E407</f>
        <v>0</v>
      </c>
    </row>
    <row r="53" spans="1:8" s="1222" customFormat="1" ht="12" customHeight="1" x14ac:dyDescent="0.25">
      <c r="A53" s="1217" t="s">
        <v>183</v>
      </c>
      <c r="B53" s="1217" t="str">
        <f>'SITE 1'!$H$6</f>
        <v>SITE 1</v>
      </c>
      <c r="C53" s="1217" t="s">
        <v>606</v>
      </c>
      <c r="D53" s="1218" t="s">
        <v>315</v>
      </c>
      <c r="E53" s="1223" t="str">
        <f>'SITE 1'!B411</f>
        <v>Agents d'entretien 1</v>
      </c>
      <c r="F53" s="1224">
        <f>'SITE 1'!C411</f>
        <v>0</v>
      </c>
      <c r="G53" s="1225">
        <f>'SITE 1'!D411</f>
        <v>0</v>
      </c>
      <c r="H53" s="1226">
        <f>'SITE 1'!E411</f>
        <v>0</v>
      </c>
    </row>
    <row r="54" spans="1:8" s="1222" customFormat="1" ht="12" customHeight="1" x14ac:dyDescent="0.25">
      <c r="A54" s="1217" t="s">
        <v>183</v>
      </c>
      <c r="B54" s="1217" t="str">
        <f>'SITE 1'!$H$6</f>
        <v>SITE 1</v>
      </c>
      <c r="C54" s="1217" t="s">
        <v>606</v>
      </c>
      <c r="D54" s="1218" t="s">
        <v>315</v>
      </c>
      <c r="E54" s="1223" t="str">
        <f>'SITE 1'!B412</f>
        <v>Agents d'entretien 2</v>
      </c>
      <c r="F54" s="1224">
        <f>'SITE 1'!C412</f>
        <v>0</v>
      </c>
      <c r="G54" s="1225">
        <f>'SITE 1'!D412</f>
        <v>0</v>
      </c>
      <c r="H54" s="1226">
        <f>'SITE 1'!E412</f>
        <v>0</v>
      </c>
    </row>
    <row r="55" spans="1:8" s="1222" customFormat="1" ht="12" customHeight="1" x14ac:dyDescent="0.25">
      <c r="A55" s="1217" t="s">
        <v>183</v>
      </c>
      <c r="B55" s="1217" t="str">
        <f>'SITE 1'!$H$6</f>
        <v>SITE 1</v>
      </c>
      <c r="C55" s="1217" t="s">
        <v>606</v>
      </c>
      <c r="D55" s="1218" t="s">
        <v>315</v>
      </c>
      <c r="E55" s="1223" t="str">
        <f>'SITE 1'!B413</f>
        <v>Agents d'entretien 3</v>
      </c>
      <c r="F55" s="1224">
        <f>'SITE 1'!C413</f>
        <v>0</v>
      </c>
      <c r="G55" s="1225">
        <f>'SITE 1'!D413</f>
        <v>0</v>
      </c>
      <c r="H55" s="1226">
        <f>'SITE 1'!E413</f>
        <v>0</v>
      </c>
    </row>
    <row r="56" spans="1:8" s="1222" customFormat="1" ht="12" customHeight="1" x14ac:dyDescent="0.25">
      <c r="A56" s="1217" t="s">
        <v>183</v>
      </c>
      <c r="B56" s="1217" t="str">
        <f>'SITE 1'!$H$6</f>
        <v>SITE 1</v>
      </c>
      <c r="C56" s="1217" t="s">
        <v>606</v>
      </c>
      <c r="D56" s="1218" t="s">
        <v>316</v>
      </c>
      <c r="E56" s="1223" t="str">
        <f>'SITE 1'!B417</f>
        <v>Secrétaire 1</v>
      </c>
      <c r="F56" s="1224">
        <f>'SITE 1'!C417</f>
        <v>0</v>
      </c>
      <c r="G56" s="1225">
        <f>'SITE 1'!D417</f>
        <v>0</v>
      </c>
      <c r="H56" s="1226">
        <f>'SITE 1'!E417</f>
        <v>0</v>
      </c>
    </row>
    <row r="57" spans="1:8" s="1222" customFormat="1" ht="12" customHeight="1" x14ac:dyDescent="0.25">
      <c r="A57" s="1217" t="s">
        <v>183</v>
      </c>
      <c r="B57" s="1217" t="str">
        <f>'SITE 1'!$H$6</f>
        <v>SITE 1</v>
      </c>
      <c r="C57" s="1217" t="s">
        <v>606</v>
      </c>
      <c r="D57" s="1218" t="s">
        <v>316</v>
      </c>
      <c r="E57" s="1223" t="str">
        <f>'SITE 1'!B418</f>
        <v>Secrétaire 2</v>
      </c>
      <c r="F57" s="1224">
        <f>'SITE 1'!C418</f>
        <v>0</v>
      </c>
      <c r="G57" s="1225">
        <f>'SITE 1'!D418</f>
        <v>0</v>
      </c>
      <c r="H57" s="1226">
        <f>'SITE 1'!E418</f>
        <v>0</v>
      </c>
    </row>
    <row r="58" spans="1:8" s="1222" customFormat="1" ht="12" customHeight="1" x14ac:dyDescent="0.25">
      <c r="A58" s="1217" t="s">
        <v>183</v>
      </c>
      <c r="B58" s="1217" t="str">
        <f>'SITE 1'!$H$6</f>
        <v>SITE 1</v>
      </c>
      <c r="C58" s="1217" t="s">
        <v>606</v>
      </c>
      <c r="D58" s="1218" t="s">
        <v>316</v>
      </c>
      <c r="E58" s="1223" t="str">
        <f>'SITE 1'!B419</f>
        <v>Secrétaire 3</v>
      </c>
      <c r="F58" s="1224">
        <f>'SITE 1'!C419</f>
        <v>0</v>
      </c>
      <c r="G58" s="1225">
        <f>'SITE 1'!D419</f>
        <v>0</v>
      </c>
      <c r="H58" s="1226">
        <f>'SITE 1'!E419</f>
        <v>0</v>
      </c>
    </row>
    <row r="59" spans="1:8" s="1222" customFormat="1" ht="12" customHeight="1" x14ac:dyDescent="0.25">
      <c r="A59" s="1217" t="s">
        <v>183</v>
      </c>
      <c r="B59" s="1217" t="str">
        <f>'SITE 1'!$H$6</f>
        <v>SITE 1</v>
      </c>
      <c r="C59" s="1217" t="s">
        <v>606</v>
      </c>
      <c r="D59" s="1218" t="s">
        <v>316</v>
      </c>
      <c r="E59" s="1223" t="str">
        <f>'SITE 1'!B420</f>
        <v>Secrétaire 4</v>
      </c>
      <c r="F59" s="1224">
        <f>'SITE 1'!C420</f>
        <v>0</v>
      </c>
      <c r="G59" s="1225">
        <f>'SITE 1'!D420</f>
        <v>0</v>
      </c>
      <c r="H59" s="1226">
        <f>'SITE 1'!E420</f>
        <v>0</v>
      </c>
    </row>
    <row r="60" spans="1:8" s="1222" customFormat="1" ht="12" customHeight="1" x14ac:dyDescent="0.25">
      <c r="A60" s="1217" t="s">
        <v>183</v>
      </c>
      <c r="B60" s="1217" t="str">
        <f>'SITE 1'!$H$6</f>
        <v>SITE 1</v>
      </c>
      <c r="C60" s="1217" t="s">
        <v>606</v>
      </c>
      <c r="D60" s="1218" t="s">
        <v>316</v>
      </c>
      <c r="E60" s="1223" t="str">
        <f>'SITE 1'!B421</f>
        <v>Secrétaire 5</v>
      </c>
      <c r="F60" s="1224">
        <f>'SITE 1'!C421</f>
        <v>0</v>
      </c>
      <c r="G60" s="1225">
        <f>'SITE 1'!D421</f>
        <v>0</v>
      </c>
      <c r="H60" s="1226">
        <f>'SITE 1'!E421</f>
        <v>0</v>
      </c>
    </row>
    <row r="61" spans="1:8" s="1222" customFormat="1" ht="12" customHeight="1" x14ac:dyDescent="0.25">
      <c r="A61" s="1217" t="s">
        <v>183</v>
      </c>
      <c r="B61" s="1217" t="str">
        <f>'SITE 1'!$H$6</f>
        <v>SITE 1</v>
      </c>
      <c r="C61" s="1217" t="s">
        <v>607</v>
      </c>
      <c r="D61" s="1218" t="s">
        <v>21</v>
      </c>
      <c r="E61" s="1223" t="str">
        <f>'SITE 1'!B512</f>
        <v>Coordinateur 1</v>
      </c>
      <c r="F61" s="1224">
        <f>'SITE 1'!C512</f>
        <v>0</v>
      </c>
      <c r="G61" s="1225">
        <f>'SITE 1'!D512</f>
        <v>0</v>
      </c>
      <c r="H61" s="1226">
        <f>'SITE 1'!E512</f>
        <v>0</v>
      </c>
    </row>
    <row r="62" spans="1:8" s="1222" customFormat="1" ht="12" customHeight="1" x14ac:dyDescent="0.25">
      <c r="A62" s="1217" t="s">
        <v>183</v>
      </c>
      <c r="B62" s="1217" t="str">
        <f>'SITE 1'!$H$6</f>
        <v>SITE 1</v>
      </c>
      <c r="C62" s="1217" t="s">
        <v>607</v>
      </c>
      <c r="D62" s="1218" t="s">
        <v>21</v>
      </c>
      <c r="E62" s="1223" t="str">
        <f>'SITE 1'!B513</f>
        <v>Coordinateur 2</v>
      </c>
      <c r="F62" s="1224">
        <f>'SITE 1'!C513</f>
        <v>0</v>
      </c>
      <c r="G62" s="1225">
        <f>'SITE 1'!D513</f>
        <v>0</v>
      </c>
      <c r="H62" s="1226">
        <f>'SITE 1'!E513</f>
        <v>0</v>
      </c>
    </row>
    <row r="63" spans="1:8" s="1222" customFormat="1" ht="12" customHeight="1" x14ac:dyDescent="0.25">
      <c r="A63" s="1217" t="s">
        <v>183</v>
      </c>
      <c r="B63" s="1217" t="str">
        <f>'SITE 1'!$H$6</f>
        <v>SITE 1</v>
      </c>
      <c r="C63" s="1217" t="s">
        <v>607</v>
      </c>
      <c r="D63" s="1218" t="s">
        <v>21</v>
      </c>
      <c r="E63" s="1223" t="str">
        <f>'SITE 1'!B514</f>
        <v>Coordinateur 3</v>
      </c>
      <c r="F63" s="1224">
        <f>'SITE 1'!C514</f>
        <v>0</v>
      </c>
      <c r="G63" s="1225">
        <f>'SITE 1'!D514</f>
        <v>0</v>
      </c>
      <c r="H63" s="1226">
        <f>'SITE 1'!E514</f>
        <v>0</v>
      </c>
    </row>
    <row r="64" spans="1:8" s="1222" customFormat="1" ht="12" customHeight="1" x14ac:dyDescent="0.25">
      <c r="A64" s="1217" t="s">
        <v>183</v>
      </c>
      <c r="B64" s="1217" t="str">
        <f>'SITE 1'!$H$6</f>
        <v>SITE 1</v>
      </c>
      <c r="C64" s="1217" t="s">
        <v>607</v>
      </c>
      <c r="D64" s="1218" t="s">
        <v>605</v>
      </c>
      <c r="E64" s="1223" t="str">
        <f>'SITE 1'!B518</f>
        <v>Responsable 1</v>
      </c>
      <c r="F64" s="1224">
        <f>'SITE 1'!C518</f>
        <v>0</v>
      </c>
      <c r="G64" s="1225">
        <f>'SITE 1'!D518</f>
        <v>0</v>
      </c>
      <c r="H64" s="1226">
        <f>'SITE 1'!E518</f>
        <v>0</v>
      </c>
    </row>
    <row r="65" spans="1:8" s="1222" customFormat="1" ht="12" customHeight="1" x14ac:dyDescent="0.25">
      <c r="A65" s="1217" t="s">
        <v>183</v>
      </c>
      <c r="B65" s="1217" t="str">
        <f>'SITE 1'!$H$6</f>
        <v>SITE 1</v>
      </c>
      <c r="C65" s="1217" t="s">
        <v>607</v>
      </c>
      <c r="D65" s="1218" t="s">
        <v>605</v>
      </c>
      <c r="E65" s="1223" t="str">
        <f>'SITE 1'!B519</f>
        <v>Responsable 2</v>
      </c>
      <c r="F65" s="1224">
        <f>'SITE 1'!C519</f>
        <v>0</v>
      </c>
      <c r="G65" s="1225">
        <f>'SITE 1'!D519</f>
        <v>0</v>
      </c>
      <c r="H65" s="1226">
        <f>'SITE 1'!E519</f>
        <v>0</v>
      </c>
    </row>
    <row r="66" spans="1:8" s="1222" customFormat="1" ht="12" customHeight="1" x14ac:dyDescent="0.25">
      <c r="A66" s="1217" t="s">
        <v>183</v>
      </c>
      <c r="B66" s="1217" t="str">
        <f>'SITE 1'!$H$6</f>
        <v>SITE 1</v>
      </c>
      <c r="C66" s="1217" t="s">
        <v>607</v>
      </c>
      <c r="D66" s="1218" t="s">
        <v>605</v>
      </c>
      <c r="E66" s="1223" t="str">
        <f>'SITE 1'!B520</f>
        <v>Responsable 3</v>
      </c>
      <c r="F66" s="1224">
        <f>'SITE 1'!C520</f>
        <v>0</v>
      </c>
      <c r="G66" s="1225">
        <f>'SITE 1'!D520</f>
        <v>0</v>
      </c>
      <c r="H66" s="1226">
        <f>'SITE 1'!E520</f>
        <v>0</v>
      </c>
    </row>
    <row r="67" spans="1:8" s="1222" customFormat="1" ht="12" customHeight="1" x14ac:dyDescent="0.25">
      <c r="A67" s="1217" t="s">
        <v>183</v>
      </c>
      <c r="B67" s="1217" t="str">
        <f>'SITE 1'!$H$6</f>
        <v>SITE 1</v>
      </c>
      <c r="C67" s="1217" t="s">
        <v>607</v>
      </c>
      <c r="D67" s="1218" t="s">
        <v>46</v>
      </c>
      <c r="E67" s="1223" t="str">
        <f>'SITE 1'!B524</f>
        <v>Animateur 1</v>
      </c>
      <c r="F67" s="1224">
        <f>'SITE 1'!C524</f>
        <v>0</v>
      </c>
      <c r="G67" s="1225">
        <f>'SITE 1'!D524</f>
        <v>0</v>
      </c>
      <c r="H67" s="1226">
        <f>'SITE 1'!E524</f>
        <v>0</v>
      </c>
    </row>
    <row r="68" spans="1:8" s="1222" customFormat="1" ht="12" customHeight="1" x14ac:dyDescent="0.25">
      <c r="A68" s="1217" t="s">
        <v>183</v>
      </c>
      <c r="B68" s="1217" t="str">
        <f>'SITE 1'!$H$6</f>
        <v>SITE 1</v>
      </c>
      <c r="C68" s="1217" t="s">
        <v>607</v>
      </c>
      <c r="D68" s="1218" t="s">
        <v>46</v>
      </c>
      <c r="E68" s="1223" t="str">
        <f>'SITE 1'!B525</f>
        <v>Animateur 2</v>
      </c>
      <c r="F68" s="1224">
        <f>'SITE 1'!C525</f>
        <v>0</v>
      </c>
      <c r="G68" s="1225">
        <f>'SITE 1'!D525</f>
        <v>0</v>
      </c>
      <c r="H68" s="1226">
        <f>'SITE 1'!E525</f>
        <v>0</v>
      </c>
    </row>
    <row r="69" spans="1:8" s="1222" customFormat="1" ht="12" customHeight="1" x14ac:dyDescent="0.25">
      <c r="A69" s="1217" t="s">
        <v>183</v>
      </c>
      <c r="B69" s="1217" t="str">
        <f>'SITE 1'!$H$6</f>
        <v>SITE 1</v>
      </c>
      <c r="C69" s="1217" t="s">
        <v>607</v>
      </c>
      <c r="D69" s="1218" t="s">
        <v>46</v>
      </c>
      <c r="E69" s="1223" t="str">
        <f>'SITE 1'!B526</f>
        <v>Animateur 3</v>
      </c>
      <c r="F69" s="1224">
        <f>'SITE 1'!C526</f>
        <v>0</v>
      </c>
      <c r="G69" s="1225">
        <f>'SITE 1'!D526</f>
        <v>0</v>
      </c>
      <c r="H69" s="1226">
        <f>'SITE 1'!E526</f>
        <v>0</v>
      </c>
    </row>
    <row r="70" spans="1:8" s="1222" customFormat="1" ht="12" customHeight="1" x14ac:dyDescent="0.25">
      <c r="A70" s="1217" t="s">
        <v>183</v>
      </c>
      <c r="B70" s="1217" t="str">
        <f>'SITE 1'!$H$6</f>
        <v>SITE 1</v>
      </c>
      <c r="C70" s="1217" t="s">
        <v>607</v>
      </c>
      <c r="D70" s="1218" t="s">
        <v>46</v>
      </c>
      <c r="E70" s="1223" t="str">
        <f>'SITE 1'!B527</f>
        <v>Animateur 4</v>
      </c>
      <c r="F70" s="1224">
        <f>'SITE 1'!C527</f>
        <v>0</v>
      </c>
      <c r="G70" s="1225">
        <f>'SITE 1'!D527</f>
        <v>0</v>
      </c>
      <c r="H70" s="1226">
        <f>'SITE 1'!E527</f>
        <v>0</v>
      </c>
    </row>
    <row r="71" spans="1:8" s="1222" customFormat="1" ht="12" customHeight="1" x14ac:dyDescent="0.25">
      <c r="A71" s="1217" t="s">
        <v>183</v>
      </c>
      <c r="B71" s="1217" t="str">
        <f>'SITE 1'!$H$6</f>
        <v>SITE 1</v>
      </c>
      <c r="C71" s="1217" t="s">
        <v>607</v>
      </c>
      <c r="D71" s="1218" t="s">
        <v>46</v>
      </c>
      <c r="E71" s="1223" t="str">
        <f>'SITE 1'!B528</f>
        <v>Animateur 5</v>
      </c>
      <c r="F71" s="1224">
        <f>'SITE 1'!C528</f>
        <v>0</v>
      </c>
      <c r="G71" s="1225">
        <f>'SITE 1'!D528</f>
        <v>0</v>
      </c>
      <c r="H71" s="1226">
        <f>'SITE 1'!E528</f>
        <v>0</v>
      </c>
    </row>
    <row r="72" spans="1:8" s="1222" customFormat="1" ht="12" customHeight="1" x14ac:dyDescent="0.25">
      <c r="A72" s="1217" t="s">
        <v>183</v>
      </c>
      <c r="B72" s="1217" t="str">
        <f>'SITE 1'!$H$6</f>
        <v>SITE 1</v>
      </c>
      <c r="C72" s="1217" t="s">
        <v>607</v>
      </c>
      <c r="D72" s="1218" t="s">
        <v>46</v>
      </c>
      <c r="E72" s="1223" t="str">
        <f>'SITE 1'!B529</f>
        <v>Animateur 6</v>
      </c>
      <c r="F72" s="1224">
        <f>'SITE 1'!C529</f>
        <v>0</v>
      </c>
      <c r="G72" s="1225">
        <f>'SITE 1'!D529</f>
        <v>0</v>
      </c>
      <c r="H72" s="1226">
        <f>'SITE 1'!E529</f>
        <v>0</v>
      </c>
    </row>
    <row r="73" spans="1:8" s="1222" customFormat="1" ht="12" customHeight="1" x14ac:dyDescent="0.25">
      <c r="A73" s="1217" t="s">
        <v>183</v>
      </c>
      <c r="B73" s="1217" t="str">
        <f>'SITE 1'!$H$6</f>
        <v>SITE 1</v>
      </c>
      <c r="C73" s="1217" t="s">
        <v>607</v>
      </c>
      <c r="D73" s="1218" t="s">
        <v>46</v>
      </c>
      <c r="E73" s="1223" t="str">
        <f>'SITE 1'!B530</f>
        <v>Animateur 7</v>
      </c>
      <c r="F73" s="1224">
        <f>'SITE 1'!C530</f>
        <v>0</v>
      </c>
      <c r="G73" s="1225">
        <f>'SITE 1'!D530</f>
        <v>0</v>
      </c>
      <c r="H73" s="1226">
        <f>'SITE 1'!E530</f>
        <v>0</v>
      </c>
    </row>
    <row r="74" spans="1:8" s="1222" customFormat="1" ht="12" customHeight="1" x14ac:dyDescent="0.25">
      <c r="A74" s="1217" t="s">
        <v>183</v>
      </c>
      <c r="B74" s="1217" t="str">
        <f>'SITE 1'!$H$6</f>
        <v>SITE 1</v>
      </c>
      <c r="C74" s="1217" t="s">
        <v>607</v>
      </c>
      <c r="D74" s="1218" t="s">
        <v>46</v>
      </c>
      <c r="E74" s="1223" t="str">
        <f>'SITE 1'!B531</f>
        <v>Animateur 8</v>
      </c>
      <c r="F74" s="1224">
        <f>'SITE 1'!C531</f>
        <v>0</v>
      </c>
      <c r="G74" s="1225">
        <f>'SITE 1'!D531</f>
        <v>0</v>
      </c>
      <c r="H74" s="1226">
        <f>'SITE 1'!E531</f>
        <v>0</v>
      </c>
    </row>
    <row r="75" spans="1:8" s="1222" customFormat="1" ht="12" customHeight="1" x14ac:dyDescent="0.25">
      <c r="A75" s="1217" t="s">
        <v>183</v>
      </c>
      <c r="B75" s="1217" t="str">
        <f>'SITE 1'!$H$6</f>
        <v>SITE 1</v>
      </c>
      <c r="C75" s="1217" t="s">
        <v>607</v>
      </c>
      <c r="D75" s="1218" t="s">
        <v>46</v>
      </c>
      <c r="E75" s="1223" t="str">
        <f>'SITE 1'!B532</f>
        <v>Animateur 9</v>
      </c>
      <c r="F75" s="1224">
        <f>'SITE 1'!C532</f>
        <v>0</v>
      </c>
      <c r="G75" s="1225">
        <f>'SITE 1'!D532</f>
        <v>0</v>
      </c>
      <c r="H75" s="1226">
        <f>'SITE 1'!E532</f>
        <v>0</v>
      </c>
    </row>
    <row r="76" spans="1:8" s="1222" customFormat="1" ht="12" customHeight="1" x14ac:dyDescent="0.25">
      <c r="A76" s="1217" t="s">
        <v>183</v>
      </c>
      <c r="B76" s="1217" t="str">
        <f>'SITE 1'!$H$6</f>
        <v>SITE 1</v>
      </c>
      <c r="C76" s="1217" t="s">
        <v>607</v>
      </c>
      <c r="D76" s="1218" t="s">
        <v>46</v>
      </c>
      <c r="E76" s="1223" t="str">
        <f>'SITE 1'!B533</f>
        <v>Animateur 10</v>
      </c>
      <c r="F76" s="1224">
        <f>'SITE 1'!C533</f>
        <v>0</v>
      </c>
      <c r="G76" s="1225">
        <f>'SITE 1'!D533</f>
        <v>0</v>
      </c>
      <c r="H76" s="1226">
        <f>'SITE 1'!E533</f>
        <v>0</v>
      </c>
    </row>
    <row r="77" spans="1:8" s="1222" customFormat="1" ht="12" customHeight="1" x14ac:dyDescent="0.25">
      <c r="A77" s="1217" t="s">
        <v>183</v>
      </c>
      <c r="B77" s="1217" t="str">
        <f>'SITE 1'!$H$6</f>
        <v>SITE 1</v>
      </c>
      <c r="C77" s="1217" t="s">
        <v>607</v>
      </c>
      <c r="D77" s="1218" t="s">
        <v>46</v>
      </c>
      <c r="E77" s="1223" t="str">
        <f>'SITE 1'!B534</f>
        <v>Animateur 11</v>
      </c>
      <c r="F77" s="1224">
        <f>'SITE 1'!C534</f>
        <v>0</v>
      </c>
      <c r="G77" s="1225">
        <f>'SITE 1'!D534</f>
        <v>0</v>
      </c>
      <c r="H77" s="1226">
        <f>'SITE 1'!E534</f>
        <v>0</v>
      </c>
    </row>
    <row r="78" spans="1:8" s="1222" customFormat="1" ht="12" customHeight="1" x14ac:dyDescent="0.25">
      <c r="A78" s="1217" t="s">
        <v>183</v>
      </c>
      <c r="B78" s="1217" t="str">
        <f>'SITE 1'!$H$6</f>
        <v>SITE 1</v>
      </c>
      <c r="C78" s="1217" t="s">
        <v>607</v>
      </c>
      <c r="D78" s="1218" t="s">
        <v>46</v>
      </c>
      <c r="E78" s="1223" t="str">
        <f>'SITE 1'!B535</f>
        <v>Animateur 12</v>
      </c>
      <c r="F78" s="1224">
        <f>'SITE 1'!C535</f>
        <v>0</v>
      </c>
      <c r="G78" s="1225">
        <f>'SITE 1'!D535</f>
        <v>0</v>
      </c>
      <c r="H78" s="1226">
        <f>'SITE 1'!E535</f>
        <v>0</v>
      </c>
    </row>
    <row r="79" spans="1:8" s="1222" customFormat="1" ht="12" customHeight="1" x14ac:dyDescent="0.25">
      <c r="A79" s="1217" t="s">
        <v>183</v>
      </c>
      <c r="B79" s="1217" t="str">
        <f>'SITE 1'!$H$6</f>
        <v>SITE 1</v>
      </c>
      <c r="C79" s="1217" t="s">
        <v>607</v>
      </c>
      <c r="D79" s="1218" t="s">
        <v>46</v>
      </c>
      <c r="E79" s="1223" t="str">
        <f>'SITE 1'!B536</f>
        <v>Animateur 13</v>
      </c>
      <c r="F79" s="1224">
        <f>'SITE 1'!C536</f>
        <v>0</v>
      </c>
      <c r="G79" s="1225">
        <f>'SITE 1'!D536</f>
        <v>0</v>
      </c>
      <c r="H79" s="1226">
        <f>'SITE 1'!E536</f>
        <v>0</v>
      </c>
    </row>
    <row r="80" spans="1:8" s="1222" customFormat="1" ht="12" customHeight="1" x14ac:dyDescent="0.25">
      <c r="A80" s="1217" t="s">
        <v>183</v>
      </c>
      <c r="B80" s="1217" t="str">
        <f>'SITE 1'!$H$6</f>
        <v>SITE 1</v>
      </c>
      <c r="C80" s="1217" t="s">
        <v>607</v>
      </c>
      <c r="D80" s="1218" t="s">
        <v>46</v>
      </c>
      <c r="E80" s="1223" t="str">
        <f>'SITE 1'!B537</f>
        <v>Animateur 14</v>
      </c>
      <c r="F80" s="1224">
        <f>'SITE 1'!C537</f>
        <v>0</v>
      </c>
      <c r="G80" s="1225">
        <f>'SITE 1'!D537</f>
        <v>0</v>
      </c>
      <c r="H80" s="1226">
        <f>'SITE 1'!E537</f>
        <v>0</v>
      </c>
    </row>
    <row r="81" spans="1:8" s="1222" customFormat="1" ht="12" customHeight="1" x14ac:dyDescent="0.25">
      <c r="A81" s="1217" t="s">
        <v>183</v>
      </c>
      <c r="B81" s="1217" t="str">
        <f>'SITE 1'!$H$6</f>
        <v>SITE 1</v>
      </c>
      <c r="C81" s="1217" t="s">
        <v>607</v>
      </c>
      <c r="D81" s="1218" t="s">
        <v>46</v>
      </c>
      <c r="E81" s="1223" t="str">
        <f>'SITE 1'!B538</f>
        <v>Animateur 15</v>
      </c>
      <c r="F81" s="1224">
        <f>'SITE 1'!C538</f>
        <v>0</v>
      </c>
      <c r="G81" s="1225">
        <f>'SITE 1'!D538</f>
        <v>0</v>
      </c>
      <c r="H81" s="1226">
        <f>'SITE 1'!E538</f>
        <v>0</v>
      </c>
    </row>
    <row r="82" spans="1:8" s="1222" customFormat="1" ht="12" customHeight="1" x14ac:dyDescent="0.25">
      <c r="A82" s="1217" t="s">
        <v>183</v>
      </c>
      <c r="B82" s="1217" t="str">
        <f>'SITE 1'!$H$6</f>
        <v>SITE 1</v>
      </c>
      <c r="C82" s="1217" t="s">
        <v>607</v>
      </c>
      <c r="D82" s="1218" t="s">
        <v>315</v>
      </c>
      <c r="E82" s="1223" t="str">
        <f>'SITE 1'!B542</f>
        <v>Agents d'entretien 1</v>
      </c>
      <c r="F82" s="1224">
        <f>'SITE 1'!C542</f>
        <v>0</v>
      </c>
      <c r="G82" s="1225">
        <f>'SITE 1'!D542</f>
        <v>0</v>
      </c>
      <c r="H82" s="1226">
        <f>'SITE 1'!E542</f>
        <v>0</v>
      </c>
    </row>
    <row r="83" spans="1:8" s="1222" customFormat="1" ht="12" customHeight="1" x14ac:dyDescent="0.25">
      <c r="A83" s="1217" t="s">
        <v>183</v>
      </c>
      <c r="B83" s="1217" t="str">
        <f>'SITE 1'!$H$6</f>
        <v>SITE 1</v>
      </c>
      <c r="C83" s="1217" t="s">
        <v>607</v>
      </c>
      <c r="D83" s="1218" t="s">
        <v>315</v>
      </c>
      <c r="E83" s="1223" t="str">
        <f>'SITE 1'!B543</f>
        <v>Agents d'entretien 2</v>
      </c>
      <c r="F83" s="1224">
        <f>'SITE 1'!C543</f>
        <v>0</v>
      </c>
      <c r="G83" s="1225">
        <f>'SITE 1'!D543</f>
        <v>0</v>
      </c>
      <c r="H83" s="1226">
        <f>'SITE 1'!E543</f>
        <v>0</v>
      </c>
    </row>
    <row r="84" spans="1:8" s="1222" customFormat="1" ht="12" customHeight="1" x14ac:dyDescent="0.25">
      <c r="A84" s="1217" t="s">
        <v>183</v>
      </c>
      <c r="B84" s="1217" t="str">
        <f>'SITE 1'!$H$6</f>
        <v>SITE 1</v>
      </c>
      <c r="C84" s="1217" t="s">
        <v>607</v>
      </c>
      <c r="D84" s="1218" t="s">
        <v>315</v>
      </c>
      <c r="E84" s="1223" t="str">
        <f>'SITE 1'!B544</f>
        <v>Agents d'entretien 3</v>
      </c>
      <c r="F84" s="1224">
        <f>'SITE 1'!C544</f>
        <v>0</v>
      </c>
      <c r="G84" s="1225">
        <f>'SITE 1'!D544</f>
        <v>0</v>
      </c>
      <c r="H84" s="1226">
        <f>'SITE 1'!E544</f>
        <v>0</v>
      </c>
    </row>
    <row r="85" spans="1:8" s="1222" customFormat="1" ht="12" customHeight="1" x14ac:dyDescent="0.25">
      <c r="A85" s="1217" t="s">
        <v>183</v>
      </c>
      <c r="B85" s="1217" t="str">
        <f>'SITE 1'!$H$6</f>
        <v>SITE 1</v>
      </c>
      <c r="C85" s="1217" t="s">
        <v>607</v>
      </c>
      <c r="D85" s="1218" t="s">
        <v>316</v>
      </c>
      <c r="E85" s="1223" t="str">
        <f>'SITE 1'!B548</f>
        <v>Secrétaire 1</v>
      </c>
      <c r="F85" s="1224">
        <f>'SITE 1'!C548</f>
        <v>0</v>
      </c>
      <c r="G85" s="1225">
        <f>'SITE 1'!D548</f>
        <v>0</v>
      </c>
      <c r="H85" s="1226">
        <f>'SITE 1'!E548</f>
        <v>0</v>
      </c>
    </row>
    <row r="86" spans="1:8" s="1222" customFormat="1" ht="12" customHeight="1" x14ac:dyDescent="0.25">
      <c r="A86" s="1217" t="s">
        <v>183</v>
      </c>
      <c r="B86" s="1217" t="str">
        <f>'SITE 1'!$H$6</f>
        <v>SITE 1</v>
      </c>
      <c r="C86" s="1217" t="s">
        <v>607</v>
      </c>
      <c r="D86" s="1218" t="s">
        <v>316</v>
      </c>
      <c r="E86" s="1223" t="str">
        <f>'SITE 1'!B549</f>
        <v>Secrétaire 2</v>
      </c>
      <c r="F86" s="1224">
        <f>'SITE 1'!C549</f>
        <v>0</v>
      </c>
      <c r="G86" s="1225">
        <f>'SITE 1'!D549</f>
        <v>0</v>
      </c>
      <c r="H86" s="1226">
        <f>'SITE 1'!E549</f>
        <v>0</v>
      </c>
    </row>
    <row r="87" spans="1:8" s="1222" customFormat="1" ht="12" customHeight="1" x14ac:dyDescent="0.25">
      <c r="A87" s="1217" t="s">
        <v>183</v>
      </c>
      <c r="B87" s="1217" t="str">
        <f>'SITE 1'!$H$6</f>
        <v>SITE 1</v>
      </c>
      <c r="C87" s="1217" t="s">
        <v>607</v>
      </c>
      <c r="D87" s="1218" t="s">
        <v>316</v>
      </c>
      <c r="E87" s="1223" t="str">
        <f>'SITE 1'!B550</f>
        <v>Secrétaire 3</v>
      </c>
      <c r="F87" s="1224">
        <f>'SITE 1'!C550</f>
        <v>0</v>
      </c>
      <c r="G87" s="1225">
        <f>'SITE 1'!D550</f>
        <v>0</v>
      </c>
      <c r="H87" s="1226">
        <f>'SITE 1'!E550</f>
        <v>0</v>
      </c>
    </row>
    <row r="88" spans="1:8" s="1222" customFormat="1" ht="12" customHeight="1" x14ac:dyDescent="0.25">
      <c r="A88" s="1217" t="s">
        <v>183</v>
      </c>
      <c r="B88" s="1217" t="str">
        <f>'SITE 1'!$H$6</f>
        <v>SITE 1</v>
      </c>
      <c r="C88" s="1217" t="s">
        <v>607</v>
      </c>
      <c r="D88" s="1218" t="s">
        <v>316</v>
      </c>
      <c r="E88" s="1223" t="str">
        <f>'SITE 1'!B551</f>
        <v>Secrétaire 4</v>
      </c>
      <c r="F88" s="1224">
        <f>'SITE 1'!C551</f>
        <v>0</v>
      </c>
      <c r="G88" s="1225">
        <f>'SITE 1'!D551</f>
        <v>0</v>
      </c>
      <c r="H88" s="1226">
        <f>'SITE 1'!E551</f>
        <v>0</v>
      </c>
    </row>
    <row r="89" spans="1:8" s="1222" customFormat="1" ht="12" customHeight="1" x14ac:dyDescent="0.25">
      <c r="A89" s="1217" t="s">
        <v>183</v>
      </c>
      <c r="B89" s="1217" t="str">
        <f>'SITE 1'!$H$6</f>
        <v>SITE 1</v>
      </c>
      <c r="C89" s="1217" t="s">
        <v>607</v>
      </c>
      <c r="D89" s="1218" t="s">
        <v>316</v>
      </c>
      <c r="E89" s="1223" t="str">
        <f>'SITE 1'!B552</f>
        <v>Secrétaire 5</v>
      </c>
      <c r="F89" s="1224">
        <f>'SITE 1'!C552</f>
        <v>0</v>
      </c>
      <c r="G89" s="1225">
        <f>'SITE 1'!D552</f>
        <v>0</v>
      </c>
      <c r="H89" s="1226">
        <f>'SITE 1'!E552</f>
        <v>0</v>
      </c>
    </row>
    <row r="90" spans="1:8" s="1222" customFormat="1" ht="12" customHeight="1" x14ac:dyDescent="0.25">
      <c r="A90" s="1217" t="s">
        <v>183</v>
      </c>
      <c r="B90" s="1217" t="str">
        <f>'SITE 1'!$H$6</f>
        <v>SITE 1</v>
      </c>
      <c r="C90" s="1217" t="s">
        <v>609</v>
      </c>
      <c r="D90" s="1218" t="s">
        <v>21</v>
      </c>
      <c r="E90" s="1223" t="str">
        <f>'SITE 1'!B631</f>
        <v>Coordinateur 1</v>
      </c>
      <c r="F90" s="1224">
        <f>'SITE 1'!C631</f>
        <v>0</v>
      </c>
      <c r="G90" s="1225">
        <f>'SITE 1'!D631</f>
        <v>0</v>
      </c>
      <c r="H90" s="1226">
        <f>'SITE 1'!E631</f>
        <v>0</v>
      </c>
    </row>
    <row r="91" spans="1:8" s="1222" customFormat="1" ht="12" customHeight="1" x14ac:dyDescent="0.25">
      <c r="A91" s="1217" t="s">
        <v>183</v>
      </c>
      <c r="B91" s="1217" t="str">
        <f>'SITE 1'!$H$6</f>
        <v>SITE 1</v>
      </c>
      <c r="C91" s="1217" t="s">
        <v>609</v>
      </c>
      <c r="D91" s="1218" t="s">
        <v>21</v>
      </c>
      <c r="E91" s="1223" t="str">
        <f>'SITE 1'!B632</f>
        <v>Coordinateur 2</v>
      </c>
      <c r="F91" s="1224">
        <f>'SITE 1'!C632</f>
        <v>0</v>
      </c>
      <c r="G91" s="1225">
        <f>'SITE 1'!D632</f>
        <v>0</v>
      </c>
      <c r="H91" s="1226">
        <f>'SITE 1'!E632</f>
        <v>0</v>
      </c>
    </row>
    <row r="92" spans="1:8" s="1222" customFormat="1" ht="12" customHeight="1" x14ac:dyDescent="0.25">
      <c r="A92" s="1217" t="s">
        <v>183</v>
      </c>
      <c r="B92" s="1217" t="str">
        <f>'SITE 1'!$H$6</f>
        <v>SITE 1</v>
      </c>
      <c r="C92" s="1217" t="s">
        <v>609</v>
      </c>
      <c r="D92" s="1218" t="s">
        <v>21</v>
      </c>
      <c r="E92" s="1223" t="str">
        <f>'SITE 1'!B633</f>
        <v>Coordinateur 3</v>
      </c>
      <c r="F92" s="1224">
        <f>'SITE 1'!C633</f>
        <v>0</v>
      </c>
      <c r="G92" s="1225">
        <f>'SITE 1'!D633</f>
        <v>0</v>
      </c>
      <c r="H92" s="1226">
        <f>'SITE 1'!E633</f>
        <v>0</v>
      </c>
    </row>
    <row r="93" spans="1:8" s="1222" customFormat="1" ht="12" customHeight="1" x14ac:dyDescent="0.25">
      <c r="A93" s="1217" t="s">
        <v>183</v>
      </c>
      <c r="B93" s="1217" t="str">
        <f>'SITE 1'!$H$6</f>
        <v>SITE 1</v>
      </c>
      <c r="C93" s="1217" t="s">
        <v>609</v>
      </c>
      <c r="D93" s="1218" t="s">
        <v>605</v>
      </c>
      <c r="E93" s="1223" t="str">
        <f>'SITE 1'!B637</f>
        <v>Responsable 1</v>
      </c>
      <c r="F93" s="1224">
        <f>'SITE 1'!C637</f>
        <v>0</v>
      </c>
      <c r="G93" s="1225">
        <f>'SITE 1'!D637</f>
        <v>0</v>
      </c>
      <c r="H93" s="1226">
        <f>'SITE 1'!E637</f>
        <v>0</v>
      </c>
    </row>
    <row r="94" spans="1:8" s="1222" customFormat="1" ht="12" customHeight="1" x14ac:dyDescent="0.25">
      <c r="A94" s="1217" t="s">
        <v>183</v>
      </c>
      <c r="B94" s="1217" t="str">
        <f>'SITE 1'!$H$6</f>
        <v>SITE 1</v>
      </c>
      <c r="C94" s="1217" t="s">
        <v>609</v>
      </c>
      <c r="D94" s="1218" t="s">
        <v>605</v>
      </c>
      <c r="E94" s="1223" t="str">
        <f>'SITE 1'!B638</f>
        <v>Responsable 2</v>
      </c>
      <c r="F94" s="1224">
        <f>'SITE 1'!C638</f>
        <v>0</v>
      </c>
      <c r="G94" s="1225">
        <f>'SITE 1'!D638</f>
        <v>0</v>
      </c>
      <c r="H94" s="1226">
        <f>'SITE 1'!E638</f>
        <v>0</v>
      </c>
    </row>
    <row r="95" spans="1:8" s="1222" customFormat="1" ht="12" customHeight="1" x14ac:dyDescent="0.25">
      <c r="A95" s="1217" t="s">
        <v>183</v>
      </c>
      <c r="B95" s="1217" t="str">
        <f>'SITE 1'!$H$6</f>
        <v>SITE 1</v>
      </c>
      <c r="C95" s="1217" t="s">
        <v>609</v>
      </c>
      <c r="D95" s="1218" t="s">
        <v>605</v>
      </c>
      <c r="E95" s="1223" t="str">
        <f>'SITE 1'!B639</f>
        <v>Responsable 3</v>
      </c>
      <c r="F95" s="1224">
        <f>'SITE 1'!C639</f>
        <v>0</v>
      </c>
      <c r="G95" s="1225">
        <f>'SITE 1'!D639</f>
        <v>0</v>
      </c>
      <c r="H95" s="1226">
        <f>'SITE 1'!E639</f>
        <v>0</v>
      </c>
    </row>
    <row r="96" spans="1:8" s="1222" customFormat="1" ht="12" customHeight="1" x14ac:dyDescent="0.25">
      <c r="A96" s="1217" t="s">
        <v>183</v>
      </c>
      <c r="B96" s="1217" t="str">
        <f>'SITE 1'!$H$6</f>
        <v>SITE 1</v>
      </c>
      <c r="C96" s="1217" t="s">
        <v>609</v>
      </c>
      <c r="D96" s="1218" t="s">
        <v>46</v>
      </c>
      <c r="E96" s="1223" t="str">
        <f>'SITE 1'!B643</f>
        <v>Animateur 1</v>
      </c>
      <c r="F96" s="1224">
        <f>'SITE 1'!C643</f>
        <v>0</v>
      </c>
      <c r="G96" s="1225">
        <f>'SITE 1'!D643</f>
        <v>0</v>
      </c>
      <c r="H96" s="1226">
        <f>'SITE 1'!E643</f>
        <v>0</v>
      </c>
    </row>
    <row r="97" spans="1:8" s="1222" customFormat="1" ht="12" customHeight="1" x14ac:dyDescent="0.25">
      <c r="A97" s="1217" t="s">
        <v>183</v>
      </c>
      <c r="B97" s="1217" t="str">
        <f>'SITE 1'!$H$6</f>
        <v>SITE 1</v>
      </c>
      <c r="C97" s="1217" t="s">
        <v>609</v>
      </c>
      <c r="D97" s="1218" t="s">
        <v>46</v>
      </c>
      <c r="E97" s="1223" t="str">
        <f>'SITE 1'!B644</f>
        <v>Animateur 2</v>
      </c>
      <c r="F97" s="1224">
        <f>'SITE 1'!C644</f>
        <v>0</v>
      </c>
      <c r="G97" s="1225">
        <f>'SITE 1'!D644</f>
        <v>0</v>
      </c>
      <c r="H97" s="1226">
        <f>'SITE 1'!E644</f>
        <v>0</v>
      </c>
    </row>
    <row r="98" spans="1:8" s="1222" customFormat="1" ht="12" customHeight="1" x14ac:dyDescent="0.25">
      <c r="A98" s="1217" t="s">
        <v>183</v>
      </c>
      <c r="B98" s="1217" t="str">
        <f>'SITE 1'!$H$6</f>
        <v>SITE 1</v>
      </c>
      <c r="C98" s="1217" t="s">
        <v>609</v>
      </c>
      <c r="D98" s="1218" t="s">
        <v>46</v>
      </c>
      <c r="E98" s="1223" t="str">
        <f>'SITE 1'!B645</f>
        <v>Animateur 3</v>
      </c>
      <c r="F98" s="1224">
        <f>'SITE 1'!C645</f>
        <v>0</v>
      </c>
      <c r="G98" s="1225">
        <f>'SITE 1'!D645</f>
        <v>0</v>
      </c>
      <c r="H98" s="1226">
        <f>'SITE 1'!E645</f>
        <v>0</v>
      </c>
    </row>
    <row r="99" spans="1:8" s="1222" customFormat="1" ht="12" customHeight="1" x14ac:dyDescent="0.25">
      <c r="A99" s="1217" t="s">
        <v>183</v>
      </c>
      <c r="B99" s="1217" t="str">
        <f>'SITE 1'!$H$6</f>
        <v>SITE 1</v>
      </c>
      <c r="C99" s="1217" t="s">
        <v>609</v>
      </c>
      <c r="D99" s="1218" t="s">
        <v>46</v>
      </c>
      <c r="E99" s="1223" t="str">
        <f>'SITE 1'!B646</f>
        <v>Animateur 4</v>
      </c>
      <c r="F99" s="1224">
        <f>'SITE 1'!C646</f>
        <v>0</v>
      </c>
      <c r="G99" s="1225">
        <f>'SITE 1'!D646</f>
        <v>0</v>
      </c>
      <c r="H99" s="1226">
        <f>'SITE 1'!E646</f>
        <v>0</v>
      </c>
    </row>
    <row r="100" spans="1:8" s="1222" customFormat="1" ht="12" customHeight="1" x14ac:dyDescent="0.25">
      <c r="A100" s="1217" t="s">
        <v>183</v>
      </c>
      <c r="B100" s="1217" t="str">
        <f>'SITE 1'!$H$6</f>
        <v>SITE 1</v>
      </c>
      <c r="C100" s="1217" t="s">
        <v>609</v>
      </c>
      <c r="D100" s="1218" t="s">
        <v>46</v>
      </c>
      <c r="E100" s="1223" t="str">
        <f>'SITE 1'!B647</f>
        <v>Animateur 5</v>
      </c>
      <c r="F100" s="1224">
        <f>'SITE 1'!C647</f>
        <v>0</v>
      </c>
      <c r="G100" s="1225">
        <f>'SITE 1'!D647</f>
        <v>0</v>
      </c>
      <c r="H100" s="1226">
        <f>'SITE 1'!E647</f>
        <v>0</v>
      </c>
    </row>
    <row r="101" spans="1:8" s="1222" customFormat="1" ht="12" customHeight="1" x14ac:dyDescent="0.25">
      <c r="A101" s="1217" t="s">
        <v>183</v>
      </c>
      <c r="B101" s="1217" t="str">
        <f>'SITE 1'!$H$6</f>
        <v>SITE 1</v>
      </c>
      <c r="C101" s="1217" t="s">
        <v>609</v>
      </c>
      <c r="D101" s="1218" t="s">
        <v>46</v>
      </c>
      <c r="E101" s="1223" t="str">
        <f>'SITE 1'!B648</f>
        <v>Animateur 6</v>
      </c>
      <c r="F101" s="1224">
        <f>'SITE 1'!C648</f>
        <v>0</v>
      </c>
      <c r="G101" s="1225">
        <f>'SITE 1'!D648</f>
        <v>0</v>
      </c>
      <c r="H101" s="1226">
        <f>'SITE 1'!E648</f>
        <v>0</v>
      </c>
    </row>
    <row r="102" spans="1:8" s="1222" customFormat="1" ht="12" customHeight="1" x14ac:dyDescent="0.25">
      <c r="A102" s="1217" t="s">
        <v>183</v>
      </c>
      <c r="B102" s="1217" t="str">
        <f>'SITE 1'!$H$6</f>
        <v>SITE 1</v>
      </c>
      <c r="C102" s="1217" t="s">
        <v>609</v>
      </c>
      <c r="D102" s="1218" t="s">
        <v>46</v>
      </c>
      <c r="E102" s="1223" t="str">
        <f>'SITE 1'!B649</f>
        <v>Animateur 7</v>
      </c>
      <c r="F102" s="1224">
        <f>'SITE 1'!C649</f>
        <v>0</v>
      </c>
      <c r="G102" s="1225">
        <f>'SITE 1'!D649</f>
        <v>0</v>
      </c>
      <c r="H102" s="1226">
        <f>'SITE 1'!E649</f>
        <v>0</v>
      </c>
    </row>
    <row r="103" spans="1:8" s="1222" customFormat="1" ht="12" customHeight="1" x14ac:dyDescent="0.25">
      <c r="A103" s="1217" t="s">
        <v>183</v>
      </c>
      <c r="B103" s="1217" t="str">
        <f>'SITE 1'!$H$6</f>
        <v>SITE 1</v>
      </c>
      <c r="C103" s="1217" t="s">
        <v>609</v>
      </c>
      <c r="D103" s="1218" t="s">
        <v>46</v>
      </c>
      <c r="E103" s="1223" t="str">
        <f>'SITE 1'!B650</f>
        <v>Animateur 8</v>
      </c>
      <c r="F103" s="1224">
        <f>'SITE 1'!C650</f>
        <v>0</v>
      </c>
      <c r="G103" s="1225">
        <f>'SITE 1'!D650</f>
        <v>0</v>
      </c>
      <c r="H103" s="1226">
        <f>'SITE 1'!E650</f>
        <v>0</v>
      </c>
    </row>
    <row r="104" spans="1:8" s="1222" customFormat="1" ht="12" customHeight="1" x14ac:dyDescent="0.25">
      <c r="A104" s="1217" t="s">
        <v>183</v>
      </c>
      <c r="B104" s="1217" t="str">
        <f>'SITE 1'!$H$6</f>
        <v>SITE 1</v>
      </c>
      <c r="C104" s="1217" t="s">
        <v>609</v>
      </c>
      <c r="D104" s="1218" t="s">
        <v>46</v>
      </c>
      <c r="E104" s="1223" t="str">
        <f>'SITE 1'!B651</f>
        <v>Animateur 9</v>
      </c>
      <c r="F104" s="1224">
        <f>'SITE 1'!C651</f>
        <v>0</v>
      </c>
      <c r="G104" s="1225">
        <f>'SITE 1'!D651</f>
        <v>0</v>
      </c>
      <c r="H104" s="1226">
        <f>'SITE 1'!E651</f>
        <v>0</v>
      </c>
    </row>
    <row r="105" spans="1:8" s="1222" customFormat="1" ht="12" customHeight="1" x14ac:dyDescent="0.25">
      <c r="A105" s="1217" t="s">
        <v>183</v>
      </c>
      <c r="B105" s="1217" t="str">
        <f>'SITE 1'!$H$6</f>
        <v>SITE 1</v>
      </c>
      <c r="C105" s="1217" t="s">
        <v>609</v>
      </c>
      <c r="D105" s="1218" t="s">
        <v>46</v>
      </c>
      <c r="E105" s="1223" t="str">
        <f>'SITE 1'!B652</f>
        <v>Animateur 10</v>
      </c>
      <c r="F105" s="1224">
        <f>'SITE 1'!C652</f>
        <v>0</v>
      </c>
      <c r="G105" s="1225">
        <f>'SITE 1'!D652</f>
        <v>0</v>
      </c>
      <c r="H105" s="1226">
        <f>'SITE 1'!E652</f>
        <v>0</v>
      </c>
    </row>
    <row r="106" spans="1:8" s="1222" customFormat="1" ht="12" customHeight="1" x14ac:dyDescent="0.25">
      <c r="A106" s="1217" t="s">
        <v>183</v>
      </c>
      <c r="B106" s="1217" t="str">
        <f>'SITE 1'!$H$6</f>
        <v>SITE 1</v>
      </c>
      <c r="C106" s="1217" t="s">
        <v>609</v>
      </c>
      <c r="D106" s="1218" t="s">
        <v>46</v>
      </c>
      <c r="E106" s="1223" t="str">
        <f>'SITE 1'!B653</f>
        <v>Animateur 11</v>
      </c>
      <c r="F106" s="1224">
        <f>'SITE 1'!C653</f>
        <v>0</v>
      </c>
      <c r="G106" s="1225">
        <f>'SITE 1'!D653</f>
        <v>0</v>
      </c>
      <c r="H106" s="1226">
        <f>'SITE 1'!E653</f>
        <v>0</v>
      </c>
    </row>
    <row r="107" spans="1:8" s="1222" customFormat="1" ht="12" customHeight="1" x14ac:dyDescent="0.25">
      <c r="A107" s="1217" t="s">
        <v>183</v>
      </c>
      <c r="B107" s="1217" t="str">
        <f>'SITE 1'!$H$6</f>
        <v>SITE 1</v>
      </c>
      <c r="C107" s="1217" t="s">
        <v>609</v>
      </c>
      <c r="D107" s="1218" t="s">
        <v>46</v>
      </c>
      <c r="E107" s="1223" t="str">
        <f>'SITE 1'!B654</f>
        <v>Animateur 12</v>
      </c>
      <c r="F107" s="1224">
        <f>'SITE 1'!C654</f>
        <v>0</v>
      </c>
      <c r="G107" s="1225">
        <f>'SITE 1'!D654</f>
        <v>0</v>
      </c>
      <c r="H107" s="1226">
        <f>'SITE 1'!E654</f>
        <v>0</v>
      </c>
    </row>
    <row r="108" spans="1:8" s="1222" customFormat="1" ht="12" customHeight="1" x14ac:dyDescent="0.25">
      <c r="A108" s="1217" t="s">
        <v>183</v>
      </c>
      <c r="B108" s="1217" t="str">
        <f>'SITE 1'!$H$6</f>
        <v>SITE 1</v>
      </c>
      <c r="C108" s="1217" t="s">
        <v>609</v>
      </c>
      <c r="D108" s="1218" t="s">
        <v>46</v>
      </c>
      <c r="E108" s="1223" t="str">
        <f>'SITE 1'!B655</f>
        <v>Animateur 13</v>
      </c>
      <c r="F108" s="1224">
        <f>'SITE 1'!C655</f>
        <v>0</v>
      </c>
      <c r="G108" s="1225">
        <f>'SITE 1'!D655</f>
        <v>0</v>
      </c>
      <c r="H108" s="1226">
        <f>'SITE 1'!E655</f>
        <v>0</v>
      </c>
    </row>
    <row r="109" spans="1:8" s="1222" customFormat="1" ht="12" customHeight="1" x14ac:dyDescent="0.25">
      <c r="A109" s="1217" t="s">
        <v>183</v>
      </c>
      <c r="B109" s="1217" t="str">
        <f>'SITE 1'!$H$6</f>
        <v>SITE 1</v>
      </c>
      <c r="C109" s="1217" t="s">
        <v>609</v>
      </c>
      <c r="D109" s="1218" t="s">
        <v>46</v>
      </c>
      <c r="E109" s="1223" t="str">
        <f>'SITE 1'!B656</f>
        <v>Animateur 14</v>
      </c>
      <c r="F109" s="1224">
        <f>'SITE 1'!C656</f>
        <v>0</v>
      </c>
      <c r="G109" s="1225">
        <f>'SITE 1'!D656</f>
        <v>0</v>
      </c>
      <c r="H109" s="1226">
        <f>'SITE 1'!E656</f>
        <v>0</v>
      </c>
    </row>
    <row r="110" spans="1:8" s="1222" customFormat="1" ht="12" customHeight="1" x14ac:dyDescent="0.25">
      <c r="A110" s="1217" t="s">
        <v>183</v>
      </c>
      <c r="B110" s="1217" t="str">
        <f>'SITE 1'!$H$6</f>
        <v>SITE 1</v>
      </c>
      <c r="C110" s="1217" t="s">
        <v>609</v>
      </c>
      <c r="D110" s="1218" t="s">
        <v>46</v>
      </c>
      <c r="E110" s="1223" t="str">
        <f>'SITE 1'!B657</f>
        <v>Animateur 15</v>
      </c>
      <c r="F110" s="1224">
        <f>'SITE 1'!C657</f>
        <v>0</v>
      </c>
      <c r="G110" s="1225">
        <f>'SITE 1'!D657</f>
        <v>0</v>
      </c>
      <c r="H110" s="1226">
        <f>'SITE 1'!E657</f>
        <v>0</v>
      </c>
    </row>
    <row r="111" spans="1:8" s="1222" customFormat="1" ht="12" customHeight="1" x14ac:dyDescent="0.25">
      <c r="A111" s="1217" t="s">
        <v>183</v>
      </c>
      <c r="B111" s="1217" t="str">
        <f>'SITE 1'!$H$6</f>
        <v>SITE 1</v>
      </c>
      <c r="C111" s="1217" t="s">
        <v>609</v>
      </c>
      <c r="D111" s="1218" t="s">
        <v>315</v>
      </c>
      <c r="E111" s="1223" t="str">
        <f>'SITE 1'!B661</f>
        <v>Agents d'entretien 1</v>
      </c>
      <c r="F111" s="1224">
        <f>'SITE 1'!C661</f>
        <v>0</v>
      </c>
      <c r="G111" s="1225">
        <f>'SITE 1'!D661</f>
        <v>0</v>
      </c>
      <c r="H111" s="1226">
        <f>'SITE 1'!E661</f>
        <v>0</v>
      </c>
    </row>
    <row r="112" spans="1:8" s="1222" customFormat="1" ht="12" customHeight="1" x14ac:dyDescent="0.25">
      <c r="A112" s="1217" t="s">
        <v>183</v>
      </c>
      <c r="B112" s="1217" t="str">
        <f>'SITE 1'!$H$6</f>
        <v>SITE 1</v>
      </c>
      <c r="C112" s="1217" t="s">
        <v>609</v>
      </c>
      <c r="D112" s="1218" t="s">
        <v>315</v>
      </c>
      <c r="E112" s="1223" t="str">
        <f>'SITE 1'!B662</f>
        <v>Agents d'entretien 2</v>
      </c>
      <c r="F112" s="1224">
        <f>'SITE 1'!C662</f>
        <v>0</v>
      </c>
      <c r="G112" s="1225">
        <f>'SITE 1'!D662</f>
        <v>0</v>
      </c>
      <c r="H112" s="1226">
        <f>'SITE 1'!E662</f>
        <v>0</v>
      </c>
    </row>
    <row r="113" spans="1:8" s="1222" customFormat="1" ht="12" customHeight="1" x14ac:dyDescent="0.25">
      <c r="A113" s="1217" t="s">
        <v>183</v>
      </c>
      <c r="B113" s="1217" t="str">
        <f>'SITE 1'!$H$6</f>
        <v>SITE 1</v>
      </c>
      <c r="C113" s="1217" t="s">
        <v>609</v>
      </c>
      <c r="D113" s="1218" t="s">
        <v>315</v>
      </c>
      <c r="E113" s="1223" t="str">
        <f>'SITE 1'!B663</f>
        <v>Agents d'entretien 3</v>
      </c>
      <c r="F113" s="1224">
        <f>'SITE 1'!C663</f>
        <v>0</v>
      </c>
      <c r="G113" s="1225">
        <f>'SITE 1'!D663</f>
        <v>0</v>
      </c>
      <c r="H113" s="1226">
        <f>'SITE 1'!E663</f>
        <v>0</v>
      </c>
    </row>
    <row r="114" spans="1:8" s="1222" customFormat="1" ht="12" customHeight="1" x14ac:dyDescent="0.25">
      <c r="A114" s="1217" t="s">
        <v>183</v>
      </c>
      <c r="B114" s="1217" t="str">
        <f>'SITE 1'!$H$6</f>
        <v>SITE 1</v>
      </c>
      <c r="C114" s="1217" t="s">
        <v>609</v>
      </c>
      <c r="D114" s="1218" t="s">
        <v>316</v>
      </c>
      <c r="E114" s="1223" t="str">
        <f>'SITE 1'!B667</f>
        <v>Secrétaire 1</v>
      </c>
      <c r="F114" s="1224">
        <f>'SITE 1'!C667</f>
        <v>0</v>
      </c>
      <c r="G114" s="1225">
        <f>'SITE 1'!D667</f>
        <v>0</v>
      </c>
      <c r="H114" s="1226">
        <f>'SITE 1'!E667</f>
        <v>0</v>
      </c>
    </row>
    <row r="115" spans="1:8" s="1222" customFormat="1" ht="12" customHeight="1" x14ac:dyDescent="0.25">
      <c r="A115" s="1217" t="s">
        <v>183</v>
      </c>
      <c r="B115" s="1217" t="str">
        <f>'SITE 1'!$H$6</f>
        <v>SITE 1</v>
      </c>
      <c r="C115" s="1217" t="s">
        <v>609</v>
      </c>
      <c r="D115" s="1218" t="s">
        <v>316</v>
      </c>
      <c r="E115" s="1223" t="str">
        <f>'SITE 1'!B668</f>
        <v>Secrétaire 2</v>
      </c>
      <c r="F115" s="1224">
        <f>'SITE 1'!C668</f>
        <v>0</v>
      </c>
      <c r="G115" s="1225">
        <f>'SITE 1'!D668</f>
        <v>0</v>
      </c>
      <c r="H115" s="1226">
        <f>'SITE 1'!E668</f>
        <v>0</v>
      </c>
    </row>
    <row r="116" spans="1:8" s="1222" customFormat="1" ht="12" customHeight="1" x14ac:dyDescent="0.25">
      <c r="A116" s="1217" t="s">
        <v>183</v>
      </c>
      <c r="B116" s="1217" t="str">
        <f>'SITE 1'!$H$6</f>
        <v>SITE 1</v>
      </c>
      <c r="C116" s="1217" t="s">
        <v>609</v>
      </c>
      <c r="D116" s="1218" t="s">
        <v>316</v>
      </c>
      <c r="E116" s="1223" t="str">
        <f>'SITE 1'!B669</f>
        <v>Secrétaire 3</v>
      </c>
      <c r="F116" s="1224">
        <f>'SITE 1'!C669</f>
        <v>0</v>
      </c>
      <c r="G116" s="1225">
        <f>'SITE 1'!D669</f>
        <v>0</v>
      </c>
      <c r="H116" s="1226">
        <f>'SITE 1'!E669</f>
        <v>0</v>
      </c>
    </row>
    <row r="117" spans="1:8" s="1222" customFormat="1" ht="12" customHeight="1" x14ac:dyDescent="0.25">
      <c r="A117" s="1217" t="s">
        <v>183</v>
      </c>
      <c r="B117" s="1217" t="str">
        <f>'SITE 1'!$H$6</f>
        <v>SITE 1</v>
      </c>
      <c r="C117" s="1217" t="s">
        <v>609</v>
      </c>
      <c r="D117" s="1218" t="s">
        <v>316</v>
      </c>
      <c r="E117" s="1223" t="str">
        <f>'SITE 1'!B670</f>
        <v>Secrétaire 4</v>
      </c>
      <c r="F117" s="1224">
        <f>'SITE 1'!C670</f>
        <v>0</v>
      </c>
      <c r="G117" s="1225">
        <f>'SITE 1'!D670</f>
        <v>0</v>
      </c>
      <c r="H117" s="1226">
        <f>'SITE 1'!E670</f>
        <v>0</v>
      </c>
    </row>
    <row r="118" spans="1:8" s="1222" customFormat="1" ht="12" customHeight="1" x14ac:dyDescent="0.25">
      <c r="A118" s="1217" t="s">
        <v>183</v>
      </c>
      <c r="B118" s="1217" t="str">
        <f>'SITE 1'!$H$6</f>
        <v>SITE 1</v>
      </c>
      <c r="C118" s="1217" t="s">
        <v>609</v>
      </c>
      <c r="D118" s="1218" t="s">
        <v>316</v>
      </c>
      <c r="E118" s="1223" t="str">
        <f>'SITE 1'!B671</f>
        <v>Secrétaire 5</v>
      </c>
      <c r="F118" s="1224">
        <f>'SITE 1'!C671</f>
        <v>0</v>
      </c>
      <c r="G118" s="1225">
        <f>'SITE 1'!D671</f>
        <v>0</v>
      </c>
      <c r="H118" s="1226">
        <f>'SITE 1'!E671</f>
        <v>0</v>
      </c>
    </row>
    <row r="119" spans="1:8" s="1222" customFormat="1" ht="12" customHeight="1" x14ac:dyDescent="0.25">
      <c r="A119" s="1217" t="s">
        <v>183</v>
      </c>
      <c r="B119" s="1217" t="str">
        <f>'SITE 1'!$H$6</f>
        <v>SITE 1</v>
      </c>
      <c r="C119" s="1217" t="s">
        <v>608</v>
      </c>
      <c r="D119" s="1218" t="s">
        <v>21</v>
      </c>
      <c r="E119" s="1223" t="str">
        <f>'SITE 1'!B752</f>
        <v>Coordinateur 1</v>
      </c>
      <c r="F119" s="1224">
        <f>'SITE 1'!C752</f>
        <v>0</v>
      </c>
      <c r="G119" s="1225">
        <f>'SITE 1'!D752</f>
        <v>0</v>
      </c>
      <c r="H119" s="1226">
        <f>'SITE 1'!E752</f>
        <v>0</v>
      </c>
    </row>
    <row r="120" spans="1:8" s="1222" customFormat="1" ht="12" customHeight="1" x14ac:dyDescent="0.25">
      <c r="A120" s="1217" t="s">
        <v>183</v>
      </c>
      <c r="B120" s="1217" t="str">
        <f>'SITE 1'!$H$6</f>
        <v>SITE 1</v>
      </c>
      <c r="C120" s="1217" t="s">
        <v>608</v>
      </c>
      <c r="D120" s="1218" t="s">
        <v>21</v>
      </c>
      <c r="E120" s="1223" t="str">
        <f>'SITE 1'!B753</f>
        <v>Coordinateur 2</v>
      </c>
      <c r="F120" s="1224">
        <f>'SITE 1'!C753</f>
        <v>0</v>
      </c>
      <c r="G120" s="1225">
        <f>'SITE 1'!D753</f>
        <v>0</v>
      </c>
      <c r="H120" s="1226">
        <f>'SITE 1'!E753</f>
        <v>0</v>
      </c>
    </row>
    <row r="121" spans="1:8" s="1222" customFormat="1" ht="12" customHeight="1" x14ac:dyDescent="0.25">
      <c r="A121" s="1217" t="s">
        <v>183</v>
      </c>
      <c r="B121" s="1217" t="str">
        <f>'SITE 1'!$H$6</f>
        <v>SITE 1</v>
      </c>
      <c r="C121" s="1217" t="s">
        <v>608</v>
      </c>
      <c r="D121" s="1218" t="s">
        <v>21</v>
      </c>
      <c r="E121" s="1223" t="str">
        <f>'SITE 1'!B754</f>
        <v>Coordinateur 3</v>
      </c>
      <c r="F121" s="1224">
        <f>'SITE 1'!C754</f>
        <v>0</v>
      </c>
      <c r="G121" s="1225">
        <f>'SITE 1'!D754</f>
        <v>0</v>
      </c>
      <c r="H121" s="1226">
        <f>'SITE 1'!E754</f>
        <v>0</v>
      </c>
    </row>
    <row r="122" spans="1:8" s="1222" customFormat="1" ht="12" customHeight="1" x14ac:dyDescent="0.25">
      <c r="A122" s="1217" t="s">
        <v>183</v>
      </c>
      <c r="B122" s="1217" t="str">
        <f>'SITE 1'!$H$6</f>
        <v>SITE 1</v>
      </c>
      <c r="C122" s="1217" t="s">
        <v>608</v>
      </c>
      <c r="D122" s="1218" t="s">
        <v>605</v>
      </c>
      <c r="E122" s="1223" t="str">
        <f>'SITE 1'!B758</f>
        <v>Responsable 1</v>
      </c>
      <c r="F122" s="1224">
        <f>'SITE 1'!C758</f>
        <v>0</v>
      </c>
      <c r="G122" s="1225">
        <f>'SITE 1'!D758</f>
        <v>0</v>
      </c>
      <c r="H122" s="1226">
        <f>'SITE 1'!E758</f>
        <v>0</v>
      </c>
    </row>
    <row r="123" spans="1:8" s="1222" customFormat="1" ht="12" customHeight="1" x14ac:dyDescent="0.25">
      <c r="A123" s="1217" t="s">
        <v>183</v>
      </c>
      <c r="B123" s="1217" t="str">
        <f>'SITE 1'!$H$6</f>
        <v>SITE 1</v>
      </c>
      <c r="C123" s="1217" t="s">
        <v>608</v>
      </c>
      <c r="D123" s="1218" t="s">
        <v>605</v>
      </c>
      <c r="E123" s="1223" t="str">
        <f>'SITE 1'!B759</f>
        <v>Responsable 2</v>
      </c>
      <c r="F123" s="1224">
        <f>'SITE 1'!C759</f>
        <v>0</v>
      </c>
      <c r="G123" s="1225">
        <f>'SITE 1'!D759</f>
        <v>0</v>
      </c>
      <c r="H123" s="1226">
        <f>'SITE 1'!E759</f>
        <v>0</v>
      </c>
    </row>
    <row r="124" spans="1:8" s="1222" customFormat="1" ht="12" customHeight="1" x14ac:dyDescent="0.25">
      <c r="A124" s="1217" t="s">
        <v>183</v>
      </c>
      <c r="B124" s="1217" t="str">
        <f>'SITE 1'!$H$6</f>
        <v>SITE 1</v>
      </c>
      <c r="C124" s="1217" t="s">
        <v>608</v>
      </c>
      <c r="D124" s="1218" t="s">
        <v>605</v>
      </c>
      <c r="E124" s="1223" t="str">
        <f>'SITE 1'!B760</f>
        <v>Responsable 3</v>
      </c>
      <c r="F124" s="1224">
        <f>'SITE 1'!C760</f>
        <v>0</v>
      </c>
      <c r="G124" s="1225">
        <f>'SITE 1'!D760</f>
        <v>0</v>
      </c>
      <c r="H124" s="1226">
        <f>'SITE 1'!E760</f>
        <v>0</v>
      </c>
    </row>
    <row r="125" spans="1:8" s="1222" customFormat="1" ht="12" customHeight="1" x14ac:dyDescent="0.25">
      <c r="A125" s="1217" t="s">
        <v>183</v>
      </c>
      <c r="B125" s="1217" t="str">
        <f>'SITE 1'!$H$6</f>
        <v>SITE 1</v>
      </c>
      <c r="C125" s="1217" t="s">
        <v>608</v>
      </c>
      <c r="D125" s="1218" t="s">
        <v>46</v>
      </c>
      <c r="E125" s="1223" t="str">
        <f>'SITE 1'!B764</f>
        <v>Animateur 1</v>
      </c>
      <c r="F125" s="1224">
        <f>'SITE 1'!C764</f>
        <v>0</v>
      </c>
      <c r="G125" s="1225">
        <f>'SITE 1'!D764</f>
        <v>0</v>
      </c>
      <c r="H125" s="1226">
        <f>'SITE 1'!E764</f>
        <v>0</v>
      </c>
    </row>
    <row r="126" spans="1:8" s="1222" customFormat="1" ht="12" customHeight="1" x14ac:dyDescent="0.25">
      <c r="A126" s="1217" t="s">
        <v>183</v>
      </c>
      <c r="B126" s="1217" t="str">
        <f>'SITE 1'!$H$6</f>
        <v>SITE 1</v>
      </c>
      <c r="C126" s="1217" t="s">
        <v>608</v>
      </c>
      <c r="D126" s="1218" t="s">
        <v>46</v>
      </c>
      <c r="E126" s="1223" t="str">
        <f>'SITE 1'!B765</f>
        <v>Animateur 2</v>
      </c>
      <c r="F126" s="1224">
        <f>'SITE 1'!C765</f>
        <v>0</v>
      </c>
      <c r="G126" s="1225">
        <f>'SITE 1'!D765</f>
        <v>0</v>
      </c>
      <c r="H126" s="1226">
        <f>'SITE 1'!E765</f>
        <v>0</v>
      </c>
    </row>
    <row r="127" spans="1:8" s="1222" customFormat="1" ht="12" customHeight="1" x14ac:dyDescent="0.25">
      <c r="A127" s="1217" t="s">
        <v>183</v>
      </c>
      <c r="B127" s="1217" t="str">
        <f>'SITE 1'!$H$6</f>
        <v>SITE 1</v>
      </c>
      <c r="C127" s="1217" t="s">
        <v>608</v>
      </c>
      <c r="D127" s="1218" t="s">
        <v>46</v>
      </c>
      <c r="E127" s="1223" t="str">
        <f>'SITE 1'!B766</f>
        <v>Animateur 3</v>
      </c>
      <c r="F127" s="1224">
        <f>'SITE 1'!C766</f>
        <v>0</v>
      </c>
      <c r="G127" s="1225">
        <f>'SITE 1'!D766</f>
        <v>0</v>
      </c>
      <c r="H127" s="1226">
        <f>'SITE 1'!E766</f>
        <v>0</v>
      </c>
    </row>
    <row r="128" spans="1:8" s="1222" customFormat="1" ht="12" customHeight="1" x14ac:dyDescent="0.25">
      <c r="A128" s="1217" t="s">
        <v>183</v>
      </c>
      <c r="B128" s="1217" t="str">
        <f>'SITE 1'!$H$6</f>
        <v>SITE 1</v>
      </c>
      <c r="C128" s="1217" t="s">
        <v>608</v>
      </c>
      <c r="D128" s="1218" t="s">
        <v>46</v>
      </c>
      <c r="E128" s="1223" t="str">
        <f>'SITE 1'!B767</f>
        <v>Animateur 4</v>
      </c>
      <c r="F128" s="1224">
        <f>'SITE 1'!C767</f>
        <v>0</v>
      </c>
      <c r="G128" s="1225">
        <f>'SITE 1'!D767</f>
        <v>0</v>
      </c>
      <c r="H128" s="1226">
        <f>'SITE 1'!E767</f>
        <v>0</v>
      </c>
    </row>
    <row r="129" spans="1:8" s="1222" customFormat="1" ht="12" customHeight="1" x14ac:dyDescent="0.25">
      <c r="A129" s="1217" t="s">
        <v>183</v>
      </c>
      <c r="B129" s="1217" t="str">
        <f>'SITE 1'!$H$6</f>
        <v>SITE 1</v>
      </c>
      <c r="C129" s="1217" t="s">
        <v>608</v>
      </c>
      <c r="D129" s="1218" t="s">
        <v>46</v>
      </c>
      <c r="E129" s="1223" t="str">
        <f>'SITE 1'!B768</f>
        <v>Animateur 5</v>
      </c>
      <c r="F129" s="1224">
        <f>'SITE 1'!C768</f>
        <v>0</v>
      </c>
      <c r="G129" s="1225">
        <f>'SITE 1'!D768</f>
        <v>0</v>
      </c>
      <c r="H129" s="1226">
        <f>'SITE 1'!E768</f>
        <v>0</v>
      </c>
    </row>
    <row r="130" spans="1:8" s="1222" customFormat="1" ht="12" customHeight="1" x14ac:dyDescent="0.25">
      <c r="A130" s="1217" t="s">
        <v>183</v>
      </c>
      <c r="B130" s="1217" t="str">
        <f>'SITE 1'!$H$6</f>
        <v>SITE 1</v>
      </c>
      <c r="C130" s="1217" t="s">
        <v>608</v>
      </c>
      <c r="D130" s="1218" t="s">
        <v>46</v>
      </c>
      <c r="E130" s="1223" t="str">
        <f>'SITE 1'!B769</f>
        <v>Animateur 6</v>
      </c>
      <c r="F130" s="1224">
        <f>'SITE 1'!C769</f>
        <v>0</v>
      </c>
      <c r="G130" s="1225">
        <f>'SITE 1'!D769</f>
        <v>0</v>
      </c>
      <c r="H130" s="1226">
        <f>'SITE 1'!E769</f>
        <v>0</v>
      </c>
    </row>
    <row r="131" spans="1:8" s="1222" customFormat="1" ht="12" customHeight="1" x14ac:dyDescent="0.25">
      <c r="A131" s="1217" t="s">
        <v>183</v>
      </c>
      <c r="B131" s="1217" t="str">
        <f>'SITE 1'!$H$6</f>
        <v>SITE 1</v>
      </c>
      <c r="C131" s="1217" t="s">
        <v>608</v>
      </c>
      <c r="D131" s="1218" t="s">
        <v>46</v>
      </c>
      <c r="E131" s="1223" t="str">
        <f>'SITE 1'!B770</f>
        <v>Animateur 7</v>
      </c>
      <c r="F131" s="1224">
        <f>'SITE 1'!C770</f>
        <v>0</v>
      </c>
      <c r="G131" s="1225">
        <f>'SITE 1'!D770</f>
        <v>0</v>
      </c>
      <c r="H131" s="1226">
        <f>'SITE 1'!E770</f>
        <v>0</v>
      </c>
    </row>
    <row r="132" spans="1:8" s="1222" customFormat="1" ht="12" customHeight="1" x14ac:dyDescent="0.25">
      <c r="A132" s="1217" t="s">
        <v>183</v>
      </c>
      <c r="B132" s="1217" t="str">
        <f>'SITE 1'!$H$6</f>
        <v>SITE 1</v>
      </c>
      <c r="C132" s="1217" t="s">
        <v>608</v>
      </c>
      <c r="D132" s="1218" t="s">
        <v>46</v>
      </c>
      <c r="E132" s="1223" t="str">
        <f>'SITE 1'!B771</f>
        <v>Animateur 8</v>
      </c>
      <c r="F132" s="1224">
        <f>'SITE 1'!C771</f>
        <v>0</v>
      </c>
      <c r="G132" s="1225">
        <f>'SITE 1'!D771</f>
        <v>0</v>
      </c>
      <c r="H132" s="1226">
        <f>'SITE 1'!E771</f>
        <v>0</v>
      </c>
    </row>
    <row r="133" spans="1:8" s="1222" customFormat="1" ht="12" customHeight="1" x14ac:dyDescent="0.25">
      <c r="A133" s="1217" t="s">
        <v>183</v>
      </c>
      <c r="B133" s="1217" t="str">
        <f>'SITE 1'!$H$6</f>
        <v>SITE 1</v>
      </c>
      <c r="C133" s="1217" t="s">
        <v>608</v>
      </c>
      <c r="D133" s="1218" t="s">
        <v>46</v>
      </c>
      <c r="E133" s="1223" t="str">
        <f>'SITE 1'!B772</f>
        <v>Animateur 9</v>
      </c>
      <c r="F133" s="1224">
        <f>'SITE 1'!C772</f>
        <v>0</v>
      </c>
      <c r="G133" s="1225">
        <f>'SITE 1'!D772</f>
        <v>0</v>
      </c>
      <c r="H133" s="1226">
        <f>'SITE 1'!E772</f>
        <v>0</v>
      </c>
    </row>
    <row r="134" spans="1:8" s="1222" customFormat="1" ht="12" customHeight="1" x14ac:dyDescent="0.25">
      <c r="A134" s="1217" t="s">
        <v>183</v>
      </c>
      <c r="B134" s="1217" t="str">
        <f>'SITE 1'!$H$6</f>
        <v>SITE 1</v>
      </c>
      <c r="C134" s="1217" t="s">
        <v>608</v>
      </c>
      <c r="D134" s="1218" t="s">
        <v>46</v>
      </c>
      <c r="E134" s="1223" t="str">
        <f>'SITE 1'!B773</f>
        <v>Animateur 10</v>
      </c>
      <c r="F134" s="1224">
        <f>'SITE 1'!C773</f>
        <v>0</v>
      </c>
      <c r="G134" s="1225">
        <f>'SITE 1'!D773</f>
        <v>0</v>
      </c>
      <c r="H134" s="1226">
        <f>'SITE 1'!E773</f>
        <v>0</v>
      </c>
    </row>
    <row r="135" spans="1:8" s="1222" customFormat="1" ht="12" customHeight="1" x14ac:dyDescent="0.25">
      <c r="A135" s="1217" t="s">
        <v>183</v>
      </c>
      <c r="B135" s="1217" t="str">
        <f>'SITE 1'!$H$6</f>
        <v>SITE 1</v>
      </c>
      <c r="C135" s="1217" t="s">
        <v>608</v>
      </c>
      <c r="D135" s="1218" t="s">
        <v>46</v>
      </c>
      <c r="E135" s="1223" t="str">
        <f>'SITE 1'!B774</f>
        <v>Animateur 11</v>
      </c>
      <c r="F135" s="1224">
        <f>'SITE 1'!C774</f>
        <v>0</v>
      </c>
      <c r="G135" s="1225">
        <f>'SITE 1'!D774</f>
        <v>0</v>
      </c>
      <c r="H135" s="1226">
        <f>'SITE 1'!E774</f>
        <v>0</v>
      </c>
    </row>
    <row r="136" spans="1:8" s="1222" customFormat="1" ht="12" customHeight="1" x14ac:dyDescent="0.25">
      <c r="A136" s="1217" t="s">
        <v>183</v>
      </c>
      <c r="B136" s="1217" t="str">
        <f>'SITE 1'!$H$6</f>
        <v>SITE 1</v>
      </c>
      <c r="C136" s="1217" t="s">
        <v>608</v>
      </c>
      <c r="D136" s="1218" t="s">
        <v>46</v>
      </c>
      <c r="E136" s="1223" t="str">
        <f>'SITE 1'!B775</f>
        <v>Animateur 12</v>
      </c>
      <c r="F136" s="1224">
        <f>'SITE 1'!C775</f>
        <v>0</v>
      </c>
      <c r="G136" s="1225">
        <f>'SITE 1'!D775</f>
        <v>0</v>
      </c>
      <c r="H136" s="1226">
        <f>'SITE 1'!E775</f>
        <v>0</v>
      </c>
    </row>
    <row r="137" spans="1:8" s="1222" customFormat="1" ht="12" customHeight="1" x14ac:dyDescent="0.25">
      <c r="A137" s="1217" t="s">
        <v>183</v>
      </c>
      <c r="B137" s="1217" t="str">
        <f>'SITE 1'!$H$6</f>
        <v>SITE 1</v>
      </c>
      <c r="C137" s="1217" t="s">
        <v>608</v>
      </c>
      <c r="D137" s="1218" t="s">
        <v>46</v>
      </c>
      <c r="E137" s="1223" t="str">
        <f>'SITE 1'!B776</f>
        <v>Animateur 13</v>
      </c>
      <c r="F137" s="1224">
        <f>'SITE 1'!C776</f>
        <v>0</v>
      </c>
      <c r="G137" s="1225">
        <f>'SITE 1'!D776</f>
        <v>0</v>
      </c>
      <c r="H137" s="1226">
        <f>'SITE 1'!E776</f>
        <v>0</v>
      </c>
    </row>
    <row r="138" spans="1:8" s="1222" customFormat="1" ht="12" customHeight="1" x14ac:dyDescent="0.25">
      <c r="A138" s="1217" t="s">
        <v>183</v>
      </c>
      <c r="B138" s="1217" t="str">
        <f>'SITE 1'!$H$6</f>
        <v>SITE 1</v>
      </c>
      <c r="C138" s="1217" t="s">
        <v>608</v>
      </c>
      <c r="D138" s="1218" t="s">
        <v>46</v>
      </c>
      <c r="E138" s="1223" t="str">
        <f>'SITE 1'!B777</f>
        <v>Animateur 14</v>
      </c>
      <c r="F138" s="1224">
        <f>'SITE 1'!C777</f>
        <v>0</v>
      </c>
      <c r="G138" s="1225">
        <f>'SITE 1'!D777</f>
        <v>0</v>
      </c>
      <c r="H138" s="1226">
        <f>'SITE 1'!E777</f>
        <v>0</v>
      </c>
    </row>
    <row r="139" spans="1:8" s="1222" customFormat="1" ht="12" customHeight="1" x14ac:dyDescent="0.25">
      <c r="A139" s="1217" t="s">
        <v>183</v>
      </c>
      <c r="B139" s="1217" t="str">
        <f>'SITE 1'!$H$6</f>
        <v>SITE 1</v>
      </c>
      <c r="C139" s="1217" t="s">
        <v>608</v>
      </c>
      <c r="D139" s="1218" t="s">
        <v>46</v>
      </c>
      <c r="E139" s="1223" t="str">
        <f>'SITE 1'!B778</f>
        <v>Animateur 15</v>
      </c>
      <c r="F139" s="1224">
        <f>'SITE 1'!C778</f>
        <v>0</v>
      </c>
      <c r="G139" s="1225">
        <f>'SITE 1'!D778</f>
        <v>0</v>
      </c>
      <c r="H139" s="1226">
        <f>'SITE 1'!E778</f>
        <v>0</v>
      </c>
    </row>
    <row r="140" spans="1:8" s="1222" customFormat="1" ht="12" customHeight="1" x14ac:dyDescent="0.25">
      <c r="A140" s="1217" t="s">
        <v>183</v>
      </c>
      <c r="B140" s="1217" t="str">
        <f>'SITE 1'!$H$6</f>
        <v>SITE 1</v>
      </c>
      <c r="C140" s="1217" t="s">
        <v>608</v>
      </c>
      <c r="D140" s="1218" t="s">
        <v>315</v>
      </c>
      <c r="E140" s="1223" t="str">
        <f>'SITE 1'!B782</f>
        <v>Agents d'entretien 1</v>
      </c>
      <c r="F140" s="1224">
        <f>'SITE 1'!C782</f>
        <v>0</v>
      </c>
      <c r="G140" s="1225">
        <f>'SITE 1'!D782</f>
        <v>0</v>
      </c>
      <c r="H140" s="1226">
        <f>'SITE 1'!E782</f>
        <v>0</v>
      </c>
    </row>
    <row r="141" spans="1:8" s="1222" customFormat="1" ht="12" customHeight="1" x14ac:dyDescent="0.25">
      <c r="A141" s="1217" t="s">
        <v>183</v>
      </c>
      <c r="B141" s="1217" t="str">
        <f>'SITE 1'!$H$6</f>
        <v>SITE 1</v>
      </c>
      <c r="C141" s="1217" t="s">
        <v>608</v>
      </c>
      <c r="D141" s="1218" t="s">
        <v>315</v>
      </c>
      <c r="E141" s="1223" t="str">
        <f>'SITE 1'!B783</f>
        <v>Agents d'entretien 2</v>
      </c>
      <c r="F141" s="1224">
        <f>'SITE 1'!C783</f>
        <v>0</v>
      </c>
      <c r="G141" s="1225">
        <f>'SITE 1'!D783</f>
        <v>0</v>
      </c>
      <c r="H141" s="1226">
        <f>'SITE 1'!E783</f>
        <v>0</v>
      </c>
    </row>
    <row r="142" spans="1:8" s="1222" customFormat="1" ht="12" customHeight="1" x14ac:dyDescent="0.25">
      <c r="A142" s="1217" t="s">
        <v>183</v>
      </c>
      <c r="B142" s="1217" t="str">
        <f>'SITE 1'!$H$6</f>
        <v>SITE 1</v>
      </c>
      <c r="C142" s="1217" t="s">
        <v>608</v>
      </c>
      <c r="D142" s="1218" t="s">
        <v>315</v>
      </c>
      <c r="E142" s="1223" t="str">
        <f>'SITE 1'!B784</f>
        <v>Agents d'entretien 3</v>
      </c>
      <c r="F142" s="1224">
        <f>'SITE 1'!C784</f>
        <v>0</v>
      </c>
      <c r="G142" s="1225">
        <f>'SITE 1'!D784</f>
        <v>0</v>
      </c>
      <c r="H142" s="1226">
        <f>'SITE 1'!E784</f>
        <v>0</v>
      </c>
    </row>
    <row r="143" spans="1:8" s="1222" customFormat="1" ht="12" customHeight="1" x14ac:dyDescent="0.25">
      <c r="A143" s="1217" t="s">
        <v>183</v>
      </c>
      <c r="B143" s="1217" t="str">
        <f>'SITE 1'!$H$6</f>
        <v>SITE 1</v>
      </c>
      <c r="C143" s="1217" t="s">
        <v>608</v>
      </c>
      <c r="D143" s="1218" t="s">
        <v>316</v>
      </c>
      <c r="E143" s="1223" t="str">
        <f>'SITE 1'!B788</f>
        <v>Secrétaire 1</v>
      </c>
      <c r="F143" s="1224">
        <f>'SITE 1'!C788</f>
        <v>0</v>
      </c>
      <c r="G143" s="1225">
        <f>'SITE 1'!D788</f>
        <v>0</v>
      </c>
      <c r="H143" s="1226">
        <f>'SITE 1'!E788</f>
        <v>0</v>
      </c>
    </row>
    <row r="144" spans="1:8" s="1222" customFormat="1" ht="12" customHeight="1" x14ac:dyDescent="0.25">
      <c r="A144" s="1217" t="s">
        <v>183</v>
      </c>
      <c r="B144" s="1217" t="str">
        <f>'SITE 1'!$H$6</f>
        <v>SITE 1</v>
      </c>
      <c r="C144" s="1217" t="s">
        <v>608</v>
      </c>
      <c r="D144" s="1218" t="s">
        <v>316</v>
      </c>
      <c r="E144" s="1223" t="str">
        <f>'SITE 1'!B789</f>
        <v>Secrétaire 2</v>
      </c>
      <c r="F144" s="1224">
        <f>'SITE 1'!C789</f>
        <v>0</v>
      </c>
      <c r="G144" s="1225">
        <f>'SITE 1'!D789</f>
        <v>0</v>
      </c>
      <c r="H144" s="1226">
        <f>'SITE 1'!E789</f>
        <v>0</v>
      </c>
    </row>
    <row r="145" spans="1:8" s="1222" customFormat="1" ht="12" customHeight="1" x14ac:dyDescent="0.25">
      <c r="A145" s="1217" t="s">
        <v>183</v>
      </c>
      <c r="B145" s="1217" t="str">
        <f>'SITE 1'!$H$6</f>
        <v>SITE 1</v>
      </c>
      <c r="C145" s="1217" t="s">
        <v>608</v>
      </c>
      <c r="D145" s="1218" t="s">
        <v>316</v>
      </c>
      <c r="E145" s="1223" t="str">
        <f>'SITE 1'!B790</f>
        <v>Secrétaire 3</v>
      </c>
      <c r="F145" s="1224">
        <f>'SITE 1'!C790</f>
        <v>0</v>
      </c>
      <c r="G145" s="1225">
        <f>'SITE 1'!D790</f>
        <v>0</v>
      </c>
      <c r="H145" s="1226">
        <f>'SITE 1'!E790</f>
        <v>0</v>
      </c>
    </row>
    <row r="146" spans="1:8" s="1222" customFormat="1" ht="12" customHeight="1" x14ac:dyDescent="0.25">
      <c r="A146" s="1217" t="s">
        <v>183</v>
      </c>
      <c r="B146" s="1217" t="str">
        <f>'SITE 1'!$H$6</f>
        <v>SITE 1</v>
      </c>
      <c r="C146" s="1217" t="s">
        <v>608</v>
      </c>
      <c r="D146" s="1218" t="s">
        <v>316</v>
      </c>
      <c r="E146" s="1223" t="str">
        <f>'SITE 1'!B791</f>
        <v>Secrétaire 4</v>
      </c>
      <c r="F146" s="1224">
        <f>'SITE 1'!C791</f>
        <v>0</v>
      </c>
      <c r="G146" s="1225">
        <f>'SITE 1'!D791</f>
        <v>0</v>
      </c>
      <c r="H146" s="1226">
        <f>'SITE 1'!E791</f>
        <v>0</v>
      </c>
    </row>
    <row r="147" spans="1:8" s="1222" customFormat="1" ht="12" customHeight="1" x14ac:dyDescent="0.25">
      <c r="A147" s="1217" t="s">
        <v>183</v>
      </c>
      <c r="B147" s="1217" t="str">
        <f>'SITE 1'!$H$6</f>
        <v>SITE 1</v>
      </c>
      <c r="C147" s="1217" t="s">
        <v>608</v>
      </c>
      <c r="D147" s="1218" t="s">
        <v>316</v>
      </c>
      <c r="E147" s="1223" t="str">
        <f>'SITE 1'!B792</f>
        <v>Secrétaire 5</v>
      </c>
      <c r="F147" s="1224">
        <f>'SITE 1'!C792</f>
        <v>0</v>
      </c>
      <c r="G147" s="1225">
        <f>'SITE 1'!D792</f>
        <v>0</v>
      </c>
      <c r="H147" s="1226">
        <f>'SITE 1'!E792</f>
        <v>0</v>
      </c>
    </row>
    <row r="148" spans="1:8" s="1222" customFormat="1" ht="12" customHeight="1" x14ac:dyDescent="0.25">
      <c r="A148" s="1217" t="s">
        <v>183</v>
      </c>
      <c r="B148" s="1217" t="str">
        <f>'SITE 1'!$H$6</f>
        <v>SITE 1</v>
      </c>
      <c r="C148" s="1217" t="s">
        <v>471</v>
      </c>
      <c r="D148" s="1218" t="s">
        <v>21</v>
      </c>
      <c r="E148" s="1223" t="str">
        <f>'SITE 1'!B874</f>
        <v>Coordinateur 1</v>
      </c>
      <c r="F148" s="1224">
        <f>'SITE 1'!C874</f>
        <v>0</v>
      </c>
      <c r="G148" s="1225">
        <f>'SITE 1'!D874</f>
        <v>0</v>
      </c>
      <c r="H148" s="1226">
        <f>'SITE 1'!E874</f>
        <v>0</v>
      </c>
    </row>
    <row r="149" spans="1:8" s="1222" customFormat="1" ht="12" customHeight="1" x14ac:dyDescent="0.25">
      <c r="A149" s="1217" t="s">
        <v>183</v>
      </c>
      <c r="B149" s="1217" t="str">
        <f>'SITE 1'!$H$6</f>
        <v>SITE 1</v>
      </c>
      <c r="C149" s="1217" t="s">
        <v>471</v>
      </c>
      <c r="D149" s="1218" t="s">
        <v>21</v>
      </c>
      <c r="E149" s="1223" t="str">
        <f>'SITE 1'!B875</f>
        <v>Coordinateur 2</v>
      </c>
      <c r="F149" s="1224">
        <f>'SITE 1'!C875</f>
        <v>0</v>
      </c>
      <c r="G149" s="1225">
        <f>'SITE 1'!D875</f>
        <v>0</v>
      </c>
      <c r="H149" s="1226">
        <f>'SITE 1'!E875</f>
        <v>0</v>
      </c>
    </row>
    <row r="150" spans="1:8" s="1222" customFormat="1" ht="12" customHeight="1" x14ac:dyDescent="0.25">
      <c r="A150" s="1217" t="s">
        <v>183</v>
      </c>
      <c r="B150" s="1217" t="str">
        <f>'SITE 1'!$H$6</f>
        <v>SITE 1</v>
      </c>
      <c r="C150" s="1217" t="s">
        <v>471</v>
      </c>
      <c r="D150" s="1218" t="s">
        <v>21</v>
      </c>
      <c r="E150" s="1223" t="str">
        <f>'SITE 1'!B876</f>
        <v>Coordinateur 3</v>
      </c>
      <c r="F150" s="1224">
        <f>'SITE 1'!C876</f>
        <v>0</v>
      </c>
      <c r="G150" s="1225">
        <f>'SITE 1'!D876</f>
        <v>0</v>
      </c>
      <c r="H150" s="1226">
        <f>'SITE 1'!E876</f>
        <v>0</v>
      </c>
    </row>
    <row r="151" spans="1:8" s="1222" customFormat="1" ht="12" customHeight="1" x14ac:dyDescent="0.25">
      <c r="A151" s="1217" t="s">
        <v>183</v>
      </c>
      <c r="B151" s="1217" t="str">
        <f>'SITE 1'!$H$6</f>
        <v>SITE 1</v>
      </c>
      <c r="C151" s="1217" t="s">
        <v>471</v>
      </c>
      <c r="D151" s="1218" t="s">
        <v>605</v>
      </c>
      <c r="E151" s="1223" t="str">
        <f>'SITE 1'!B880</f>
        <v>Responsable 1</v>
      </c>
      <c r="F151" s="1224">
        <f>'SITE 1'!C880</f>
        <v>0</v>
      </c>
      <c r="G151" s="1225">
        <f>'SITE 1'!D880</f>
        <v>0</v>
      </c>
      <c r="H151" s="1226">
        <f>'SITE 1'!E880</f>
        <v>0</v>
      </c>
    </row>
    <row r="152" spans="1:8" s="1222" customFormat="1" ht="12" customHeight="1" x14ac:dyDescent="0.25">
      <c r="A152" s="1217" t="s">
        <v>183</v>
      </c>
      <c r="B152" s="1217" t="str">
        <f>'SITE 1'!$H$6</f>
        <v>SITE 1</v>
      </c>
      <c r="C152" s="1217" t="s">
        <v>471</v>
      </c>
      <c r="D152" s="1218" t="s">
        <v>605</v>
      </c>
      <c r="E152" s="1223" t="str">
        <f>'SITE 1'!B881</f>
        <v>Responsable 2</v>
      </c>
      <c r="F152" s="1224">
        <f>'SITE 1'!C881</f>
        <v>0</v>
      </c>
      <c r="G152" s="1225">
        <f>'SITE 1'!D881</f>
        <v>0</v>
      </c>
      <c r="H152" s="1226">
        <f>'SITE 1'!E881</f>
        <v>0</v>
      </c>
    </row>
    <row r="153" spans="1:8" s="1222" customFormat="1" ht="12" customHeight="1" x14ac:dyDescent="0.25">
      <c r="A153" s="1217" t="s">
        <v>183</v>
      </c>
      <c r="B153" s="1217" t="str">
        <f>'SITE 1'!$H$6</f>
        <v>SITE 1</v>
      </c>
      <c r="C153" s="1217" t="s">
        <v>471</v>
      </c>
      <c r="D153" s="1218" t="s">
        <v>605</v>
      </c>
      <c r="E153" s="1223" t="str">
        <f>'SITE 1'!B882</f>
        <v>Responsable 3</v>
      </c>
      <c r="F153" s="1224">
        <f>'SITE 1'!C882</f>
        <v>0</v>
      </c>
      <c r="G153" s="1225">
        <f>'SITE 1'!D882</f>
        <v>0</v>
      </c>
      <c r="H153" s="1226">
        <f>'SITE 1'!E882</f>
        <v>0</v>
      </c>
    </row>
    <row r="154" spans="1:8" s="1222" customFormat="1" ht="12" customHeight="1" x14ac:dyDescent="0.25">
      <c r="A154" s="1217" t="s">
        <v>183</v>
      </c>
      <c r="B154" s="1217" t="str">
        <f>'SITE 1'!$H$6</f>
        <v>SITE 1</v>
      </c>
      <c r="C154" s="1217" t="s">
        <v>471</v>
      </c>
      <c r="D154" s="1218" t="s">
        <v>46</v>
      </c>
      <c r="E154" s="1223" t="str">
        <f>'SITE 1'!B886</f>
        <v>Animateur 1</v>
      </c>
      <c r="F154" s="1224">
        <f>'SITE 1'!C886</f>
        <v>0</v>
      </c>
      <c r="G154" s="1225">
        <f>'SITE 1'!D886</f>
        <v>0</v>
      </c>
      <c r="H154" s="1226">
        <f>'SITE 1'!E886</f>
        <v>0</v>
      </c>
    </row>
    <row r="155" spans="1:8" s="1222" customFormat="1" ht="12" customHeight="1" x14ac:dyDescent="0.25">
      <c r="A155" s="1217" t="s">
        <v>183</v>
      </c>
      <c r="B155" s="1217" t="str">
        <f>'SITE 1'!$H$6</f>
        <v>SITE 1</v>
      </c>
      <c r="C155" s="1217" t="s">
        <v>471</v>
      </c>
      <c r="D155" s="1218" t="s">
        <v>46</v>
      </c>
      <c r="E155" s="1223" t="str">
        <f>'SITE 1'!B887</f>
        <v>Animateur 2</v>
      </c>
      <c r="F155" s="1224">
        <f>'SITE 1'!C887</f>
        <v>0</v>
      </c>
      <c r="G155" s="1225">
        <f>'SITE 1'!D887</f>
        <v>0</v>
      </c>
      <c r="H155" s="1226">
        <f>'SITE 1'!E887</f>
        <v>0</v>
      </c>
    </row>
    <row r="156" spans="1:8" s="1222" customFormat="1" ht="12" customHeight="1" x14ac:dyDescent="0.25">
      <c r="A156" s="1217" t="s">
        <v>183</v>
      </c>
      <c r="B156" s="1217" t="str">
        <f>'SITE 1'!$H$6</f>
        <v>SITE 1</v>
      </c>
      <c r="C156" s="1217" t="s">
        <v>471</v>
      </c>
      <c r="D156" s="1218" t="s">
        <v>46</v>
      </c>
      <c r="E156" s="1223" t="str">
        <f>'SITE 1'!B888</f>
        <v>Animateur 3</v>
      </c>
      <c r="F156" s="1224">
        <f>'SITE 1'!C888</f>
        <v>0</v>
      </c>
      <c r="G156" s="1225">
        <f>'SITE 1'!D888</f>
        <v>0</v>
      </c>
      <c r="H156" s="1226">
        <f>'SITE 1'!E888</f>
        <v>0</v>
      </c>
    </row>
    <row r="157" spans="1:8" s="1222" customFormat="1" ht="12" customHeight="1" x14ac:dyDescent="0.25">
      <c r="A157" s="1217" t="s">
        <v>183</v>
      </c>
      <c r="B157" s="1217" t="str">
        <f>'SITE 1'!$H$6</f>
        <v>SITE 1</v>
      </c>
      <c r="C157" s="1217" t="s">
        <v>471</v>
      </c>
      <c r="D157" s="1218" t="s">
        <v>46</v>
      </c>
      <c r="E157" s="1223" t="str">
        <f>'SITE 1'!B889</f>
        <v>Animateur 4</v>
      </c>
      <c r="F157" s="1224">
        <f>'SITE 1'!C889</f>
        <v>0</v>
      </c>
      <c r="G157" s="1225">
        <f>'SITE 1'!D889</f>
        <v>0</v>
      </c>
      <c r="H157" s="1226">
        <f>'SITE 1'!E889</f>
        <v>0</v>
      </c>
    </row>
    <row r="158" spans="1:8" s="1222" customFormat="1" ht="12" customHeight="1" x14ac:dyDescent="0.25">
      <c r="A158" s="1217" t="s">
        <v>183</v>
      </c>
      <c r="B158" s="1217" t="str">
        <f>'SITE 1'!$H$6</f>
        <v>SITE 1</v>
      </c>
      <c r="C158" s="1217" t="s">
        <v>471</v>
      </c>
      <c r="D158" s="1218" t="s">
        <v>46</v>
      </c>
      <c r="E158" s="1223" t="str">
        <f>'SITE 1'!B890</f>
        <v>Animateur 5</v>
      </c>
      <c r="F158" s="1224">
        <f>'SITE 1'!C890</f>
        <v>0</v>
      </c>
      <c r="G158" s="1225">
        <f>'SITE 1'!D890</f>
        <v>0</v>
      </c>
      <c r="H158" s="1226">
        <f>'SITE 1'!E890</f>
        <v>0</v>
      </c>
    </row>
    <row r="159" spans="1:8" s="1222" customFormat="1" ht="12" customHeight="1" x14ac:dyDescent="0.25">
      <c r="A159" s="1217" t="s">
        <v>183</v>
      </c>
      <c r="B159" s="1217" t="str">
        <f>'SITE 1'!$H$6</f>
        <v>SITE 1</v>
      </c>
      <c r="C159" s="1217" t="s">
        <v>471</v>
      </c>
      <c r="D159" s="1218" t="s">
        <v>46</v>
      </c>
      <c r="E159" s="1223" t="str">
        <f>'SITE 1'!B891</f>
        <v>Animateur 6</v>
      </c>
      <c r="F159" s="1224">
        <f>'SITE 1'!C891</f>
        <v>0</v>
      </c>
      <c r="G159" s="1225">
        <f>'SITE 1'!D891</f>
        <v>0</v>
      </c>
      <c r="H159" s="1226">
        <f>'SITE 1'!E891</f>
        <v>0</v>
      </c>
    </row>
    <row r="160" spans="1:8" s="1222" customFormat="1" ht="12" customHeight="1" x14ac:dyDescent="0.25">
      <c r="A160" s="1217" t="s">
        <v>183</v>
      </c>
      <c r="B160" s="1217" t="str">
        <f>'SITE 1'!$H$6</f>
        <v>SITE 1</v>
      </c>
      <c r="C160" s="1217" t="s">
        <v>471</v>
      </c>
      <c r="D160" s="1218" t="s">
        <v>46</v>
      </c>
      <c r="E160" s="1223" t="str">
        <f>'SITE 1'!B892</f>
        <v>Animateur 7</v>
      </c>
      <c r="F160" s="1224">
        <f>'SITE 1'!C892</f>
        <v>0</v>
      </c>
      <c r="G160" s="1225">
        <f>'SITE 1'!D892</f>
        <v>0</v>
      </c>
      <c r="H160" s="1226">
        <f>'SITE 1'!E892</f>
        <v>0</v>
      </c>
    </row>
    <row r="161" spans="1:8" s="1222" customFormat="1" ht="12" customHeight="1" x14ac:dyDescent="0.25">
      <c r="A161" s="1217" t="s">
        <v>183</v>
      </c>
      <c r="B161" s="1217" t="str">
        <f>'SITE 1'!$H$6</f>
        <v>SITE 1</v>
      </c>
      <c r="C161" s="1217" t="s">
        <v>471</v>
      </c>
      <c r="D161" s="1218" t="s">
        <v>46</v>
      </c>
      <c r="E161" s="1223" t="str">
        <f>'SITE 1'!B893</f>
        <v>Animateur 8</v>
      </c>
      <c r="F161" s="1224">
        <f>'SITE 1'!C893</f>
        <v>0</v>
      </c>
      <c r="G161" s="1225">
        <f>'SITE 1'!D893</f>
        <v>0</v>
      </c>
      <c r="H161" s="1226">
        <f>'SITE 1'!E893</f>
        <v>0</v>
      </c>
    </row>
    <row r="162" spans="1:8" s="1222" customFormat="1" ht="12" customHeight="1" x14ac:dyDescent="0.25">
      <c r="A162" s="1217" t="s">
        <v>183</v>
      </c>
      <c r="B162" s="1217" t="str">
        <f>'SITE 1'!$H$6</f>
        <v>SITE 1</v>
      </c>
      <c r="C162" s="1217" t="s">
        <v>471</v>
      </c>
      <c r="D162" s="1218" t="s">
        <v>46</v>
      </c>
      <c r="E162" s="1223" t="str">
        <f>'SITE 1'!B894</f>
        <v>Animateur 9</v>
      </c>
      <c r="F162" s="1224">
        <f>'SITE 1'!C894</f>
        <v>0</v>
      </c>
      <c r="G162" s="1225">
        <f>'SITE 1'!D894</f>
        <v>0</v>
      </c>
      <c r="H162" s="1226">
        <f>'SITE 1'!E894</f>
        <v>0</v>
      </c>
    </row>
    <row r="163" spans="1:8" s="1222" customFormat="1" ht="12" customHeight="1" x14ac:dyDescent="0.25">
      <c r="A163" s="1217" t="s">
        <v>183</v>
      </c>
      <c r="B163" s="1217" t="str">
        <f>'SITE 1'!$H$6</f>
        <v>SITE 1</v>
      </c>
      <c r="C163" s="1217" t="s">
        <v>471</v>
      </c>
      <c r="D163" s="1218" t="s">
        <v>46</v>
      </c>
      <c r="E163" s="1223" t="str">
        <f>'SITE 1'!B895</f>
        <v>Animateur 10</v>
      </c>
      <c r="F163" s="1224">
        <f>'SITE 1'!C895</f>
        <v>0</v>
      </c>
      <c r="G163" s="1225">
        <f>'SITE 1'!D895</f>
        <v>0</v>
      </c>
      <c r="H163" s="1226">
        <f>'SITE 1'!E895</f>
        <v>0</v>
      </c>
    </row>
    <row r="164" spans="1:8" s="1222" customFormat="1" ht="12" customHeight="1" x14ac:dyDescent="0.25">
      <c r="A164" s="1217" t="s">
        <v>183</v>
      </c>
      <c r="B164" s="1217" t="str">
        <f>'SITE 1'!$H$6</f>
        <v>SITE 1</v>
      </c>
      <c r="C164" s="1217" t="s">
        <v>471</v>
      </c>
      <c r="D164" s="1218" t="s">
        <v>46</v>
      </c>
      <c r="E164" s="1223" t="str">
        <f>'SITE 1'!B896</f>
        <v>Animateur 11</v>
      </c>
      <c r="F164" s="1224">
        <f>'SITE 1'!C896</f>
        <v>0</v>
      </c>
      <c r="G164" s="1225">
        <f>'SITE 1'!D896</f>
        <v>0</v>
      </c>
      <c r="H164" s="1226">
        <f>'SITE 1'!E896</f>
        <v>0</v>
      </c>
    </row>
    <row r="165" spans="1:8" s="1222" customFormat="1" ht="12" customHeight="1" x14ac:dyDescent="0.25">
      <c r="A165" s="1217" t="s">
        <v>183</v>
      </c>
      <c r="B165" s="1217" t="str">
        <f>'SITE 1'!$H$6</f>
        <v>SITE 1</v>
      </c>
      <c r="C165" s="1217" t="s">
        <v>471</v>
      </c>
      <c r="D165" s="1218" t="s">
        <v>46</v>
      </c>
      <c r="E165" s="1223" t="str">
        <f>'SITE 1'!B897</f>
        <v>Animateur 12</v>
      </c>
      <c r="F165" s="1224">
        <f>'SITE 1'!C897</f>
        <v>0</v>
      </c>
      <c r="G165" s="1225">
        <f>'SITE 1'!D897</f>
        <v>0</v>
      </c>
      <c r="H165" s="1226">
        <f>'SITE 1'!E897</f>
        <v>0</v>
      </c>
    </row>
    <row r="166" spans="1:8" s="1222" customFormat="1" ht="12" customHeight="1" x14ac:dyDescent="0.25">
      <c r="A166" s="1217" t="s">
        <v>183</v>
      </c>
      <c r="B166" s="1217" t="str">
        <f>'SITE 1'!$H$6</f>
        <v>SITE 1</v>
      </c>
      <c r="C166" s="1217" t="s">
        <v>471</v>
      </c>
      <c r="D166" s="1218" t="s">
        <v>46</v>
      </c>
      <c r="E166" s="1223" t="str">
        <f>'SITE 1'!B898</f>
        <v>Animateur 13</v>
      </c>
      <c r="F166" s="1224">
        <f>'SITE 1'!C898</f>
        <v>0</v>
      </c>
      <c r="G166" s="1225">
        <f>'SITE 1'!D898</f>
        <v>0</v>
      </c>
      <c r="H166" s="1226">
        <f>'SITE 1'!E898</f>
        <v>0</v>
      </c>
    </row>
    <row r="167" spans="1:8" s="1222" customFormat="1" ht="12" customHeight="1" x14ac:dyDescent="0.25">
      <c r="A167" s="1217" t="s">
        <v>183</v>
      </c>
      <c r="B167" s="1217" t="str">
        <f>'SITE 1'!$H$6</f>
        <v>SITE 1</v>
      </c>
      <c r="C167" s="1217" t="s">
        <v>471</v>
      </c>
      <c r="D167" s="1218" t="s">
        <v>46</v>
      </c>
      <c r="E167" s="1223" t="str">
        <f>'SITE 1'!B899</f>
        <v>Animateur 14</v>
      </c>
      <c r="F167" s="1224">
        <f>'SITE 1'!C899</f>
        <v>0</v>
      </c>
      <c r="G167" s="1225">
        <f>'SITE 1'!D899</f>
        <v>0</v>
      </c>
      <c r="H167" s="1226">
        <f>'SITE 1'!E899</f>
        <v>0</v>
      </c>
    </row>
    <row r="168" spans="1:8" s="1222" customFormat="1" ht="12" customHeight="1" x14ac:dyDescent="0.25">
      <c r="A168" s="1217" t="s">
        <v>183</v>
      </c>
      <c r="B168" s="1217" t="str">
        <f>'SITE 1'!$H$6</f>
        <v>SITE 1</v>
      </c>
      <c r="C168" s="1217" t="s">
        <v>471</v>
      </c>
      <c r="D168" s="1218" t="s">
        <v>46</v>
      </c>
      <c r="E168" s="1223" t="str">
        <f>'SITE 1'!B900</f>
        <v>Animateur 15</v>
      </c>
      <c r="F168" s="1224">
        <f>'SITE 1'!C900</f>
        <v>0</v>
      </c>
      <c r="G168" s="1225">
        <f>'SITE 1'!D900</f>
        <v>0</v>
      </c>
      <c r="H168" s="1226">
        <f>'SITE 1'!E900</f>
        <v>0</v>
      </c>
    </row>
    <row r="169" spans="1:8" s="1222" customFormat="1" ht="12" customHeight="1" x14ac:dyDescent="0.25">
      <c r="A169" s="1217" t="s">
        <v>183</v>
      </c>
      <c r="B169" s="1217" t="str">
        <f>'SITE 1'!$H$6</f>
        <v>SITE 1</v>
      </c>
      <c r="C169" s="1217" t="s">
        <v>471</v>
      </c>
      <c r="D169" s="1218" t="s">
        <v>315</v>
      </c>
      <c r="E169" s="1223" t="str">
        <f>'SITE 1'!B904</f>
        <v>Agents d'entretien 1</v>
      </c>
      <c r="F169" s="1224">
        <f>'SITE 1'!C904</f>
        <v>0</v>
      </c>
      <c r="G169" s="1225">
        <f>'SITE 1'!D904</f>
        <v>0</v>
      </c>
      <c r="H169" s="1226">
        <f>'SITE 1'!E904</f>
        <v>0</v>
      </c>
    </row>
    <row r="170" spans="1:8" s="1222" customFormat="1" ht="12" customHeight="1" x14ac:dyDescent="0.25">
      <c r="A170" s="1217" t="s">
        <v>183</v>
      </c>
      <c r="B170" s="1217" t="str">
        <f>'SITE 1'!$H$6</f>
        <v>SITE 1</v>
      </c>
      <c r="C170" s="1217" t="s">
        <v>471</v>
      </c>
      <c r="D170" s="1218" t="s">
        <v>315</v>
      </c>
      <c r="E170" s="1223" t="str">
        <f>'SITE 1'!B905</f>
        <v>Agents d'entretien 2</v>
      </c>
      <c r="F170" s="1224">
        <f>'SITE 1'!C905</f>
        <v>0</v>
      </c>
      <c r="G170" s="1225">
        <f>'SITE 1'!D905</f>
        <v>0</v>
      </c>
      <c r="H170" s="1226">
        <f>'SITE 1'!E905</f>
        <v>0</v>
      </c>
    </row>
    <row r="171" spans="1:8" s="1222" customFormat="1" ht="12" customHeight="1" x14ac:dyDescent="0.25">
      <c r="A171" s="1217" t="s">
        <v>183</v>
      </c>
      <c r="B171" s="1217" t="str">
        <f>'SITE 1'!$H$6</f>
        <v>SITE 1</v>
      </c>
      <c r="C171" s="1217" t="s">
        <v>471</v>
      </c>
      <c r="D171" s="1218" t="s">
        <v>315</v>
      </c>
      <c r="E171" s="1223" t="str">
        <f>'SITE 1'!B906</f>
        <v>Agents d'entretien 3</v>
      </c>
      <c r="F171" s="1224">
        <f>'SITE 1'!C906</f>
        <v>0</v>
      </c>
      <c r="G171" s="1225">
        <f>'SITE 1'!D906</f>
        <v>0</v>
      </c>
      <c r="H171" s="1226">
        <f>'SITE 1'!E906</f>
        <v>0</v>
      </c>
    </row>
    <row r="172" spans="1:8" s="1222" customFormat="1" ht="12" customHeight="1" x14ac:dyDescent="0.25">
      <c r="A172" s="1217" t="s">
        <v>183</v>
      </c>
      <c r="B172" s="1217" t="str">
        <f>'SITE 1'!$H$6</f>
        <v>SITE 1</v>
      </c>
      <c r="C172" s="1217" t="s">
        <v>471</v>
      </c>
      <c r="D172" s="1218" t="s">
        <v>316</v>
      </c>
      <c r="E172" s="1223" t="str">
        <f>'SITE 1'!B910</f>
        <v>Secrétaire 1</v>
      </c>
      <c r="F172" s="1224">
        <f>'SITE 1'!C910</f>
        <v>0</v>
      </c>
      <c r="G172" s="1225">
        <f>'SITE 1'!D910</f>
        <v>0</v>
      </c>
      <c r="H172" s="1226">
        <f>'SITE 1'!E910</f>
        <v>0</v>
      </c>
    </row>
    <row r="173" spans="1:8" s="1222" customFormat="1" ht="12" customHeight="1" x14ac:dyDescent="0.25">
      <c r="A173" s="1217" t="s">
        <v>183</v>
      </c>
      <c r="B173" s="1217" t="str">
        <f>'SITE 1'!$H$6</f>
        <v>SITE 1</v>
      </c>
      <c r="C173" s="1217" t="s">
        <v>471</v>
      </c>
      <c r="D173" s="1218" t="s">
        <v>316</v>
      </c>
      <c r="E173" s="1223" t="str">
        <f>'SITE 1'!B911</f>
        <v>Secrétaire 2</v>
      </c>
      <c r="F173" s="1224">
        <f>'SITE 1'!C911</f>
        <v>0</v>
      </c>
      <c r="G173" s="1225">
        <f>'SITE 1'!D911</f>
        <v>0</v>
      </c>
      <c r="H173" s="1226">
        <f>'SITE 1'!E911</f>
        <v>0</v>
      </c>
    </row>
    <row r="174" spans="1:8" s="1222" customFormat="1" ht="12" customHeight="1" x14ac:dyDescent="0.25">
      <c r="A174" s="1217" t="s">
        <v>183</v>
      </c>
      <c r="B174" s="1217" t="str">
        <f>'SITE 1'!$H$6</f>
        <v>SITE 1</v>
      </c>
      <c r="C174" s="1217" t="s">
        <v>471</v>
      </c>
      <c r="D174" s="1218" t="s">
        <v>316</v>
      </c>
      <c r="E174" s="1223" t="str">
        <f>'SITE 1'!B912</f>
        <v>Secrétaire 3</v>
      </c>
      <c r="F174" s="1224">
        <f>'SITE 1'!C912</f>
        <v>0</v>
      </c>
      <c r="G174" s="1225">
        <f>'SITE 1'!D912</f>
        <v>0</v>
      </c>
      <c r="H174" s="1226">
        <f>'SITE 1'!E912</f>
        <v>0</v>
      </c>
    </row>
    <row r="175" spans="1:8" s="1222" customFormat="1" ht="12" customHeight="1" x14ac:dyDescent="0.25">
      <c r="A175" s="1217" t="s">
        <v>183</v>
      </c>
      <c r="B175" s="1217" t="str">
        <f>'SITE 1'!$H$6</f>
        <v>SITE 1</v>
      </c>
      <c r="C175" s="1217" t="s">
        <v>471</v>
      </c>
      <c r="D175" s="1218" t="s">
        <v>316</v>
      </c>
      <c r="E175" s="1223" t="str">
        <f>'SITE 1'!B913</f>
        <v>Secrétaire 4</v>
      </c>
      <c r="F175" s="1224">
        <f>'SITE 1'!C913</f>
        <v>0</v>
      </c>
      <c r="G175" s="1225">
        <f>'SITE 1'!D913</f>
        <v>0</v>
      </c>
      <c r="H175" s="1226">
        <f>'SITE 1'!E913</f>
        <v>0</v>
      </c>
    </row>
    <row r="176" spans="1:8" s="1222" customFormat="1" ht="12" customHeight="1" x14ac:dyDescent="0.25">
      <c r="A176" s="1217" t="s">
        <v>183</v>
      </c>
      <c r="B176" s="1217" t="str">
        <f>'SITE 1'!$H$6</f>
        <v>SITE 1</v>
      </c>
      <c r="C176" s="1217" t="s">
        <v>471</v>
      </c>
      <c r="D176" s="1218" t="s">
        <v>316</v>
      </c>
      <c r="E176" s="1223" t="str">
        <f>'SITE 1'!B914</f>
        <v>Secrétaire 5</v>
      </c>
      <c r="F176" s="1224">
        <f>'SITE 1'!C914</f>
        <v>0</v>
      </c>
      <c r="G176" s="1225">
        <f>'SITE 1'!D914</f>
        <v>0</v>
      </c>
      <c r="H176" s="1226">
        <f>'SITE 1'!E914</f>
        <v>0</v>
      </c>
    </row>
    <row r="177" spans="1:8" x14ac:dyDescent="0.25">
      <c r="A177" s="1217" t="s">
        <v>230</v>
      </c>
      <c r="B177" s="1217" t="str">
        <f>'SITE 2'!$H$6</f>
        <v>SITE 2</v>
      </c>
      <c r="C177" s="1217" t="s">
        <v>470</v>
      </c>
      <c r="D177" s="1218" t="s">
        <v>21</v>
      </c>
      <c r="E177" s="1223" t="str">
        <f>'SITE 2'!B20</f>
        <v>Coordinateur 1</v>
      </c>
      <c r="F177" s="1224">
        <f>'SITE 2'!C20</f>
        <v>0</v>
      </c>
      <c r="G177" s="1225">
        <f>'SITE 2'!D20</f>
        <v>0</v>
      </c>
      <c r="H177" s="1226">
        <f>'SITE 2'!E20</f>
        <v>0</v>
      </c>
    </row>
    <row r="178" spans="1:8" x14ac:dyDescent="0.25">
      <c r="A178" s="1217" t="s">
        <v>230</v>
      </c>
      <c r="B178" s="1217" t="str">
        <f>'SITE 2'!$H$6</f>
        <v>SITE 2</v>
      </c>
      <c r="C178" s="1217" t="s">
        <v>470</v>
      </c>
      <c r="D178" s="1218" t="s">
        <v>21</v>
      </c>
      <c r="E178" s="1223" t="str">
        <f>'SITE 2'!B21</f>
        <v>Coordinateur 2</v>
      </c>
      <c r="F178" s="1224">
        <f>'SITE 2'!C21</f>
        <v>0</v>
      </c>
      <c r="G178" s="1225">
        <f>'SITE 2'!D21</f>
        <v>0</v>
      </c>
      <c r="H178" s="1226">
        <f>'SITE 2'!E21</f>
        <v>0</v>
      </c>
    </row>
    <row r="179" spans="1:8" x14ac:dyDescent="0.25">
      <c r="A179" s="1217" t="s">
        <v>230</v>
      </c>
      <c r="B179" s="1217" t="str">
        <f>'SITE 2'!$H$6</f>
        <v>SITE 2</v>
      </c>
      <c r="C179" s="1217" t="s">
        <v>470</v>
      </c>
      <c r="D179" s="1218" t="s">
        <v>21</v>
      </c>
      <c r="E179" s="1223" t="str">
        <f>'SITE 2'!B22</f>
        <v>Coordinateur 3</v>
      </c>
      <c r="F179" s="1224">
        <f>'SITE 2'!C22</f>
        <v>0</v>
      </c>
      <c r="G179" s="1225">
        <f>'SITE 2'!D22</f>
        <v>0</v>
      </c>
      <c r="H179" s="1226">
        <f>'SITE 2'!E22</f>
        <v>0</v>
      </c>
    </row>
    <row r="180" spans="1:8" x14ac:dyDescent="0.25">
      <c r="A180" s="1217" t="s">
        <v>230</v>
      </c>
      <c r="B180" s="1217" t="str">
        <f>'SITE 2'!$H$6</f>
        <v>SITE 2</v>
      </c>
      <c r="C180" s="1217" t="s">
        <v>470</v>
      </c>
      <c r="D180" s="1218" t="s">
        <v>605</v>
      </c>
      <c r="E180" s="1223" t="str">
        <f>'SITE 2'!B26</f>
        <v>Responsable 1</v>
      </c>
      <c r="F180" s="1224">
        <f>'SITE 2'!C26</f>
        <v>0</v>
      </c>
      <c r="G180" s="1225">
        <f>'SITE 2'!D26</f>
        <v>0</v>
      </c>
      <c r="H180" s="1226">
        <f>'SITE 2'!E26</f>
        <v>0</v>
      </c>
    </row>
    <row r="181" spans="1:8" x14ac:dyDescent="0.25">
      <c r="A181" s="1217" t="s">
        <v>230</v>
      </c>
      <c r="B181" s="1217" t="str">
        <f>'SITE 2'!$H$6</f>
        <v>SITE 2</v>
      </c>
      <c r="C181" s="1217" t="s">
        <v>470</v>
      </c>
      <c r="D181" s="1218" t="s">
        <v>605</v>
      </c>
      <c r="E181" s="1223" t="str">
        <f>'SITE 2'!B27</f>
        <v>Responsable 2</v>
      </c>
      <c r="F181" s="1224">
        <f>'SITE 2'!C27</f>
        <v>0</v>
      </c>
      <c r="G181" s="1225">
        <f>'SITE 2'!D27</f>
        <v>0</v>
      </c>
      <c r="H181" s="1226">
        <f>'SITE 2'!E27</f>
        <v>0</v>
      </c>
    </row>
    <row r="182" spans="1:8" x14ac:dyDescent="0.25">
      <c r="A182" s="1217" t="s">
        <v>230</v>
      </c>
      <c r="B182" s="1217" t="str">
        <f>'SITE 2'!$H$6</f>
        <v>SITE 2</v>
      </c>
      <c r="C182" s="1217" t="s">
        <v>470</v>
      </c>
      <c r="D182" s="1218" t="s">
        <v>605</v>
      </c>
      <c r="E182" s="1223" t="str">
        <f>'SITE 2'!B28</f>
        <v>Responsable 3</v>
      </c>
      <c r="F182" s="1224">
        <f>'SITE 2'!C28</f>
        <v>0</v>
      </c>
      <c r="G182" s="1225">
        <f>'SITE 2'!D28</f>
        <v>0</v>
      </c>
      <c r="H182" s="1226">
        <f>'SITE 2'!E28</f>
        <v>0</v>
      </c>
    </row>
    <row r="183" spans="1:8" x14ac:dyDescent="0.25">
      <c r="A183" s="1217" t="s">
        <v>230</v>
      </c>
      <c r="B183" s="1217" t="str">
        <f>'SITE 2'!$H$6</f>
        <v>SITE 2</v>
      </c>
      <c r="C183" s="1217" t="s">
        <v>470</v>
      </c>
      <c r="D183" s="1218" t="s">
        <v>46</v>
      </c>
      <c r="E183" s="1223" t="str">
        <f>'SITE 2'!B32</f>
        <v>Animateur 1</v>
      </c>
      <c r="F183" s="1224">
        <f>'SITE 2'!C32</f>
        <v>0</v>
      </c>
      <c r="G183" s="1225">
        <f>'SITE 2'!D32</f>
        <v>0</v>
      </c>
      <c r="H183" s="1226">
        <f>'SITE 2'!E32</f>
        <v>0</v>
      </c>
    </row>
    <row r="184" spans="1:8" x14ac:dyDescent="0.25">
      <c r="A184" s="1217" t="s">
        <v>230</v>
      </c>
      <c r="B184" s="1217" t="str">
        <f>'SITE 2'!$H$6</f>
        <v>SITE 2</v>
      </c>
      <c r="C184" s="1217" t="s">
        <v>470</v>
      </c>
      <c r="D184" s="1218" t="s">
        <v>46</v>
      </c>
      <c r="E184" s="1223" t="str">
        <f>'SITE 2'!B33</f>
        <v>Animateur 2</v>
      </c>
      <c r="F184" s="1224">
        <f>'SITE 2'!C33</f>
        <v>0</v>
      </c>
      <c r="G184" s="1225">
        <f>'SITE 2'!D33</f>
        <v>0</v>
      </c>
      <c r="H184" s="1226">
        <f>'SITE 2'!E33</f>
        <v>0</v>
      </c>
    </row>
    <row r="185" spans="1:8" x14ac:dyDescent="0.25">
      <c r="A185" s="1217" t="s">
        <v>230</v>
      </c>
      <c r="B185" s="1217" t="str">
        <f>'SITE 2'!$H$6</f>
        <v>SITE 2</v>
      </c>
      <c r="C185" s="1217" t="s">
        <v>470</v>
      </c>
      <c r="D185" s="1218" t="s">
        <v>46</v>
      </c>
      <c r="E185" s="1223" t="str">
        <f>'SITE 2'!B34</f>
        <v>Animateur 3</v>
      </c>
      <c r="F185" s="1224">
        <f>'SITE 2'!C34</f>
        <v>0</v>
      </c>
      <c r="G185" s="1225">
        <f>'SITE 2'!D34</f>
        <v>0</v>
      </c>
      <c r="H185" s="1226">
        <f>'SITE 2'!E34</f>
        <v>0</v>
      </c>
    </row>
    <row r="186" spans="1:8" x14ac:dyDescent="0.25">
      <c r="A186" s="1217" t="s">
        <v>230</v>
      </c>
      <c r="B186" s="1217" t="str">
        <f>'SITE 2'!$H$6</f>
        <v>SITE 2</v>
      </c>
      <c r="C186" s="1217" t="s">
        <v>470</v>
      </c>
      <c r="D186" s="1218" t="s">
        <v>46</v>
      </c>
      <c r="E186" s="1223" t="str">
        <f>'SITE 2'!B35</f>
        <v>Animateur 4</v>
      </c>
      <c r="F186" s="1224">
        <f>'SITE 2'!C35</f>
        <v>0</v>
      </c>
      <c r="G186" s="1225">
        <f>'SITE 2'!D35</f>
        <v>0</v>
      </c>
      <c r="H186" s="1226">
        <f>'SITE 2'!E35</f>
        <v>0</v>
      </c>
    </row>
    <row r="187" spans="1:8" x14ac:dyDescent="0.25">
      <c r="A187" s="1217" t="s">
        <v>230</v>
      </c>
      <c r="B187" s="1217" t="str">
        <f>'SITE 2'!$H$6</f>
        <v>SITE 2</v>
      </c>
      <c r="C187" s="1217" t="s">
        <v>470</v>
      </c>
      <c r="D187" s="1218" t="s">
        <v>46</v>
      </c>
      <c r="E187" s="1223" t="str">
        <f>'SITE 2'!B36</f>
        <v>Animateur 5</v>
      </c>
      <c r="F187" s="1224">
        <f>'SITE 2'!C36</f>
        <v>0</v>
      </c>
      <c r="G187" s="1225">
        <f>'SITE 2'!D36</f>
        <v>0</v>
      </c>
      <c r="H187" s="1226">
        <f>'SITE 2'!E36</f>
        <v>0</v>
      </c>
    </row>
    <row r="188" spans="1:8" x14ac:dyDescent="0.25">
      <c r="A188" s="1217" t="s">
        <v>230</v>
      </c>
      <c r="B188" s="1217" t="str">
        <f>'SITE 2'!$H$6</f>
        <v>SITE 2</v>
      </c>
      <c r="C188" s="1217" t="s">
        <v>470</v>
      </c>
      <c r="D188" s="1218" t="s">
        <v>46</v>
      </c>
      <c r="E188" s="1223" t="str">
        <f>'SITE 2'!B37</f>
        <v>Animateur 6</v>
      </c>
      <c r="F188" s="1224">
        <f>'SITE 2'!C37</f>
        <v>0</v>
      </c>
      <c r="G188" s="1225">
        <f>'SITE 2'!D37</f>
        <v>0</v>
      </c>
      <c r="H188" s="1226">
        <f>'SITE 2'!E37</f>
        <v>0</v>
      </c>
    </row>
    <row r="189" spans="1:8" x14ac:dyDescent="0.25">
      <c r="A189" s="1217" t="s">
        <v>230</v>
      </c>
      <c r="B189" s="1217" t="str">
        <f>'SITE 2'!$H$6</f>
        <v>SITE 2</v>
      </c>
      <c r="C189" s="1217" t="s">
        <v>470</v>
      </c>
      <c r="D189" s="1218" t="s">
        <v>46</v>
      </c>
      <c r="E189" s="1223" t="str">
        <f>'SITE 2'!B38</f>
        <v>Animateur 7</v>
      </c>
      <c r="F189" s="1224">
        <f>'SITE 2'!C38</f>
        <v>0</v>
      </c>
      <c r="G189" s="1225">
        <f>'SITE 2'!D38</f>
        <v>0</v>
      </c>
      <c r="H189" s="1226">
        <f>'SITE 2'!E38</f>
        <v>0</v>
      </c>
    </row>
    <row r="190" spans="1:8" x14ac:dyDescent="0.25">
      <c r="A190" s="1217" t="s">
        <v>230</v>
      </c>
      <c r="B190" s="1217" t="str">
        <f>'SITE 2'!$H$6</f>
        <v>SITE 2</v>
      </c>
      <c r="C190" s="1217" t="s">
        <v>470</v>
      </c>
      <c r="D190" s="1218" t="s">
        <v>46</v>
      </c>
      <c r="E190" s="1223" t="str">
        <f>'SITE 2'!B39</f>
        <v>Animateur 8</v>
      </c>
      <c r="F190" s="1224">
        <f>'SITE 2'!C39</f>
        <v>0</v>
      </c>
      <c r="G190" s="1225">
        <f>'SITE 2'!D39</f>
        <v>0</v>
      </c>
      <c r="H190" s="1226">
        <f>'SITE 2'!E39</f>
        <v>0</v>
      </c>
    </row>
    <row r="191" spans="1:8" x14ac:dyDescent="0.25">
      <c r="A191" s="1217" t="s">
        <v>230</v>
      </c>
      <c r="B191" s="1217" t="str">
        <f>'SITE 2'!$H$6</f>
        <v>SITE 2</v>
      </c>
      <c r="C191" s="1217" t="s">
        <v>470</v>
      </c>
      <c r="D191" s="1218" t="s">
        <v>46</v>
      </c>
      <c r="E191" s="1223" t="str">
        <f>'SITE 2'!B40</f>
        <v>Animateur 9</v>
      </c>
      <c r="F191" s="1224">
        <f>'SITE 2'!C40</f>
        <v>0</v>
      </c>
      <c r="G191" s="1225">
        <f>'SITE 2'!D40</f>
        <v>0</v>
      </c>
      <c r="H191" s="1226">
        <f>'SITE 2'!E40</f>
        <v>0</v>
      </c>
    </row>
    <row r="192" spans="1:8" x14ac:dyDescent="0.25">
      <c r="A192" s="1217" t="s">
        <v>230</v>
      </c>
      <c r="B192" s="1217" t="str">
        <f>'SITE 2'!$H$6</f>
        <v>SITE 2</v>
      </c>
      <c r="C192" s="1217" t="s">
        <v>470</v>
      </c>
      <c r="D192" s="1218" t="s">
        <v>46</v>
      </c>
      <c r="E192" s="1223" t="str">
        <f>'SITE 2'!B41</f>
        <v>Animateur 10</v>
      </c>
      <c r="F192" s="1224">
        <f>'SITE 2'!C41</f>
        <v>0</v>
      </c>
      <c r="G192" s="1225">
        <f>'SITE 2'!D41</f>
        <v>0</v>
      </c>
      <c r="H192" s="1226">
        <f>'SITE 2'!E41</f>
        <v>0</v>
      </c>
    </row>
    <row r="193" spans="1:8" x14ac:dyDescent="0.25">
      <c r="A193" s="1217" t="s">
        <v>230</v>
      </c>
      <c r="B193" s="1217" t="str">
        <f>'SITE 2'!$H$6</f>
        <v>SITE 2</v>
      </c>
      <c r="C193" s="1217" t="s">
        <v>470</v>
      </c>
      <c r="D193" s="1218" t="s">
        <v>46</v>
      </c>
      <c r="E193" s="1223" t="str">
        <f>'SITE 2'!B42</f>
        <v>Animateur 11</v>
      </c>
      <c r="F193" s="1224">
        <f>'SITE 2'!C42</f>
        <v>0</v>
      </c>
      <c r="G193" s="1225">
        <f>'SITE 2'!D42</f>
        <v>0</v>
      </c>
      <c r="H193" s="1226">
        <f>'SITE 2'!E42</f>
        <v>0</v>
      </c>
    </row>
    <row r="194" spans="1:8" x14ac:dyDescent="0.25">
      <c r="A194" s="1217" t="s">
        <v>230</v>
      </c>
      <c r="B194" s="1217" t="str">
        <f>'SITE 2'!$H$6</f>
        <v>SITE 2</v>
      </c>
      <c r="C194" s="1217" t="s">
        <v>470</v>
      </c>
      <c r="D194" s="1218" t="s">
        <v>46</v>
      </c>
      <c r="E194" s="1223" t="str">
        <f>'SITE 2'!B43</f>
        <v>Animateur 12</v>
      </c>
      <c r="F194" s="1224">
        <f>'SITE 2'!C43</f>
        <v>0</v>
      </c>
      <c r="G194" s="1225">
        <f>'SITE 2'!D43</f>
        <v>0</v>
      </c>
      <c r="H194" s="1226">
        <f>'SITE 2'!E43</f>
        <v>0</v>
      </c>
    </row>
    <row r="195" spans="1:8" x14ac:dyDescent="0.25">
      <c r="A195" s="1217" t="s">
        <v>230</v>
      </c>
      <c r="B195" s="1217" t="str">
        <f>'SITE 2'!$H$6</f>
        <v>SITE 2</v>
      </c>
      <c r="C195" s="1217" t="s">
        <v>470</v>
      </c>
      <c r="D195" s="1218" t="s">
        <v>46</v>
      </c>
      <c r="E195" s="1223" t="str">
        <f>'SITE 2'!B44</f>
        <v>Animateur 13</v>
      </c>
      <c r="F195" s="1224">
        <f>'SITE 2'!C44</f>
        <v>0</v>
      </c>
      <c r="G195" s="1225">
        <f>'SITE 2'!D44</f>
        <v>0</v>
      </c>
      <c r="H195" s="1226">
        <f>'SITE 2'!E44</f>
        <v>0</v>
      </c>
    </row>
    <row r="196" spans="1:8" x14ac:dyDescent="0.25">
      <c r="A196" s="1217" t="s">
        <v>230</v>
      </c>
      <c r="B196" s="1217" t="str">
        <f>'SITE 2'!$H$6</f>
        <v>SITE 2</v>
      </c>
      <c r="C196" s="1217" t="s">
        <v>470</v>
      </c>
      <c r="D196" s="1218" t="s">
        <v>46</v>
      </c>
      <c r="E196" s="1223" t="str">
        <f>'SITE 2'!B45</f>
        <v>Animateur 14</v>
      </c>
      <c r="F196" s="1224">
        <f>'SITE 2'!C45</f>
        <v>0</v>
      </c>
      <c r="G196" s="1225">
        <f>'SITE 2'!D45</f>
        <v>0</v>
      </c>
      <c r="H196" s="1226">
        <f>'SITE 2'!E45</f>
        <v>0</v>
      </c>
    </row>
    <row r="197" spans="1:8" x14ac:dyDescent="0.25">
      <c r="A197" s="1217" t="s">
        <v>230</v>
      </c>
      <c r="B197" s="1217" t="str">
        <f>'SITE 2'!$H$6</f>
        <v>SITE 2</v>
      </c>
      <c r="C197" s="1217" t="s">
        <v>470</v>
      </c>
      <c r="D197" s="1218" t="s">
        <v>46</v>
      </c>
      <c r="E197" s="1223" t="str">
        <f>'SITE 2'!B46</f>
        <v>Animateur 15</v>
      </c>
      <c r="F197" s="1224">
        <f>'SITE 2'!C46</f>
        <v>0</v>
      </c>
      <c r="G197" s="1225">
        <f>'SITE 2'!D46</f>
        <v>0</v>
      </c>
      <c r="H197" s="1226">
        <f>'SITE 2'!E46</f>
        <v>0</v>
      </c>
    </row>
    <row r="198" spans="1:8" x14ac:dyDescent="0.25">
      <c r="A198" s="1217" t="s">
        <v>230</v>
      </c>
      <c r="B198" s="1217" t="str">
        <f>'SITE 2'!$H$6</f>
        <v>SITE 2</v>
      </c>
      <c r="C198" s="1217" t="s">
        <v>470</v>
      </c>
      <c r="D198" s="1218" t="s">
        <v>315</v>
      </c>
      <c r="E198" s="1223" t="str">
        <f>'SITE 2'!B50</f>
        <v>Agents d'entretien 1</v>
      </c>
      <c r="F198" s="1224">
        <f>'SITE 2'!C50</f>
        <v>0</v>
      </c>
      <c r="G198" s="1225">
        <f>'SITE 2'!D50</f>
        <v>0</v>
      </c>
      <c r="H198" s="1226">
        <f>'SITE 2'!E50</f>
        <v>0</v>
      </c>
    </row>
    <row r="199" spans="1:8" x14ac:dyDescent="0.25">
      <c r="A199" s="1217" t="s">
        <v>230</v>
      </c>
      <c r="B199" s="1217" t="str">
        <f>'SITE 2'!$H$6</f>
        <v>SITE 2</v>
      </c>
      <c r="C199" s="1217" t="s">
        <v>470</v>
      </c>
      <c r="D199" s="1218" t="s">
        <v>315</v>
      </c>
      <c r="E199" s="1223" t="str">
        <f>'SITE 2'!B51</f>
        <v>Agents d'entretien 2</v>
      </c>
      <c r="F199" s="1224">
        <f>'SITE 2'!C51</f>
        <v>0</v>
      </c>
      <c r="G199" s="1225">
        <f>'SITE 2'!D51</f>
        <v>0</v>
      </c>
      <c r="H199" s="1226">
        <f>'SITE 2'!E51</f>
        <v>0</v>
      </c>
    </row>
    <row r="200" spans="1:8" x14ac:dyDescent="0.25">
      <c r="A200" s="1217" t="s">
        <v>230</v>
      </c>
      <c r="B200" s="1217" t="str">
        <f>'SITE 2'!$H$6</f>
        <v>SITE 2</v>
      </c>
      <c r="C200" s="1217" t="s">
        <v>470</v>
      </c>
      <c r="D200" s="1218" t="s">
        <v>315</v>
      </c>
      <c r="E200" s="1223" t="str">
        <f>'SITE 2'!B52</f>
        <v>Agents d'entretien 3</v>
      </c>
      <c r="F200" s="1224">
        <f>'SITE 2'!C52</f>
        <v>0</v>
      </c>
      <c r="G200" s="1225">
        <f>'SITE 2'!D52</f>
        <v>0</v>
      </c>
      <c r="H200" s="1226">
        <f>'SITE 2'!E52</f>
        <v>0</v>
      </c>
    </row>
    <row r="201" spans="1:8" x14ac:dyDescent="0.25">
      <c r="A201" s="1217" t="s">
        <v>230</v>
      </c>
      <c r="B201" s="1217" t="str">
        <f>'SITE 2'!$H$6</f>
        <v>SITE 2</v>
      </c>
      <c r="C201" s="1217" t="s">
        <v>470</v>
      </c>
      <c r="D201" s="1218" t="s">
        <v>316</v>
      </c>
      <c r="E201" s="1223" t="str">
        <f>'SITE 2'!B56</f>
        <v>Secrétaire 1</v>
      </c>
      <c r="F201" s="1224">
        <f>'SITE 2'!C56</f>
        <v>0</v>
      </c>
      <c r="G201" s="1225">
        <f>'SITE 2'!D56</f>
        <v>0</v>
      </c>
      <c r="H201" s="1226">
        <f>'SITE 2'!E56</f>
        <v>0</v>
      </c>
    </row>
    <row r="202" spans="1:8" x14ac:dyDescent="0.25">
      <c r="A202" s="1217" t="s">
        <v>230</v>
      </c>
      <c r="B202" s="1217" t="str">
        <f>'SITE 2'!$H$6</f>
        <v>SITE 2</v>
      </c>
      <c r="C202" s="1217" t="s">
        <v>470</v>
      </c>
      <c r="D202" s="1218" t="s">
        <v>316</v>
      </c>
      <c r="E202" s="1223" t="str">
        <f>'SITE 2'!B57</f>
        <v>Secrétaire 2</v>
      </c>
      <c r="F202" s="1224">
        <f>'SITE 2'!C57</f>
        <v>0</v>
      </c>
      <c r="G202" s="1225">
        <f>'SITE 2'!D57</f>
        <v>0</v>
      </c>
      <c r="H202" s="1226">
        <f>'SITE 2'!E57</f>
        <v>0</v>
      </c>
    </row>
    <row r="203" spans="1:8" x14ac:dyDescent="0.25">
      <c r="A203" s="1217" t="s">
        <v>230</v>
      </c>
      <c r="B203" s="1217" t="str">
        <f>'SITE 2'!$H$6</f>
        <v>SITE 2</v>
      </c>
      <c r="C203" s="1217" t="s">
        <v>470</v>
      </c>
      <c r="D203" s="1218" t="s">
        <v>316</v>
      </c>
      <c r="E203" s="1223" t="str">
        <f>'SITE 2'!B58</f>
        <v>Secrétaire 3</v>
      </c>
      <c r="F203" s="1224">
        <f>'SITE 2'!C58</f>
        <v>0</v>
      </c>
      <c r="G203" s="1225">
        <f>'SITE 2'!D58</f>
        <v>0</v>
      </c>
      <c r="H203" s="1226">
        <f>'SITE 2'!E58</f>
        <v>0</v>
      </c>
    </row>
    <row r="204" spans="1:8" x14ac:dyDescent="0.25">
      <c r="A204" s="1217" t="s">
        <v>230</v>
      </c>
      <c r="B204" s="1217" t="str">
        <f>'SITE 2'!$H$6</f>
        <v>SITE 2</v>
      </c>
      <c r="C204" s="1217" t="s">
        <v>470</v>
      </c>
      <c r="D204" s="1218" t="s">
        <v>316</v>
      </c>
      <c r="E204" s="1223" t="str">
        <f>'SITE 2'!B59</f>
        <v>Secrétaire 4</v>
      </c>
      <c r="F204" s="1224">
        <f>'SITE 2'!C59</f>
        <v>0</v>
      </c>
      <c r="G204" s="1225">
        <f>'SITE 2'!D59</f>
        <v>0</v>
      </c>
      <c r="H204" s="1226">
        <f>'SITE 2'!E59</f>
        <v>0</v>
      </c>
    </row>
    <row r="205" spans="1:8" x14ac:dyDescent="0.25">
      <c r="A205" s="1217" t="s">
        <v>230</v>
      </c>
      <c r="B205" s="1217" t="str">
        <f>'SITE 2'!$H$6</f>
        <v>SITE 2</v>
      </c>
      <c r="C205" s="1217" t="s">
        <v>470</v>
      </c>
      <c r="D205" s="1218" t="s">
        <v>316</v>
      </c>
      <c r="E205" s="1223" t="str">
        <f>'SITE 2'!B60</f>
        <v>Secrétaire 5</v>
      </c>
      <c r="F205" s="1224">
        <f>'SITE 2'!C60</f>
        <v>0</v>
      </c>
      <c r="G205" s="1225">
        <f>'SITE 2'!D60</f>
        <v>0</v>
      </c>
      <c r="H205" s="1226">
        <f>'SITE 2'!E60</f>
        <v>0</v>
      </c>
    </row>
    <row r="206" spans="1:8" x14ac:dyDescent="0.25">
      <c r="A206" s="1217" t="s">
        <v>230</v>
      </c>
      <c r="B206" s="1217" t="str">
        <f>'SITE 2'!$H$6</f>
        <v>SITE 2</v>
      </c>
      <c r="C206" s="1217" t="s">
        <v>606</v>
      </c>
      <c r="D206" s="1218" t="s">
        <v>21</v>
      </c>
      <c r="E206" s="1223" t="str">
        <f>'SITE 2'!B381</f>
        <v>Coordinateur 1</v>
      </c>
      <c r="F206" s="1224">
        <f>'SITE 2'!C381</f>
        <v>0</v>
      </c>
      <c r="G206" s="1225">
        <f>'SITE 2'!D381</f>
        <v>0</v>
      </c>
      <c r="H206" s="1226">
        <f>'SITE 2'!E381</f>
        <v>0</v>
      </c>
    </row>
    <row r="207" spans="1:8" x14ac:dyDescent="0.25">
      <c r="A207" s="1217" t="s">
        <v>230</v>
      </c>
      <c r="B207" s="1217" t="str">
        <f>'SITE 2'!$H$6</f>
        <v>SITE 2</v>
      </c>
      <c r="C207" s="1217" t="s">
        <v>606</v>
      </c>
      <c r="D207" s="1218" t="s">
        <v>21</v>
      </c>
      <c r="E207" s="1223" t="str">
        <f>'SITE 2'!B382</f>
        <v>Coordinateur 2</v>
      </c>
      <c r="F207" s="1224">
        <f>'SITE 2'!C382</f>
        <v>0</v>
      </c>
      <c r="G207" s="1225">
        <f>'SITE 2'!D382</f>
        <v>0</v>
      </c>
      <c r="H207" s="1226">
        <f>'SITE 2'!E382</f>
        <v>0</v>
      </c>
    </row>
    <row r="208" spans="1:8" x14ac:dyDescent="0.25">
      <c r="A208" s="1217" t="s">
        <v>230</v>
      </c>
      <c r="B208" s="1217" t="str">
        <f>'SITE 2'!$H$6</f>
        <v>SITE 2</v>
      </c>
      <c r="C208" s="1217" t="s">
        <v>606</v>
      </c>
      <c r="D208" s="1218" t="s">
        <v>21</v>
      </c>
      <c r="E208" s="1223" t="str">
        <f>'SITE 2'!B383</f>
        <v>Coordinateur 3</v>
      </c>
      <c r="F208" s="1224">
        <f>'SITE 2'!C383</f>
        <v>0</v>
      </c>
      <c r="G208" s="1225">
        <f>'SITE 2'!D383</f>
        <v>0</v>
      </c>
      <c r="H208" s="1226">
        <f>'SITE 2'!E383</f>
        <v>0</v>
      </c>
    </row>
    <row r="209" spans="1:8" x14ac:dyDescent="0.25">
      <c r="A209" s="1217" t="s">
        <v>230</v>
      </c>
      <c r="B209" s="1217" t="str">
        <f>'SITE 2'!$H$6</f>
        <v>SITE 2</v>
      </c>
      <c r="C209" s="1217" t="s">
        <v>606</v>
      </c>
      <c r="D209" s="1218" t="s">
        <v>605</v>
      </c>
      <c r="E209" s="1223" t="str">
        <f>'SITE 2'!B387</f>
        <v>Responsable 1</v>
      </c>
      <c r="F209" s="1224">
        <f>'SITE 2'!C387</f>
        <v>0</v>
      </c>
      <c r="G209" s="1225">
        <f>'SITE 2'!D387</f>
        <v>0</v>
      </c>
      <c r="H209" s="1226">
        <f>'SITE 2'!E387</f>
        <v>0</v>
      </c>
    </row>
    <row r="210" spans="1:8" x14ac:dyDescent="0.25">
      <c r="A210" s="1217" t="s">
        <v>230</v>
      </c>
      <c r="B210" s="1217" t="str">
        <f>'SITE 2'!$H$6</f>
        <v>SITE 2</v>
      </c>
      <c r="C210" s="1217" t="s">
        <v>606</v>
      </c>
      <c r="D210" s="1218" t="s">
        <v>605</v>
      </c>
      <c r="E210" s="1223" t="str">
        <f>'SITE 2'!B388</f>
        <v>Responsable 2</v>
      </c>
      <c r="F210" s="1224">
        <f>'SITE 2'!C388</f>
        <v>0</v>
      </c>
      <c r="G210" s="1225">
        <f>'SITE 2'!D388</f>
        <v>0</v>
      </c>
      <c r="H210" s="1226">
        <f>'SITE 2'!E388</f>
        <v>0</v>
      </c>
    </row>
    <row r="211" spans="1:8" x14ac:dyDescent="0.25">
      <c r="A211" s="1217" t="s">
        <v>230</v>
      </c>
      <c r="B211" s="1217" t="str">
        <f>'SITE 2'!$H$6</f>
        <v>SITE 2</v>
      </c>
      <c r="C211" s="1217" t="s">
        <v>606</v>
      </c>
      <c r="D211" s="1218" t="s">
        <v>605</v>
      </c>
      <c r="E211" s="1223" t="str">
        <f>'SITE 2'!B389</f>
        <v>Responsable 3</v>
      </c>
      <c r="F211" s="1224">
        <f>'SITE 2'!C389</f>
        <v>0</v>
      </c>
      <c r="G211" s="1225">
        <f>'SITE 2'!D389</f>
        <v>0</v>
      </c>
      <c r="H211" s="1226">
        <f>'SITE 2'!E389</f>
        <v>0</v>
      </c>
    </row>
    <row r="212" spans="1:8" x14ac:dyDescent="0.25">
      <c r="A212" s="1217" t="s">
        <v>230</v>
      </c>
      <c r="B212" s="1217" t="str">
        <f>'SITE 2'!$H$6</f>
        <v>SITE 2</v>
      </c>
      <c r="C212" s="1217" t="s">
        <v>606</v>
      </c>
      <c r="D212" s="1218" t="s">
        <v>46</v>
      </c>
      <c r="E212" s="1223" t="str">
        <f>'SITE 2'!B393</f>
        <v>Animateur 1</v>
      </c>
      <c r="F212" s="1224">
        <f>'SITE 2'!C393</f>
        <v>0</v>
      </c>
      <c r="G212" s="1225">
        <f>'SITE 2'!D393</f>
        <v>0</v>
      </c>
      <c r="H212" s="1226">
        <f>'SITE 2'!E393</f>
        <v>0</v>
      </c>
    </row>
    <row r="213" spans="1:8" x14ac:dyDescent="0.25">
      <c r="A213" s="1217" t="s">
        <v>230</v>
      </c>
      <c r="B213" s="1217" t="str">
        <f>'SITE 2'!$H$6</f>
        <v>SITE 2</v>
      </c>
      <c r="C213" s="1217" t="s">
        <v>606</v>
      </c>
      <c r="D213" s="1218" t="s">
        <v>46</v>
      </c>
      <c r="E213" s="1223" t="str">
        <f>'SITE 2'!B394</f>
        <v>Animateur 2</v>
      </c>
      <c r="F213" s="1224">
        <f>'SITE 2'!C394</f>
        <v>0</v>
      </c>
      <c r="G213" s="1225">
        <f>'SITE 2'!D394</f>
        <v>0</v>
      </c>
      <c r="H213" s="1226">
        <f>'SITE 2'!E394</f>
        <v>0</v>
      </c>
    </row>
    <row r="214" spans="1:8" x14ac:dyDescent="0.25">
      <c r="A214" s="1217" t="s">
        <v>230</v>
      </c>
      <c r="B214" s="1217" t="str">
        <f>'SITE 2'!$H$6</f>
        <v>SITE 2</v>
      </c>
      <c r="C214" s="1217" t="s">
        <v>606</v>
      </c>
      <c r="D214" s="1218" t="s">
        <v>46</v>
      </c>
      <c r="E214" s="1223" t="str">
        <f>'SITE 2'!B395</f>
        <v>Animateur 3</v>
      </c>
      <c r="F214" s="1224">
        <f>'SITE 2'!C395</f>
        <v>0</v>
      </c>
      <c r="G214" s="1225">
        <f>'SITE 2'!D395</f>
        <v>0</v>
      </c>
      <c r="H214" s="1226">
        <f>'SITE 2'!E395</f>
        <v>0</v>
      </c>
    </row>
    <row r="215" spans="1:8" x14ac:dyDescent="0.25">
      <c r="A215" s="1217" t="s">
        <v>230</v>
      </c>
      <c r="B215" s="1217" t="str">
        <f>'SITE 2'!$H$6</f>
        <v>SITE 2</v>
      </c>
      <c r="C215" s="1217" t="s">
        <v>606</v>
      </c>
      <c r="D215" s="1218" t="s">
        <v>46</v>
      </c>
      <c r="E215" s="1223" t="str">
        <f>'SITE 2'!B396</f>
        <v>Animateur 4</v>
      </c>
      <c r="F215" s="1224">
        <f>'SITE 2'!C396</f>
        <v>0</v>
      </c>
      <c r="G215" s="1225">
        <f>'SITE 2'!D396</f>
        <v>0</v>
      </c>
      <c r="H215" s="1226">
        <f>'SITE 2'!E396</f>
        <v>0</v>
      </c>
    </row>
    <row r="216" spans="1:8" x14ac:dyDescent="0.25">
      <c r="A216" s="1217" t="s">
        <v>230</v>
      </c>
      <c r="B216" s="1217" t="str">
        <f>'SITE 2'!$H$6</f>
        <v>SITE 2</v>
      </c>
      <c r="C216" s="1217" t="s">
        <v>606</v>
      </c>
      <c r="D216" s="1218" t="s">
        <v>46</v>
      </c>
      <c r="E216" s="1223" t="str">
        <f>'SITE 2'!B397</f>
        <v>Animateur 5</v>
      </c>
      <c r="F216" s="1224">
        <f>'SITE 2'!C397</f>
        <v>0</v>
      </c>
      <c r="G216" s="1225">
        <f>'SITE 2'!D397</f>
        <v>0</v>
      </c>
      <c r="H216" s="1226">
        <f>'SITE 2'!E397</f>
        <v>0</v>
      </c>
    </row>
    <row r="217" spans="1:8" x14ac:dyDescent="0.25">
      <c r="A217" s="1217" t="s">
        <v>230</v>
      </c>
      <c r="B217" s="1217" t="str">
        <f>'SITE 2'!$H$6</f>
        <v>SITE 2</v>
      </c>
      <c r="C217" s="1217" t="s">
        <v>606</v>
      </c>
      <c r="D217" s="1218" t="s">
        <v>46</v>
      </c>
      <c r="E217" s="1223" t="str">
        <f>'SITE 2'!B398</f>
        <v>Animateur 6</v>
      </c>
      <c r="F217" s="1224">
        <f>'SITE 2'!C398</f>
        <v>0</v>
      </c>
      <c r="G217" s="1225">
        <f>'SITE 2'!D398</f>
        <v>0</v>
      </c>
      <c r="H217" s="1226">
        <f>'SITE 2'!E398</f>
        <v>0</v>
      </c>
    </row>
    <row r="218" spans="1:8" x14ac:dyDescent="0.25">
      <c r="A218" s="1217" t="s">
        <v>230</v>
      </c>
      <c r="B218" s="1217" t="str">
        <f>'SITE 2'!$H$6</f>
        <v>SITE 2</v>
      </c>
      <c r="C218" s="1217" t="s">
        <v>606</v>
      </c>
      <c r="D218" s="1218" t="s">
        <v>46</v>
      </c>
      <c r="E218" s="1223" t="str">
        <f>'SITE 2'!B399</f>
        <v>Animateur 7</v>
      </c>
      <c r="F218" s="1224">
        <f>'SITE 2'!C399</f>
        <v>0</v>
      </c>
      <c r="G218" s="1225">
        <f>'SITE 2'!D399</f>
        <v>0</v>
      </c>
      <c r="H218" s="1226">
        <f>'SITE 2'!E399</f>
        <v>0</v>
      </c>
    </row>
    <row r="219" spans="1:8" x14ac:dyDescent="0.25">
      <c r="A219" s="1217" t="s">
        <v>230</v>
      </c>
      <c r="B219" s="1217" t="str">
        <f>'SITE 2'!$H$6</f>
        <v>SITE 2</v>
      </c>
      <c r="C219" s="1217" t="s">
        <v>606</v>
      </c>
      <c r="D219" s="1218" t="s">
        <v>46</v>
      </c>
      <c r="E219" s="1223" t="str">
        <f>'SITE 2'!B400</f>
        <v>Animateur 8</v>
      </c>
      <c r="F219" s="1224">
        <f>'SITE 2'!C400</f>
        <v>0</v>
      </c>
      <c r="G219" s="1225">
        <f>'SITE 2'!D400</f>
        <v>0</v>
      </c>
      <c r="H219" s="1226">
        <f>'SITE 2'!E400</f>
        <v>0</v>
      </c>
    </row>
    <row r="220" spans="1:8" x14ac:dyDescent="0.25">
      <c r="A220" s="1217" t="s">
        <v>230</v>
      </c>
      <c r="B220" s="1217" t="str">
        <f>'SITE 2'!$H$6</f>
        <v>SITE 2</v>
      </c>
      <c r="C220" s="1217" t="s">
        <v>606</v>
      </c>
      <c r="D220" s="1218" t="s">
        <v>46</v>
      </c>
      <c r="E220" s="1223" t="str">
        <f>'SITE 2'!B401</f>
        <v>Animateur 9</v>
      </c>
      <c r="F220" s="1224">
        <f>'SITE 2'!C401</f>
        <v>0</v>
      </c>
      <c r="G220" s="1225">
        <f>'SITE 2'!D401</f>
        <v>0</v>
      </c>
      <c r="H220" s="1226">
        <f>'SITE 2'!E401</f>
        <v>0</v>
      </c>
    </row>
    <row r="221" spans="1:8" x14ac:dyDescent="0.25">
      <c r="A221" s="1217" t="s">
        <v>230</v>
      </c>
      <c r="B221" s="1217" t="str">
        <f>'SITE 2'!$H$6</f>
        <v>SITE 2</v>
      </c>
      <c r="C221" s="1217" t="s">
        <v>606</v>
      </c>
      <c r="D221" s="1218" t="s">
        <v>46</v>
      </c>
      <c r="E221" s="1223" t="str">
        <f>'SITE 2'!B402</f>
        <v>Animateur 10</v>
      </c>
      <c r="F221" s="1224">
        <f>'SITE 2'!C402</f>
        <v>0</v>
      </c>
      <c r="G221" s="1225">
        <f>'SITE 2'!D402</f>
        <v>0</v>
      </c>
      <c r="H221" s="1226">
        <f>'SITE 2'!E402</f>
        <v>0</v>
      </c>
    </row>
    <row r="222" spans="1:8" x14ac:dyDescent="0.25">
      <c r="A222" s="1217" t="s">
        <v>230</v>
      </c>
      <c r="B222" s="1217" t="str">
        <f>'SITE 2'!$H$6</f>
        <v>SITE 2</v>
      </c>
      <c r="C222" s="1217" t="s">
        <v>606</v>
      </c>
      <c r="D222" s="1218" t="s">
        <v>46</v>
      </c>
      <c r="E222" s="1223" t="str">
        <f>'SITE 2'!B403</f>
        <v>Animateur 11</v>
      </c>
      <c r="F222" s="1224">
        <f>'SITE 2'!C403</f>
        <v>0</v>
      </c>
      <c r="G222" s="1225">
        <f>'SITE 2'!D403</f>
        <v>0</v>
      </c>
      <c r="H222" s="1226">
        <f>'SITE 2'!E403</f>
        <v>0</v>
      </c>
    </row>
    <row r="223" spans="1:8" x14ac:dyDescent="0.25">
      <c r="A223" s="1217" t="s">
        <v>230</v>
      </c>
      <c r="B223" s="1217" t="str">
        <f>'SITE 2'!$H$6</f>
        <v>SITE 2</v>
      </c>
      <c r="C223" s="1217" t="s">
        <v>606</v>
      </c>
      <c r="D223" s="1218" t="s">
        <v>46</v>
      </c>
      <c r="E223" s="1223" t="str">
        <f>'SITE 2'!B404</f>
        <v>Animateur 12</v>
      </c>
      <c r="F223" s="1224">
        <f>'SITE 2'!C404</f>
        <v>0</v>
      </c>
      <c r="G223" s="1225">
        <f>'SITE 2'!D404</f>
        <v>0</v>
      </c>
      <c r="H223" s="1226">
        <f>'SITE 2'!E404</f>
        <v>0</v>
      </c>
    </row>
    <row r="224" spans="1:8" x14ac:dyDescent="0.25">
      <c r="A224" s="1217" t="s">
        <v>230</v>
      </c>
      <c r="B224" s="1217" t="str">
        <f>'SITE 2'!$H$6</f>
        <v>SITE 2</v>
      </c>
      <c r="C224" s="1217" t="s">
        <v>606</v>
      </c>
      <c r="D224" s="1218" t="s">
        <v>46</v>
      </c>
      <c r="E224" s="1223" t="str">
        <f>'SITE 2'!B405</f>
        <v>Animateur 13</v>
      </c>
      <c r="F224" s="1224">
        <f>'SITE 2'!C405</f>
        <v>0</v>
      </c>
      <c r="G224" s="1225">
        <f>'SITE 2'!D405</f>
        <v>0</v>
      </c>
      <c r="H224" s="1226">
        <f>'SITE 2'!E405</f>
        <v>0</v>
      </c>
    </row>
    <row r="225" spans="1:8" x14ac:dyDescent="0.25">
      <c r="A225" s="1217" t="s">
        <v>230</v>
      </c>
      <c r="B225" s="1217" t="str">
        <f>'SITE 2'!$H$6</f>
        <v>SITE 2</v>
      </c>
      <c r="C225" s="1217" t="s">
        <v>606</v>
      </c>
      <c r="D225" s="1218" t="s">
        <v>46</v>
      </c>
      <c r="E225" s="1223" t="str">
        <f>'SITE 2'!B406</f>
        <v>Animateur 14</v>
      </c>
      <c r="F225" s="1224">
        <f>'SITE 2'!C406</f>
        <v>0</v>
      </c>
      <c r="G225" s="1225">
        <f>'SITE 2'!D406</f>
        <v>0</v>
      </c>
      <c r="H225" s="1226">
        <f>'SITE 2'!E406</f>
        <v>0</v>
      </c>
    </row>
    <row r="226" spans="1:8" x14ac:dyDescent="0.25">
      <c r="A226" s="1217" t="s">
        <v>230</v>
      </c>
      <c r="B226" s="1217" t="str">
        <f>'SITE 2'!$H$6</f>
        <v>SITE 2</v>
      </c>
      <c r="C226" s="1217" t="s">
        <v>606</v>
      </c>
      <c r="D226" s="1218" t="s">
        <v>46</v>
      </c>
      <c r="E226" s="1223" t="str">
        <f>'SITE 2'!B407</f>
        <v>Animateur 15</v>
      </c>
      <c r="F226" s="1224">
        <f>'SITE 2'!C407</f>
        <v>0</v>
      </c>
      <c r="G226" s="1225">
        <f>'SITE 2'!D407</f>
        <v>0</v>
      </c>
      <c r="H226" s="1226">
        <f>'SITE 2'!E407</f>
        <v>0</v>
      </c>
    </row>
    <row r="227" spans="1:8" x14ac:dyDescent="0.25">
      <c r="A227" s="1217" t="s">
        <v>230</v>
      </c>
      <c r="B227" s="1217" t="str">
        <f>'SITE 2'!$H$6</f>
        <v>SITE 2</v>
      </c>
      <c r="C227" s="1217" t="s">
        <v>606</v>
      </c>
      <c r="D227" s="1218" t="s">
        <v>315</v>
      </c>
      <c r="E227" s="1223" t="str">
        <f>'SITE 2'!B411</f>
        <v>Agents d'entretien 1</v>
      </c>
      <c r="F227" s="1224">
        <f>'SITE 2'!C411</f>
        <v>0</v>
      </c>
      <c r="G227" s="1225">
        <f>'SITE 2'!D411</f>
        <v>0</v>
      </c>
      <c r="H227" s="1226">
        <f>'SITE 2'!E411</f>
        <v>0</v>
      </c>
    </row>
    <row r="228" spans="1:8" x14ac:dyDescent="0.25">
      <c r="A228" s="1217" t="s">
        <v>230</v>
      </c>
      <c r="B228" s="1217" t="str">
        <f>'SITE 2'!$H$6</f>
        <v>SITE 2</v>
      </c>
      <c r="C228" s="1217" t="s">
        <v>606</v>
      </c>
      <c r="D228" s="1218" t="s">
        <v>315</v>
      </c>
      <c r="E228" s="1223" t="str">
        <f>'SITE 2'!B412</f>
        <v>Agents d'entretien 2</v>
      </c>
      <c r="F228" s="1224">
        <f>'SITE 2'!C412</f>
        <v>0</v>
      </c>
      <c r="G228" s="1225">
        <f>'SITE 2'!D412</f>
        <v>0</v>
      </c>
      <c r="H228" s="1226">
        <f>'SITE 2'!E412</f>
        <v>0</v>
      </c>
    </row>
    <row r="229" spans="1:8" x14ac:dyDescent="0.25">
      <c r="A229" s="1217" t="s">
        <v>230</v>
      </c>
      <c r="B229" s="1217" t="str">
        <f>'SITE 2'!$H$6</f>
        <v>SITE 2</v>
      </c>
      <c r="C229" s="1217" t="s">
        <v>606</v>
      </c>
      <c r="D229" s="1218" t="s">
        <v>315</v>
      </c>
      <c r="E229" s="1223" t="str">
        <f>'SITE 2'!B413</f>
        <v>Agents d'entretien 3</v>
      </c>
      <c r="F229" s="1224">
        <f>'SITE 2'!C413</f>
        <v>0</v>
      </c>
      <c r="G229" s="1225">
        <f>'SITE 2'!D413</f>
        <v>0</v>
      </c>
      <c r="H229" s="1226">
        <f>'SITE 2'!E413</f>
        <v>0</v>
      </c>
    </row>
    <row r="230" spans="1:8" x14ac:dyDescent="0.25">
      <c r="A230" s="1217" t="s">
        <v>230</v>
      </c>
      <c r="B230" s="1217" t="str">
        <f>'SITE 2'!$H$6</f>
        <v>SITE 2</v>
      </c>
      <c r="C230" s="1217" t="s">
        <v>606</v>
      </c>
      <c r="D230" s="1218" t="s">
        <v>316</v>
      </c>
      <c r="E230" s="1223" t="str">
        <f>'SITE 2'!B417</f>
        <v>Secrétaire 1</v>
      </c>
      <c r="F230" s="1224">
        <f>'SITE 2'!C417</f>
        <v>0</v>
      </c>
      <c r="G230" s="1225">
        <f>'SITE 2'!D417</f>
        <v>0</v>
      </c>
      <c r="H230" s="1226">
        <f>'SITE 2'!E417</f>
        <v>0</v>
      </c>
    </row>
    <row r="231" spans="1:8" x14ac:dyDescent="0.25">
      <c r="A231" s="1217" t="s">
        <v>230</v>
      </c>
      <c r="B231" s="1217" t="str">
        <f>'SITE 2'!$H$6</f>
        <v>SITE 2</v>
      </c>
      <c r="C231" s="1217" t="s">
        <v>606</v>
      </c>
      <c r="D231" s="1218" t="s">
        <v>316</v>
      </c>
      <c r="E231" s="1223" t="str">
        <f>'SITE 2'!B418</f>
        <v>Secrétaire 2</v>
      </c>
      <c r="F231" s="1224">
        <f>'SITE 2'!C418</f>
        <v>0</v>
      </c>
      <c r="G231" s="1225">
        <f>'SITE 2'!D418</f>
        <v>0</v>
      </c>
      <c r="H231" s="1226">
        <f>'SITE 2'!E418</f>
        <v>0</v>
      </c>
    </row>
    <row r="232" spans="1:8" x14ac:dyDescent="0.25">
      <c r="A232" s="1217" t="s">
        <v>230</v>
      </c>
      <c r="B232" s="1217" t="str">
        <f>'SITE 2'!$H$6</f>
        <v>SITE 2</v>
      </c>
      <c r="C232" s="1217" t="s">
        <v>606</v>
      </c>
      <c r="D232" s="1218" t="s">
        <v>316</v>
      </c>
      <c r="E232" s="1223" t="str">
        <f>'SITE 2'!B419</f>
        <v>Secrétaire 3</v>
      </c>
      <c r="F232" s="1224">
        <f>'SITE 2'!C419</f>
        <v>0</v>
      </c>
      <c r="G232" s="1225">
        <f>'SITE 2'!D419</f>
        <v>0</v>
      </c>
      <c r="H232" s="1226">
        <f>'SITE 2'!E419</f>
        <v>0</v>
      </c>
    </row>
    <row r="233" spans="1:8" x14ac:dyDescent="0.25">
      <c r="A233" s="1217" t="s">
        <v>230</v>
      </c>
      <c r="B233" s="1217" t="str">
        <f>'SITE 2'!$H$6</f>
        <v>SITE 2</v>
      </c>
      <c r="C233" s="1217" t="s">
        <v>606</v>
      </c>
      <c r="D233" s="1218" t="s">
        <v>316</v>
      </c>
      <c r="E233" s="1223" t="str">
        <f>'SITE 2'!B420</f>
        <v>Secrétaire 4</v>
      </c>
      <c r="F233" s="1224">
        <f>'SITE 2'!C420</f>
        <v>0</v>
      </c>
      <c r="G233" s="1225">
        <f>'SITE 2'!D420</f>
        <v>0</v>
      </c>
      <c r="H233" s="1226">
        <f>'SITE 2'!E420</f>
        <v>0</v>
      </c>
    </row>
    <row r="234" spans="1:8" x14ac:dyDescent="0.25">
      <c r="A234" s="1217" t="s">
        <v>230</v>
      </c>
      <c r="B234" s="1217" t="str">
        <f>'SITE 2'!$H$6</f>
        <v>SITE 2</v>
      </c>
      <c r="C234" s="1217" t="s">
        <v>606</v>
      </c>
      <c r="D234" s="1218" t="s">
        <v>316</v>
      </c>
      <c r="E234" s="1223" t="str">
        <f>'SITE 2'!B421</f>
        <v>Secrétaire 5</v>
      </c>
      <c r="F234" s="1224">
        <f>'SITE 2'!C421</f>
        <v>0</v>
      </c>
      <c r="G234" s="1225">
        <f>'SITE 2'!D421</f>
        <v>0</v>
      </c>
      <c r="H234" s="1226">
        <f>'SITE 2'!E421</f>
        <v>0</v>
      </c>
    </row>
    <row r="235" spans="1:8" x14ac:dyDescent="0.25">
      <c r="A235" s="1217" t="s">
        <v>230</v>
      </c>
      <c r="B235" s="1217" t="str">
        <f>'SITE 2'!$H$6</f>
        <v>SITE 2</v>
      </c>
      <c r="C235" s="1217" t="s">
        <v>607</v>
      </c>
      <c r="D235" s="1218" t="s">
        <v>21</v>
      </c>
      <c r="E235" s="1223" t="str">
        <f>'SITE 2'!B512</f>
        <v>Coordinateur 1</v>
      </c>
      <c r="F235" s="1224">
        <f>'SITE 2'!C512</f>
        <v>0</v>
      </c>
      <c r="G235" s="1225">
        <f>'SITE 2'!D512</f>
        <v>0</v>
      </c>
      <c r="H235" s="1226">
        <f>'SITE 2'!E512</f>
        <v>0</v>
      </c>
    </row>
    <row r="236" spans="1:8" x14ac:dyDescent="0.25">
      <c r="A236" s="1217" t="s">
        <v>230</v>
      </c>
      <c r="B236" s="1217" t="str">
        <f>'SITE 2'!$H$6</f>
        <v>SITE 2</v>
      </c>
      <c r="C236" s="1217" t="s">
        <v>607</v>
      </c>
      <c r="D236" s="1218" t="s">
        <v>21</v>
      </c>
      <c r="E236" s="1223" t="str">
        <f>'SITE 2'!B513</f>
        <v>Coordinateur 2</v>
      </c>
      <c r="F236" s="1224">
        <f>'SITE 2'!C513</f>
        <v>0</v>
      </c>
      <c r="G236" s="1225">
        <f>'SITE 2'!D513</f>
        <v>0</v>
      </c>
      <c r="H236" s="1226">
        <f>'SITE 2'!E513</f>
        <v>0</v>
      </c>
    </row>
    <row r="237" spans="1:8" x14ac:dyDescent="0.25">
      <c r="A237" s="1217" t="s">
        <v>230</v>
      </c>
      <c r="B237" s="1217" t="str">
        <f>'SITE 2'!$H$6</f>
        <v>SITE 2</v>
      </c>
      <c r="C237" s="1217" t="s">
        <v>607</v>
      </c>
      <c r="D237" s="1218" t="s">
        <v>21</v>
      </c>
      <c r="E237" s="1223" t="str">
        <f>'SITE 2'!B514</f>
        <v>Coordinateur 3</v>
      </c>
      <c r="F237" s="1224">
        <f>'SITE 2'!C514</f>
        <v>0</v>
      </c>
      <c r="G237" s="1225">
        <f>'SITE 2'!D514</f>
        <v>0</v>
      </c>
      <c r="H237" s="1226">
        <f>'SITE 2'!E514</f>
        <v>0</v>
      </c>
    </row>
    <row r="238" spans="1:8" x14ac:dyDescent="0.25">
      <c r="A238" s="1217" t="s">
        <v>230</v>
      </c>
      <c r="B238" s="1217" t="str">
        <f>'SITE 2'!$H$6</f>
        <v>SITE 2</v>
      </c>
      <c r="C238" s="1217" t="s">
        <v>607</v>
      </c>
      <c r="D238" s="1218" t="s">
        <v>605</v>
      </c>
      <c r="E238" s="1223" t="str">
        <f>'SITE 2'!B518</f>
        <v>Responsable 1</v>
      </c>
      <c r="F238" s="1224">
        <f>'SITE 2'!C518</f>
        <v>0</v>
      </c>
      <c r="G238" s="1225">
        <f>'SITE 2'!D518</f>
        <v>0</v>
      </c>
      <c r="H238" s="1226">
        <f>'SITE 2'!E518</f>
        <v>0</v>
      </c>
    </row>
    <row r="239" spans="1:8" x14ac:dyDescent="0.25">
      <c r="A239" s="1217" t="s">
        <v>230</v>
      </c>
      <c r="B239" s="1217" t="str">
        <f>'SITE 2'!$H$6</f>
        <v>SITE 2</v>
      </c>
      <c r="C239" s="1217" t="s">
        <v>607</v>
      </c>
      <c r="D239" s="1218" t="s">
        <v>605</v>
      </c>
      <c r="E239" s="1223" t="str">
        <f>'SITE 2'!B519</f>
        <v>Responsable 2</v>
      </c>
      <c r="F239" s="1224">
        <f>'SITE 2'!C519</f>
        <v>0</v>
      </c>
      <c r="G239" s="1225">
        <f>'SITE 2'!D519</f>
        <v>0</v>
      </c>
      <c r="H239" s="1226">
        <f>'SITE 2'!E519</f>
        <v>0</v>
      </c>
    </row>
    <row r="240" spans="1:8" x14ac:dyDescent="0.25">
      <c r="A240" s="1217" t="s">
        <v>230</v>
      </c>
      <c r="B240" s="1217" t="str">
        <f>'SITE 2'!$H$6</f>
        <v>SITE 2</v>
      </c>
      <c r="C240" s="1217" t="s">
        <v>607</v>
      </c>
      <c r="D240" s="1218" t="s">
        <v>605</v>
      </c>
      <c r="E240" s="1223" t="str">
        <f>'SITE 2'!B520</f>
        <v>Responsable 3</v>
      </c>
      <c r="F240" s="1224">
        <f>'SITE 2'!C520</f>
        <v>0</v>
      </c>
      <c r="G240" s="1225">
        <f>'SITE 2'!D520</f>
        <v>0</v>
      </c>
      <c r="H240" s="1226">
        <f>'SITE 2'!E520</f>
        <v>0</v>
      </c>
    </row>
    <row r="241" spans="1:8" x14ac:dyDescent="0.25">
      <c r="A241" s="1217" t="s">
        <v>230</v>
      </c>
      <c r="B241" s="1217" t="str">
        <f>'SITE 2'!$H$6</f>
        <v>SITE 2</v>
      </c>
      <c r="C241" s="1217" t="s">
        <v>607</v>
      </c>
      <c r="D241" s="1218" t="s">
        <v>46</v>
      </c>
      <c r="E241" s="1223" t="str">
        <f>'SITE 2'!B524</f>
        <v>Animateur 1</v>
      </c>
      <c r="F241" s="1224">
        <f>'SITE 2'!C524</f>
        <v>0</v>
      </c>
      <c r="G241" s="1225">
        <f>'SITE 2'!D524</f>
        <v>0</v>
      </c>
      <c r="H241" s="1226">
        <f>'SITE 2'!E524</f>
        <v>0</v>
      </c>
    </row>
    <row r="242" spans="1:8" x14ac:dyDescent="0.25">
      <c r="A242" s="1217" t="s">
        <v>230</v>
      </c>
      <c r="B242" s="1217" t="str">
        <f>'SITE 2'!$H$6</f>
        <v>SITE 2</v>
      </c>
      <c r="C242" s="1217" t="s">
        <v>607</v>
      </c>
      <c r="D242" s="1218" t="s">
        <v>46</v>
      </c>
      <c r="E242" s="1223" t="str">
        <f>'SITE 2'!B525</f>
        <v>Animateur 2</v>
      </c>
      <c r="F242" s="1224">
        <f>'SITE 2'!C525</f>
        <v>0</v>
      </c>
      <c r="G242" s="1225">
        <f>'SITE 2'!D525</f>
        <v>0</v>
      </c>
      <c r="H242" s="1226">
        <f>'SITE 2'!E525</f>
        <v>0</v>
      </c>
    </row>
    <row r="243" spans="1:8" x14ac:dyDescent="0.25">
      <c r="A243" s="1217" t="s">
        <v>230</v>
      </c>
      <c r="B243" s="1217" t="str">
        <f>'SITE 2'!$H$6</f>
        <v>SITE 2</v>
      </c>
      <c r="C243" s="1217" t="s">
        <v>607</v>
      </c>
      <c r="D243" s="1218" t="s">
        <v>46</v>
      </c>
      <c r="E243" s="1223" t="str">
        <f>'SITE 2'!B526</f>
        <v>Animateur 3</v>
      </c>
      <c r="F243" s="1224">
        <f>'SITE 2'!C526</f>
        <v>0</v>
      </c>
      <c r="G243" s="1225">
        <f>'SITE 2'!D526</f>
        <v>0</v>
      </c>
      <c r="H243" s="1226">
        <f>'SITE 2'!E526</f>
        <v>0</v>
      </c>
    </row>
    <row r="244" spans="1:8" x14ac:dyDescent="0.25">
      <c r="A244" s="1217" t="s">
        <v>230</v>
      </c>
      <c r="B244" s="1217" t="str">
        <f>'SITE 2'!$H$6</f>
        <v>SITE 2</v>
      </c>
      <c r="C244" s="1217" t="s">
        <v>607</v>
      </c>
      <c r="D244" s="1218" t="s">
        <v>46</v>
      </c>
      <c r="E244" s="1223" t="str">
        <f>'SITE 2'!B527</f>
        <v>Animateur 4</v>
      </c>
      <c r="F244" s="1224">
        <f>'SITE 2'!C527</f>
        <v>0</v>
      </c>
      <c r="G244" s="1225">
        <f>'SITE 2'!D527</f>
        <v>0</v>
      </c>
      <c r="H244" s="1226">
        <f>'SITE 2'!E527</f>
        <v>0</v>
      </c>
    </row>
    <row r="245" spans="1:8" x14ac:dyDescent="0.25">
      <c r="A245" s="1217" t="s">
        <v>230</v>
      </c>
      <c r="B245" s="1217" t="str">
        <f>'SITE 2'!$H$6</f>
        <v>SITE 2</v>
      </c>
      <c r="C245" s="1217" t="s">
        <v>607</v>
      </c>
      <c r="D245" s="1218" t="s">
        <v>46</v>
      </c>
      <c r="E245" s="1223" t="str">
        <f>'SITE 2'!B528</f>
        <v>Animateur 5</v>
      </c>
      <c r="F245" s="1224">
        <f>'SITE 2'!C528</f>
        <v>0</v>
      </c>
      <c r="G245" s="1225">
        <f>'SITE 2'!D528</f>
        <v>0</v>
      </c>
      <c r="H245" s="1226">
        <f>'SITE 2'!E528</f>
        <v>0</v>
      </c>
    </row>
    <row r="246" spans="1:8" x14ac:dyDescent="0.25">
      <c r="A246" s="1217" t="s">
        <v>230</v>
      </c>
      <c r="B246" s="1217" t="str">
        <f>'SITE 2'!$H$6</f>
        <v>SITE 2</v>
      </c>
      <c r="C246" s="1217" t="s">
        <v>607</v>
      </c>
      <c r="D246" s="1218" t="s">
        <v>46</v>
      </c>
      <c r="E246" s="1223" t="str">
        <f>'SITE 2'!B529</f>
        <v>Animateur 6</v>
      </c>
      <c r="F246" s="1224">
        <f>'SITE 2'!C529</f>
        <v>0</v>
      </c>
      <c r="G246" s="1225">
        <f>'SITE 2'!D529</f>
        <v>0</v>
      </c>
      <c r="H246" s="1226">
        <f>'SITE 2'!E529</f>
        <v>0</v>
      </c>
    </row>
    <row r="247" spans="1:8" x14ac:dyDescent="0.25">
      <c r="A247" s="1217" t="s">
        <v>230</v>
      </c>
      <c r="B247" s="1217" t="str">
        <f>'SITE 2'!$H$6</f>
        <v>SITE 2</v>
      </c>
      <c r="C247" s="1217" t="s">
        <v>607</v>
      </c>
      <c r="D247" s="1218" t="s">
        <v>46</v>
      </c>
      <c r="E247" s="1223" t="str">
        <f>'SITE 2'!B530</f>
        <v>Animateur 7</v>
      </c>
      <c r="F247" s="1224">
        <f>'SITE 2'!C530</f>
        <v>0</v>
      </c>
      <c r="G247" s="1225">
        <f>'SITE 2'!D530</f>
        <v>0</v>
      </c>
      <c r="H247" s="1226">
        <f>'SITE 2'!E530</f>
        <v>0</v>
      </c>
    </row>
    <row r="248" spans="1:8" x14ac:dyDescent="0.25">
      <c r="A248" s="1217" t="s">
        <v>230</v>
      </c>
      <c r="B248" s="1217" t="str">
        <f>'SITE 2'!$H$6</f>
        <v>SITE 2</v>
      </c>
      <c r="C248" s="1217" t="s">
        <v>607</v>
      </c>
      <c r="D248" s="1218" t="s">
        <v>46</v>
      </c>
      <c r="E248" s="1223" t="str">
        <f>'SITE 2'!B531</f>
        <v>Animateur 8</v>
      </c>
      <c r="F248" s="1224">
        <f>'SITE 2'!C531</f>
        <v>0</v>
      </c>
      <c r="G248" s="1225">
        <f>'SITE 2'!D531</f>
        <v>0</v>
      </c>
      <c r="H248" s="1226">
        <f>'SITE 2'!E531</f>
        <v>0</v>
      </c>
    </row>
    <row r="249" spans="1:8" x14ac:dyDescent="0.25">
      <c r="A249" s="1217" t="s">
        <v>230</v>
      </c>
      <c r="B249" s="1217" t="str">
        <f>'SITE 2'!$H$6</f>
        <v>SITE 2</v>
      </c>
      <c r="C249" s="1217" t="s">
        <v>607</v>
      </c>
      <c r="D249" s="1218" t="s">
        <v>46</v>
      </c>
      <c r="E249" s="1223" t="str">
        <f>'SITE 2'!B532</f>
        <v>Animateur 9</v>
      </c>
      <c r="F249" s="1224">
        <f>'SITE 2'!C532</f>
        <v>0</v>
      </c>
      <c r="G249" s="1225">
        <f>'SITE 2'!D532</f>
        <v>0</v>
      </c>
      <c r="H249" s="1226">
        <f>'SITE 2'!E532</f>
        <v>0</v>
      </c>
    </row>
    <row r="250" spans="1:8" x14ac:dyDescent="0.25">
      <c r="A250" s="1217" t="s">
        <v>230</v>
      </c>
      <c r="B250" s="1217" t="str">
        <f>'SITE 2'!$H$6</f>
        <v>SITE 2</v>
      </c>
      <c r="C250" s="1217" t="s">
        <v>607</v>
      </c>
      <c r="D250" s="1218" t="s">
        <v>46</v>
      </c>
      <c r="E250" s="1223" t="str">
        <f>'SITE 2'!B533</f>
        <v>Animateur 10</v>
      </c>
      <c r="F250" s="1224">
        <f>'SITE 2'!C533</f>
        <v>0</v>
      </c>
      <c r="G250" s="1225">
        <f>'SITE 2'!D533</f>
        <v>0</v>
      </c>
      <c r="H250" s="1226">
        <f>'SITE 2'!E533</f>
        <v>0</v>
      </c>
    </row>
    <row r="251" spans="1:8" x14ac:dyDescent="0.25">
      <c r="A251" s="1217" t="s">
        <v>230</v>
      </c>
      <c r="B251" s="1217" t="str">
        <f>'SITE 2'!$H$6</f>
        <v>SITE 2</v>
      </c>
      <c r="C251" s="1217" t="s">
        <v>607</v>
      </c>
      <c r="D251" s="1218" t="s">
        <v>46</v>
      </c>
      <c r="E251" s="1223" t="str">
        <f>'SITE 2'!B534</f>
        <v>Animateur 11</v>
      </c>
      <c r="F251" s="1224">
        <f>'SITE 2'!C534</f>
        <v>0</v>
      </c>
      <c r="G251" s="1225">
        <f>'SITE 2'!D534</f>
        <v>0</v>
      </c>
      <c r="H251" s="1226">
        <f>'SITE 2'!E534</f>
        <v>0</v>
      </c>
    </row>
    <row r="252" spans="1:8" x14ac:dyDescent="0.25">
      <c r="A252" s="1217" t="s">
        <v>230</v>
      </c>
      <c r="B252" s="1217" t="str">
        <f>'SITE 2'!$H$6</f>
        <v>SITE 2</v>
      </c>
      <c r="C252" s="1217" t="s">
        <v>607</v>
      </c>
      <c r="D252" s="1218" t="s">
        <v>46</v>
      </c>
      <c r="E252" s="1223" t="str">
        <f>'SITE 2'!B535</f>
        <v>Animateur 12</v>
      </c>
      <c r="F252" s="1224">
        <f>'SITE 2'!C535</f>
        <v>0</v>
      </c>
      <c r="G252" s="1225">
        <f>'SITE 2'!D535</f>
        <v>0</v>
      </c>
      <c r="H252" s="1226">
        <f>'SITE 2'!E535</f>
        <v>0</v>
      </c>
    </row>
    <row r="253" spans="1:8" x14ac:dyDescent="0.25">
      <c r="A253" s="1217" t="s">
        <v>230</v>
      </c>
      <c r="B253" s="1217" t="str">
        <f>'SITE 2'!$H$6</f>
        <v>SITE 2</v>
      </c>
      <c r="C253" s="1217" t="s">
        <v>607</v>
      </c>
      <c r="D253" s="1218" t="s">
        <v>46</v>
      </c>
      <c r="E253" s="1223" t="str">
        <f>'SITE 2'!B536</f>
        <v>Animateur 13</v>
      </c>
      <c r="F253" s="1224">
        <f>'SITE 2'!C536</f>
        <v>0</v>
      </c>
      <c r="G253" s="1225">
        <f>'SITE 2'!D536</f>
        <v>0</v>
      </c>
      <c r="H253" s="1226">
        <f>'SITE 2'!E536</f>
        <v>0</v>
      </c>
    </row>
    <row r="254" spans="1:8" x14ac:dyDescent="0.25">
      <c r="A254" s="1217" t="s">
        <v>230</v>
      </c>
      <c r="B254" s="1217" t="str">
        <f>'SITE 2'!$H$6</f>
        <v>SITE 2</v>
      </c>
      <c r="C254" s="1217" t="s">
        <v>607</v>
      </c>
      <c r="D254" s="1218" t="s">
        <v>46</v>
      </c>
      <c r="E254" s="1223" t="str">
        <f>'SITE 2'!B537</f>
        <v>Animateur 14</v>
      </c>
      <c r="F254" s="1224">
        <f>'SITE 2'!C537</f>
        <v>0</v>
      </c>
      <c r="G254" s="1225">
        <f>'SITE 2'!D537</f>
        <v>0</v>
      </c>
      <c r="H254" s="1226">
        <f>'SITE 2'!E537</f>
        <v>0</v>
      </c>
    </row>
    <row r="255" spans="1:8" x14ac:dyDescent="0.25">
      <c r="A255" s="1217" t="s">
        <v>230</v>
      </c>
      <c r="B255" s="1217" t="str">
        <f>'SITE 2'!$H$6</f>
        <v>SITE 2</v>
      </c>
      <c r="C255" s="1217" t="s">
        <v>607</v>
      </c>
      <c r="D255" s="1218" t="s">
        <v>46</v>
      </c>
      <c r="E255" s="1223" t="str">
        <f>'SITE 2'!B538</f>
        <v>Animateur 15</v>
      </c>
      <c r="F255" s="1224">
        <f>'SITE 2'!C538</f>
        <v>0</v>
      </c>
      <c r="G255" s="1225">
        <f>'SITE 2'!D538</f>
        <v>0</v>
      </c>
      <c r="H255" s="1226">
        <f>'SITE 2'!E538</f>
        <v>0</v>
      </c>
    </row>
    <row r="256" spans="1:8" x14ac:dyDescent="0.25">
      <c r="A256" s="1217" t="s">
        <v>230</v>
      </c>
      <c r="B256" s="1217" t="str">
        <f>'SITE 2'!$H$6</f>
        <v>SITE 2</v>
      </c>
      <c r="C256" s="1217" t="s">
        <v>607</v>
      </c>
      <c r="D256" s="1218" t="s">
        <v>315</v>
      </c>
      <c r="E256" s="1223" t="str">
        <f>'SITE 2'!B542</f>
        <v>Agents d'entretien 1</v>
      </c>
      <c r="F256" s="1224">
        <f>'SITE 2'!C542</f>
        <v>0</v>
      </c>
      <c r="G256" s="1225">
        <f>'SITE 2'!D542</f>
        <v>0</v>
      </c>
      <c r="H256" s="1226">
        <f>'SITE 2'!E542</f>
        <v>0</v>
      </c>
    </row>
    <row r="257" spans="1:8" x14ac:dyDescent="0.25">
      <c r="A257" s="1217" t="s">
        <v>230</v>
      </c>
      <c r="B257" s="1217" t="str">
        <f>'SITE 2'!$H$6</f>
        <v>SITE 2</v>
      </c>
      <c r="C257" s="1217" t="s">
        <v>607</v>
      </c>
      <c r="D257" s="1218" t="s">
        <v>315</v>
      </c>
      <c r="E257" s="1223" t="str">
        <f>'SITE 2'!B543</f>
        <v>Agents d'entretien 2</v>
      </c>
      <c r="F257" s="1224">
        <f>'SITE 2'!C543</f>
        <v>0</v>
      </c>
      <c r="G257" s="1225">
        <f>'SITE 2'!D543</f>
        <v>0</v>
      </c>
      <c r="H257" s="1226">
        <f>'SITE 2'!E543</f>
        <v>0</v>
      </c>
    </row>
    <row r="258" spans="1:8" x14ac:dyDescent="0.25">
      <c r="A258" s="1217" t="s">
        <v>230</v>
      </c>
      <c r="B258" s="1217" t="str">
        <f>'SITE 2'!$H$6</f>
        <v>SITE 2</v>
      </c>
      <c r="C258" s="1217" t="s">
        <v>607</v>
      </c>
      <c r="D258" s="1218" t="s">
        <v>315</v>
      </c>
      <c r="E258" s="1223" t="str">
        <f>'SITE 2'!B544</f>
        <v>Agents d'entretien 3</v>
      </c>
      <c r="F258" s="1224">
        <f>'SITE 2'!C544</f>
        <v>0</v>
      </c>
      <c r="G258" s="1225">
        <f>'SITE 2'!D544</f>
        <v>0</v>
      </c>
      <c r="H258" s="1226">
        <f>'SITE 2'!E544</f>
        <v>0</v>
      </c>
    </row>
    <row r="259" spans="1:8" x14ac:dyDescent="0.25">
      <c r="A259" s="1217" t="s">
        <v>230</v>
      </c>
      <c r="B259" s="1217" t="str">
        <f>'SITE 2'!$H$6</f>
        <v>SITE 2</v>
      </c>
      <c r="C259" s="1217" t="s">
        <v>607</v>
      </c>
      <c r="D259" s="1218" t="s">
        <v>316</v>
      </c>
      <c r="E259" s="1223" t="str">
        <f>'SITE 2'!B548</f>
        <v>Secrétaire 1</v>
      </c>
      <c r="F259" s="1224">
        <f>'SITE 2'!C548</f>
        <v>0</v>
      </c>
      <c r="G259" s="1225">
        <f>'SITE 2'!D548</f>
        <v>0</v>
      </c>
      <c r="H259" s="1226">
        <f>'SITE 2'!E548</f>
        <v>0</v>
      </c>
    </row>
    <row r="260" spans="1:8" x14ac:dyDescent="0.25">
      <c r="A260" s="1217" t="s">
        <v>230</v>
      </c>
      <c r="B260" s="1217" t="str">
        <f>'SITE 2'!$H$6</f>
        <v>SITE 2</v>
      </c>
      <c r="C260" s="1217" t="s">
        <v>607</v>
      </c>
      <c r="D260" s="1218" t="s">
        <v>316</v>
      </c>
      <c r="E260" s="1223" t="str">
        <f>'SITE 2'!B549</f>
        <v>Secrétaire 2</v>
      </c>
      <c r="F260" s="1224">
        <f>'SITE 2'!C549</f>
        <v>0</v>
      </c>
      <c r="G260" s="1225">
        <f>'SITE 2'!D549</f>
        <v>0</v>
      </c>
      <c r="H260" s="1226">
        <f>'SITE 2'!E549</f>
        <v>0</v>
      </c>
    </row>
    <row r="261" spans="1:8" x14ac:dyDescent="0.25">
      <c r="A261" s="1217" t="s">
        <v>230</v>
      </c>
      <c r="B261" s="1217" t="str">
        <f>'SITE 2'!$H$6</f>
        <v>SITE 2</v>
      </c>
      <c r="C261" s="1217" t="s">
        <v>607</v>
      </c>
      <c r="D261" s="1218" t="s">
        <v>316</v>
      </c>
      <c r="E261" s="1223" t="str">
        <f>'SITE 2'!B550</f>
        <v>Secrétaire 3</v>
      </c>
      <c r="F261" s="1224">
        <f>'SITE 2'!C550</f>
        <v>0</v>
      </c>
      <c r="G261" s="1225">
        <f>'SITE 2'!D550</f>
        <v>0</v>
      </c>
      <c r="H261" s="1226">
        <f>'SITE 2'!E550</f>
        <v>0</v>
      </c>
    </row>
    <row r="262" spans="1:8" x14ac:dyDescent="0.25">
      <c r="A262" s="1217" t="s">
        <v>230</v>
      </c>
      <c r="B262" s="1217" t="str">
        <f>'SITE 2'!$H$6</f>
        <v>SITE 2</v>
      </c>
      <c r="C262" s="1217" t="s">
        <v>607</v>
      </c>
      <c r="D262" s="1218" t="s">
        <v>316</v>
      </c>
      <c r="E262" s="1223" t="str">
        <f>'SITE 2'!B551</f>
        <v>Secrétaire 4</v>
      </c>
      <c r="F262" s="1224">
        <f>'SITE 2'!C551</f>
        <v>0</v>
      </c>
      <c r="G262" s="1225">
        <f>'SITE 2'!D551</f>
        <v>0</v>
      </c>
      <c r="H262" s="1226">
        <f>'SITE 2'!E551</f>
        <v>0</v>
      </c>
    </row>
    <row r="263" spans="1:8" x14ac:dyDescent="0.25">
      <c r="A263" s="1217" t="s">
        <v>230</v>
      </c>
      <c r="B263" s="1217" t="str">
        <f>'SITE 2'!$H$6</f>
        <v>SITE 2</v>
      </c>
      <c r="C263" s="1217" t="s">
        <v>607</v>
      </c>
      <c r="D263" s="1218" t="s">
        <v>316</v>
      </c>
      <c r="E263" s="1223" t="str">
        <f>'SITE 2'!B552</f>
        <v>Secrétaire 5</v>
      </c>
      <c r="F263" s="1224">
        <f>'SITE 2'!C552</f>
        <v>0</v>
      </c>
      <c r="G263" s="1225">
        <f>'SITE 2'!D552</f>
        <v>0</v>
      </c>
      <c r="H263" s="1226">
        <f>'SITE 2'!E552</f>
        <v>0</v>
      </c>
    </row>
    <row r="264" spans="1:8" x14ac:dyDescent="0.25">
      <c r="A264" s="1217" t="s">
        <v>230</v>
      </c>
      <c r="B264" s="1217" t="str">
        <f>'SITE 2'!$H$6</f>
        <v>SITE 2</v>
      </c>
      <c r="C264" s="1217" t="s">
        <v>609</v>
      </c>
      <c r="D264" s="1218" t="s">
        <v>21</v>
      </c>
      <c r="E264" s="1223" t="str">
        <f>'SITE 2'!B631</f>
        <v>Coordinateur 1</v>
      </c>
      <c r="F264" s="1224">
        <f>'SITE 2'!C631</f>
        <v>0</v>
      </c>
      <c r="G264" s="1225">
        <f>'SITE 2'!D631</f>
        <v>0</v>
      </c>
      <c r="H264" s="1226">
        <f>'SITE 2'!E631</f>
        <v>0</v>
      </c>
    </row>
    <row r="265" spans="1:8" x14ac:dyDescent="0.25">
      <c r="A265" s="1217" t="s">
        <v>230</v>
      </c>
      <c r="B265" s="1217" t="str">
        <f>'SITE 2'!$H$6</f>
        <v>SITE 2</v>
      </c>
      <c r="C265" s="1217" t="s">
        <v>609</v>
      </c>
      <c r="D265" s="1218" t="s">
        <v>21</v>
      </c>
      <c r="E265" s="1223" t="str">
        <f>'SITE 2'!B632</f>
        <v>Coordinateur 2</v>
      </c>
      <c r="F265" s="1224">
        <f>'SITE 2'!C632</f>
        <v>0</v>
      </c>
      <c r="G265" s="1225">
        <f>'SITE 2'!D632</f>
        <v>0</v>
      </c>
      <c r="H265" s="1226">
        <f>'SITE 2'!E632</f>
        <v>0</v>
      </c>
    </row>
    <row r="266" spans="1:8" x14ac:dyDescent="0.25">
      <c r="A266" s="1217" t="s">
        <v>230</v>
      </c>
      <c r="B266" s="1217" t="str">
        <f>'SITE 2'!$H$6</f>
        <v>SITE 2</v>
      </c>
      <c r="C266" s="1217" t="s">
        <v>609</v>
      </c>
      <c r="D266" s="1218" t="s">
        <v>21</v>
      </c>
      <c r="E266" s="1223" t="str">
        <f>'SITE 2'!B633</f>
        <v>Coordinateur 3</v>
      </c>
      <c r="F266" s="1224">
        <f>'SITE 2'!C633</f>
        <v>0</v>
      </c>
      <c r="G266" s="1225">
        <f>'SITE 2'!D633</f>
        <v>0</v>
      </c>
      <c r="H266" s="1226">
        <f>'SITE 2'!E633</f>
        <v>0</v>
      </c>
    </row>
    <row r="267" spans="1:8" x14ac:dyDescent="0.25">
      <c r="A267" s="1217" t="s">
        <v>230</v>
      </c>
      <c r="B267" s="1217" t="str">
        <f>'SITE 2'!$H$6</f>
        <v>SITE 2</v>
      </c>
      <c r="C267" s="1217" t="s">
        <v>609</v>
      </c>
      <c r="D267" s="1218" t="s">
        <v>605</v>
      </c>
      <c r="E267" s="1223" t="str">
        <f>'SITE 2'!B637</f>
        <v>Responsable 1</v>
      </c>
      <c r="F267" s="1224">
        <f>'SITE 2'!C637</f>
        <v>0</v>
      </c>
      <c r="G267" s="1225">
        <f>'SITE 2'!D637</f>
        <v>0</v>
      </c>
      <c r="H267" s="1226">
        <f>'SITE 2'!E637</f>
        <v>0</v>
      </c>
    </row>
    <row r="268" spans="1:8" x14ac:dyDescent="0.25">
      <c r="A268" s="1217" t="s">
        <v>230</v>
      </c>
      <c r="B268" s="1217" t="str">
        <f>'SITE 2'!$H$6</f>
        <v>SITE 2</v>
      </c>
      <c r="C268" s="1217" t="s">
        <v>609</v>
      </c>
      <c r="D268" s="1218" t="s">
        <v>605</v>
      </c>
      <c r="E268" s="1223" t="str">
        <f>'SITE 2'!B638</f>
        <v>Responsable 2</v>
      </c>
      <c r="F268" s="1224">
        <f>'SITE 2'!C638</f>
        <v>0</v>
      </c>
      <c r="G268" s="1225">
        <f>'SITE 2'!D638</f>
        <v>0</v>
      </c>
      <c r="H268" s="1226">
        <f>'SITE 2'!E638</f>
        <v>0</v>
      </c>
    </row>
    <row r="269" spans="1:8" x14ac:dyDescent="0.25">
      <c r="A269" s="1217" t="s">
        <v>230</v>
      </c>
      <c r="B269" s="1217" t="str">
        <f>'SITE 2'!$H$6</f>
        <v>SITE 2</v>
      </c>
      <c r="C269" s="1217" t="s">
        <v>609</v>
      </c>
      <c r="D269" s="1218" t="s">
        <v>605</v>
      </c>
      <c r="E269" s="1223" t="str">
        <f>'SITE 2'!B639</f>
        <v>Responsable 3</v>
      </c>
      <c r="F269" s="1224">
        <f>'SITE 2'!C639</f>
        <v>0</v>
      </c>
      <c r="G269" s="1225">
        <f>'SITE 2'!D639</f>
        <v>0</v>
      </c>
      <c r="H269" s="1226">
        <f>'SITE 2'!E639</f>
        <v>0</v>
      </c>
    </row>
    <row r="270" spans="1:8" x14ac:dyDescent="0.25">
      <c r="A270" s="1217" t="s">
        <v>230</v>
      </c>
      <c r="B270" s="1217" t="str">
        <f>'SITE 2'!$H$6</f>
        <v>SITE 2</v>
      </c>
      <c r="C270" s="1217" t="s">
        <v>609</v>
      </c>
      <c r="D270" s="1218" t="s">
        <v>46</v>
      </c>
      <c r="E270" s="1223" t="str">
        <f>'SITE 2'!B643</f>
        <v>Animateur 1</v>
      </c>
      <c r="F270" s="1224">
        <f>'SITE 2'!C643</f>
        <v>0</v>
      </c>
      <c r="G270" s="1225">
        <f>'SITE 2'!D643</f>
        <v>0</v>
      </c>
      <c r="H270" s="1226">
        <f>'SITE 2'!E643</f>
        <v>0</v>
      </c>
    </row>
    <row r="271" spans="1:8" x14ac:dyDescent="0.25">
      <c r="A271" s="1217" t="s">
        <v>230</v>
      </c>
      <c r="B271" s="1217" t="str">
        <f>'SITE 2'!$H$6</f>
        <v>SITE 2</v>
      </c>
      <c r="C271" s="1217" t="s">
        <v>609</v>
      </c>
      <c r="D271" s="1218" t="s">
        <v>46</v>
      </c>
      <c r="E271" s="1223" t="str">
        <f>'SITE 2'!B644</f>
        <v>Animateur 2</v>
      </c>
      <c r="F271" s="1224">
        <f>'SITE 2'!C644</f>
        <v>0</v>
      </c>
      <c r="G271" s="1225">
        <f>'SITE 2'!D644</f>
        <v>0</v>
      </c>
      <c r="H271" s="1226">
        <f>'SITE 2'!E644</f>
        <v>0</v>
      </c>
    </row>
    <row r="272" spans="1:8" x14ac:dyDescent="0.25">
      <c r="A272" s="1217" t="s">
        <v>230</v>
      </c>
      <c r="B272" s="1217" t="str">
        <f>'SITE 2'!$H$6</f>
        <v>SITE 2</v>
      </c>
      <c r="C272" s="1217" t="s">
        <v>609</v>
      </c>
      <c r="D272" s="1218" t="s">
        <v>46</v>
      </c>
      <c r="E272" s="1223" t="str">
        <f>'SITE 2'!B645</f>
        <v>Animateur 3</v>
      </c>
      <c r="F272" s="1224">
        <f>'SITE 2'!C645</f>
        <v>0</v>
      </c>
      <c r="G272" s="1225">
        <f>'SITE 2'!D645</f>
        <v>0</v>
      </c>
      <c r="H272" s="1226">
        <f>'SITE 2'!E645</f>
        <v>0</v>
      </c>
    </row>
    <row r="273" spans="1:8" x14ac:dyDescent="0.25">
      <c r="A273" s="1217" t="s">
        <v>230</v>
      </c>
      <c r="B273" s="1217" t="str">
        <f>'SITE 2'!$H$6</f>
        <v>SITE 2</v>
      </c>
      <c r="C273" s="1217" t="s">
        <v>609</v>
      </c>
      <c r="D273" s="1218" t="s">
        <v>46</v>
      </c>
      <c r="E273" s="1223" t="str">
        <f>'SITE 2'!B646</f>
        <v>Animateur 4</v>
      </c>
      <c r="F273" s="1224">
        <f>'SITE 2'!C646</f>
        <v>0</v>
      </c>
      <c r="G273" s="1225">
        <f>'SITE 2'!D646</f>
        <v>0</v>
      </c>
      <c r="H273" s="1226">
        <f>'SITE 2'!E646</f>
        <v>0</v>
      </c>
    </row>
    <row r="274" spans="1:8" x14ac:dyDescent="0.25">
      <c r="A274" s="1217" t="s">
        <v>230</v>
      </c>
      <c r="B274" s="1217" t="str">
        <f>'SITE 2'!$H$6</f>
        <v>SITE 2</v>
      </c>
      <c r="C274" s="1217" t="s">
        <v>609</v>
      </c>
      <c r="D274" s="1218" t="s">
        <v>46</v>
      </c>
      <c r="E274" s="1223" t="str">
        <f>'SITE 2'!B647</f>
        <v>Animateur 5</v>
      </c>
      <c r="F274" s="1224">
        <f>'SITE 2'!C647</f>
        <v>0</v>
      </c>
      <c r="G274" s="1225">
        <f>'SITE 2'!D647</f>
        <v>0</v>
      </c>
      <c r="H274" s="1226">
        <f>'SITE 2'!E647</f>
        <v>0</v>
      </c>
    </row>
    <row r="275" spans="1:8" x14ac:dyDescent="0.25">
      <c r="A275" s="1217" t="s">
        <v>230</v>
      </c>
      <c r="B275" s="1217" t="str">
        <f>'SITE 2'!$H$6</f>
        <v>SITE 2</v>
      </c>
      <c r="C275" s="1217" t="s">
        <v>609</v>
      </c>
      <c r="D275" s="1218" t="s">
        <v>46</v>
      </c>
      <c r="E275" s="1223" t="str">
        <f>'SITE 2'!B648</f>
        <v>Animateur 6</v>
      </c>
      <c r="F275" s="1224">
        <f>'SITE 2'!C648</f>
        <v>0</v>
      </c>
      <c r="G275" s="1225">
        <f>'SITE 2'!D648</f>
        <v>0</v>
      </c>
      <c r="H275" s="1226">
        <f>'SITE 2'!E648</f>
        <v>0</v>
      </c>
    </row>
    <row r="276" spans="1:8" x14ac:dyDescent="0.25">
      <c r="A276" s="1217" t="s">
        <v>230</v>
      </c>
      <c r="B276" s="1217" t="str">
        <f>'SITE 2'!$H$6</f>
        <v>SITE 2</v>
      </c>
      <c r="C276" s="1217" t="s">
        <v>609</v>
      </c>
      <c r="D276" s="1218" t="s">
        <v>46</v>
      </c>
      <c r="E276" s="1223" t="str">
        <f>'SITE 2'!B649</f>
        <v>Animateur 7</v>
      </c>
      <c r="F276" s="1224">
        <f>'SITE 2'!C649</f>
        <v>0</v>
      </c>
      <c r="G276" s="1225">
        <f>'SITE 2'!D649</f>
        <v>0</v>
      </c>
      <c r="H276" s="1226">
        <f>'SITE 2'!E649</f>
        <v>0</v>
      </c>
    </row>
    <row r="277" spans="1:8" x14ac:dyDescent="0.25">
      <c r="A277" s="1217" t="s">
        <v>230</v>
      </c>
      <c r="B277" s="1217" t="str">
        <f>'SITE 2'!$H$6</f>
        <v>SITE 2</v>
      </c>
      <c r="C277" s="1217" t="s">
        <v>609</v>
      </c>
      <c r="D277" s="1218" t="s">
        <v>46</v>
      </c>
      <c r="E277" s="1223" t="str">
        <f>'SITE 2'!B650</f>
        <v>Animateur 8</v>
      </c>
      <c r="F277" s="1224">
        <f>'SITE 2'!C650</f>
        <v>0</v>
      </c>
      <c r="G277" s="1225">
        <f>'SITE 2'!D650</f>
        <v>0</v>
      </c>
      <c r="H277" s="1226">
        <f>'SITE 2'!E650</f>
        <v>0</v>
      </c>
    </row>
    <row r="278" spans="1:8" x14ac:dyDescent="0.25">
      <c r="A278" s="1217" t="s">
        <v>230</v>
      </c>
      <c r="B278" s="1217" t="str">
        <f>'SITE 2'!$H$6</f>
        <v>SITE 2</v>
      </c>
      <c r="C278" s="1217" t="s">
        <v>609</v>
      </c>
      <c r="D278" s="1218" t="s">
        <v>46</v>
      </c>
      <c r="E278" s="1223" t="str">
        <f>'SITE 2'!B651</f>
        <v>Animateur 9</v>
      </c>
      <c r="F278" s="1224">
        <f>'SITE 2'!C651</f>
        <v>0</v>
      </c>
      <c r="G278" s="1225">
        <f>'SITE 2'!D651</f>
        <v>0</v>
      </c>
      <c r="H278" s="1226">
        <f>'SITE 2'!E651</f>
        <v>0</v>
      </c>
    </row>
    <row r="279" spans="1:8" x14ac:dyDescent="0.25">
      <c r="A279" s="1217" t="s">
        <v>230</v>
      </c>
      <c r="B279" s="1217" t="str">
        <f>'SITE 2'!$H$6</f>
        <v>SITE 2</v>
      </c>
      <c r="C279" s="1217" t="s">
        <v>609</v>
      </c>
      <c r="D279" s="1218" t="s">
        <v>46</v>
      </c>
      <c r="E279" s="1223" t="str">
        <f>'SITE 2'!B652</f>
        <v>Animateur 10</v>
      </c>
      <c r="F279" s="1224">
        <f>'SITE 2'!C652</f>
        <v>0</v>
      </c>
      <c r="G279" s="1225">
        <f>'SITE 2'!D652</f>
        <v>0</v>
      </c>
      <c r="H279" s="1226">
        <f>'SITE 2'!E652</f>
        <v>0</v>
      </c>
    </row>
    <row r="280" spans="1:8" x14ac:dyDescent="0.25">
      <c r="A280" s="1217" t="s">
        <v>230</v>
      </c>
      <c r="B280" s="1217" t="str">
        <f>'SITE 2'!$H$6</f>
        <v>SITE 2</v>
      </c>
      <c r="C280" s="1217" t="s">
        <v>609</v>
      </c>
      <c r="D280" s="1218" t="s">
        <v>46</v>
      </c>
      <c r="E280" s="1223" t="str">
        <f>'SITE 2'!B653</f>
        <v>Animateur 11</v>
      </c>
      <c r="F280" s="1224">
        <f>'SITE 2'!C653</f>
        <v>0</v>
      </c>
      <c r="G280" s="1225">
        <f>'SITE 2'!D653</f>
        <v>0</v>
      </c>
      <c r="H280" s="1226">
        <f>'SITE 2'!E653</f>
        <v>0</v>
      </c>
    </row>
    <row r="281" spans="1:8" x14ac:dyDescent="0.25">
      <c r="A281" s="1217" t="s">
        <v>230</v>
      </c>
      <c r="B281" s="1217" t="str">
        <f>'SITE 2'!$H$6</f>
        <v>SITE 2</v>
      </c>
      <c r="C281" s="1217" t="s">
        <v>609</v>
      </c>
      <c r="D281" s="1218" t="s">
        <v>46</v>
      </c>
      <c r="E281" s="1223" t="str">
        <f>'SITE 2'!B654</f>
        <v>Animateur 12</v>
      </c>
      <c r="F281" s="1224">
        <f>'SITE 2'!C654</f>
        <v>0</v>
      </c>
      <c r="G281" s="1225">
        <f>'SITE 2'!D654</f>
        <v>0</v>
      </c>
      <c r="H281" s="1226">
        <f>'SITE 2'!E654</f>
        <v>0</v>
      </c>
    </row>
    <row r="282" spans="1:8" x14ac:dyDescent="0.25">
      <c r="A282" s="1217" t="s">
        <v>230</v>
      </c>
      <c r="B282" s="1217" t="str">
        <f>'SITE 2'!$H$6</f>
        <v>SITE 2</v>
      </c>
      <c r="C282" s="1217" t="s">
        <v>609</v>
      </c>
      <c r="D282" s="1218" t="s">
        <v>46</v>
      </c>
      <c r="E282" s="1223" t="str">
        <f>'SITE 2'!B655</f>
        <v>Animateur 13</v>
      </c>
      <c r="F282" s="1224">
        <f>'SITE 2'!C655</f>
        <v>0</v>
      </c>
      <c r="G282" s="1225">
        <f>'SITE 2'!D655</f>
        <v>0</v>
      </c>
      <c r="H282" s="1226">
        <f>'SITE 2'!E655</f>
        <v>0</v>
      </c>
    </row>
    <row r="283" spans="1:8" x14ac:dyDescent="0.25">
      <c r="A283" s="1217" t="s">
        <v>230</v>
      </c>
      <c r="B283" s="1217" t="str">
        <f>'SITE 2'!$H$6</f>
        <v>SITE 2</v>
      </c>
      <c r="C283" s="1217" t="s">
        <v>609</v>
      </c>
      <c r="D283" s="1218" t="s">
        <v>46</v>
      </c>
      <c r="E283" s="1223" t="str">
        <f>'SITE 2'!B656</f>
        <v>Animateur 14</v>
      </c>
      <c r="F283" s="1224">
        <f>'SITE 2'!C656</f>
        <v>0</v>
      </c>
      <c r="G283" s="1225">
        <f>'SITE 2'!D656</f>
        <v>0</v>
      </c>
      <c r="H283" s="1226">
        <f>'SITE 2'!E656</f>
        <v>0</v>
      </c>
    </row>
    <row r="284" spans="1:8" x14ac:dyDescent="0.25">
      <c r="A284" s="1217" t="s">
        <v>230</v>
      </c>
      <c r="B284" s="1217" t="str">
        <f>'SITE 2'!$H$6</f>
        <v>SITE 2</v>
      </c>
      <c r="C284" s="1217" t="s">
        <v>609</v>
      </c>
      <c r="D284" s="1218" t="s">
        <v>46</v>
      </c>
      <c r="E284" s="1223" t="str">
        <f>'SITE 2'!B657</f>
        <v>Animateur 15</v>
      </c>
      <c r="F284" s="1224">
        <f>'SITE 2'!C657</f>
        <v>0</v>
      </c>
      <c r="G284" s="1225">
        <f>'SITE 2'!D657</f>
        <v>0</v>
      </c>
      <c r="H284" s="1226">
        <f>'SITE 2'!E657</f>
        <v>0</v>
      </c>
    </row>
    <row r="285" spans="1:8" x14ac:dyDescent="0.25">
      <c r="A285" s="1217" t="s">
        <v>230</v>
      </c>
      <c r="B285" s="1217" t="str">
        <f>'SITE 2'!$H$6</f>
        <v>SITE 2</v>
      </c>
      <c r="C285" s="1217" t="s">
        <v>609</v>
      </c>
      <c r="D285" s="1218" t="s">
        <v>315</v>
      </c>
      <c r="E285" s="1223" t="str">
        <f>'SITE 2'!B661</f>
        <v>Agents d'entretien 1</v>
      </c>
      <c r="F285" s="1224">
        <f>'SITE 2'!C661</f>
        <v>0</v>
      </c>
      <c r="G285" s="1225">
        <f>'SITE 2'!D661</f>
        <v>0</v>
      </c>
      <c r="H285" s="1226">
        <f>'SITE 2'!E661</f>
        <v>0</v>
      </c>
    </row>
    <row r="286" spans="1:8" x14ac:dyDescent="0.25">
      <c r="A286" s="1217" t="s">
        <v>230</v>
      </c>
      <c r="B286" s="1217" t="str">
        <f>'SITE 2'!$H$6</f>
        <v>SITE 2</v>
      </c>
      <c r="C286" s="1217" t="s">
        <v>609</v>
      </c>
      <c r="D286" s="1218" t="s">
        <v>315</v>
      </c>
      <c r="E286" s="1223" t="str">
        <f>'SITE 2'!B662</f>
        <v>Agents d'entretien 2</v>
      </c>
      <c r="F286" s="1224">
        <f>'SITE 2'!C662</f>
        <v>0</v>
      </c>
      <c r="G286" s="1225">
        <f>'SITE 2'!D662</f>
        <v>0</v>
      </c>
      <c r="H286" s="1226">
        <f>'SITE 2'!E662</f>
        <v>0</v>
      </c>
    </row>
    <row r="287" spans="1:8" x14ac:dyDescent="0.25">
      <c r="A287" s="1217" t="s">
        <v>230</v>
      </c>
      <c r="B287" s="1217" t="str">
        <f>'SITE 2'!$H$6</f>
        <v>SITE 2</v>
      </c>
      <c r="C287" s="1217" t="s">
        <v>609</v>
      </c>
      <c r="D287" s="1218" t="s">
        <v>315</v>
      </c>
      <c r="E287" s="1223" t="str">
        <f>'SITE 2'!B663</f>
        <v>Agents d'entretien 3</v>
      </c>
      <c r="F287" s="1224">
        <f>'SITE 2'!C663</f>
        <v>0</v>
      </c>
      <c r="G287" s="1225">
        <f>'SITE 2'!D663</f>
        <v>0</v>
      </c>
      <c r="H287" s="1226">
        <f>'SITE 2'!E663</f>
        <v>0</v>
      </c>
    </row>
    <row r="288" spans="1:8" x14ac:dyDescent="0.25">
      <c r="A288" s="1217" t="s">
        <v>230</v>
      </c>
      <c r="B288" s="1217" t="str">
        <f>'SITE 2'!$H$6</f>
        <v>SITE 2</v>
      </c>
      <c r="C288" s="1217" t="s">
        <v>609</v>
      </c>
      <c r="D288" s="1218" t="s">
        <v>316</v>
      </c>
      <c r="E288" s="1223" t="str">
        <f>'SITE 2'!B667</f>
        <v>Secrétaire 1</v>
      </c>
      <c r="F288" s="1224">
        <f>'SITE 2'!C667</f>
        <v>0</v>
      </c>
      <c r="G288" s="1225">
        <f>'SITE 2'!D667</f>
        <v>0</v>
      </c>
      <c r="H288" s="1226">
        <f>'SITE 2'!E667</f>
        <v>0</v>
      </c>
    </row>
    <row r="289" spans="1:8" x14ac:dyDescent="0.25">
      <c r="A289" s="1217" t="s">
        <v>230</v>
      </c>
      <c r="B289" s="1217" t="str">
        <f>'SITE 2'!$H$6</f>
        <v>SITE 2</v>
      </c>
      <c r="C289" s="1217" t="s">
        <v>609</v>
      </c>
      <c r="D289" s="1218" t="s">
        <v>316</v>
      </c>
      <c r="E289" s="1223" t="str">
        <f>'SITE 2'!B668</f>
        <v>Secrétaire 2</v>
      </c>
      <c r="F289" s="1224">
        <f>'SITE 2'!C668</f>
        <v>0</v>
      </c>
      <c r="G289" s="1225">
        <f>'SITE 2'!D668</f>
        <v>0</v>
      </c>
      <c r="H289" s="1226">
        <f>'SITE 2'!E668</f>
        <v>0</v>
      </c>
    </row>
    <row r="290" spans="1:8" x14ac:dyDescent="0.25">
      <c r="A290" s="1217" t="s">
        <v>230</v>
      </c>
      <c r="B290" s="1217" t="str">
        <f>'SITE 2'!$H$6</f>
        <v>SITE 2</v>
      </c>
      <c r="C290" s="1217" t="s">
        <v>609</v>
      </c>
      <c r="D290" s="1218" t="s">
        <v>316</v>
      </c>
      <c r="E290" s="1223" t="str">
        <f>'SITE 2'!B669</f>
        <v>Secrétaire 3</v>
      </c>
      <c r="F290" s="1224">
        <f>'SITE 2'!C669</f>
        <v>0</v>
      </c>
      <c r="G290" s="1225">
        <f>'SITE 2'!D669</f>
        <v>0</v>
      </c>
      <c r="H290" s="1226">
        <f>'SITE 2'!E669</f>
        <v>0</v>
      </c>
    </row>
    <row r="291" spans="1:8" x14ac:dyDescent="0.25">
      <c r="A291" s="1217" t="s">
        <v>230</v>
      </c>
      <c r="B291" s="1217" t="str">
        <f>'SITE 2'!$H$6</f>
        <v>SITE 2</v>
      </c>
      <c r="C291" s="1217" t="s">
        <v>609</v>
      </c>
      <c r="D291" s="1218" t="s">
        <v>316</v>
      </c>
      <c r="E291" s="1223" t="str">
        <f>'SITE 2'!B670</f>
        <v>Secrétaire 4</v>
      </c>
      <c r="F291" s="1224">
        <f>'SITE 2'!C670</f>
        <v>0</v>
      </c>
      <c r="G291" s="1225">
        <f>'SITE 2'!D670</f>
        <v>0</v>
      </c>
      <c r="H291" s="1226">
        <f>'SITE 2'!E670</f>
        <v>0</v>
      </c>
    </row>
    <row r="292" spans="1:8" x14ac:dyDescent="0.25">
      <c r="A292" s="1217" t="s">
        <v>230</v>
      </c>
      <c r="B292" s="1217" t="str">
        <f>'SITE 2'!$H$6</f>
        <v>SITE 2</v>
      </c>
      <c r="C292" s="1217" t="s">
        <v>609</v>
      </c>
      <c r="D292" s="1218" t="s">
        <v>316</v>
      </c>
      <c r="E292" s="1223" t="str">
        <f>'SITE 2'!B671</f>
        <v>Secrétaire 5</v>
      </c>
      <c r="F292" s="1224">
        <f>'SITE 2'!C671</f>
        <v>0</v>
      </c>
      <c r="G292" s="1225">
        <f>'SITE 2'!D671</f>
        <v>0</v>
      </c>
      <c r="H292" s="1226">
        <f>'SITE 2'!E671</f>
        <v>0</v>
      </c>
    </row>
    <row r="293" spans="1:8" x14ac:dyDescent="0.25">
      <c r="A293" s="1217" t="s">
        <v>230</v>
      </c>
      <c r="B293" s="1217" t="str">
        <f>'SITE 2'!$H$6</f>
        <v>SITE 2</v>
      </c>
      <c r="C293" s="1217" t="s">
        <v>608</v>
      </c>
      <c r="D293" s="1218" t="s">
        <v>21</v>
      </c>
      <c r="E293" s="1223" t="str">
        <f>'SITE 2'!B752</f>
        <v>Coordinateur 1</v>
      </c>
      <c r="F293" s="1224">
        <f>'SITE 2'!C752</f>
        <v>0</v>
      </c>
      <c r="G293" s="1225">
        <f>'SITE 2'!D752</f>
        <v>0</v>
      </c>
      <c r="H293" s="1226">
        <f>'SITE 2'!E752</f>
        <v>0</v>
      </c>
    </row>
    <row r="294" spans="1:8" x14ac:dyDescent="0.25">
      <c r="A294" s="1217" t="s">
        <v>230</v>
      </c>
      <c r="B294" s="1217" t="str">
        <f>'SITE 2'!$H$6</f>
        <v>SITE 2</v>
      </c>
      <c r="C294" s="1217" t="s">
        <v>608</v>
      </c>
      <c r="D294" s="1218" t="s">
        <v>21</v>
      </c>
      <c r="E294" s="1223" t="str">
        <f>'SITE 2'!B753</f>
        <v>Coordinateur 2</v>
      </c>
      <c r="F294" s="1224">
        <f>'SITE 2'!C753</f>
        <v>0</v>
      </c>
      <c r="G294" s="1225">
        <f>'SITE 2'!D753</f>
        <v>0</v>
      </c>
      <c r="H294" s="1226">
        <f>'SITE 2'!E753</f>
        <v>0</v>
      </c>
    </row>
    <row r="295" spans="1:8" x14ac:dyDescent="0.25">
      <c r="A295" s="1217" t="s">
        <v>230</v>
      </c>
      <c r="B295" s="1217" t="str">
        <f>'SITE 2'!$H$6</f>
        <v>SITE 2</v>
      </c>
      <c r="C295" s="1217" t="s">
        <v>608</v>
      </c>
      <c r="D295" s="1218" t="s">
        <v>21</v>
      </c>
      <c r="E295" s="1223" t="str">
        <f>'SITE 2'!B754</f>
        <v>Coordinateur 3</v>
      </c>
      <c r="F295" s="1224">
        <f>'SITE 2'!C754</f>
        <v>0</v>
      </c>
      <c r="G295" s="1225">
        <f>'SITE 2'!D754</f>
        <v>0</v>
      </c>
      <c r="H295" s="1226">
        <f>'SITE 2'!E754</f>
        <v>0</v>
      </c>
    </row>
    <row r="296" spans="1:8" x14ac:dyDescent="0.25">
      <c r="A296" s="1217" t="s">
        <v>230</v>
      </c>
      <c r="B296" s="1217" t="str">
        <f>'SITE 2'!$H$6</f>
        <v>SITE 2</v>
      </c>
      <c r="C296" s="1217" t="s">
        <v>608</v>
      </c>
      <c r="D296" s="1218" t="s">
        <v>605</v>
      </c>
      <c r="E296" s="1223" t="str">
        <f>'SITE 2'!B758</f>
        <v>Responsable 1</v>
      </c>
      <c r="F296" s="1224">
        <f>'SITE 2'!C758</f>
        <v>0</v>
      </c>
      <c r="G296" s="1225">
        <f>'SITE 2'!D758</f>
        <v>0</v>
      </c>
      <c r="H296" s="1226">
        <f>'SITE 2'!E758</f>
        <v>0</v>
      </c>
    </row>
    <row r="297" spans="1:8" x14ac:dyDescent="0.25">
      <c r="A297" s="1217" t="s">
        <v>230</v>
      </c>
      <c r="B297" s="1217" t="str">
        <f>'SITE 2'!$H$6</f>
        <v>SITE 2</v>
      </c>
      <c r="C297" s="1217" t="s">
        <v>608</v>
      </c>
      <c r="D297" s="1218" t="s">
        <v>605</v>
      </c>
      <c r="E297" s="1223" t="str">
        <f>'SITE 2'!B759</f>
        <v>Responsable 2</v>
      </c>
      <c r="F297" s="1224">
        <f>'SITE 2'!C759</f>
        <v>0</v>
      </c>
      <c r="G297" s="1225">
        <f>'SITE 2'!D759</f>
        <v>0</v>
      </c>
      <c r="H297" s="1226">
        <f>'SITE 2'!E759</f>
        <v>0</v>
      </c>
    </row>
    <row r="298" spans="1:8" x14ac:dyDescent="0.25">
      <c r="A298" s="1217" t="s">
        <v>230</v>
      </c>
      <c r="B298" s="1217" t="str">
        <f>'SITE 2'!$H$6</f>
        <v>SITE 2</v>
      </c>
      <c r="C298" s="1217" t="s">
        <v>608</v>
      </c>
      <c r="D298" s="1218" t="s">
        <v>605</v>
      </c>
      <c r="E298" s="1223" t="str">
        <f>'SITE 2'!B760</f>
        <v>Responsable 3</v>
      </c>
      <c r="F298" s="1224">
        <f>'SITE 2'!C760</f>
        <v>0</v>
      </c>
      <c r="G298" s="1225">
        <f>'SITE 2'!D760</f>
        <v>0</v>
      </c>
      <c r="H298" s="1226">
        <f>'SITE 2'!E760</f>
        <v>0</v>
      </c>
    </row>
    <row r="299" spans="1:8" x14ac:dyDescent="0.25">
      <c r="A299" s="1217" t="s">
        <v>230</v>
      </c>
      <c r="B299" s="1217" t="str">
        <f>'SITE 2'!$H$6</f>
        <v>SITE 2</v>
      </c>
      <c r="C299" s="1217" t="s">
        <v>608</v>
      </c>
      <c r="D299" s="1218" t="s">
        <v>46</v>
      </c>
      <c r="E299" s="1223" t="str">
        <f>'SITE 2'!B764</f>
        <v>Animateur 1</v>
      </c>
      <c r="F299" s="1224">
        <f>'SITE 2'!C764</f>
        <v>0</v>
      </c>
      <c r="G299" s="1225">
        <f>'SITE 2'!D764</f>
        <v>0</v>
      </c>
      <c r="H299" s="1226">
        <f>'SITE 2'!E764</f>
        <v>0</v>
      </c>
    </row>
    <row r="300" spans="1:8" x14ac:dyDescent="0.25">
      <c r="A300" s="1217" t="s">
        <v>230</v>
      </c>
      <c r="B300" s="1217" t="str">
        <f>'SITE 2'!$H$6</f>
        <v>SITE 2</v>
      </c>
      <c r="C300" s="1217" t="s">
        <v>608</v>
      </c>
      <c r="D300" s="1218" t="s">
        <v>46</v>
      </c>
      <c r="E300" s="1223" t="str">
        <f>'SITE 2'!B765</f>
        <v>Animateur 2</v>
      </c>
      <c r="F300" s="1224">
        <f>'SITE 2'!C765</f>
        <v>0</v>
      </c>
      <c r="G300" s="1225">
        <f>'SITE 2'!D765</f>
        <v>0</v>
      </c>
      <c r="H300" s="1226">
        <f>'SITE 2'!E765</f>
        <v>0</v>
      </c>
    </row>
    <row r="301" spans="1:8" x14ac:dyDescent="0.25">
      <c r="A301" s="1217" t="s">
        <v>230</v>
      </c>
      <c r="B301" s="1217" t="str">
        <f>'SITE 2'!$H$6</f>
        <v>SITE 2</v>
      </c>
      <c r="C301" s="1217" t="s">
        <v>608</v>
      </c>
      <c r="D301" s="1218" t="s">
        <v>46</v>
      </c>
      <c r="E301" s="1223" t="str">
        <f>'SITE 2'!B766</f>
        <v>Animateur 3</v>
      </c>
      <c r="F301" s="1224">
        <f>'SITE 2'!C766</f>
        <v>0</v>
      </c>
      <c r="G301" s="1225">
        <f>'SITE 2'!D766</f>
        <v>0</v>
      </c>
      <c r="H301" s="1226">
        <f>'SITE 2'!E766</f>
        <v>0</v>
      </c>
    </row>
    <row r="302" spans="1:8" x14ac:dyDescent="0.25">
      <c r="A302" s="1217" t="s">
        <v>230</v>
      </c>
      <c r="B302" s="1217" t="str">
        <f>'SITE 2'!$H$6</f>
        <v>SITE 2</v>
      </c>
      <c r="C302" s="1217" t="s">
        <v>608</v>
      </c>
      <c r="D302" s="1218" t="s">
        <v>46</v>
      </c>
      <c r="E302" s="1223" t="str">
        <f>'SITE 2'!B767</f>
        <v>Animateur 4</v>
      </c>
      <c r="F302" s="1224">
        <f>'SITE 2'!C767</f>
        <v>0</v>
      </c>
      <c r="G302" s="1225">
        <f>'SITE 2'!D767</f>
        <v>0</v>
      </c>
      <c r="H302" s="1226">
        <f>'SITE 2'!E767</f>
        <v>0</v>
      </c>
    </row>
    <row r="303" spans="1:8" x14ac:dyDescent="0.25">
      <c r="A303" s="1217" t="s">
        <v>230</v>
      </c>
      <c r="B303" s="1217" t="str">
        <f>'SITE 2'!$H$6</f>
        <v>SITE 2</v>
      </c>
      <c r="C303" s="1217" t="s">
        <v>608</v>
      </c>
      <c r="D303" s="1218" t="s">
        <v>46</v>
      </c>
      <c r="E303" s="1223" t="str">
        <f>'SITE 2'!B768</f>
        <v>Animateur 5</v>
      </c>
      <c r="F303" s="1224">
        <f>'SITE 2'!C768</f>
        <v>0</v>
      </c>
      <c r="G303" s="1225">
        <f>'SITE 2'!D768</f>
        <v>0</v>
      </c>
      <c r="H303" s="1226">
        <f>'SITE 2'!E768</f>
        <v>0</v>
      </c>
    </row>
    <row r="304" spans="1:8" x14ac:dyDescent="0.25">
      <c r="A304" s="1217" t="s">
        <v>230</v>
      </c>
      <c r="B304" s="1217" t="str">
        <f>'SITE 2'!$H$6</f>
        <v>SITE 2</v>
      </c>
      <c r="C304" s="1217" t="s">
        <v>608</v>
      </c>
      <c r="D304" s="1218" t="s">
        <v>46</v>
      </c>
      <c r="E304" s="1223" t="str">
        <f>'SITE 2'!B769</f>
        <v>Animateur 6</v>
      </c>
      <c r="F304" s="1224">
        <f>'SITE 2'!C769</f>
        <v>0</v>
      </c>
      <c r="G304" s="1225">
        <f>'SITE 2'!D769</f>
        <v>0</v>
      </c>
      <c r="H304" s="1226">
        <f>'SITE 2'!E769</f>
        <v>0</v>
      </c>
    </row>
    <row r="305" spans="1:8" x14ac:dyDescent="0.25">
      <c r="A305" s="1217" t="s">
        <v>230</v>
      </c>
      <c r="B305" s="1217" t="str">
        <f>'SITE 2'!$H$6</f>
        <v>SITE 2</v>
      </c>
      <c r="C305" s="1217" t="s">
        <v>608</v>
      </c>
      <c r="D305" s="1218" t="s">
        <v>46</v>
      </c>
      <c r="E305" s="1223" t="str">
        <f>'SITE 2'!B770</f>
        <v>Animateur 7</v>
      </c>
      <c r="F305" s="1224">
        <f>'SITE 2'!C770</f>
        <v>0</v>
      </c>
      <c r="G305" s="1225">
        <f>'SITE 2'!D770</f>
        <v>0</v>
      </c>
      <c r="H305" s="1226">
        <f>'SITE 2'!E770</f>
        <v>0</v>
      </c>
    </row>
    <row r="306" spans="1:8" x14ac:dyDescent="0.25">
      <c r="A306" s="1217" t="s">
        <v>230</v>
      </c>
      <c r="B306" s="1217" t="str">
        <f>'SITE 2'!$H$6</f>
        <v>SITE 2</v>
      </c>
      <c r="C306" s="1217" t="s">
        <v>608</v>
      </c>
      <c r="D306" s="1218" t="s">
        <v>46</v>
      </c>
      <c r="E306" s="1223" t="str">
        <f>'SITE 2'!B771</f>
        <v>Animateur 8</v>
      </c>
      <c r="F306" s="1224">
        <f>'SITE 2'!C771</f>
        <v>0</v>
      </c>
      <c r="G306" s="1225">
        <f>'SITE 2'!D771</f>
        <v>0</v>
      </c>
      <c r="H306" s="1226">
        <f>'SITE 2'!E771</f>
        <v>0</v>
      </c>
    </row>
    <row r="307" spans="1:8" x14ac:dyDescent="0.25">
      <c r="A307" s="1217" t="s">
        <v>230</v>
      </c>
      <c r="B307" s="1217" t="str">
        <f>'SITE 2'!$H$6</f>
        <v>SITE 2</v>
      </c>
      <c r="C307" s="1217" t="s">
        <v>608</v>
      </c>
      <c r="D307" s="1218" t="s">
        <v>46</v>
      </c>
      <c r="E307" s="1223" t="str">
        <f>'SITE 2'!B772</f>
        <v>Animateur 9</v>
      </c>
      <c r="F307" s="1224">
        <f>'SITE 2'!C772</f>
        <v>0</v>
      </c>
      <c r="G307" s="1225">
        <f>'SITE 2'!D772</f>
        <v>0</v>
      </c>
      <c r="H307" s="1226">
        <f>'SITE 2'!E772</f>
        <v>0</v>
      </c>
    </row>
    <row r="308" spans="1:8" x14ac:dyDescent="0.25">
      <c r="A308" s="1217" t="s">
        <v>230</v>
      </c>
      <c r="B308" s="1217" t="str">
        <f>'SITE 2'!$H$6</f>
        <v>SITE 2</v>
      </c>
      <c r="C308" s="1217" t="s">
        <v>608</v>
      </c>
      <c r="D308" s="1218" t="s">
        <v>46</v>
      </c>
      <c r="E308" s="1223" t="str">
        <f>'SITE 2'!B773</f>
        <v>Animateur 10</v>
      </c>
      <c r="F308" s="1224">
        <f>'SITE 2'!C773</f>
        <v>0</v>
      </c>
      <c r="G308" s="1225">
        <f>'SITE 2'!D773</f>
        <v>0</v>
      </c>
      <c r="H308" s="1226">
        <f>'SITE 2'!E773</f>
        <v>0</v>
      </c>
    </row>
    <row r="309" spans="1:8" x14ac:dyDescent="0.25">
      <c r="A309" s="1217" t="s">
        <v>230</v>
      </c>
      <c r="B309" s="1217" t="str">
        <f>'SITE 2'!$H$6</f>
        <v>SITE 2</v>
      </c>
      <c r="C309" s="1217" t="s">
        <v>608</v>
      </c>
      <c r="D309" s="1218" t="s">
        <v>46</v>
      </c>
      <c r="E309" s="1223" t="str">
        <f>'SITE 2'!B774</f>
        <v>Animateur 11</v>
      </c>
      <c r="F309" s="1224">
        <f>'SITE 2'!C774</f>
        <v>0</v>
      </c>
      <c r="G309" s="1225">
        <f>'SITE 2'!D774</f>
        <v>0</v>
      </c>
      <c r="H309" s="1226">
        <f>'SITE 2'!E774</f>
        <v>0</v>
      </c>
    </row>
    <row r="310" spans="1:8" x14ac:dyDescent="0.25">
      <c r="A310" s="1217" t="s">
        <v>230</v>
      </c>
      <c r="B310" s="1217" t="str">
        <f>'SITE 2'!$H$6</f>
        <v>SITE 2</v>
      </c>
      <c r="C310" s="1217" t="s">
        <v>608</v>
      </c>
      <c r="D310" s="1218" t="s">
        <v>46</v>
      </c>
      <c r="E310" s="1223" t="str">
        <f>'SITE 2'!B775</f>
        <v>Animateur 12</v>
      </c>
      <c r="F310" s="1224">
        <f>'SITE 2'!C775</f>
        <v>0</v>
      </c>
      <c r="G310" s="1225">
        <f>'SITE 2'!D775</f>
        <v>0</v>
      </c>
      <c r="H310" s="1226">
        <f>'SITE 2'!E775</f>
        <v>0</v>
      </c>
    </row>
    <row r="311" spans="1:8" x14ac:dyDescent="0.25">
      <c r="A311" s="1217" t="s">
        <v>230</v>
      </c>
      <c r="B311" s="1217" t="str">
        <f>'SITE 2'!$H$6</f>
        <v>SITE 2</v>
      </c>
      <c r="C311" s="1217" t="s">
        <v>608</v>
      </c>
      <c r="D311" s="1218" t="s">
        <v>46</v>
      </c>
      <c r="E311" s="1223" t="str">
        <f>'SITE 2'!B776</f>
        <v>Animateur 13</v>
      </c>
      <c r="F311" s="1224">
        <f>'SITE 2'!C776</f>
        <v>0</v>
      </c>
      <c r="G311" s="1225">
        <f>'SITE 2'!D776</f>
        <v>0</v>
      </c>
      <c r="H311" s="1226">
        <f>'SITE 2'!E776</f>
        <v>0</v>
      </c>
    </row>
    <row r="312" spans="1:8" x14ac:dyDescent="0.25">
      <c r="A312" s="1217" t="s">
        <v>230</v>
      </c>
      <c r="B312" s="1217" t="str">
        <f>'SITE 2'!$H$6</f>
        <v>SITE 2</v>
      </c>
      <c r="C312" s="1217" t="s">
        <v>608</v>
      </c>
      <c r="D312" s="1218" t="s">
        <v>46</v>
      </c>
      <c r="E312" s="1223" t="str">
        <f>'SITE 2'!B777</f>
        <v>Animateur 14</v>
      </c>
      <c r="F312" s="1224">
        <f>'SITE 2'!C777</f>
        <v>0</v>
      </c>
      <c r="G312" s="1225">
        <f>'SITE 2'!D777</f>
        <v>0</v>
      </c>
      <c r="H312" s="1226">
        <f>'SITE 2'!E777</f>
        <v>0</v>
      </c>
    </row>
    <row r="313" spans="1:8" x14ac:dyDescent="0.25">
      <c r="A313" s="1217" t="s">
        <v>230</v>
      </c>
      <c r="B313" s="1217" t="str">
        <f>'SITE 2'!$H$6</f>
        <v>SITE 2</v>
      </c>
      <c r="C313" s="1217" t="s">
        <v>608</v>
      </c>
      <c r="D313" s="1218" t="s">
        <v>46</v>
      </c>
      <c r="E313" s="1223" t="str">
        <f>'SITE 2'!B778</f>
        <v>Animateur 15</v>
      </c>
      <c r="F313" s="1224">
        <f>'SITE 2'!C778</f>
        <v>0</v>
      </c>
      <c r="G313" s="1225">
        <f>'SITE 2'!D778</f>
        <v>0</v>
      </c>
      <c r="H313" s="1226">
        <f>'SITE 2'!E778</f>
        <v>0</v>
      </c>
    </row>
    <row r="314" spans="1:8" x14ac:dyDescent="0.25">
      <c r="A314" s="1217" t="s">
        <v>230</v>
      </c>
      <c r="B314" s="1217" t="str">
        <f>'SITE 2'!$H$6</f>
        <v>SITE 2</v>
      </c>
      <c r="C314" s="1217" t="s">
        <v>608</v>
      </c>
      <c r="D314" s="1218" t="s">
        <v>315</v>
      </c>
      <c r="E314" s="1223" t="str">
        <f>'SITE 2'!B782</f>
        <v>Agents d'entretien 1</v>
      </c>
      <c r="F314" s="1224">
        <f>'SITE 2'!C782</f>
        <v>0</v>
      </c>
      <c r="G314" s="1225">
        <f>'SITE 2'!D782</f>
        <v>0</v>
      </c>
      <c r="H314" s="1226">
        <f>'SITE 2'!E782</f>
        <v>0</v>
      </c>
    </row>
    <row r="315" spans="1:8" x14ac:dyDescent="0.25">
      <c r="A315" s="1217" t="s">
        <v>230</v>
      </c>
      <c r="B315" s="1217" t="str">
        <f>'SITE 2'!$H$6</f>
        <v>SITE 2</v>
      </c>
      <c r="C315" s="1217" t="s">
        <v>608</v>
      </c>
      <c r="D315" s="1218" t="s">
        <v>315</v>
      </c>
      <c r="E315" s="1223" t="str">
        <f>'SITE 2'!B783</f>
        <v>Agents d'entretien 2</v>
      </c>
      <c r="F315" s="1224">
        <f>'SITE 2'!C783</f>
        <v>0</v>
      </c>
      <c r="G315" s="1225">
        <f>'SITE 2'!D783</f>
        <v>0</v>
      </c>
      <c r="H315" s="1226">
        <f>'SITE 2'!E783</f>
        <v>0</v>
      </c>
    </row>
    <row r="316" spans="1:8" x14ac:dyDescent="0.25">
      <c r="A316" s="1217" t="s">
        <v>230</v>
      </c>
      <c r="B316" s="1217" t="str">
        <f>'SITE 2'!$H$6</f>
        <v>SITE 2</v>
      </c>
      <c r="C316" s="1217" t="s">
        <v>608</v>
      </c>
      <c r="D316" s="1218" t="s">
        <v>315</v>
      </c>
      <c r="E316" s="1223" t="str">
        <f>'SITE 2'!B784</f>
        <v>Agents d'entretien 3</v>
      </c>
      <c r="F316" s="1224">
        <f>'SITE 2'!C784</f>
        <v>0</v>
      </c>
      <c r="G316" s="1225">
        <f>'SITE 2'!D784</f>
        <v>0</v>
      </c>
      <c r="H316" s="1226">
        <f>'SITE 2'!E784</f>
        <v>0</v>
      </c>
    </row>
    <row r="317" spans="1:8" x14ac:dyDescent="0.25">
      <c r="A317" s="1217" t="s">
        <v>230</v>
      </c>
      <c r="B317" s="1217" t="str">
        <f>'SITE 2'!$H$6</f>
        <v>SITE 2</v>
      </c>
      <c r="C317" s="1217" t="s">
        <v>608</v>
      </c>
      <c r="D317" s="1218" t="s">
        <v>316</v>
      </c>
      <c r="E317" s="1223" t="str">
        <f>'SITE 2'!B788</f>
        <v>Secrétaire 1</v>
      </c>
      <c r="F317" s="1224">
        <f>'SITE 2'!C788</f>
        <v>0</v>
      </c>
      <c r="G317" s="1225">
        <f>'SITE 2'!D788</f>
        <v>0</v>
      </c>
      <c r="H317" s="1226">
        <f>'SITE 2'!E788</f>
        <v>0</v>
      </c>
    </row>
    <row r="318" spans="1:8" x14ac:dyDescent="0.25">
      <c r="A318" s="1217" t="s">
        <v>230</v>
      </c>
      <c r="B318" s="1217" t="str">
        <f>'SITE 2'!$H$6</f>
        <v>SITE 2</v>
      </c>
      <c r="C318" s="1217" t="s">
        <v>608</v>
      </c>
      <c r="D318" s="1218" t="s">
        <v>316</v>
      </c>
      <c r="E318" s="1223" t="str">
        <f>'SITE 2'!B789</f>
        <v>Secrétaire 2</v>
      </c>
      <c r="F318" s="1224">
        <f>'SITE 2'!C789</f>
        <v>0</v>
      </c>
      <c r="G318" s="1225">
        <f>'SITE 2'!D789</f>
        <v>0</v>
      </c>
      <c r="H318" s="1226">
        <f>'SITE 2'!E789</f>
        <v>0</v>
      </c>
    </row>
    <row r="319" spans="1:8" x14ac:dyDescent="0.25">
      <c r="A319" s="1217" t="s">
        <v>230</v>
      </c>
      <c r="B319" s="1217" t="str">
        <f>'SITE 2'!$H$6</f>
        <v>SITE 2</v>
      </c>
      <c r="C319" s="1217" t="s">
        <v>608</v>
      </c>
      <c r="D319" s="1218" t="s">
        <v>316</v>
      </c>
      <c r="E319" s="1223" t="str">
        <f>'SITE 2'!B790</f>
        <v>Secrétaire 3</v>
      </c>
      <c r="F319" s="1224">
        <f>'SITE 2'!C790</f>
        <v>0</v>
      </c>
      <c r="G319" s="1225">
        <f>'SITE 2'!D790</f>
        <v>0</v>
      </c>
      <c r="H319" s="1226">
        <f>'SITE 2'!E790</f>
        <v>0</v>
      </c>
    </row>
    <row r="320" spans="1:8" x14ac:dyDescent="0.25">
      <c r="A320" s="1217" t="s">
        <v>230</v>
      </c>
      <c r="B320" s="1217" t="str">
        <f>'SITE 2'!$H$6</f>
        <v>SITE 2</v>
      </c>
      <c r="C320" s="1217" t="s">
        <v>608</v>
      </c>
      <c r="D320" s="1218" t="s">
        <v>316</v>
      </c>
      <c r="E320" s="1223" t="str">
        <f>'SITE 2'!B791</f>
        <v>Secrétaire 4</v>
      </c>
      <c r="F320" s="1224">
        <f>'SITE 2'!C791</f>
        <v>0</v>
      </c>
      <c r="G320" s="1225">
        <f>'SITE 2'!D791</f>
        <v>0</v>
      </c>
      <c r="H320" s="1226">
        <f>'SITE 2'!E791</f>
        <v>0</v>
      </c>
    </row>
    <row r="321" spans="1:8" x14ac:dyDescent="0.25">
      <c r="A321" s="1217" t="s">
        <v>230</v>
      </c>
      <c r="B321" s="1217" t="str">
        <f>'SITE 2'!$H$6</f>
        <v>SITE 2</v>
      </c>
      <c r="C321" s="1217" t="s">
        <v>608</v>
      </c>
      <c r="D321" s="1218" t="s">
        <v>316</v>
      </c>
      <c r="E321" s="1223" t="str">
        <f>'SITE 2'!B792</f>
        <v>Secrétaire 5</v>
      </c>
      <c r="F321" s="1224">
        <f>'SITE 2'!C792</f>
        <v>0</v>
      </c>
      <c r="G321" s="1225">
        <f>'SITE 2'!D792</f>
        <v>0</v>
      </c>
      <c r="H321" s="1226">
        <f>'SITE 2'!E792</f>
        <v>0</v>
      </c>
    </row>
    <row r="322" spans="1:8" x14ac:dyDescent="0.25">
      <c r="A322" s="1217" t="s">
        <v>230</v>
      </c>
      <c r="B322" s="1217" t="str">
        <f>'SITE 2'!$H$6</f>
        <v>SITE 2</v>
      </c>
      <c r="C322" s="1217" t="s">
        <v>471</v>
      </c>
      <c r="D322" s="1218" t="s">
        <v>21</v>
      </c>
      <c r="E322" s="1223" t="str">
        <f>'SITE 2'!B874</f>
        <v>Coordinateur 1</v>
      </c>
      <c r="F322" s="1224">
        <f>'SITE 2'!C874</f>
        <v>0</v>
      </c>
      <c r="G322" s="1225">
        <f>'SITE 2'!D874</f>
        <v>0</v>
      </c>
      <c r="H322" s="1226">
        <f>'SITE 2'!E874</f>
        <v>0</v>
      </c>
    </row>
    <row r="323" spans="1:8" x14ac:dyDescent="0.25">
      <c r="A323" s="1217" t="s">
        <v>230</v>
      </c>
      <c r="B323" s="1217" t="str">
        <f>'SITE 2'!$H$6</f>
        <v>SITE 2</v>
      </c>
      <c r="C323" s="1217" t="s">
        <v>471</v>
      </c>
      <c r="D323" s="1218" t="s">
        <v>21</v>
      </c>
      <c r="E323" s="1223" t="str">
        <f>'SITE 2'!B875</f>
        <v>Coordinateur 2</v>
      </c>
      <c r="F323" s="1224">
        <f>'SITE 2'!C875</f>
        <v>0</v>
      </c>
      <c r="G323" s="1225">
        <f>'SITE 2'!D875</f>
        <v>0</v>
      </c>
      <c r="H323" s="1226">
        <f>'SITE 2'!E875</f>
        <v>0</v>
      </c>
    </row>
    <row r="324" spans="1:8" x14ac:dyDescent="0.25">
      <c r="A324" s="1217" t="s">
        <v>230</v>
      </c>
      <c r="B324" s="1217" t="str">
        <f>'SITE 2'!$H$6</f>
        <v>SITE 2</v>
      </c>
      <c r="C324" s="1217" t="s">
        <v>471</v>
      </c>
      <c r="D324" s="1218" t="s">
        <v>21</v>
      </c>
      <c r="E324" s="1223" t="str">
        <f>'SITE 2'!B876</f>
        <v>Coordinateur 3</v>
      </c>
      <c r="F324" s="1224">
        <f>'SITE 2'!C876</f>
        <v>0</v>
      </c>
      <c r="G324" s="1225">
        <f>'SITE 2'!D876</f>
        <v>0</v>
      </c>
      <c r="H324" s="1226">
        <f>'SITE 2'!E876</f>
        <v>0</v>
      </c>
    </row>
    <row r="325" spans="1:8" x14ac:dyDescent="0.25">
      <c r="A325" s="1217" t="s">
        <v>230</v>
      </c>
      <c r="B325" s="1217" t="str">
        <f>'SITE 2'!$H$6</f>
        <v>SITE 2</v>
      </c>
      <c r="C325" s="1217" t="s">
        <v>471</v>
      </c>
      <c r="D325" s="1218" t="s">
        <v>605</v>
      </c>
      <c r="E325" s="1223" t="str">
        <f>'SITE 2'!B880</f>
        <v>Responsable 1</v>
      </c>
      <c r="F325" s="1224">
        <f>'SITE 2'!C880</f>
        <v>0</v>
      </c>
      <c r="G325" s="1225">
        <f>'SITE 2'!D880</f>
        <v>0</v>
      </c>
      <c r="H325" s="1226">
        <f>'SITE 2'!E880</f>
        <v>0</v>
      </c>
    </row>
    <row r="326" spans="1:8" x14ac:dyDescent="0.25">
      <c r="A326" s="1217" t="s">
        <v>230</v>
      </c>
      <c r="B326" s="1217" t="str">
        <f>'SITE 2'!$H$6</f>
        <v>SITE 2</v>
      </c>
      <c r="C326" s="1217" t="s">
        <v>471</v>
      </c>
      <c r="D326" s="1218" t="s">
        <v>605</v>
      </c>
      <c r="E326" s="1223" t="str">
        <f>'SITE 2'!B881</f>
        <v>Responsable 2</v>
      </c>
      <c r="F326" s="1224">
        <f>'SITE 2'!C881</f>
        <v>0</v>
      </c>
      <c r="G326" s="1225">
        <f>'SITE 2'!D881</f>
        <v>0</v>
      </c>
      <c r="H326" s="1226">
        <f>'SITE 2'!E881</f>
        <v>0</v>
      </c>
    </row>
    <row r="327" spans="1:8" x14ac:dyDescent="0.25">
      <c r="A327" s="1217" t="s">
        <v>230</v>
      </c>
      <c r="B327" s="1217" t="str">
        <f>'SITE 2'!$H$6</f>
        <v>SITE 2</v>
      </c>
      <c r="C327" s="1217" t="s">
        <v>471</v>
      </c>
      <c r="D327" s="1218" t="s">
        <v>605</v>
      </c>
      <c r="E327" s="1223" t="str">
        <f>'SITE 2'!B882</f>
        <v>Responsable 3</v>
      </c>
      <c r="F327" s="1224">
        <f>'SITE 2'!C882</f>
        <v>0</v>
      </c>
      <c r="G327" s="1225">
        <f>'SITE 2'!D882</f>
        <v>0</v>
      </c>
      <c r="H327" s="1226">
        <f>'SITE 2'!E882</f>
        <v>0</v>
      </c>
    </row>
    <row r="328" spans="1:8" x14ac:dyDescent="0.25">
      <c r="A328" s="1217" t="s">
        <v>230</v>
      </c>
      <c r="B328" s="1217" t="str">
        <f>'SITE 2'!$H$6</f>
        <v>SITE 2</v>
      </c>
      <c r="C328" s="1217" t="s">
        <v>471</v>
      </c>
      <c r="D328" s="1218" t="s">
        <v>46</v>
      </c>
      <c r="E328" s="1223" t="str">
        <f>'SITE 2'!B886</f>
        <v>Animateur 1</v>
      </c>
      <c r="F328" s="1224">
        <f>'SITE 2'!C886</f>
        <v>0</v>
      </c>
      <c r="G328" s="1225">
        <f>'SITE 2'!D886</f>
        <v>0</v>
      </c>
      <c r="H328" s="1226">
        <f>'SITE 2'!E886</f>
        <v>0</v>
      </c>
    </row>
    <row r="329" spans="1:8" x14ac:dyDescent="0.25">
      <c r="A329" s="1217" t="s">
        <v>230</v>
      </c>
      <c r="B329" s="1217" t="str">
        <f>'SITE 2'!$H$6</f>
        <v>SITE 2</v>
      </c>
      <c r="C329" s="1217" t="s">
        <v>471</v>
      </c>
      <c r="D329" s="1218" t="s">
        <v>46</v>
      </c>
      <c r="E329" s="1223" t="str">
        <f>'SITE 2'!B887</f>
        <v>Animateur 2</v>
      </c>
      <c r="F329" s="1224">
        <f>'SITE 2'!C887</f>
        <v>0</v>
      </c>
      <c r="G329" s="1225">
        <f>'SITE 2'!D887</f>
        <v>0</v>
      </c>
      <c r="H329" s="1226">
        <f>'SITE 2'!E887</f>
        <v>0</v>
      </c>
    </row>
    <row r="330" spans="1:8" x14ac:dyDescent="0.25">
      <c r="A330" s="1217" t="s">
        <v>230</v>
      </c>
      <c r="B330" s="1217" t="str">
        <f>'SITE 2'!$H$6</f>
        <v>SITE 2</v>
      </c>
      <c r="C330" s="1217" t="s">
        <v>471</v>
      </c>
      <c r="D330" s="1218" t="s">
        <v>46</v>
      </c>
      <c r="E330" s="1223" t="str">
        <f>'SITE 2'!B888</f>
        <v>Animateur 3</v>
      </c>
      <c r="F330" s="1224">
        <f>'SITE 2'!C888</f>
        <v>0</v>
      </c>
      <c r="G330" s="1225">
        <f>'SITE 2'!D888</f>
        <v>0</v>
      </c>
      <c r="H330" s="1226">
        <f>'SITE 2'!E888</f>
        <v>0</v>
      </c>
    </row>
    <row r="331" spans="1:8" x14ac:dyDescent="0.25">
      <c r="A331" s="1217" t="s">
        <v>230</v>
      </c>
      <c r="B331" s="1217" t="str">
        <f>'SITE 2'!$H$6</f>
        <v>SITE 2</v>
      </c>
      <c r="C331" s="1217" t="s">
        <v>471</v>
      </c>
      <c r="D331" s="1218" t="s">
        <v>46</v>
      </c>
      <c r="E331" s="1223" t="str">
        <f>'SITE 2'!B889</f>
        <v>Animateur 4</v>
      </c>
      <c r="F331" s="1224">
        <f>'SITE 2'!C889</f>
        <v>0</v>
      </c>
      <c r="G331" s="1225">
        <f>'SITE 2'!D889</f>
        <v>0</v>
      </c>
      <c r="H331" s="1226">
        <f>'SITE 2'!E889</f>
        <v>0</v>
      </c>
    </row>
    <row r="332" spans="1:8" x14ac:dyDescent="0.25">
      <c r="A332" s="1217" t="s">
        <v>230</v>
      </c>
      <c r="B332" s="1217" t="str">
        <f>'SITE 2'!$H$6</f>
        <v>SITE 2</v>
      </c>
      <c r="C332" s="1217" t="s">
        <v>471</v>
      </c>
      <c r="D332" s="1218" t="s">
        <v>46</v>
      </c>
      <c r="E332" s="1223" t="str">
        <f>'SITE 2'!B890</f>
        <v>Animateur 5</v>
      </c>
      <c r="F332" s="1224">
        <f>'SITE 2'!C890</f>
        <v>0</v>
      </c>
      <c r="G332" s="1225">
        <f>'SITE 2'!D890</f>
        <v>0</v>
      </c>
      <c r="H332" s="1226">
        <f>'SITE 2'!E890</f>
        <v>0</v>
      </c>
    </row>
    <row r="333" spans="1:8" x14ac:dyDescent="0.25">
      <c r="A333" s="1217" t="s">
        <v>230</v>
      </c>
      <c r="B333" s="1217" t="str">
        <f>'SITE 2'!$H$6</f>
        <v>SITE 2</v>
      </c>
      <c r="C333" s="1217" t="s">
        <v>471</v>
      </c>
      <c r="D333" s="1218" t="s">
        <v>46</v>
      </c>
      <c r="E333" s="1223" t="str">
        <f>'SITE 2'!B891</f>
        <v>Animateur 6</v>
      </c>
      <c r="F333" s="1224">
        <f>'SITE 2'!C891</f>
        <v>0</v>
      </c>
      <c r="G333" s="1225">
        <f>'SITE 2'!D891</f>
        <v>0</v>
      </c>
      <c r="H333" s="1226">
        <f>'SITE 2'!E891</f>
        <v>0</v>
      </c>
    </row>
    <row r="334" spans="1:8" x14ac:dyDescent="0.25">
      <c r="A334" s="1217" t="s">
        <v>230</v>
      </c>
      <c r="B334" s="1217" t="str">
        <f>'SITE 2'!$H$6</f>
        <v>SITE 2</v>
      </c>
      <c r="C334" s="1217" t="s">
        <v>471</v>
      </c>
      <c r="D334" s="1218" t="s">
        <v>46</v>
      </c>
      <c r="E334" s="1223" t="str">
        <f>'SITE 2'!B892</f>
        <v>Animateur 7</v>
      </c>
      <c r="F334" s="1224">
        <f>'SITE 2'!C892</f>
        <v>0</v>
      </c>
      <c r="G334" s="1225">
        <f>'SITE 2'!D892</f>
        <v>0</v>
      </c>
      <c r="H334" s="1226">
        <f>'SITE 2'!E892</f>
        <v>0</v>
      </c>
    </row>
    <row r="335" spans="1:8" x14ac:dyDescent="0.25">
      <c r="A335" s="1217" t="s">
        <v>230</v>
      </c>
      <c r="B335" s="1217" t="str">
        <f>'SITE 2'!$H$6</f>
        <v>SITE 2</v>
      </c>
      <c r="C335" s="1217" t="s">
        <v>471</v>
      </c>
      <c r="D335" s="1218" t="s">
        <v>46</v>
      </c>
      <c r="E335" s="1223" t="str">
        <f>'SITE 2'!B893</f>
        <v>Animateur 8</v>
      </c>
      <c r="F335" s="1224">
        <f>'SITE 2'!C893</f>
        <v>0</v>
      </c>
      <c r="G335" s="1225">
        <f>'SITE 2'!D893</f>
        <v>0</v>
      </c>
      <c r="H335" s="1226">
        <f>'SITE 2'!E893</f>
        <v>0</v>
      </c>
    </row>
    <row r="336" spans="1:8" x14ac:dyDescent="0.25">
      <c r="A336" s="1217" t="s">
        <v>230</v>
      </c>
      <c r="B336" s="1217" t="str">
        <f>'SITE 2'!$H$6</f>
        <v>SITE 2</v>
      </c>
      <c r="C336" s="1217" t="s">
        <v>471</v>
      </c>
      <c r="D336" s="1218" t="s">
        <v>46</v>
      </c>
      <c r="E336" s="1223" t="str">
        <f>'SITE 2'!B894</f>
        <v>Animateur 9</v>
      </c>
      <c r="F336" s="1224">
        <f>'SITE 2'!C894</f>
        <v>0</v>
      </c>
      <c r="G336" s="1225">
        <f>'SITE 2'!D894</f>
        <v>0</v>
      </c>
      <c r="H336" s="1226">
        <f>'SITE 2'!E894</f>
        <v>0</v>
      </c>
    </row>
    <row r="337" spans="1:8" x14ac:dyDescent="0.25">
      <c r="A337" s="1217" t="s">
        <v>230</v>
      </c>
      <c r="B337" s="1217" t="str">
        <f>'SITE 2'!$H$6</f>
        <v>SITE 2</v>
      </c>
      <c r="C337" s="1217" t="s">
        <v>471</v>
      </c>
      <c r="D337" s="1218" t="s">
        <v>46</v>
      </c>
      <c r="E337" s="1223" t="str">
        <f>'SITE 2'!B895</f>
        <v>Animateur 10</v>
      </c>
      <c r="F337" s="1224">
        <f>'SITE 2'!C895</f>
        <v>0</v>
      </c>
      <c r="G337" s="1225">
        <f>'SITE 2'!D895</f>
        <v>0</v>
      </c>
      <c r="H337" s="1226">
        <f>'SITE 2'!E895</f>
        <v>0</v>
      </c>
    </row>
    <row r="338" spans="1:8" x14ac:dyDescent="0.25">
      <c r="A338" s="1217" t="s">
        <v>230</v>
      </c>
      <c r="B338" s="1217" t="str">
        <f>'SITE 2'!$H$6</f>
        <v>SITE 2</v>
      </c>
      <c r="C338" s="1217" t="s">
        <v>471</v>
      </c>
      <c r="D338" s="1218" t="s">
        <v>46</v>
      </c>
      <c r="E338" s="1223" t="str">
        <f>'SITE 2'!B896</f>
        <v>Animateur 11</v>
      </c>
      <c r="F338" s="1224">
        <f>'SITE 2'!C896</f>
        <v>0</v>
      </c>
      <c r="G338" s="1225">
        <f>'SITE 2'!D896</f>
        <v>0</v>
      </c>
      <c r="H338" s="1226">
        <f>'SITE 2'!E896</f>
        <v>0</v>
      </c>
    </row>
    <row r="339" spans="1:8" x14ac:dyDescent="0.25">
      <c r="A339" s="1217" t="s">
        <v>230</v>
      </c>
      <c r="B339" s="1217" t="str">
        <f>'SITE 2'!$H$6</f>
        <v>SITE 2</v>
      </c>
      <c r="C339" s="1217" t="s">
        <v>471</v>
      </c>
      <c r="D339" s="1218" t="s">
        <v>46</v>
      </c>
      <c r="E339" s="1223" t="str">
        <f>'SITE 2'!B897</f>
        <v>Animateur 12</v>
      </c>
      <c r="F339" s="1224">
        <f>'SITE 2'!C897</f>
        <v>0</v>
      </c>
      <c r="G339" s="1225">
        <f>'SITE 2'!D897</f>
        <v>0</v>
      </c>
      <c r="H339" s="1226">
        <f>'SITE 2'!E897</f>
        <v>0</v>
      </c>
    </row>
    <row r="340" spans="1:8" x14ac:dyDescent="0.25">
      <c r="A340" s="1217" t="s">
        <v>230</v>
      </c>
      <c r="B340" s="1217" t="str">
        <f>'SITE 2'!$H$6</f>
        <v>SITE 2</v>
      </c>
      <c r="C340" s="1217" t="s">
        <v>471</v>
      </c>
      <c r="D340" s="1218" t="s">
        <v>46</v>
      </c>
      <c r="E340" s="1223" t="str">
        <f>'SITE 2'!B898</f>
        <v>Animateur 13</v>
      </c>
      <c r="F340" s="1224">
        <f>'SITE 2'!C898</f>
        <v>0</v>
      </c>
      <c r="G340" s="1225">
        <f>'SITE 2'!D898</f>
        <v>0</v>
      </c>
      <c r="H340" s="1226">
        <f>'SITE 2'!E898</f>
        <v>0</v>
      </c>
    </row>
    <row r="341" spans="1:8" x14ac:dyDescent="0.25">
      <c r="A341" s="1217" t="s">
        <v>230</v>
      </c>
      <c r="B341" s="1217" t="str">
        <f>'SITE 2'!$H$6</f>
        <v>SITE 2</v>
      </c>
      <c r="C341" s="1217" t="s">
        <v>471</v>
      </c>
      <c r="D341" s="1218" t="s">
        <v>46</v>
      </c>
      <c r="E341" s="1223" t="str">
        <f>'SITE 2'!B899</f>
        <v>Animateur 14</v>
      </c>
      <c r="F341" s="1224">
        <f>'SITE 2'!C899</f>
        <v>0</v>
      </c>
      <c r="G341" s="1225">
        <f>'SITE 2'!D899</f>
        <v>0</v>
      </c>
      <c r="H341" s="1226">
        <f>'SITE 2'!E899</f>
        <v>0</v>
      </c>
    </row>
    <row r="342" spans="1:8" x14ac:dyDescent="0.25">
      <c r="A342" s="1217" t="s">
        <v>230</v>
      </c>
      <c r="B342" s="1217" t="str">
        <f>'SITE 2'!$H$6</f>
        <v>SITE 2</v>
      </c>
      <c r="C342" s="1217" t="s">
        <v>471</v>
      </c>
      <c r="D342" s="1218" t="s">
        <v>46</v>
      </c>
      <c r="E342" s="1223" t="str">
        <f>'SITE 2'!B900</f>
        <v>Animateur 15</v>
      </c>
      <c r="F342" s="1224">
        <f>'SITE 2'!C900</f>
        <v>0</v>
      </c>
      <c r="G342" s="1225">
        <f>'SITE 2'!D900</f>
        <v>0</v>
      </c>
      <c r="H342" s="1226">
        <f>'SITE 2'!E900</f>
        <v>0</v>
      </c>
    </row>
    <row r="343" spans="1:8" x14ac:dyDescent="0.25">
      <c r="A343" s="1217" t="s">
        <v>230</v>
      </c>
      <c r="B343" s="1217" t="str">
        <f>'SITE 2'!$H$6</f>
        <v>SITE 2</v>
      </c>
      <c r="C343" s="1217" t="s">
        <v>471</v>
      </c>
      <c r="D343" s="1218" t="s">
        <v>315</v>
      </c>
      <c r="E343" s="1223" t="str">
        <f>'SITE 2'!B904</f>
        <v>Agents d'entretien 1</v>
      </c>
      <c r="F343" s="1224">
        <f>'SITE 2'!C904</f>
        <v>0</v>
      </c>
      <c r="G343" s="1225">
        <f>'SITE 2'!D904</f>
        <v>0</v>
      </c>
      <c r="H343" s="1226">
        <f>'SITE 2'!E904</f>
        <v>0</v>
      </c>
    </row>
    <row r="344" spans="1:8" x14ac:dyDescent="0.25">
      <c r="A344" s="1217" t="s">
        <v>230</v>
      </c>
      <c r="B344" s="1217" t="str">
        <f>'SITE 2'!$H$6</f>
        <v>SITE 2</v>
      </c>
      <c r="C344" s="1217" t="s">
        <v>471</v>
      </c>
      <c r="D344" s="1218" t="s">
        <v>315</v>
      </c>
      <c r="E344" s="1223" t="str">
        <f>'SITE 2'!B905</f>
        <v>Agents d'entretien 2</v>
      </c>
      <c r="F344" s="1224">
        <f>'SITE 2'!C905</f>
        <v>0</v>
      </c>
      <c r="G344" s="1225">
        <f>'SITE 2'!D905</f>
        <v>0</v>
      </c>
      <c r="H344" s="1226">
        <f>'SITE 2'!E905</f>
        <v>0</v>
      </c>
    </row>
    <row r="345" spans="1:8" x14ac:dyDescent="0.25">
      <c r="A345" s="1217" t="s">
        <v>230</v>
      </c>
      <c r="B345" s="1217" t="str">
        <f>'SITE 2'!$H$6</f>
        <v>SITE 2</v>
      </c>
      <c r="C345" s="1217" t="s">
        <v>471</v>
      </c>
      <c r="D345" s="1218" t="s">
        <v>315</v>
      </c>
      <c r="E345" s="1223" t="str">
        <f>'SITE 2'!B906</f>
        <v>Agents d'entretien 3</v>
      </c>
      <c r="F345" s="1224">
        <f>'SITE 2'!C906</f>
        <v>0</v>
      </c>
      <c r="G345" s="1225">
        <f>'SITE 2'!D906</f>
        <v>0</v>
      </c>
      <c r="H345" s="1226">
        <f>'SITE 2'!E906</f>
        <v>0</v>
      </c>
    </row>
    <row r="346" spans="1:8" x14ac:dyDescent="0.25">
      <c r="A346" s="1217" t="s">
        <v>230</v>
      </c>
      <c r="B346" s="1217" t="str">
        <f>'SITE 2'!$H$6</f>
        <v>SITE 2</v>
      </c>
      <c r="C346" s="1217" t="s">
        <v>471</v>
      </c>
      <c r="D346" s="1218" t="s">
        <v>316</v>
      </c>
      <c r="E346" s="1223" t="str">
        <f>'SITE 2'!B910</f>
        <v>Secrétaire 1</v>
      </c>
      <c r="F346" s="1224">
        <f>'SITE 2'!C910</f>
        <v>0</v>
      </c>
      <c r="G346" s="1225">
        <f>'SITE 2'!D910</f>
        <v>0</v>
      </c>
      <c r="H346" s="1226">
        <f>'SITE 2'!E910</f>
        <v>0</v>
      </c>
    </row>
    <row r="347" spans="1:8" x14ac:dyDescent="0.25">
      <c r="A347" s="1217" t="s">
        <v>230</v>
      </c>
      <c r="B347" s="1217" t="str">
        <f>'SITE 2'!$H$6</f>
        <v>SITE 2</v>
      </c>
      <c r="C347" s="1217" t="s">
        <v>471</v>
      </c>
      <c r="D347" s="1218" t="s">
        <v>316</v>
      </c>
      <c r="E347" s="1223" t="str">
        <f>'SITE 2'!B911</f>
        <v>Secrétaire 2</v>
      </c>
      <c r="F347" s="1224">
        <f>'SITE 2'!C911</f>
        <v>0</v>
      </c>
      <c r="G347" s="1225">
        <f>'SITE 2'!D911</f>
        <v>0</v>
      </c>
      <c r="H347" s="1226">
        <f>'SITE 2'!E911</f>
        <v>0</v>
      </c>
    </row>
    <row r="348" spans="1:8" x14ac:dyDescent="0.25">
      <c r="A348" s="1217" t="s">
        <v>230</v>
      </c>
      <c r="B348" s="1217" t="str">
        <f>'SITE 2'!$H$6</f>
        <v>SITE 2</v>
      </c>
      <c r="C348" s="1217" t="s">
        <v>471</v>
      </c>
      <c r="D348" s="1218" t="s">
        <v>316</v>
      </c>
      <c r="E348" s="1223" t="str">
        <f>'SITE 2'!B912</f>
        <v>Secrétaire 3</v>
      </c>
      <c r="F348" s="1224">
        <f>'SITE 2'!C912</f>
        <v>0</v>
      </c>
      <c r="G348" s="1225">
        <f>'SITE 2'!D912</f>
        <v>0</v>
      </c>
      <c r="H348" s="1226">
        <f>'SITE 2'!E912</f>
        <v>0</v>
      </c>
    </row>
    <row r="349" spans="1:8" x14ac:dyDescent="0.25">
      <c r="A349" s="1217" t="s">
        <v>230</v>
      </c>
      <c r="B349" s="1217" t="str">
        <f>'SITE 2'!$H$6</f>
        <v>SITE 2</v>
      </c>
      <c r="C349" s="1217" t="s">
        <v>471</v>
      </c>
      <c r="D349" s="1218" t="s">
        <v>316</v>
      </c>
      <c r="E349" s="1223" t="str">
        <f>'SITE 2'!B913</f>
        <v>Secrétaire 4</v>
      </c>
      <c r="F349" s="1224">
        <f>'SITE 2'!C913</f>
        <v>0</v>
      </c>
      <c r="G349" s="1225">
        <f>'SITE 2'!D913</f>
        <v>0</v>
      </c>
      <c r="H349" s="1226">
        <f>'SITE 2'!E913</f>
        <v>0</v>
      </c>
    </row>
    <row r="350" spans="1:8" x14ac:dyDescent="0.25">
      <c r="A350" s="1217" t="s">
        <v>230</v>
      </c>
      <c r="B350" s="1217" t="str">
        <f>'SITE 2'!$H$6</f>
        <v>SITE 2</v>
      </c>
      <c r="C350" s="1217" t="s">
        <v>471</v>
      </c>
      <c r="D350" s="1218" t="s">
        <v>316</v>
      </c>
      <c r="E350" s="1223" t="str">
        <f>'SITE 2'!B914</f>
        <v>Secrétaire 5</v>
      </c>
      <c r="F350" s="1224">
        <f>'SITE 2'!C914</f>
        <v>0</v>
      </c>
      <c r="G350" s="1225">
        <f>'SITE 2'!D914</f>
        <v>0</v>
      </c>
      <c r="H350" s="1226">
        <f>'SITE 2'!E914</f>
        <v>0</v>
      </c>
    </row>
    <row r="351" spans="1:8" x14ac:dyDescent="0.25">
      <c r="A351" s="1217" t="s">
        <v>211</v>
      </c>
      <c r="B351" s="1217" t="str">
        <f>'SITE 3'!$H$6</f>
        <v>SITE 3</v>
      </c>
      <c r="C351" s="1217" t="s">
        <v>470</v>
      </c>
      <c r="D351" s="1218" t="s">
        <v>21</v>
      </c>
      <c r="E351" s="1223" t="str">
        <f>'SITE 3'!B20</f>
        <v>Coordinateur 1</v>
      </c>
      <c r="F351" s="1224">
        <f>'SITE 3'!C20</f>
        <v>0</v>
      </c>
      <c r="G351" s="1225">
        <f>'SITE 3'!D20</f>
        <v>0</v>
      </c>
      <c r="H351" s="1226">
        <f>'SITE 3'!E20</f>
        <v>0</v>
      </c>
    </row>
    <row r="352" spans="1:8" x14ac:dyDescent="0.25">
      <c r="A352" s="1217" t="s">
        <v>211</v>
      </c>
      <c r="B352" s="1217" t="str">
        <f>'SITE 3'!$H$6</f>
        <v>SITE 3</v>
      </c>
      <c r="C352" s="1217" t="s">
        <v>470</v>
      </c>
      <c r="D352" s="1218" t="s">
        <v>21</v>
      </c>
      <c r="E352" s="1223" t="str">
        <f>'SITE 3'!B21</f>
        <v>Coordinateur 2</v>
      </c>
      <c r="F352" s="1224">
        <f>'SITE 3'!C21</f>
        <v>0</v>
      </c>
      <c r="G352" s="1225">
        <f>'SITE 3'!D21</f>
        <v>0</v>
      </c>
      <c r="H352" s="1226">
        <f>'SITE 3'!E21</f>
        <v>0</v>
      </c>
    </row>
    <row r="353" spans="1:8" x14ac:dyDescent="0.25">
      <c r="A353" s="1217" t="s">
        <v>211</v>
      </c>
      <c r="B353" s="1217" t="str">
        <f>'SITE 3'!$H$6</f>
        <v>SITE 3</v>
      </c>
      <c r="C353" s="1217" t="s">
        <v>470</v>
      </c>
      <c r="D353" s="1218" t="s">
        <v>21</v>
      </c>
      <c r="E353" s="1223" t="str">
        <f>'SITE 3'!B22</f>
        <v>Coordinateur 3</v>
      </c>
      <c r="F353" s="1224">
        <f>'SITE 3'!C22</f>
        <v>0</v>
      </c>
      <c r="G353" s="1225">
        <f>'SITE 3'!D22</f>
        <v>0</v>
      </c>
      <c r="H353" s="1226">
        <f>'SITE 3'!E22</f>
        <v>0</v>
      </c>
    </row>
    <row r="354" spans="1:8" x14ac:dyDescent="0.25">
      <c r="A354" s="1217" t="s">
        <v>211</v>
      </c>
      <c r="B354" s="1217" t="str">
        <f>'SITE 3'!$H$6</f>
        <v>SITE 3</v>
      </c>
      <c r="C354" s="1217" t="s">
        <v>470</v>
      </c>
      <c r="D354" s="1218" t="s">
        <v>605</v>
      </c>
      <c r="E354" s="1223" t="str">
        <f>'SITE 3'!B26</f>
        <v>Responsable 1</v>
      </c>
      <c r="F354" s="1224">
        <f>'SITE 3'!C26</f>
        <v>0</v>
      </c>
      <c r="G354" s="1225">
        <f>'SITE 3'!D26</f>
        <v>0</v>
      </c>
      <c r="H354" s="1226">
        <f>'SITE 3'!E26</f>
        <v>0</v>
      </c>
    </row>
    <row r="355" spans="1:8" x14ac:dyDescent="0.25">
      <c r="A355" s="1217" t="s">
        <v>211</v>
      </c>
      <c r="B355" s="1217" t="str">
        <f>'SITE 3'!$H$6</f>
        <v>SITE 3</v>
      </c>
      <c r="C355" s="1217" t="s">
        <v>470</v>
      </c>
      <c r="D355" s="1218" t="s">
        <v>605</v>
      </c>
      <c r="E355" s="1223" t="str">
        <f>'SITE 3'!B27</f>
        <v>Responsable 2</v>
      </c>
      <c r="F355" s="1224">
        <f>'SITE 3'!C27</f>
        <v>0</v>
      </c>
      <c r="G355" s="1225">
        <f>'SITE 3'!D27</f>
        <v>0</v>
      </c>
      <c r="H355" s="1226">
        <f>'SITE 3'!E27</f>
        <v>0</v>
      </c>
    </row>
    <row r="356" spans="1:8" x14ac:dyDescent="0.25">
      <c r="A356" s="1217" t="s">
        <v>211</v>
      </c>
      <c r="B356" s="1217" t="str">
        <f>'SITE 3'!$H$6</f>
        <v>SITE 3</v>
      </c>
      <c r="C356" s="1217" t="s">
        <v>470</v>
      </c>
      <c r="D356" s="1218" t="s">
        <v>605</v>
      </c>
      <c r="E356" s="1223" t="str">
        <f>'SITE 3'!B28</f>
        <v>Responsable 3</v>
      </c>
      <c r="F356" s="1224">
        <f>'SITE 3'!C28</f>
        <v>0</v>
      </c>
      <c r="G356" s="1225">
        <f>'SITE 3'!D28</f>
        <v>0</v>
      </c>
      <c r="H356" s="1226">
        <f>'SITE 3'!E28</f>
        <v>0</v>
      </c>
    </row>
    <row r="357" spans="1:8" x14ac:dyDescent="0.25">
      <c r="A357" s="1217" t="s">
        <v>211</v>
      </c>
      <c r="B357" s="1217" t="str">
        <f>'SITE 3'!$H$6</f>
        <v>SITE 3</v>
      </c>
      <c r="C357" s="1217" t="s">
        <v>470</v>
      </c>
      <c r="D357" s="1218" t="s">
        <v>46</v>
      </c>
      <c r="E357" s="1223" t="str">
        <f>'SITE 3'!B32</f>
        <v>Animateur 1</v>
      </c>
      <c r="F357" s="1224">
        <f>'SITE 3'!C32</f>
        <v>0</v>
      </c>
      <c r="G357" s="1225">
        <f>'SITE 3'!D32</f>
        <v>0</v>
      </c>
      <c r="H357" s="1226">
        <f>'SITE 3'!E32</f>
        <v>0</v>
      </c>
    </row>
    <row r="358" spans="1:8" x14ac:dyDescent="0.25">
      <c r="A358" s="1217" t="s">
        <v>211</v>
      </c>
      <c r="B358" s="1217" t="str">
        <f>'SITE 3'!$H$6</f>
        <v>SITE 3</v>
      </c>
      <c r="C358" s="1217" t="s">
        <v>470</v>
      </c>
      <c r="D358" s="1218" t="s">
        <v>46</v>
      </c>
      <c r="E358" s="1223" t="str">
        <f>'SITE 3'!B33</f>
        <v>Animateur 2</v>
      </c>
      <c r="F358" s="1224">
        <f>'SITE 3'!C33</f>
        <v>0</v>
      </c>
      <c r="G358" s="1225">
        <f>'SITE 3'!D33</f>
        <v>0</v>
      </c>
      <c r="H358" s="1226">
        <f>'SITE 3'!E33</f>
        <v>0</v>
      </c>
    </row>
    <row r="359" spans="1:8" x14ac:dyDescent="0.25">
      <c r="A359" s="1217" t="s">
        <v>211</v>
      </c>
      <c r="B359" s="1217" t="str">
        <f>'SITE 3'!$H$6</f>
        <v>SITE 3</v>
      </c>
      <c r="C359" s="1217" t="s">
        <v>470</v>
      </c>
      <c r="D359" s="1218" t="s">
        <v>46</v>
      </c>
      <c r="E359" s="1223" t="str">
        <f>'SITE 3'!B34</f>
        <v>Animateur 3</v>
      </c>
      <c r="F359" s="1224">
        <f>'SITE 3'!C34</f>
        <v>0</v>
      </c>
      <c r="G359" s="1225">
        <f>'SITE 3'!D34</f>
        <v>0</v>
      </c>
      <c r="H359" s="1226">
        <f>'SITE 3'!E34</f>
        <v>0</v>
      </c>
    </row>
    <row r="360" spans="1:8" x14ac:dyDescent="0.25">
      <c r="A360" s="1217" t="s">
        <v>211</v>
      </c>
      <c r="B360" s="1217" t="str">
        <f>'SITE 3'!$H$6</f>
        <v>SITE 3</v>
      </c>
      <c r="C360" s="1217" t="s">
        <v>470</v>
      </c>
      <c r="D360" s="1218" t="s">
        <v>46</v>
      </c>
      <c r="E360" s="1223" t="str">
        <f>'SITE 3'!B35</f>
        <v>Animateur 4</v>
      </c>
      <c r="F360" s="1224">
        <f>'SITE 3'!C35</f>
        <v>0</v>
      </c>
      <c r="G360" s="1225">
        <f>'SITE 3'!D35</f>
        <v>0</v>
      </c>
      <c r="H360" s="1226">
        <f>'SITE 3'!E35</f>
        <v>0</v>
      </c>
    </row>
    <row r="361" spans="1:8" x14ac:dyDescent="0.25">
      <c r="A361" s="1217" t="s">
        <v>211</v>
      </c>
      <c r="B361" s="1217" t="str">
        <f>'SITE 3'!$H$6</f>
        <v>SITE 3</v>
      </c>
      <c r="C361" s="1217" t="s">
        <v>470</v>
      </c>
      <c r="D361" s="1218" t="s">
        <v>46</v>
      </c>
      <c r="E361" s="1223" t="str">
        <f>'SITE 3'!B36</f>
        <v>Animateur 5</v>
      </c>
      <c r="F361" s="1224">
        <f>'SITE 3'!C36</f>
        <v>0</v>
      </c>
      <c r="G361" s="1225">
        <f>'SITE 3'!D36</f>
        <v>0</v>
      </c>
      <c r="H361" s="1226">
        <f>'SITE 3'!E36</f>
        <v>0</v>
      </c>
    </row>
    <row r="362" spans="1:8" x14ac:dyDescent="0.25">
      <c r="A362" s="1217" t="s">
        <v>211</v>
      </c>
      <c r="B362" s="1217" t="str">
        <f>'SITE 3'!$H$6</f>
        <v>SITE 3</v>
      </c>
      <c r="C362" s="1217" t="s">
        <v>470</v>
      </c>
      <c r="D362" s="1218" t="s">
        <v>46</v>
      </c>
      <c r="E362" s="1223" t="str">
        <f>'SITE 3'!B37</f>
        <v>Animateur 6</v>
      </c>
      <c r="F362" s="1224">
        <f>'SITE 3'!C37</f>
        <v>0</v>
      </c>
      <c r="G362" s="1225">
        <f>'SITE 3'!D37</f>
        <v>0</v>
      </c>
      <c r="H362" s="1226">
        <f>'SITE 3'!E37</f>
        <v>0</v>
      </c>
    </row>
    <row r="363" spans="1:8" x14ac:dyDescent="0.25">
      <c r="A363" s="1217" t="s">
        <v>211</v>
      </c>
      <c r="B363" s="1217" t="str">
        <f>'SITE 3'!$H$6</f>
        <v>SITE 3</v>
      </c>
      <c r="C363" s="1217" t="s">
        <v>470</v>
      </c>
      <c r="D363" s="1218" t="s">
        <v>46</v>
      </c>
      <c r="E363" s="1223" t="str">
        <f>'SITE 3'!B38</f>
        <v>Animateur 7</v>
      </c>
      <c r="F363" s="1224">
        <f>'SITE 3'!C38</f>
        <v>0</v>
      </c>
      <c r="G363" s="1225">
        <f>'SITE 3'!D38</f>
        <v>0</v>
      </c>
      <c r="H363" s="1226">
        <f>'SITE 3'!E38</f>
        <v>0</v>
      </c>
    </row>
    <row r="364" spans="1:8" x14ac:dyDescent="0.25">
      <c r="A364" s="1217" t="s">
        <v>211</v>
      </c>
      <c r="B364" s="1217" t="str">
        <f>'SITE 3'!$H$6</f>
        <v>SITE 3</v>
      </c>
      <c r="C364" s="1217" t="s">
        <v>470</v>
      </c>
      <c r="D364" s="1218" t="s">
        <v>46</v>
      </c>
      <c r="E364" s="1223" t="str">
        <f>'SITE 3'!B39</f>
        <v>Animateur 8</v>
      </c>
      <c r="F364" s="1224">
        <f>'SITE 3'!C39</f>
        <v>0</v>
      </c>
      <c r="G364" s="1225">
        <f>'SITE 3'!D39</f>
        <v>0</v>
      </c>
      <c r="H364" s="1226">
        <f>'SITE 3'!E39</f>
        <v>0</v>
      </c>
    </row>
    <row r="365" spans="1:8" x14ac:dyDescent="0.25">
      <c r="A365" s="1217" t="s">
        <v>211</v>
      </c>
      <c r="B365" s="1217" t="str">
        <f>'SITE 3'!$H$6</f>
        <v>SITE 3</v>
      </c>
      <c r="C365" s="1217" t="s">
        <v>470</v>
      </c>
      <c r="D365" s="1218" t="s">
        <v>46</v>
      </c>
      <c r="E365" s="1223" t="str">
        <f>'SITE 3'!B40</f>
        <v>Animateur 9</v>
      </c>
      <c r="F365" s="1224">
        <f>'SITE 3'!C40</f>
        <v>0</v>
      </c>
      <c r="G365" s="1225">
        <f>'SITE 3'!D40</f>
        <v>0</v>
      </c>
      <c r="H365" s="1226">
        <f>'SITE 3'!E40</f>
        <v>0</v>
      </c>
    </row>
    <row r="366" spans="1:8" x14ac:dyDescent="0.25">
      <c r="A366" s="1217" t="s">
        <v>211</v>
      </c>
      <c r="B366" s="1217" t="str">
        <f>'SITE 3'!$H$6</f>
        <v>SITE 3</v>
      </c>
      <c r="C366" s="1217" t="s">
        <v>470</v>
      </c>
      <c r="D366" s="1218" t="s">
        <v>46</v>
      </c>
      <c r="E366" s="1223" t="str">
        <f>'SITE 3'!B41</f>
        <v>Animateur 10</v>
      </c>
      <c r="F366" s="1224">
        <f>'SITE 3'!C41</f>
        <v>0</v>
      </c>
      <c r="G366" s="1225">
        <f>'SITE 3'!D41</f>
        <v>0</v>
      </c>
      <c r="H366" s="1226">
        <f>'SITE 3'!E41</f>
        <v>0</v>
      </c>
    </row>
    <row r="367" spans="1:8" x14ac:dyDescent="0.25">
      <c r="A367" s="1217" t="s">
        <v>211</v>
      </c>
      <c r="B367" s="1217" t="str">
        <f>'SITE 3'!$H$6</f>
        <v>SITE 3</v>
      </c>
      <c r="C367" s="1217" t="s">
        <v>470</v>
      </c>
      <c r="D367" s="1218" t="s">
        <v>46</v>
      </c>
      <c r="E367" s="1223" t="str">
        <f>'SITE 3'!B42</f>
        <v>Animateur 11</v>
      </c>
      <c r="F367" s="1224">
        <f>'SITE 3'!C42</f>
        <v>0</v>
      </c>
      <c r="G367" s="1225">
        <f>'SITE 3'!D42</f>
        <v>0</v>
      </c>
      <c r="H367" s="1226">
        <f>'SITE 3'!E42</f>
        <v>0</v>
      </c>
    </row>
    <row r="368" spans="1:8" x14ac:dyDescent="0.25">
      <c r="A368" s="1217" t="s">
        <v>211</v>
      </c>
      <c r="B368" s="1217" t="str">
        <f>'SITE 3'!$H$6</f>
        <v>SITE 3</v>
      </c>
      <c r="C368" s="1217" t="s">
        <v>470</v>
      </c>
      <c r="D368" s="1218" t="s">
        <v>46</v>
      </c>
      <c r="E368" s="1223" t="str">
        <f>'SITE 3'!B43</f>
        <v>Animateur 12</v>
      </c>
      <c r="F368" s="1224">
        <f>'SITE 3'!C43</f>
        <v>0</v>
      </c>
      <c r="G368" s="1225">
        <f>'SITE 3'!D43</f>
        <v>0</v>
      </c>
      <c r="H368" s="1226">
        <f>'SITE 3'!E43</f>
        <v>0</v>
      </c>
    </row>
    <row r="369" spans="1:8" x14ac:dyDescent="0.25">
      <c r="A369" s="1217" t="s">
        <v>211</v>
      </c>
      <c r="B369" s="1217" t="str">
        <f>'SITE 3'!$H$6</f>
        <v>SITE 3</v>
      </c>
      <c r="C369" s="1217" t="s">
        <v>470</v>
      </c>
      <c r="D369" s="1218" t="s">
        <v>46</v>
      </c>
      <c r="E369" s="1223" t="str">
        <f>'SITE 3'!B44</f>
        <v>Animateur 13</v>
      </c>
      <c r="F369" s="1224">
        <f>'SITE 3'!C44</f>
        <v>0</v>
      </c>
      <c r="G369" s="1225">
        <f>'SITE 3'!D44</f>
        <v>0</v>
      </c>
      <c r="H369" s="1226">
        <f>'SITE 3'!E44</f>
        <v>0</v>
      </c>
    </row>
    <row r="370" spans="1:8" x14ac:dyDescent="0.25">
      <c r="A370" s="1217" t="s">
        <v>211</v>
      </c>
      <c r="B370" s="1217" t="str">
        <f>'SITE 3'!$H$6</f>
        <v>SITE 3</v>
      </c>
      <c r="C370" s="1217" t="s">
        <v>470</v>
      </c>
      <c r="D370" s="1218" t="s">
        <v>46</v>
      </c>
      <c r="E370" s="1223" t="str">
        <f>'SITE 3'!B45</f>
        <v>Animateur 14</v>
      </c>
      <c r="F370" s="1224">
        <f>'SITE 3'!C45</f>
        <v>0</v>
      </c>
      <c r="G370" s="1225">
        <f>'SITE 3'!D45</f>
        <v>0</v>
      </c>
      <c r="H370" s="1226">
        <f>'SITE 3'!E45</f>
        <v>0</v>
      </c>
    </row>
    <row r="371" spans="1:8" x14ac:dyDescent="0.25">
      <c r="A371" s="1217" t="s">
        <v>211</v>
      </c>
      <c r="B371" s="1217" t="str">
        <f>'SITE 3'!$H$6</f>
        <v>SITE 3</v>
      </c>
      <c r="C371" s="1217" t="s">
        <v>470</v>
      </c>
      <c r="D371" s="1218" t="s">
        <v>46</v>
      </c>
      <c r="E371" s="1223" t="str">
        <f>'SITE 3'!B46</f>
        <v>Animateur 15</v>
      </c>
      <c r="F371" s="1224">
        <f>'SITE 3'!C46</f>
        <v>0</v>
      </c>
      <c r="G371" s="1225">
        <f>'SITE 3'!D46</f>
        <v>0</v>
      </c>
      <c r="H371" s="1226">
        <f>'SITE 3'!E46</f>
        <v>0</v>
      </c>
    </row>
    <row r="372" spans="1:8" x14ac:dyDescent="0.25">
      <c r="A372" s="1217" t="s">
        <v>211</v>
      </c>
      <c r="B372" s="1217" t="str">
        <f>'SITE 3'!$H$6</f>
        <v>SITE 3</v>
      </c>
      <c r="C372" s="1217" t="s">
        <v>470</v>
      </c>
      <c r="D372" s="1218" t="s">
        <v>315</v>
      </c>
      <c r="E372" s="1223" t="str">
        <f>'SITE 3'!B50</f>
        <v>Agents d'entretien 1</v>
      </c>
      <c r="F372" s="1224">
        <f>'SITE 3'!C50</f>
        <v>0</v>
      </c>
      <c r="G372" s="1225">
        <f>'SITE 3'!D50</f>
        <v>0</v>
      </c>
      <c r="H372" s="1226">
        <f>'SITE 3'!E50</f>
        <v>0</v>
      </c>
    </row>
    <row r="373" spans="1:8" x14ac:dyDescent="0.25">
      <c r="A373" s="1217" t="s">
        <v>211</v>
      </c>
      <c r="B373" s="1217" t="str">
        <f>'SITE 3'!$H$6</f>
        <v>SITE 3</v>
      </c>
      <c r="C373" s="1217" t="s">
        <v>470</v>
      </c>
      <c r="D373" s="1218" t="s">
        <v>315</v>
      </c>
      <c r="E373" s="1223" t="str">
        <f>'SITE 3'!B51</f>
        <v>Agents d'entretien 2</v>
      </c>
      <c r="F373" s="1224">
        <f>'SITE 3'!C51</f>
        <v>0</v>
      </c>
      <c r="G373" s="1225">
        <f>'SITE 3'!D51</f>
        <v>0</v>
      </c>
      <c r="H373" s="1226">
        <f>'SITE 3'!E51</f>
        <v>0</v>
      </c>
    </row>
    <row r="374" spans="1:8" x14ac:dyDescent="0.25">
      <c r="A374" s="1217" t="s">
        <v>211</v>
      </c>
      <c r="B374" s="1217" t="str">
        <f>'SITE 3'!$H$6</f>
        <v>SITE 3</v>
      </c>
      <c r="C374" s="1217" t="s">
        <v>470</v>
      </c>
      <c r="D374" s="1218" t="s">
        <v>315</v>
      </c>
      <c r="E374" s="1223" t="str">
        <f>'SITE 3'!B52</f>
        <v>Agents d'entretien 3</v>
      </c>
      <c r="F374" s="1224">
        <f>'SITE 3'!C52</f>
        <v>0</v>
      </c>
      <c r="G374" s="1225">
        <f>'SITE 3'!D52</f>
        <v>0</v>
      </c>
      <c r="H374" s="1226">
        <f>'SITE 3'!E52</f>
        <v>0</v>
      </c>
    </row>
    <row r="375" spans="1:8" x14ac:dyDescent="0.25">
      <c r="A375" s="1217" t="s">
        <v>211</v>
      </c>
      <c r="B375" s="1217" t="str">
        <f>'SITE 3'!$H$6</f>
        <v>SITE 3</v>
      </c>
      <c r="C375" s="1217" t="s">
        <v>470</v>
      </c>
      <c r="D375" s="1218" t="s">
        <v>316</v>
      </c>
      <c r="E375" s="1223" t="str">
        <f>'SITE 3'!B56</f>
        <v>Secrétaire 1</v>
      </c>
      <c r="F375" s="1224">
        <f>'SITE 3'!C56</f>
        <v>0</v>
      </c>
      <c r="G375" s="1225">
        <f>'SITE 3'!D56</f>
        <v>0</v>
      </c>
      <c r="H375" s="1226">
        <f>'SITE 3'!E56</f>
        <v>0</v>
      </c>
    </row>
    <row r="376" spans="1:8" x14ac:dyDescent="0.25">
      <c r="A376" s="1217" t="s">
        <v>211</v>
      </c>
      <c r="B376" s="1217" t="str">
        <f>'SITE 3'!$H$6</f>
        <v>SITE 3</v>
      </c>
      <c r="C376" s="1217" t="s">
        <v>470</v>
      </c>
      <c r="D376" s="1218" t="s">
        <v>316</v>
      </c>
      <c r="E376" s="1223" t="str">
        <f>'SITE 3'!B57</f>
        <v>Secrétaire 2</v>
      </c>
      <c r="F376" s="1224">
        <f>'SITE 3'!C57</f>
        <v>0</v>
      </c>
      <c r="G376" s="1225">
        <f>'SITE 3'!D57</f>
        <v>0</v>
      </c>
      <c r="H376" s="1226">
        <f>'SITE 3'!E57</f>
        <v>0</v>
      </c>
    </row>
    <row r="377" spans="1:8" x14ac:dyDescent="0.25">
      <c r="A377" s="1217" t="s">
        <v>211</v>
      </c>
      <c r="B377" s="1217" t="str">
        <f>'SITE 3'!$H$6</f>
        <v>SITE 3</v>
      </c>
      <c r="C377" s="1217" t="s">
        <v>470</v>
      </c>
      <c r="D377" s="1218" t="s">
        <v>316</v>
      </c>
      <c r="E377" s="1223" t="str">
        <f>'SITE 3'!B58</f>
        <v>Secrétaire 3</v>
      </c>
      <c r="F377" s="1224">
        <f>'SITE 3'!C58</f>
        <v>0</v>
      </c>
      <c r="G377" s="1225">
        <f>'SITE 3'!D58</f>
        <v>0</v>
      </c>
      <c r="H377" s="1226">
        <f>'SITE 3'!E58</f>
        <v>0</v>
      </c>
    </row>
    <row r="378" spans="1:8" x14ac:dyDescent="0.25">
      <c r="A378" s="1217" t="s">
        <v>211</v>
      </c>
      <c r="B378" s="1217" t="str">
        <f>'SITE 3'!$H$6</f>
        <v>SITE 3</v>
      </c>
      <c r="C378" s="1217" t="s">
        <v>470</v>
      </c>
      <c r="D378" s="1218" t="s">
        <v>316</v>
      </c>
      <c r="E378" s="1223" t="str">
        <f>'SITE 3'!B59</f>
        <v>Secrétaire 4</v>
      </c>
      <c r="F378" s="1224">
        <f>'SITE 3'!C59</f>
        <v>0</v>
      </c>
      <c r="G378" s="1225">
        <f>'SITE 3'!D59</f>
        <v>0</v>
      </c>
      <c r="H378" s="1226">
        <f>'SITE 3'!E59</f>
        <v>0</v>
      </c>
    </row>
    <row r="379" spans="1:8" x14ac:dyDescent="0.25">
      <c r="A379" s="1217" t="s">
        <v>211</v>
      </c>
      <c r="B379" s="1217" t="str">
        <f>'SITE 3'!$H$6</f>
        <v>SITE 3</v>
      </c>
      <c r="C379" s="1217" t="s">
        <v>470</v>
      </c>
      <c r="D379" s="1218" t="s">
        <v>316</v>
      </c>
      <c r="E379" s="1223" t="str">
        <f>'SITE 3'!B60</f>
        <v>Secrétaire 5</v>
      </c>
      <c r="F379" s="1224">
        <f>'SITE 3'!C60</f>
        <v>0</v>
      </c>
      <c r="G379" s="1225">
        <f>'SITE 3'!D60</f>
        <v>0</v>
      </c>
      <c r="H379" s="1226">
        <f>'SITE 3'!E60</f>
        <v>0</v>
      </c>
    </row>
    <row r="380" spans="1:8" x14ac:dyDescent="0.25">
      <c r="A380" s="1217" t="s">
        <v>211</v>
      </c>
      <c r="B380" s="1217" t="str">
        <f>'SITE 3'!$H$6</f>
        <v>SITE 3</v>
      </c>
      <c r="C380" s="1217" t="s">
        <v>606</v>
      </c>
      <c r="D380" s="1218" t="s">
        <v>21</v>
      </c>
      <c r="E380" s="1223" t="str">
        <f>'SITE 3'!B381</f>
        <v>Coordinateur 1</v>
      </c>
      <c r="F380" s="1224">
        <f>'SITE 3'!C381</f>
        <v>0</v>
      </c>
      <c r="G380" s="1225">
        <f>'SITE 3'!D381</f>
        <v>0</v>
      </c>
      <c r="H380" s="1226">
        <f>'SITE 3'!E381</f>
        <v>0</v>
      </c>
    </row>
    <row r="381" spans="1:8" x14ac:dyDescent="0.25">
      <c r="A381" s="1217" t="s">
        <v>211</v>
      </c>
      <c r="B381" s="1217" t="str">
        <f>'SITE 3'!$H$6</f>
        <v>SITE 3</v>
      </c>
      <c r="C381" s="1217" t="s">
        <v>606</v>
      </c>
      <c r="D381" s="1218" t="s">
        <v>21</v>
      </c>
      <c r="E381" s="1223" t="str">
        <f>'SITE 3'!B382</f>
        <v>Coordinateur 2</v>
      </c>
      <c r="F381" s="1224">
        <f>'SITE 3'!C382</f>
        <v>0</v>
      </c>
      <c r="G381" s="1225">
        <f>'SITE 3'!D382</f>
        <v>0</v>
      </c>
      <c r="H381" s="1226">
        <f>'SITE 3'!E382</f>
        <v>0</v>
      </c>
    </row>
    <row r="382" spans="1:8" x14ac:dyDescent="0.25">
      <c r="A382" s="1217" t="s">
        <v>211</v>
      </c>
      <c r="B382" s="1217" t="str">
        <f>'SITE 3'!$H$6</f>
        <v>SITE 3</v>
      </c>
      <c r="C382" s="1217" t="s">
        <v>606</v>
      </c>
      <c r="D382" s="1218" t="s">
        <v>21</v>
      </c>
      <c r="E382" s="1223" t="str">
        <f>'SITE 3'!B383</f>
        <v>Coordinateur 3</v>
      </c>
      <c r="F382" s="1224">
        <f>'SITE 3'!C383</f>
        <v>0</v>
      </c>
      <c r="G382" s="1225">
        <f>'SITE 3'!D383</f>
        <v>0</v>
      </c>
      <c r="H382" s="1226">
        <f>'SITE 3'!E383</f>
        <v>0</v>
      </c>
    </row>
    <row r="383" spans="1:8" x14ac:dyDescent="0.25">
      <c r="A383" s="1217" t="s">
        <v>211</v>
      </c>
      <c r="B383" s="1217" t="str">
        <f>'SITE 3'!$H$6</f>
        <v>SITE 3</v>
      </c>
      <c r="C383" s="1217" t="s">
        <v>606</v>
      </c>
      <c r="D383" s="1218" t="s">
        <v>605</v>
      </c>
      <c r="E383" s="1223" t="str">
        <f>'SITE 3'!B387</f>
        <v>Responsable 1</v>
      </c>
      <c r="F383" s="1224">
        <f>'SITE 3'!C387</f>
        <v>0</v>
      </c>
      <c r="G383" s="1225">
        <f>'SITE 3'!D387</f>
        <v>0</v>
      </c>
      <c r="H383" s="1226">
        <f>'SITE 3'!E387</f>
        <v>0</v>
      </c>
    </row>
    <row r="384" spans="1:8" x14ac:dyDescent="0.25">
      <c r="A384" s="1217" t="s">
        <v>211</v>
      </c>
      <c r="B384" s="1217" t="str">
        <f>'SITE 3'!$H$6</f>
        <v>SITE 3</v>
      </c>
      <c r="C384" s="1217" t="s">
        <v>606</v>
      </c>
      <c r="D384" s="1218" t="s">
        <v>605</v>
      </c>
      <c r="E384" s="1223" t="str">
        <f>'SITE 3'!B388</f>
        <v>Responsable 2</v>
      </c>
      <c r="F384" s="1224">
        <f>'SITE 3'!C388</f>
        <v>0</v>
      </c>
      <c r="G384" s="1225">
        <f>'SITE 3'!D388</f>
        <v>0</v>
      </c>
      <c r="H384" s="1226">
        <f>'SITE 3'!E388</f>
        <v>0</v>
      </c>
    </row>
    <row r="385" spans="1:8" x14ac:dyDescent="0.25">
      <c r="A385" s="1217" t="s">
        <v>211</v>
      </c>
      <c r="B385" s="1217" t="str">
        <f>'SITE 3'!$H$6</f>
        <v>SITE 3</v>
      </c>
      <c r="C385" s="1217" t="s">
        <v>606</v>
      </c>
      <c r="D385" s="1218" t="s">
        <v>605</v>
      </c>
      <c r="E385" s="1223" t="str">
        <f>'SITE 3'!B389</f>
        <v>Responsable 3</v>
      </c>
      <c r="F385" s="1224">
        <f>'SITE 3'!C389</f>
        <v>0</v>
      </c>
      <c r="G385" s="1225">
        <f>'SITE 3'!D389</f>
        <v>0</v>
      </c>
      <c r="H385" s="1226">
        <f>'SITE 3'!E389</f>
        <v>0</v>
      </c>
    </row>
    <row r="386" spans="1:8" x14ac:dyDescent="0.25">
      <c r="A386" s="1217" t="s">
        <v>211</v>
      </c>
      <c r="B386" s="1217" t="str">
        <f>'SITE 3'!$H$6</f>
        <v>SITE 3</v>
      </c>
      <c r="C386" s="1217" t="s">
        <v>606</v>
      </c>
      <c r="D386" s="1218" t="s">
        <v>46</v>
      </c>
      <c r="E386" s="1223" t="str">
        <f>'SITE 3'!B393</f>
        <v>Animateur 1</v>
      </c>
      <c r="F386" s="1224">
        <f>'SITE 3'!C393</f>
        <v>0</v>
      </c>
      <c r="G386" s="1225">
        <f>'SITE 3'!D393</f>
        <v>0</v>
      </c>
      <c r="H386" s="1226">
        <f>'SITE 3'!E393</f>
        <v>0</v>
      </c>
    </row>
    <row r="387" spans="1:8" x14ac:dyDescent="0.25">
      <c r="A387" s="1217" t="s">
        <v>211</v>
      </c>
      <c r="B387" s="1217" t="str">
        <f>'SITE 3'!$H$6</f>
        <v>SITE 3</v>
      </c>
      <c r="C387" s="1217" t="s">
        <v>606</v>
      </c>
      <c r="D387" s="1218" t="s">
        <v>46</v>
      </c>
      <c r="E387" s="1223" t="str">
        <f>'SITE 3'!B394</f>
        <v>Animateur 2</v>
      </c>
      <c r="F387" s="1224">
        <f>'SITE 3'!C394</f>
        <v>0</v>
      </c>
      <c r="G387" s="1225">
        <f>'SITE 3'!D394</f>
        <v>0</v>
      </c>
      <c r="H387" s="1226">
        <f>'SITE 3'!E394</f>
        <v>0</v>
      </c>
    </row>
    <row r="388" spans="1:8" x14ac:dyDescent="0.25">
      <c r="A388" s="1217" t="s">
        <v>211</v>
      </c>
      <c r="B388" s="1217" t="str">
        <f>'SITE 3'!$H$6</f>
        <v>SITE 3</v>
      </c>
      <c r="C388" s="1217" t="s">
        <v>606</v>
      </c>
      <c r="D388" s="1218" t="s">
        <v>46</v>
      </c>
      <c r="E388" s="1223" t="str">
        <f>'SITE 3'!B395</f>
        <v>Animateur 3</v>
      </c>
      <c r="F388" s="1224">
        <f>'SITE 3'!C395</f>
        <v>0</v>
      </c>
      <c r="G388" s="1225">
        <f>'SITE 3'!D395</f>
        <v>0</v>
      </c>
      <c r="H388" s="1226">
        <f>'SITE 3'!E395</f>
        <v>0</v>
      </c>
    </row>
    <row r="389" spans="1:8" x14ac:dyDescent="0.25">
      <c r="A389" s="1217" t="s">
        <v>211</v>
      </c>
      <c r="B389" s="1217" t="str">
        <f>'SITE 3'!$H$6</f>
        <v>SITE 3</v>
      </c>
      <c r="C389" s="1217" t="s">
        <v>606</v>
      </c>
      <c r="D389" s="1218" t="s">
        <v>46</v>
      </c>
      <c r="E389" s="1223" t="str">
        <f>'SITE 3'!B396</f>
        <v>Animateur 4</v>
      </c>
      <c r="F389" s="1224">
        <f>'SITE 3'!C396</f>
        <v>0</v>
      </c>
      <c r="G389" s="1225">
        <f>'SITE 3'!D396</f>
        <v>0</v>
      </c>
      <c r="H389" s="1226">
        <f>'SITE 3'!E396</f>
        <v>0</v>
      </c>
    </row>
    <row r="390" spans="1:8" x14ac:dyDescent="0.25">
      <c r="A390" s="1217" t="s">
        <v>211</v>
      </c>
      <c r="B390" s="1217" t="str">
        <f>'SITE 3'!$H$6</f>
        <v>SITE 3</v>
      </c>
      <c r="C390" s="1217" t="s">
        <v>606</v>
      </c>
      <c r="D390" s="1218" t="s">
        <v>46</v>
      </c>
      <c r="E390" s="1223" t="str">
        <f>'SITE 3'!B397</f>
        <v>Animateur 5</v>
      </c>
      <c r="F390" s="1224">
        <f>'SITE 3'!C397</f>
        <v>0</v>
      </c>
      <c r="G390" s="1225">
        <f>'SITE 3'!D397</f>
        <v>0</v>
      </c>
      <c r="H390" s="1226">
        <f>'SITE 3'!E397</f>
        <v>0</v>
      </c>
    </row>
    <row r="391" spans="1:8" x14ac:dyDescent="0.25">
      <c r="A391" s="1217" t="s">
        <v>211</v>
      </c>
      <c r="B391" s="1217" t="str">
        <f>'SITE 3'!$H$6</f>
        <v>SITE 3</v>
      </c>
      <c r="C391" s="1217" t="s">
        <v>606</v>
      </c>
      <c r="D391" s="1218" t="s">
        <v>46</v>
      </c>
      <c r="E391" s="1223" t="str">
        <f>'SITE 3'!B398</f>
        <v>Animateur 6</v>
      </c>
      <c r="F391" s="1224">
        <f>'SITE 3'!C398</f>
        <v>0</v>
      </c>
      <c r="G391" s="1225">
        <f>'SITE 3'!D398</f>
        <v>0</v>
      </c>
      <c r="H391" s="1226">
        <f>'SITE 3'!E398</f>
        <v>0</v>
      </c>
    </row>
    <row r="392" spans="1:8" x14ac:dyDescent="0.25">
      <c r="A392" s="1217" t="s">
        <v>211</v>
      </c>
      <c r="B392" s="1217" t="str">
        <f>'SITE 3'!$H$6</f>
        <v>SITE 3</v>
      </c>
      <c r="C392" s="1217" t="s">
        <v>606</v>
      </c>
      <c r="D392" s="1218" t="s">
        <v>46</v>
      </c>
      <c r="E392" s="1223" t="str">
        <f>'SITE 3'!B399</f>
        <v>Animateur 7</v>
      </c>
      <c r="F392" s="1224">
        <f>'SITE 3'!C399</f>
        <v>0</v>
      </c>
      <c r="G392" s="1225">
        <f>'SITE 3'!D399</f>
        <v>0</v>
      </c>
      <c r="H392" s="1226">
        <f>'SITE 3'!E399</f>
        <v>0</v>
      </c>
    </row>
    <row r="393" spans="1:8" x14ac:dyDescent="0.25">
      <c r="A393" s="1217" t="s">
        <v>211</v>
      </c>
      <c r="B393" s="1217" t="str">
        <f>'SITE 3'!$H$6</f>
        <v>SITE 3</v>
      </c>
      <c r="C393" s="1217" t="s">
        <v>606</v>
      </c>
      <c r="D393" s="1218" t="s">
        <v>46</v>
      </c>
      <c r="E393" s="1223" t="str">
        <f>'SITE 3'!B400</f>
        <v>Animateur 8</v>
      </c>
      <c r="F393" s="1224">
        <f>'SITE 3'!C400</f>
        <v>0</v>
      </c>
      <c r="G393" s="1225">
        <f>'SITE 3'!D400</f>
        <v>0</v>
      </c>
      <c r="H393" s="1226">
        <f>'SITE 3'!E400</f>
        <v>0</v>
      </c>
    </row>
    <row r="394" spans="1:8" x14ac:dyDescent="0.25">
      <c r="A394" s="1217" t="s">
        <v>211</v>
      </c>
      <c r="B394" s="1217" t="str">
        <f>'SITE 3'!$H$6</f>
        <v>SITE 3</v>
      </c>
      <c r="C394" s="1217" t="s">
        <v>606</v>
      </c>
      <c r="D394" s="1218" t="s">
        <v>46</v>
      </c>
      <c r="E394" s="1223" t="str">
        <f>'SITE 3'!B401</f>
        <v>Animateur 9</v>
      </c>
      <c r="F394" s="1224">
        <f>'SITE 3'!C401</f>
        <v>0</v>
      </c>
      <c r="G394" s="1225">
        <f>'SITE 3'!D401</f>
        <v>0</v>
      </c>
      <c r="H394" s="1226">
        <f>'SITE 3'!E401</f>
        <v>0</v>
      </c>
    </row>
    <row r="395" spans="1:8" x14ac:dyDescent="0.25">
      <c r="A395" s="1217" t="s">
        <v>211</v>
      </c>
      <c r="B395" s="1217" t="str">
        <f>'SITE 3'!$H$6</f>
        <v>SITE 3</v>
      </c>
      <c r="C395" s="1217" t="s">
        <v>606</v>
      </c>
      <c r="D395" s="1218" t="s">
        <v>46</v>
      </c>
      <c r="E395" s="1223" t="str">
        <f>'SITE 3'!B402</f>
        <v>Animateur 10</v>
      </c>
      <c r="F395" s="1224">
        <f>'SITE 3'!C402</f>
        <v>0</v>
      </c>
      <c r="G395" s="1225">
        <f>'SITE 3'!D402</f>
        <v>0</v>
      </c>
      <c r="H395" s="1226">
        <f>'SITE 3'!E402</f>
        <v>0</v>
      </c>
    </row>
    <row r="396" spans="1:8" x14ac:dyDescent="0.25">
      <c r="A396" s="1217" t="s">
        <v>211</v>
      </c>
      <c r="B396" s="1217" t="str">
        <f>'SITE 3'!$H$6</f>
        <v>SITE 3</v>
      </c>
      <c r="C396" s="1217" t="s">
        <v>606</v>
      </c>
      <c r="D396" s="1218" t="s">
        <v>46</v>
      </c>
      <c r="E396" s="1223" t="str">
        <f>'SITE 3'!B403</f>
        <v>Animateur 11</v>
      </c>
      <c r="F396" s="1224">
        <f>'SITE 3'!C403</f>
        <v>0</v>
      </c>
      <c r="G396" s="1225">
        <f>'SITE 3'!D403</f>
        <v>0</v>
      </c>
      <c r="H396" s="1226">
        <f>'SITE 3'!E403</f>
        <v>0</v>
      </c>
    </row>
    <row r="397" spans="1:8" x14ac:dyDescent="0.25">
      <c r="A397" s="1217" t="s">
        <v>211</v>
      </c>
      <c r="B397" s="1217" t="str">
        <f>'SITE 3'!$H$6</f>
        <v>SITE 3</v>
      </c>
      <c r="C397" s="1217" t="s">
        <v>606</v>
      </c>
      <c r="D397" s="1218" t="s">
        <v>46</v>
      </c>
      <c r="E397" s="1223" t="str">
        <f>'SITE 3'!B404</f>
        <v>Animateur 12</v>
      </c>
      <c r="F397" s="1224">
        <f>'SITE 3'!C404</f>
        <v>0</v>
      </c>
      <c r="G397" s="1225">
        <f>'SITE 3'!D404</f>
        <v>0</v>
      </c>
      <c r="H397" s="1226">
        <f>'SITE 3'!E404</f>
        <v>0</v>
      </c>
    </row>
    <row r="398" spans="1:8" x14ac:dyDescent="0.25">
      <c r="A398" s="1217" t="s">
        <v>211</v>
      </c>
      <c r="B398" s="1217" t="str">
        <f>'SITE 3'!$H$6</f>
        <v>SITE 3</v>
      </c>
      <c r="C398" s="1217" t="s">
        <v>606</v>
      </c>
      <c r="D398" s="1218" t="s">
        <v>46</v>
      </c>
      <c r="E398" s="1223" t="str">
        <f>'SITE 3'!B405</f>
        <v>Animateur 13</v>
      </c>
      <c r="F398" s="1224">
        <f>'SITE 3'!C405</f>
        <v>0</v>
      </c>
      <c r="G398" s="1225">
        <f>'SITE 3'!D405</f>
        <v>0</v>
      </c>
      <c r="H398" s="1226">
        <f>'SITE 3'!E405</f>
        <v>0</v>
      </c>
    </row>
    <row r="399" spans="1:8" x14ac:dyDescent="0.25">
      <c r="A399" s="1217" t="s">
        <v>211</v>
      </c>
      <c r="B399" s="1217" t="str">
        <f>'SITE 3'!$H$6</f>
        <v>SITE 3</v>
      </c>
      <c r="C399" s="1217" t="s">
        <v>606</v>
      </c>
      <c r="D399" s="1218" t="s">
        <v>46</v>
      </c>
      <c r="E399" s="1223" t="str">
        <f>'SITE 3'!B406</f>
        <v>Animateur 14</v>
      </c>
      <c r="F399" s="1224">
        <f>'SITE 3'!C406</f>
        <v>0</v>
      </c>
      <c r="G399" s="1225">
        <f>'SITE 3'!D406</f>
        <v>0</v>
      </c>
      <c r="H399" s="1226">
        <f>'SITE 3'!E406</f>
        <v>0</v>
      </c>
    </row>
    <row r="400" spans="1:8" x14ac:dyDescent="0.25">
      <c r="A400" s="1217" t="s">
        <v>211</v>
      </c>
      <c r="B400" s="1217" t="str">
        <f>'SITE 3'!$H$6</f>
        <v>SITE 3</v>
      </c>
      <c r="C400" s="1217" t="s">
        <v>606</v>
      </c>
      <c r="D400" s="1218" t="s">
        <v>46</v>
      </c>
      <c r="E400" s="1223" t="str">
        <f>'SITE 3'!B407</f>
        <v>Animateur 15</v>
      </c>
      <c r="F400" s="1224">
        <f>'SITE 3'!C407</f>
        <v>0</v>
      </c>
      <c r="G400" s="1225">
        <f>'SITE 3'!D407</f>
        <v>0</v>
      </c>
      <c r="H400" s="1226">
        <f>'SITE 3'!E407</f>
        <v>0</v>
      </c>
    </row>
    <row r="401" spans="1:8" x14ac:dyDescent="0.25">
      <c r="A401" s="1217" t="s">
        <v>211</v>
      </c>
      <c r="B401" s="1217" t="str">
        <f>'SITE 3'!$H$6</f>
        <v>SITE 3</v>
      </c>
      <c r="C401" s="1217" t="s">
        <v>606</v>
      </c>
      <c r="D401" s="1218" t="s">
        <v>315</v>
      </c>
      <c r="E401" s="1223" t="str">
        <f>'SITE 3'!B411</f>
        <v>Agents d'entretien 1</v>
      </c>
      <c r="F401" s="1224">
        <f>'SITE 3'!C411</f>
        <v>0</v>
      </c>
      <c r="G401" s="1225">
        <f>'SITE 3'!D411</f>
        <v>0</v>
      </c>
      <c r="H401" s="1226">
        <f>'SITE 3'!E411</f>
        <v>0</v>
      </c>
    </row>
    <row r="402" spans="1:8" x14ac:dyDescent="0.25">
      <c r="A402" s="1217" t="s">
        <v>211</v>
      </c>
      <c r="B402" s="1217" t="str">
        <f>'SITE 3'!$H$6</f>
        <v>SITE 3</v>
      </c>
      <c r="C402" s="1217" t="s">
        <v>606</v>
      </c>
      <c r="D402" s="1218" t="s">
        <v>315</v>
      </c>
      <c r="E402" s="1223" t="str">
        <f>'SITE 3'!B412</f>
        <v>Agents d'entretien 2</v>
      </c>
      <c r="F402" s="1224">
        <f>'SITE 3'!C412</f>
        <v>0</v>
      </c>
      <c r="G402" s="1225">
        <f>'SITE 3'!D412</f>
        <v>0</v>
      </c>
      <c r="H402" s="1226">
        <f>'SITE 3'!E412</f>
        <v>0</v>
      </c>
    </row>
    <row r="403" spans="1:8" x14ac:dyDescent="0.25">
      <c r="A403" s="1217" t="s">
        <v>211</v>
      </c>
      <c r="B403" s="1217" t="str">
        <f>'SITE 3'!$H$6</f>
        <v>SITE 3</v>
      </c>
      <c r="C403" s="1217" t="s">
        <v>606</v>
      </c>
      <c r="D403" s="1218" t="s">
        <v>315</v>
      </c>
      <c r="E403" s="1223" t="str">
        <f>'SITE 3'!B413</f>
        <v>Agents d'entretien 3</v>
      </c>
      <c r="F403" s="1224">
        <f>'SITE 3'!C413</f>
        <v>0</v>
      </c>
      <c r="G403" s="1225">
        <f>'SITE 3'!D413</f>
        <v>0</v>
      </c>
      <c r="H403" s="1226">
        <f>'SITE 3'!E413</f>
        <v>0</v>
      </c>
    </row>
    <row r="404" spans="1:8" x14ac:dyDescent="0.25">
      <c r="A404" s="1217" t="s">
        <v>211</v>
      </c>
      <c r="B404" s="1217" t="str">
        <f>'SITE 3'!$H$6</f>
        <v>SITE 3</v>
      </c>
      <c r="C404" s="1217" t="s">
        <v>606</v>
      </c>
      <c r="D404" s="1218" t="s">
        <v>316</v>
      </c>
      <c r="E404" s="1223" t="str">
        <f>'SITE 3'!B417</f>
        <v>Secrétaire 1</v>
      </c>
      <c r="F404" s="1224">
        <f>'SITE 3'!C417</f>
        <v>0</v>
      </c>
      <c r="G404" s="1225">
        <f>'SITE 3'!D417</f>
        <v>0</v>
      </c>
      <c r="H404" s="1226">
        <f>'SITE 3'!E417</f>
        <v>0</v>
      </c>
    </row>
    <row r="405" spans="1:8" x14ac:dyDescent="0.25">
      <c r="A405" s="1217" t="s">
        <v>211</v>
      </c>
      <c r="B405" s="1217" t="str">
        <f>'SITE 3'!$H$6</f>
        <v>SITE 3</v>
      </c>
      <c r="C405" s="1217" t="s">
        <v>606</v>
      </c>
      <c r="D405" s="1218" t="s">
        <v>316</v>
      </c>
      <c r="E405" s="1223" t="str">
        <f>'SITE 3'!B418</f>
        <v>Secrétaire 2</v>
      </c>
      <c r="F405" s="1224">
        <f>'SITE 3'!C418</f>
        <v>0</v>
      </c>
      <c r="G405" s="1225">
        <f>'SITE 3'!D418</f>
        <v>0</v>
      </c>
      <c r="H405" s="1226">
        <f>'SITE 3'!E418</f>
        <v>0</v>
      </c>
    </row>
    <row r="406" spans="1:8" x14ac:dyDescent="0.25">
      <c r="A406" s="1217" t="s">
        <v>211</v>
      </c>
      <c r="B406" s="1217" t="str">
        <f>'SITE 3'!$H$6</f>
        <v>SITE 3</v>
      </c>
      <c r="C406" s="1217" t="s">
        <v>606</v>
      </c>
      <c r="D406" s="1218" t="s">
        <v>316</v>
      </c>
      <c r="E406" s="1223" t="str">
        <f>'SITE 3'!B419</f>
        <v>Secrétaire 3</v>
      </c>
      <c r="F406" s="1224">
        <f>'SITE 3'!C419</f>
        <v>0</v>
      </c>
      <c r="G406" s="1225">
        <f>'SITE 3'!D419</f>
        <v>0</v>
      </c>
      <c r="H406" s="1226">
        <f>'SITE 3'!E419</f>
        <v>0</v>
      </c>
    </row>
    <row r="407" spans="1:8" x14ac:dyDescent="0.25">
      <c r="A407" s="1217" t="s">
        <v>211</v>
      </c>
      <c r="B407" s="1217" t="str">
        <f>'SITE 3'!$H$6</f>
        <v>SITE 3</v>
      </c>
      <c r="C407" s="1217" t="s">
        <v>606</v>
      </c>
      <c r="D407" s="1218" t="s">
        <v>316</v>
      </c>
      <c r="E407" s="1223" t="str">
        <f>'SITE 3'!B420</f>
        <v>Secrétaire 4</v>
      </c>
      <c r="F407" s="1224">
        <f>'SITE 3'!C420</f>
        <v>0</v>
      </c>
      <c r="G407" s="1225">
        <f>'SITE 3'!D420</f>
        <v>0</v>
      </c>
      <c r="H407" s="1226">
        <f>'SITE 3'!E420</f>
        <v>0</v>
      </c>
    </row>
    <row r="408" spans="1:8" x14ac:dyDescent="0.25">
      <c r="A408" s="1217" t="s">
        <v>211</v>
      </c>
      <c r="B408" s="1217" t="str">
        <f>'SITE 3'!$H$6</f>
        <v>SITE 3</v>
      </c>
      <c r="C408" s="1217" t="s">
        <v>606</v>
      </c>
      <c r="D408" s="1218" t="s">
        <v>316</v>
      </c>
      <c r="E408" s="1223" t="str">
        <f>'SITE 3'!B421</f>
        <v>Secrétaire 5</v>
      </c>
      <c r="F408" s="1224">
        <f>'SITE 3'!C421</f>
        <v>0</v>
      </c>
      <c r="G408" s="1225">
        <f>'SITE 3'!D421</f>
        <v>0</v>
      </c>
      <c r="H408" s="1226">
        <f>'SITE 3'!E421</f>
        <v>0</v>
      </c>
    </row>
    <row r="409" spans="1:8" x14ac:dyDescent="0.25">
      <c r="A409" s="1217" t="s">
        <v>211</v>
      </c>
      <c r="B409" s="1217" t="str">
        <f>'SITE 3'!$H$6</f>
        <v>SITE 3</v>
      </c>
      <c r="C409" s="1217" t="s">
        <v>607</v>
      </c>
      <c r="D409" s="1218" t="s">
        <v>21</v>
      </c>
      <c r="E409" s="1223" t="str">
        <f>'SITE 3'!B512</f>
        <v>Coordinateur 1</v>
      </c>
      <c r="F409" s="1224">
        <f>'SITE 3'!C512</f>
        <v>0</v>
      </c>
      <c r="G409" s="1225">
        <f>'SITE 3'!D512</f>
        <v>0</v>
      </c>
      <c r="H409" s="1226">
        <f>'SITE 3'!E512</f>
        <v>0</v>
      </c>
    </row>
    <row r="410" spans="1:8" x14ac:dyDescent="0.25">
      <c r="A410" s="1217" t="s">
        <v>211</v>
      </c>
      <c r="B410" s="1217" t="str">
        <f>'SITE 3'!$H$6</f>
        <v>SITE 3</v>
      </c>
      <c r="C410" s="1217" t="s">
        <v>607</v>
      </c>
      <c r="D410" s="1218" t="s">
        <v>21</v>
      </c>
      <c r="E410" s="1223" t="str">
        <f>'SITE 3'!B513</f>
        <v>Coordinateur 2</v>
      </c>
      <c r="F410" s="1224">
        <f>'SITE 3'!C513</f>
        <v>0</v>
      </c>
      <c r="G410" s="1225">
        <f>'SITE 3'!D513</f>
        <v>0</v>
      </c>
      <c r="H410" s="1226">
        <f>'SITE 3'!E513</f>
        <v>0</v>
      </c>
    </row>
    <row r="411" spans="1:8" x14ac:dyDescent="0.25">
      <c r="A411" s="1217" t="s">
        <v>211</v>
      </c>
      <c r="B411" s="1217" t="str">
        <f>'SITE 3'!$H$6</f>
        <v>SITE 3</v>
      </c>
      <c r="C411" s="1217" t="s">
        <v>607</v>
      </c>
      <c r="D411" s="1218" t="s">
        <v>21</v>
      </c>
      <c r="E411" s="1223" t="str">
        <f>'SITE 3'!B514</f>
        <v>Coordinateur 3</v>
      </c>
      <c r="F411" s="1224">
        <f>'SITE 3'!C514</f>
        <v>0</v>
      </c>
      <c r="G411" s="1225">
        <f>'SITE 3'!D514</f>
        <v>0</v>
      </c>
      <c r="H411" s="1226">
        <f>'SITE 3'!E514</f>
        <v>0</v>
      </c>
    </row>
    <row r="412" spans="1:8" x14ac:dyDescent="0.25">
      <c r="A412" s="1217" t="s">
        <v>211</v>
      </c>
      <c r="B412" s="1217" t="str">
        <f>'SITE 3'!$H$6</f>
        <v>SITE 3</v>
      </c>
      <c r="C412" s="1217" t="s">
        <v>607</v>
      </c>
      <c r="D412" s="1218" t="s">
        <v>605</v>
      </c>
      <c r="E412" s="1223" t="str">
        <f>'SITE 3'!B518</f>
        <v>Responsable 1</v>
      </c>
      <c r="F412" s="1224">
        <f>'SITE 3'!C518</f>
        <v>0</v>
      </c>
      <c r="G412" s="1225">
        <f>'SITE 3'!D518</f>
        <v>0</v>
      </c>
      <c r="H412" s="1226">
        <f>'SITE 3'!E518</f>
        <v>0</v>
      </c>
    </row>
    <row r="413" spans="1:8" x14ac:dyDescent="0.25">
      <c r="A413" s="1217" t="s">
        <v>211</v>
      </c>
      <c r="B413" s="1217" t="str">
        <f>'SITE 3'!$H$6</f>
        <v>SITE 3</v>
      </c>
      <c r="C413" s="1217" t="s">
        <v>607</v>
      </c>
      <c r="D413" s="1218" t="s">
        <v>605</v>
      </c>
      <c r="E413" s="1223" t="str">
        <f>'SITE 3'!B519</f>
        <v>Responsable 2</v>
      </c>
      <c r="F413" s="1224">
        <f>'SITE 3'!C519</f>
        <v>0</v>
      </c>
      <c r="G413" s="1225">
        <f>'SITE 3'!D519</f>
        <v>0</v>
      </c>
      <c r="H413" s="1226">
        <f>'SITE 3'!E519</f>
        <v>0</v>
      </c>
    </row>
    <row r="414" spans="1:8" x14ac:dyDescent="0.25">
      <c r="A414" s="1217" t="s">
        <v>211</v>
      </c>
      <c r="B414" s="1217" t="str">
        <f>'SITE 3'!$H$6</f>
        <v>SITE 3</v>
      </c>
      <c r="C414" s="1217" t="s">
        <v>607</v>
      </c>
      <c r="D414" s="1218" t="s">
        <v>605</v>
      </c>
      <c r="E414" s="1223" t="str">
        <f>'SITE 3'!B520</f>
        <v>Responsable 3</v>
      </c>
      <c r="F414" s="1224">
        <f>'SITE 3'!C520</f>
        <v>0</v>
      </c>
      <c r="G414" s="1225">
        <f>'SITE 3'!D520</f>
        <v>0</v>
      </c>
      <c r="H414" s="1226">
        <f>'SITE 3'!E520</f>
        <v>0</v>
      </c>
    </row>
    <row r="415" spans="1:8" x14ac:dyDescent="0.25">
      <c r="A415" s="1217" t="s">
        <v>211</v>
      </c>
      <c r="B415" s="1217" t="str">
        <f>'SITE 3'!$H$6</f>
        <v>SITE 3</v>
      </c>
      <c r="C415" s="1217" t="s">
        <v>607</v>
      </c>
      <c r="D415" s="1218" t="s">
        <v>46</v>
      </c>
      <c r="E415" s="1223" t="str">
        <f>'SITE 3'!B524</f>
        <v>Animateur 1</v>
      </c>
      <c r="F415" s="1224">
        <f>'SITE 3'!C524</f>
        <v>0</v>
      </c>
      <c r="G415" s="1225">
        <f>'SITE 3'!D524</f>
        <v>0</v>
      </c>
      <c r="H415" s="1226">
        <f>'SITE 3'!E524</f>
        <v>0</v>
      </c>
    </row>
    <row r="416" spans="1:8" x14ac:dyDescent="0.25">
      <c r="A416" s="1217" t="s">
        <v>211</v>
      </c>
      <c r="B416" s="1217" t="str">
        <f>'SITE 3'!$H$6</f>
        <v>SITE 3</v>
      </c>
      <c r="C416" s="1217" t="s">
        <v>607</v>
      </c>
      <c r="D416" s="1218" t="s">
        <v>46</v>
      </c>
      <c r="E416" s="1223" t="str">
        <f>'SITE 3'!B525</f>
        <v>Animateur 2</v>
      </c>
      <c r="F416" s="1224">
        <f>'SITE 3'!C525</f>
        <v>0</v>
      </c>
      <c r="G416" s="1225">
        <f>'SITE 3'!D525</f>
        <v>0</v>
      </c>
      <c r="H416" s="1226">
        <f>'SITE 3'!E525</f>
        <v>0</v>
      </c>
    </row>
    <row r="417" spans="1:8" x14ac:dyDescent="0.25">
      <c r="A417" s="1217" t="s">
        <v>211</v>
      </c>
      <c r="B417" s="1217" t="str">
        <f>'SITE 3'!$H$6</f>
        <v>SITE 3</v>
      </c>
      <c r="C417" s="1217" t="s">
        <v>607</v>
      </c>
      <c r="D417" s="1218" t="s">
        <v>46</v>
      </c>
      <c r="E417" s="1223" t="str">
        <f>'SITE 3'!B526</f>
        <v>Animateur 3</v>
      </c>
      <c r="F417" s="1224">
        <f>'SITE 3'!C526</f>
        <v>0</v>
      </c>
      <c r="G417" s="1225">
        <f>'SITE 3'!D526</f>
        <v>0</v>
      </c>
      <c r="H417" s="1226">
        <f>'SITE 3'!E526</f>
        <v>0</v>
      </c>
    </row>
    <row r="418" spans="1:8" x14ac:dyDescent="0.25">
      <c r="A418" s="1217" t="s">
        <v>211</v>
      </c>
      <c r="B418" s="1217" t="str">
        <f>'SITE 3'!$H$6</f>
        <v>SITE 3</v>
      </c>
      <c r="C418" s="1217" t="s">
        <v>607</v>
      </c>
      <c r="D418" s="1218" t="s">
        <v>46</v>
      </c>
      <c r="E418" s="1223" t="str">
        <f>'SITE 3'!B527</f>
        <v>Animateur 4</v>
      </c>
      <c r="F418" s="1224">
        <f>'SITE 3'!C527</f>
        <v>0</v>
      </c>
      <c r="G418" s="1225">
        <f>'SITE 3'!D527</f>
        <v>0</v>
      </c>
      <c r="H418" s="1226">
        <f>'SITE 3'!E527</f>
        <v>0</v>
      </c>
    </row>
    <row r="419" spans="1:8" x14ac:dyDescent="0.25">
      <c r="A419" s="1217" t="s">
        <v>211</v>
      </c>
      <c r="B419" s="1217" t="str">
        <f>'SITE 3'!$H$6</f>
        <v>SITE 3</v>
      </c>
      <c r="C419" s="1217" t="s">
        <v>607</v>
      </c>
      <c r="D419" s="1218" t="s">
        <v>46</v>
      </c>
      <c r="E419" s="1223" t="str">
        <f>'SITE 3'!B528</f>
        <v>Animateur 5</v>
      </c>
      <c r="F419" s="1224">
        <f>'SITE 3'!C528</f>
        <v>0</v>
      </c>
      <c r="G419" s="1225">
        <f>'SITE 3'!D528</f>
        <v>0</v>
      </c>
      <c r="H419" s="1226">
        <f>'SITE 3'!E528</f>
        <v>0</v>
      </c>
    </row>
    <row r="420" spans="1:8" x14ac:dyDescent="0.25">
      <c r="A420" s="1217" t="s">
        <v>211</v>
      </c>
      <c r="B420" s="1217" t="str">
        <f>'SITE 3'!$H$6</f>
        <v>SITE 3</v>
      </c>
      <c r="C420" s="1217" t="s">
        <v>607</v>
      </c>
      <c r="D420" s="1218" t="s">
        <v>46</v>
      </c>
      <c r="E420" s="1223" t="str">
        <f>'SITE 3'!B529</f>
        <v>Animateur 6</v>
      </c>
      <c r="F420" s="1224">
        <f>'SITE 3'!C529</f>
        <v>0</v>
      </c>
      <c r="G420" s="1225">
        <f>'SITE 3'!D529</f>
        <v>0</v>
      </c>
      <c r="H420" s="1226">
        <f>'SITE 3'!E529</f>
        <v>0</v>
      </c>
    </row>
    <row r="421" spans="1:8" x14ac:dyDescent="0.25">
      <c r="A421" s="1217" t="s">
        <v>211</v>
      </c>
      <c r="B421" s="1217" t="str">
        <f>'SITE 3'!$H$6</f>
        <v>SITE 3</v>
      </c>
      <c r="C421" s="1217" t="s">
        <v>607</v>
      </c>
      <c r="D421" s="1218" t="s">
        <v>46</v>
      </c>
      <c r="E421" s="1223" t="str">
        <f>'SITE 3'!B530</f>
        <v>Animateur 7</v>
      </c>
      <c r="F421" s="1224">
        <f>'SITE 3'!C530</f>
        <v>0</v>
      </c>
      <c r="G421" s="1225">
        <f>'SITE 3'!D530</f>
        <v>0</v>
      </c>
      <c r="H421" s="1226">
        <f>'SITE 3'!E530</f>
        <v>0</v>
      </c>
    </row>
    <row r="422" spans="1:8" x14ac:dyDescent="0.25">
      <c r="A422" s="1217" t="s">
        <v>211</v>
      </c>
      <c r="B422" s="1217" t="str">
        <f>'SITE 3'!$H$6</f>
        <v>SITE 3</v>
      </c>
      <c r="C422" s="1217" t="s">
        <v>607</v>
      </c>
      <c r="D422" s="1218" t="s">
        <v>46</v>
      </c>
      <c r="E422" s="1223" t="str">
        <f>'SITE 3'!B531</f>
        <v>Animateur 8</v>
      </c>
      <c r="F422" s="1224">
        <f>'SITE 3'!C531</f>
        <v>0</v>
      </c>
      <c r="G422" s="1225">
        <f>'SITE 3'!D531</f>
        <v>0</v>
      </c>
      <c r="H422" s="1226">
        <f>'SITE 3'!E531</f>
        <v>0</v>
      </c>
    </row>
    <row r="423" spans="1:8" x14ac:dyDescent="0.25">
      <c r="A423" s="1217" t="s">
        <v>211</v>
      </c>
      <c r="B423" s="1217" t="str">
        <f>'SITE 3'!$H$6</f>
        <v>SITE 3</v>
      </c>
      <c r="C423" s="1217" t="s">
        <v>607</v>
      </c>
      <c r="D423" s="1218" t="s">
        <v>46</v>
      </c>
      <c r="E423" s="1223" t="str">
        <f>'SITE 3'!B532</f>
        <v>Animateur 9</v>
      </c>
      <c r="F423" s="1224">
        <f>'SITE 3'!C532</f>
        <v>0</v>
      </c>
      <c r="G423" s="1225">
        <f>'SITE 3'!D532</f>
        <v>0</v>
      </c>
      <c r="H423" s="1226">
        <f>'SITE 3'!E532</f>
        <v>0</v>
      </c>
    </row>
    <row r="424" spans="1:8" x14ac:dyDescent="0.25">
      <c r="A424" s="1217" t="s">
        <v>211</v>
      </c>
      <c r="B424" s="1217" t="str">
        <f>'SITE 3'!$H$6</f>
        <v>SITE 3</v>
      </c>
      <c r="C424" s="1217" t="s">
        <v>607</v>
      </c>
      <c r="D424" s="1218" t="s">
        <v>46</v>
      </c>
      <c r="E424" s="1223" t="str">
        <f>'SITE 3'!B533</f>
        <v>Animateur 10</v>
      </c>
      <c r="F424" s="1224">
        <f>'SITE 3'!C533</f>
        <v>0</v>
      </c>
      <c r="G424" s="1225">
        <f>'SITE 3'!D533</f>
        <v>0</v>
      </c>
      <c r="H424" s="1226">
        <f>'SITE 3'!E533</f>
        <v>0</v>
      </c>
    </row>
    <row r="425" spans="1:8" x14ac:dyDescent="0.25">
      <c r="A425" s="1217" t="s">
        <v>211</v>
      </c>
      <c r="B425" s="1217" t="str">
        <f>'SITE 3'!$H$6</f>
        <v>SITE 3</v>
      </c>
      <c r="C425" s="1217" t="s">
        <v>607</v>
      </c>
      <c r="D425" s="1218" t="s">
        <v>46</v>
      </c>
      <c r="E425" s="1223" t="str">
        <f>'SITE 3'!B534</f>
        <v>Animateur 11</v>
      </c>
      <c r="F425" s="1224">
        <f>'SITE 3'!C534</f>
        <v>0</v>
      </c>
      <c r="G425" s="1225">
        <f>'SITE 3'!D534</f>
        <v>0</v>
      </c>
      <c r="H425" s="1226">
        <f>'SITE 3'!E534</f>
        <v>0</v>
      </c>
    </row>
    <row r="426" spans="1:8" x14ac:dyDescent="0.25">
      <c r="A426" s="1217" t="s">
        <v>211</v>
      </c>
      <c r="B426" s="1217" t="str">
        <f>'SITE 3'!$H$6</f>
        <v>SITE 3</v>
      </c>
      <c r="C426" s="1217" t="s">
        <v>607</v>
      </c>
      <c r="D426" s="1218" t="s">
        <v>46</v>
      </c>
      <c r="E426" s="1223" t="str">
        <f>'SITE 3'!B535</f>
        <v>Animateur 12</v>
      </c>
      <c r="F426" s="1224">
        <f>'SITE 3'!C535</f>
        <v>0</v>
      </c>
      <c r="G426" s="1225">
        <f>'SITE 3'!D535</f>
        <v>0</v>
      </c>
      <c r="H426" s="1226">
        <f>'SITE 3'!E535</f>
        <v>0</v>
      </c>
    </row>
    <row r="427" spans="1:8" x14ac:dyDescent="0.25">
      <c r="A427" s="1217" t="s">
        <v>211</v>
      </c>
      <c r="B427" s="1217" t="str">
        <f>'SITE 3'!$H$6</f>
        <v>SITE 3</v>
      </c>
      <c r="C427" s="1217" t="s">
        <v>607</v>
      </c>
      <c r="D427" s="1218" t="s">
        <v>46</v>
      </c>
      <c r="E427" s="1223" t="str">
        <f>'SITE 3'!B536</f>
        <v>Animateur 13</v>
      </c>
      <c r="F427" s="1224">
        <f>'SITE 3'!C536</f>
        <v>0</v>
      </c>
      <c r="G427" s="1225">
        <f>'SITE 3'!D536</f>
        <v>0</v>
      </c>
      <c r="H427" s="1226">
        <f>'SITE 3'!E536</f>
        <v>0</v>
      </c>
    </row>
    <row r="428" spans="1:8" x14ac:dyDescent="0.25">
      <c r="A428" s="1217" t="s">
        <v>211</v>
      </c>
      <c r="B428" s="1217" t="str">
        <f>'SITE 3'!$H$6</f>
        <v>SITE 3</v>
      </c>
      <c r="C428" s="1217" t="s">
        <v>607</v>
      </c>
      <c r="D428" s="1218" t="s">
        <v>46</v>
      </c>
      <c r="E428" s="1223" t="str">
        <f>'SITE 3'!B537</f>
        <v>Animateur 14</v>
      </c>
      <c r="F428" s="1224">
        <f>'SITE 3'!C537</f>
        <v>0</v>
      </c>
      <c r="G428" s="1225">
        <f>'SITE 3'!D537</f>
        <v>0</v>
      </c>
      <c r="H428" s="1226">
        <f>'SITE 3'!E537</f>
        <v>0</v>
      </c>
    </row>
    <row r="429" spans="1:8" x14ac:dyDescent="0.25">
      <c r="A429" s="1217" t="s">
        <v>211</v>
      </c>
      <c r="B429" s="1217" t="str">
        <f>'SITE 3'!$H$6</f>
        <v>SITE 3</v>
      </c>
      <c r="C429" s="1217" t="s">
        <v>607</v>
      </c>
      <c r="D429" s="1218" t="s">
        <v>46</v>
      </c>
      <c r="E429" s="1223" t="str">
        <f>'SITE 3'!B538</f>
        <v>Animateur 15</v>
      </c>
      <c r="F429" s="1224">
        <f>'SITE 3'!C538</f>
        <v>0</v>
      </c>
      <c r="G429" s="1225">
        <f>'SITE 3'!D538</f>
        <v>0</v>
      </c>
      <c r="H429" s="1226">
        <f>'SITE 3'!E538</f>
        <v>0</v>
      </c>
    </row>
    <row r="430" spans="1:8" x14ac:dyDescent="0.25">
      <c r="A430" s="1217" t="s">
        <v>211</v>
      </c>
      <c r="B430" s="1217" t="str">
        <f>'SITE 3'!$H$6</f>
        <v>SITE 3</v>
      </c>
      <c r="C430" s="1217" t="s">
        <v>607</v>
      </c>
      <c r="D430" s="1218" t="s">
        <v>315</v>
      </c>
      <c r="E430" s="1223" t="str">
        <f>'SITE 3'!B542</f>
        <v>Agents d'entretien 1</v>
      </c>
      <c r="F430" s="1224">
        <f>'SITE 3'!C542</f>
        <v>0</v>
      </c>
      <c r="G430" s="1225">
        <f>'SITE 3'!D542</f>
        <v>0</v>
      </c>
      <c r="H430" s="1226">
        <f>'SITE 3'!E542</f>
        <v>0</v>
      </c>
    </row>
    <row r="431" spans="1:8" x14ac:dyDescent="0.25">
      <c r="A431" s="1217" t="s">
        <v>211</v>
      </c>
      <c r="B431" s="1217" t="str">
        <f>'SITE 3'!$H$6</f>
        <v>SITE 3</v>
      </c>
      <c r="C431" s="1217" t="s">
        <v>607</v>
      </c>
      <c r="D431" s="1218" t="s">
        <v>315</v>
      </c>
      <c r="E431" s="1223" t="str">
        <f>'SITE 3'!B543</f>
        <v>Agents d'entretien 2</v>
      </c>
      <c r="F431" s="1224">
        <f>'SITE 3'!C543</f>
        <v>0</v>
      </c>
      <c r="G431" s="1225">
        <f>'SITE 3'!D543</f>
        <v>0</v>
      </c>
      <c r="H431" s="1226">
        <f>'SITE 3'!E543</f>
        <v>0</v>
      </c>
    </row>
    <row r="432" spans="1:8" x14ac:dyDescent="0.25">
      <c r="A432" s="1217" t="s">
        <v>211</v>
      </c>
      <c r="B432" s="1217" t="str">
        <f>'SITE 3'!$H$6</f>
        <v>SITE 3</v>
      </c>
      <c r="C432" s="1217" t="s">
        <v>607</v>
      </c>
      <c r="D432" s="1218" t="s">
        <v>315</v>
      </c>
      <c r="E432" s="1223" t="str">
        <f>'SITE 3'!B544</f>
        <v>Agents d'entretien 3</v>
      </c>
      <c r="F432" s="1224">
        <f>'SITE 3'!C544</f>
        <v>0</v>
      </c>
      <c r="G432" s="1225">
        <f>'SITE 3'!D544</f>
        <v>0</v>
      </c>
      <c r="H432" s="1226">
        <f>'SITE 3'!E544</f>
        <v>0</v>
      </c>
    </row>
    <row r="433" spans="1:8" x14ac:dyDescent="0.25">
      <c r="A433" s="1217" t="s">
        <v>211</v>
      </c>
      <c r="B433" s="1217" t="str">
        <f>'SITE 3'!$H$6</f>
        <v>SITE 3</v>
      </c>
      <c r="C433" s="1217" t="s">
        <v>607</v>
      </c>
      <c r="D433" s="1218" t="s">
        <v>316</v>
      </c>
      <c r="E433" s="1223" t="str">
        <f>'SITE 3'!B548</f>
        <v>Secrétaire 1</v>
      </c>
      <c r="F433" s="1224">
        <f>'SITE 3'!C548</f>
        <v>0</v>
      </c>
      <c r="G433" s="1225">
        <f>'SITE 3'!D548</f>
        <v>0</v>
      </c>
      <c r="H433" s="1226">
        <f>'SITE 3'!E548</f>
        <v>0</v>
      </c>
    </row>
    <row r="434" spans="1:8" x14ac:dyDescent="0.25">
      <c r="A434" s="1217" t="s">
        <v>211</v>
      </c>
      <c r="B434" s="1217" t="str">
        <f>'SITE 3'!$H$6</f>
        <v>SITE 3</v>
      </c>
      <c r="C434" s="1217" t="s">
        <v>607</v>
      </c>
      <c r="D434" s="1218" t="s">
        <v>316</v>
      </c>
      <c r="E434" s="1223" t="str">
        <f>'SITE 3'!B549</f>
        <v>Secrétaire 2</v>
      </c>
      <c r="F434" s="1224">
        <f>'SITE 3'!C549</f>
        <v>0</v>
      </c>
      <c r="G434" s="1225">
        <f>'SITE 3'!D549</f>
        <v>0</v>
      </c>
      <c r="H434" s="1226">
        <f>'SITE 3'!E549</f>
        <v>0</v>
      </c>
    </row>
    <row r="435" spans="1:8" x14ac:dyDescent="0.25">
      <c r="A435" s="1217" t="s">
        <v>211</v>
      </c>
      <c r="B435" s="1217" t="str">
        <f>'SITE 3'!$H$6</f>
        <v>SITE 3</v>
      </c>
      <c r="C435" s="1217" t="s">
        <v>607</v>
      </c>
      <c r="D435" s="1218" t="s">
        <v>316</v>
      </c>
      <c r="E435" s="1223" t="str">
        <f>'SITE 3'!B550</f>
        <v>Secrétaire 3</v>
      </c>
      <c r="F435" s="1224">
        <f>'SITE 3'!C550</f>
        <v>0</v>
      </c>
      <c r="G435" s="1225">
        <f>'SITE 3'!D550</f>
        <v>0</v>
      </c>
      <c r="H435" s="1226">
        <f>'SITE 3'!E550</f>
        <v>0</v>
      </c>
    </row>
    <row r="436" spans="1:8" x14ac:dyDescent="0.25">
      <c r="A436" s="1217" t="s">
        <v>211</v>
      </c>
      <c r="B436" s="1217" t="str">
        <f>'SITE 3'!$H$6</f>
        <v>SITE 3</v>
      </c>
      <c r="C436" s="1217" t="s">
        <v>607</v>
      </c>
      <c r="D436" s="1218" t="s">
        <v>316</v>
      </c>
      <c r="E436" s="1223" t="str">
        <f>'SITE 3'!B551</f>
        <v>Secrétaire 4</v>
      </c>
      <c r="F436" s="1224">
        <f>'SITE 3'!C551</f>
        <v>0</v>
      </c>
      <c r="G436" s="1225">
        <f>'SITE 3'!D551</f>
        <v>0</v>
      </c>
      <c r="H436" s="1226">
        <f>'SITE 3'!E551</f>
        <v>0</v>
      </c>
    </row>
    <row r="437" spans="1:8" x14ac:dyDescent="0.25">
      <c r="A437" s="1217" t="s">
        <v>211</v>
      </c>
      <c r="B437" s="1217" t="str">
        <f>'SITE 3'!$H$6</f>
        <v>SITE 3</v>
      </c>
      <c r="C437" s="1217" t="s">
        <v>607</v>
      </c>
      <c r="D437" s="1218" t="s">
        <v>316</v>
      </c>
      <c r="E437" s="1223" t="str">
        <f>'SITE 3'!B552</f>
        <v>Secrétaire 5</v>
      </c>
      <c r="F437" s="1224">
        <f>'SITE 3'!C552</f>
        <v>0</v>
      </c>
      <c r="G437" s="1225">
        <f>'SITE 3'!D552</f>
        <v>0</v>
      </c>
      <c r="H437" s="1226">
        <f>'SITE 3'!E552</f>
        <v>0</v>
      </c>
    </row>
    <row r="438" spans="1:8" x14ac:dyDescent="0.25">
      <c r="A438" s="1217" t="s">
        <v>211</v>
      </c>
      <c r="B438" s="1217" t="str">
        <f>'SITE 3'!$H$6</f>
        <v>SITE 3</v>
      </c>
      <c r="C438" s="1217" t="s">
        <v>609</v>
      </c>
      <c r="D438" s="1218" t="s">
        <v>21</v>
      </c>
      <c r="E438" s="1223" t="str">
        <f>'SITE 3'!B631</f>
        <v>Coordinateur 1</v>
      </c>
      <c r="F438" s="1224">
        <f>'SITE 3'!C631</f>
        <v>0</v>
      </c>
      <c r="G438" s="1225">
        <f>'SITE 3'!D631</f>
        <v>0</v>
      </c>
      <c r="H438" s="1226">
        <f>'SITE 3'!E631</f>
        <v>0</v>
      </c>
    </row>
    <row r="439" spans="1:8" x14ac:dyDescent="0.25">
      <c r="A439" s="1217" t="s">
        <v>211</v>
      </c>
      <c r="B439" s="1217" t="str">
        <f>'SITE 3'!$H$6</f>
        <v>SITE 3</v>
      </c>
      <c r="C439" s="1217" t="s">
        <v>609</v>
      </c>
      <c r="D439" s="1218" t="s">
        <v>21</v>
      </c>
      <c r="E439" s="1223" t="str">
        <f>'SITE 3'!B632</f>
        <v>Coordinateur 2</v>
      </c>
      <c r="F439" s="1224">
        <f>'SITE 3'!C632</f>
        <v>0</v>
      </c>
      <c r="G439" s="1225">
        <f>'SITE 3'!D632</f>
        <v>0</v>
      </c>
      <c r="H439" s="1226">
        <f>'SITE 3'!E632</f>
        <v>0</v>
      </c>
    </row>
    <row r="440" spans="1:8" x14ac:dyDescent="0.25">
      <c r="A440" s="1217" t="s">
        <v>211</v>
      </c>
      <c r="B440" s="1217" t="str">
        <f>'SITE 3'!$H$6</f>
        <v>SITE 3</v>
      </c>
      <c r="C440" s="1217" t="s">
        <v>609</v>
      </c>
      <c r="D440" s="1218" t="s">
        <v>21</v>
      </c>
      <c r="E440" s="1223" t="str">
        <f>'SITE 3'!B633</f>
        <v>Coordinateur 3</v>
      </c>
      <c r="F440" s="1224">
        <f>'SITE 3'!C633</f>
        <v>0</v>
      </c>
      <c r="G440" s="1225">
        <f>'SITE 3'!D633</f>
        <v>0</v>
      </c>
      <c r="H440" s="1226">
        <f>'SITE 3'!E633</f>
        <v>0</v>
      </c>
    </row>
    <row r="441" spans="1:8" x14ac:dyDescent="0.25">
      <c r="A441" s="1217" t="s">
        <v>211</v>
      </c>
      <c r="B441" s="1217" t="str">
        <f>'SITE 3'!$H$6</f>
        <v>SITE 3</v>
      </c>
      <c r="C441" s="1217" t="s">
        <v>609</v>
      </c>
      <c r="D441" s="1218" t="s">
        <v>605</v>
      </c>
      <c r="E441" s="1223" t="str">
        <f>'SITE 3'!B637</f>
        <v>Responsable 1</v>
      </c>
      <c r="F441" s="1224">
        <f>'SITE 3'!C637</f>
        <v>0</v>
      </c>
      <c r="G441" s="1225">
        <f>'SITE 3'!D637</f>
        <v>0</v>
      </c>
      <c r="H441" s="1226">
        <f>'SITE 3'!E637</f>
        <v>0</v>
      </c>
    </row>
    <row r="442" spans="1:8" x14ac:dyDescent="0.25">
      <c r="A442" s="1217" t="s">
        <v>211</v>
      </c>
      <c r="B442" s="1217" t="str">
        <f>'SITE 3'!$H$6</f>
        <v>SITE 3</v>
      </c>
      <c r="C442" s="1217" t="s">
        <v>609</v>
      </c>
      <c r="D442" s="1218" t="s">
        <v>605</v>
      </c>
      <c r="E442" s="1223" t="str">
        <f>'SITE 3'!B638</f>
        <v>Responsable 2</v>
      </c>
      <c r="F442" s="1224">
        <f>'SITE 3'!C638</f>
        <v>0</v>
      </c>
      <c r="G442" s="1225">
        <f>'SITE 3'!D638</f>
        <v>0</v>
      </c>
      <c r="H442" s="1226">
        <f>'SITE 3'!E638</f>
        <v>0</v>
      </c>
    </row>
    <row r="443" spans="1:8" x14ac:dyDescent="0.25">
      <c r="A443" s="1217" t="s">
        <v>211</v>
      </c>
      <c r="B443" s="1217" t="str">
        <f>'SITE 3'!$H$6</f>
        <v>SITE 3</v>
      </c>
      <c r="C443" s="1217" t="s">
        <v>609</v>
      </c>
      <c r="D443" s="1218" t="s">
        <v>605</v>
      </c>
      <c r="E443" s="1223" t="str">
        <f>'SITE 3'!B639</f>
        <v>Responsable 3</v>
      </c>
      <c r="F443" s="1224">
        <f>'SITE 3'!C639</f>
        <v>0</v>
      </c>
      <c r="G443" s="1225">
        <f>'SITE 3'!D639</f>
        <v>0</v>
      </c>
      <c r="H443" s="1226">
        <f>'SITE 3'!E639</f>
        <v>0</v>
      </c>
    </row>
    <row r="444" spans="1:8" x14ac:dyDescent="0.25">
      <c r="A444" s="1217" t="s">
        <v>211</v>
      </c>
      <c r="B444" s="1217" t="str">
        <f>'SITE 3'!$H$6</f>
        <v>SITE 3</v>
      </c>
      <c r="C444" s="1217" t="s">
        <v>609</v>
      </c>
      <c r="D444" s="1218" t="s">
        <v>46</v>
      </c>
      <c r="E444" s="1223" t="str">
        <f>'SITE 3'!B643</f>
        <v>Animateur 1</v>
      </c>
      <c r="F444" s="1224">
        <f>'SITE 3'!C643</f>
        <v>0</v>
      </c>
      <c r="G444" s="1225">
        <f>'SITE 3'!D643</f>
        <v>0</v>
      </c>
      <c r="H444" s="1226">
        <f>'SITE 3'!E643</f>
        <v>0</v>
      </c>
    </row>
    <row r="445" spans="1:8" x14ac:dyDescent="0.25">
      <c r="A445" s="1217" t="s">
        <v>211</v>
      </c>
      <c r="B445" s="1217" t="str">
        <f>'SITE 3'!$H$6</f>
        <v>SITE 3</v>
      </c>
      <c r="C445" s="1217" t="s">
        <v>609</v>
      </c>
      <c r="D445" s="1218" t="s">
        <v>46</v>
      </c>
      <c r="E445" s="1223" t="str">
        <f>'SITE 3'!B644</f>
        <v>Animateur 2</v>
      </c>
      <c r="F445" s="1224">
        <f>'SITE 3'!C644</f>
        <v>0</v>
      </c>
      <c r="G445" s="1225">
        <f>'SITE 3'!D644</f>
        <v>0</v>
      </c>
      <c r="H445" s="1226">
        <f>'SITE 3'!E644</f>
        <v>0</v>
      </c>
    </row>
    <row r="446" spans="1:8" x14ac:dyDescent="0.25">
      <c r="A446" s="1217" t="s">
        <v>211</v>
      </c>
      <c r="B446" s="1217" t="str">
        <f>'SITE 3'!$H$6</f>
        <v>SITE 3</v>
      </c>
      <c r="C446" s="1217" t="s">
        <v>609</v>
      </c>
      <c r="D446" s="1218" t="s">
        <v>46</v>
      </c>
      <c r="E446" s="1223" t="str">
        <f>'SITE 3'!B645</f>
        <v>Animateur 3</v>
      </c>
      <c r="F446" s="1224">
        <f>'SITE 3'!C645</f>
        <v>0</v>
      </c>
      <c r="G446" s="1225">
        <f>'SITE 3'!D645</f>
        <v>0</v>
      </c>
      <c r="H446" s="1226">
        <f>'SITE 3'!E645</f>
        <v>0</v>
      </c>
    </row>
    <row r="447" spans="1:8" x14ac:dyDescent="0.25">
      <c r="A447" s="1217" t="s">
        <v>211</v>
      </c>
      <c r="B447" s="1217" t="str">
        <f>'SITE 3'!$H$6</f>
        <v>SITE 3</v>
      </c>
      <c r="C447" s="1217" t="s">
        <v>609</v>
      </c>
      <c r="D447" s="1218" t="s">
        <v>46</v>
      </c>
      <c r="E447" s="1223" t="str">
        <f>'SITE 3'!B646</f>
        <v>Animateur 4</v>
      </c>
      <c r="F447" s="1224">
        <f>'SITE 3'!C646</f>
        <v>0</v>
      </c>
      <c r="G447" s="1225">
        <f>'SITE 3'!D646</f>
        <v>0</v>
      </c>
      <c r="H447" s="1226">
        <f>'SITE 3'!E646</f>
        <v>0</v>
      </c>
    </row>
    <row r="448" spans="1:8" x14ac:dyDescent="0.25">
      <c r="A448" s="1217" t="s">
        <v>211</v>
      </c>
      <c r="B448" s="1217" t="str">
        <f>'SITE 3'!$H$6</f>
        <v>SITE 3</v>
      </c>
      <c r="C448" s="1217" t="s">
        <v>609</v>
      </c>
      <c r="D448" s="1218" t="s">
        <v>46</v>
      </c>
      <c r="E448" s="1223" t="str">
        <f>'SITE 3'!B647</f>
        <v>Animateur 5</v>
      </c>
      <c r="F448" s="1224">
        <f>'SITE 3'!C647</f>
        <v>0</v>
      </c>
      <c r="G448" s="1225">
        <f>'SITE 3'!D647</f>
        <v>0</v>
      </c>
      <c r="H448" s="1226">
        <f>'SITE 3'!E647</f>
        <v>0</v>
      </c>
    </row>
    <row r="449" spans="1:8" x14ac:dyDescent="0.25">
      <c r="A449" s="1217" t="s">
        <v>211</v>
      </c>
      <c r="B449" s="1217" t="str">
        <f>'SITE 3'!$H$6</f>
        <v>SITE 3</v>
      </c>
      <c r="C449" s="1217" t="s">
        <v>609</v>
      </c>
      <c r="D449" s="1218" t="s">
        <v>46</v>
      </c>
      <c r="E449" s="1223" t="str">
        <f>'SITE 3'!B648</f>
        <v>Animateur 6</v>
      </c>
      <c r="F449" s="1224">
        <f>'SITE 3'!C648</f>
        <v>0</v>
      </c>
      <c r="G449" s="1225">
        <f>'SITE 3'!D648</f>
        <v>0</v>
      </c>
      <c r="H449" s="1226">
        <f>'SITE 3'!E648</f>
        <v>0</v>
      </c>
    </row>
    <row r="450" spans="1:8" x14ac:dyDescent="0.25">
      <c r="A450" s="1217" t="s">
        <v>211</v>
      </c>
      <c r="B450" s="1217" t="str">
        <f>'SITE 3'!$H$6</f>
        <v>SITE 3</v>
      </c>
      <c r="C450" s="1217" t="s">
        <v>609</v>
      </c>
      <c r="D450" s="1218" t="s">
        <v>46</v>
      </c>
      <c r="E450" s="1223" t="str">
        <f>'SITE 3'!B649</f>
        <v>Animateur 7</v>
      </c>
      <c r="F450" s="1224">
        <f>'SITE 3'!C649</f>
        <v>0</v>
      </c>
      <c r="G450" s="1225">
        <f>'SITE 3'!D649</f>
        <v>0</v>
      </c>
      <c r="H450" s="1226">
        <f>'SITE 3'!E649</f>
        <v>0</v>
      </c>
    </row>
    <row r="451" spans="1:8" x14ac:dyDescent="0.25">
      <c r="A451" s="1217" t="s">
        <v>211</v>
      </c>
      <c r="B451" s="1217" t="str">
        <f>'SITE 3'!$H$6</f>
        <v>SITE 3</v>
      </c>
      <c r="C451" s="1217" t="s">
        <v>609</v>
      </c>
      <c r="D451" s="1218" t="s">
        <v>46</v>
      </c>
      <c r="E451" s="1223" t="str">
        <f>'SITE 3'!B650</f>
        <v>Animateur 8</v>
      </c>
      <c r="F451" s="1224">
        <f>'SITE 3'!C650</f>
        <v>0</v>
      </c>
      <c r="G451" s="1225">
        <f>'SITE 3'!D650</f>
        <v>0</v>
      </c>
      <c r="H451" s="1226">
        <f>'SITE 3'!E650</f>
        <v>0</v>
      </c>
    </row>
    <row r="452" spans="1:8" x14ac:dyDescent="0.25">
      <c r="A452" s="1217" t="s">
        <v>211</v>
      </c>
      <c r="B452" s="1217" t="str">
        <f>'SITE 3'!$H$6</f>
        <v>SITE 3</v>
      </c>
      <c r="C452" s="1217" t="s">
        <v>609</v>
      </c>
      <c r="D452" s="1218" t="s">
        <v>46</v>
      </c>
      <c r="E452" s="1223" t="str">
        <f>'SITE 3'!B651</f>
        <v>Animateur 9</v>
      </c>
      <c r="F452" s="1224">
        <f>'SITE 3'!C651</f>
        <v>0</v>
      </c>
      <c r="G452" s="1225">
        <f>'SITE 3'!D651</f>
        <v>0</v>
      </c>
      <c r="H452" s="1226">
        <f>'SITE 3'!E651</f>
        <v>0</v>
      </c>
    </row>
    <row r="453" spans="1:8" x14ac:dyDescent="0.25">
      <c r="A453" s="1217" t="s">
        <v>211</v>
      </c>
      <c r="B453" s="1217" t="str">
        <f>'SITE 3'!$H$6</f>
        <v>SITE 3</v>
      </c>
      <c r="C453" s="1217" t="s">
        <v>609</v>
      </c>
      <c r="D453" s="1218" t="s">
        <v>46</v>
      </c>
      <c r="E453" s="1223" t="str">
        <f>'SITE 3'!B652</f>
        <v>Animateur 10</v>
      </c>
      <c r="F453" s="1224">
        <f>'SITE 3'!C652</f>
        <v>0</v>
      </c>
      <c r="G453" s="1225">
        <f>'SITE 3'!D652</f>
        <v>0</v>
      </c>
      <c r="H453" s="1226">
        <f>'SITE 3'!E652</f>
        <v>0</v>
      </c>
    </row>
    <row r="454" spans="1:8" x14ac:dyDescent="0.25">
      <c r="A454" s="1217" t="s">
        <v>211</v>
      </c>
      <c r="B454" s="1217" t="str">
        <f>'SITE 3'!$H$6</f>
        <v>SITE 3</v>
      </c>
      <c r="C454" s="1217" t="s">
        <v>609</v>
      </c>
      <c r="D454" s="1218" t="s">
        <v>46</v>
      </c>
      <c r="E454" s="1223" t="str">
        <f>'SITE 3'!B653</f>
        <v>Animateur 11</v>
      </c>
      <c r="F454" s="1224">
        <f>'SITE 3'!C653</f>
        <v>0</v>
      </c>
      <c r="G454" s="1225">
        <f>'SITE 3'!D653</f>
        <v>0</v>
      </c>
      <c r="H454" s="1226">
        <f>'SITE 3'!E653</f>
        <v>0</v>
      </c>
    </row>
    <row r="455" spans="1:8" x14ac:dyDescent="0.25">
      <c r="A455" s="1217" t="s">
        <v>211</v>
      </c>
      <c r="B455" s="1217" t="str">
        <f>'SITE 3'!$H$6</f>
        <v>SITE 3</v>
      </c>
      <c r="C455" s="1217" t="s">
        <v>609</v>
      </c>
      <c r="D455" s="1218" t="s">
        <v>46</v>
      </c>
      <c r="E455" s="1223" t="str">
        <f>'SITE 3'!B654</f>
        <v>Animateur 12</v>
      </c>
      <c r="F455" s="1224">
        <f>'SITE 3'!C654</f>
        <v>0</v>
      </c>
      <c r="G455" s="1225">
        <f>'SITE 3'!D654</f>
        <v>0</v>
      </c>
      <c r="H455" s="1226">
        <f>'SITE 3'!E654</f>
        <v>0</v>
      </c>
    </row>
    <row r="456" spans="1:8" x14ac:dyDescent="0.25">
      <c r="A456" s="1217" t="s">
        <v>211</v>
      </c>
      <c r="B456" s="1217" t="str">
        <f>'SITE 3'!$H$6</f>
        <v>SITE 3</v>
      </c>
      <c r="C456" s="1217" t="s">
        <v>609</v>
      </c>
      <c r="D456" s="1218" t="s">
        <v>46</v>
      </c>
      <c r="E456" s="1223" t="str">
        <f>'SITE 3'!B655</f>
        <v>Animateur 13</v>
      </c>
      <c r="F456" s="1224">
        <f>'SITE 3'!C655</f>
        <v>0</v>
      </c>
      <c r="G456" s="1225">
        <f>'SITE 3'!D655</f>
        <v>0</v>
      </c>
      <c r="H456" s="1226">
        <f>'SITE 3'!E655</f>
        <v>0</v>
      </c>
    </row>
    <row r="457" spans="1:8" x14ac:dyDescent="0.25">
      <c r="A457" s="1217" t="s">
        <v>211</v>
      </c>
      <c r="B457" s="1217" t="str">
        <f>'SITE 3'!$H$6</f>
        <v>SITE 3</v>
      </c>
      <c r="C457" s="1217" t="s">
        <v>609</v>
      </c>
      <c r="D457" s="1218" t="s">
        <v>46</v>
      </c>
      <c r="E457" s="1223" t="str">
        <f>'SITE 3'!B656</f>
        <v>Animateur 14</v>
      </c>
      <c r="F457" s="1224">
        <f>'SITE 3'!C656</f>
        <v>0</v>
      </c>
      <c r="G457" s="1225">
        <f>'SITE 3'!D656</f>
        <v>0</v>
      </c>
      <c r="H457" s="1226">
        <f>'SITE 3'!E656</f>
        <v>0</v>
      </c>
    </row>
    <row r="458" spans="1:8" x14ac:dyDescent="0.25">
      <c r="A458" s="1217" t="s">
        <v>211</v>
      </c>
      <c r="B458" s="1217" t="str">
        <f>'SITE 3'!$H$6</f>
        <v>SITE 3</v>
      </c>
      <c r="C458" s="1217" t="s">
        <v>609</v>
      </c>
      <c r="D458" s="1218" t="s">
        <v>46</v>
      </c>
      <c r="E458" s="1223" t="str">
        <f>'SITE 3'!B657</f>
        <v>Animateur 15</v>
      </c>
      <c r="F458" s="1224">
        <f>'SITE 3'!C657</f>
        <v>0</v>
      </c>
      <c r="G458" s="1225">
        <f>'SITE 3'!D657</f>
        <v>0</v>
      </c>
      <c r="H458" s="1226">
        <f>'SITE 3'!E657</f>
        <v>0</v>
      </c>
    </row>
    <row r="459" spans="1:8" x14ac:dyDescent="0.25">
      <c r="A459" s="1217" t="s">
        <v>211</v>
      </c>
      <c r="B459" s="1217" t="str">
        <f>'SITE 3'!$H$6</f>
        <v>SITE 3</v>
      </c>
      <c r="C459" s="1217" t="s">
        <v>609</v>
      </c>
      <c r="D459" s="1218" t="s">
        <v>315</v>
      </c>
      <c r="E459" s="1223" t="str">
        <f>'SITE 3'!B661</f>
        <v>Agents d'entretien 1</v>
      </c>
      <c r="F459" s="1224">
        <f>'SITE 3'!C661</f>
        <v>0</v>
      </c>
      <c r="G459" s="1225">
        <f>'SITE 3'!D661</f>
        <v>0</v>
      </c>
      <c r="H459" s="1226">
        <f>'SITE 3'!E661</f>
        <v>0</v>
      </c>
    </row>
    <row r="460" spans="1:8" x14ac:dyDescent="0.25">
      <c r="A460" s="1217" t="s">
        <v>211</v>
      </c>
      <c r="B460" s="1217" t="str">
        <f>'SITE 3'!$H$6</f>
        <v>SITE 3</v>
      </c>
      <c r="C460" s="1217" t="s">
        <v>609</v>
      </c>
      <c r="D460" s="1218" t="s">
        <v>315</v>
      </c>
      <c r="E460" s="1223" t="str">
        <f>'SITE 3'!B662</f>
        <v>Agents d'entretien 2</v>
      </c>
      <c r="F460" s="1224">
        <f>'SITE 3'!C662</f>
        <v>0</v>
      </c>
      <c r="G460" s="1225">
        <f>'SITE 3'!D662</f>
        <v>0</v>
      </c>
      <c r="H460" s="1226">
        <f>'SITE 3'!E662</f>
        <v>0</v>
      </c>
    </row>
    <row r="461" spans="1:8" x14ac:dyDescent="0.25">
      <c r="A461" s="1217" t="s">
        <v>211</v>
      </c>
      <c r="B461" s="1217" t="str">
        <f>'SITE 3'!$H$6</f>
        <v>SITE 3</v>
      </c>
      <c r="C461" s="1217" t="s">
        <v>609</v>
      </c>
      <c r="D461" s="1218" t="s">
        <v>315</v>
      </c>
      <c r="E461" s="1223" t="str">
        <f>'SITE 3'!B663</f>
        <v>Agents d'entretien 3</v>
      </c>
      <c r="F461" s="1224">
        <f>'SITE 3'!C663</f>
        <v>0</v>
      </c>
      <c r="G461" s="1225">
        <f>'SITE 3'!D663</f>
        <v>0</v>
      </c>
      <c r="H461" s="1226">
        <f>'SITE 3'!E663</f>
        <v>0</v>
      </c>
    </row>
    <row r="462" spans="1:8" x14ac:dyDescent="0.25">
      <c r="A462" s="1217" t="s">
        <v>211</v>
      </c>
      <c r="B462" s="1217" t="str">
        <f>'SITE 3'!$H$6</f>
        <v>SITE 3</v>
      </c>
      <c r="C462" s="1217" t="s">
        <v>609</v>
      </c>
      <c r="D462" s="1218" t="s">
        <v>316</v>
      </c>
      <c r="E462" s="1223" t="str">
        <f>'SITE 3'!B667</f>
        <v>Secrétaire 1</v>
      </c>
      <c r="F462" s="1224">
        <f>'SITE 3'!C667</f>
        <v>0</v>
      </c>
      <c r="G462" s="1225">
        <f>'SITE 3'!D667</f>
        <v>0</v>
      </c>
      <c r="H462" s="1226">
        <f>'SITE 3'!E667</f>
        <v>0</v>
      </c>
    </row>
    <row r="463" spans="1:8" x14ac:dyDescent="0.25">
      <c r="A463" s="1217" t="s">
        <v>211</v>
      </c>
      <c r="B463" s="1217" t="str">
        <f>'SITE 3'!$H$6</f>
        <v>SITE 3</v>
      </c>
      <c r="C463" s="1217" t="s">
        <v>609</v>
      </c>
      <c r="D463" s="1218" t="s">
        <v>316</v>
      </c>
      <c r="E463" s="1223" t="str">
        <f>'SITE 3'!B668</f>
        <v>Secrétaire 2</v>
      </c>
      <c r="F463" s="1224">
        <f>'SITE 3'!C668</f>
        <v>0</v>
      </c>
      <c r="G463" s="1225">
        <f>'SITE 3'!D668</f>
        <v>0</v>
      </c>
      <c r="H463" s="1226">
        <f>'SITE 3'!E668</f>
        <v>0</v>
      </c>
    </row>
    <row r="464" spans="1:8" x14ac:dyDescent="0.25">
      <c r="A464" s="1217" t="s">
        <v>211</v>
      </c>
      <c r="B464" s="1217" t="str">
        <f>'SITE 3'!$H$6</f>
        <v>SITE 3</v>
      </c>
      <c r="C464" s="1217" t="s">
        <v>609</v>
      </c>
      <c r="D464" s="1218" t="s">
        <v>316</v>
      </c>
      <c r="E464" s="1223" t="str">
        <f>'SITE 3'!B669</f>
        <v>Secrétaire 3</v>
      </c>
      <c r="F464" s="1224">
        <f>'SITE 3'!C669</f>
        <v>0</v>
      </c>
      <c r="G464" s="1225">
        <f>'SITE 3'!D669</f>
        <v>0</v>
      </c>
      <c r="H464" s="1226">
        <f>'SITE 3'!E669</f>
        <v>0</v>
      </c>
    </row>
    <row r="465" spans="1:8" x14ac:dyDescent="0.25">
      <c r="A465" s="1217" t="s">
        <v>211</v>
      </c>
      <c r="B465" s="1217" t="str">
        <f>'SITE 3'!$H$6</f>
        <v>SITE 3</v>
      </c>
      <c r="C465" s="1217" t="s">
        <v>609</v>
      </c>
      <c r="D465" s="1218" t="s">
        <v>316</v>
      </c>
      <c r="E465" s="1223" t="str">
        <f>'SITE 3'!B670</f>
        <v>Secrétaire 4</v>
      </c>
      <c r="F465" s="1224">
        <f>'SITE 3'!C670</f>
        <v>0</v>
      </c>
      <c r="G465" s="1225">
        <f>'SITE 3'!D670</f>
        <v>0</v>
      </c>
      <c r="H465" s="1226">
        <f>'SITE 3'!E670</f>
        <v>0</v>
      </c>
    </row>
    <row r="466" spans="1:8" x14ac:dyDescent="0.25">
      <c r="A466" s="1217" t="s">
        <v>211</v>
      </c>
      <c r="B466" s="1217" t="str">
        <f>'SITE 3'!$H$6</f>
        <v>SITE 3</v>
      </c>
      <c r="C466" s="1217" t="s">
        <v>609</v>
      </c>
      <c r="D466" s="1218" t="s">
        <v>316</v>
      </c>
      <c r="E466" s="1223" t="str">
        <f>'SITE 3'!B671</f>
        <v>Secrétaire 5</v>
      </c>
      <c r="F466" s="1224">
        <f>'SITE 3'!C671</f>
        <v>0</v>
      </c>
      <c r="G466" s="1225">
        <f>'SITE 3'!D671</f>
        <v>0</v>
      </c>
      <c r="H466" s="1226">
        <f>'SITE 3'!E671</f>
        <v>0</v>
      </c>
    </row>
    <row r="467" spans="1:8" x14ac:dyDescent="0.25">
      <c r="A467" s="1217" t="s">
        <v>211</v>
      </c>
      <c r="B467" s="1217" t="str">
        <f>'SITE 3'!$H$6</f>
        <v>SITE 3</v>
      </c>
      <c r="C467" s="1217" t="s">
        <v>608</v>
      </c>
      <c r="D467" s="1218" t="s">
        <v>21</v>
      </c>
      <c r="E467" s="1223" t="str">
        <f>'SITE 3'!B752</f>
        <v>Coordinateur 1</v>
      </c>
      <c r="F467" s="1224">
        <f>'SITE 3'!C752</f>
        <v>0</v>
      </c>
      <c r="G467" s="1225">
        <f>'SITE 3'!D752</f>
        <v>0</v>
      </c>
      <c r="H467" s="1226">
        <f>'SITE 3'!E752</f>
        <v>0</v>
      </c>
    </row>
    <row r="468" spans="1:8" x14ac:dyDescent="0.25">
      <c r="A468" s="1217" t="s">
        <v>211</v>
      </c>
      <c r="B468" s="1217" t="str">
        <f>'SITE 3'!$H$6</f>
        <v>SITE 3</v>
      </c>
      <c r="C468" s="1217" t="s">
        <v>608</v>
      </c>
      <c r="D468" s="1218" t="s">
        <v>21</v>
      </c>
      <c r="E468" s="1223" t="str">
        <f>'SITE 3'!B753</f>
        <v>Coordinateur 2</v>
      </c>
      <c r="F468" s="1224">
        <f>'SITE 3'!C753</f>
        <v>0</v>
      </c>
      <c r="G468" s="1225">
        <f>'SITE 3'!D753</f>
        <v>0</v>
      </c>
      <c r="H468" s="1226">
        <f>'SITE 3'!E753</f>
        <v>0</v>
      </c>
    </row>
    <row r="469" spans="1:8" x14ac:dyDescent="0.25">
      <c r="A469" s="1217" t="s">
        <v>211</v>
      </c>
      <c r="B469" s="1217" t="str">
        <f>'SITE 3'!$H$6</f>
        <v>SITE 3</v>
      </c>
      <c r="C469" s="1217" t="s">
        <v>608</v>
      </c>
      <c r="D469" s="1218" t="s">
        <v>21</v>
      </c>
      <c r="E469" s="1223" t="str">
        <f>'SITE 3'!B754</f>
        <v>Coordinateur 3</v>
      </c>
      <c r="F469" s="1224">
        <f>'SITE 3'!C754</f>
        <v>0</v>
      </c>
      <c r="G469" s="1225">
        <f>'SITE 3'!D754</f>
        <v>0</v>
      </c>
      <c r="H469" s="1226">
        <f>'SITE 3'!E754</f>
        <v>0</v>
      </c>
    </row>
    <row r="470" spans="1:8" x14ac:dyDescent="0.25">
      <c r="A470" s="1217" t="s">
        <v>211</v>
      </c>
      <c r="B470" s="1217" t="str">
        <f>'SITE 3'!$H$6</f>
        <v>SITE 3</v>
      </c>
      <c r="C470" s="1217" t="s">
        <v>608</v>
      </c>
      <c r="D470" s="1218" t="s">
        <v>605</v>
      </c>
      <c r="E470" s="1223" t="str">
        <f>'SITE 3'!B758</f>
        <v>Responsable 1</v>
      </c>
      <c r="F470" s="1224">
        <f>'SITE 3'!C758</f>
        <v>0</v>
      </c>
      <c r="G470" s="1225">
        <f>'SITE 3'!D758</f>
        <v>0</v>
      </c>
      <c r="H470" s="1226">
        <f>'SITE 3'!E758</f>
        <v>0</v>
      </c>
    </row>
    <row r="471" spans="1:8" x14ac:dyDescent="0.25">
      <c r="A471" s="1217" t="s">
        <v>211</v>
      </c>
      <c r="B471" s="1217" t="str">
        <f>'SITE 3'!$H$6</f>
        <v>SITE 3</v>
      </c>
      <c r="C471" s="1217" t="s">
        <v>608</v>
      </c>
      <c r="D471" s="1218" t="s">
        <v>605</v>
      </c>
      <c r="E471" s="1223" t="str">
        <f>'SITE 3'!B759</f>
        <v>Responsable 2</v>
      </c>
      <c r="F471" s="1224">
        <f>'SITE 3'!C759</f>
        <v>0</v>
      </c>
      <c r="G471" s="1225">
        <f>'SITE 3'!D759</f>
        <v>0</v>
      </c>
      <c r="H471" s="1226">
        <f>'SITE 3'!E759</f>
        <v>0</v>
      </c>
    </row>
    <row r="472" spans="1:8" x14ac:dyDescent="0.25">
      <c r="A472" s="1217" t="s">
        <v>211</v>
      </c>
      <c r="B472" s="1217" t="str">
        <f>'SITE 3'!$H$6</f>
        <v>SITE 3</v>
      </c>
      <c r="C472" s="1217" t="s">
        <v>608</v>
      </c>
      <c r="D472" s="1218" t="s">
        <v>605</v>
      </c>
      <c r="E472" s="1223" t="str">
        <f>'SITE 3'!B760</f>
        <v>Responsable 3</v>
      </c>
      <c r="F472" s="1224">
        <f>'SITE 3'!C760</f>
        <v>0</v>
      </c>
      <c r="G472" s="1225">
        <f>'SITE 3'!D760</f>
        <v>0</v>
      </c>
      <c r="H472" s="1226">
        <f>'SITE 3'!E760</f>
        <v>0</v>
      </c>
    </row>
    <row r="473" spans="1:8" x14ac:dyDescent="0.25">
      <c r="A473" s="1217" t="s">
        <v>211</v>
      </c>
      <c r="B473" s="1217" t="str">
        <f>'SITE 3'!$H$6</f>
        <v>SITE 3</v>
      </c>
      <c r="C473" s="1217" t="s">
        <v>608</v>
      </c>
      <c r="D473" s="1218" t="s">
        <v>46</v>
      </c>
      <c r="E473" s="1223" t="str">
        <f>'SITE 3'!B764</f>
        <v>Animateur 1</v>
      </c>
      <c r="F473" s="1224">
        <f>'SITE 3'!C764</f>
        <v>0</v>
      </c>
      <c r="G473" s="1225">
        <f>'SITE 3'!D764</f>
        <v>0</v>
      </c>
      <c r="H473" s="1226">
        <f>'SITE 3'!E764</f>
        <v>0</v>
      </c>
    </row>
    <row r="474" spans="1:8" x14ac:dyDescent="0.25">
      <c r="A474" s="1217" t="s">
        <v>211</v>
      </c>
      <c r="B474" s="1217" t="str">
        <f>'SITE 3'!$H$6</f>
        <v>SITE 3</v>
      </c>
      <c r="C474" s="1217" t="s">
        <v>608</v>
      </c>
      <c r="D474" s="1218" t="s">
        <v>46</v>
      </c>
      <c r="E474" s="1223" t="str">
        <f>'SITE 3'!B765</f>
        <v>Animateur 2</v>
      </c>
      <c r="F474" s="1224">
        <f>'SITE 3'!C765</f>
        <v>0</v>
      </c>
      <c r="G474" s="1225">
        <f>'SITE 3'!D765</f>
        <v>0</v>
      </c>
      <c r="H474" s="1226">
        <f>'SITE 3'!E765</f>
        <v>0</v>
      </c>
    </row>
    <row r="475" spans="1:8" x14ac:dyDescent="0.25">
      <c r="A475" s="1217" t="s">
        <v>211</v>
      </c>
      <c r="B475" s="1217" t="str">
        <f>'SITE 3'!$H$6</f>
        <v>SITE 3</v>
      </c>
      <c r="C475" s="1217" t="s">
        <v>608</v>
      </c>
      <c r="D475" s="1218" t="s">
        <v>46</v>
      </c>
      <c r="E475" s="1223" t="str">
        <f>'SITE 3'!B766</f>
        <v>Animateur 3</v>
      </c>
      <c r="F475" s="1224">
        <f>'SITE 3'!C766</f>
        <v>0</v>
      </c>
      <c r="G475" s="1225">
        <f>'SITE 3'!D766</f>
        <v>0</v>
      </c>
      <c r="H475" s="1226">
        <f>'SITE 3'!E766</f>
        <v>0</v>
      </c>
    </row>
    <row r="476" spans="1:8" x14ac:dyDescent="0.25">
      <c r="A476" s="1217" t="s">
        <v>211</v>
      </c>
      <c r="B476" s="1217" t="str">
        <f>'SITE 3'!$H$6</f>
        <v>SITE 3</v>
      </c>
      <c r="C476" s="1217" t="s">
        <v>608</v>
      </c>
      <c r="D476" s="1218" t="s">
        <v>46</v>
      </c>
      <c r="E476" s="1223" t="str">
        <f>'SITE 3'!B767</f>
        <v>Animateur 4</v>
      </c>
      <c r="F476" s="1224">
        <f>'SITE 3'!C767</f>
        <v>0</v>
      </c>
      <c r="G476" s="1225">
        <f>'SITE 3'!D767</f>
        <v>0</v>
      </c>
      <c r="H476" s="1226">
        <f>'SITE 3'!E767</f>
        <v>0</v>
      </c>
    </row>
    <row r="477" spans="1:8" x14ac:dyDescent="0.25">
      <c r="A477" s="1217" t="s">
        <v>211</v>
      </c>
      <c r="B477" s="1217" t="str">
        <f>'SITE 3'!$H$6</f>
        <v>SITE 3</v>
      </c>
      <c r="C477" s="1217" t="s">
        <v>608</v>
      </c>
      <c r="D477" s="1218" t="s">
        <v>46</v>
      </c>
      <c r="E477" s="1223" t="str">
        <f>'SITE 3'!B768</f>
        <v>Animateur 5</v>
      </c>
      <c r="F477" s="1224">
        <f>'SITE 3'!C768</f>
        <v>0</v>
      </c>
      <c r="G477" s="1225">
        <f>'SITE 3'!D768</f>
        <v>0</v>
      </c>
      <c r="H477" s="1226">
        <f>'SITE 3'!E768</f>
        <v>0</v>
      </c>
    </row>
    <row r="478" spans="1:8" x14ac:dyDescent="0.25">
      <c r="A478" s="1217" t="s">
        <v>211</v>
      </c>
      <c r="B478" s="1217" t="str">
        <f>'SITE 3'!$H$6</f>
        <v>SITE 3</v>
      </c>
      <c r="C478" s="1217" t="s">
        <v>608</v>
      </c>
      <c r="D478" s="1218" t="s">
        <v>46</v>
      </c>
      <c r="E478" s="1223" t="str">
        <f>'SITE 3'!B769</f>
        <v>Animateur 6</v>
      </c>
      <c r="F478" s="1224">
        <f>'SITE 3'!C769</f>
        <v>0</v>
      </c>
      <c r="G478" s="1225">
        <f>'SITE 3'!D769</f>
        <v>0</v>
      </c>
      <c r="H478" s="1226">
        <f>'SITE 3'!E769</f>
        <v>0</v>
      </c>
    </row>
    <row r="479" spans="1:8" x14ac:dyDescent="0.25">
      <c r="A479" s="1217" t="s">
        <v>211</v>
      </c>
      <c r="B479" s="1217" t="str">
        <f>'SITE 3'!$H$6</f>
        <v>SITE 3</v>
      </c>
      <c r="C479" s="1217" t="s">
        <v>608</v>
      </c>
      <c r="D479" s="1218" t="s">
        <v>46</v>
      </c>
      <c r="E479" s="1223" t="str">
        <f>'SITE 3'!B770</f>
        <v>Animateur 7</v>
      </c>
      <c r="F479" s="1224">
        <f>'SITE 3'!C770</f>
        <v>0</v>
      </c>
      <c r="G479" s="1225">
        <f>'SITE 3'!D770</f>
        <v>0</v>
      </c>
      <c r="H479" s="1226">
        <f>'SITE 3'!E770</f>
        <v>0</v>
      </c>
    </row>
    <row r="480" spans="1:8" x14ac:dyDescent="0.25">
      <c r="A480" s="1217" t="s">
        <v>211</v>
      </c>
      <c r="B480" s="1217" t="str">
        <f>'SITE 3'!$H$6</f>
        <v>SITE 3</v>
      </c>
      <c r="C480" s="1217" t="s">
        <v>608</v>
      </c>
      <c r="D480" s="1218" t="s">
        <v>46</v>
      </c>
      <c r="E480" s="1223" t="str">
        <f>'SITE 3'!B771</f>
        <v>Animateur 8</v>
      </c>
      <c r="F480" s="1224">
        <f>'SITE 3'!C771</f>
        <v>0</v>
      </c>
      <c r="G480" s="1225">
        <f>'SITE 3'!D771</f>
        <v>0</v>
      </c>
      <c r="H480" s="1226">
        <f>'SITE 3'!E771</f>
        <v>0</v>
      </c>
    </row>
    <row r="481" spans="1:8" x14ac:dyDescent="0.25">
      <c r="A481" s="1217" t="s">
        <v>211</v>
      </c>
      <c r="B481" s="1217" t="str">
        <f>'SITE 3'!$H$6</f>
        <v>SITE 3</v>
      </c>
      <c r="C481" s="1217" t="s">
        <v>608</v>
      </c>
      <c r="D481" s="1218" t="s">
        <v>46</v>
      </c>
      <c r="E481" s="1223" t="str">
        <f>'SITE 3'!B772</f>
        <v>Animateur 9</v>
      </c>
      <c r="F481" s="1224">
        <f>'SITE 3'!C772</f>
        <v>0</v>
      </c>
      <c r="G481" s="1225">
        <f>'SITE 3'!D772</f>
        <v>0</v>
      </c>
      <c r="H481" s="1226">
        <f>'SITE 3'!E772</f>
        <v>0</v>
      </c>
    </row>
    <row r="482" spans="1:8" x14ac:dyDescent="0.25">
      <c r="A482" s="1217" t="s">
        <v>211</v>
      </c>
      <c r="B482" s="1217" t="str">
        <f>'SITE 3'!$H$6</f>
        <v>SITE 3</v>
      </c>
      <c r="C482" s="1217" t="s">
        <v>608</v>
      </c>
      <c r="D482" s="1218" t="s">
        <v>46</v>
      </c>
      <c r="E482" s="1223" t="str">
        <f>'SITE 3'!B773</f>
        <v>Animateur 10</v>
      </c>
      <c r="F482" s="1224">
        <f>'SITE 3'!C773</f>
        <v>0</v>
      </c>
      <c r="G482" s="1225">
        <f>'SITE 3'!D773</f>
        <v>0</v>
      </c>
      <c r="H482" s="1226">
        <f>'SITE 3'!E773</f>
        <v>0</v>
      </c>
    </row>
    <row r="483" spans="1:8" x14ac:dyDescent="0.25">
      <c r="A483" s="1217" t="s">
        <v>211</v>
      </c>
      <c r="B483" s="1217" t="str">
        <f>'SITE 3'!$H$6</f>
        <v>SITE 3</v>
      </c>
      <c r="C483" s="1217" t="s">
        <v>608</v>
      </c>
      <c r="D483" s="1218" t="s">
        <v>46</v>
      </c>
      <c r="E483" s="1223" t="str">
        <f>'SITE 3'!B774</f>
        <v>Animateur 11</v>
      </c>
      <c r="F483" s="1224">
        <f>'SITE 3'!C774</f>
        <v>0</v>
      </c>
      <c r="G483" s="1225">
        <f>'SITE 3'!D774</f>
        <v>0</v>
      </c>
      <c r="H483" s="1226">
        <f>'SITE 3'!E774</f>
        <v>0</v>
      </c>
    </row>
    <row r="484" spans="1:8" x14ac:dyDescent="0.25">
      <c r="A484" s="1217" t="s">
        <v>211</v>
      </c>
      <c r="B484" s="1217" t="str">
        <f>'SITE 3'!$H$6</f>
        <v>SITE 3</v>
      </c>
      <c r="C484" s="1217" t="s">
        <v>608</v>
      </c>
      <c r="D484" s="1218" t="s">
        <v>46</v>
      </c>
      <c r="E484" s="1223" t="str">
        <f>'SITE 3'!B775</f>
        <v>Animateur 12</v>
      </c>
      <c r="F484" s="1224">
        <f>'SITE 3'!C775</f>
        <v>0</v>
      </c>
      <c r="G484" s="1225">
        <f>'SITE 3'!D775</f>
        <v>0</v>
      </c>
      <c r="H484" s="1226">
        <f>'SITE 3'!E775</f>
        <v>0</v>
      </c>
    </row>
    <row r="485" spans="1:8" x14ac:dyDescent="0.25">
      <c r="A485" s="1217" t="s">
        <v>211</v>
      </c>
      <c r="B485" s="1217" t="str">
        <f>'SITE 3'!$H$6</f>
        <v>SITE 3</v>
      </c>
      <c r="C485" s="1217" t="s">
        <v>608</v>
      </c>
      <c r="D485" s="1218" t="s">
        <v>46</v>
      </c>
      <c r="E485" s="1223" t="str">
        <f>'SITE 3'!B776</f>
        <v>Animateur 13</v>
      </c>
      <c r="F485" s="1224">
        <f>'SITE 3'!C776</f>
        <v>0</v>
      </c>
      <c r="G485" s="1225">
        <f>'SITE 3'!D776</f>
        <v>0</v>
      </c>
      <c r="H485" s="1226">
        <f>'SITE 3'!E776</f>
        <v>0</v>
      </c>
    </row>
    <row r="486" spans="1:8" x14ac:dyDescent="0.25">
      <c r="A486" s="1217" t="s">
        <v>211</v>
      </c>
      <c r="B486" s="1217" t="str">
        <f>'SITE 3'!$H$6</f>
        <v>SITE 3</v>
      </c>
      <c r="C486" s="1217" t="s">
        <v>608</v>
      </c>
      <c r="D486" s="1218" t="s">
        <v>46</v>
      </c>
      <c r="E486" s="1223" t="str">
        <f>'SITE 3'!B777</f>
        <v>Animateur 14</v>
      </c>
      <c r="F486" s="1224">
        <f>'SITE 3'!C777</f>
        <v>0</v>
      </c>
      <c r="G486" s="1225">
        <f>'SITE 3'!D777</f>
        <v>0</v>
      </c>
      <c r="H486" s="1226">
        <f>'SITE 3'!E777</f>
        <v>0</v>
      </c>
    </row>
    <row r="487" spans="1:8" x14ac:dyDescent="0.25">
      <c r="A487" s="1217" t="s">
        <v>211</v>
      </c>
      <c r="B487" s="1217" t="str">
        <f>'SITE 3'!$H$6</f>
        <v>SITE 3</v>
      </c>
      <c r="C487" s="1217" t="s">
        <v>608</v>
      </c>
      <c r="D487" s="1218" t="s">
        <v>46</v>
      </c>
      <c r="E487" s="1223" t="str">
        <f>'SITE 3'!B778</f>
        <v>Animateur 15</v>
      </c>
      <c r="F487" s="1224">
        <f>'SITE 3'!C778</f>
        <v>0</v>
      </c>
      <c r="G487" s="1225">
        <f>'SITE 3'!D778</f>
        <v>0</v>
      </c>
      <c r="H487" s="1226">
        <f>'SITE 3'!E778</f>
        <v>0</v>
      </c>
    </row>
    <row r="488" spans="1:8" x14ac:dyDescent="0.25">
      <c r="A488" s="1217" t="s">
        <v>211</v>
      </c>
      <c r="B488" s="1217" t="str">
        <f>'SITE 3'!$H$6</f>
        <v>SITE 3</v>
      </c>
      <c r="C488" s="1217" t="s">
        <v>608</v>
      </c>
      <c r="D488" s="1218" t="s">
        <v>315</v>
      </c>
      <c r="E488" s="1223" t="str">
        <f>'SITE 3'!B782</f>
        <v>Agents d'entretien 1</v>
      </c>
      <c r="F488" s="1224">
        <f>'SITE 3'!C782</f>
        <v>0</v>
      </c>
      <c r="G488" s="1225">
        <f>'SITE 3'!D782</f>
        <v>0</v>
      </c>
      <c r="H488" s="1226">
        <f>'SITE 3'!E782</f>
        <v>0</v>
      </c>
    </row>
    <row r="489" spans="1:8" x14ac:dyDescent="0.25">
      <c r="A489" s="1217" t="s">
        <v>211</v>
      </c>
      <c r="B489" s="1217" t="str">
        <f>'SITE 3'!$H$6</f>
        <v>SITE 3</v>
      </c>
      <c r="C489" s="1217" t="s">
        <v>608</v>
      </c>
      <c r="D489" s="1218" t="s">
        <v>315</v>
      </c>
      <c r="E489" s="1223" t="str">
        <f>'SITE 3'!B783</f>
        <v>Agents d'entretien 2</v>
      </c>
      <c r="F489" s="1224">
        <f>'SITE 3'!C783</f>
        <v>0</v>
      </c>
      <c r="G489" s="1225">
        <f>'SITE 3'!D783</f>
        <v>0</v>
      </c>
      <c r="H489" s="1226">
        <f>'SITE 3'!E783</f>
        <v>0</v>
      </c>
    </row>
    <row r="490" spans="1:8" x14ac:dyDescent="0.25">
      <c r="A490" s="1217" t="s">
        <v>211</v>
      </c>
      <c r="B490" s="1217" t="str">
        <f>'SITE 3'!$H$6</f>
        <v>SITE 3</v>
      </c>
      <c r="C490" s="1217" t="s">
        <v>608</v>
      </c>
      <c r="D490" s="1218" t="s">
        <v>315</v>
      </c>
      <c r="E490" s="1223" t="str">
        <f>'SITE 3'!B784</f>
        <v>Agents d'entretien 3</v>
      </c>
      <c r="F490" s="1224">
        <f>'SITE 3'!C784</f>
        <v>0</v>
      </c>
      <c r="G490" s="1225">
        <f>'SITE 3'!D784</f>
        <v>0</v>
      </c>
      <c r="H490" s="1226">
        <f>'SITE 3'!E784</f>
        <v>0</v>
      </c>
    </row>
    <row r="491" spans="1:8" x14ac:dyDescent="0.25">
      <c r="A491" s="1217" t="s">
        <v>211</v>
      </c>
      <c r="B491" s="1217" t="str">
        <f>'SITE 3'!$H$6</f>
        <v>SITE 3</v>
      </c>
      <c r="C491" s="1217" t="s">
        <v>608</v>
      </c>
      <c r="D491" s="1218" t="s">
        <v>316</v>
      </c>
      <c r="E491" s="1223" t="str">
        <f>'SITE 3'!B788</f>
        <v>Secrétaire 1</v>
      </c>
      <c r="F491" s="1224">
        <f>'SITE 3'!C788</f>
        <v>0</v>
      </c>
      <c r="G491" s="1225">
        <f>'SITE 3'!D788</f>
        <v>0</v>
      </c>
      <c r="H491" s="1226">
        <f>'SITE 3'!E788</f>
        <v>0</v>
      </c>
    </row>
    <row r="492" spans="1:8" x14ac:dyDescent="0.25">
      <c r="A492" s="1217" t="s">
        <v>211</v>
      </c>
      <c r="B492" s="1217" t="str">
        <f>'SITE 3'!$H$6</f>
        <v>SITE 3</v>
      </c>
      <c r="C492" s="1217" t="s">
        <v>608</v>
      </c>
      <c r="D492" s="1218" t="s">
        <v>316</v>
      </c>
      <c r="E492" s="1223" t="str">
        <f>'SITE 3'!B789</f>
        <v>Secrétaire 2</v>
      </c>
      <c r="F492" s="1224">
        <f>'SITE 3'!C789</f>
        <v>0</v>
      </c>
      <c r="G492" s="1225">
        <f>'SITE 3'!D789</f>
        <v>0</v>
      </c>
      <c r="H492" s="1226">
        <f>'SITE 3'!E789</f>
        <v>0</v>
      </c>
    </row>
    <row r="493" spans="1:8" x14ac:dyDescent="0.25">
      <c r="A493" s="1217" t="s">
        <v>211</v>
      </c>
      <c r="B493" s="1217" t="str">
        <f>'SITE 3'!$H$6</f>
        <v>SITE 3</v>
      </c>
      <c r="C493" s="1217" t="s">
        <v>608</v>
      </c>
      <c r="D493" s="1218" t="s">
        <v>316</v>
      </c>
      <c r="E493" s="1223" t="str">
        <f>'SITE 3'!B790</f>
        <v>Secrétaire 3</v>
      </c>
      <c r="F493" s="1224">
        <f>'SITE 3'!C790</f>
        <v>0</v>
      </c>
      <c r="G493" s="1225">
        <f>'SITE 3'!D790</f>
        <v>0</v>
      </c>
      <c r="H493" s="1226">
        <f>'SITE 3'!E790</f>
        <v>0</v>
      </c>
    </row>
    <row r="494" spans="1:8" x14ac:dyDescent="0.25">
      <c r="A494" s="1217" t="s">
        <v>211</v>
      </c>
      <c r="B494" s="1217" t="str">
        <f>'SITE 3'!$H$6</f>
        <v>SITE 3</v>
      </c>
      <c r="C494" s="1217" t="s">
        <v>608</v>
      </c>
      <c r="D494" s="1218" t="s">
        <v>316</v>
      </c>
      <c r="E494" s="1223" t="str">
        <f>'SITE 3'!B791</f>
        <v>Secrétaire 4</v>
      </c>
      <c r="F494" s="1224">
        <f>'SITE 3'!C791</f>
        <v>0</v>
      </c>
      <c r="G494" s="1225">
        <f>'SITE 3'!D791</f>
        <v>0</v>
      </c>
      <c r="H494" s="1226">
        <f>'SITE 3'!E791</f>
        <v>0</v>
      </c>
    </row>
    <row r="495" spans="1:8" x14ac:dyDescent="0.25">
      <c r="A495" s="1217" t="s">
        <v>211</v>
      </c>
      <c r="B495" s="1217" t="str">
        <f>'SITE 3'!$H$6</f>
        <v>SITE 3</v>
      </c>
      <c r="C495" s="1217" t="s">
        <v>608</v>
      </c>
      <c r="D495" s="1218" t="s">
        <v>316</v>
      </c>
      <c r="E495" s="1223" t="str">
        <f>'SITE 3'!B792</f>
        <v>Secrétaire 5</v>
      </c>
      <c r="F495" s="1224">
        <f>'SITE 3'!C792</f>
        <v>0</v>
      </c>
      <c r="G495" s="1225">
        <f>'SITE 3'!D792</f>
        <v>0</v>
      </c>
      <c r="H495" s="1226">
        <f>'SITE 3'!E792</f>
        <v>0</v>
      </c>
    </row>
    <row r="496" spans="1:8" x14ac:dyDescent="0.25">
      <c r="A496" s="1217" t="s">
        <v>211</v>
      </c>
      <c r="B496" s="1217" t="str">
        <f>'SITE 3'!$H$6</f>
        <v>SITE 3</v>
      </c>
      <c r="C496" s="1217" t="s">
        <v>471</v>
      </c>
      <c r="D496" s="1218" t="s">
        <v>21</v>
      </c>
      <c r="E496" s="1223" t="str">
        <f>'SITE 3'!B874</f>
        <v>Coordinateur 1</v>
      </c>
      <c r="F496" s="1224">
        <f>'SITE 3'!C874</f>
        <v>0</v>
      </c>
      <c r="G496" s="1225">
        <f>'SITE 3'!D874</f>
        <v>0</v>
      </c>
      <c r="H496" s="1226">
        <f>'SITE 3'!E874</f>
        <v>0</v>
      </c>
    </row>
    <row r="497" spans="1:8" x14ac:dyDescent="0.25">
      <c r="A497" s="1217" t="s">
        <v>211</v>
      </c>
      <c r="B497" s="1217" t="str">
        <f>'SITE 3'!$H$6</f>
        <v>SITE 3</v>
      </c>
      <c r="C497" s="1217" t="s">
        <v>471</v>
      </c>
      <c r="D497" s="1218" t="s">
        <v>21</v>
      </c>
      <c r="E497" s="1223" t="str">
        <f>'SITE 3'!B875</f>
        <v>Coordinateur 2</v>
      </c>
      <c r="F497" s="1224">
        <f>'SITE 3'!C875</f>
        <v>0</v>
      </c>
      <c r="G497" s="1225">
        <f>'SITE 3'!D875</f>
        <v>0</v>
      </c>
      <c r="H497" s="1226">
        <f>'SITE 3'!E875</f>
        <v>0</v>
      </c>
    </row>
    <row r="498" spans="1:8" x14ac:dyDescent="0.25">
      <c r="A498" s="1217" t="s">
        <v>211</v>
      </c>
      <c r="B498" s="1217" t="str">
        <f>'SITE 3'!$H$6</f>
        <v>SITE 3</v>
      </c>
      <c r="C498" s="1217" t="s">
        <v>471</v>
      </c>
      <c r="D498" s="1218" t="s">
        <v>21</v>
      </c>
      <c r="E498" s="1223" t="str">
        <f>'SITE 3'!B876</f>
        <v>Coordinateur 3</v>
      </c>
      <c r="F498" s="1224">
        <f>'SITE 3'!C876</f>
        <v>0</v>
      </c>
      <c r="G498" s="1225">
        <f>'SITE 3'!D876</f>
        <v>0</v>
      </c>
      <c r="H498" s="1226">
        <f>'SITE 3'!E876</f>
        <v>0</v>
      </c>
    </row>
    <row r="499" spans="1:8" x14ac:dyDescent="0.25">
      <c r="A499" s="1217" t="s">
        <v>211</v>
      </c>
      <c r="B499" s="1217" t="str">
        <f>'SITE 3'!$H$6</f>
        <v>SITE 3</v>
      </c>
      <c r="C499" s="1217" t="s">
        <v>471</v>
      </c>
      <c r="D499" s="1218" t="s">
        <v>605</v>
      </c>
      <c r="E499" s="1223" t="str">
        <f>'SITE 3'!B880</f>
        <v>Responsable 1</v>
      </c>
      <c r="F499" s="1224">
        <f>'SITE 3'!C880</f>
        <v>0</v>
      </c>
      <c r="G499" s="1225">
        <f>'SITE 3'!D880</f>
        <v>0</v>
      </c>
      <c r="H499" s="1226">
        <f>'SITE 3'!E880</f>
        <v>0</v>
      </c>
    </row>
    <row r="500" spans="1:8" x14ac:dyDescent="0.25">
      <c r="A500" s="1217" t="s">
        <v>211</v>
      </c>
      <c r="B500" s="1217" t="str">
        <f>'SITE 3'!$H$6</f>
        <v>SITE 3</v>
      </c>
      <c r="C500" s="1217" t="s">
        <v>471</v>
      </c>
      <c r="D500" s="1218" t="s">
        <v>605</v>
      </c>
      <c r="E500" s="1223" t="str">
        <f>'SITE 3'!B881</f>
        <v>Responsable 2</v>
      </c>
      <c r="F500" s="1224">
        <f>'SITE 3'!C881</f>
        <v>0</v>
      </c>
      <c r="G500" s="1225">
        <f>'SITE 3'!D881</f>
        <v>0</v>
      </c>
      <c r="H500" s="1226">
        <f>'SITE 3'!E881</f>
        <v>0</v>
      </c>
    </row>
    <row r="501" spans="1:8" x14ac:dyDescent="0.25">
      <c r="A501" s="1217" t="s">
        <v>211</v>
      </c>
      <c r="B501" s="1217" t="str">
        <f>'SITE 3'!$H$6</f>
        <v>SITE 3</v>
      </c>
      <c r="C501" s="1217" t="s">
        <v>471</v>
      </c>
      <c r="D501" s="1218" t="s">
        <v>605</v>
      </c>
      <c r="E501" s="1223" t="str">
        <f>'SITE 3'!B882</f>
        <v>Responsable 3</v>
      </c>
      <c r="F501" s="1224">
        <f>'SITE 3'!C882</f>
        <v>0</v>
      </c>
      <c r="G501" s="1225">
        <f>'SITE 3'!D882</f>
        <v>0</v>
      </c>
      <c r="H501" s="1226">
        <f>'SITE 3'!E882</f>
        <v>0</v>
      </c>
    </row>
    <row r="502" spans="1:8" x14ac:dyDescent="0.25">
      <c r="A502" s="1217" t="s">
        <v>211</v>
      </c>
      <c r="B502" s="1217" t="str">
        <f>'SITE 3'!$H$6</f>
        <v>SITE 3</v>
      </c>
      <c r="C502" s="1217" t="s">
        <v>471</v>
      </c>
      <c r="D502" s="1218" t="s">
        <v>46</v>
      </c>
      <c r="E502" s="1223" t="str">
        <f>'SITE 3'!B886</f>
        <v>Animateur 1</v>
      </c>
      <c r="F502" s="1224">
        <f>'SITE 3'!C886</f>
        <v>0</v>
      </c>
      <c r="G502" s="1225">
        <f>'SITE 3'!D886</f>
        <v>0</v>
      </c>
      <c r="H502" s="1226">
        <f>'SITE 3'!E886</f>
        <v>0</v>
      </c>
    </row>
    <row r="503" spans="1:8" x14ac:dyDescent="0.25">
      <c r="A503" s="1217" t="s">
        <v>211</v>
      </c>
      <c r="B503" s="1217" t="str">
        <f>'SITE 3'!$H$6</f>
        <v>SITE 3</v>
      </c>
      <c r="C503" s="1217" t="s">
        <v>471</v>
      </c>
      <c r="D503" s="1218" t="s">
        <v>46</v>
      </c>
      <c r="E503" s="1223" t="str">
        <f>'SITE 3'!B887</f>
        <v>Animateur 2</v>
      </c>
      <c r="F503" s="1224">
        <f>'SITE 3'!C887</f>
        <v>0</v>
      </c>
      <c r="G503" s="1225">
        <f>'SITE 3'!D887</f>
        <v>0</v>
      </c>
      <c r="H503" s="1226">
        <f>'SITE 3'!E887</f>
        <v>0</v>
      </c>
    </row>
    <row r="504" spans="1:8" x14ac:dyDescent="0.25">
      <c r="A504" s="1217" t="s">
        <v>211</v>
      </c>
      <c r="B504" s="1217" t="str">
        <f>'SITE 3'!$H$6</f>
        <v>SITE 3</v>
      </c>
      <c r="C504" s="1217" t="s">
        <v>471</v>
      </c>
      <c r="D504" s="1218" t="s">
        <v>46</v>
      </c>
      <c r="E504" s="1223" t="str">
        <f>'SITE 3'!B888</f>
        <v>Animateur 3</v>
      </c>
      <c r="F504" s="1224">
        <f>'SITE 3'!C888</f>
        <v>0</v>
      </c>
      <c r="G504" s="1225">
        <f>'SITE 3'!D888</f>
        <v>0</v>
      </c>
      <c r="H504" s="1226">
        <f>'SITE 3'!E888</f>
        <v>0</v>
      </c>
    </row>
    <row r="505" spans="1:8" x14ac:dyDescent="0.25">
      <c r="A505" s="1217" t="s">
        <v>211</v>
      </c>
      <c r="B505" s="1217" t="str">
        <f>'SITE 3'!$H$6</f>
        <v>SITE 3</v>
      </c>
      <c r="C505" s="1217" t="s">
        <v>471</v>
      </c>
      <c r="D505" s="1218" t="s">
        <v>46</v>
      </c>
      <c r="E505" s="1223" t="str">
        <f>'SITE 3'!B889</f>
        <v>Animateur 4</v>
      </c>
      <c r="F505" s="1224">
        <f>'SITE 3'!C889</f>
        <v>0</v>
      </c>
      <c r="G505" s="1225">
        <f>'SITE 3'!D889</f>
        <v>0</v>
      </c>
      <c r="H505" s="1226">
        <f>'SITE 3'!E889</f>
        <v>0</v>
      </c>
    </row>
    <row r="506" spans="1:8" x14ac:dyDescent="0.25">
      <c r="A506" s="1217" t="s">
        <v>211</v>
      </c>
      <c r="B506" s="1217" t="str">
        <f>'SITE 3'!$H$6</f>
        <v>SITE 3</v>
      </c>
      <c r="C506" s="1217" t="s">
        <v>471</v>
      </c>
      <c r="D506" s="1218" t="s">
        <v>46</v>
      </c>
      <c r="E506" s="1223" t="str">
        <f>'SITE 3'!B890</f>
        <v>Animateur 5</v>
      </c>
      <c r="F506" s="1224">
        <f>'SITE 3'!C890</f>
        <v>0</v>
      </c>
      <c r="G506" s="1225">
        <f>'SITE 3'!D890</f>
        <v>0</v>
      </c>
      <c r="H506" s="1226">
        <f>'SITE 3'!E890</f>
        <v>0</v>
      </c>
    </row>
    <row r="507" spans="1:8" x14ac:dyDescent="0.25">
      <c r="A507" s="1217" t="s">
        <v>211</v>
      </c>
      <c r="B507" s="1217" t="str">
        <f>'SITE 3'!$H$6</f>
        <v>SITE 3</v>
      </c>
      <c r="C507" s="1217" t="s">
        <v>471</v>
      </c>
      <c r="D507" s="1218" t="s">
        <v>46</v>
      </c>
      <c r="E507" s="1223" t="str">
        <f>'SITE 3'!B891</f>
        <v>Animateur 6</v>
      </c>
      <c r="F507" s="1224">
        <f>'SITE 3'!C891</f>
        <v>0</v>
      </c>
      <c r="G507" s="1225">
        <f>'SITE 3'!D891</f>
        <v>0</v>
      </c>
      <c r="H507" s="1226">
        <f>'SITE 3'!E891</f>
        <v>0</v>
      </c>
    </row>
    <row r="508" spans="1:8" x14ac:dyDescent="0.25">
      <c r="A508" s="1217" t="s">
        <v>211</v>
      </c>
      <c r="B508" s="1217" t="str">
        <f>'SITE 3'!$H$6</f>
        <v>SITE 3</v>
      </c>
      <c r="C508" s="1217" t="s">
        <v>471</v>
      </c>
      <c r="D508" s="1218" t="s">
        <v>46</v>
      </c>
      <c r="E508" s="1223" t="str">
        <f>'SITE 3'!B892</f>
        <v>Animateur 7</v>
      </c>
      <c r="F508" s="1224">
        <f>'SITE 3'!C892</f>
        <v>0</v>
      </c>
      <c r="G508" s="1225">
        <f>'SITE 3'!D892</f>
        <v>0</v>
      </c>
      <c r="H508" s="1226">
        <f>'SITE 3'!E892</f>
        <v>0</v>
      </c>
    </row>
    <row r="509" spans="1:8" x14ac:dyDescent="0.25">
      <c r="A509" s="1217" t="s">
        <v>211</v>
      </c>
      <c r="B509" s="1217" t="str">
        <f>'SITE 3'!$H$6</f>
        <v>SITE 3</v>
      </c>
      <c r="C509" s="1217" t="s">
        <v>471</v>
      </c>
      <c r="D509" s="1218" t="s">
        <v>46</v>
      </c>
      <c r="E509" s="1223" t="str">
        <f>'SITE 3'!B893</f>
        <v>Animateur 8</v>
      </c>
      <c r="F509" s="1224">
        <f>'SITE 3'!C893</f>
        <v>0</v>
      </c>
      <c r="G509" s="1225">
        <f>'SITE 3'!D893</f>
        <v>0</v>
      </c>
      <c r="H509" s="1226">
        <f>'SITE 3'!E893</f>
        <v>0</v>
      </c>
    </row>
    <row r="510" spans="1:8" x14ac:dyDescent="0.25">
      <c r="A510" s="1217" t="s">
        <v>211</v>
      </c>
      <c r="B510" s="1217" t="str">
        <f>'SITE 3'!$H$6</f>
        <v>SITE 3</v>
      </c>
      <c r="C510" s="1217" t="s">
        <v>471</v>
      </c>
      <c r="D510" s="1218" t="s">
        <v>46</v>
      </c>
      <c r="E510" s="1223" t="str">
        <f>'SITE 3'!B894</f>
        <v>Animateur 9</v>
      </c>
      <c r="F510" s="1224">
        <f>'SITE 3'!C894</f>
        <v>0</v>
      </c>
      <c r="G510" s="1225">
        <f>'SITE 3'!D894</f>
        <v>0</v>
      </c>
      <c r="H510" s="1226">
        <f>'SITE 3'!E894</f>
        <v>0</v>
      </c>
    </row>
    <row r="511" spans="1:8" x14ac:dyDescent="0.25">
      <c r="A511" s="1217" t="s">
        <v>211</v>
      </c>
      <c r="B511" s="1217" t="str">
        <f>'SITE 3'!$H$6</f>
        <v>SITE 3</v>
      </c>
      <c r="C511" s="1217" t="s">
        <v>471</v>
      </c>
      <c r="D511" s="1218" t="s">
        <v>46</v>
      </c>
      <c r="E511" s="1223" t="str">
        <f>'SITE 3'!B895</f>
        <v>Animateur 10</v>
      </c>
      <c r="F511" s="1224">
        <f>'SITE 3'!C895</f>
        <v>0</v>
      </c>
      <c r="G511" s="1225">
        <f>'SITE 3'!D895</f>
        <v>0</v>
      </c>
      <c r="H511" s="1226">
        <f>'SITE 3'!E895</f>
        <v>0</v>
      </c>
    </row>
    <row r="512" spans="1:8" x14ac:dyDescent="0.25">
      <c r="A512" s="1217" t="s">
        <v>211</v>
      </c>
      <c r="B512" s="1217" t="str">
        <f>'SITE 3'!$H$6</f>
        <v>SITE 3</v>
      </c>
      <c r="C512" s="1217" t="s">
        <v>471</v>
      </c>
      <c r="D512" s="1218" t="s">
        <v>46</v>
      </c>
      <c r="E512" s="1223" t="str">
        <f>'SITE 3'!B896</f>
        <v>Animateur 11</v>
      </c>
      <c r="F512" s="1224">
        <f>'SITE 3'!C896</f>
        <v>0</v>
      </c>
      <c r="G512" s="1225">
        <f>'SITE 3'!D896</f>
        <v>0</v>
      </c>
      <c r="H512" s="1226">
        <f>'SITE 3'!E896</f>
        <v>0</v>
      </c>
    </row>
    <row r="513" spans="1:8" x14ac:dyDescent="0.25">
      <c r="A513" s="1217" t="s">
        <v>211</v>
      </c>
      <c r="B513" s="1217" t="str">
        <f>'SITE 3'!$H$6</f>
        <v>SITE 3</v>
      </c>
      <c r="C513" s="1217" t="s">
        <v>471</v>
      </c>
      <c r="D513" s="1218" t="s">
        <v>46</v>
      </c>
      <c r="E513" s="1223" t="str">
        <f>'SITE 3'!B897</f>
        <v>Animateur 12</v>
      </c>
      <c r="F513" s="1224">
        <f>'SITE 3'!C897</f>
        <v>0</v>
      </c>
      <c r="G513" s="1225">
        <f>'SITE 3'!D897</f>
        <v>0</v>
      </c>
      <c r="H513" s="1226">
        <f>'SITE 3'!E897</f>
        <v>0</v>
      </c>
    </row>
    <row r="514" spans="1:8" x14ac:dyDescent="0.25">
      <c r="A514" s="1217" t="s">
        <v>211</v>
      </c>
      <c r="B514" s="1217" t="str">
        <f>'SITE 3'!$H$6</f>
        <v>SITE 3</v>
      </c>
      <c r="C514" s="1217" t="s">
        <v>471</v>
      </c>
      <c r="D514" s="1218" t="s">
        <v>46</v>
      </c>
      <c r="E514" s="1223" t="str">
        <f>'SITE 3'!B898</f>
        <v>Animateur 13</v>
      </c>
      <c r="F514" s="1224">
        <f>'SITE 3'!C898</f>
        <v>0</v>
      </c>
      <c r="G514" s="1225">
        <f>'SITE 3'!D898</f>
        <v>0</v>
      </c>
      <c r="H514" s="1226">
        <f>'SITE 3'!E898</f>
        <v>0</v>
      </c>
    </row>
    <row r="515" spans="1:8" x14ac:dyDescent="0.25">
      <c r="A515" s="1217" t="s">
        <v>211</v>
      </c>
      <c r="B515" s="1217" t="str">
        <f>'SITE 3'!$H$6</f>
        <v>SITE 3</v>
      </c>
      <c r="C515" s="1217" t="s">
        <v>471</v>
      </c>
      <c r="D515" s="1218" t="s">
        <v>46</v>
      </c>
      <c r="E515" s="1223" t="str">
        <f>'SITE 3'!B899</f>
        <v>Animateur 14</v>
      </c>
      <c r="F515" s="1224">
        <f>'SITE 3'!C899</f>
        <v>0</v>
      </c>
      <c r="G515" s="1225">
        <f>'SITE 3'!D899</f>
        <v>0</v>
      </c>
      <c r="H515" s="1226">
        <f>'SITE 3'!E899</f>
        <v>0</v>
      </c>
    </row>
    <row r="516" spans="1:8" x14ac:dyDescent="0.25">
      <c r="A516" s="1217" t="s">
        <v>211</v>
      </c>
      <c r="B516" s="1217" t="str">
        <f>'SITE 3'!$H$6</f>
        <v>SITE 3</v>
      </c>
      <c r="C516" s="1217" t="s">
        <v>471</v>
      </c>
      <c r="D516" s="1218" t="s">
        <v>46</v>
      </c>
      <c r="E516" s="1223" t="str">
        <f>'SITE 3'!B900</f>
        <v>Animateur 15</v>
      </c>
      <c r="F516" s="1224">
        <f>'SITE 3'!C900</f>
        <v>0</v>
      </c>
      <c r="G516" s="1225">
        <f>'SITE 3'!D900</f>
        <v>0</v>
      </c>
      <c r="H516" s="1226">
        <f>'SITE 3'!E900</f>
        <v>0</v>
      </c>
    </row>
    <row r="517" spans="1:8" x14ac:dyDescent="0.25">
      <c r="A517" s="1217" t="s">
        <v>211</v>
      </c>
      <c r="B517" s="1217" t="str">
        <f>'SITE 3'!$H$6</f>
        <v>SITE 3</v>
      </c>
      <c r="C517" s="1217" t="s">
        <v>471</v>
      </c>
      <c r="D517" s="1218" t="s">
        <v>315</v>
      </c>
      <c r="E517" s="1223" t="str">
        <f>'SITE 3'!B904</f>
        <v>Agents d'entretien 1</v>
      </c>
      <c r="F517" s="1224">
        <f>'SITE 3'!C904</f>
        <v>0</v>
      </c>
      <c r="G517" s="1225">
        <f>'SITE 3'!D904</f>
        <v>0</v>
      </c>
      <c r="H517" s="1226">
        <f>'SITE 3'!E904</f>
        <v>0</v>
      </c>
    </row>
    <row r="518" spans="1:8" x14ac:dyDescent="0.25">
      <c r="A518" s="1217" t="s">
        <v>211</v>
      </c>
      <c r="B518" s="1217" t="str">
        <f>'SITE 3'!$H$6</f>
        <v>SITE 3</v>
      </c>
      <c r="C518" s="1217" t="s">
        <v>471</v>
      </c>
      <c r="D518" s="1218" t="s">
        <v>315</v>
      </c>
      <c r="E518" s="1223" t="str">
        <f>'SITE 3'!B905</f>
        <v>Agents d'entretien 2</v>
      </c>
      <c r="F518" s="1224">
        <f>'SITE 3'!C905</f>
        <v>0</v>
      </c>
      <c r="G518" s="1225">
        <f>'SITE 3'!D905</f>
        <v>0</v>
      </c>
      <c r="H518" s="1226">
        <f>'SITE 3'!E905</f>
        <v>0</v>
      </c>
    </row>
    <row r="519" spans="1:8" x14ac:dyDescent="0.25">
      <c r="A519" s="1217" t="s">
        <v>211</v>
      </c>
      <c r="B519" s="1217" t="str">
        <f>'SITE 3'!$H$6</f>
        <v>SITE 3</v>
      </c>
      <c r="C519" s="1217" t="s">
        <v>471</v>
      </c>
      <c r="D519" s="1218" t="s">
        <v>315</v>
      </c>
      <c r="E519" s="1223" t="str">
        <f>'SITE 3'!B906</f>
        <v>Agents d'entretien 3</v>
      </c>
      <c r="F519" s="1224">
        <f>'SITE 3'!C906</f>
        <v>0</v>
      </c>
      <c r="G519" s="1225">
        <f>'SITE 3'!D906</f>
        <v>0</v>
      </c>
      <c r="H519" s="1226">
        <f>'SITE 3'!E906</f>
        <v>0</v>
      </c>
    </row>
    <row r="520" spans="1:8" x14ac:dyDescent="0.25">
      <c r="A520" s="1217" t="s">
        <v>211</v>
      </c>
      <c r="B520" s="1217" t="str">
        <f>'SITE 3'!$H$6</f>
        <v>SITE 3</v>
      </c>
      <c r="C520" s="1217" t="s">
        <v>471</v>
      </c>
      <c r="D520" s="1218" t="s">
        <v>316</v>
      </c>
      <c r="E520" s="1223" t="str">
        <f>'SITE 3'!B910</f>
        <v>Secrétaire 1</v>
      </c>
      <c r="F520" s="1224">
        <f>'SITE 3'!C910</f>
        <v>0</v>
      </c>
      <c r="G520" s="1225">
        <f>'SITE 3'!D910</f>
        <v>0</v>
      </c>
      <c r="H520" s="1226">
        <f>'SITE 3'!E910</f>
        <v>0</v>
      </c>
    </row>
    <row r="521" spans="1:8" x14ac:dyDescent="0.25">
      <c r="A521" s="1217" t="s">
        <v>211</v>
      </c>
      <c r="B521" s="1217" t="str">
        <f>'SITE 3'!$H$6</f>
        <v>SITE 3</v>
      </c>
      <c r="C521" s="1217" t="s">
        <v>471</v>
      </c>
      <c r="D521" s="1218" t="s">
        <v>316</v>
      </c>
      <c r="E521" s="1223" t="str">
        <f>'SITE 3'!B911</f>
        <v>Secrétaire 2</v>
      </c>
      <c r="F521" s="1224">
        <f>'SITE 3'!C911</f>
        <v>0</v>
      </c>
      <c r="G521" s="1225">
        <f>'SITE 3'!D911</f>
        <v>0</v>
      </c>
      <c r="H521" s="1226">
        <f>'SITE 3'!E911</f>
        <v>0</v>
      </c>
    </row>
    <row r="522" spans="1:8" x14ac:dyDescent="0.25">
      <c r="A522" s="1217" t="s">
        <v>211</v>
      </c>
      <c r="B522" s="1217" t="str">
        <f>'SITE 3'!$H$6</f>
        <v>SITE 3</v>
      </c>
      <c r="C522" s="1217" t="s">
        <v>471</v>
      </c>
      <c r="D522" s="1218" t="s">
        <v>316</v>
      </c>
      <c r="E522" s="1223" t="str">
        <f>'SITE 3'!B912</f>
        <v>Secrétaire 3</v>
      </c>
      <c r="F522" s="1224">
        <f>'SITE 3'!C912</f>
        <v>0</v>
      </c>
      <c r="G522" s="1225">
        <f>'SITE 3'!D912</f>
        <v>0</v>
      </c>
      <c r="H522" s="1226">
        <f>'SITE 3'!E912</f>
        <v>0</v>
      </c>
    </row>
    <row r="523" spans="1:8" x14ac:dyDescent="0.25">
      <c r="A523" s="1217" t="s">
        <v>211</v>
      </c>
      <c r="B523" s="1217" t="str">
        <f>'SITE 3'!$H$6</f>
        <v>SITE 3</v>
      </c>
      <c r="C523" s="1217" t="s">
        <v>471</v>
      </c>
      <c r="D523" s="1218" t="s">
        <v>316</v>
      </c>
      <c r="E523" s="1223" t="str">
        <f>'SITE 3'!B913</f>
        <v>Secrétaire 4</v>
      </c>
      <c r="F523" s="1224">
        <f>'SITE 3'!C913</f>
        <v>0</v>
      </c>
      <c r="G523" s="1225">
        <f>'SITE 3'!D913</f>
        <v>0</v>
      </c>
      <c r="H523" s="1226">
        <f>'SITE 3'!E913</f>
        <v>0</v>
      </c>
    </row>
    <row r="524" spans="1:8" x14ac:dyDescent="0.25">
      <c r="A524" s="1217" t="s">
        <v>211</v>
      </c>
      <c r="B524" s="1217" t="str">
        <f>'SITE 3'!$H$6</f>
        <v>SITE 3</v>
      </c>
      <c r="C524" s="1217" t="s">
        <v>471</v>
      </c>
      <c r="D524" s="1218" t="s">
        <v>316</v>
      </c>
      <c r="E524" s="1223" t="str">
        <f>'SITE 3'!B914</f>
        <v>Secrétaire 5</v>
      </c>
      <c r="F524" s="1224">
        <f>'SITE 3'!C914</f>
        <v>0</v>
      </c>
      <c r="G524" s="1225">
        <f>'SITE 3'!D914</f>
        <v>0</v>
      </c>
      <c r="H524" s="1226">
        <f>'SITE 3'!E914</f>
        <v>0</v>
      </c>
    </row>
    <row r="525" spans="1:8" x14ac:dyDescent="0.25">
      <c r="A525" s="1217" t="s">
        <v>393</v>
      </c>
      <c r="B525" s="1217" t="str">
        <f>'SITE 4'!$H$6</f>
        <v>SITE 4</v>
      </c>
      <c r="C525" s="1217" t="s">
        <v>470</v>
      </c>
      <c r="D525" s="1218" t="s">
        <v>21</v>
      </c>
      <c r="E525" s="1223" t="str">
        <f>'SITE 4'!B20</f>
        <v>Coordinateur 1</v>
      </c>
      <c r="F525" s="1224">
        <f>'SITE 4'!C20</f>
        <v>0</v>
      </c>
      <c r="G525" s="1225">
        <f>'SITE 4'!D20</f>
        <v>0</v>
      </c>
      <c r="H525" s="1226">
        <f>'SITE 4'!E20</f>
        <v>0</v>
      </c>
    </row>
    <row r="526" spans="1:8" x14ac:dyDescent="0.25">
      <c r="A526" s="1217" t="s">
        <v>393</v>
      </c>
      <c r="B526" s="1217" t="str">
        <f>'SITE 4'!$H$6</f>
        <v>SITE 4</v>
      </c>
      <c r="C526" s="1217" t="s">
        <v>470</v>
      </c>
      <c r="D526" s="1218" t="s">
        <v>21</v>
      </c>
      <c r="E526" s="1223" t="str">
        <f>'SITE 4'!B21</f>
        <v>Coordinateur 2</v>
      </c>
      <c r="F526" s="1224">
        <f>'SITE 4'!C21</f>
        <v>0</v>
      </c>
      <c r="G526" s="1225">
        <f>'SITE 4'!D21</f>
        <v>0</v>
      </c>
      <c r="H526" s="1226">
        <f>'SITE 4'!E21</f>
        <v>0</v>
      </c>
    </row>
    <row r="527" spans="1:8" x14ac:dyDescent="0.25">
      <c r="A527" s="1217" t="s">
        <v>393</v>
      </c>
      <c r="B527" s="1217" t="str">
        <f>'SITE 4'!$H$6</f>
        <v>SITE 4</v>
      </c>
      <c r="C527" s="1217" t="s">
        <v>470</v>
      </c>
      <c r="D527" s="1218" t="s">
        <v>21</v>
      </c>
      <c r="E527" s="1223" t="str">
        <f>'SITE 4'!B22</f>
        <v>Coordinateur 3</v>
      </c>
      <c r="F527" s="1224">
        <f>'SITE 4'!C22</f>
        <v>0</v>
      </c>
      <c r="G527" s="1225">
        <f>'SITE 4'!D22</f>
        <v>0</v>
      </c>
      <c r="H527" s="1226">
        <f>'SITE 4'!E22</f>
        <v>0</v>
      </c>
    </row>
    <row r="528" spans="1:8" x14ac:dyDescent="0.25">
      <c r="A528" s="1217" t="s">
        <v>393</v>
      </c>
      <c r="B528" s="1217" t="str">
        <f>'SITE 4'!$H$6</f>
        <v>SITE 4</v>
      </c>
      <c r="C528" s="1217" t="s">
        <v>470</v>
      </c>
      <c r="D528" s="1218" t="s">
        <v>605</v>
      </c>
      <c r="E528" s="1223" t="str">
        <f>'SITE 4'!B26</f>
        <v>Responsable 1</v>
      </c>
      <c r="F528" s="1224">
        <f>'SITE 4'!C26</f>
        <v>0</v>
      </c>
      <c r="G528" s="1225">
        <f>'SITE 4'!D26</f>
        <v>0</v>
      </c>
      <c r="H528" s="1226">
        <f>'SITE 4'!E26</f>
        <v>0</v>
      </c>
    </row>
    <row r="529" spans="1:8" x14ac:dyDescent="0.25">
      <c r="A529" s="1217" t="s">
        <v>393</v>
      </c>
      <c r="B529" s="1217" t="str">
        <f>'SITE 4'!$H$6</f>
        <v>SITE 4</v>
      </c>
      <c r="C529" s="1217" t="s">
        <v>470</v>
      </c>
      <c r="D529" s="1218" t="s">
        <v>605</v>
      </c>
      <c r="E529" s="1223" t="str">
        <f>'SITE 4'!B27</f>
        <v>Responsable 2</v>
      </c>
      <c r="F529" s="1224">
        <f>'SITE 4'!C27</f>
        <v>0</v>
      </c>
      <c r="G529" s="1225">
        <f>'SITE 4'!D27</f>
        <v>0</v>
      </c>
      <c r="H529" s="1226">
        <f>'SITE 4'!E27</f>
        <v>0</v>
      </c>
    </row>
    <row r="530" spans="1:8" x14ac:dyDescent="0.25">
      <c r="A530" s="1217" t="s">
        <v>393</v>
      </c>
      <c r="B530" s="1217" t="str">
        <f>'SITE 4'!$H$6</f>
        <v>SITE 4</v>
      </c>
      <c r="C530" s="1217" t="s">
        <v>470</v>
      </c>
      <c r="D530" s="1218" t="s">
        <v>605</v>
      </c>
      <c r="E530" s="1223" t="str">
        <f>'SITE 4'!B28</f>
        <v>Responsable 3</v>
      </c>
      <c r="F530" s="1224">
        <f>'SITE 4'!C28</f>
        <v>0</v>
      </c>
      <c r="G530" s="1225">
        <f>'SITE 4'!D28</f>
        <v>0</v>
      </c>
      <c r="H530" s="1226">
        <f>'SITE 4'!E28</f>
        <v>0</v>
      </c>
    </row>
    <row r="531" spans="1:8" x14ac:dyDescent="0.25">
      <c r="A531" s="1217" t="s">
        <v>393</v>
      </c>
      <c r="B531" s="1217" t="str">
        <f>'SITE 4'!$H$6</f>
        <v>SITE 4</v>
      </c>
      <c r="C531" s="1217" t="s">
        <v>470</v>
      </c>
      <c r="D531" s="1218" t="s">
        <v>46</v>
      </c>
      <c r="E531" s="1223" t="str">
        <f>'SITE 4'!B32</f>
        <v>Animateur 1</v>
      </c>
      <c r="F531" s="1224">
        <f>'SITE 4'!C32</f>
        <v>0</v>
      </c>
      <c r="G531" s="1225">
        <f>'SITE 4'!D32</f>
        <v>0</v>
      </c>
      <c r="H531" s="1226">
        <f>'SITE 4'!E32</f>
        <v>0</v>
      </c>
    </row>
    <row r="532" spans="1:8" x14ac:dyDescent="0.25">
      <c r="A532" s="1217" t="s">
        <v>393</v>
      </c>
      <c r="B532" s="1217" t="str">
        <f>'SITE 4'!$H$6</f>
        <v>SITE 4</v>
      </c>
      <c r="C532" s="1217" t="s">
        <v>470</v>
      </c>
      <c r="D532" s="1218" t="s">
        <v>46</v>
      </c>
      <c r="E532" s="1223" t="str">
        <f>'SITE 4'!B33</f>
        <v>Animateur 2</v>
      </c>
      <c r="F532" s="1224">
        <f>'SITE 4'!C33</f>
        <v>0</v>
      </c>
      <c r="G532" s="1225">
        <f>'SITE 4'!D33</f>
        <v>0</v>
      </c>
      <c r="H532" s="1226">
        <f>'SITE 4'!E33</f>
        <v>0</v>
      </c>
    </row>
    <row r="533" spans="1:8" x14ac:dyDescent="0.25">
      <c r="A533" s="1217" t="s">
        <v>393</v>
      </c>
      <c r="B533" s="1217" t="str">
        <f>'SITE 4'!$H$6</f>
        <v>SITE 4</v>
      </c>
      <c r="C533" s="1217" t="s">
        <v>470</v>
      </c>
      <c r="D533" s="1218" t="s">
        <v>46</v>
      </c>
      <c r="E533" s="1223" t="str">
        <f>'SITE 4'!B34</f>
        <v>Animateur 3</v>
      </c>
      <c r="F533" s="1224">
        <f>'SITE 4'!C34</f>
        <v>0</v>
      </c>
      <c r="G533" s="1225">
        <f>'SITE 4'!D34</f>
        <v>0</v>
      </c>
      <c r="H533" s="1226">
        <f>'SITE 4'!E34</f>
        <v>0</v>
      </c>
    </row>
    <row r="534" spans="1:8" x14ac:dyDescent="0.25">
      <c r="A534" s="1217" t="s">
        <v>393</v>
      </c>
      <c r="B534" s="1217" t="str">
        <f>'SITE 4'!$H$6</f>
        <v>SITE 4</v>
      </c>
      <c r="C534" s="1217" t="s">
        <v>470</v>
      </c>
      <c r="D534" s="1218" t="s">
        <v>46</v>
      </c>
      <c r="E534" s="1223" t="str">
        <f>'SITE 4'!B35</f>
        <v>Animateur 4</v>
      </c>
      <c r="F534" s="1224">
        <f>'SITE 4'!C35</f>
        <v>0</v>
      </c>
      <c r="G534" s="1225">
        <f>'SITE 4'!D35</f>
        <v>0</v>
      </c>
      <c r="H534" s="1226">
        <f>'SITE 4'!E35</f>
        <v>0</v>
      </c>
    </row>
    <row r="535" spans="1:8" x14ac:dyDescent="0.25">
      <c r="A535" s="1217" t="s">
        <v>393</v>
      </c>
      <c r="B535" s="1217" t="str">
        <f>'SITE 4'!$H$6</f>
        <v>SITE 4</v>
      </c>
      <c r="C535" s="1217" t="s">
        <v>470</v>
      </c>
      <c r="D535" s="1218" t="s">
        <v>46</v>
      </c>
      <c r="E535" s="1223" t="str">
        <f>'SITE 4'!B36</f>
        <v>Animateur 5</v>
      </c>
      <c r="F535" s="1224">
        <f>'SITE 4'!C36</f>
        <v>0</v>
      </c>
      <c r="G535" s="1225">
        <f>'SITE 4'!D36</f>
        <v>0</v>
      </c>
      <c r="H535" s="1226">
        <f>'SITE 4'!E36</f>
        <v>0</v>
      </c>
    </row>
    <row r="536" spans="1:8" x14ac:dyDescent="0.25">
      <c r="A536" s="1217" t="s">
        <v>393</v>
      </c>
      <c r="B536" s="1217" t="str">
        <f>'SITE 4'!$H$6</f>
        <v>SITE 4</v>
      </c>
      <c r="C536" s="1217" t="s">
        <v>470</v>
      </c>
      <c r="D536" s="1218" t="s">
        <v>46</v>
      </c>
      <c r="E536" s="1223" t="str">
        <f>'SITE 4'!B37</f>
        <v>Animateur 6</v>
      </c>
      <c r="F536" s="1224">
        <f>'SITE 4'!C37</f>
        <v>0</v>
      </c>
      <c r="G536" s="1225">
        <f>'SITE 4'!D37</f>
        <v>0</v>
      </c>
      <c r="H536" s="1226">
        <f>'SITE 4'!E37</f>
        <v>0</v>
      </c>
    </row>
    <row r="537" spans="1:8" x14ac:dyDescent="0.25">
      <c r="A537" s="1217" t="s">
        <v>393</v>
      </c>
      <c r="B537" s="1217" t="str">
        <f>'SITE 4'!$H$6</f>
        <v>SITE 4</v>
      </c>
      <c r="C537" s="1217" t="s">
        <v>470</v>
      </c>
      <c r="D537" s="1218" t="s">
        <v>46</v>
      </c>
      <c r="E537" s="1223" t="str">
        <f>'SITE 4'!B38</f>
        <v>Animateur 7</v>
      </c>
      <c r="F537" s="1224">
        <f>'SITE 4'!C38</f>
        <v>0</v>
      </c>
      <c r="G537" s="1225">
        <f>'SITE 4'!D38</f>
        <v>0</v>
      </c>
      <c r="H537" s="1226">
        <f>'SITE 4'!E38</f>
        <v>0</v>
      </c>
    </row>
    <row r="538" spans="1:8" x14ac:dyDescent="0.25">
      <c r="A538" s="1217" t="s">
        <v>393</v>
      </c>
      <c r="B538" s="1217" t="str">
        <f>'SITE 4'!$H$6</f>
        <v>SITE 4</v>
      </c>
      <c r="C538" s="1217" t="s">
        <v>470</v>
      </c>
      <c r="D538" s="1218" t="s">
        <v>46</v>
      </c>
      <c r="E538" s="1223" t="str">
        <f>'SITE 4'!B39</f>
        <v>Animateur 8</v>
      </c>
      <c r="F538" s="1224">
        <f>'SITE 4'!C39</f>
        <v>0</v>
      </c>
      <c r="G538" s="1225">
        <f>'SITE 4'!D39</f>
        <v>0</v>
      </c>
      <c r="H538" s="1226">
        <f>'SITE 4'!E39</f>
        <v>0</v>
      </c>
    </row>
    <row r="539" spans="1:8" x14ac:dyDescent="0.25">
      <c r="A539" s="1217" t="s">
        <v>393</v>
      </c>
      <c r="B539" s="1217" t="str">
        <f>'SITE 4'!$H$6</f>
        <v>SITE 4</v>
      </c>
      <c r="C539" s="1217" t="s">
        <v>470</v>
      </c>
      <c r="D539" s="1218" t="s">
        <v>46</v>
      </c>
      <c r="E539" s="1223" t="str">
        <f>'SITE 4'!B40</f>
        <v>Animateur 9</v>
      </c>
      <c r="F539" s="1224">
        <f>'SITE 4'!C40</f>
        <v>0</v>
      </c>
      <c r="G539" s="1225">
        <f>'SITE 4'!D40</f>
        <v>0</v>
      </c>
      <c r="H539" s="1226">
        <f>'SITE 4'!E40</f>
        <v>0</v>
      </c>
    </row>
    <row r="540" spans="1:8" x14ac:dyDescent="0.25">
      <c r="A540" s="1217" t="s">
        <v>393</v>
      </c>
      <c r="B540" s="1217" t="str">
        <f>'SITE 4'!$H$6</f>
        <v>SITE 4</v>
      </c>
      <c r="C540" s="1217" t="s">
        <v>470</v>
      </c>
      <c r="D540" s="1218" t="s">
        <v>46</v>
      </c>
      <c r="E540" s="1223" t="str">
        <f>'SITE 4'!B41</f>
        <v>Animateur 10</v>
      </c>
      <c r="F540" s="1224">
        <f>'SITE 4'!C41</f>
        <v>0</v>
      </c>
      <c r="G540" s="1225">
        <f>'SITE 4'!D41</f>
        <v>0</v>
      </c>
      <c r="H540" s="1226">
        <f>'SITE 4'!E41</f>
        <v>0</v>
      </c>
    </row>
    <row r="541" spans="1:8" x14ac:dyDescent="0.25">
      <c r="A541" s="1217" t="s">
        <v>393</v>
      </c>
      <c r="B541" s="1217" t="str">
        <f>'SITE 4'!$H$6</f>
        <v>SITE 4</v>
      </c>
      <c r="C541" s="1217" t="s">
        <v>470</v>
      </c>
      <c r="D541" s="1218" t="s">
        <v>46</v>
      </c>
      <c r="E541" s="1223" t="str">
        <f>'SITE 4'!B42</f>
        <v>Animateur 11</v>
      </c>
      <c r="F541" s="1224">
        <f>'SITE 4'!C42</f>
        <v>0</v>
      </c>
      <c r="G541" s="1225">
        <f>'SITE 4'!D42</f>
        <v>0</v>
      </c>
      <c r="H541" s="1226">
        <f>'SITE 4'!E42</f>
        <v>0</v>
      </c>
    </row>
    <row r="542" spans="1:8" x14ac:dyDescent="0.25">
      <c r="A542" s="1217" t="s">
        <v>393</v>
      </c>
      <c r="B542" s="1217" t="str">
        <f>'SITE 4'!$H$6</f>
        <v>SITE 4</v>
      </c>
      <c r="C542" s="1217" t="s">
        <v>470</v>
      </c>
      <c r="D542" s="1218" t="s">
        <v>46</v>
      </c>
      <c r="E542" s="1223" t="str">
        <f>'SITE 4'!B43</f>
        <v>Animateur 12</v>
      </c>
      <c r="F542" s="1224">
        <f>'SITE 4'!C43</f>
        <v>0</v>
      </c>
      <c r="G542" s="1225">
        <f>'SITE 4'!D43</f>
        <v>0</v>
      </c>
      <c r="H542" s="1226">
        <f>'SITE 4'!E43</f>
        <v>0</v>
      </c>
    </row>
    <row r="543" spans="1:8" x14ac:dyDescent="0.25">
      <c r="A543" s="1217" t="s">
        <v>393</v>
      </c>
      <c r="B543" s="1217" t="str">
        <f>'SITE 4'!$H$6</f>
        <v>SITE 4</v>
      </c>
      <c r="C543" s="1217" t="s">
        <v>470</v>
      </c>
      <c r="D543" s="1218" t="s">
        <v>46</v>
      </c>
      <c r="E543" s="1223" t="str">
        <f>'SITE 4'!B44</f>
        <v>Animateur 13</v>
      </c>
      <c r="F543" s="1224">
        <f>'SITE 4'!C44</f>
        <v>0</v>
      </c>
      <c r="G543" s="1225">
        <f>'SITE 4'!D44</f>
        <v>0</v>
      </c>
      <c r="H543" s="1226">
        <f>'SITE 4'!E44</f>
        <v>0</v>
      </c>
    </row>
    <row r="544" spans="1:8" x14ac:dyDescent="0.25">
      <c r="A544" s="1217" t="s">
        <v>393</v>
      </c>
      <c r="B544" s="1217" t="str">
        <f>'SITE 4'!$H$6</f>
        <v>SITE 4</v>
      </c>
      <c r="C544" s="1217" t="s">
        <v>470</v>
      </c>
      <c r="D544" s="1218" t="s">
        <v>46</v>
      </c>
      <c r="E544" s="1223" t="str">
        <f>'SITE 4'!B45</f>
        <v>Animateur 14</v>
      </c>
      <c r="F544" s="1224">
        <f>'SITE 4'!C45</f>
        <v>0</v>
      </c>
      <c r="G544" s="1225">
        <f>'SITE 4'!D45</f>
        <v>0</v>
      </c>
      <c r="H544" s="1226">
        <f>'SITE 4'!E45</f>
        <v>0</v>
      </c>
    </row>
    <row r="545" spans="1:8" x14ac:dyDescent="0.25">
      <c r="A545" s="1217" t="s">
        <v>393</v>
      </c>
      <c r="B545" s="1217" t="str">
        <f>'SITE 4'!$H$6</f>
        <v>SITE 4</v>
      </c>
      <c r="C545" s="1217" t="s">
        <v>470</v>
      </c>
      <c r="D545" s="1218" t="s">
        <v>46</v>
      </c>
      <c r="E545" s="1223" t="str">
        <f>'SITE 4'!B46</f>
        <v>Animateur 15</v>
      </c>
      <c r="F545" s="1224">
        <f>'SITE 4'!C46</f>
        <v>0</v>
      </c>
      <c r="G545" s="1225">
        <f>'SITE 4'!D46</f>
        <v>0</v>
      </c>
      <c r="H545" s="1226">
        <f>'SITE 4'!E46</f>
        <v>0</v>
      </c>
    </row>
    <row r="546" spans="1:8" x14ac:dyDescent="0.25">
      <c r="A546" s="1217" t="s">
        <v>393</v>
      </c>
      <c r="B546" s="1217" t="str">
        <f>'SITE 4'!$H$6</f>
        <v>SITE 4</v>
      </c>
      <c r="C546" s="1217" t="s">
        <v>470</v>
      </c>
      <c r="D546" s="1218" t="s">
        <v>315</v>
      </c>
      <c r="E546" s="1223" t="str">
        <f>'SITE 4'!B50</f>
        <v>Agents d'entretien 1</v>
      </c>
      <c r="F546" s="1224">
        <f>'SITE 4'!C50</f>
        <v>0</v>
      </c>
      <c r="G546" s="1225">
        <f>'SITE 4'!D50</f>
        <v>0</v>
      </c>
      <c r="H546" s="1226">
        <f>'SITE 4'!E50</f>
        <v>0</v>
      </c>
    </row>
    <row r="547" spans="1:8" x14ac:dyDescent="0.25">
      <c r="A547" s="1217" t="s">
        <v>393</v>
      </c>
      <c r="B547" s="1217" t="str">
        <f>'SITE 4'!$H$6</f>
        <v>SITE 4</v>
      </c>
      <c r="C547" s="1217" t="s">
        <v>470</v>
      </c>
      <c r="D547" s="1218" t="s">
        <v>315</v>
      </c>
      <c r="E547" s="1223" t="str">
        <f>'SITE 4'!B51</f>
        <v>Agents d'entretien 2</v>
      </c>
      <c r="F547" s="1224">
        <f>'SITE 4'!C51</f>
        <v>0</v>
      </c>
      <c r="G547" s="1225">
        <f>'SITE 4'!D51</f>
        <v>0</v>
      </c>
      <c r="H547" s="1226">
        <f>'SITE 4'!E51</f>
        <v>0</v>
      </c>
    </row>
    <row r="548" spans="1:8" x14ac:dyDescent="0.25">
      <c r="A548" s="1217" t="s">
        <v>393</v>
      </c>
      <c r="B548" s="1217" t="str">
        <f>'SITE 4'!$H$6</f>
        <v>SITE 4</v>
      </c>
      <c r="C548" s="1217" t="s">
        <v>470</v>
      </c>
      <c r="D548" s="1218" t="s">
        <v>315</v>
      </c>
      <c r="E548" s="1223" t="str">
        <f>'SITE 4'!B52</f>
        <v>Agents d'entretien 3</v>
      </c>
      <c r="F548" s="1224">
        <f>'SITE 4'!C52</f>
        <v>0</v>
      </c>
      <c r="G548" s="1225">
        <f>'SITE 4'!D52</f>
        <v>0</v>
      </c>
      <c r="H548" s="1226">
        <f>'SITE 4'!E52</f>
        <v>0</v>
      </c>
    </row>
    <row r="549" spans="1:8" x14ac:dyDescent="0.25">
      <c r="A549" s="1217" t="s">
        <v>393</v>
      </c>
      <c r="B549" s="1217" t="str">
        <f>'SITE 4'!$H$6</f>
        <v>SITE 4</v>
      </c>
      <c r="C549" s="1217" t="s">
        <v>470</v>
      </c>
      <c r="D549" s="1218" t="s">
        <v>316</v>
      </c>
      <c r="E549" s="1223" t="str">
        <f>'SITE 4'!B56</f>
        <v>Secrétaire 1</v>
      </c>
      <c r="F549" s="1224">
        <f>'SITE 4'!C56</f>
        <v>0</v>
      </c>
      <c r="G549" s="1225">
        <f>'SITE 4'!D56</f>
        <v>0</v>
      </c>
      <c r="H549" s="1226">
        <f>'SITE 4'!E56</f>
        <v>0</v>
      </c>
    </row>
    <row r="550" spans="1:8" x14ac:dyDescent="0.25">
      <c r="A550" s="1217" t="s">
        <v>393</v>
      </c>
      <c r="B550" s="1217" t="str">
        <f>'SITE 4'!$H$6</f>
        <v>SITE 4</v>
      </c>
      <c r="C550" s="1217" t="s">
        <v>470</v>
      </c>
      <c r="D550" s="1218" t="s">
        <v>316</v>
      </c>
      <c r="E550" s="1223" t="str">
        <f>'SITE 4'!B57</f>
        <v>Secrétaire 2</v>
      </c>
      <c r="F550" s="1224">
        <f>'SITE 4'!C57</f>
        <v>0</v>
      </c>
      <c r="G550" s="1225">
        <f>'SITE 4'!D57</f>
        <v>0</v>
      </c>
      <c r="H550" s="1226">
        <f>'SITE 4'!E57</f>
        <v>0</v>
      </c>
    </row>
    <row r="551" spans="1:8" x14ac:dyDescent="0.25">
      <c r="A551" s="1217" t="s">
        <v>393</v>
      </c>
      <c r="B551" s="1217" t="str">
        <f>'SITE 4'!$H$6</f>
        <v>SITE 4</v>
      </c>
      <c r="C551" s="1217" t="s">
        <v>470</v>
      </c>
      <c r="D551" s="1218" t="s">
        <v>316</v>
      </c>
      <c r="E551" s="1223" t="str">
        <f>'SITE 4'!B58</f>
        <v>Secrétaire 3</v>
      </c>
      <c r="F551" s="1224">
        <f>'SITE 4'!C58</f>
        <v>0</v>
      </c>
      <c r="G551" s="1225">
        <f>'SITE 4'!D58</f>
        <v>0</v>
      </c>
      <c r="H551" s="1226">
        <f>'SITE 4'!E58</f>
        <v>0</v>
      </c>
    </row>
    <row r="552" spans="1:8" x14ac:dyDescent="0.25">
      <c r="A552" s="1217" t="s">
        <v>393</v>
      </c>
      <c r="B552" s="1217" t="str">
        <f>'SITE 4'!$H$6</f>
        <v>SITE 4</v>
      </c>
      <c r="C552" s="1217" t="s">
        <v>470</v>
      </c>
      <c r="D552" s="1218" t="s">
        <v>316</v>
      </c>
      <c r="E552" s="1223" t="str">
        <f>'SITE 4'!B59</f>
        <v>Secrétaire 4</v>
      </c>
      <c r="F552" s="1224">
        <f>'SITE 4'!C59</f>
        <v>0</v>
      </c>
      <c r="G552" s="1225">
        <f>'SITE 4'!D59</f>
        <v>0</v>
      </c>
      <c r="H552" s="1226">
        <f>'SITE 4'!E59</f>
        <v>0</v>
      </c>
    </row>
    <row r="553" spans="1:8" x14ac:dyDescent="0.25">
      <c r="A553" s="1217" t="s">
        <v>393</v>
      </c>
      <c r="B553" s="1217" t="str">
        <f>'SITE 4'!$H$6</f>
        <v>SITE 4</v>
      </c>
      <c r="C553" s="1217" t="s">
        <v>470</v>
      </c>
      <c r="D553" s="1218" t="s">
        <v>316</v>
      </c>
      <c r="E553" s="1223" t="str">
        <f>'SITE 4'!B60</f>
        <v>Secrétaire 5</v>
      </c>
      <c r="F553" s="1224">
        <f>'SITE 4'!C60</f>
        <v>0</v>
      </c>
      <c r="G553" s="1225">
        <f>'SITE 4'!D60</f>
        <v>0</v>
      </c>
      <c r="H553" s="1226">
        <f>'SITE 4'!E60</f>
        <v>0</v>
      </c>
    </row>
    <row r="554" spans="1:8" x14ac:dyDescent="0.25">
      <c r="A554" s="1217" t="s">
        <v>393</v>
      </c>
      <c r="B554" s="1217" t="str">
        <f>'SITE 4'!$H$6</f>
        <v>SITE 4</v>
      </c>
      <c r="C554" s="1217" t="s">
        <v>606</v>
      </c>
      <c r="D554" s="1218" t="s">
        <v>21</v>
      </c>
      <c r="E554" s="1223" t="str">
        <f>'SITE 4'!B381</f>
        <v>Coordinateur 1</v>
      </c>
      <c r="F554" s="1224">
        <f>'SITE 4'!C381</f>
        <v>0</v>
      </c>
      <c r="G554" s="1225">
        <f>'SITE 4'!D381</f>
        <v>0</v>
      </c>
      <c r="H554" s="1226">
        <f>'SITE 4'!E381</f>
        <v>0</v>
      </c>
    </row>
    <row r="555" spans="1:8" x14ac:dyDescent="0.25">
      <c r="A555" s="1217" t="s">
        <v>393</v>
      </c>
      <c r="B555" s="1217" t="str">
        <f>'SITE 4'!$H$6</f>
        <v>SITE 4</v>
      </c>
      <c r="C555" s="1217" t="s">
        <v>606</v>
      </c>
      <c r="D555" s="1218" t="s">
        <v>21</v>
      </c>
      <c r="E555" s="1223" t="str">
        <f>'SITE 4'!B382</f>
        <v>Coordinateur 2</v>
      </c>
      <c r="F555" s="1224">
        <f>'SITE 4'!C382</f>
        <v>0</v>
      </c>
      <c r="G555" s="1225">
        <f>'SITE 4'!D382</f>
        <v>0</v>
      </c>
      <c r="H555" s="1226">
        <f>'SITE 4'!E382</f>
        <v>0</v>
      </c>
    </row>
    <row r="556" spans="1:8" x14ac:dyDescent="0.25">
      <c r="A556" s="1217" t="s">
        <v>393</v>
      </c>
      <c r="B556" s="1217" t="str">
        <f>'SITE 4'!$H$6</f>
        <v>SITE 4</v>
      </c>
      <c r="C556" s="1217" t="s">
        <v>606</v>
      </c>
      <c r="D556" s="1218" t="s">
        <v>21</v>
      </c>
      <c r="E556" s="1223" t="str">
        <f>'SITE 4'!B383</f>
        <v>Coordinateur 3</v>
      </c>
      <c r="F556" s="1224">
        <f>'SITE 4'!C383</f>
        <v>0</v>
      </c>
      <c r="G556" s="1225">
        <f>'SITE 4'!D383</f>
        <v>0</v>
      </c>
      <c r="H556" s="1226">
        <f>'SITE 4'!E383</f>
        <v>0</v>
      </c>
    </row>
    <row r="557" spans="1:8" x14ac:dyDescent="0.25">
      <c r="A557" s="1217" t="s">
        <v>393</v>
      </c>
      <c r="B557" s="1217" t="str">
        <f>'SITE 4'!$H$6</f>
        <v>SITE 4</v>
      </c>
      <c r="C557" s="1217" t="s">
        <v>606</v>
      </c>
      <c r="D557" s="1218" t="s">
        <v>605</v>
      </c>
      <c r="E557" s="1223" t="str">
        <f>'SITE 4'!B387</f>
        <v>Responsable 1</v>
      </c>
      <c r="F557" s="1224">
        <f>'SITE 4'!C387</f>
        <v>0</v>
      </c>
      <c r="G557" s="1225">
        <f>'SITE 4'!D387</f>
        <v>0</v>
      </c>
      <c r="H557" s="1226">
        <f>'SITE 4'!E387</f>
        <v>0</v>
      </c>
    </row>
    <row r="558" spans="1:8" x14ac:dyDescent="0.25">
      <c r="A558" s="1217" t="s">
        <v>393</v>
      </c>
      <c r="B558" s="1217" t="str">
        <f>'SITE 4'!$H$6</f>
        <v>SITE 4</v>
      </c>
      <c r="C558" s="1217" t="s">
        <v>606</v>
      </c>
      <c r="D558" s="1218" t="s">
        <v>605</v>
      </c>
      <c r="E558" s="1223" t="str">
        <f>'SITE 4'!B388</f>
        <v>Responsable 2</v>
      </c>
      <c r="F558" s="1224">
        <f>'SITE 4'!C388</f>
        <v>0</v>
      </c>
      <c r="G558" s="1225">
        <f>'SITE 4'!D388</f>
        <v>0</v>
      </c>
      <c r="H558" s="1226">
        <f>'SITE 4'!E388</f>
        <v>0</v>
      </c>
    </row>
    <row r="559" spans="1:8" x14ac:dyDescent="0.25">
      <c r="A559" s="1217" t="s">
        <v>393</v>
      </c>
      <c r="B559" s="1217" t="str">
        <f>'SITE 4'!$H$6</f>
        <v>SITE 4</v>
      </c>
      <c r="C559" s="1217" t="s">
        <v>606</v>
      </c>
      <c r="D559" s="1218" t="s">
        <v>605</v>
      </c>
      <c r="E559" s="1223" t="str">
        <f>'SITE 4'!B389</f>
        <v>Responsable 3</v>
      </c>
      <c r="F559" s="1224">
        <f>'SITE 4'!C389</f>
        <v>0</v>
      </c>
      <c r="G559" s="1225">
        <f>'SITE 4'!D389</f>
        <v>0</v>
      </c>
      <c r="H559" s="1226">
        <f>'SITE 4'!E389</f>
        <v>0</v>
      </c>
    </row>
    <row r="560" spans="1:8" x14ac:dyDescent="0.25">
      <c r="A560" s="1217" t="s">
        <v>393</v>
      </c>
      <c r="B560" s="1217" t="str">
        <f>'SITE 4'!$H$6</f>
        <v>SITE 4</v>
      </c>
      <c r="C560" s="1217" t="s">
        <v>606</v>
      </c>
      <c r="D560" s="1218" t="s">
        <v>46</v>
      </c>
      <c r="E560" s="1223" t="str">
        <f>'SITE 4'!B393</f>
        <v>Animateur 1</v>
      </c>
      <c r="F560" s="1224">
        <f>'SITE 4'!C393</f>
        <v>0</v>
      </c>
      <c r="G560" s="1225">
        <f>'SITE 4'!D393</f>
        <v>0</v>
      </c>
      <c r="H560" s="1226">
        <f>'SITE 4'!E393</f>
        <v>0</v>
      </c>
    </row>
    <row r="561" spans="1:8" x14ac:dyDescent="0.25">
      <c r="A561" s="1217" t="s">
        <v>393</v>
      </c>
      <c r="B561" s="1217" t="str">
        <f>'SITE 4'!$H$6</f>
        <v>SITE 4</v>
      </c>
      <c r="C561" s="1217" t="s">
        <v>606</v>
      </c>
      <c r="D561" s="1218" t="s">
        <v>46</v>
      </c>
      <c r="E561" s="1223" t="str">
        <f>'SITE 4'!B394</f>
        <v>Animateur 2</v>
      </c>
      <c r="F561" s="1224">
        <f>'SITE 4'!C394</f>
        <v>0</v>
      </c>
      <c r="G561" s="1225">
        <f>'SITE 4'!D394</f>
        <v>0</v>
      </c>
      <c r="H561" s="1226">
        <f>'SITE 4'!E394</f>
        <v>0</v>
      </c>
    </row>
    <row r="562" spans="1:8" x14ac:dyDescent="0.25">
      <c r="A562" s="1217" t="s">
        <v>393</v>
      </c>
      <c r="B562" s="1217" t="str">
        <f>'SITE 4'!$H$6</f>
        <v>SITE 4</v>
      </c>
      <c r="C562" s="1217" t="s">
        <v>606</v>
      </c>
      <c r="D562" s="1218" t="s">
        <v>46</v>
      </c>
      <c r="E562" s="1223" t="str">
        <f>'SITE 4'!B395</f>
        <v>Animateur 3</v>
      </c>
      <c r="F562" s="1224">
        <f>'SITE 4'!C395</f>
        <v>0</v>
      </c>
      <c r="G562" s="1225">
        <f>'SITE 4'!D395</f>
        <v>0</v>
      </c>
      <c r="H562" s="1226">
        <f>'SITE 4'!E395</f>
        <v>0</v>
      </c>
    </row>
    <row r="563" spans="1:8" x14ac:dyDescent="0.25">
      <c r="A563" s="1217" t="s">
        <v>393</v>
      </c>
      <c r="B563" s="1217" t="str">
        <f>'SITE 4'!$H$6</f>
        <v>SITE 4</v>
      </c>
      <c r="C563" s="1217" t="s">
        <v>606</v>
      </c>
      <c r="D563" s="1218" t="s">
        <v>46</v>
      </c>
      <c r="E563" s="1223" t="str">
        <f>'SITE 4'!B396</f>
        <v>Animateur 4</v>
      </c>
      <c r="F563" s="1224">
        <f>'SITE 4'!C396</f>
        <v>0</v>
      </c>
      <c r="G563" s="1225">
        <f>'SITE 4'!D396</f>
        <v>0</v>
      </c>
      <c r="H563" s="1226">
        <f>'SITE 4'!E396</f>
        <v>0</v>
      </c>
    </row>
    <row r="564" spans="1:8" x14ac:dyDescent="0.25">
      <c r="A564" s="1217" t="s">
        <v>393</v>
      </c>
      <c r="B564" s="1217" t="str">
        <f>'SITE 4'!$H$6</f>
        <v>SITE 4</v>
      </c>
      <c r="C564" s="1217" t="s">
        <v>606</v>
      </c>
      <c r="D564" s="1218" t="s">
        <v>46</v>
      </c>
      <c r="E564" s="1223" t="str">
        <f>'SITE 4'!B397</f>
        <v>Animateur 5</v>
      </c>
      <c r="F564" s="1224">
        <f>'SITE 4'!C397</f>
        <v>0</v>
      </c>
      <c r="G564" s="1225">
        <f>'SITE 4'!D397</f>
        <v>0</v>
      </c>
      <c r="H564" s="1226">
        <f>'SITE 4'!E397</f>
        <v>0</v>
      </c>
    </row>
    <row r="565" spans="1:8" x14ac:dyDescent="0.25">
      <c r="A565" s="1217" t="s">
        <v>393</v>
      </c>
      <c r="B565" s="1217" t="str">
        <f>'SITE 4'!$H$6</f>
        <v>SITE 4</v>
      </c>
      <c r="C565" s="1217" t="s">
        <v>606</v>
      </c>
      <c r="D565" s="1218" t="s">
        <v>46</v>
      </c>
      <c r="E565" s="1223" t="str">
        <f>'SITE 4'!B398</f>
        <v>Animateur 6</v>
      </c>
      <c r="F565" s="1224">
        <f>'SITE 4'!C398</f>
        <v>0</v>
      </c>
      <c r="G565" s="1225">
        <f>'SITE 4'!D398</f>
        <v>0</v>
      </c>
      <c r="H565" s="1226">
        <f>'SITE 4'!E398</f>
        <v>0</v>
      </c>
    </row>
    <row r="566" spans="1:8" x14ac:dyDescent="0.25">
      <c r="A566" s="1217" t="s">
        <v>393</v>
      </c>
      <c r="B566" s="1217" t="str">
        <f>'SITE 4'!$H$6</f>
        <v>SITE 4</v>
      </c>
      <c r="C566" s="1217" t="s">
        <v>606</v>
      </c>
      <c r="D566" s="1218" t="s">
        <v>46</v>
      </c>
      <c r="E566" s="1223" t="str">
        <f>'SITE 4'!B399</f>
        <v>Animateur 7</v>
      </c>
      <c r="F566" s="1224">
        <f>'SITE 4'!C399</f>
        <v>0</v>
      </c>
      <c r="G566" s="1225">
        <f>'SITE 4'!D399</f>
        <v>0</v>
      </c>
      <c r="H566" s="1226">
        <f>'SITE 4'!E399</f>
        <v>0</v>
      </c>
    </row>
    <row r="567" spans="1:8" x14ac:dyDescent="0.25">
      <c r="A567" s="1217" t="s">
        <v>393</v>
      </c>
      <c r="B567" s="1217" t="str">
        <f>'SITE 4'!$H$6</f>
        <v>SITE 4</v>
      </c>
      <c r="C567" s="1217" t="s">
        <v>606</v>
      </c>
      <c r="D567" s="1218" t="s">
        <v>46</v>
      </c>
      <c r="E567" s="1223" t="str">
        <f>'SITE 4'!B400</f>
        <v>Animateur 8</v>
      </c>
      <c r="F567" s="1224">
        <f>'SITE 4'!C400</f>
        <v>0</v>
      </c>
      <c r="G567" s="1225">
        <f>'SITE 4'!D400</f>
        <v>0</v>
      </c>
      <c r="H567" s="1226">
        <f>'SITE 4'!E400</f>
        <v>0</v>
      </c>
    </row>
    <row r="568" spans="1:8" x14ac:dyDescent="0.25">
      <c r="A568" s="1217" t="s">
        <v>393</v>
      </c>
      <c r="B568" s="1217" t="str">
        <f>'SITE 4'!$H$6</f>
        <v>SITE 4</v>
      </c>
      <c r="C568" s="1217" t="s">
        <v>606</v>
      </c>
      <c r="D568" s="1218" t="s">
        <v>46</v>
      </c>
      <c r="E568" s="1223" t="str">
        <f>'SITE 4'!B401</f>
        <v>Animateur 9</v>
      </c>
      <c r="F568" s="1224">
        <f>'SITE 4'!C401</f>
        <v>0</v>
      </c>
      <c r="G568" s="1225">
        <f>'SITE 4'!D401</f>
        <v>0</v>
      </c>
      <c r="H568" s="1226">
        <f>'SITE 4'!E401</f>
        <v>0</v>
      </c>
    </row>
    <row r="569" spans="1:8" x14ac:dyDescent="0.25">
      <c r="A569" s="1217" t="s">
        <v>393</v>
      </c>
      <c r="B569" s="1217" t="str">
        <f>'SITE 4'!$H$6</f>
        <v>SITE 4</v>
      </c>
      <c r="C569" s="1217" t="s">
        <v>606</v>
      </c>
      <c r="D569" s="1218" t="s">
        <v>46</v>
      </c>
      <c r="E569" s="1223" t="str">
        <f>'SITE 4'!B402</f>
        <v>Animateur 10</v>
      </c>
      <c r="F569" s="1224">
        <f>'SITE 4'!C402</f>
        <v>0</v>
      </c>
      <c r="G569" s="1225">
        <f>'SITE 4'!D402</f>
        <v>0</v>
      </c>
      <c r="H569" s="1226">
        <f>'SITE 4'!E402</f>
        <v>0</v>
      </c>
    </row>
    <row r="570" spans="1:8" x14ac:dyDescent="0.25">
      <c r="A570" s="1217" t="s">
        <v>393</v>
      </c>
      <c r="B570" s="1217" t="str">
        <f>'SITE 4'!$H$6</f>
        <v>SITE 4</v>
      </c>
      <c r="C570" s="1217" t="s">
        <v>606</v>
      </c>
      <c r="D570" s="1218" t="s">
        <v>46</v>
      </c>
      <c r="E570" s="1223" t="str">
        <f>'SITE 4'!B403</f>
        <v>Animateur 11</v>
      </c>
      <c r="F570" s="1224">
        <f>'SITE 4'!C403</f>
        <v>0</v>
      </c>
      <c r="G570" s="1225">
        <f>'SITE 4'!D403</f>
        <v>0</v>
      </c>
      <c r="H570" s="1226">
        <f>'SITE 4'!E403</f>
        <v>0</v>
      </c>
    </row>
    <row r="571" spans="1:8" x14ac:dyDescent="0.25">
      <c r="A571" s="1217" t="s">
        <v>393</v>
      </c>
      <c r="B571" s="1217" t="str">
        <f>'SITE 4'!$H$6</f>
        <v>SITE 4</v>
      </c>
      <c r="C571" s="1217" t="s">
        <v>606</v>
      </c>
      <c r="D571" s="1218" t="s">
        <v>46</v>
      </c>
      <c r="E571" s="1223" t="str">
        <f>'SITE 4'!B404</f>
        <v>Animateur 12</v>
      </c>
      <c r="F571" s="1224">
        <f>'SITE 4'!C404</f>
        <v>0</v>
      </c>
      <c r="G571" s="1225">
        <f>'SITE 4'!D404</f>
        <v>0</v>
      </c>
      <c r="H571" s="1226">
        <f>'SITE 4'!E404</f>
        <v>0</v>
      </c>
    </row>
    <row r="572" spans="1:8" x14ac:dyDescent="0.25">
      <c r="A572" s="1217" t="s">
        <v>393</v>
      </c>
      <c r="B572" s="1217" t="str">
        <f>'SITE 4'!$H$6</f>
        <v>SITE 4</v>
      </c>
      <c r="C572" s="1217" t="s">
        <v>606</v>
      </c>
      <c r="D572" s="1218" t="s">
        <v>46</v>
      </c>
      <c r="E572" s="1223" t="str">
        <f>'SITE 4'!B405</f>
        <v>Animateur 13</v>
      </c>
      <c r="F572" s="1224">
        <f>'SITE 4'!C405</f>
        <v>0</v>
      </c>
      <c r="G572" s="1225">
        <f>'SITE 4'!D405</f>
        <v>0</v>
      </c>
      <c r="H572" s="1226">
        <f>'SITE 4'!E405</f>
        <v>0</v>
      </c>
    </row>
    <row r="573" spans="1:8" x14ac:dyDescent="0.25">
      <c r="A573" s="1217" t="s">
        <v>393</v>
      </c>
      <c r="B573" s="1217" t="str">
        <f>'SITE 4'!$H$6</f>
        <v>SITE 4</v>
      </c>
      <c r="C573" s="1217" t="s">
        <v>606</v>
      </c>
      <c r="D573" s="1218" t="s">
        <v>46</v>
      </c>
      <c r="E573" s="1223" t="str">
        <f>'SITE 4'!B406</f>
        <v>Animateur 14</v>
      </c>
      <c r="F573" s="1224">
        <f>'SITE 4'!C406</f>
        <v>0</v>
      </c>
      <c r="G573" s="1225">
        <f>'SITE 4'!D406</f>
        <v>0</v>
      </c>
      <c r="H573" s="1226">
        <f>'SITE 4'!E406</f>
        <v>0</v>
      </c>
    </row>
    <row r="574" spans="1:8" x14ac:dyDescent="0.25">
      <c r="A574" s="1217" t="s">
        <v>393</v>
      </c>
      <c r="B574" s="1217" t="str">
        <f>'SITE 4'!$H$6</f>
        <v>SITE 4</v>
      </c>
      <c r="C574" s="1217" t="s">
        <v>606</v>
      </c>
      <c r="D574" s="1218" t="s">
        <v>46</v>
      </c>
      <c r="E574" s="1223" t="str">
        <f>'SITE 4'!B407</f>
        <v>Animateur 15</v>
      </c>
      <c r="F574" s="1224">
        <f>'SITE 4'!C407</f>
        <v>0</v>
      </c>
      <c r="G574" s="1225">
        <f>'SITE 4'!D407</f>
        <v>0</v>
      </c>
      <c r="H574" s="1226">
        <f>'SITE 4'!E407</f>
        <v>0</v>
      </c>
    </row>
    <row r="575" spans="1:8" x14ac:dyDescent="0.25">
      <c r="A575" s="1217" t="s">
        <v>393</v>
      </c>
      <c r="B575" s="1217" t="str">
        <f>'SITE 4'!$H$6</f>
        <v>SITE 4</v>
      </c>
      <c r="C575" s="1217" t="s">
        <v>606</v>
      </c>
      <c r="D575" s="1218" t="s">
        <v>315</v>
      </c>
      <c r="E575" s="1223" t="str">
        <f>'SITE 4'!B411</f>
        <v>Agents d'entretien 1</v>
      </c>
      <c r="F575" s="1224">
        <f>'SITE 4'!C411</f>
        <v>0</v>
      </c>
      <c r="G575" s="1225">
        <f>'SITE 4'!D411</f>
        <v>0</v>
      </c>
      <c r="H575" s="1226">
        <f>'SITE 4'!E411</f>
        <v>0</v>
      </c>
    </row>
    <row r="576" spans="1:8" x14ac:dyDescent="0.25">
      <c r="A576" s="1217" t="s">
        <v>393</v>
      </c>
      <c r="B576" s="1217" t="str">
        <f>'SITE 4'!$H$6</f>
        <v>SITE 4</v>
      </c>
      <c r="C576" s="1217" t="s">
        <v>606</v>
      </c>
      <c r="D576" s="1218" t="s">
        <v>315</v>
      </c>
      <c r="E576" s="1223" t="str">
        <f>'SITE 4'!B412</f>
        <v>Agents d'entretien 2</v>
      </c>
      <c r="F576" s="1224">
        <f>'SITE 4'!C412</f>
        <v>0</v>
      </c>
      <c r="G576" s="1225">
        <f>'SITE 4'!D412</f>
        <v>0</v>
      </c>
      <c r="H576" s="1226">
        <f>'SITE 4'!E412</f>
        <v>0</v>
      </c>
    </row>
    <row r="577" spans="1:8" x14ac:dyDescent="0.25">
      <c r="A577" s="1217" t="s">
        <v>393</v>
      </c>
      <c r="B577" s="1217" t="str">
        <f>'SITE 4'!$H$6</f>
        <v>SITE 4</v>
      </c>
      <c r="C577" s="1217" t="s">
        <v>606</v>
      </c>
      <c r="D577" s="1218" t="s">
        <v>315</v>
      </c>
      <c r="E577" s="1223" t="str">
        <f>'SITE 4'!B413</f>
        <v>Agents d'entretien 3</v>
      </c>
      <c r="F577" s="1224">
        <f>'SITE 4'!C413</f>
        <v>0</v>
      </c>
      <c r="G577" s="1225">
        <f>'SITE 4'!D413</f>
        <v>0</v>
      </c>
      <c r="H577" s="1226">
        <f>'SITE 4'!E413</f>
        <v>0</v>
      </c>
    </row>
    <row r="578" spans="1:8" x14ac:dyDescent="0.25">
      <c r="A578" s="1217" t="s">
        <v>393</v>
      </c>
      <c r="B578" s="1217" t="str">
        <f>'SITE 4'!$H$6</f>
        <v>SITE 4</v>
      </c>
      <c r="C578" s="1217" t="s">
        <v>606</v>
      </c>
      <c r="D578" s="1218" t="s">
        <v>316</v>
      </c>
      <c r="E578" s="1223" t="str">
        <f>'SITE 4'!B417</f>
        <v>Secrétaire 1</v>
      </c>
      <c r="F578" s="1224">
        <f>'SITE 4'!C417</f>
        <v>0</v>
      </c>
      <c r="G578" s="1225">
        <f>'SITE 4'!D417</f>
        <v>0</v>
      </c>
      <c r="H578" s="1226">
        <f>'SITE 4'!E417</f>
        <v>0</v>
      </c>
    </row>
    <row r="579" spans="1:8" x14ac:dyDescent="0.25">
      <c r="A579" s="1217" t="s">
        <v>393</v>
      </c>
      <c r="B579" s="1217" t="str">
        <f>'SITE 4'!$H$6</f>
        <v>SITE 4</v>
      </c>
      <c r="C579" s="1217" t="s">
        <v>606</v>
      </c>
      <c r="D579" s="1218" t="s">
        <v>316</v>
      </c>
      <c r="E579" s="1223" t="str">
        <f>'SITE 4'!B418</f>
        <v>Secrétaire 2</v>
      </c>
      <c r="F579" s="1224">
        <f>'SITE 4'!C418</f>
        <v>0</v>
      </c>
      <c r="G579" s="1225">
        <f>'SITE 4'!D418</f>
        <v>0</v>
      </c>
      <c r="H579" s="1226">
        <f>'SITE 4'!E418</f>
        <v>0</v>
      </c>
    </row>
    <row r="580" spans="1:8" x14ac:dyDescent="0.25">
      <c r="A580" s="1217" t="s">
        <v>393</v>
      </c>
      <c r="B580" s="1217" t="str">
        <f>'SITE 4'!$H$6</f>
        <v>SITE 4</v>
      </c>
      <c r="C580" s="1217" t="s">
        <v>606</v>
      </c>
      <c r="D580" s="1218" t="s">
        <v>316</v>
      </c>
      <c r="E580" s="1223" t="str">
        <f>'SITE 4'!B419</f>
        <v>Secrétaire 3</v>
      </c>
      <c r="F580" s="1224">
        <f>'SITE 4'!C419</f>
        <v>0</v>
      </c>
      <c r="G580" s="1225">
        <f>'SITE 4'!D419</f>
        <v>0</v>
      </c>
      <c r="H580" s="1226">
        <f>'SITE 4'!E419</f>
        <v>0</v>
      </c>
    </row>
    <row r="581" spans="1:8" x14ac:dyDescent="0.25">
      <c r="A581" s="1217" t="s">
        <v>393</v>
      </c>
      <c r="B581" s="1217" t="str">
        <f>'SITE 4'!$H$6</f>
        <v>SITE 4</v>
      </c>
      <c r="C581" s="1217" t="s">
        <v>606</v>
      </c>
      <c r="D581" s="1218" t="s">
        <v>316</v>
      </c>
      <c r="E581" s="1223" t="str">
        <f>'SITE 4'!B420</f>
        <v>Secrétaire 4</v>
      </c>
      <c r="F581" s="1224">
        <f>'SITE 4'!C420</f>
        <v>0</v>
      </c>
      <c r="G581" s="1225">
        <f>'SITE 4'!D420</f>
        <v>0</v>
      </c>
      <c r="H581" s="1226">
        <f>'SITE 4'!E420</f>
        <v>0</v>
      </c>
    </row>
    <row r="582" spans="1:8" x14ac:dyDescent="0.25">
      <c r="A582" s="1217" t="s">
        <v>393</v>
      </c>
      <c r="B582" s="1217" t="str">
        <f>'SITE 4'!$H$6</f>
        <v>SITE 4</v>
      </c>
      <c r="C582" s="1217" t="s">
        <v>606</v>
      </c>
      <c r="D582" s="1218" t="s">
        <v>316</v>
      </c>
      <c r="E582" s="1223" t="str">
        <f>'SITE 4'!B421</f>
        <v>Secrétaire 5</v>
      </c>
      <c r="F582" s="1224">
        <f>'SITE 4'!C421</f>
        <v>0</v>
      </c>
      <c r="G582" s="1225">
        <f>'SITE 4'!D421</f>
        <v>0</v>
      </c>
      <c r="H582" s="1226">
        <f>'SITE 4'!E421</f>
        <v>0</v>
      </c>
    </row>
    <row r="583" spans="1:8" x14ac:dyDescent="0.25">
      <c r="A583" s="1217" t="s">
        <v>393</v>
      </c>
      <c r="B583" s="1217" t="str">
        <f>'SITE 4'!$H$6</f>
        <v>SITE 4</v>
      </c>
      <c r="C583" s="1217" t="s">
        <v>607</v>
      </c>
      <c r="D583" s="1218" t="s">
        <v>21</v>
      </c>
      <c r="E583" s="1223" t="str">
        <f>'SITE 4'!B512</f>
        <v>Coordinateur 1</v>
      </c>
      <c r="F583" s="1224">
        <f>'SITE 4'!C512</f>
        <v>0</v>
      </c>
      <c r="G583" s="1225">
        <f>'SITE 4'!D512</f>
        <v>0</v>
      </c>
      <c r="H583" s="1226">
        <f>'SITE 4'!E512</f>
        <v>0</v>
      </c>
    </row>
    <row r="584" spans="1:8" x14ac:dyDescent="0.25">
      <c r="A584" s="1217" t="s">
        <v>393</v>
      </c>
      <c r="B584" s="1217" t="str">
        <f>'SITE 4'!$H$6</f>
        <v>SITE 4</v>
      </c>
      <c r="C584" s="1217" t="s">
        <v>607</v>
      </c>
      <c r="D584" s="1218" t="s">
        <v>21</v>
      </c>
      <c r="E584" s="1223" t="str">
        <f>'SITE 4'!B513</f>
        <v>Coordinateur 2</v>
      </c>
      <c r="F584" s="1224">
        <f>'SITE 4'!C513</f>
        <v>0</v>
      </c>
      <c r="G584" s="1225">
        <f>'SITE 4'!D513</f>
        <v>0</v>
      </c>
      <c r="H584" s="1226">
        <f>'SITE 4'!E513</f>
        <v>0</v>
      </c>
    </row>
    <row r="585" spans="1:8" x14ac:dyDescent="0.25">
      <c r="A585" s="1217" t="s">
        <v>393</v>
      </c>
      <c r="B585" s="1217" t="str">
        <f>'SITE 4'!$H$6</f>
        <v>SITE 4</v>
      </c>
      <c r="C585" s="1217" t="s">
        <v>607</v>
      </c>
      <c r="D585" s="1218" t="s">
        <v>21</v>
      </c>
      <c r="E585" s="1223" t="str">
        <f>'SITE 4'!B514</f>
        <v>Coordinateur 3</v>
      </c>
      <c r="F585" s="1224">
        <f>'SITE 4'!C514</f>
        <v>0</v>
      </c>
      <c r="G585" s="1225">
        <f>'SITE 4'!D514</f>
        <v>0</v>
      </c>
      <c r="H585" s="1226">
        <f>'SITE 4'!E514</f>
        <v>0</v>
      </c>
    </row>
    <row r="586" spans="1:8" x14ac:dyDescent="0.25">
      <c r="A586" s="1217" t="s">
        <v>393</v>
      </c>
      <c r="B586" s="1217" t="str">
        <f>'SITE 4'!$H$6</f>
        <v>SITE 4</v>
      </c>
      <c r="C586" s="1217" t="s">
        <v>607</v>
      </c>
      <c r="D586" s="1218" t="s">
        <v>605</v>
      </c>
      <c r="E586" s="1223" t="str">
        <f>'SITE 4'!B518</f>
        <v>Responsable 1</v>
      </c>
      <c r="F586" s="1224">
        <f>'SITE 4'!C518</f>
        <v>0</v>
      </c>
      <c r="G586" s="1225">
        <f>'SITE 4'!D518</f>
        <v>0</v>
      </c>
      <c r="H586" s="1226">
        <f>'SITE 4'!E518</f>
        <v>0</v>
      </c>
    </row>
    <row r="587" spans="1:8" x14ac:dyDescent="0.25">
      <c r="A587" s="1217" t="s">
        <v>393</v>
      </c>
      <c r="B587" s="1217" t="str">
        <f>'SITE 4'!$H$6</f>
        <v>SITE 4</v>
      </c>
      <c r="C587" s="1217" t="s">
        <v>607</v>
      </c>
      <c r="D587" s="1218" t="s">
        <v>605</v>
      </c>
      <c r="E587" s="1223" t="str">
        <f>'SITE 4'!B519</f>
        <v>Responsable 2</v>
      </c>
      <c r="F587" s="1224">
        <f>'SITE 4'!C519</f>
        <v>0</v>
      </c>
      <c r="G587" s="1225">
        <f>'SITE 4'!D519</f>
        <v>0</v>
      </c>
      <c r="H587" s="1226">
        <f>'SITE 4'!E519</f>
        <v>0</v>
      </c>
    </row>
    <row r="588" spans="1:8" x14ac:dyDescent="0.25">
      <c r="A588" s="1217" t="s">
        <v>393</v>
      </c>
      <c r="B588" s="1217" t="str">
        <f>'SITE 4'!$H$6</f>
        <v>SITE 4</v>
      </c>
      <c r="C588" s="1217" t="s">
        <v>607</v>
      </c>
      <c r="D588" s="1218" t="s">
        <v>605</v>
      </c>
      <c r="E588" s="1223" t="str">
        <f>'SITE 4'!B520</f>
        <v>Responsable 3</v>
      </c>
      <c r="F588" s="1224">
        <f>'SITE 4'!C520</f>
        <v>0</v>
      </c>
      <c r="G588" s="1225">
        <f>'SITE 4'!D520</f>
        <v>0</v>
      </c>
      <c r="H588" s="1226">
        <f>'SITE 4'!E520</f>
        <v>0</v>
      </c>
    </row>
    <row r="589" spans="1:8" x14ac:dyDescent="0.25">
      <c r="A589" s="1217" t="s">
        <v>393</v>
      </c>
      <c r="B589" s="1217" t="str">
        <f>'SITE 4'!$H$6</f>
        <v>SITE 4</v>
      </c>
      <c r="C589" s="1217" t="s">
        <v>607</v>
      </c>
      <c r="D589" s="1218" t="s">
        <v>46</v>
      </c>
      <c r="E589" s="1223" t="str">
        <f>'SITE 4'!B524</f>
        <v>Animateur 1</v>
      </c>
      <c r="F589" s="1224">
        <f>'SITE 4'!C524</f>
        <v>0</v>
      </c>
      <c r="G589" s="1225">
        <f>'SITE 4'!D524</f>
        <v>0</v>
      </c>
      <c r="H589" s="1226">
        <f>'SITE 4'!E524</f>
        <v>0</v>
      </c>
    </row>
    <row r="590" spans="1:8" x14ac:dyDescent="0.25">
      <c r="A590" s="1217" t="s">
        <v>393</v>
      </c>
      <c r="B590" s="1217" t="str">
        <f>'SITE 4'!$H$6</f>
        <v>SITE 4</v>
      </c>
      <c r="C590" s="1217" t="s">
        <v>607</v>
      </c>
      <c r="D590" s="1218" t="s">
        <v>46</v>
      </c>
      <c r="E590" s="1223" t="str">
        <f>'SITE 4'!B525</f>
        <v>Animateur 2</v>
      </c>
      <c r="F590" s="1224">
        <f>'SITE 4'!C525</f>
        <v>0</v>
      </c>
      <c r="G590" s="1225">
        <f>'SITE 4'!D525</f>
        <v>0</v>
      </c>
      <c r="H590" s="1226">
        <f>'SITE 4'!E525</f>
        <v>0</v>
      </c>
    </row>
    <row r="591" spans="1:8" x14ac:dyDescent="0.25">
      <c r="A591" s="1217" t="s">
        <v>393</v>
      </c>
      <c r="B591" s="1217" t="str">
        <f>'SITE 4'!$H$6</f>
        <v>SITE 4</v>
      </c>
      <c r="C591" s="1217" t="s">
        <v>607</v>
      </c>
      <c r="D591" s="1218" t="s">
        <v>46</v>
      </c>
      <c r="E591" s="1223" t="str">
        <f>'SITE 4'!B526</f>
        <v>Animateur 3</v>
      </c>
      <c r="F591" s="1224">
        <f>'SITE 4'!C526</f>
        <v>0</v>
      </c>
      <c r="G591" s="1225">
        <f>'SITE 4'!D526</f>
        <v>0</v>
      </c>
      <c r="H591" s="1226">
        <f>'SITE 4'!E526</f>
        <v>0</v>
      </c>
    </row>
    <row r="592" spans="1:8" x14ac:dyDescent="0.25">
      <c r="A592" s="1217" t="s">
        <v>393</v>
      </c>
      <c r="B592" s="1217" t="str">
        <f>'SITE 4'!$H$6</f>
        <v>SITE 4</v>
      </c>
      <c r="C592" s="1217" t="s">
        <v>607</v>
      </c>
      <c r="D592" s="1218" t="s">
        <v>46</v>
      </c>
      <c r="E592" s="1223" t="str">
        <f>'SITE 4'!B527</f>
        <v>Animateur 4</v>
      </c>
      <c r="F592" s="1224">
        <f>'SITE 4'!C527</f>
        <v>0</v>
      </c>
      <c r="G592" s="1225">
        <f>'SITE 4'!D527</f>
        <v>0</v>
      </c>
      <c r="H592" s="1226">
        <f>'SITE 4'!E527</f>
        <v>0</v>
      </c>
    </row>
    <row r="593" spans="1:8" x14ac:dyDescent="0.25">
      <c r="A593" s="1217" t="s">
        <v>393</v>
      </c>
      <c r="B593" s="1217" t="str">
        <f>'SITE 4'!$H$6</f>
        <v>SITE 4</v>
      </c>
      <c r="C593" s="1217" t="s">
        <v>607</v>
      </c>
      <c r="D593" s="1218" t="s">
        <v>46</v>
      </c>
      <c r="E593" s="1223" t="str">
        <f>'SITE 4'!B528</f>
        <v>Animateur 5</v>
      </c>
      <c r="F593" s="1224">
        <f>'SITE 4'!C528</f>
        <v>0</v>
      </c>
      <c r="G593" s="1225">
        <f>'SITE 4'!D528</f>
        <v>0</v>
      </c>
      <c r="H593" s="1226">
        <f>'SITE 4'!E528</f>
        <v>0</v>
      </c>
    </row>
    <row r="594" spans="1:8" x14ac:dyDescent="0.25">
      <c r="A594" s="1217" t="s">
        <v>393</v>
      </c>
      <c r="B594" s="1217" t="str">
        <f>'SITE 4'!$H$6</f>
        <v>SITE 4</v>
      </c>
      <c r="C594" s="1217" t="s">
        <v>607</v>
      </c>
      <c r="D594" s="1218" t="s">
        <v>46</v>
      </c>
      <c r="E594" s="1223" t="str">
        <f>'SITE 4'!B529</f>
        <v>Animateur 6</v>
      </c>
      <c r="F594" s="1224">
        <f>'SITE 4'!C529</f>
        <v>0</v>
      </c>
      <c r="G594" s="1225">
        <f>'SITE 4'!D529</f>
        <v>0</v>
      </c>
      <c r="H594" s="1226">
        <f>'SITE 4'!E529</f>
        <v>0</v>
      </c>
    </row>
    <row r="595" spans="1:8" x14ac:dyDescent="0.25">
      <c r="A595" s="1217" t="s">
        <v>393</v>
      </c>
      <c r="B595" s="1217" t="str">
        <f>'SITE 4'!$H$6</f>
        <v>SITE 4</v>
      </c>
      <c r="C595" s="1217" t="s">
        <v>607</v>
      </c>
      <c r="D595" s="1218" t="s">
        <v>46</v>
      </c>
      <c r="E595" s="1223" t="str">
        <f>'SITE 4'!B530</f>
        <v>Animateur 7</v>
      </c>
      <c r="F595" s="1224">
        <f>'SITE 4'!C530</f>
        <v>0</v>
      </c>
      <c r="G595" s="1225">
        <f>'SITE 4'!D530</f>
        <v>0</v>
      </c>
      <c r="H595" s="1226">
        <f>'SITE 4'!E530</f>
        <v>0</v>
      </c>
    </row>
    <row r="596" spans="1:8" x14ac:dyDescent="0.25">
      <c r="A596" s="1217" t="s">
        <v>393</v>
      </c>
      <c r="B596" s="1217" t="str">
        <f>'SITE 4'!$H$6</f>
        <v>SITE 4</v>
      </c>
      <c r="C596" s="1217" t="s">
        <v>607</v>
      </c>
      <c r="D596" s="1218" t="s">
        <v>46</v>
      </c>
      <c r="E596" s="1223" t="str">
        <f>'SITE 4'!B531</f>
        <v>Animateur 8</v>
      </c>
      <c r="F596" s="1224">
        <f>'SITE 4'!C531</f>
        <v>0</v>
      </c>
      <c r="G596" s="1225">
        <f>'SITE 4'!D531</f>
        <v>0</v>
      </c>
      <c r="H596" s="1226">
        <f>'SITE 4'!E531</f>
        <v>0</v>
      </c>
    </row>
    <row r="597" spans="1:8" x14ac:dyDescent="0.25">
      <c r="A597" s="1217" t="s">
        <v>393</v>
      </c>
      <c r="B597" s="1217" t="str">
        <f>'SITE 4'!$H$6</f>
        <v>SITE 4</v>
      </c>
      <c r="C597" s="1217" t="s">
        <v>607</v>
      </c>
      <c r="D597" s="1218" t="s">
        <v>46</v>
      </c>
      <c r="E597" s="1223" t="str">
        <f>'SITE 4'!B532</f>
        <v>Animateur 9</v>
      </c>
      <c r="F597" s="1224">
        <f>'SITE 4'!C532</f>
        <v>0</v>
      </c>
      <c r="G597" s="1225">
        <f>'SITE 4'!D532</f>
        <v>0</v>
      </c>
      <c r="H597" s="1226">
        <f>'SITE 4'!E532</f>
        <v>0</v>
      </c>
    </row>
    <row r="598" spans="1:8" x14ac:dyDescent="0.25">
      <c r="A598" s="1217" t="s">
        <v>393</v>
      </c>
      <c r="B598" s="1217" t="str">
        <f>'SITE 4'!$H$6</f>
        <v>SITE 4</v>
      </c>
      <c r="C598" s="1217" t="s">
        <v>607</v>
      </c>
      <c r="D598" s="1218" t="s">
        <v>46</v>
      </c>
      <c r="E598" s="1223" t="str">
        <f>'SITE 4'!B533</f>
        <v>Animateur 10</v>
      </c>
      <c r="F598" s="1224">
        <f>'SITE 4'!C533</f>
        <v>0</v>
      </c>
      <c r="G598" s="1225">
        <f>'SITE 4'!D533</f>
        <v>0</v>
      </c>
      <c r="H598" s="1226">
        <f>'SITE 4'!E533</f>
        <v>0</v>
      </c>
    </row>
    <row r="599" spans="1:8" x14ac:dyDescent="0.25">
      <c r="A599" s="1217" t="s">
        <v>393</v>
      </c>
      <c r="B599" s="1217" t="str">
        <f>'SITE 4'!$H$6</f>
        <v>SITE 4</v>
      </c>
      <c r="C599" s="1217" t="s">
        <v>607</v>
      </c>
      <c r="D599" s="1218" t="s">
        <v>46</v>
      </c>
      <c r="E599" s="1223" t="str">
        <f>'SITE 4'!B534</f>
        <v>Animateur 11</v>
      </c>
      <c r="F599" s="1224">
        <f>'SITE 4'!C534</f>
        <v>0</v>
      </c>
      <c r="G599" s="1225">
        <f>'SITE 4'!D534</f>
        <v>0</v>
      </c>
      <c r="H599" s="1226">
        <f>'SITE 4'!E534</f>
        <v>0</v>
      </c>
    </row>
    <row r="600" spans="1:8" x14ac:dyDescent="0.25">
      <c r="A600" s="1217" t="s">
        <v>393</v>
      </c>
      <c r="B600" s="1217" t="str">
        <f>'SITE 4'!$H$6</f>
        <v>SITE 4</v>
      </c>
      <c r="C600" s="1217" t="s">
        <v>607</v>
      </c>
      <c r="D600" s="1218" t="s">
        <v>46</v>
      </c>
      <c r="E600" s="1223" t="str">
        <f>'SITE 4'!B535</f>
        <v>Animateur 12</v>
      </c>
      <c r="F600" s="1224">
        <f>'SITE 4'!C535</f>
        <v>0</v>
      </c>
      <c r="G600" s="1225">
        <f>'SITE 4'!D535</f>
        <v>0</v>
      </c>
      <c r="H600" s="1226">
        <f>'SITE 4'!E535</f>
        <v>0</v>
      </c>
    </row>
    <row r="601" spans="1:8" x14ac:dyDescent="0.25">
      <c r="A601" s="1217" t="s">
        <v>393</v>
      </c>
      <c r="B601" s="1217" t="str">
        <f>'SITE 4'!$H$6</f>
        <v>SITE 4</v>
      </c>
      <c r="C601" s="1217" t="s">
        <v>607</v>
      </c>
      <c r="D601" s="1218" t="s">
        <v>46</v>
      </c>
      <c r="E601" s="1223" t="str">
        <f>'SITE 4'!B536</f>
        <v>Animateur 13</v>
      </c>
      <c r="F601" s="1224">
        <f>'SITE 4'!C536</f>
        <v>0</v>
      </c>
      <c r="G601" s="1225">
        <f>'SITE 4'!D536</f>
        <v>0</v>
      </c>
      <c r="H601" s="1226">
        <f>'SITE 4'!E536</f>
        <v>0</v>
      </c>
    </row>
    <row r="602" spans="1:8" x14ac:dyDescent="0.25">
      <c r="A602" s="1217" t="s">
        <v>393</v>
      </c>
      <c r="B602" s="1217" t="str">
        <f>'SITE 4'!$H$6</f>
        <v>SITE 4</v>
      </c>
      <c r="C602" s="1217" t="s">
        <v>607</v>
      </c>
      <c r="D602" s="1218" t="s">
        <v>46</v>
      </c>
      <c r="E602" s="1223" t="str">
        <f>'SITE 4'!B537</f>
        <v>Animateur 14</v>
      </c>
      <c r="F602" s="1224">
        <f>'SITE 4'!C537</f>
        <v>0</v>
      </c>
      <c r="G602" s="1225">
        <f>'SITE 4'!D537</f>
        <v>0</v>
      </c>
      <c r="H602" s="1226">
        <f>'SITE 4'!E537</f>
        <v>0</v>
      </c>
    </row>
    <row r="603" spans="1:8" x14ac:dyDescent="0.25">
      <c r="A603" s="1217" t="s">
        <v>393</v>
      </c>
      <c r="B603" s="1217" t="str">
        <f>'SITE 4'!$H$6</f>
        <v>SITE 4</v>
      </c>
      <c r="C603" s="1217" t="s">
        <v>607</v>
      </c>
      <c r="D603" s="1218" t="s">
        <v>46</v>
      </c>
      <c r="E603" s="1223" t="str">
        <f>'SITE 4'!B538</f>
        <v>Animateur 15</v>
      </c>
      <c r="F603" s="1224">
        <f>'SITE 4'!C538</f>
        <v>0</v>
      </c>
      <c r="G603" s="1225">
        <f>'SITE 4'!D538</f>
        <v>0</v>
      </c>
      <c r="H603" s="1226">
        <f>'SITE 4'!E538</f>
        <v>0</v>
      </c>
    </row>
    <row r="604" spans="1:8" x14ac:dyDescent="0.25">
      <c r="A604" s="1217" t="s">
        <v>393</v>
      </c>
      <c r="B604" s="1217" t="str">
        <f>'SITE 4'!$H$6</f>
        <v>SITE 4</v>
      </c>
      <c r="C604" s="1217" t="s">
        <v>607</v>
      </c>
      <c r="D604" s="1218" t="s">
        <v>315</v>
      </c>
      <c r="E604" s="1223" t="str">
        <f>'SITE 4'!B542</f>
        <v>Agents d'entretien 1</v>
      </c>
      <c r="F604" s="1224">
        <f>'SITE 4'!C542</f>
        <v>0</v>
      </c>
      <c r="G604" s="1225">
        <f>'SITE 4'!D542</f>
        <v>0</v>
      </c>
      <c r="H604" s="1226">
        <f>'SITE 4'!E542</f>
        <v>0</v>
      </c>
    </row>
    <row r="605" spans="1:8" x14ac:dyDescent="0.25">
      <c r="A605" s="1217" t="s">
        <v>393</v>
      </c>
      <c r="B605" s="1217" t="str">
        <f>'SITE 4'!$H$6</f>
        <v>SITE 4</v>
      </c>
      <c r="C605" s="1217" t="s">
        <v>607</v>
      </c>
      <c r="D605" s="1218" t="s">
        <v>315</v>
      </c>
      <c r="E605" s="1223" t="str">
        <f>'SITE 4'!B543</f>
        <v>Agents d'entretien 2</v>
      </c>
      <c r="F605" s="1224">
        <f>'SITE 4'!C543</f>
        <v>0</v>
      </c>
      <c r="G605" s="1225">
        <f>'SITE 4'!D543</f>
        <v>0</v>
      </c>
      <c r="H605" s="1226">
        <f>'SITE 4'!E543</f>
        <v>0</v>
      </c>
    </row>
    <row r="606" spans="1:8" x14ac:dyDescent="0.25">
      <c r="A606" s="1217" t="s">
        <v>393</v>
      </c>
      <c r="B606" s="1217" t="str">
        <f>'SITE 4'!$H$6</f>
        <v>SITE 4</v>
      </c>
      <c r="C606" s="1217" t="s">
        <v>607</v>
      </c>
      <c r="D606" s="1218" t="s">
        <v>315</v>
      </c>
      <c r="E606" s="1223" t="str">
        <f>'SITE 4'!B544</f>
        <v>Agents d'entretien 3</v>
      </c>
      <c r="F606" s="1224">
        <f>'SITE 4'!C544</f>
        <v>0</v>
      </c>
      <c r="G606" s="1225">
        <f>'SITE 4'!D544</f>
        <v>0</v>
      </c>
      <c r="H606" s="1226">
        <f>'SITE 4'!E544</f>
        <v>0</v>
      </c>
    </row>
    <row r="607" spans="1:8" x14ac:dyDescent="0.25">
      <c r="A607" s="1217" t="s">
        <v>393</v>
      </c>
      <c r="B607" s="1217" t="str">
        <f>'SITE 4'!$H$6</f>
        <v>SITE 4</v>
      </c>
      <c r="C607" s="1217" t="s">
        <v>607</v>
      </c>
      <c r="D607" s="1218" t="s">
        <v>316</v>
      </c>
      <c r="E607" s="1223" t="str">
        <f>'SITE 4'!B548</f>
        <v>Secrétaire 1</v>
      </c>
      <c r="F607" s="1224">
        <f>'SITE 4'!C548</f>
        <v>0</v>
      </c>
      <c r="G607" s="1225">
        <f>'SITE 4'!D548</f>
        <v>0</v>
      </c>
      <c r="H607" s="1226">
        <f>'SITE 4'!E548</f>
        <v>0</v>
      </c>
    </row>
    <row r="608" spans="1:8" x14ac:dyDescent="0.25">
      <c r="A608" s="1217" t="s">
        <v>393</v>
      </c>
      <c r="B608" s="1217" t="str">
        <f>'SITE 4'!$H$6</f>
        <v>SITE 4</v>
      </c>
      <c r="C608" s="1217" t="s">
        <v>607</v>
      </c>
      <c r="D608" s="1218" t="s">
        <v>316</v>
      </c>
      <c r="E608" s="1223" t="str">
        <f>'SITE 4'!B549</f>
        <v>Secrétaire 2</v>
      </c>
      <c r="F608" s="1224">
        <f>'SITE 4'!C549</f>
        <v>0</v>
      </c>
      <c r="G608" s="1225">
        <f>'SITE 4'!D549</f>
        <v>0</v>
      </c>
      <c r="H608" s="1226">
        <f>'SITE 4'!E549</f>
        <v>0</v>
      </c>
    </row>
    <row r="609" spans="1:8" x14ac:dyDescent="0.25">
      <c r="A609" s="1217" t="s">
        <v>393</v>
      </c>
      <c r="B609" s="1217" t="str">
        <f>'SITE 4'!$H$6</f>
        <v>SITE 4</v>
      </c>
      <c r="C609" s="1217" t="s">
        <v>607</v>
      </c>
      <c r="D609" s="1218" t="s">
        <v>316</v>
      </c>
      <c r="E609" s="1223" t="str">
        <f>'SITE 4'!B550</f>
        <v>Secrétaire 3</v>
      </c>
      <c r="F609" s="1224">
        <f>'SITE 4'!C550</f>
        <v>0</v>
      </c>
      <c r="G609" s="1225">
        <f>'SITE 4'!D550</f>
        <v>0</v>
      </c>
      <c r="H609" s="1226">
        <f>'SITE 4'!E550</f>
        <v>0</v>
      </c>
    </row>
    <row r="610" spans="1:8" x14ac:dyDescent="0.25">
      <c r="A610" s="1217" t="s">
        <v>393</v>
      </c>
      <c r="B610" s="1217" t="str">
        <f>'SITE 4'!$H$6</f>
        <v>SITE 4</v>
      </c>
      <c r="C610" s="1217" t="s">
        <v>607</v>
      </c>
      <c r="D610" s="1218" t="s">
        <v>316</v>
      </c>
      <c r="E610" s="1223" t="str">
        <f>'SITE 4'!B551</f>
        <v>Secrétaire 4</v>
      </c>
      <c r="F610" s="1224">
        <f>'SITE 4'!C551</f>
        <v>0</v>
      </c>
      <c r="G610" s="1225">
        <f>'SITE 4'!D551</f>
        <v>0</v>
      </c>
      <c r="H610" s="1226">
        <f>'SITE 4'!E551</f>
        <v>0</v>
      </c>
    </row>
    <row r="611" spans="1:8" x14ac:dyDescent="0.25">
      <c r="A611" s="1217" t="s">
        <v>393</v>
      </c>
      <c r="B611" s="1217" t="str">
        <f>'SITE 4'!$H$6</f>
        <v>SITE 4</v>
      </c>
      <c r="C611" s="1217" t="s">
        <v>607</v>
      </c>
      <c r="D611" s="1218" t="s">
        <v>316</v>
      </c>
      <c r="E611" s="1223" t="str">
        <f>'SITE 4'!B552</f>
        <v>Secrétaire 5</v>
      </c>
      <c r="F611" s="1224">
        <f>'SITE 4'!C552</f>
        <v>0</v>
      </c>
      <c r="G611" s="1225">
        <f>'SITE 4'!D552</f>
        <v>0</v>
      </c>
      <c r="H611" s="1226">
        <f>'SITE 4'!E552</f>
        <v>0</v>
      </c>
    </row>
    <row r="612" spans="1:8" x14ac:dyDescent="0.25">
      <c r="A612" s="1217" t="s">
        <v>393</v>
      </c>
      <c r="B612" s="1217" t="str">
        <f>'SITE 4'!$H$6</f>
        <v>SITE 4</v>
      </c>
      <c r="C612" s="1217" t="s">
        <v>609</v>
      </c>
      <c r="D612" s="1218" t="s">
        <v>21</v>
      </c>
      <c r="E612" s="1223" t="str">
        <f>'SITE 4'!B631</f>
        <v>Coordinateur 1</v>
      </c>
      <c r="F612" s="1224">
        <f>'SITE 4'!C631</f>
        <v>0</v>
      </c>
      <c r="G612" s="1225">
        <f>'SITE 4'!D631</f>
        <v>0</v>
      </c>
      <c r="H612" s="1226">
        <f>'SITE 4'!E631</f>
        <v>0</v>
      </c>
    </row>
    <row r="613" spans="1:8" x14ac:dyDescent="0.25">
      <c r="A613" s="1217" t="s">
        <v>393</v>
      </c>
      <c r="B613" s="1217" t="str">
        <f>'SITE 4'!$H$6</f>
        <v>SITE 4</v>
      </c>
      <c r="C613" s="1217" t="s">
        <v>609</v>
      </c>
      <c r="D613" s="1218" t="s">
        <v>21</v>
      </c>
      <c r="E613" s="1223" t="str">
        <f>'SITE 4'!B632</f>
        <v>Coordinateur 2</v>
      </c>
      <c r="F613" s="1224">
        <f>'SITE 4'!C632</f>
        <v>0</v>
      </c>
      <c r="G613" s="1225">
        <f>'SITE 4'!D632</f>
        <v>0</v>
      </c>
      <c r="H613" s="1226">
        <f>'SITE 4'!E632</f>
        <v>0</v>
      </c>
    </row>
    <row r="614" spans="1:8" x14ac:dyDescent="0.25">
      <c r="A614" s="1217" t="s">
        <v>393</v>
      </c>
      <c r="B614" s="1217" t="str">
        <f>'SITE 4'!$H$6</f>
        <v>SITE 4</v>
      </c>
      <c r="C614" s="1217" t="s">
        <v>609</v>
      </c>
      <c r="D614" s="1218" t="s">
        <v>21</v>
      </c>
      <c r="E614" s="1223" t="str">
        <f>'SITE 4'!B633</f>
        <v>Coordinateur 3</v>
      </c>
      <c r="F614" s="1224">
        <f>'SITE 4'!C633</f>
        <v>0</v>
      </c>
      <c r="G614" s="1225">
        <f>'SITE 4'!D633</f>
        <v>0</v>
      </c>
      <c r="H614" s="1226">
        <f>'SITE 4'!E633</f>
        <v>0</v>
      </c>
    </row>
    <row r="615" spans="1:8" x14ac:dyDescent="0.25">
      <c r="A615" s="1217" t="s">
        <v>393</v>
      </c>
      <c r="B615" s="1217" t="str">
        <f>'SITE 4'!$H$6</f>
        <v>SITE 4</v>
      </c>
      <c r="C615" s="1217" t="s">
        <v>609</v>
      </c>
      <c r="D615" s="1218" t="s">
        <v>605</v>
      </c>
      <c r="E615" s="1223" t="str">
        <f>'SITE 4'!B637</f>
        <v>Responsable 1</v>
      </c>
      <c r="F615" s="1224">
        <f>'SITE 4'!C637</f>
        <v>0</v>
      </c>
      <c r="G615" s="1225">
        <f>'SITE 4'!D637</f>
        <v>0</v>
      </c>
      <c r="H615" s="1226">
        <f>'SITE 4'!E637</f>
        <v>0</v>
      </c>
    </row>
    <row r="616" spans="1:8" x14ac:dyDescent="0.25">
      <c r="A616" s="1217" t="s">
        <v>393</v>
      </c>
      <c r="B616" s="1217" t="str">
        <f>'SITE 4'!$H$6</f>
        <v>SITE 4</v>
      </c>
      <c r="C616" s="1217" t="s">
        <v>609</v>
      </c>
      <c r="D616" s="1218" t="s">
        <v>605</v>
      </c>
      <c r="E616" s="1223" t="str">
        <f>'SITE 4'!B638</f>
        <v>Responsable 2</v>
      </c>
      <c r="F616" s="1224">
        <f>'SITE 4'!C638</f>
        <v>0</v>
      </c>
      <c r="G616" s="1225">
        <f>'SITE 4'!D638</f>
        <v>0</v>
      </c>
      <c r="H616" s="1226">
        <f>'SITE 4'!E638</f>
        <v>0</v>
      </c>
    </row>
    <row r="617" spans="1:8" x14ac:dyDescent="0.25">
      <c r="A617" s="1217" t="s">
        <v>393</v>
      </c>
      <c r="B617" s="1217" t="str">
        <f>'SITE 4'!$H$6</f>
        <v>SITE 4</v>
      </c>
      <c r="C617" s="1217" t="s">
        <v>609</v>
      </c>
      <c r="D617" s="1218" t="s">
        <v>605</v>
      </c>
      <c r="E617" s="1223" t="str">
        <f>'SITE 4'!B639</f>
        <v>Responsable 3</v>
      </c>
      <c r="F617" s="1224">
        <f>'SITE 4'!C639</f>
        <v>0</v>
      </c>
      <c r="G617" s="1225">
        <f>'SITE 4'!D639</f>
        <v>0</v>
      </c>
      <c r="H617" s="1226">
        <f>'SITE 4'!E639</f>
        <v>0</v>
      </c>
    </row>
    <row r="618" spans="1:8" x14ac:dyDescent="0.25">
      <c r="A618" s="1217" t="s">
        <v>393</v>
      </c>
      <c r="B618" s="1217" t="str">
        <f>'SITE 4'!$H$6</f>
        <v>SITE 4</v>
      </c>
      <c r="C618" s="1217" t="s">
        <v>609</v>
      </c>
      <c r="D618" s="1218" t="s">
        <v>46</v>
      </c>
      <c r="E618" s="1223" t="str">
        <f>'SITE 4'!B643</f>
        <v>Animateur 1</v>
      </c>
      <c r="F618" s="1224">
        <f>'SITE 4'!C643</f>
        <v>0</v>
      </c>
      <c r="G618" s="1225">
        <f>'SITE 4'!D643</f>
        <v>0</v>
      </c>
      <c r="H618" s="1226">
        <f>'SITE 4'!E643</f>
        <v>0</v>
      </c>
    </row>
    <row r="619" spans="1:8" x14ac:dyDescent="0.25">
      <c r="A619" s="1217" t="s">
        <v>393</v>
      </c>
      <c r="B619" s="1217" t="str">
        <f>'SITE 4'!$H$6</f>
        <v>SITE 4</v>
      </c>
      <c r="C619" s="1217" t="s">
        <v>609</v>
      </c>
      <c r="D619" s="1218" t="s">
        <v>46</v>
      </c>
      <c r="E619" s="1223" t="str">
        <f>'SITE 4'!B644</f>
        <v>Animateur 2</v>
      </c>
      <c r="F619" s="1224">
        <f>'SITE 4'!C644</f>
        <v>0</v>
      </c>
      <c r="G619" s="1225">
        <f>'SITE 4'!D644</f>
        <v>0</v>
      </c>
      <c r="H619" s="1226">
        <f>'SITE 4'!E644</f>
        <v>0</v>
      </c>
    </row>
    <row r="620" spans="1:8" x14ac:dyDescent="0.25">
      <c r="A620" s="1217" t="s">
        <v>393</v>
      </c>
      <c r="B620" s="1217" t="str">
        <f>'SITE 4'!$H$6</f>
        <v>SITE 4</v>
      </c>
      <c r="C620" s="1217" t="s">
        <v>609</v>
      </c>
      <c r="D620" s="1218" t="s">
        <v>46</v>
      </c>
      <c r="E620" s="1223" t="str">
        <f>'SITE 4'!B645</f>
        <v>Animateur 3</v>
      </c>
      <c r="F620" s="1224">
        <f>'SITE 4'!C645</f>
        <v>0</v>
      </c>
      <c r="G620" s="1225">
        <f>'SITE 4'!D645</f>
        <v>0</v>
      </c>
      <c r="H620" s="1226">
        <f>'SITE 4'!E645</f>
        <v>0</v>
      </c>
    </row>
    <row r="621" spans="1:8" x14ac:dyDescent="0.25">
      <c r="A621" s="1217" t="s">
        <v>393</v>
      </c>
      <c r="B621" s="1217" t="str">
        <f>'SITE 4'!$H$6</f>
        <v>SITE 4</v>
      </c>
      <c r="C621" s="1217" t="s">
        <v>609</v>
      </c>
      <c r="D621" s="1218" t="s">
        <v>46</v>
      </c>
      <c r="E621" s="1223" t="str">
        <f>'SITE 4'!B646</f>
        <v>Animateur 4</v>
      </c>
      <c r="F621" s="1224">
        <f>'SITE 4'!C646</f>
        <v>0</v>
      </c>
      <c r="G621" s="1225">
        <f>'SITE 4'!D646</f>
        <v>0</v>
      </c>
      <c r="H621" s="1226">
        <f>'SITE 4'!E646</f>
        <v>0</v>
      </c>
    </row>
    <row r="622" spans="1:8" x14ac:dyDescent="0.25">
      <c r="A622" s="1217" t="s">
        <v>393</v>
      </c>
      <c r="B622" s="1217" t="str">
        <f>'SITE 4'!$H$6</f>
        <v>SITE 4</v>
      </c>
      <c r="C622" s="1217" t="s">
        <v>609</v>
      </c>
      <c r="D622" s="1218" t="s">
        <v>46</v>
      </c>
      <c r="E622" s="1223" t="str">
        <f>'SITE 4'!B647</f>
        <v>Animateur 5</v>
      </c>
      <c r="F622" s="1224">
        <f>'SITE 4'!C647</f>
        <v>0</v>
      </c>
      <c r="G622" s="1225">
        <f>'SITE 4'!D647</f>
        <v>0</v>
      </c>
      <c r="H622" s="1226">
        <f>'SITE 4'!E647</f>
        <v>0</v>
      </c>
    </row>
    <row r="623" spans="1:8" x14ac:dyDescent="0.25">
      <c r="A623" s="1217" t="s">
        <v>393</v>
      </c>
      <c r="B623" s="1217" t="str">
        <f>'SITE 4'!$H$6</f>
        <v>SITE 4</v>
      </c>
      <c r="C623" s="1217" t="s">
        <v>609</v>
      </c>
      <c r="D623" s="1218" t="s">
        <v>46</v>
      </c>
      <c r="E623" s="1223" t="str">
        <f>'SITE 4'!B648</f>
        <v>Animateur 6</v>
      </c>
      <c r="F623" s="1224">
        <f>'SITE 4'!C648</f>
        <v>0</v>
      </c>
      <c r="G623" s="1225">
        <f>'SITE 4'!D648</f>
        <v>0</v>
      </c>
      <c r="H623" s="1226">
        <f>'SITE 4'!E648</f>
        <v>0</v>
      </c>
    </row>
    <row r="624" spans="1:8" x14ac:dyDescent="0.25">
      <c r="A624" s="1217" t="s">
        <v>393</v>
      </c>
      <c r="B624" s="1217" t="str">
        <f>'SITE 4'!$H$6</f>
        <v>SITE 4</v>
      </c>
      <c r="C624" s="1217" t="s">
        <v>609</v>
      </c>
      <c r="D624" s="1218" t="s">
        <v>46</v>
      </c>
      <c r="E624" s="1223" t="str">
        <f>'SITE 4'!B649</f>
        <v>Animateur 7</v>
      </c>
      <c r="F624" s="1224">
        <f>'SITE 4'!C649</f>
        <v>0</v>
      </c>
      <c r="G624" s="1225">
        <f>'SITE 4'!D649</f>
        <v>0</v>
      </c>
      <c r="H624" s="1226">
        <f>'SITE 4'!E649</f>
        <v>0</v>
      </c>
    </row>
    <row r="625" spans="1:8" x14ac:dyDescent="0.25">
      <c r="A625" s="1217" t="s">
        <v>393</v>
      </c>
      <c r="B625" s="1217" t="str">
        <f>'SITE 4'!$H$6</f>
        <v>SITE 4</v>
      </c>
      <c r="C625" s="1217" t="s">
        <v>609</v>
      </c>
      <c r="D625" s="1218" t="s">
        <v>46</v>
      </c>
      <c r="E625" s="1223" t="str">
        <f>'SITE 4'!B650</f>
        <v>Animateur 8</v>
      </c>
      <c r="F625" s="1224">
        <f>'SITE 4'!C650</f>
        <v>0</v>
      </c>
      <c r="G625" s="1225">
        <f>'SITE 4'!D650</f>
        <v>0</v>
      </c>
      <c r="H625" s="1226">
        <f>'SITE 4'!E650</f>
        <v>0</v>
      </c>
    </row>
    <row r="626" spans="1:8" x14ac:dyDescent="0.25">
      <c r="A626" s="1217" t="s">
        <v>393</v>
      </c>
      <c r="B626" s="1217" t="str">
        <f>'SITE 4'!$H$6</f>
        <v>SITE 4</v>
      </c>
      <c r="C626" s="1217" t="s">
        <v>609</v>
      </c>
      <c r="D626" s="1218" t="s">
        <v>46</v>
      </c>
      <c r="E626" s="1223" t="str">
        <f>'SITE 4'!B651</f>
        <v>Animateur 9</v>
      </c>
      <c r="F626" s="1224">
        <f>'SITE 4'!C651</f>
        <v>0</v>
      </c>
      <c r="G626" s="1225">
        <f>'SITE 4'!D651</f>
        <v>0</v>
      </c>
      <c r="H626" s="1226">
        <f>'SITE 4'!E651</f>
        <v>0</v>
      </c>
    </row>
    <row r="627" spans="1:8" x14ac:dyDescent="0.25">
      <c r="A627" s="1217" t="s">
        <v>393</v>
      </c>
      <c r="B627" s="1217" t="str">
        <f>'SITE 4'!$H$6</f>
        <v>SITE 4</v>
      </c>
      <c r="C627" s="1217" t="s">
        <v>609</v>
      </c>
      <c r="D627" s="1218" t="s">
        <v>46</v>
      </c>
      <c r="E627" s="1223" t="str">
        <f>'SITE 4'!B652</f>
        <v>Animateur 10</v>
      </c>
      <c r="F627" s="1224">
        <f>'SITE 4'!C652</f>
        <v>0</v>
      </c>
      <c r="G627" s="1225">
        <f>'SITE 4'!D652</f>
        <v>0</v>
      </c>
      <c r="H627" s="1226">
        <f>'SITE 4'!E652</f>
        <v>0</v>
      </c>
    </row>
    <row r="628" spans="1:8" x14ac:dyDescent="0.25">
      <c r="A628" s="1217" t="s">
        <v>393</v>
      </c>
      <c r="B628" s="1217" t="str">
        <f>'SITE 4'!$H$6</f>
        <v>SITE 4</v>
      </c>
      <c r="C628" s="1217" t="s">
        <v>609</v>
      </c>
      <c r="D628" s="1218" t="s">
        <v>46</v>
      </c>
      <c r="E628" s="1223" t="str">
        <f>'SITE 4'!B653</f>
        <v>Animateur 11</v>
      </c>
      <c r="F628" s="1224">
        <f>'SITE 4'!C653</f>
        <v>0</v>
      </c>
      <c r="G628" s="1225">
        <f>'SITE 4'!D653</f>
        <v>0</v>
      </c>
      <c r="H628" s="1226">
        <f>'SITE 4'!E653</f>
        <v>0</v>
      </c>
    </row>
    <row r="629" spans="1:8" x14ac:dyDescent="0.25">
      <c r="A629" s="1217" t="s">
        <v>393</v>
      </c>
      <c r="B629" s="1217" t="str">
        <f>'SITE 4'!$H$6</f>
        <v>SITE 4</v>
      </c>
      <c r="C629" s="1217" t="s">
        <v>609</v>
      </c>
      <c r="D629" s="1218" t="s">
        <v>46</v>
      </c>
      <c r="E629" s="1223" t="str">
        <f>'SITE 4'!B654</f>
        <v>Animateur 12</v>
      </c>
      <c r="F629" s="1224">
        <f>'SITE 4'!C654</f>
        <v>0</v>
      </c>
      <c r="G629" s="1225">
        <f>'SITE 4'!D654</f>
        <v>0</v>
      </c>
      <c r="H629" s="1226">
        <f>'SITE 4'!E654</f>
        <v>0</v>
      </c>
    </row>
    <row r="630" spans="1:8" x14ac:dyDescent="0.25">
      <c r="A630" s="1217" t="s">
        <v>393</v>
      </c>
      <c r="B630" s="1217" t="str">
        <f>'SITE 4'!$H$6</f>
        <v>SITE 4</v>
      </c>
      <c r="C630" s="1217" t="s">
        <v>609</v>
      </c>
      <c r="D630" s="1218" t="s">
        <v>46</v>
      </c>
      <c r="E630" s="1223" t="str">
        <f>'SITE 4'!B655</f>
        <v>Animateur 13</v>
      </c>
      <c r="F630" s="1224">
        <f>'SITE 4'!C655</f>
        <v>0</v>
      </c>
      <c r="G630" s="1225">
        <f>'SITE 4'!D655</f>
        <v>0</v>
      </c>
      <c r="H630" s="1226">
        <f>'SITE 4'!E655</f>
        <v>0</v>
      </c>
    </row>
    <row r="631" spans="1:8" x14ac:dyDescent="0.25">
      <c r="A631" s="1217" t="s">
        <v>393</v>
      </c>
      <c r="B631" s="1217" t="str">
        <f>'SITE 4'!$H$6</f>
        <v>SITE 4</v>
      </c>
      <c r="C631" s="1217" t="s">
        <v>609</v>
      </c>
      <c r="D631" s="1218" t="s">
        <v>46</v>
      </c>
      <c r="E631" s="1223" t="str">
        <f>'SITE 4'!B656</f>
        <v>Animateur 14</v>
      </c>
      <c r="F631" s="1224">
        <f>'SITE 4'!C656</f>
        <v>0</v>
      </c>
      <c r="G631" s="1225">
        <f>'SITE 4'!D656</f>
        <v>0</v>
      </c>
      <c r="H631" s="1226">
        <f>'SITE 4'!E656</f>
        <v>0</v>
      </c>
    </row>
    <row r="632" spans="1:8" x14ac:dyDescent="0.25">
      <c r="A632" s="1217" t="s">
        <v>393</v>
      </c>
      <c r="B632" s="1217" t="str">
        <f>'SITE 4'!$H$6</f>
        <v>SITE 4</v>
      </c>
      <c r="C632" s="1217" t="s">
        <v>609</v>
      </c>
      <c r="D632" s="1218" t="s">
        <v>46</v>
      </c>
      <c r="E632" s="1223" t="str">
        <f>'SITE 4'!B657</f>
        <v>Animateur 15</v>
      </c>
      <c r="F632" s="1224">
        <f>'SITE 4'!C657</f>
        <v>0</v>
      </c>
      <c r="G632" s="1225">
        <f>'SITE 4'!D657</f>
        <v>0</v>
      </c>
      <c r="H632" s="1226">
        <f>'SITE 4'!E657</f>
        <v>0</v>
      </c>
    </row>
    <row r="633" spans="1:8" x14ac:dyDescent="0.25">
      <c r="A633" s="1217" t="s">
        <v>393</v>
      </c>
      <c r="B633" s="1217" t="str">
        <f>'SITE 4'!$H$6</f>
        <v>SITE 4</v>
      </c>
      <c r="C633" s="1217" t="s">
        <v>609</v>
      </c>
      <c r="D633" s="1218" t="s">
        <v>315</v>
      </c>
      <c r="E633" s="1223" t="str">
        <f>'SITE 4'!B661</f>
        <v>Agents d'entretien 1</v>
      </c>
      <c r="F633" s="1224">
        <f>'SITE 4'!C661</f>
        <v>0</v>
      </c>
      <c r="G633" s="1225">
        <f>'SITE 4'!D661</f>
        <v>0</v>
      </c>
      <c r="H633" s="1226">
        <f>'SITE 4'!E661</f>
        <v>0</v>
      </c>
    </row>
    <row r="634" spans="1:8" x14ac:dyDescent="0.25">
      <c r="A634" s="1217" t="s">
        <v>393</v>
      </c>
      <c r="B634" s="1217" t="str">
        <f>'SITE 4'!$H$6</f>
        <v>SITE 4</v>
      </c>
      <c r="C634" s="1217" t="s">
        <v>609</v>
      </c>
      <c r="D634" s="1218" t="s">
        <v>315</v>
      </c>
      <c r="E634" s="1223" t="str">
        <f>'SITE 4'!B662</f>
        <v>Agents d'entretien 2</v>
      </c>
      <c r="F634" s="1224">
        <f>'SITE 4'!C662</f>
        <v>0</v>
      </c>
      <c r="G634" s="1225">
        <f>'SITE 4'!D662</f>
        <v>0</v>
      </c>
      <c r="H634" s="1226">
        <f>'SITE 4'!E662</f>
        <v>0</v>
      </c>
    </row>
    <row r="635" spans="1:8" x14ac:dyDescent="0.25">
      <c r="A635" s="1217" t="s">
        <v>393</v>
      </c>
      <c r="B635" s="1217" t="str">
        <f>'SITE 4'!$H$6</f>
        <v>SITE 4</v>
      </c>
      <c r="C635" s="1217" t="s">
        <v>609</v>
      </c>
      <c r="D635" s="1218" t="s">
        <v>315</v>
      </c>
      <c r="E635" s="1223" t="str">
        <f>'SITE 4'!B663</f>
        <v>Agents d'entretien 3</v>
      </c>
      <c r="F635" s="1224">
        <f>'SITE 4'!C663</f>
        <v>0</v>
      </c>
      <c r="G635" s="1225">
        <f>'SITE 4'!D663</f>
        <v>0</v>
      </c>
      <c r="H635" s="1226">
        <f>'SITE 4'!E663</f>
        <v>0</v>
      </c>
    </row>
    <row r="636" spans="1:8" x14ac:dyDescent="0.25">
      <c r="A636" s="1217" t="s">
        <v>393</v>
      </c>
      <c r="B636" s="1217" t="str">
        <f>'SITE 4'!$H$6</f>
        <v>SITE 4</v>
      </c>
      <c r="C636" s="1217" t="s">
        <v>609</v>
      </c>
      <c r="D636" s="1218" t="s">
        <v>316</v>
      </c>
      <c r="E636" s="1223" t="str">
        <f>'SITE 4'!B667</f>
        <v>Secrétaire 1</v>
      </c>
      <c r="F636" s="1224">
        <f>'SITE 4'!C667</f>
        <v>0</v>
      </c>
      <c r="G636" s="1225">
        <f>'SITE 4'!D667</f>
        <v>0</v>
      </c>
      <c r="H636" s="1226">
        <f>'SITE 4'!E667</f>
        <v>0</v>
      </c>
    </row>
    <row r="637" spans="1:8" x14ac:dyDescent="0.25">
      <c r="A637" s="1217" t="s">
        <v>393</v>
      </c>
      <c r="B637" s="1217" t="str">
        <f>'SITE 4'!$H$6</f>
        <v>SITE 4</v>
      </c>
      <c r="C637" s="1217" t="s">
        <v>609</v>
      </c>
      <c r="D637" s="1218" t="s">
        <v>316</v>
      </c>
      <c r="E637" s="1223" t="str">
        <f>'SITE 4'!B668</f>
        <v>Secrétaire 2</v>
      </c>
      <c r="F637" s="1224">
        <f>'SITE 4'!C668</f>
        <v>0</v>
      </c>
      <c r="G637" s="1225">
        <f>'SITE 4'!D668</f>
        <v>0</v>
      </c>
      <c r="H637" s="1226">
        <f>'SITE 4'!E668</f>
        <v>0</v>
      </c>
    </row>
    <row r="638" spans="1:8" x14ac:dyDescent="0.25">
      <c r="A638" s="1217" t="s">
        <v>393</v>
      </c>
      <c r="B638" s="1217" t="str">
        <f>'SITE 4'!$H$6</f>
        <v>SITE 4</v>
      </c>
      <c r="C638" s="1217" t="s">
        <v>609</v>
      </c>
      <c r="D638" s="1218" t="s">
        <v>316</v>
      </c>
      <c r="E638" s="1223" t="str">
        <f>'SITE 4'!B669</f>
        <v>Secrétaire 3</v>
      </c>
      <c r="F638" s="1224">
        <f>'SITE 4'!C669</f>
        <v>0</v>
      </c>
      <c r="G638" s="1225">
        <f>'SITE 4'!D669</f>
        <v>0</v>
      </c>
      <c r="H638" s="1226">
        <f>'SITE 4'!E669</f>
        <v>0</v>
      </c>
    </row>
    <row r="639" spans="1:8" x14ac:dyDescent="0.25">
      <c r="A639" s="1217" t="s">
        <v>393</v>
      </c>
      <c r="B639" s="1217" t="str">
        <f>'SITE 4'!$H$6</f>
        <v>SITE 4</v>
      </c>
      <c r="C639" s="1217" t="s">
        <v>609</v>
      </c>
      <c r="D639" s="1218" t="s">
        <v>316</v>
      </c>
      <c r="E639" s="1223" t="str">
        <f>'SITE 4'!B670</f>
        <v>Secrétaire 4</v>
      </c>
      <c r="F639" s="1224">
        <f>'SITE 4'!C670</f>
        <v>0</v>
      </c>
      <c r="G639" s="1225">
        <f>'SITE 4'!D670</f>
        <v>0</v>
      </c>
      <c r="H639" s="1226">
        <f>'SITE 4'!E670</f>
        <v>0</v>
      </c>
    </row>
    <row r="640" spans="1:8" x14ac:dyDescent="0.25">
      <c r="A640" s="1217" t="s">
        <v>393</v>
      </c>
      <c r="B640" s="1217" t="str">
        <f>'SITE 4'!$H$6</f>
        <v>SITE 4</v>
      </c>
      <c r="C640" s="1217" t="s">
        <v>609</v>
      </c>
      <c r="D640" s="1218" t="s">
        <v>316</v>
      </c>
      <c r="E640" s="1223" t="str">
        <f>'SITE 4'!B671</f>
        <v>Secrétaire 5</v>
      </c>
      <c r="F640" s="1224">
        <f>'SITE 4'!C671</f>
        <v>0</v>
      </c>
      <c r="G640" s="1225">
        <f>'SITE 4'!D671</f>
        <v>0</v>
      </c>
      <c r="H640" s="1226">
        <f>'SITE 4'!E671</f>
        <v>0</v>
      </c>
    </row>
    <row r="641" spans="1:8" x14ac:dyDescent="0.25">
      <c r="A641" s="1217" t="s">
        <v>393</v>
      </c>
      <c r="B641" s="1217" t="str">
        <f>'SITE 4'!$H$6</f>
        <v>SITE 4</v>
      </c>
      <c r="C641" s="1217" t="s">
        <v>608</v>
      </c>
      <c r="D641" s="1218" t="s">
        <v>21</v>
      </c>
      <c r="E641" s="1223" t="str">
        <f>'SITE 4'!B752</f>
        <v>Coordinateur 1</v>
      </c>
      <c r="F641" s="1224">
        <f>'SITE 4'!C752</f>
        <v>0</v>
      </c>
      <c r="G641" s="1225">
        <f>'SITE 4'!D752</f>
        <v>0</v>
      </c>
      <c r="H641" s="1226">
        <f>'SITE 4'!E752</f>
        <v>0</v>
      </c>
    </row>
    <row r="642" spans="1:8" x14ac:dyDescent="0.25">
      <c r="A642" s="1217" t="s">
        <v>393</v>
      </c>
      <c r="B642" s="1217" t="str">
        <f>'SITE 4'!$H$6</f>
        <v>SITE 4</v>
      </c>
      <c r="C642" s="1217" t="s">
        <v>608</v>
      </c>
      <c r="D642" s="1218" t="s">
        <v>21</v>
      </c>
      <c r="E642" s="1223" t="str">
        <f>'SITE 4'!B753</f>
        <v>Coordinateur 2</v>
      </c>
      <c r="F642" s="1224">
        <f>'SITE 4'!C753</f>
        <v>0</v>
      </c>
      <c r="G642" s="1225">
        <f>'SITE 4'!D753</f>
        <v>0</v>
      </c>
      <c r="H642" s="1226">
        <f>'SITE 4'!E753</f>
        <v>0</v>
      </c>
    </row>
    <row r="643" spans="1:8" x14ac:dyDescent="0.25">
      <c r="A643" s="1217" t="s">
        <v>393</v>
      </c>
      <c r="B643" s="1217" t="str">
        <f>'SITE 4'!$H$6</f>
        <v>SITE 4</v>
      </c>
      <c r="C643" s="1217" t="s">
        <v>608</v>
      </c>
      <c r="D643" s="1218" t="s">
        <v>21</v>
      </c>
      <c r="E643" s="1223" t="str">
        <f>'SITE 4'!B754</f>
        <v>Coordinateur 3</v>
      </c>
      <c r="F643" s="1224">
        <f>'SITE 4'!C754</f>
        <v>0</v>
      </c>
      <c r="G643" s="1225">
        <f>'SITE 4'!D754</f>
        <v>0</v>
      </c>
      <c r="H643" s="1226">
        <f>'SITE 4'!E754</f>
        <v>0</v>
      </c>
    </row>
    <row r="644" spans="1:8" x14ac:dyDescent="0.25">
      <c r="A644" s="1217" t="s">
        <v>393</v>
      </c>
      <c r="B644" s="1217" t="str">
        <f>'SITE 4'!$H$6</f>
        <v>SITE 4</v>
      </c>
      <c r="C644" s="1217" t="s">
        <v>608</v>
      </c>
      <c r="D644" s="1218" t="s">
        <v>605</v>
      </c>
      <c r="E644" s="1223" t="str">
        <f>'SITE 4'!B758</f>
        <v>Responsable 1</v>
      </c>
      <c r="F644" s="1224">
        <f>'SITE 4'!C758</f>
        <v>0</v>
      </c>
      <c r="G644" s="1225">
        <f>'SITE 4'!D758</f>
        <v>0</v>
      </c>
      <c r="H644" s="1226">
        <f>'SITE 4'!E758</f>
        <v>0</v>
      </c>
    </row>
    <row r="645" spans="1:8" x14ac:dyDescent="0.25">
      <c r="A645" s="1217" t="s">
        <v>393</v>
      </c>
      <c r="B645" s="1217" t="str">
        <f>'SITE 4'!$H$6</f>
        <v>SITE 4</v>
      </c>
      <c r="C645" s="1217" t="s">
        <v>608</v>
      </c>
      <c r="D645" s="1218" t="s">
        <v>605</v>
      </c>
      <c r="E645" s="1223" t="str">
        <f>'SITE 4'!B759</f>
        <v>Responsable 2</v>
      </c>
      <c r="F645" s="1224">
        <f>'SITE 4'!C759</f>
        <v>0</v>
      </c>
      <c r="G645" s="1225">
        <f>'SITE 4'!D759</f>
        <v>0</v>
      </c>
      <c r="H645" s="1226">
        <f>'SITE 4'!E759</f>
        <v>0</v>
      </c>
    </row>
    <row r="646" spans="1:8" x14ac:dyDescent="0.25">
      <c r="A646" s="1217" t="s">
        <v>393</v>
      </c>
      <c r="B646" s="1217" t="str">
        <f>'SITE 4'!$H$6</f>
        <v>SITE 4</v>
      </c>
      <c r="C646" s="1217" t="s">
        <v>608</v>
      </c>
      <c r="D646" s="1218" t="s">
        <v>605</v>
      </c>
      <c r="E646" s="1223" t="str">
        <f>'SITE 4'!B760</f>
        <v>Responsable 3</v>
      </c>
      <c r="F646" s="1224">
        <f>'SITE 4'!C760</f>
        <v>0</v>
      </c>
      <c r="G646" s="1225">
        <f>'SITE 4'!D760</f>
        <v>0</v>
      </c>
      <c r="H646" s="1226">
        <f>'SITE 4'!E760</f>
        <v>0</v>
      </c>
    </row>
    <row r="647" spans="1:8" x14ac:dyDescent="0.25">
      <c r="A647" s="1217" t="s">
        <v>393</v>
      </c>
      <c r="B647" s="1217" t="str">
        <f>'SITE 4'!$H$6</f>
        <v>SITE 4</v>
      </c>
      <c r="C647" s="1217" t="s">
        <v>608</v>
      </c>
      <c r="D647" s="1218" t="s">
        <v>46</v>
      </c>
      <c r="E647" s="1223" t="str">
        <f>'SITE 4'!B764</f>
        <v>Animateur 1</v>
      </c>
      <c r="F647" s="1224">
        <f>'SITE 4'!C764</f>
        <v>0</v>
      </c>
      <c r="G647" s="1225">
        <f>'SITE 4'!D764</f>
        <v>0</v>
      </c>
      <c r="H647" s="1226">
        <f>'SITE 4'!E764</f>
        <v>0</v>
      </c>
    </row>
    <row r="648" spans="1:8" x14ac:dyDescent="0.25">
      <c r="A648" s="1217" t="s">
        <v>393</v>
      </c>
      <c r="B648" s="1217" t="str">
        <f>'SITE 4'!$H$6</f>
        <v>SITE 4</v>
      </c>
      <c r="C648" s="1217" t="s">
        <v>608</v>
      </c>
      <c r="D648" s="1218" t="s">
        <v>46</v>
      </c>
      <c r="E648" s="1223" t="str">
        <f>'SITE 4'!B765</f>
        <v>Animateur 2</v>
      </c>
      <c r="F648" s="1224">
        <f>'SITE 4'!C765</f>
        <v>0</v>
      </c>
      <c r="G648" s="1225">
        <f>'SITE 4'!D765</f>
        <v>0</v>
      </c>
      <c r="H648" s="1226">
        <f>'SITE 4'!E765</f>
        <v>0</v>
      </c>
    </row>
    <row r="649" spans="1:8" x14ac:dyDescent="0.25">
      <c r="A649" s="1217" t="s">
        <v>393</v>
      </c>
      <c r="B649" s="1217" t="str">
        <f>'SITE 4'!$H$6</f>
        <v>SITE 4</v>
      </c>
      <c r="C649" s="1217" t="s">
        <v>608</v>
      </c>
      <c r="D649" s="1218" t="s">
        <v>46</v>
      </c>
      <c r="E649" s="1223" t="str">
        <f>'SITE 4'!B766</f>
        <v>Animateur 3</v>
      </c>
      <c r="F649" s="1224">
        <f>'SITE 4'!C766</f>
        <v>0</v>
      </c>
      <c r="G649" s="1225">
        <f>'SITE 4'!D766</f>
        <v>0</v>
      </c>
      <c r="H649" s="1226">
        <f>'SITE 4'!E766</f>
        <v>0</v>
      </c>
    </row>
    <row r="650" spans="1:8" x14ac:dyDescent="0.25">
      <c r="A650" s="1217" t="s">
        <v>393</v>
      </c>
      <c r="B650" s="1217" t="str">
        <f>'SITE 4'!$H$6</f>
        <v>SITE 4</v>
      </c>
      <c r="C650" s="1217" t="s">
        <v>608</v>
      </c>
      <c r="D650" s="1218" t="s">
        <v>46</v>
      </c>
      <c r="E650" s="1223" t="str">
        <f>'SITE 4'!B767</f>
        <v>Animateur 4</v>
      </c>
      <c r="F650" s="1224">
        <f>'SITE 4'!C767</f>
        <v>0</v>
      </c>
      <c r="G650" s="1225">
        <f>'SITE 4'!D767</f>
        <v>0</v>
      </c>
      <c r="H650" s="1226">
        <f>'SITE 4'!E767</f>
        <v>0</v>
      </c>
    </row>
    <row r="651" spans="1:8" x14ac:dyDescent="0.25">
      <c r="A651" s="1217" t="s">
        <v>393</v>
      </c>
      <c r="B651" s="1217" t="str">
        <f>'SITE 4'!$H$6</f>
        <v>SITE 4</v>
      </c>
      <c r="C651" s="1217" t="s">
        <v>608</v>
      </c>
      <c r="D651" s="1218" t="s">
        <v>46</v>
      </c>
      <c r="E651" s="1223" t="str">
        <f>'SITE 4'!B768</f>
        <v>Animateur 5</v>
      </c>
      <c r="F651" s="1224">
        <f>'SITE 4'!C768</f>
        <v>0</v>
      </c>
      <c r="G651" s="1225">
        <f>'SITE 4'!D768</f>
        <v>0</v>
      </c>
      <c r="H651" s="1226">
        <f>'SITE 4'!E768</f>
        <v>0</v>
      </c>
    </row>
    <row r="652" spans="1:8" x14ac:dyDescent="0.25">
      <c r="A652" s="1217" t="s">
        <v>393</v>
      </c>
      <c r="B652" s="1217" t="str">
        <f>'SITE 4'!$H$6</f>
        <v>SITE 4</v>
      </c>
      <c r="C652" s="1217" t="s">
        <v>608</v>
      </c>
      <c r="D652" s="1218" t="s">
        <v>46</v>
      </c>
      <c r="E652" s="1223" t="str">
        <f>'SITE 4'!B769</f>
        <v>Animateur 6</v>
      </c>
      <c r="F652" s="1224">
        <f>'SITE 4'!C769</f>
        <v>0</v>
      </c>
      <c r="G652" s="1225">
        <f>'SITE 4'!D769</f>
        <v>0</v>
      </c>
      <c r="H652" s="1226">
        <f>'SITE 4'!E769</f>
        <v>0</v>
      </c>
    </row>
    <row r="653" spans="1:8" x14ac:dyDescent="0.25">
      <c r="A653" s="1217" t="s">
        <v>393</v>
      </c>
      <c r="B653" s="1217" t="str">
        <f>'SITE 4'!$H$6</f>
        <v>SITE 4</v>
      </c>
      <c r="C653" s="1217" t="s">
        <v>608</v>
      </c>
      <c r="D653" s="1218" t="s">
        <v>46</v>
      </c>
      <c r="E653" s="1223" t="str">
        <f>'SITE 4'!B770</f>
        <v>Animateur 7</v>
      </c>
      <c r="F653" s="1224">
        <f>'SITE 4'!C770</f>
        <v>0</v>
      </c>
      <c r="G653" s="1225">
        <f>'SITE 4'!D770</f>
        <v>0</v>
      </c>
      <c r="H653" s="1226">
        <f>'SITE 4'!E770</f>
        <v>0</v>
      </c>
    </row>
    <row r="654" spans="1:8" x14ac:dyDescent="0.25">
      <c r="A654" s="1217" t="s">
        <v>393</v>
      </c>
      <c r="B654" s="1217" t="str">
        <f>'SITE 4'!$H$6</f>
        <v>SITE 4</v>
      </c>
      <c r="C654" s="1217" t="s">
        <v>608</v>
      </c>
      <c r="D654" s="1218" t="s">
        <v>46</v>
      </c>
      <c r="E654" s="1223" t="str">
        <f>'SITE 4'!B771</f>
        <v>Animateur 8</v>
      </c>
      <c r="F654" s="1224">
        <f>'SITE 4'!C771</f>
        <v>0</v>
      </c>
      <c r="G654" s="1225">
        <f>'SITE 4'!D771</f>
        <v>0</v>
      </c>
      <c r="H654" s="1226">
        <f>'SITE 4'!E771</f>
        <v>0</v>
      </c>
    </row>
    <row r="655" spans="1:8" x14ac:dyDescent="0.25">
      <c r="A655" s="1217" t="s">
        <v>393</v>
      </c>
      <c r="B655" s="1217" t="str">
        <f>'SITE 4'!$H$6</f>
        <v>SITE 4</v>
      </c>
      <c r="C655" s="1217" t="s">
        <v>608</v>
      </c>
      <c r="D655" s="1218" t="s">
        <v>46</v>
      </c>
      <c r="E655" s="1223" t="str">
        <f>'SITE 4'!B772</f>
        <v>Animateur 9</v>
      </c>
      <c r="F655" s="1224">
        <f>'SITE 4'!C772</f>
        <v>0</v>
      </c>
      <c r="G655" s="1225">
        <f>'SITE 4'!D772</f>
        <v>0</v>
      </c>
      <c r="H655" s="1226">
        <f>'SITE 4'!E772</f>
        <v>0</v>
      </c>
    </row>
    <row r="656" spans="1:8" x14ac:dyDescent="0.25">
      <c r="A656" s="1217" t="s">
        <v>393</v>
      </c>
      <c r="B656" s="1217" t="str">
        <f>'SITE 4'!$H$6</f>
        <v>SITE 4</v>
      </c>
      <c r="C656" s="1217" t="s">
        <v>608</v>
      </c>
      <c r="D656" s="1218" t="s">
        <v>46</v>
      </c>
      <c r="E656" s="1223" t="str">
        <f>'SITE 4'!B773</f>
        <v>Animateur 10</v>
      </c>
      <c r="F656" s="1224">
        <f>'SITE 4'!C773</f>
        <v>0</v>
      </c>
      <c r="G656" s="1225">
        <f>'SITE 4'!D773</f>
        <v>0</v>
      </c>
      <c r="H656" s="1226">
        <f>'SITE 4'!E773</f>
        <v>0</v>
      </c>
    </row>
    <row r="657" spans="1:8" x14ac:dyDescent="0.25">
      <c r="A657" s="1217" t="s">
        <v>393</v>
      </c>
      <c r="B657" s="1217" t="str">
        <f>'SITE 4'!$H$6</f>
        <v>SITE 4</v>
      </c>
      <c r="C657" s="1217" t="s">
        <v>608</v>
      </c>
      <c r="D657" s="1218" t="s">
        <v>46</v>
      </c>
      <c r="E657" s="1223" t="str">
        <f>'SITE 4'!B774</f>
        <v>Animateur 11</v>
      </c>
      <c r="F657" s="1224">
        <f>'SITE 4'!C774</f>
        <v>0</v>
      </c>
      <c r="G657" s="1225">
        <f>'SITE 4'!D774</f>
        <v>0</v>
      </c>
      <c r="H657" s="1226">
        <f>'SITE 4'!E774</f>
        <v>0</v>
      </c>
    </row>
    <row r="658" spans="1:8" x14ac:dyDescent="0.25">
      <c r="A658" s="1217" t="s">
        <v>393</v>
      </c>
      <c r="B658" s="1217" t="str">
        <f>'SITE 4'!$H$6</f>
        <v>SITE 4</v>
      </c>
      <c r="C658" s="1217" t="s">
        <v>608</v>
      </c>
      <c r="D658" s="1218" t="s">
        <v>46</v>
      </c>
      <c r="E658" s="1223" t="str">
        <f>'SITE 4'!B775</f>
        <v>Animateur 12</v>
      </c>
      <c r="F658" s="1224">
        <f>'SITE 4'!C775</f>
        <v>0</v>
      </c>
      <c r="G658" s="1225">
        <f>'SITE 4'!D775</f>
        <v>0</v>
      </c>
      <c r="H658" s="1226">
        <f>'SITE 4'!E775</f>
        <v>0</v>
      </c>
    </row>
    <row r="659" spans="1:8" x14ac:dyDescent="0.25">
      <c r="A659" s="1217" t="s">
        <v>393</v>
      </c>
      <c r="B659" s="1217" t="str">
        <f>'SITE 4'!$H$6</f>
        <v>SITE 4</v>
      </c>
      <c r="C659" s="1217" t="s">
        <v>608</v>
      </c>
      <c r="D659" s="1218" t="s">
        <v>46</v>
      </c>
      <c r="E659" s="1223" t="str">
        <f>'SITE 4'!B776</f>
        <v>Animateur 13</v>
      </c>
      <c r="F659" s="1224">
        <f>'SITE 4'!C776</f>
        <v>0</v>
      </c>
      <c r="G659" s="1225">
        <f>'SITE 4'!D776</f>
        <v>0</v>
      </c>
      <c r="H659" s="1226">
        <f>'SITE 4'!E776</f>
        <v>0</v>
      </c>
    </row>
    <row r="660" spans="1:8" x14ac:dyDescent="0.25">
      <c r="A660" s="1217" t="s">
        <v>393</v>
      </c>
      <c r="B660" s="1217" t="str">
        <f>'SITE 4'!$H$6</f>
        <v>SITE 4</v>
      </c>
      <c r="C660" s="1217" t="s">
        <v>608</v>
      </c>
      <c r="D660" s="1218" t="s">
        <v>46</v>
      </c>
      <c r="E660" s="1223" t="str">
        <f>'SITE 4'!B777</f>
        <v>Animateur 14</v>
      </c>
      <c r="F660" s="1224">
        <f>'SITE 4'!C777</f>
        <v>0</v>
      </c>
      <c r="G660" s="1225">
        <f>'SITE 4'!D777</f>
        <v>0</v>
      </c>
      <c r="H660" s="1226">
        <f>'SITE 4'!E777</f>
        <v>0</v>
      </c>
    </row>
    <row r="661" spans="1:8" x14ac:dyDescent="0.25">
      <c r="A661" s="1217" t="s">
        <v>393</v>
      </c>
      <c r="B661" s="1217" t="str">
        <f>'SITE 4'!$H$6</f>
        <v>SITE 4</v>
      </c>
      <c r="C661" s="1217" t="s">
        <v>608</v>
      </c>
      <c r="D661" s="1218" t="s">
        <v>46</v>
      </c>
      <c r="E661" s="1223" t="str">
        <f>'SITE 4'!B778</f>
        <v>Animateur 15</v>
      </c>
      <c r="F661" s="1224">
        <f>'SITE 4'!C778</f>
        <v>0</v>
      </c>
      <c r="G661" s="1225">
        <f>'SITE 4'!D778</f>
        <v>0</v>
      </c>
      <c r="H661" s="1226">
        <f>'SITE 4'!E778</f>
        <v>0</v>
      </c>
    </row>
    <row r="662" spans="1:8" x14ac:dyDescent="0.25">
      <c r="A662" s="1217" t="s">
        <v>393</v>
      </c>
      <c r="B662" s="1217" t="str">
        <f>'SITE 4'!$H$6</f>
        <v>SITE 4</v>
      </c>
      <c r="C662" s="1217" t="s">
        <v>608</v>
      </c>
      <c r="D662" s="1218" t="s">
        <v>315</v>
      </c>
      <c r="E662" s="1223" t="str">
        <f>'SITE 4'!B782</f>
        <v>Agents d'entretien 1</v>
      </c>
      <c r="F662" s="1224">
        <f>'SITE 4'!C782</f>
        <v>0</v>
      </c>
      <c r="G662" s="1225">
        <f>'SITE 4'!D782</f>
        <v>0</v>
      </c>
      <c r="H662" s="1226">
        <f>'SITE 4'!E782</f>
        <v>0</v>
      </c>
    </row>
    <row r="663" spans="1:8" x14ac:dyDescent="0.25">
      <c r="A663" s="1217" t="s">
        <v>393</v>
      </c>
      <c r="B663" s="1217" t="str">
        <f>'SITE 4'!$H$6</f>
        <v>SITE 4</v>
      </c>
      <c r="C663" s="1217" t="s">
        <v>608</v>
      </c>
      <c r="D663" s="1218" t="s">
        <v>315</v>
      </c>
      <c r="E663" s="1223" t="str">
        <f>'SITE 4'!B783</f>
        <v>Agents d'entretien 2</v>
      </c>
      <c r="F663" s="1224">
        <f>'SITE 4'!C783</f>
        <v>0</v>
      </c>
      <c r="G663" s="1225">
        <f>'SITE 4'!D783</f>
        <v>0</v>
      </c>
      <c r="H663" s="1226">
        <f>'SITE 4'!E783</f>
        <v>0</v>
      </c>
    </row>
    <row r="664" spans="1:8" x14ac:dyDescent="0.25">
      <c r="A664" s="1217" t="s">
        <v>393</v>
      </c>
      <c r="B664" s="1217" t="str">
        <f>'SITE 4'!$H$6</f>
        <v>SITE 4</v>
      </c>
      <c r="C664" s="1217" t="s">
        <v>608</v>
      </c>
      <c r="D664" s="1218" t="s">
        <v>315</v>
      </c>
      <c r="E664" s="1223" t="str">
        <f>'SITE 4'!B784</f>
        <v>Agents d'entretien 3</v>
      </c>
      <c r="F664" s="1224">
        <f>'SITE 4'!C784</f>
        <v>0</v>
      </c>
      <c r="G664" s="1225">
        <f>'SITE 4'!D784</f>
        <v>0</v>
      </c>
      <c r="H664" s="1226">
        <f>'SITE 4'!E784</f>
        <v>0</v>
      </c>
    </row>
    <row r="665" spans="1:8" x14ac:dyDescent="0.25">
      <c r="A665" s="1217" t="s">
        <v>393</v>
      </c>
      <c r="B665" s="1217" t="str">
        <f>'SITE 4'!$H$6</f>
        <v>SITE 4</v>
      </c>
      <c r="C665" s="1217" t="s">
        <v>608</v>
      </c>
      <c r="D665" s="1218" t="s">
        <v>316</v>
      </c>
      <c r="E665" s="1223" t="str">
        <f>'SITE 4'!B788</f>
        <v>Secrétaire 1</v>
      </c>
      <c r="F665" s="1224">
        <f>'SITE 4'!C788</f>
        <v>0</v>
      </c>
      <c r="G665" s="1225">
        <f>'SITE 4'!D788</f>
        <v>0</v>
      </c>
      <c r="H665" s="1226">
        <f>'SITE 4'!E788</f>
        <v>0</v>
      </c>
    </row>
    <row r="666" spans="1:8" x14ac:dyDescent="0.25">
      <c r="A666" s="1217" t="s">
        <v>393</v>
      </c>
      <c r="B666" s="1217" t="str">
        <f>'SITE 4'!$H$6</f>
        <v>SITE 4</v>
      </c>
      <c r="C666" s="1217" t="s">
        <v>608</v>
      </c>
      <c r="D666" s="1218" t="s">
        <v>316</v>
      </c>
      <c r="E666" s="1223" t="str">
        <f>'SITE 4'!B789</f>
        <v>Secrétaire 2</v>
      </c>
      <c r="F666" s="1224">
        <f>'SITE 4'!C789</f>
        <v>0</v>
      </c>
      <c r="G666" s="1225">
        <f>'SITE 4'!D789</f>
        <v>0</v>
      </c>
      <c r="H666" s="1226">
        <f>'SITE 4'!E789</f>
        <v>0</v>
      </c>
    </row>
    <row r="667" spans="1:8" x14ac:dyDescent="0.25">
      <c r="A667" s="1217" t="s">
        <v>393</v>
      </c>
      <c r="B667" s="1217" t="str">
        <f>'SITE 4'!$H$6</f>
        <v>SITE 4</v>
      </c>
      <c r="C667" s="1217" t="s">
        <v>608</v>
      </c>
      <c r="D667" s="1218" t="s">
        <v>316</v>
      </c>
      <c r="E667" s="1223" t="str">
        <f>'SITE 4'!B790</f>
        <v>Secrétaire 3</v>
      </c>
      <c r="F667" s="1224">
        <f>'SITE 4'!C790</f>
        <v>0</v>
      </c>
      <c r="G667" s="1225">
        <f>'SITE 4'!D790</f>
        <v>0</v>
      </c>
      <c r="H667" s="1226">
        <f>'SITE 4'!E790</f>
        <v>0</v>
      </c>
    </row>
    <row r="668" spans="1:8" x14ac:dyDescent="0.25">
      <c r="A668" s="1217" t="s">
        <v>393</v>
      </c>
      <c r="B668" s="1217" t="str">
        <f>'SITE 4'!$H$6</f>
        <v>SITE 4</v>
      </c>
      <c r="C668" s="1217" t="s">
        <v>608</v>
      </c>
      <c r="D668" s="1218" t="s">
        <v>316</v>
      </c>
      <c r="E668" s="1223" t="str">
        <f>'SITE 4'!B791</f>
        <v>Secrétaire 4</v>
      </c>
      <c r="F668" s="1224">
        <f>'SITE 4'!C791</f>
        <v>0</v>
      </c>
      <c r="G668" s="1225">
        <f>'SITE 4'!D791</f>
        <v>0</v>
      </c>
      <c r="H668" s="1226">
        <f>'SITE 4'!E791</f>
        <v>0</v>
      </c>
    </row>
    <row r="669" spans="1:8" x14ac:dyDescent="0.25">
      <c r="A669" s="1217" t="s">
        <v>393</v>
      </c>
      <c r="B669" s="1217" t="str">
        <f>'SITE 4'!$H$6</f>
        <v>SITE 4</v>
      </c>
      <c r="C669" s="1217" t="s">
        <v>608</v>
      </c>
      <c r="D669" s="1218" t="s">
        <v>316</v>
      </c>
      <c r="E669" s="1223" t="str">
        <f>'SITE 4'!B792</f>
        <v>Secrétaire 5</v>
      </c>
      <c r="F669" s="1224">
        <f>'SITE 4'!C792</f>
        <v>0</v>
      </c>
      <c r="G669" s="1225">
        <f>'SITE 4'!D792</f>
        <v>0</v>
      </c>
      <c r="H669" s="1226">
        <f>'SITE 4'!E792</f>
        <v>0</v>
      </c>
    </row>
    <row r="670" spans="1:8" x14ac:dyDescent="0.25">
      <c r="A670" s="1217" t="s">
        <v>393</v>
      </c>
      <c r="B670" s="1217" t="str">
        <f>'SITE 4'!$H$6</f>
        <v>SITE 4</v>
      </c>
      <c r="C670" s="1217" t="s">
        <v>471</v>
      </c>
      <c r="D670" s="1218" t="s">
        <v>21</v>
      </c>
      <c r="E670" s="1223" t="str">
        <f>'SITE 4'!B874</f>
        <v>Coordinateur 1</v>
      </c>
      <c r="F670" s="1224">
        <f>'SITE 4'!C874</f>
        <v>0</v>
      </c>
      <c r="G670" s="1225">
        <f>'SITE 4'!D874</f>
        <v>0</v>
      </c>
      <c r="H670" s="1226">
        <f>'SITE 4'!E874</f>
        <v>0</v>
      </c>
    </row>
    <row r="671" spans="1:8" x14ac:dyDescent="0.25">
      <c r="A671" s="1217" t="s">
        <v>393</v>
      </c>
      <c r="B671" s="1217" t="str">
        <f>'SITE 4'!$H$6</f>
        <v>SITE 4</v>
      </c>
      <c r="C671" s="1217" t="s">
        <v>471</v>
      </c>
      <c r="D671" s="1218" t="s">
        <v>21</v>
      </c>
      <c r="E671" s="1223" t="str">
        <f>'SITE 4'!B875</f>
        <v>Coordinateur 2</v>
      </c>
      <c r="F671" s="1224">
        <f>'SITE 4'!C875</f>
        <v>0</v>
      </c>
      <c r="G671" s="1225">
        <f>'SITE 4'!D875</f>
        <v>0</v>
      </c>
      <c r="H671" s="1226">
        <f>'SITE 4'!E875</f>
        <v>0</v>
      </c>
    </row>
    <row r="672" spans="1:8" x14ac:dyDescent="0.25">
      <c r="A672" s="1217" t="s">
        <v>393</v>
      </c>
      <c r="B672" s="1217" t="str">
        <f>'SITE 4'!$H$6</f>
        <v>SITE 4</v>
      </c>
      <c r="C672" s="1217" t="s">
        <v>471</v>
      </c>
      <c r="D672" s="1218" t="s">
        <v>21</v>
      </c>
      <c r="E672" s="1223" t="str">
        <f>'SITE 4'!B876</f>
        <v>Coordinateur 3</v>
      </c>
      <c r="F672" s="1224">
        <f>'SITE 4'!C876</f>
        <v>0</v>
      </c>
      <c r="G672" s="1225">
        <f>'SITE 4'!D876</f>
        <v>0</v>
      </c>
      <c r="H672" s="1226">
        <f>'SITE 4'!E876</f>
        <v>0</v>
      </c>
    </row>
    <row r="673" spans="1:8" x14ac:dyDescent="0.25">
      <c r="A673" s="1217" t="s">
        <v>393</v>
      </c>
      <c r="B673" s="1217" t="str">
        <f>'SITE 4'!$H$6</f>
        <v>SITE 4</v>
      </c>
      <c r="C673" s="1217" t="s">
        <v>471</v>
      </c>
      <c r="D673" s="1218" t="s">
        <v>605</v>
      </c>
      <c r="E673" s="1223" t="str">
        <f>'SITE 4'!B880</f>
        <v>Responsable 1</v>
      </c>
      <c r="F673" s="1224">
        <f>'SITE 4'!C880</f>
        <v>0</v>
      </c>
      <c r="G673" s="1225">
        <f>'SITE 4'!D880</f>
        <v>0</v>
      </c>
      <c r="H673" s="1226">
        <f>'SITE 4'!E880</f>
        <v>0</v>
      </c>
    </row>
    <row r="674" spans="1:8" x14ac:dyDescent="0.25">
      <c r="A674" s="1217" t="s">
        <v>393</v>
      </c>
      <c r="B674" s="1217" t="str">
        <f>'SITE 4'!$H$6</f>
        <v>SITE 4</v>
      </c>
      <c r="C674" s="1217" t="s">
        <v>471</v>
      </c>
      <c r="D674" s="1218" t="s">
        <v>605</v>
      </c>
      <c r="E674" s="1223" t="str">
        <f>'SITE 4'!B881</f>
        <v>Responsable 2</v>
      </c>
      <c r="F674" s="1224">
        <f>'SITE 4'!C881</f>
        <v>0</v>
      </c>
      <c r="G674" s="1225">
        <f>'SITE 4'!D881</f>
        <v>0</v>
      </c>
      <c r="H674" s="1226">
        <f>'SITE 4'!E881</f>
        <v>0</v>
      </c>
    </row>
    <row r="675" spans="1:8" x14ac:dyDescent="0.25">
      <c r="A675" s="1217" t="s">
        <v>393</v>
      </c>
      <c r="B675" s="1217" t="str">
        <f>'SITE 4'!$H$6</f>
        <v>SITE 4</v>
      </c>
      <c r="C675" s="1217" t="s">
        <v>471</v>
      </c>
      <c r="D675" s="1218" t="s">
        <v>605</v>
      </c>
      <c r="E675" s="1223" t="str">
        <f>'SITE 4'!B882</f>
        <v>Responsable 3</v>
      </c>
      <c r="F675" s="1224">
        <f>'SITE 4'!C882</f>
        <v>0</v>
      </c>
      <c r="G675" s="1225">
        <f>'SITE 4'!D882</f>
        <v>0</v>
      </c>
      <c r="H675" s="1226">
        <f>'SITE 4'!E882</f>
        <v>0</v>
      </c>
    </row>
    <row r="676" spans="1:8" x14ac:dyDescent="0.25">
      <c r="A676" s="1217" t="s">
        <v>393</v>
      </c>
      <c r="B676" s="1217" t="str">
        <f>'SITE 4'!$H$6</f>
        <v>SITE 4</v>
      </c>
      <c r="C676" s="1217" t="s">
        <v>471</v>
      </c>
      <c r="D676" s="1218" t="s">
        <v>46</v>
      </c>
      <c r="E676" s="1223" t="str">
        <f>'SITE 4'!B886</f>
        <v>Animateur 1</v>
      </c>
      <c r="F676" s="1224">
        <f>'SITE 4'!C886</f>
        <v>0</v>
      </c>
      <c r="G676" s="1225">
        <f>'SITE 4'!D886</f>
        <v>0</v>
      </c>
      <c r="H676" s="1226">
        <f>'SITE 4'!E886</f>
        <v>0</v>
      </c>
    </row>
    <row r="677" spans="1:8" x14ac:dyDescent="0.25">
      <c r="A677" s="1217" t="s">
        <v>393</v>
      </c>
      <c r="B677" s="1217" t="str">
        <f>'SITE 4'!$H$6</f>
        <v>SITE 4</v>
      </c>
      <c r="C677" s="1217" t="s">
        <v>471</v>
      </c>
      <c r="D677" s="1218" t="s">
        <v>46</v>
      </c>
      <c r="E677" s="1223" t="str">
        <f>'SITE 4'!B887</f>
        <v>Animateur 2</v>
      </c>
      <c r="F677" s="1224">
        <f>'SITE 4'!C887</f>
        <v>0</v>
      </c>
      <c r="G677" s="1225">
        <f>'SITE 4'!D887</f>
        <v>0</v>
      </c>
      <c r="H677" s="1226">
        <f>'SITE 4'!E887</f>
        <v>0</v>
      </c>
    </row>
    <row r="678" spans="1:8" x14ac:dyDescent="0.25">
      <c r="A678" s="1217" t="s">
        <v>393</v>
      </c>
      <c r="B678" s="1217" t="str">
        <f>'SITE 4'!$H$6</f>
        <v>SITE 4</v>
      </c>
      <c r="C678" s="1217" t="s">
        <v>471</v>
      </c>
      <c r="D678" s="1218" t="s">
        <v>46</v>
      </c>
      <c r="E678" s="1223" t="str">
        <f>'SITE 4'!B888</f>
        <v>Animateur 3</v>
      </c>
      <c r="F678" s="1224">
        <f>'SITE 4'!C888</f>
        <v>0</v>
      </c>
      <c r="G678" s="1225">
        <f>'SITE 4'!D888</f>
        <v>0</v>
      </c>
      <c r="H678" s="1226">
        <f>'SITE 4'!E888</f>
        <v>0</v>
      </c>
    </row>
    <row r="679" spans="1:8" x14ac:dyDescent="0.25">
      <c r="A679" s="1217" t="s">
        <v>393</v>
      </c>
      <c r="B679" s="1217" t="str">
        <f>'SITE 4'!$H$6</f>
        <v>SITE 4</v>
      </c>
      <c r="C679" s="1217" t="s">
        <v>471</v>
      </c>
      <c r="D679" s="1218" t="s">
        <v>46</v>
      </c>
      <c r="E679" s="1223" t="str">
        <f>'SITE 4'!B889</f>
        <v>Animateur 4</v>
      </c>
      <c r="F679" s="1224">
        <f>'SITE 4'!C889</f>
        <v>0</v>
      </c>
      <c r="G679" s="1225">
        <f>'SITE 4'!D889</f>
        <v>0</v>
      </c>
      <c r="H679" s="1226">
        <f>'SITE 4'!E889</f>
        <v>0</v>
      </c>
    </row>
    <row r="680" spans="1:8" x14ac:dyDescent="0.25">
      <c r="A680" s="1217" t="s">
        <v>393</v>
      </c>
      <c r="B680" s="1217" t="str">
        <f>'SITE 4'!$H$6</f>
        <v>SITE 4</v>
      </c>
      <c r="C680" s="1217" t="s">
        <v>471</v>
      </c>
      <c r="D680" s="1218" t="s">
        <v>46</v>
      </c>
      <c r="E680" s="1223" t="str">
        <f>'SITE 4'!B890</f>
        <v>Animateur 5</v>
      </c>
      <c r="F680" s="1224">
        <f>'SITE 4'!C890</f>
        <v>0</v>
      </c>
      <c r="G680" s="1225">
        <f>'SITE 4'!D890</f>
        <v>0</v>
      </c>
      <c r="H680" s="1226">
        <f>'SITE 4'!E890</f>
        <v>0</v>
      </c>
    </row>
    <row r="681" spans="1:8" x14ac:dyDescent="0.25">
      <c r="A681" s="1217" t="s">
        <v>393</v>
      </c>
      <c r="B681" s="1217" t="str">
        <f>'SITE 4'!$H$6</f>
        <v>SITE 4</v>
      </c>
      <c r="C681" s="1217" t="s">
        <v>471</v>
      </c>
      <c r="D681" s="1218" t="s">
        <v>46</v>
      </c>
      <c r="E681" s="1223" t="str">
        <f>'SITE 4'!B891</f>
        <v>Animateur 6</v>
      </c>
      <c r="F681" s="1224">
        <f>'SITE 4'!C891</f>
        <v>0</v>
      </c>
      <c r="G681" s="1225">
        <f>'SITE 4'!D891</f>
        <v>0</v>
      </c>
      <c r="H681" s="1226">
        <f>'SITE 4'!E891</f>
        <v>0</v>
      </c>
    </row>
    <row r="682" spans="1:8" x14ac:dyDescent="0.25">
      <c r="A682" s="1217" t="s">
        <v>393</v>
      </c>
      <c r="B682" s="1217" t="str">
        <f>'SITE 4'!$H$6</f>
        <v>SITE 4</v>
      </c>
      <c r="C682" s="1217" t="s">
        <v>471</v>
      </c>
      <c r="D682" s="1218" t="s">
        <v>46</v>
      </c>
      <c r="E682" s="1223" t="str">
        <f>'SITE 4'!B892</f>
        <v>Animateur 7</v>
      </c>
      <c r="F682" s="1224">
        <f>'SITE 4'!C892</f>
        <v>0</v>
      </c>
      <c r="G682" s="1225">
        <f>'SITE 4'!D892</f>
        <v>0</v>
      </c>
      <c r="H682" s="1226">
        <f>'SITE 4'!E892</f>
        <v>0</v>
      </c>
    </row>
    <row r="683" spans="1:8" x14ac:dyDescent="0.25">
      <c r="A683" s="1217" t="s">
        <v>393</v>
      </c>
      <c r="B683" s="1217" t="str">
        <f>'SITE 4'!$H$6</f>
        <v>SITE 4</v>
      </c>
      <c r="C683" s="1217" t="s">
        <v>471</v>
      </c>
      <c r="D683" s="1218" t="s">
        <v>46</v>
      </c>
      <c r="E683" s="1223" t="str">
        <f>'SITE 4'!B893</f>
        <v>Animateur 8</v>
      </c>
      <c r="F683" s="1224">
        <f>'SITE 4'!C893</f>
        <v>0</v>
      </c>
      <c r="G683" s="1225">
        <f>'SITE 4'!D893</f>
        <v>0</v>
      </c>
      <c r="H683" s="1226">
        <f>'SITE 4'!E893</f>
        <v>0</v>
      </c>
    </row>
    <row r="684" spans="1:8" x14ac:dyDescent="0.25">
      <c r="A684" s="1217" t="s">
        <v>393</v>
      </c>
      <c r="B684" s="1217" t="str">
        <f>'SITE 4'!$H$6</f>
        <v>SITE 4</v>
      </c>
      <c r="C684" s="1217" t="s">
        <v>471</v>
      </c>
      <c r="D684" s="1218" t="s">
        <v>46</v>
      </c>
      <c r="E684" s="1223" t="str">
        <f>'SITE 4'!B894</f>
        <v>Animateur 9</v>
      </c>
      <c r="F684" s="1224">
        <f>'SITE 4'!C894</f>
        <v>0</v>
      </c>
      <c r="G684" s="1225">
        <f>'SITE 4'!D894</f>
        <v>0</v>
      </c>
      <c r="H684" s="1226">
        <f>'SITE 4'!E894</f>
        <v>0</v>
      </c>
    </row>
    <row r="685" spans="1:8" x14ac:dyDescent="0.25">
      <c r="A685" s="1217" t="s">
        <v>393</v>
      </c>
      <c r="B685" s="1217" t="str">
        <f>'SITE 4'!$H$6</f>
        <v>SITE 4</v>
      </c>
      <c r="C685" s="1217" t="s">
        <v>471</v>
      </c>
      <c r="D685" s="1218" t="s">
        <v>46</v>
      </c>
      <c r="E685" s="1223" t="str">
        <f>'SITE 4'!B895</f>
        <v>Animateur 10</v>
      </c>
      <c r="F685" s="1224">
        <f>'SITE 4'!C895</f>
        <v>0</v>
      </c>
      <c r="G685" s="1225">
        <f>'SITE 4'!D895</f>
        <v>0</v>
      </c>
      <c r="H685" s="1226">
        <f>'SITE 4'!E895</f>
        <v>0</v>
      </c>
    </row>
    <row r="686" spans="1:8" x14ac:dyDescent="0.25">
      <c r="A686" s="1217" t="s">
        <v>393</v>
      </c>
      <c r="B686" s="1217" t="str">
        <f>'SITE 4'!$H$6</f>
        <v>SITE 4</v>
      </c>
      <c r="C686" s="1217" t="s">
        <v>471</v>
      </c>
      <c r="D686" s="1218" t="s">
        <v>46</v>
      </c>
      <c r="E686" s="1223" t="str">
        <f>'SITE 4'!B896</f>
        <v>Animateur 11</v>
      </c>
      <c r="F686" s="1224">
        <f>'SITE 4'!C896</f>
        <v>0</v>
      </c>
      <c r="G686" s="1225">
        <f>'SITE 4'!D896</f>
        <v>0</v>
      </c>
      <c r="H686" s="1226">
        <f>'SITE 4'!E896</f>
        <v>0</v>
      </c>
    </row>
    <row r="687" spans="1:8" x14ac:dyDescent="0.25">
      <c r="A687" s="1217" t="s">
        <v>393</v>
      </c>
      <c r="B687" s="1217" t="str">
        <f>'SITE 4'!$H$6</f>
        <v>SITE 4</v>
      </c>
      <c r="C687" s="1217" t="s">
        <v>471</v>
      </c>
      <c r="D687" s="1218" t="s">
        <v>46</v>
      </c>
      <c r="E687" s="1223" t="str">
        <f>'SITE 4'!B897</f>
        <v>Animateur 12</v>
      </c>
      <c r="F687" s="1224">
        <f>'SITE 4'!C897</f>
        <v>0</v>
      </c>
      <c r="G687" s="1225">
        <f>'SITE 4'!D897</f>
        <v>0</v>
      </c>
      <c r="H687" s="1226">
        <f>'SITE 4'!E897</f>
        <v>0</v>
      </c>
    </row>
    <row r="688" spans="1:8" x14ac:dyDescent="0.25">
      <c r="A688" s="1217" t="s">
        <v>393</v>
      </c>
      <c r="B688" s="1217" t="str">
        <f>'SITE 4'!$H$6</f>
        <v>SITE 4</v>
      </c>
      <c r="C688" s="1217" t="s">
        <v>471</v>
      </c>
      <c r="D688" s="1218" t="s">
        <v>46</v>
      </c>
      <c r="E688" s="1223" t="str">
        <f>'SITE 4'!B898</f>
        <v>Animateur 13</v>
      </c>
      <c r="F688" s="1224">
        <f>'SITE 4'!C898</f>
        <v>0</v>
      </c>
      <c r="G688" s="1225">
        <f>'SITE 4'!D898</f>
        <v>0</v>
      </c>
      <c r="H688" s="1226">
        <f>'SITE 4'!E898</f>
        <v>0</v>
      </c>
    </row>
    <row r="689" spans="1:8" x14ac:dyDescent="0.25">
      <c r="A689" s="1217" t="s">
        <v>393</v>
      </c>
      <c r="B689" s="1217" t="str">
        <f>'SITE 4'!$H$6</f>
        <v>SITE 4</v>
      </c>
      <c r="C689" s="1217" t="s">
        <v>471</v>
      </c>
      <c r="D689" s="1218" t="s">
        <v>46</v>
      </c>
      <c r="E689" s="1223" t="str">
        <f>'SITE 4'!B899</f>
        <v>Animateur 14</v>
      </c>
      <c r="F689" s="1224">
        <f>'SITE 4'!C899</f>
        <v>0</v>
      </c>
      <c r="G689" s="1225">
        <f>'SITE 4'!D899</f>
        <v>0</v>
      </c>
      <c r="H689" s="1226">
        <f>'SITE 4'!E899</f>
        <v>0</v>
      </c>
    </row>
    <row r="690" spans="1:8" x14ac:dyDescent="0.25">
      <c r="A690" s="1217" t="s">
        <v>393</v>
      </c>
      <c r="B690" s="1217" t="str">
        <f>'SITE 4'!$H$6</f>
        <v>SITE 4</v>
      </c>
      <c r="C690" s="1217" t="s">
        <v>471</v>
      </c>
      <c r="D690" s="1218" t="s">
        <v>46</v>
      </c>
      <c r="E690" s="1223" t="str">
        <f>'SITE 4'!B900</f>
        <v>Animateur 15</v>
      </c>
      <c r="F690" s="1224">
        <f>'SITE 4'!C900</f>
        <v>0</v>
      </c>
      <c r="G690" s="1225">
        <f>'SITE 4'!D900</f>
        <v>0</v>
      </c>
      <c r="H690" s="1226">
        <f>'SITE 4'!E900</f>
        <v>0</v>
      </c>
    </row>
    <row r="691" spans="1:8" x14ac:dyDescent="0.25">
      <c r="A691" s="1217" t="s">
        <v>393</v>
      </c>
      <c r="B691" s="1217" t="str">
        <f>'SITE 4'!$H$6</f>
        <v>SITE 4</v>
      </c>
      <c r="C691" s="1217" t="s">
        <v>471</v>
      </c>
      <c r="D691" s="1218" t="s">
        <v>315</v>
      </c>
      <c r="E691" s="1223" t="str">
        <f>'SITE 4'!B904</f>
        <v>Agents d'entretien 1</v>
      </c>
      <c r="F691" s="1224">
        <f>'SITE 4'!C904</f>
        <v>0</v>
      </c>
      <c r="G691" s="1225">
        <f>'SITE 4'!D904</f>
        <v>0</v>
      </c>
      <c r="H691" s="1226">
        <f>'SITE 4'!E904</f>
        <v>0</v>
      </c>
    </row>
    <row r="692" spans="1:8" x14ac:dyDescent="0.25">
      <c r="A692" s="1217" t="s">
        <v>393</v>
      </c>
      <c r="B692" s="1217" t="str">
        <f>'SITE 4'!$H$6</f>
        <v>SITE 4</v>
      </c>
      <c r="C692" s="1217" t="s">
        <v>471</v>
      </c>
      <c r="D692" s="1218" t="s">
        <v>315</v>
      </c>
      <c r="E692" s="1223" t="str">
        <f>'SITE 4'!B905</f>
        <v>Agents d'entretien 2</v>
      </c>
      <c r="F692" s="1224">
        <f>'SITE 4'!C905</f>
        <v>0</v>
      </c>
      <c r="G692" s="1225">
        <f>'SITE 4'!D905</f>
        <v>0</v>
      </c>
      <c r="H692" s="1226">
        <f>'SITE 4'!E905</f>
        <v>0</v>
      </c>
    </row>
    <row r="693" spans="1:8" x14ac:dyDescent="0.25">
      <c r="A693" s="1217" t="s">
        <v>393</v>
      </c>
      <c r="B693" s="1217" t="str">
        <f>'SITE 4'!$H$6</f>
        <v>SITE 4</v>
      </c>
      <c r="C693" s="1217" t="s">
        <v>471</v>
      </c>
      <c r="D693" s="1218" t="s">
        <v>315</v>
      </c>
      <c r="E693" s="1223" t="str">
        <f>'SITE 4'!B906</f>
        <v>Agents d'entretien 3</v>
      </c>
      <c r="F693" s="1224">
        <f>'SITE 4'!C906</f>
        <v>0</v>
      </c>
      <c r="G693" s="1225">
        <f>'SITE 4'!D906</f>
        <v>0</v>
      </c>
      <c r="H693" s="1226">
        <f>'SITE 4'!E906</f>
        <v>0</v>
      </c>
    </row>
    <row r="694" spans="1:8" x14ac:dyDescent="0.25">
      <c r="A694" s="1217" t="s">
        <v>393</v>
      </c>
      <c r="B694" s="1217" t="str">
        <f>'SITE 4'!$H$6</f>
        <v>SITE 4</v>
      </c>
      <c r="C694" s="1217" t="s">
        <v>471</v>
      </c>
      <c r="D694" s="1218" t="s">
        <v>316</v>
      </c>
      <c r="E694" s="1223" t="str">
        <f>'SITE 4'!B910</f>
        <v>Secrétaire 1</v>
      </c>
      <c r="F694" s="1224">
        <f>'SITE 4'!C910</f>
        <v>0</v>
      </c>
      <c r="G694" s="1225">
        <f>'SITE 4'!D910</f>
        <v>0</v>
      </c>
      <c r="H694" s="1226">
        <f>'SITE 4'!E910</f>
        <v>0</v>
      </c>
    </row>
    <row r="695" spans="1:8" x14ac:dyDescent="0.25">
      <c r="A695" s="1217" t="s">
        <v>393</v>
      </c>
      <c r="B695" s="1217" t="str">
        <f>'SITE 4'!$H$6</f>
        <v>SITE 4</v>
      </c>
      <c r="C695" s="1217" t="s">
        <v>471</v>
      </c>
      <c r="D695" s="1218" t="s">
        <v>316</v>
      </c>
      <c r="E695" s="1223" t="str">
        <f>'SITE 4'!B911</f>
        <v>Secrétaire 2</v>
      </c>
      <c r="F695" s="1224">
        <f>'SITE 4'!C911</f>
        <v>0</v>
      </c>
      <c r="G695" s="1225">
        <f>'SITE 4'!D911</f>
        <v>0</v>
      </c>
      <c r="H695" s="1226">
        <f>'SITE 4'!E911</f>
        <v>0</v>
      </c>
    </row>
    <row r="696" spans="1:8" x14ac:dyDescent="0.25">
      <c r="A696" s="1217" t="s">
        <v>393</v>
      </c>
      <c r="B696" s="1217" t="str">
        <f>'SITE 4'!$H$6</f>
        <v>SITE 4</v>
      </c>
      <c r="C696" s="1217" t="s">
        <v>471</v>
      </c>
      <c r="D696" s="1218" t="s">
        <v>316</v>
      </c>
      <c r="E696" s="1223" t="str">
        <f>'SITE 4'!B912</f>
        <v>Secrétaire 3</v>
      </c>
      <c r="F696" s="1224">
        <f>'SITE 4'!C912</f>
        <v>0</v>
      </c>
      <c r="G696" s="1225">
        <f>'SITE 4'!D912</f>
        <v>0</v>
      </c>
      <c r="H696" s="1226">
        <f>'SITE 4'!E912</f>
        <v>0</v>
      </c>
    </row>
    <row r="697" spans="1:8" x14ac:dyDescent="0.25">
      <c r="A697" s="1217" t="s">
        <v>393</v>
      </c>
      <c r="B697" s="1217" t="str">
        <f>'SITE 4'!$H$6</f>
        <v>SITE 4</v>
      </c>
      <c r="C697" s="1217" t="s">
        <v>471</v>
      </c>
      <c r="D697" s="1218" t="s">
        <v>316</v>
      </c>
      <c r="E697" s="1223" t="str">
        <f>'SITE 4'!B913</f>
        <v>Secrétaire 4</v>
      </c>
      <c r="F697" s="1224">
        <f>'SITE 4'!C913</f>
        <v>0</v>
      </c>
      <c r="G697" s="1225">
        <f>'SITE 4'!D913</f>
        <v>0</v>
      </c>
      <c r="H697" s="1226">
        <f>'SITE 4'!E913</f>
        <v>0</v>
      </c>
    </row>
    <row r="698" spans="1:8" x14ac:dyDescent="0.25">
      <c r="A698" s="1217" t="s">
        <v>393</v>
      </c>
      <c r="B698" s="1217" t="str">
        <f>'SITE 4'!$H$6</f>
        <v>SITE 4</v>
      </c>
      <c r="C698" s="1217" t="s">
        <v>471</v>
      </c>
      <c r="D698" s="1218" t="s">
        <v>316</v>
      </c>
      <c r="E698" s="1223" t="str">
        <f>'SITE 4'!B914</f>
        <v>Secrétaire 5</v>
      </c>
      <c r="F698" s="1224">
        <f>'SITE 4'!C914</f>
        <v>0</v>
      </c>
      <c r="G698" s="1225">
        <f>'SITE 4'!D914</f>
        <v>0</v>
      </c>
      <c r="H698" s="1226">
        <f>'SITE 4'!E914</f>
        <v>0</v>
      </c>
    </row>
    <row r="699" spans="1:8" x14ac:dyDescent="0.25">
      <c r="A699" s="1217" t="s">
        <v>394</v>
      </c>
      <c r="B699" s="1217" t="str">
        <f>'SITE 5'!$H$6</f>
        <v>SITE 5</v>
      </c>
      <c r="C699" s="1217" t="s">
        <v>470</v>
      </c>
      <c r="D699" s="1218" t="s">
        <v>21</v>
      </c>
      <c r="E699" s="1223" t="str">
        <f>'SITE 5'!B20</f>
        <v>Coordinateur 1</v>
      </c>
      <c r="F699" s="1224">
        <f>'SITE 5'!C20</f>
        <v>0</v>
      </c>
      <c r="G699" s="1225">
        <f>'SITE 5'!D20</f>
        <v>0</v>
      </c>
      <c r="H699" s="1226">
        <f>'SITE 5'!E20</f>
        <v>0</v>
      </c>
    </row>
    <row r="700" spans="1:8" x14ac:dyDescent="0.25">
      <c r="A700" s="1217" t="s">
        <v>394</v>
      </c>
      <c r="B700" s="1217" t="str">
        <f>'SITE 5'!$H$6</f>
        <v>SITE 5</v>
      </c>
      <c r="C700" s="1217" t="s">
        <v>470</v>
      </c>
      <c r="D700" s="1218" t="s">
        <v>21</v>
      </c>
      <c r="E700" s="1223" t="str">
        <f>'SITE 5'!B21</f>
        <v>Coordinateur 2</v>
      </c>
      <c r="F700" s="1224">
        <f>'SITE 5'!C21</f>
        <v>0</v>
      </c>
      <c r="G700" s="1225">
        <f>'SITE 5'!D21</f>
        <v>0</v>
      </c>
      <c r="H700" s="1226">
        <f>'SITE 5'!E21</f>
        <v>0</v>
      </c>
    </row>
    <row r="701" spans="1:8" x14ac:dyDescent="0.25">
      <c r="A701" s="1217" t="s">
        <v>394</v>
      </c>
      <c r="B701" s="1217" t="str">
        <f>'SITE 5'!$H$6</f>
        <v>SITE 5</v>
      </c>
      <c r="C701" s="1217" t="s">
        <v>470</v>
      </c>
      <c r="D701" s="1218" t="s">
        <v>21</v>
      </c>
      <c r="E701" s="1223" t="str">
        <f>'SITE 5'!B22</f>
        <v>Coordinateur 3</v>
      </c>
      <c r="F701" s="1224">
        <f>'SITE 5'!C22</f>
        <v>0</v>
      </c>
      <c r="G701" s="1225">
        <f>'SITE 5'!D22</f>
        <v>0</v>
      </c>
      <c r="H701" s="1226">
        <f>'SITE 5'!E22</f>
        <v>0</v>
      </c>
    </row>
    <row r="702" spans="1:8" x14ac:dyDescent="0.25">
      <c r="A702" s="1217" t="s">
        <v>394</v>
      </c>
      <c r="B702" s="1217" t="str">
        <f>'SITE 5'!$H$6</f>
        <v>SITE 5</v>
      </c>
      <c r="C702" s="1217" t="s">
        <v>470</v>
      </c>
      <c r="D702" s="1218" t="s">
        <v>605</v>
      </c>
      <c r="E702" s="1223" t="str">
        <f>'SITE 5'!B26</f>
        <v>Responsable 1</v>
      </c>
      <c r="F702" s="1224">
        <f>'SITE 5'!C26</f>
        <v>0</v>
      </c>
      <c r="G702" s="1225">
        <f>'SITE 5'!D26</f>
        <v>0</v>
      </c>
      <c r="H702" s="1226">
        <f>'SITE 5'!E26</f>
        <v>0</v>
      </c>
    </row>
    <row r="703" spans="1:8" x14ac:dyDescent="0.25">
      <c r="A703" s="1217" t="s">
        <v>394</v>
      </c>
      <c r="B703" s="1217" t="str">
        <f>'SITE 5'!$H$6</f>
        <v>SITE 5</v>
      </c>
      <c r="C703" s="1217" t="s">
        <v>470</v>
      </c>
      <c r="D703" s="1218" t="s">
        <v>605</v>
      </c>
      <c r="E703" s="1223" t="str">
        <f>'SITE 5'!B27</f>
        <v>Responsable 2</v>
      </c>
      <c r="F703" s="1224">
        <f>'SITE 5'!C27</f>
        <v>0</v>
      </c>
      <c r="G703" s="1225">
        <f>'SITE 5'!D27</f>
        <v>0</v>
      </c>
      <c r="H703" s="1226">
        <f>'SITE 5'!E27</f>
        <v>0</v>
      </c>
    </row>
    <row r="704" spans="1:8" x14ac:dyDescent="0.25">
      <c r="A704" s="1217" t="s">
        <v>394</v>
      </c>
      <c r="B704" s="1217" t="str">
        <f>'SITE 5'!$H$6</f>
        <v>SITE 5</v>
      </c>
      <c r="C704" s="1217" t="s">
        <v>470</v>
      </c>
      <c r="D704" s="1218" t="s">
        <v>605</v>
      </c>
      <c r="E704" s="1223" t="str">
        <f>'SITE 5'!B28</f>
        <v>Responsable 3</v>
      </c>
      <c r="F704" s="1224">
        <f>'SITE 5'!C28</f>
        <v>0</v>
      </c>
      <c r="G704" s="1225">
        <f>'SITE 5'!D28</f>
        <v>0</v>
      </c>
      <c r="H704" s="1226">
        <f>'SITE 5'!E28</f>
        <v>0</v>
      </c>
    </row>
    <row r="705" spans="1:8" x14ac:dyDescent="0.25">
      <c r="A705" s="1217" t="s">
        <v>394</v>
      </c>
      <c r="B705" s="1217" t="str">
        <f>'SITE 5'!$H$6</f>
        <v>SITE 5</v>
      </c>
      <c r="C705" s="1217" t="s">
        <v>470</v>
      </c>
      <c r="D705" s="1218" t="s">
        <v>46</v>
      </c>
      <c r="E705" s="1223" t="str">
        <f>'SITE 5'!B32</f>
        <v>Animateur 1</v>
      </c>
      <c r="F705" s="1224">
        <f>'SITE 5'!C32</f>
        <v>0</v>
      </c>
      <c r="G705" s="1225">
        <f>'SITE 5'!D32</f>
        <v>0</v>
      </c>
      <c r="H705" s="1226">
        <f>'SITE 5'!E32</f>
        <v>0</v>
      </c>
    </row>
    <row r="706" spans="1:8" x14ac:dyDescent="0.25">
      <c r="A706" s="1217" t="s">
        <v>394</v>
      </c>
      <c r="B706" s="1217" t="str">
        <f>'SITE 5'!$H$6</f>
        <v>SITE 5</v>
      </c>
      <c r="C706" s="1217" t="s">
        <v>470</v>
      </c>
      <c r="D706" s="1218" t="s">
        <v>46</v>
      </c>
      <c r="E706" s="1223" t="str">
        <f>'SITE 5'!B33</f>
        <v>Animateur 2</v>
      </c>
      <c r="F706" s="1224">
        <f>'SITE 5'!C33</f>
        <v>0</v>
      </c>
      <c r="G706" s="1225">
        <f>'SITE 5'!D33</f>
        <v>0</v>
      </c>
      <c r="H706" s="1226">
        <f>'SITE 5'!E33</f>
        <v>0</v>
      </c>
    </row>
    <row r="707" spans="1:8" x14ac:dyDescent="0.25">
      <c r="A707" s="1217" t="s">
        <v>394</v>
      </c>
      <c r="B707" s="1217" t="str">
        <f>'SITE 5'!$H$6</f>
        <v>SITE 5</v>
      </c>
      <c r="C707" s="1217" t="s">
        <v>470</v>
      </c>
      <c r="D707" s="1218" t="s">
        <v>46</v>
      </c>
      <c r="E707" s="1223" t="str">
        <f>'SITE 5'!B34</f>
        <v>Animateur 3</v>
      </c>
      <c r="F707" s="1224">
        <f>'SITE 5'!C34</f>
        <v>0</v>
      </c>
      <c r="G707" s="1225">
        <f>'SITE 5'!D34</f>
        <v>0</v>
      </c>
      <c r="H707" s="1226">
        <f>'SITE 5'!E34</f>
        <v>0</v>
      </c>
    </row>
    <row r="708" spans="1:8" x14ac:dyDescent="0.25">
      <c r="A708" s="1217" t="s">
        <v>394</v>
      </c>
      <c r="B708" s="1217" t="str">
        <f>'SITE 5'!$H$6</f>
        <v>SITE 5</v>
      </c>
      <c r="C708" s="1217" t="s">
        <v>470</v>
      </c>
      <c r="D708" s="1218" t="s">
        <v>46</v>
      </c>
      <c r="E708" s="1223" t="str">
        <f>'SITE 5'!B35</f>
        <v>Animateur 4</v>
      </c>
      <c r="F708" s="1224">
        <f>'SITE 5'!C35</f>
        <v>0</v>
      </c>
      <c r="G708" s="1225">
        <f>'SITE 5'!D35</f>
        <v>0</v>
      </c>
      <c r="H708" s="1226">
        <f>'SITE 5'!E35</f>
        <v>0</v>
      </c>
    </row>
    <row r="709" spans="1:8" x14ac:dyDescent="0.25">
      <c r="A709" s="1217" t="s">
        <v>394</v>
      </c>
      <c r="B709" s="1217" t="str">
        <f>'SITE 5'!$H$6</f>
        <v>SITE 5</v>
      </c>
      <c r="C709" s="1217" t="s">
        <v>470</v>
      </c>
      <c r="D709" s="1218" t="s">
        <v>46</v>
      </c>
      <c r="E709" s="1223" t="str">
        <f>'SITE 5'!B36</f>
        <v>Animateur 5</v>
      </c>
      <c r="F709" s="1224">
        <f>'SITE 5'!C36</f>
        <v>0</v>
      </c>
      <c r="G709" s="1225">
        <f>'SITE 5'!D36</f>
        <v>0</v>
      </c>
      <c r="H709" s="1226">
        <f>'SITE 5'!E36</f>
        <v>0</v>
      </c>
    </row>
    <row r="710" spans="1:8" x14ac:dyDescent="0.25">
      <c r="A710" s="1217" t="s">
        <v>394</v>
      </c>
      <c r="B710" s="1217" t="str">
        <f>'SITE 5'!$H$6</f>
        <v>SITE 5</v>
      </c>
      <c r="C710" s="1217" t="s">
        <v>470</v>
      </c>
      <c r="D710" s="1218" t="s">
        <v>46</v>
      </c>
      <c r="E710" s="1223" t="str">
        <f>'SITE 5'!B37</f>
        <v>Animateur 6</v>
      </c>
      <c r="F710" s="1224">
        <f>'SITE 5'!C37</f>
        <v>0</v>
      </c>
      <c r="G710" s="1225">
        <f>'SITE 5'!D37</f>
        <v>0</v>
      </c>
      <c r="H710" s="1226">
        <f>'SITE 5'!E37</f>
        <v>0</v>
      </c>
    </row>
    <row r="711" spans="1:8" x14ac:dyDescent="0.25">
      <c r="A711" s="1217" t="s">
        <v>394</v>
      </c>
      <c r="B711" s="1217" t="str">
        <f>'SITE 5'!$H$6</f>
        <v>SITE 5</v>
      </c>
      <c r="C711" s="1217" t="s">
        <v>470</v>
      </c>
      <c r="D711" s="1218" t="s">
        <v>46</v>
      </c>
      <c r="E711" s="1223" t="str">
        <f>'SITE 5'!B38</f>
        <v>Animateur 7</v>
      </c>
      <c r="F711" s="1224">
        <f>'SITE 5'!C38</f>
        <v>0</v>
      </c>
      <c r="G711" s="1225">
        <f>'SITE 5'!D38</f>
        <v>0</v>
      </c>
      <c r="H711" s="1226">
        <f>'SITE 5'!E38</f>
        <v>0</v>
      </c>
    </row>
    <row r="712" spans="1:8" x14ac:dyDescent="0.25">
      <c r="A712" s="1217" t="s">
        <v>394</v>
      </c>
      <c r="B712" s="1217" t="str">
        <f>'SITE 5'!$H$6</f>
        <v>SITE 5</v>
      </c>
      <c r="C712" s="1217" t="s">
        <v>470</v>
      </c>
      <c r="D712" s="1218" t="s">
        <v>46</v>
      </c>
      <c r="E712" s="1223" t="str">
        <f>'SITE 5'!B39</f>
        <v>Animateur 8</v>
      </c>
      <c r="F712" s="1224">
        <f>'SITE 5'!C39</f>
        <v>0</v>
      </c>
      <c r="G712" s="1225">
        <f>'SITE 5'!D39</f>
        <v>0</v>
      </c>
      <c r="H712" s="1226">
        <f>'SITE 5'!E39</f>
        <v>0</v>
      </c>
    </row>
    <row r="713" spans="1:8" x14ac:dyDescent="0.25">
      <c r="A713" s="1217" t="s">
        <v>394</v>
      </c>
      <c r="B713" s="1217" t="str">
        <f>'SITE 5'!$H$6</f>
        <v>SITE 5</v>
      </c>
      <c r="C713" s="1217" t="s">
        <v>470</v>
      </c>
      <c r="D713" s="1218" t="s">
        <v>46</v>
      </c>
      <c r="E713" s="1223" t="str">
        <f>'SITE 5'!B40</f>
        <v>Animateur 9</v>
      </c>
      <c r="F713" s="1224">
        <f>'SITE 5'!C40</f>
        <v>0</v>
      </c>
      <c r="G713" s="1225">
        <f>'SITE 5'!D40</f>
        <v>0</v>
      </c>
      <c r="H713" s="1226">
        <f>'SITE 5'!E40</f>
        <v>0</v>
      </c>
    </row>
    <row r="714" spans="1:8" x14ac:dyDescent="0.25">
      <c r="A714" s="1217" t="s">
        <v>394</v>
      </c>
      <c r="B714" s="1217" t="str">
        <f>'SITE 5'!$H$6</f>
        <v>SITE 5</v>
      </c>
      <c r="C714" s="1217" t="s">
        <v>470</v>
      </c>
      <c r="D714" s="1218" t="s">
        <v>46</v>
      </c>
      <c r="E714" s="1223" t="str">
        <f>'SITE 5'!B41</f>
        <v>Animateur 10</v>
      </c>
      <c r="F714" s="1224">
        <f>'SITE 5'!C41</f>
        <v>0</v>
      </c>
      <c r="G714" s="1225">
        <f>'SITE 5'!D41</f>
        <v>0</v>
      </c>
      <c r="H714" s="1226">
        <f>'SITE 5'!E41</f>
        <v>0</v>
      </c>
    </row>
    <row r="715" spans="1:8" x14ac:dyDescent="0.25">
      <c r="A715" s="1217" t="s">
        <v>394</v>
      </c>
      <c r="B715" s="1217" t="str">
        <f>'SITE 5'!$H$6</f>
        <v>SITE 5</v>
      </c>
      <c r="C715" s="1217" t="s">
        <v>470</v>
      </c>
      <c r="D715" s="1218" t="s">
        <v>46</v>
      </c>
      <c r="E715" s="1223" t="str">
        <f>'SITE 5'!B42</f>
        <v>Animateur 11</v>
      </c>
      <c r="F715" s="1224">
        <f>'SITE 5'!C42</f>
        <v>0</v>
      </c>
      <c r="G715" s="1225">
        <f>'SITE 5'!D42</f>
        <v>0</v>
      </c>
      <c r="H715" s="1226">
        <f>'SITE 5'!E42</f>
        <v>0</v>
      </c>
    </row>
    <row r="716" spans="1:8" x14ac:dyDescent="0.25">
      <c r="A716" s="1217" t="s">
        <v>394</v>
      </c>
      <c r="B716" s="1217" t="str">
        <f>'SITE 5'!$H$6</f>
        <v>SITE 5</v>
      </c>
      <c r="C716" s="1217" t="s">
        <v>470</v>
      </c>
      <c r="D716" s="1218" t="s">
        <v>46</v>
      </c>
      <c r="E716" s="1223" t="str">
        <f>'SITE 5'!B43</f>
        <v>Animateur 12</v>
      </c>
      <c r="F716" s="1224">
        <f>'SITE 5'!C43</f>
        <v>0</v>
      </c>
      <c r="G716" s="1225">
        <f>'SITE 5'!D43</f>
        <v>0</v>
      </c>
      <c r="H716" s="1226">
        <f>'SITE 5'!E43</f>
        <v>0</v>
      </c>
    </row>
    <row r="717" spans="1:8" x14ac:dyDescent="0.25">
      <c r="A717" s="1217" t="s">
        <v>394</v>
      </c>
      <c r="B717" s="1217" t="str">
        <f>'SITE 5'!$H$6</f>
        <v>SITE 5</v>
      </c>
      <c r="C717" s="1217" t="s">
        <v>470</v>
      </c>
      <c r="D717" s="1218" t="s">
        <v>46</v>
      </c>
      <c r="E717" s="1223" t="str">
        <f>'SITE 5'!B44</f>
        <v>Animateur 13</v>
      </c>
      <c r="F717" s="1224">
        <f>'SITE 5'!C44</f>
        <v>0</v>
      </c>
      <c r="G717" s="1225">
        <f>'SITE 5'!D44</f>
        <v>0</v>
      </c>
      <c r="H717" s="1226">
        <f>'SITE 5'!E44</f>
        <v>0</v>
      </c>
    </row>
    <row r="718" spans="1:8" x14ac:dyDescent="0.25">
      <c r="A718" s="1217" t="s">
        <v>394</v>
      </c>
      <c r="B718" s="1217" t="str">
        <f>'SITE 5'!$H$6</f>
        <v>SITE 5</v>
      </c>
      <c r="C718" s="1217" t="s">
        <v>470</v>
      </c>
      <c r="D718" s="1218" t="s">
        <v>46</v>
      </c>
      <c r="E718" s="1223" t="str">
        <f>'SITE 5'!B45</f>
        <v>Animateur 14</v>
      </c>
      <c r="F718" s="1224">
        <f>'SITE 5'!C45</f>
        <v>0</v>
      </c>
      <c r="G718" s="1225">
        <f>'SITE 5'!D45</f>
        <v>0</v>
      </c>
      <c r="H718" s="1226">
        <f>'SITE 5'!E45</f>
        <v>0</v>
      </c>
    </row>
    <row r="719" spans="1:8" x14ac:dyDescent="0.25">
      <c r="A719" s="1217" t="s">
        <v>394</v>
      </c>
      <c r="B719" s="1217" t="str">
        <f>'SITE 5'!$H$6</f>
        <v>SITE 5</v>
      </c>
      <c r="C719" s="1217" t="s">
        <v>470</v>
      </c>
      <c r="D719" s="1218" t="s">
        <v>46</v>
      </c>
      <c r="E719" s="1223" t="str">
        <f>'SITE 5'!B46</f>
        <v>Animateur 15</v>
      </c>
      <c r="F719" s="1224">
        <f>'SITE 5'!C46</f>
        <v>0</v>
      </c>
      <c r="G719" s="1225">
        <f>'SITE 5'!D46</f>
        <v>0</v>
      </c>
      <c r="H719" s="1226">
        <f>'SITE 5'!E46</f>
        <v>0</v>
      </c>
    </row>
    <row r="720" spans="1:8" x14ac:dyDescent="0.25">
      <c r="A720" s="1217" t="s">
        <v>394</v>
      </c>
      <c r="B720" s="1217" t="str">
        <f>'SITE 5'!$H$6</f>
        <v>SITE 5</v>
      </c>
      <c r="C720" s="1217" t="s">
        <v>470</v>
      </c>
      <c r="D720" s="1218" t="s">
        <v>315</v>
      </c>
      <c r="E720" s="1223" t="str">
        <f>'SITE 5'!B50</f>
        <v>Agents d'entretien 1</v>
      </c>
      <c r="F720" s="1224">
        <f>'SITE 5'!C50</f>
        <v>0</v>
      </c>
      <c r="G720" s="1225">
        <f>'SITE 5'!D50</f>
        <v>0</v>
      </c>
      <c r="H720" s="1226">
        <f>'SITE 5'!E50</f>
        <v>0</v>
      </c>
    </row>
    <row r="721" spans="1:8" x14ac:dyDescent="0.25">
      <c r="A721" s="1217" t="s">
        <v>394</v>
      </c>
      <c r="B721" s="1217" t="str">
        <f>'SITE 5'!$H$6</f>
        <v>SITE 5</v>
      </c>
      <c r="C721" s="1217" t="s">
        <v>470</v>
      </c>
      <c r="D721" s="1218" t="s">
        <v>315</v>
      </c>
      <c r="E721" s="1223" t="str">
        <f>'SITE 5'!B51</f>
        <v>Agents d'entretien 2</v>
      </c>
      <c r="F721" s="1224">
        <f>'SITE 5'!C51</f>
        <v>0</v>
      </c>
      <c r="G721" s="1225">
        <f>'SITE 5'!D51</f>
        <v>0</v>
      </c>
      <c r="H721" s="1226">
        <f>'SITE 5'!E51</f>
        <v>0</v>
      </c>
    </row>
    <row r="722" spans="1:8" x14ac:dyDescent="0.25">
      <c r="A722" s="1217" t="s">
        <v>394</v>
      </c>
      <c r="B722" s="1217" t="str">
        <f>'SITE 5'!$H$6</f>
        <v>SITE 5</v>
      </c>
      <c r="C722" s="1217" t="s">
        <v>470</v>
      </c>
      <c r="D722" s="1218" t="s">
        <v>315</v>
      </c>
      <c r="E722" s="1223" t="str">
        <f>'SITE 5'!B52</f>
        <v>Agents d'entretien 3</v>
      </c>
      <c r="F722" s="1224">
        <f>'SITE 5'!C52</f>
        <v>0</v>
      </c>
      <c r="G722" s="1225">
        <f>'SITE 5'!D52</f>
        <v>0</v>
      </c>
      <c r="H722" s="1226">
        <f>'SITE 5'!E52</f>
        <v>0</v>
      </c>
    </row>
    <row r="723" spans="1:8" x14ac:dyDescent="0.25">
      <c r="A723" s="1217" t="s">
        <v>394</v>
      </c>
      <c r="B723" s="1217" t="str">
        <f>'SITE 5'!$H$6</f>
        <v>SITE 5</v>
      </c>
      <c r="C723" s="1217" t="s">
        <v>470</v>
      </c>
      <c r="D723" s="1218" t="s">
        <v>316</v>
      </c>
      <c r="E723" s="1223" t="str">
        <f>'SITE 5'!B56</f>
        <v>Secrétaire 1</v>
      </c>
      <c r="F723" s="1224">
        <f>'SITE 5'!C56</f>
        <v>0</v>
      </c>
      <c r="G723" s="1225">
        <f>'SITE 5'!D56</f>
        <v>0</v>
      </c>
      <c r="H723" s="1226">
        <f>'SITE 5'!E56</f>
        <v>0</v>
      </c>
    </row>
    <row r="724" spans="1:8" x14ac:dyDescent="0.25">
      <c r="A724" s="1217" t="s">
        <v>394</v>
      </c>
      <c r="B724" s="1217" t="str">
        <f>'SITE 5'!$H$6</f>
        <v>SITE 5</v>
      </c>
      <c r="C724" s="1217" t="s">
        <v>470</v>
      </c>
      <c r="D724" s="1218" t="s">
        <v>316</v>
      </c>
      <c r="E724" s="1223" t="str">
        <f>'SITE 5'!B57</f>
        <v>Secrétaire 2</v>
      </c>
      <c r="F724" s="1224">
        <f>'SITE 5'!C57</f>
        <v>0</v>
      </c>
      <c r="G724" s="1225">
        <f>'SITE 5'!D57</f>
        <v>0</v>
      </c>
      <c r="H724" s="1226">
        <f>'SITE 5'!E57</f>
        <v>0</v>
      </c>
    </row>
    <row r="725" spans="1:8" x14ac:dyDescent="0.25">
      <c r="A725" s="1217" t="s">
        <v>394</v>
      </c>
      <c r="B725" s="1217" t="str">
        <f>'SITE 5'!$H$6</f>
        <v>SITE 5</v>
      </c>
      <c r="C725" s="1217" t="s">
        <v>470</v>
      </c>
      <c r="D725" s="1218" t="s">
        <v>316</v>
      </c>
      <c r="E725" s="1223" t="str">
        <f>'SITE 5'!B58</f>
        <v>Secrétaire 3</v>
      </c>
      <c r="F725" s="1224">
        <f>'SITE 5'!C58</f>
        <v>0</v>
      </c>
      <c r="G725" s="1225">
        <f>'SITE 5'!D58</f>
        <v>0</v>
      </c>
      <c r="H725" s="1226">
        <f>'SITE 5'!E58</f>
        <v>0</v>
      </c>
    </row>
    <row r="726" spans="1:8" x14ac:dyDescent="0.25">
      <c r="A726" s="1217" t="s">
        <v>394</v>
      </c>
      <c r="B726" s="1217" t="str">
        <f>'SITE 5'!$H$6</f>
        <v>SITE 5</v>
      </c>
      <c r="C726" s="1217" t="s">
        <v>470</v>
      </c>
      <c r="D726" s="1218" t="s">
        <v>316</v>
      </c>
      <c r="E726" s="1223" t="str">
        <f>'SITE 5'!B59</f>
        <v>Secrétaire 4</v>
      </c>
      <c r="F726" s="1224">
        <f>'SITE 5'!C59</f>
        <v>0</v>
      </c>
      <c r="G726" s="1225">
        <f>'SITE 5'!D59</f>
        <v>0</v>
      </c>
      <c r="H726" s="1226">
        <f>'SITE 5'!E59</f>
        <v>0</v>
      </c>
    </row>
    <row r="727" spans="1:8" x14ac:dyDescent="0.25">
      <c r="A727" s="1217" t="s">
        <v>394</v>
      </c>
      <c r="B727" s="1217" t="str">
        <f>'SITE 5'!$H$6</f>
        <v>SITE 5</v>
      </c>
      <c r="C727" s="1217" t="s">
        <v>470</v>
      </c>
      <c r="D727" s="1218" t="s">
        <v>316</v>
      </c>
      <c r="E727" s="1223" t="str">
        <f>'SITE 5'!B60</f>
        <v>Secrétaire 5</v>
      </c>
      <c r="F727" s="1224">
        <f>'SITE 5'!C60</f>
        <v>0</v>
      </c>
      <c r="G727" s="1225">
        <f>'SITE 5'!D60</f>
        <v>0</v>
      </c>
      <c r="H727" s="1226">
        <f>'SITE 5'!E60</f>
        <v>0</v>
      </c>
    </row>
    <row r="728" spans="1:8" x14ac:dyDescent="0.25">
      <c r="A728" s="1217" t="s">
        <v>394</v>
      </c>
      <c r="B728" s="1217" t="str">
        <f>'SITE 5'!$H$6</f>
        <v>SITE 5</v>
      </c>
      <c r="C728" s="1217" t="s">
        <v>606</v>
      </c>
      <c r="D728" s="1218" t="s">
        <v>21</v>
      </c>
      <c r="E728" s="1223" t="str">
        <f>'SITE 5'!B381</f>
        <v>Coordinateur 1</v>
      </c>
      <c r="F728" s="1224">
        <f>'SITE 5'!C381</f>
        <v>0</v>
      </c>
      <c r="G728" s="1225">
        <f>'SITE 5'!D381</f>
        <v>0</v>
      </c>
      <c r="H728" s="1226">
        <f>'SITE 5'!E381</f>
        <v>0</v>
      </c>
    </row>
    <row r="729" spans="1:8" x14ac:dyDescent="0.25">
      <c r="A729" s="1217" t="s">
        <v>394</v>
      </c>
      <c r="B729" s="1217" t="str">
        <f>'SITE 5'!$H$6</f>
        <v>SITE 5</v>
      </c>
      <c r="C729" s="1217" t="s">
        <v>606</v>
      </c>
      <c r="D729" s="1218" t="s">
        <v>21</v>
      </c>
      <c r="E729" s="1223" t="str">
        <f>'SITE 5'!B382</f>
        <v>Coordinateur 2</v>
      </c>
      <c r="F729" s="1224">
        <f>'SITE 5'!C382</f>
        <v>0</v>
      </c>
      <c r="G729" s="1225">
        <f>'SITE 5'!D382</f>
        <v>0</v>
      </c>
      <c r="H729" s="1226">
        <f>'SITE 5'!E382</f>
        <v>0</v>
      </c>
    </row>
    <row r="730" spans="1:8" x14ac:dyDescent="0.25">
      <c r="A730" s="1217" t="s">
        <v>394</v>
      </c>
      <c r="B730" s="1217" t="str">
        <f>'SITE 5'!$H$6</f>
        <v>SITE 5</v>
      </c>
      <c r="C730" s="1217" t="s">
        <v>606</v>
      </c>
      <c r="D730" s="1218" t="s">
        <v>21</v>
      </c>
      <c r="E730" s="1223" t="str">
        <f>'SITE 5'!B383</f>
        <v>Coordinateur 3</v>
      </c>
      <c r="F730" s="1224">
        <f>'SITE 5'!C383</f>
        <v>0</v>
      </c>
      <c r="G730" s="1225">
        <f>'SITE 5'!D383</f>
        <v>0</v>
      </c>
      <c r="H730" s="1226">
        <f>'SITE 5'!E383</f>
        <v>0</v>
      </c>
    </row>
    <row r="731" spans="1:8" x14ac:dyDescent="0.25">
      <c r="A731" s="1217" t="s">
        <v>394</v>
      </c>
      <c r="B731" s="1217" t="str">
        <f>'SITE 5'!$H$6</f>
        <v>SITE 5</v>
      </c>
      <c r="C731" s="1217" t="s">
        <v>606</v>
      </c>
      <c r="D731" s="1218" t="s">
        <v>605</v>
      </c>
      <c r="E731" s="1223" t="str">
        <f>'SITE 5'!B387</f>
        <v>Responsable 1</v>
      </c>
      <c r="F731" s="1224">
        <f>'SITE 5'!C387</f>
        <v>0</v>
      </c>
      <c r="G731" s="1225">
        <f>'SITE 5'!D387</f>
        <v>0</v>
      </c>
      <c r="H731" s="1226">
        <f>'SITE 5'!E387</f>
        <v>0</v>
      </c>
    </row>
    <row r="732" spans="1:8" x14ac:dyDescent="0.25">
      <c r="A732" s="1217" t="s">
        <v>394</v>
      </c>
      <c r="B732" s="1217" t="str">
        <f>'SITE 5'!$H$6</f>
        <v>SITE 5</v>
      </c>
      <c r="C732" s="1217" t="s">
        <v>606</v>
      </c>
      <c r="D732" s="1218" t="s">
        <v>605</v>
      </c>
      <c r="E732" s="1223" t="str">
        <f>'SITE 5'!B388</f>
        <v>Responsable 2</v>
      </c>
      <c r="F732" s="1224">
        <f>'SITE 5'!C388</f>
        <v>0</v>
      </c>
      <c r="G732" s="1225">
        <f>'SITE 5'!D388</f>
        <v>0</v>
      </c>
      <c r="H732" s="1226">
        <f>'SITE 5'!E388</f>
        <v>0</v>
      </c>
    </row>
    <row r="733" spans="1:8" x14ac:dyDescent="0.25">
      <c r="A733" s="1217" t="s">
        <v>394</v>
      </c>
      <c r="B733" s="1217" t="str">
        <f>'SITE 5'!$H$6</f>
        <v>SITE 5</v>
      </c>
      <c r="C733" s="1217" t="s">
        <v>606</v>
      </c>
      <c r="D733" s="1218" t="s">
        <v>605</v>
      </c>
      <c r="E733" s="1223" t="str">
        <f>'SITE 5'!B389</f>
        <v>Responsable 3</v>
      </c>
      <c r="F733" s="1224">
        <f>'SITE 5'!C389</f>
        <v>0</v>
      </c>
      <c r="G733" s="1225">
        <f>'SITE 5'!D389</f>
        <v>0</v>
      </c>
      <c r="H733" s="1226">
        <f>'SITE 5'!E389</f>
        <v>0</v>
      </c>
    </row>
    <row r="734" spans="1:8" x14ac:dyDescent="0.25">
      <c r="A734" s="1217" t="s">
        <v>394</v>
      </c>
      <c r="B734" s="1217" t="str">
        <f>'SITE 5'!$H$6</f>
        <v>SITE 5</v>
      </c>
      <c r="C734" s="1217" t="s">
        <v>606</v>
      </c>
      <c r="D734" s="1218" t="s">
        <v>46</v>
      </c>
      <c r="E734" s="1223" t="str">
        <f>'SITE 5'!B393</f>
        <v>Animateur 1</v>
      </c>
      <c r="F734" s="1224">
        <f>'SITE 5'!C393</f>
        <v>0</v>
      </c>
      <c r="G734" s="1225">
        <f>'SITE 5'!D393</f>
        <v>0</v>
      </c>
      <c r="H734" s="1226">
        <f>'SITE 5'!E393</f>
        <v>0</v>
      </c>
    </row>
    <row r="735" spans="1:8" x14ac:dyDescent="0.25">
      <c r="A735" s="1217" t="s">
        <v>394</v>
      </c>
      <c r="B735" s="1217" t="str">
        <f>'SITE 5'!$H$6</f>
        <v>SITE 5</v>
      </c>
      <c r="C735" s="1217" t="s">
        <v>606</v>
      </c>
      <c r="D735" s="1218" t="s">
        <v>46</v>
      </c>
      <c r="E735" s="1223" t="str">
        <f>'SITE 5'!B394</f>
        <v>Animateur 2</v>
      </c>
      <c r="F735" s="1224">
        <f>'SITE 5'!C394</f>
        <v>0</v>
      </c>
      <c r="G735" s="1225">
        <f>'SITE 5'!D394</f>
        <v>0</v>
      </c>
      <c r="H735" s="1226">
        <f>'SITE 5'!E394</f>
        <v>0</v>
      </c>
    </row>
    <row r="736" spans="1:8" x14ac:dyDescent="0.25">
      <c r="A736" s="1217" t="s">
        <v>394</v>
      </c>
      <c r="B736" s="1217" t="str">
        <f>'SITE 5'!$H$6</f>
        <v>SITE 5</v>
      </c>
      <c r="C736" s="1217" t="s">
        <v>606</v>
      </c>
      <c r="D736" s="1218" t="s">
        <v>46</v>
      </c>
      <c r="E736" s="1223" t="str">
        <f>'SITE 5'!B395</f>
        <v>Animateur 3</v>
      </c>
      <c r="F736" s="1224">
        <f>'SITE 5'!C395</f>
        <v>0</v>
      </c>
      <c r="G736" s="1225">
        <f>'SITE 5'!D395</f>
        <v>0</v>
      </c>
      <c r="H736" s="1226">
        <f>'SITE 5'!E395</f>
        <v>0</v>
      </c>
    </row>
    <row r="737" spans="1:8" x14ac:dyDescent="0.25">
      <c r="A737" s="1217" t="s">
        <v>394</v>
      </c>
      <c r="B737" s="1217" t="str">
        <f>'SITE 5'!$H$6</f>
        <v>SITE 5</v>
      </c>
      <c r="C737" s="1217" t="s">
        <v>606</v>
      </c>
      <c r="D737" s="1218" t="s">
        <v>46</v>
      </c>
      <c r="E737" s="1223" t="str">
        <f>'SITE 5'!B396</f>
        <v>Animateur 4</v>
      </c>
      <c r="F737" s="1224">
        <f>'SITE 5'!C396</f>
        <v>0</v>
      </c>
      <c r="G737" s="1225">
        <f>'SITE 5'!D396</f>
        <v>0</v>
      </c>
      <c r="H737" s="1226">
        <f>'SITE 5'!E396</f>
        <v>0</v>
      </c>
    </row>
    <row r="738" spans="1:8" x14ac:dyDescent="0.25">
      <c r="A738" s="1217" t="s">
        <v>394</v>
      </c>
      <c r="B738" s="1217" t="str">
        <f>'SITE 5'!$H$6</f>
        <v>SITE 5</v>
      </c>
      <c r="C738" s="1217" t="s">
        <v>606</v>
      </c>
      <c r="D738" s="1218" t="s">
        <v>46</v>
      </c>
      <c r="E738" s="1223" t="str">
        <f>'SITE 5'!B397</f>
        <v>Animateur 5</v>
      </c>
      <c r="F738" s="1224">
        <f>'SITE 5'!C397</f>
        <v>0</v>
      </c>
      <c r="G738" s="1225">
        <f>'SITE 5'!D397</f>
        <v>0</v>
      </c>
      <c r="H738" s="1226">
        <f>'SITE 5'!E397</f>
        <v>0</v>
      </c>
    </row>
    <row r="739" spans="1:8" x14ac:dyDescent="0.25">
      <c r="A739" s="1217" t="s">
        <v>394</v>
      </c>
      <c r="B739" s="1217" t="str">
        <f>'SITE 5'!$H$6</f>
        <v>SITE 5</v>
      </c>
      <c r="C739" s="1217" t="s">
        <v>606</v>
      </c>
      <c r="D739" s="1218" t="s">
        <v>46</v>
      </c>
      <c r="E739" s="1223" t="str">
        <f>'SITE 5'!B398</f>
        <v>Animateur 6</v>
      </c>
      <c r="F739" s="1224">
        <f>'SITE 5'!C398</f>
        <v>0</v>
      </c>
      <c r="G739" s="1225">
        <f>'SITE 5'!D398</f>
        <v>0</v>
      </c>
      <c r="H739" s="1226">
        <f>'SITE 5'!E398</f>
        <v>0</v>
      </c>
    </row>
    <row r="740" spans="1:8" x14ac:dyDescent="0.25">
      <c r="A740" s="1217" t="s">
        <v>394</v>
      </c>
      <c r="B740" s="1217" t="str">
        <f>'SITE 5'!$H$6</f>
        <v>SITE 5</v>
      </c>
      <c r="C740" s="1217" t="s">
        <v>606</v>
      </c>
      <c r="D740" s="1218" t="s">
        <v>46</v>
      </c>
      <c r="E740" s="1223" t="str">
        <f>'SITE 5'!B399</f>
        <v>Animateur 7</v>
      </c>
      <c r="F740" s="1224">
        <f>'SITE 5'!C399</f>
        <v>0</v>
      </c>
      <c r="G740" s="1225">
        <f>'SITE 5'!D399</f>
        <v>0</v>
      </c>
      <c r="H740" s="1226">
        <f>'SITE 5'!E399</f>
        <v>0</v>
      </c>
    </row>
    <row r="741" spans="1:8" x14ac:dyDescent="0.25">
      <c r="A741" s="1217" t="s">
        <v>394</v>
      </c>
      <c r="B741" s="1217" t="str">
        <f>'SITE 5'!$H$6</f>
        <v>SITE 5</v>
      </c>
      <c r="C741" s="1217" t="s">
        <v>606</v>
      </c>
      <c r="D741" s="1218" t="s">
        <v>46</v>
      </c>
      <c r="E741" s="1223" t="str">
        <f>'SITE 5'!B400</f>
        <v>Animateur 8</v>
      </c>
      <c r="F741" s="1224">
        <f>'SITE 5'!C400</f>
        <v>0</v>
      </c>
      <c r="G741" s="1225">
        <f>'SITE 5'!D400</f>
        <v>0</v>
      </c>
      <c r="H741" s="1226">
        <f>'SITE 5'!E400</f>
        <v>0</v>
      </c>
    </row>
    <row r="742" spans="1:8" x14ac:dyDescent="0.25">
      <c r="A742" s="1217" t="s">
        <v>394</v>
      </c>
      <c r="B742" s="1217" t="str">
        <f>'SITE 5'!$H$6</f>
        <v>SITE 5</v>
      </c>
      <c r="C742" s="1217" t="s">
        <v>606</v>
      </c>
      <c r="D742" s="1218" t="s">
        <v>46</v>
      </c>
      <c r="E742" s="1223" t="str">
        <f>'SITE 5'!B401</f>
        <v>Animateur 9</v>
      </c>
      <c r="F742" s="1224">
        <f>'SITE 5'!C401</f>
        <v>0</v>
      </c>
      <c r="G742" s="1225">
        <f>'SITE 5'!D401</f>
        <v>0</v>
      </c>
      <c r="H742" s="1226">
        <f>'SITE 5'!E401</f>
        <v>0</v>
      </c>
    </row>
    <row r="743" spans="1:8" x14ac:dyDescent="0.25">
      <c r="A743" s="1217" t="s">
        <v>394</v>
      </c>
      <c r="B743" s="1217" t="str">
        <f>'SITE 5'!$H$6</f>
        <v>SITE 5</v>
      </c>
      <c r="C743" s="1217" t="s">
        <v>606</v>
      </c>
      <c r="D743" s="1218" t="s">
        <v>46</v>
      </c>
      <c r="E743" s="1223" t="str">
        <f>'SITE 5'!B402</f>
        <v>Animateur 10</v>
      </c>
      <c r="F743" s="1224">
        <f>'SITE 5'!C402</f>
        <v>0</v>
      </c>
      <c r="G743" s="1225">
        <f>'SITE 5'!D402</f>
        <v>0</v>
      </c>
      <c r="H743" s="1226">
        <f>'SITE 5'!E402</f>
        <v>0</v>
      </c>
    </row>
    <row r="744" spans="1:8" x14ac:dyDescent="0.25">
      <c r="A744" s="1217" t="s">
        <v>394</v>
      </c>
      <c r="B744" s="1217" t="str">
        <f>'SITE 5'!$H$6</f>
        <v>SITE 5</v>
      </c>
      <c r="C744" s="1217" t="s">
        <v>606</v>
      </c>
      <c r="D744" s="1218" t="s">
        <v>46</v>
      </c>
      <c r="E744" s="1223" t="str">
        <f>'SITE 5'!B403</f>
        <v>Animateur 11</v>
      </c>
      <c r="F744" s="1224">
        <f>'SITE 5'!C403</f>
        <v>0</v>
      </c>
      <c r="G744" s="1225">
        <f>'SITE 5'!D403</f>
        <v>0</v>
      </c>
      <c r="H744" s="1226">
        <f>'SITE 5'!E403</f>
        <v>0</v>
      </c>
    </row>
    <row r="745" spans="1:8" x14ac:dyDescent="0.25">
      <c r="A745" s="1217" t="s">
        <v>394</v>
      </c>
      <c r="B745" s="1217" t="str">
        <f>'SITE 5'!$H$6</f>
        <v>SITE 5</v>
      </c>
      <c r="C745" s="1217" t="s">
        <v>606</v>
      </c>
      <c r="D745" s="1218" t="s">
        <v>46</v>
      </c>
      <c r="E745" s="1223" t="str">
        <f>'SITE 5'!B404</f>
        <v>Animateur 12</v>
      </c>
      <c r="F745" s="1224">
        <f>'SITE 5'!C404</f>
        <v>0</v>
      </c>
      <c r="G745" s="1225">
        <f>'SITE 5'!D404</f>
        <v>0</v>
      </c>
      <c r="H745" s="1226">
        <f>'SITE 5'!E404</f>
        <v>0</v>
      </c>
    </row>
    <row r="746" spans="1:8" x14ac:dyDescent="0.25">
      <c r="A746" s="1217" t="s">
        <v>394</v>
      </c>
      <c r="B746" s="1217" t="str">
        <f>'SITE 5'!$H$6</f>
        <v>SITE 5</v>
      </c>
      <c r="C746" s="1217" t="s">
        <v>606</v>
      </c>
      <c r="D746" s="1218" t="s">
        <v>46</v>
      </c>
      <c r="E746" s="1223" t="str">
        <f>'SITE 5'!B405</f>
        <v>Animateur 13</v>
      </c>
      <c r="F746" s="1224">
        <f>'SITE 5'!C405</f>
        <v>0</v>
      </c>
      <c r="G746" s="1225">
        <f>'SITE 5'!D405</f>
        <v>0</v>
      </c>
      <c r="H746" s="1226">
        <f>'SITE 5'!E405</f>
        <v>0</v>
      </c>
    </row>
    <row r="747" spans="1:8" x14ac:dyDescent="0.25">
      <c r="A747" s="1217" t="s">
        <v>394</v>
      </c>
      <c r="B747" s="1217" t="str">
        <f>'SITE 5'!$H$6</f>
        <v>SITE 5</v>
      </c>
      <c r="C747" s="1217" t="s">
        <v>606</v>
      </c>
      <c r="D747" s="1218" t="s">
        <v>46</v>
      </c>
      <c r="E747" s="1223" t="str">
        <f>'SITE 5'!B406</f>
        <v>Animateur 14</v>
      </c>
      <c r="F747" s="1224">
        <f>'SITE 5'!C406</f>
        <v>0</v>
      </c>
      <c r="G747" s="1225">
        <f>'SITE 5'!D406</f>
        <v>0</v>
      </c>
      <c r="H747" s="1226">
        <f>'SITE 5'!E406</f>
        <v>0</v>
      </c>
    </row>
    <row r="748" spans="1:8" x14ac:dyDescent="0.25">
      <c r="A748" s="1217" t="s">
        <v>394</v>
      </c>
      <c r="B748" s="1217" t="str">
        <f>'SITE 5'!$H$6</f>
        <v>SITE 5</v>
      </c>
      <c r="C748" s="1217" t="s">
        <v>606</v>
      </c>
      <c r="D748" s="1218" t="s">
        <v>46</v>
      </c>
      <c r="E748" s="1223" t="str">
        <f>'SITE 5'!B407</f>
        <v>Animateur 15</v>
      </c>
      <c r="F748" s="1224">
        <f>'SITE 5'!C407</f>
        <v>0</v>
      </c>
      <c r="G748" s="1225">
        <f>'SITE 5'!D407</f>
        <v>0</v>
      </c>
      <c r="H748" s="1226">
        <f>'SITE 5'!E407</f>
        <v>0</v>
      </c>
    </row>
    <row r="749" spans="1:8" x14ac:dyDescent="0.25">
      <c r="A749" s="1217" t="s">
        <v>394</v>
      </c>
      <c r="B749" s="1217" t="str">
        <f>'SITE 5'!$H$6</f>
        <v>SITE 5</v>
      </c>
      <c r="C749" s="1217" t="s">
        <v>606</v>
      </c>
      <c r="D749" s="1218" t="s">
        <v>315</v>
      </c>
      <c r="E749" s="1223" t="str">
        <f>'SITE 5'!B411</f>
        <v>Agents d'entretien 1</v>
      </c>
      <c r="F749" s="1224">
        <f>'SITE 5'!C411</f>
        <v>0</v>
      </c>
      <c r="G749" s="1225">
        <f>'SITE 5'!D411</f>
        <v>0</v>
      </c>
      <c r="H749" s="1226">
        <f>'SITE 5'!E411</f>
        <v>0</v>
      </c>
    </row>
    <row r="750" spans="1:8" x14ac:dyDescent="0.25">
      <c r="A750" s="1217" t="s">
        <v>394</v>
      </c>
      <c r="B750" s="1217" t="str">
        <f>'SITE 5'!$H$6</f>
        <v>SITE 5</v>
      </c>
      <c r="C750" s="1217" t="s">
        <v>606</v>
      </c>
      <c r="D750" s="1218" t="s">
        <v>315</v>
      </c>
      <c r="E750" s="1223" t="str">
        <f>'SITE 5'!B412</f>
        <v>Agents d'entretien 2</v>
      </c>
      <c r="F750" s="1224">
        <f>'SITE 5'!C412</f>
        <v>0</v>
      </c>
      <c r="G750" s="1225">
        <f>'SITE 5'!D412</f>
        <v>0</v>
      </c>
      <c r="H750" s="1226">
        <f>'SITE 5'!E412</f>
        <v>0</v>
      </c>
    </row>
    <row r="751" spans="1:8" x14ac:dyDescent="0.25">
      <c r="A751" s="1217" t="s">
        <v>394</v>
      </c>
      <c r="B751" s="1217" t="str">
        <f>'SITE 5'!$H$6</f>
        <v>SITE 5</v>
      </c>
      <c r="C751" s="1217" t="s">
        <v>606</v>
      </c>
      <c r="D751" s="1218" t="s">
        <v>315</v>
      </c>
      <c r="E751" s="1223" t="str">
        <f>'SITE 5'!B413</f>
        <v>Agents d'entretien 3</v>
      </c>
      <c r="F751" s="1224">
        <f>'SITE 5'!C413</f>
        <v>0</v>
      </c>
      <c r="G751" s="1225">
        <f>'SITE 5'!D413</f>
        <v>0</v>
      </c>
      <c r="H751" s="1226">
        <f>'SITE 5'!E413</f>
        <v>0</v>
      </c>
    </row>
    <row r="752" spans="1:8" x14ac:dyDescent="0.25">
      <c r="A752" s="1217" t="s">
        <v>394</v>
      </c>
      <c r="B752" s="1217" t="str">
        <f>'SITE 5'!$H$6</f>
        <v>SITE 5</v>
      </c>
      <c r="C752" s="1217" t="s">
        <v>606</v>
      </c>
      <c r="D752" s="1218" t="s">
        <v>316</v>
      </c>
      <c r="E752" s="1223" t="str">
        <f>'SITE 5'!B417</f>
        <v>Secrétaire 1</v>
      </c>
      <c r="F752" s="1224">
        <f>'SITE 5'!C417</f>
        <v>0</v>
      </c>
      <c r="G752" s="1225">
        <f>'SITE 5'!D417</f>
        <v>0</v>
      </c>
      <c r="H752" s="1226">
        <f>'SITE 5'!E417</f>
        <v>0</v>
      </c>
    </row>
    <row r="753" spans="1:8" x14ac:dyDescent="0.25">
      <c r="A753" s="1217" t="s">
        <v>394</v>
      </c>
      <c r="B753" s="1217" t="str">
        <f>'SITE 5'!$H$6</f>
        <v>SITE 5</v>
      </c>
      <c r="C753" s="1217" t="s">
        <v>606</v>
      </c>
      <c r="D753" s="1218" t="s">
        <v>316</v>
      </c>
      <c r="E753" s="1223" t="str">
        <f>'SITE 5'!B418</f>
        <v>Secrétaire 2</v>
      </c>
      <c r="F753" s="1224">
        <f>'SITE 5'!C418</f>
        <v>0</v>
      </c>
      <c r="G753" s="1225">
        <f>'SITE 5'!D418</f>
        <v>0</v>
      </c>
      <c r="H753" s="1226">
        <f>'SITE 5'!E418</f>
        <v>0</v>
      </c>
    </row>
    <row r="754" spans="1:8" x14ac:dyDescent="0.25">
      <c r="A754" s="1217" t="s">
        <v>394</v>
      </c>
      <c r="B754" s="1217" t="str">
        <f>'SITE 5'!$H$6</f>
        <v>SITE 5</v>
      </c>
      <c r="C754" s="1217" t="s">
        <v>606</v>
      </c>
      <c r="D754" s="1218" t="s">
        <v>316</v>
      </c>
      <c r="E754" s="1223" t="str">
        <f>'SITE 5'!B419</f>
        <v>Secrétaire 3</v>
      </c>
      <c r="F754" s="1224">
        <f>'SITE 5'!C419</f>
        <v>0</v>
      </c>
      <c r="G754" s="1225">
        <f>'SITE 5'!D419</f>
        <v>0</v>
      </c>
      <c r="H754" s="1226">
        <f>'SITE 5'!E419</f>
        <v>0</v>
      </c>
    </row>
    <row r="755" spans="1:8" x14ac:dyDescent="0.25">
      <c r="A755" s="1217" t="s">
        <v>394</v>
      </c>
      <c r="B755" s="1217" t="str">
        <f>'SITE 5'!$H$6</f>
        <v>SITE 5</v>
      </c>
      <c r="C755" s="1217" t="s">
        <v>606</v>
      </c>
      <c r="D755" s="1218" t="s">
        <v>316</v>
      </c>
      <c r="E755" s="1223" t="str">
        <f>'SITE 5'!B420</f>
        <v>Secrétaire 4</v>
      </c>
      <c r="F755" s="1224">
        <f>'SITE 5'!C420</f>
        <v>0</v>
      </c>
      <c r="G755" s="1225">
        <f>'SITE 5'!D420</f>
        <v>0</v>
      </c>
      <c r="H755" s="1226">
        <f>'SITE 5'!E420</f>
        <v>0</v>
      </c>
    </row>
    <row r="756" spans="1:8" x14ac:dyDescent="0.25">
      <c r="A756" s="1217" t="s">
        <v>394</v>
      </c>
      <c r="B756" s="1217" t="str">
        <f>'SITE 5'!$H$6</f>
        <v>SITE 5</v>
      </c>
      <c r="C756" s="1217" t="s">
        <v>606</v>
      </c>
      <c r="D756" s="1218" t="s">
        <v>316</v>
      </c>
      <c r="E756" s="1223" t="str">
        <f>'SITE 5'!B421</f>
        <v>Secrétaire 5</v>
      </c>
      <c r="F756" s="1224">
        <f>'SITE 5'!C421</f>
        <v>0</v>
      </c>
      <c r="G756" s="1225">
        <f>'SITE 5'!D421</f>
        <v>0</v>
      </c>
      <c r="H756" s="1226">
        <f>'SITE 5'!E421</f>
        <v>0</v>
      </c>
    </row>
    <row r="757" spans="1:8" x14ac:dyDescent="0.25">
      <c r="A757" s="1217" t="s">
        <v>394</v>
      </c>
      <c r="B757" s="1217" t="str">
        <f>'SITE 5'!$H$6</f>
        <v>SITE 5</v>
      </c>
      <c r="C757" s="1217" t="s">
        <v>607</v>
      </c>
      <c r="D757" s="1218" t="s">
        <v>21</v>
      </c>
      <c r="E757" s="1223" t="str">
        <f>'SITE 5'!B512</f>
        <v>Coordinateur 1</v>
      </c>
      <c r="F757" s="1224">
        <f>'SITE 5'!C512</f>
        <v>0</v>
      </c>
      <c r="G757" s="1225">
        <f>'SITE 5'!D512</f>
        <v>0</v>
      </c>
      <c r="H757" s="1226">
        <f>'SITE 5'!E512</f>
        <v>0</v>
      </c>
    </row>
    <row r="758" spans="1:8" x14ac:dyDescent="0.25">
      <c r="A758" s="1217" t="s">
        <v>394</v>
      </c>
      <c r="B758" s="1217" t="str">
        <f>'SITE 5'!$H$6</f>
        <v>SITE 5</v>
      </c>
      <c r="C758" s="1217" t="s">
        <v>607</v>
      </c>
      <c r="D758" s="1218" t="s">
        <v>21</v>
      </c>
      <c r="E758" s="1223" t="str">
        <f>'SITE 5'!B513</f>
        <v>Coordinateur 2</v>
      </c>
      <c r="F758" s="1224">
        <f>'SITE 5'!C513</f>
        <v>0</v>
      </c>
      <c r="G758" s="1225">
        <f>'SITE 5'!D513</f>
        <v>0</v>
      </c>
      <c r="H758" s="1226">
        <f>'SITE 5'!E513</f>
        <v>0</v>
      </c>
    </row>
    <row r="759" spans="1:8" x14ac:dyDescent="0.25">
      <c r="A759" s="1217" t="s">
        <v>394</v>
      </c>
      <c r="B759" s="1217" t="str">
        <f>'SITE 5'!$H$6</f>
        <v>SITE 5</v>
      </c>
      <c r="C759" s="1217" t="s">
        <v>607</v>
      </c>
      <c r="D759" s="1218" t="s">
        <v>21</v>
      </c>
      <c r="E759" s="1223" t="str">
        <f>'SITE 5'!B514</f>
        <v>Coordinateur 3</v>
      </c>
      <c r="F759" s="1224">
        <f>'SITE 5'!C514</f>
        <v>0</v>
      </c>
      <c r="G759" s="1225">
        <f>'SITE 5'!D514</f>
        <v>0</v>
      </c>
      <c r="H759" s="1226">
        <f>'SITE 5'!E514</f>
        <v>0</v>
      </c>
    </row>
    <row r="760" spans="1:8" x14ac:dyDescent="0.25">
      <c r="A760" s="1217" t="s">
        <v>394</v>
      </c>
      <c r="B760" s="1217" t="str">
        <f>'SITE 5'!$H$6</f>
        <v>SITE 5</v>
      </c>
      <c r="C760" s="1217" t="s">
        <v>607</v>
      </c>
      <c r="D760" s="1218" t="s">
        <v>605</v>
      </c>
      <c r="E760" s="1223" t="str">
        <f>'SITE 5'!B518</f>
        <v>Responsable 1</v>
      </c>
      <c r="F760" s="1224">
        <f>'SITE 5'!C518</f>
        <v>0</v>
      </c>
      <c r="G760" s="1225">
        <f>'SITE 5'!D518</f>
        <v>0</v>
      </c>
      <c r="H760" s="1226">
        <f>'SITE 5'!E518</f>
        <v>0</v>
      </c>
    </row>
    <row r="761" spans="1:8" x14ac:dyDescent="0.25">
      <c r="A761" s="1217" t="s">
        <v>394</v>
      </c>
      <c r="B761" s="1217" t="str">
        <f>'SITE 5'!$H$6</f>
        <v>SITE 5</v>
      </c>
      <c r="C761" s="1217" t="s">
        <v>607</v>
      </c>
      <c r="D761" s="1218" t="s">
        <v>605</v>
      </c>
      <c r="E761" s="1223" t="str">
        <f>'SITE 5'!B519</f>
        <v>Responsable 2</v>
      </c>
      <c r="F761" s="1224">
        <f>'SITE 5'!C519</f>
        <v>0</v>
      </c>
      <c r="G761" s="1225">
        <f>'SITE 5'!D519</f>
        <v>0</v>
      </c>
      <c r="H761" s="1226">
        <f>'SITE 5'!E519</f>
        <v>0</v>
      </c>
    </row>
    <row r="762" spans="1:8" x14ac:dyDescent="0.25">
      <c r="A762" s="1217" t="s">
        <v>394</v>
      </c>
      <c r="B762" s="1217" t="str">
        <f>'SITE 5'!$H$6</f>
        <v>SITE 5</v>
      </c>
      <c r="C762" s="1217" t="s">
        <v>607</v>
      </c>
      <c r="D762" s="1218" t="s">
        <v>605</v>
      </c>
      <c r="E762" s="1223" t="str">
        <f>'SITE 5'!B520</f>
        <v>Responsable 3</v>
      </c>
      <c r="F762" s="1224">
        <f>'SITE 5'!C520</f>
        <v>0</v>
      </c>
      <c r="G762" s="1225">
        <f>'SITE 5'!D520</f>
        <v>0</v>
      </c>
      <c r="H762" s="1226">
        <f>'SITE 5'!E520</f>
        <v>0</v>
      </c>
    </row>
    <row r="763" spans="1:8" x14ac:dyDescent="0.25">
      <c r="A763" s="1217" t="s">
        <v>394</v>
      </c>
      <c r="B763" s="1217" t="str">
        <f>'SITE 5'!$H$6</f>
        <v>SITE 5</v>
      </c>
      <c r="C763" s="1217" t="s">
        <v>607</v>
      </c>
      <c r="D763" s="1218" t="s">
        <v>46</v>
      </c>
      <c r="E763" s="1223" t="str">
        <f>'SITE 5'!B524</f>
        <v>Animateur 1</v>
      </c>
      <c r="F763" s="1224">
        <f>'SITE 5'!C524</f>
        <v>0</v>
      </c>
      <c r="G763" s="1225">
        <f>'SITE 5'!D524</f>
        <v>0</v>
      </c>
      <c r="H763" s="1226">
        <f>'SITE 5'!E524</f>
        <v>0</v>
      </c>
    </row>
    <row r="764" spans="1:8" x14ac:dyDescent="0.25">
      <c r="A764" s="1217" t="s">
        <v>394</v>
      </c>
      <c r="B764" s="1217" t="str">
        <f>'SITE 5'!$H$6</f>
        <v>SITE 5</v>
      </c>
      <c r="C764" s="1217" t="s">
        <v>607</v>
      </c>
      <c r="D764" s="1218" t="s">
        <v>46</v>
      </c>
      <c r="E764" s="1223" t="str">
        <f>'SITE 5'!B525</f>
        <v>Animateur 2</v>
      </c>
      <c r="F764" s="1224">
        <f>'SITE 5'!C525</f>
        <v>0</v>
      </c>
      <c r="G764" s="1225">
        <f>'SITE 5'!D525</f>
        <v>0</v>
      </c>
      <c r="H764" s="1226">
        <f>'SITE 5'!E525</f>
        <v>0</v>
      </c>
    </row>
    <row r="765" spans="1:8" x14ac:dyDescent="0.25">
      <c r="A765" s="1217" t="s">
        <v>394</v>
      </c>
      <c r="B765" s="1217" t="str">
        <f>'SITE 5'!$H$6</f>
        <v>SITE 5</v>
      </c>
      <c r="C765" s="1217" t="s">
        <v>607</v>
      </c>
      <c r="D765" s="1218" t="s">
        <v>46</v>
      </c>
      <c r="E765" s="1223" t="str">
        <f>'SITE 5'!B526</f>
        <v>Animateur 3</v>
      </c>
      <c r="F765" s="1224">
        <f>'SITE 5'!C526</f>
        <v>0</v>
      </c>
      <c r="G765" s="1225">
        <f>'SITE 5'!D526</f>
        <v>0</v>
      </c>
      <c r="H765" s="1226">
        <f>'SITE 5'!E526</f>
        <v>0</v>
      </c>
    </row>
    <row r="766" spans="1:8" x14ac:dyDescent="0.25">
      <c r="A766" s="1217" t="s">
        <v>394</v>
      </c>
      <c r="B766" s="1217" t="str">
        <f>'SITE 5'!$H$6</f>
        <v>SITE 5</v>
      </c>
      <c r="C766" s="1217" t="s">
        <v>607</v>
      </c>
      <c r="D766" s="1218" t="s">
        <v>46</v>
      </c>
      <c r="E766" s="1223" t="str">
        <f>'SITE 5'!B527</f>
        <v>Animateur 4</v>
      </c>
      <c r="F766" s="1224">
        <f>'SITE 5'!C527</f>
        <v>0</v>
      </c>
      <c r="G766" s="1225">
        <f>'SITE 5'!D527</f>
        <v>0</v>
      </c>
      <c r="H766" s="1226">
        <f>'SITE 5'!E527</f>
        <v>0</v>
      </c>
    </row>
    <row r="767" spans="1:8" x14ac:dyDescent="0.25">
      <c r="A767" s="1217" t="s">
        <v>394</v>
      </c>
      <c r="B767" s="1217" t="str">
        <f>'SITE 5'!$H$6</f>
        <v>SITE 5</v>
      </c>
      <c r="C767" s="1217" t="s">
        <v>607</v>
      </c>
      <c r="D767" s="1218" t="s">
        <v>46</v>
      </c>
      <c r="E767" s="1223" t="str">
        <f>'SITE 5'!B528</f>
        <v>Animateur 5</v>
      </c>
      <c r="F767" s="1224">
        <f>'SITE 5'!C528</f>
        <v>0</v>
      </c>
      <c r="G767" s="1225">
        <f>'SITE 5'!D528</f>
        <v>0</v>
      </c>
      <c r="H767" s="1226">
        <f>'SITE 5'!E528</f>
        <v>0</v>
      </c>
    </row>
    <row r="768" spans="1:8" x14ac:dyDescent="0.25">
      <c r="A768" s="1217" t="s">
        <v>394</v>
      </c>
      <c r="B768" s="1217" t="str">
        <f>'SITE 5'!$H$6</f>
        <v>SITE 5</v>
      </c>
      <c r="C768" s="1217" t="s">
        <v>607</v>
      </c>
      <c r="D768" s="1218" t="s">
        <v>46</v>
      </c>
      <c r="E768" s="1223" t="str">
        <f>'SITE 5'!B529</f>
        <v>Animateur 6</v>
      </c>
      <c r="F768" s="1224">
        <f>'SITE 5'!C529</f>
        <v>0</v>
      </c>
      <c r="G768" s="1225">
        <f>'SITE 5'!D529</f>
        <v>0</v>
      </c>
      <c r="H768" s="1226">
        <f>'SITE 5'!E529</f>
        <v>0</v>
      </c>
    </row>
    <row r="769" spans="1:8" x14ac:dyDescent="0.25">
      <c r="A769" s="1217" t="s">
        <v>394</v>
      </c>
      <c r="B769" s="1217" t="str">
        <f>'SITE 5'!$H$6</f>
        <v>SITE 5</v>
      </c>
      <c r="C769" s="1217" t="s">
        <v>607</v>
      </c>
      <c r="D769" s="1218" t="s">
        <v>46</v>
      </c>
      <c r="E769" s="1223" t="str">
        <f>'SITE 5'!B530</f>
        <v>Animateur 7</v>
      </c>
      <c r="F769" s="1224">
        <f>'SITE 5'!C530</f>
        <v>0</v>
      </c>
      <c r="G769" s="1225">
        <f>'SITE 5'!D530</f>
        <v>0</v>
      </c>
      <c r="H769" s="1226">
        <f>'SITE 5'!E530</f>
        <v>0</v>
      </c>
    </row>
    <row r="770" spans="1:8" x14ac:dyDescent="0.25">
      <c r="A770" s="1217" t="s">
        <v>394</v>
      </c>
      <c r="B770" s="1217" t="str">
        <f>'SITE 5'!$H$6</f>
        <v>SITE 5</v>
      </c>
      <c r="C770" s="1217" t="s">
        <v>607</v>
      </c>
      <c r="D770" s="1218" t="s">
        <v>46</v>
      </c>
      <c r="E770" s="1223" t="str">
        <f>'SITE 5'!B531</f>
        <v>Animateur 8</v>
      </c>
      <c r="F770" s="1224">
        <f>'SITE 5'!C531</f>
        <v>0</v>
      </c>
      <c r="G770" s="1225">
        <f>'SITE 5'!D531</f>
        <v>0</v>
      </c>
      <c r="H770" s="1226">
        <f>'SITE 5'!E531</f>
        <v>0</v>
      </c>
    </row>
    <row r="771" spans="1:8" x14ac:dyDescent="0.25">
      <c r="A771" s="1217" t="s">
        <v>394</v>
      </c>
      <c r="B771" s="1217" t="str">
        <f>'SITE 5'!$H$6</f>
        <v>SITE 5</v>
      </c>
      <c r="C771" s="1217" t="s">
        <v>607</v>
      </c>
      <c r="D771" s="1218" t="s">
        <v>46</v>
      </c>
      <c r="E771" s="1223" t="str">
        <f>'SITE 5'!B532</f>
        <v>Animateur 9</v>
      </c>
      <c r="F771" s="1224">
        <f>'SITE 5'!C532</f>
        <v>0</v>
      </c>
      <c r="G771" s="1225">
        <f>'SITE 5'!D532</f>
        <v>0</v>
      </c>
      <c r="H771" s="1226">
        <f>'SITE 5'!E532</f>
        <v>0</v>
      </c>
    </row>
    <row r="772" spans="1:8" x14ac:dyDescent="0.25">
      <c r="A772" s="1217" t="s">
        <v>394</v>
      </c>
      <c r="B772" s="1217" t="str">
        <f>'SITE 5'!$H$6</f>
        <v>SITE 5</v>
      </c>
      <c r="C772" s="1217" t="s">
        <v>607</v>
      </c>
      <c r="D772" s="1218" t="s">
        <v>46</v>
      </c>
      <c r="E772" s="1223" t="str">
        <f>'SITE 5'!B533</f>
        <v>Animateur 10</v>
      </c>
      <c r="F772" s="1224">
        <f>'SITE 5'!C533</f>
        <v>0</v>
      </c>
      <c r="G772" s="1225">
        <f>'SITE 5'!D533</f>
        <v>0</v>
      </c>
      <c r="H772" s="1226">
        <f>'SITE 5'!E533</f>
        <v>0</v>
      </c>
    </row>
    <row r="773" spans="1:8" x14ac:dyDescent="0.25">
      <c r="A773" s="1217" t="s">
        <v>394</v>
      </c>
      <c r="B773" s="1217" t="str">
        <f>'SITE 5'!$H$6</f>
        <v>SITE 5</v>
      </c>
      <c r="C773" s="1217" t="s">
        <v>607</v>
      </c>
      <c r="D773" s="1218" t="s">
        <v>46</v>
      </c>
      <c r="E773" s="1223" t="str">
        <f>'SITE 5'!B534</f>
        <v>Animateur 11</v>
      </c>
      <c r="F773" s="1224">
        <f>'SITE 5'!C534</f>
        <v>0</v>
      </c>
      <c r="G773" s="1225">
        <f>'SITE 5'!D534</f>
        <v>0</v>
      </c>
      <c r="H773" s="1226">
        <f>'SITE 5'!E534</f>
        <v>0</v>
      </c>
    </row>
    <row r="774" spans="1:8" x14ac:dyDescent="0.25">
      <c r="A774" s="1217" t="s">
        <v>394</v>
      </c>
      <c r="B774" s="1217" t="str">
        <f>'SITE 5'!$H$6</f>
        <v>SITE 5</v>
      </c>
      <c r="C774" s="1217" t="s">
        <v>607</v>
      </c>
      <c r="D774" s="1218" t="s">
        <v>46</v>
      </c>
      <c r="E774" s="1223" t="str">
        <f>'SITE 5'!B535</f>
        <v>Animateur 12</v>
      </c>
      <c r="F774" s="1224">
        <f>'SITE 5'!C535</f>
        <v>0</v>
      </c>
      <c r="G774" s="1225">
        <f>'SITE 5'!D535</f>
        <v>0</v>
      </c>
      <c r="H774" s="1226">
        <f>'SITE 5'!E535</f>
        <v>0</v>
      </c>
    </row>
    <row r="775" spans="1:8" x14ac:dyDescent="0.25">
      <c r="A775" s="1217" t="s">
        <v>394</v>
      </c>
      <c r="B775" s="1217" t="str">
        <f>'SITE 5'!$H$6</f>
        <v>SITE 5</v>
      </c>
      <c r="C775" s="1217" t="s">
        <v>607</v>
      </c>
      <c r="D775" s="1218" t="s">
        <v>46</v>
      </c>
      <c r="E775" s="1223" t="str">
        <f>'SITE 5'!B536</f>
        <v>Animateur 13</v>
      </c>
      <c r="F775" s="1224">
        <f>'SITE 5'!C536</f>
        <v>0</v>
      </c>
      <c r="G775" s="1225">
        <f>'SITE 5'!D536</f>
        <v>0</v>
      </c>
      <c r="H775" s="1226">
        <f>'SITE 5'!E536</f>
        <v>0</v>
      </c>
    </row>
    <row r="776" spans="1:8" x14ac:dyDescent="0.25">
      <c r="A776" s="1217" t="s">
        <v>394</v>
      </c>
      <c r="B776" s="1217" t="str">
        <f>'SITE 5'!$H$6</f>
        <v>SITE 5</v>
      </c>
      <c r="C776" s="1217" t="s">
        <v>607</v>
      </c>
      <c r="D776" s="1218" t="s">
        <v>46</v>
      </c>
      <c r="E776" s="1223" t="str">
        <f>'SITE 5'!B537</f>
        <v>Animateur 14</v>
      </c>
      <c r="F776" s="1224">
        <f>'SITE 5'!C537</f>
        <v>0</v>
      </c>
      <c r="G776" s="1225">
        <f>'SITE 5'!D537</f>
        <v>0</v>
      </c>
      <c r="H776" s="1226">
        <f>'SITE 5'!E537</f>
        <v>0</v>
      </c>
    </row>
    <row r="777" spans="1:8" x14ac:dyDescent="0.25">
      <c r="A777" s="1217" t="s">
        <v>394</v>
      </c>
      <c r="B777" s="1217" t="str">
        <f>'SITE 5'!$H$6</f>
        <v>SITE 5</v>
      </c>
      <c r="C777" s="1217" t="s">
        <v>607</v>
      </c>
      <c r="D777" s="1218" t="s">
        <v>46</v>
      </c>
      <c r="E777" s="1223" t="str">
        <f>'SITE 5'!B538</f>
        <v>Animateur 15</v>
      </c>
      <c r="F777" s="1224">
        <f>'SITE 5'!C538</f>
        <v>0</v>
      </c>
      <c r="G777" s="1225">
        <f>'SITE 5'!D538</f>
        <v>0</v>
      </c>
      <c r="H777" s="1226">
        <f>'SITE 5'!E538</f>
        <v>0</v>
      </c>
    </row>
    <row r="778" spans="1:8" x14ac:dyDescent="0.25">
      <c r="A778" s="1217" t="s">
        <v>394</v>
      </c>
      <c r="B778" s="1217" t="str">
        <f>'SITE 5'!$H$6</f>
        <v>SITE 5</v>
      </c>
      <c r="C778" s="1217" t="s">
        <v>607</v>
      </c>
      <c r="D778" s="1218" t="s">
        <v>315</v>
      </c>
      <c r="E778" s="1223" t="str">
        <f>'SITE 5'!B542</f>
        <v>Agents d'entretien 1</v>
      </c>
      <c r="F778" s="1224">
        <f>'SITE 5'!C542</f>
        <v>0</v>
      </c>
      <c r="G778" s="1225">
        <f>'SITE 5'!D542</f>
        <v>0</v>
      </c>
      <c r="H778" s="1226">
        <f>'SITE 5'!E542</f>
        <v>0</v>
      </c>
    </row>
    <row r="779" spans="1:8" x14ac:dyDescent="0.25">
      <c r="A779" s="1217" t="s">
        <v>394</v>
      </c>
      <c r="B779" s="1217" t="str">
        <f>'SITE 5'!$H$6</f>
        <v>SITE 5</v>
      </c>
      <c r="C779" s="1217" t="s">
        <v>607</v>
      </c>
      <c r="D779" s="1218" t="s">
        <v>315</v>
      </c>
      <c r="E779" s="1223" t="str">
        <f>'SITE 5'!B543</f>
        <v>Agents d'entretien 2</v>
      </c>
      <c r="F779" s="1224">
        <f>'SITE 5'!C543</f>
        <v>0</v>
      </c>
      <c r="G779" s="1225">
        <f>'SITE 5'!D543</f>
        <v>0</v>
      </c>
      <c r="H779" s="1226">
        <f>'SITE 5'!E543</f>
        <v>0</v>
      </c>
    </row>
    <row r="780" spans="1:8" x14ac:dyDescent="0.25">
      <c r="A780" s="1217" t="s">
        <v>394</v>
      </c>
      <c r="B780" s="1217" t="str">
        <f>'SITE 5'!$H$6</f>
        <v>SITE 5</v>
      </c>
      <c r="C780" s="1217" t="s">
        <v>607</v>
      </c>
      <c r="D780" s="1218" t="s">
        <v>315</v>
      </c>
      <c r="E780" s="1223" t="str">
        <f>'SITE 5'!B544</f>
        <v>Agents d'entretien 3</v>
      </c>
      <c r="F780" s="1224">
        <f>'SITE 5'!C544</f>
        <v>0</v>
      </c>
      <c r="G780" s="1225">
        <f>'SITE 5'!D544</f>
        <v>0</v>
      </c>
      <c r="H780" s="1226">
        <f>'SITE 5'!E544</f>
        <v>0</v>
      </c>
    </row>
    <row r="781" spans="1:8" x14ac:dyDescent="0.25">
      <c r="A781" s="1217" t="s">
        <v>394</v>
      </c>
      <c r="B781" s="1217" t="str">
        <f>'SITE 5'!$H$6</f>
        <v>SITE 5</v>
      </c>
      <c r="C781" s="1217" t="s">
        <v>607</v>
      </c>
      <c r="D781" s="1218" t="s">
        <v>316</v>
      </c>
      <c r="E781" s="1223" t="str">
        <f>'SITE 5'!B548</f>
        <v>Secrétaire 1</v>
      </c>
      <c r="F781" s="1224">
        <f>'SITE 5'!C548</f>
        <v>0</v>
      </c>
      <c r="G781" s="1225">
        <f>'SITE 5'!D548</f>
        <v>0</v>
      </c>
      <c r="H781" s="1226">
        <f>'SITE 5'!E548</f>
        <v>0</v>
      </c>
    </row>
    <row r="782" spans="1:8" x14ac:dyDescent="0.25">
      <c r="A782" s="1217" t="s">
        <v>394</v>
      </c>
      <c r="B782" s="1217" t="str">
        <f>'SITE 5'!$H$6</f>
        <v>SITE 5</v>
      </c>
      <c r="C782" s="1217" t="s">
        <v>607</v>
      </c>
      <c r="D782" s="1218" t="s">
        <v>316</v>
      </c>
      <c r="E782" s="1223" t="str">
        <f>'SITE 5'!B549</f>
        <v>Secrétaire 2</v>
      </c>
      <c r="F782" s="1224">
        <f>'SITE 5'!C549</f>
        <v>0</v>
      </c>
      <c r="G782" s="1225">
        <f>'SITE 5'!D549</f>
        <v>0</v>
      </c>
      <c r="H782" s="1226">
        <f>'SITE 5'!E549</f>
        <v>0</v>
      </c>
    </row>
    <row r="783" spans="1:8" x14ac:dyDescent="0.25">
      <c r="A783" s="1217" t="s">
        <v>394</v>
      </c>
      <c r="B783" s="1217" t="str">
        <f>'SITE 5'!$H$6</f>
        <v>SITE 5</v>
      </c>
      <c r="C783" s="1217" t="s">
        <v>607</v>
      </c>
      <c r="D783" s="1218" t="s">
        <v>316</v>
      </c>
      <c r="E783" s="1223" t="str">
        <f>'SITE 5'!B550</f>
        <v>Secrétaire 3</v>
      </c>
      <c r="F783" s="1224">
        <f>'SITE 5'!C550</f>
        <v>0</v>
      </c>
      <c r="G783" s="1225">
        <f>'SITE 5'!D550</f>
        <v>0</v>
      </c>
      <c r="H783" s="1226">
        <f>'SITE 5'!E550</f>
        <v>0</v>
      </c>
    </row>
    <row r="784" spans="1:8" x14ac:dyDescent="0.25">
      <c r="A784" s="1217" t="s">
        <v>394</v>
      </c>
      <c r="B784" s="1217" t="str">
        <f>'SITE 5'!$H$6</f>
        <v>SITE 5</v>
      </c>
      <c r="C784" s="1217" t="s">
        <v>607</v>
      </c>
      <c r="D784" s="1218" t="s">
        <v>316</v>
      </c>
      <c r="E784" s="1223" t="str">
        <f>'SITE 5'!B551</f>
        <v>Secrétaire 4</v>
      </c>
      <c r="F784" s="1224">
        <f>'SITE 5'!C551</f>
        <v>0</v>
      </c>
      <c r="G784" s="1225">
        <f>'SITE 5'!D551</f>
        <v>0</v>
      </c>
      <c r="H784" s="1226">
        <f>'SITE 5'!E551</f>
        <v>0</v>
      </c>
    </row>
    <row r="785" spans="1:8" x14ac:dyDescent="0.25">
      <c r="A785" s="1217" t="s">
        <v>394</v>
      </c>
      <c r="B785" s="1217" t="str">
        <f>'SITE 5'!$H$6</f>
        <v>SITE 5</v>
      </c>
      <c r="C785" s="1217" t="s">
        <v>607</v>
      </c>
      <c r="D785" s="1218" t="s">
        <v>316</v>
      </c>
      <c r="E785" s="1223" t="str">
        <f>'SITE 5'!B552</f>
        <v>Secrétaire 5</v>
      </c>
      <c r="F785" s="1224">
        <f>'SITE 5'!C552</f>
        <v>0</v>
      </c>
      <c r="G785" s="1225">
        <f>'SITE 5'!D552</f>
        <v>0</v>
      </c>
      <c r="H785" s="1226">
        <f>'SITE 5'!E552</f>
        <v>0</v>
      </c>
    </row>
    <row r="786" spans="1:8" x14ac:dyDescent="0.25">
      <c r="A786" s="1217" t="s">
        <v>394</v>
      </c>
      <c r="B786" s="1217" t="str">
        <f>'SITE 5'!$H$6</f>
        <v>SITE 5</v>
      </c>
      <c r="C786" s="1217" t="s">
        <v>609</v>
      </c>
      <c r="D786" s="1218" t="s">
        <v>21</v>
      </c>
      <c r="E786" s="1223" t="str">
        <f>'SITE 5'!B631</f>
        <v>Coordinateur 1</v>
      </c>
      <c r="F786" s="1224">
        <f>'SITE 5'!C631</f>
        <v>0</v>
      </c>
      <c r="G786" s="1225">
        <f>'SITE 5'!D631</f>
        <v>0</v>
      </c>
      <c r="H786" s="1226">
        <f>'SITE 5'!E631</f>
        <v>0</v>
      </c>
    </row>
    <row r="787" spans="1:8" x14ac:dyDescent="0.25">
      <c r="A787" s="1217" t="s">
        <v>394</v>
      </c>
      <c r="B787" s="1217" t="str">
        <f>'SITE 5'!$H$6</f>
        <v>SITE 5</v>
      </c>
      <c r="C787" s="1217" t="s">
        <v>609</v>
      </c>
      <c r="D787" s="1218" t="s">
        <v>21</v>
      </c>
      <c r="E787" s="1223" t="str">
        <f>'SITE 5'!B632</f>
        <v>Coordinateur 2</v>
      </c>
      <c r="F787" s="1224">
        <f>'SITE 5'!C632</f>
        <v>0</v>
      </c>
      <c r="G787" s="1225">
        <f>'SITE 5'!D632</f>
        <v>0</v>
      </c>
      <c r="H787" s="1226">
        <f>'SITE 5'!E632</f>
        <v>0</v>
      </c>
    </row>
    <row r="788" spans="1:8" x14ac:dyDescent="0.25">
      <c r="A788" s="1217" t="s">
        <v>394</v>
      </c>
      <c r="B788" s="1217" t="str">
        <f>'SITE 5'!$H$6</f>
        <v>SITE 5</v>
      </c>
      <c r="C788" s="1217" t="s">
        <v>609</v>
      </c>
      <c r="D788" s="1218" t="s">
        <v>21</v>
      </c>
      <c r="E788" s="1223" t="str">
        <f>'SITE 5'!B633</f>
        <v>Coordinateur 3</v>
      </c>
      <c r="F788" s="1224">
        <f>'SITE 5'!C633</f>
        <v>0</v>
      </c>
      <c r="G788" s="1225">
        <f>'SITE 5'!D633</f>
        <v>0</v>
      </c>
      <c r="H788" s="1226">
        <f>'SITE 5'!E633</f>
        <v>0</v>
      </c>
    </row>
    <row r="789" spans="1:8" x14ac:dyDescent="0.25">
      <c r="A789" s="1217" t="s">
        <v>394</v>
      </c>
      <c r="B789" s="1217" t="str">
        <f>'SITE 5'!$H$6</f>
        <v>SITE 5</v>
      </c>
      <c r="C789" s="1217" t="s">
        <v>609</v>
      </c>
      <c r="D789" s="1218" t="s">
        <v>605</v>
      </c>
      <c r="E789" s="1223" t="str">
        <f>'SITE 5'!B637</f>
        <v>Responsable 1</v>
      </c>
      <c r="F789" s="1224">
        <f>'SITE 5'!C637</f>
        <v>0</v>
      </c>
      <c r="G789" s="1225">
        <f>'SITE 5'!D637</f>
        <v>0</v>
      </c>
      <c r="H789" s="1226">
        <f>'SITE 5'!E637</f>
        <v>0</v>
      </c>
    </row>
    <row r="790" spans="1:8" x14ac:dyDescent="0.25">
      <c r="A790" s="1217" t="s">
        <v>394</v>
      </c>
      <c r="B790" s="1217" t="str">
        <f>'SITE 5'!$H$6</f>
        <v>SITE 5</v>
      </c>
      <c r="C790" s="1217" t="s">
        <v>609</v>
      </c>
      <c r="D790" s="1218" t="s">
        <v>605</v>
      </c>
      <c r="E790" s="1223" t="str">
        <f>'SITE 5'!B638</f>
        <v>Responsable 2</v>
      </c>
      <c r="F790" s="1224">
        <f>'SITE 5'!C638</f>
        <v>0</v>
      </c>
      <c r="G790" s="1225">
        <f>'SITE 5'!D638</f>
        <v>0</v>
      </c>
      <c r="H790" s="1226">
        <f>'SITE 5'!E638</f>
        <v>0</v>
      </c>
    </row>
    <row r="791" spans="1:8" x14ac:dyDescent="0.25">
      <c r="A791" s="1217" t="s">
        <v>394</v>
      </c>
      <c r="B791" s="1217" t="str">
        <f>'SITE 5'!$H$6</f>
        <v>SITE 5</v>
      </c>
      <c r="C791" s="1217" t="s">
        <v>609</v>
      </c>
      <c r="D791" s="1218" t="s">
        <v>605</v>
      </c>
      <c r="E791" s="1223" t="str">
        <f>'SITE 5'!B639</f>
        <v>Responsable 3</v>
      </c>
      <c r="F791" s="1224">
        <f>'SITE 5'!C639</f>
        <v>0</v>
      </c>
      <c r="G791" s="1225">
        <f>'SITE 5'!D639</f>
        <v>0</v>
      </c>
      <c r="H791" s="1226">
        <f>'SITE 5'!E639</f>
        <v>0</v>
      </c>
    </row>
    <row r="792" spans="1:8" x14ac:dyDescent="0.25">
      <c r="A792" s="1217" t="s">
        <v>394</v>
      </c>
      <c r="B792" s="1217" t="str">
        <f>'SITE 5'!$H$6</f>
        <v>SITE 5</v>
      </c>
      <c r="C792" s="1217" t="s">
        <v>609</v>
      </c>
      <c r="D792" s="1218" t="s">
        <v>46</v>
      </c>
      <c r="E792" s="1223" t="str">
        <f>'SITE 5'!B643</f>
        <v>Animateur 1</v>
      </c>
      <c r="F792" s="1224">
        <f>'SITE 5'!C643</f>
        <v>0</v>
      </c>
      <c r="G792" s="1225">
        <f>'SITE 5'!D643</f>
        <v>0</v>
      </c>
      <c r="H792" s="1226">
        <f>'SITE 5'!E643</f>
        <v>0</v>
      </c>
    </row>
    <row r="793" spans="1:8" x14ac:dyDescent="0.25">
      <c r="A793" s="1217" t="s">
        <v>394</v>
      </c>
      <c r="B793" s="1217" t="str">
        <f>'SITE 5'!$H$6</f>
        <v>SITE 5</v>
      </c>
      <c r="C793" s="1217" t="s">
        <v>609</v>
      </c>
      <c r="D793" s="1218" t="s">
        <v>46</v>
      </c>
      <c r="E793" s="1223" t="str">
        <f>'SITE 5'!B644</f>
        <v>Animateur 2</v>
      </c>
      <c r="F793" s="1224">
        <f>'SITE 5'!C644</f>
        <v>0</v>
      </c>
      <c r="G793" s="1225">
        <f>'SITE 5'!D644</f>
        <v>0</v>
      </c>
      <c r="H793" s="1226">
        <f>'SITE 5'!E644</f>
        <v>0</v>
      </c>
    </row>
    <row r="794" spans="1:8" x14ac:dyDescent="0.25">
      <c r="A794" s="1217" t="s">
        <v>394</v>
      </c>
      <c r="B794" s="1217" t="str">
        <f>'SITE 5'!$H$6</f>
        <v>SITE 5</v>
      </c>
      <c r="C794" s="1217" t="s">
        <v>609</v>
      </c>
      <c r="D794" s="1218" t="s">
        <v>46</v>
      </c>
      <c r="E794" s="1223" t="str">
        <f>'SITE 5'!B645</f>
        <v>Animateur 3</v>
      </c>
      <c r="F794" s="1224">
        <f>'SITE 5'!C645</f>
        <v>0</v>
      </c>
      <c r="G794" s="1225">
        <f>'SITE 5'!D645</f>
        <v>0</v>
      </c>
      <c r="H794" s="1226">
        <f>'SITE 5'!E645</f>
        <v>0</v>
      </c>
    </row>
    <row r="795" spans="1:8" x14ac:dyDescent="0.25">
      <c r="A795" s="1217" t="s">
        <v>394</v>
      </c>
      <c r="B795" s="1217" t="str">
        <f>'SITE 5'!$H$6</f>
        <v>SITE 5</v>
      </c>
      <c r="C795" s="1217" t="s">
        <v>609</v>
      </c>
      <c r="D795" s="1218" t="s">
        <v>46</v>
      </c>
      <c r="E795" s="1223" t="str">
        <f>'SITE 5'!B646</f>
        <v>Animateur 4</v>
      </c>
      <c r="F795" s="1224">
        <f>'SITE 5'!C646</f>
        <v>0</v>
      </c>
      <c r="G795" s="1225">
        <f>'SITE 5'!D646</f>
        <v>0</v>
      </c>
      <c r="H795" s="1226">
        <f>'SITE 5'!E646</f>
        <v>0</v>
      </c>
    </row>
    <row r="796" spans="1:8" x14ac:dyDescent="0.25">
      <c r="A796" s="1217" t="s">
        <v>394</v>
      </c>
      <c r="B796" s="1217" t="str">
        <f>'SITE 5'!$H$6</f>
        <v>SITE 5</v>
      </c>
      <c r="C796" s="1217" t="s">
        <v>609</v>
      </c>
      <c r="D796" s="1218" t="s">
        <v>46</v>
      </c>
      <c r="E796" s="1223" t="str">
        <f>'SITE 5'!B647</f>
        <v>Animateur 5</v>
      </c>
      <c r="F796" s="1224">
        <f>'SITE 5'!C647</f>
        <v>0</v>
      </c>
      <c r="G796" s="1225">
        <f>'SITE 5'!D647</f>
        <v>0</v>
      </c>
      <c r="H796" s="1226">
        <f>'SITE 5'!E647</f>
        <v>0</v>
      </c>
    </row>
    <row r="797" spans="1:8" x14ac:dyDescent="0.25">
      <c r="A797" s="1217" t="s">
        <v>394</v>
      </c>
      <c r="B797" s="1217" t="str">
        <f>'SITE 5'!$H$6</f>
        <v>SITE 5</v>
      </c>
      <c r="C797" s="1217" t="s">
        <v>609</v>
      </c>
      <c r="D797" s="1218" t="s">
        <v>46</v>
      </c>
      <c r="E797" s="1223" t="str">
        <f>'SITE 5'!B648</f>
        <v>Animateur 6</v>
      </c>
      <c r="F797" s="1224">
        <f>'SITE 5'!C648</f>
        <v>0</v>
      </c>
      <c r="G797" s="1225">
        <f>'SITE 5'!D648</f>
        <v>0</v>
      </c>
      <c r="H797" s="1226">
        <f>'SITE 5'!E648</f>
        <v>0</v>
      </c>
    </row>
    <row r="798" spans="1:8" x14ac:dyDescent="0.25">
      <c r="A798" s="1217" t="s">
        <v>394</v>
      </c>
      <c r="B798" s="1217" t="str">
        <f>'SITE 5'!$H$6</f>
        <v>SITE 5</v>
      </c>
      <c r="C798" s="1217" t="s">
        <v>609</v>
      </c>
      <c r="D798" s="1218" t="s">
        <v>46</v>
      </c>
      <c r="E798" s="1223" t="str">
        <f>'SITE 5'!B649</f>
        <v>Animateur 7</v>
      </c>
      <c r="F798" s="1224">
        <f>'SITE 5'!C649</f>
        <v>0</v>
      </c>
      <c r="G798" s="1225">
        <f>'SITE 5'!D649</f>
        <v>0</v>
      </c>
      <c r="H798" s="1226">
        <f>'SITE 5'!E649</f>
        <v>0</v>
      </c>
    </row>
    <row r="799" spans="1:8" x14ac:dyDescent="0.25">
      <c r="A799" s="1217" t="s">
        <v>394</v>
      </c>
      <c r="B799" s="1217" t="str">
        <f>'SITE 5'!$H$6</f>
        <v>SITE 5</v>
      </c>
      <c r="C799" s="1217" t="s">
        <v>609</v>
      </c>
      <c r="D799" s="1218" t="s">
        <v>46</v>
      </c>
      <c r="E799" s="1223" t="str">
        <f>'SITE 5'!B650</f>
        <v>Animateur 8</v>
      </c>
      <c r="F799" s="1224">
        <f>'SITE 5'!C650</f>
        <v>0</v>
      </c>
      <c r="G799" s="1225">
        <f>'SITE 5'!D650</f>
        <v>0</v>
      </c>
      <c r="H799" s="1226">
        <f>'SITE 5'!E650</f>
        <v>0</v>
      </c>
    </row>
    <row r="800" spans="1:8" x14ac:dyDescent="0.25">
      <c r="A800" s="1217" t="s">
        <v>394</v>
      </c>
      <c r="B800" s="1217" t="str">
        <f>'SITE 5'!$H$6</f>
        <v>SITE 5</v>
      </c>
      <c r="C800" s="1217" t="s">
        <v>609</v>
      </c>
      <c r="D800" s="1218" t="s">
        <v>46</v>
      </c>
      <c r="E800" s="1223" t="str">
        <f>'SITE 5'!B651</f>
        <v>Animateur 9</v>
      </c>
      <c r="F800" s="1224">
        <f>'SITE 5'!C651</f>
        <v>0</v>
      </c>
      <c r="G800" s="1225">
        <f>'SITE 5'!D651</f>
        <v>0</v>
      </c>
      <c r="H800" s="1226">
        <f>'SITE 5'!E651</f>
        <v>0</v>
      </c>
    </row>
    <row r="801" spans="1:8" x14ac:dyDescent="0.25">
      <c r="A801" s="1217" t="s">
        <v>394</v>
      </c>
      <c r="B801" s="1217" t="str">
        <f>'SITE 5'!$H$6</f>
        <v>SITE 5</v>
      </c>
      <c r="C801" s="1217" t="s">
        <v>609</v>
      </c>
      <c r="D801" s="1218" t="s">
        <v>46</v>
      </c>
      <c r="E801" s="1223" t="str">
        <f>'SITE 5'!B652</f>
        <v>Animateur 10</v>
      </c>
      <c r="F801" s="1224">
        <f>'SITE 5'!C652</f>
        <v>0</v>
      </c>
      <c r="G801" s="1225">
        <f>'SITE 5'!D652</f>
        <v>0</v>
      </c>
      <c r="H801" s="1226">
        <f>'SITE 5'!E652</f>
        <v>0</v>
      </c>
    </row>
    <row r="802" spans="1:8" x14ac:dyDescent="0.25">
      <c r="A802" s="1217" t="s">
        <v>394</v>
      </c>
      <c r="B802" s="1217" t="str">
        <f>'SITE 5'!$H$6</f>
        <v>SITE 5</v>
      </c>
      <c r="C802" s="1217" t="s">
        <v>609</v>
      </c>
      <c r="D802" s="1218" t="s">
        <v>46</v>
      </c>
      <c r="E802" s="1223" t="str">
        <f>'SITE 5'!B653</f>
        <v>Animateur 11</v>
      </c>
      <c r="F802" s="1224">
        <f>'SITE 5'!C653</f>
        <v>0</v>
      </c>
      <c r="G802" s="1225">
        <f>'SITE 5'!D653</f>
        <v>0</v>
      </c>
      <c r="H802" s="1226">
        <f>'SITE 5'!E653</f>
        <v>0</v>
      </c>
    </row>
    <row r="803" spans="1:8" x14ac:dyDescent="0.25">
      <c r="A803" s="1217" t="s">
        <v>394</v>
      </c>
      <c r="B803" s="1217" t="str">
        <f>'SITE 5'!$H$6</f>
        <v>SITE 5</v>
      </c>
      <c r="C803" s="1217" t="s">
        <v>609</v>
      </c>
      <c r="D803" s="1218" t="s">
        <v>46</v>
      </c>
      <c r="E803" s="1223" t="str">
        <f>'SITE 5'!B654</f>
        <v>Animateur 12</v>
      </c>
      <c r="F803" s="1224">
        <f>'SITE 5'!C654</f>
        <v>0</v>
      </c>
      <c r="G803" s="1225">
        <f>'SITE 5'!D654</f>
        <v>0</v>
      </c>
      <c r="H803" s="1226">
        <f>'SITE 5'!E654</f>
        <v>0</v>
      </c>
    </row>
    <row r="804" spans="1:8" x14ac:dyDescent="0.25">
      <c r="A804" s="1217" t="s">
        <v>394</v>
      </c>
      <c r="B804" s="1217" t="str">
        <f>'SITE 5'!$H$6</f>
        <v>SITE 5</v>
      </c>
      <c r="C804" s="1217" t="s">
        <v>609</v>
      </c>
      <c r="D804" s="1218" t="s">
        <v>46</v>
      </c>
      <c r="E804" s="1223" t="str">
        <f>'SITE 5'!B655</f>
        <v>Animateur 13</v>
      </c>
      <c r="F804" s="1224">
        <f>'SITE 5'!C655</f>
        <v>0</v>
      </c>
      <c r="G804" s="1225">
        <f>'SITE 5'!D655</f>
        <v>0</v>
      </c>
      <c r="H804" s="1226">
        <f>'SITE 5'!E655</f>
        <v>0</v>
      </c>
    </row>
    <row r="805" spans="1:8" x14ac:dyDescent="0.25">
      <c r="A805" s="1217" t="s">
        <v>394</v>
      </c>
      <c r="B805" s="1217" t="str">
        <f>'SITE 5'!$H$6</f>
        <v>SITE 5</v>
      </c>
      <c r="C805" s="1217" t="s">
        <v>609</v>
      </c>
      <c r="D805" s="1218" t="s">
        <v>46</v>
      </c>
      <c r="E805" s="1223" t="str">
        <f>'SITE 5'!B656</f>
        <v>Animateur 14</v>
      </c>
      <c r="F805" s="1224">
        <f>'SITE 5'!C656</f>
        <v>0</v>
      </c>
      <c r="G805" s="1225">
        <f>'SITE 5'!D656</f>
        <v>0</v>
      </c>
      <c r="H805" s="1226">
        <f>'SITE 5'!E656</f>
        <v>0</v>
      </c>
    </row>
    <row r="806" spans="1:8" x14ac:dyDescent="0.25">
      <c r="A806" s="1217" t="s">
        <v>394</v>
      </c>
      <c r="B806" s="1217" t="str">
        <f>'SITE 5'!$H$6</f>
        <v>SITE 5</v>
      </c>
      <c r="C806" s="1217" t="s">
        <v>609</v>
      </c>
      <c r="D806" s="1218" t="s">
        <v>46</v>
      </c>
      <c r="E806" s="1223" t="str">
        <f>'SITE 5'!B657</f>
        <v>Animateur 15</v>
      </c>
      <c r="F806" s="1224">
        <f>'SITE 5'!C657</f>
        <v>0</v>
      </c>
      <c r="G806" s="1225">
        <f>'SITE 5'!D657</f>
        <v>0</v>
      </c>
      <c r="H806" s="1226">
        <f>'SITE 5'!E657</f>
        <v>0</v>
      </c>
    </row>
    <row r="807" spans="1:8" x14ac:dyDescent="0.25">
      <c r="A807" s="1217" t="s">
        <v>394</v>
      </c>
      <c r="B807" s="1217" t="str">
        <f>'SITE 5'!$H$6</f>
        <v>SITE 5</v>
      </c>
      <c r="C807" s="1217" t="s">
        <v>609</v>
      </c>
      <c r="D807" s="1218" t="s">
        <v>315</v>
      </c>
      <c r="E807" s="1223" t="str">
        <f>'SITE 5'!B661</f>
        <v>Agents d'entretien 1</v>
      </c>
      <c r="F807" s="1224">
        <f>'SITE 5'!C661</f>
        <v>0</v>
      </c>
      <c r="G807" s="1225">
        <f>'SITE 5'!D661</f>
        <v>0</v>
      </c>
      <c r="H807" s="1226">
        <f>'SITE 5'!E661</f>
        <v>0</v>
      </c>
    </row>
    <row r="808" spans="1:8" x14ac:dyDescent="0.25">
      <c r="A808" s="1217" t="s">
        <v>394</v>
      </c>
      <c r="B808" s="1217" t="str">
        <f>'SITE 5'!$H$6</f>
        <v>SITE 5</v>
      </c>
      <c r="C808" s="1217" t="s">
        <v>609</v>
      </c>
      <c r="D808" s="1218" t="s">
        <v>315</v>
      </c>
      <c r="E808" s="1223" t="str">
        <f>'SITE 5'!B662</f>
        <v>Agents d'entretien 2</v>
      </c>
      <c r="F808" s="1224">
        <f>'SITE 5'!C662</f>
        <v>0</v>
      </c>
      <c r="G808" s="1225">
        <f>'SITE 5'!D662</f>
        <v>0</v>
      </c>
      <c r="H808" s="1226">
        <f>'SITE 5'!E662</f>
        <v>0</v>
      </c>
    </row>
    <row r="809" spans="1:8" x14ac:dyDescent="0.25">
      <c r="A809" s="1217" t="s">
        <v>394</v>
      </c>
      <c r="B809" s="1217" t="str">
        <f>'SITE 5'!$H$6</f>
        <v>SITE 5</v>
      </c>
      <c r="C809" s="1217" t="s">
        <v>609</v>
      </c>
      <c r="D809" s="1218" t="s">
        <v>315</v>
      </c>
      <c r="E809" s="1223" t="str">
        <f>'SITE 5'!B663</f>
        <v>Agents d'entretien 3</v>
      </c>
      <c r="F809" s="1224">
        <f>'SITE 5'!C663</f>
        <v>0</v>
      </c>
      <c r="G809" s="1225">
        <f>'SITE 5'!D663</f>
        <v>0</v>
      </c>
      <c r="H809" s="1226">
        <f>'SITE 5'!E663</f>
        <v>0</v>
      </c>
    </row>
    <row r="810" spans="1:8" x14ac:dyDescent="0.25">
      <c r="A810" s="1217" t="s">
        <v>394</v>
      </c>
      <c r="B810" s="1217" t="str">
        <f>'SITE 5'!$H$6</f>
        <v>SITE 5</v>
      </c>
      <c r="C810" s="1217" t="s">
        <v>609</v>
      </c>
      <c r="D810" s="1218" t="s">
        <v>316</v>
      </c>
      <c r="E810" s="1223" t="str">
        <f>'SITE 5'!B667</f>
        <v>Secrétaire 1</v>
      </c>
      <c r="F810" s="1224">
        <f>'SITE 5'!C667</f>
        <v>0</v>
      </c>
      <c r="G810" s="1225">
        <f>'SITE 5'!D667</f>
        <v>0</v>
      </c>
      <c r="H810" s="1226">
        <f>'SITE 5'!E667</f>
        <v>0</v>
      </c>
    </row>
    <row r="811" spans="1:8" x14ac:dyDescent="0.25">
      <c r="A811" s="1217" t="s">
        <v>394</v>
      </c>
      <c r="B811" s="1217" t="str">
        <f>'SITE 5'!$H$6</f>
        <v>SITE 5</v>
      </c>
      <c r="C811" s="1217" t="s">
        <v>609</v>
      </c>
      <c r="D811" s="1218" t="s">
        <v>316</v>
      </c>
      <c r="E811" s="1223" t="str">
        <f>'SITE 5'!B668</f>
        <v>Secrétaire 2</v>
      </c>
      <c r="F811" s="1224">
        <f>'SITE 5'!C668</f>
        <v>0</v>
      </c>
      <c r="G811" s="1225">
        <f>'SITE 5'!D668</f>
        <v>0</v>
      </c>
      <c r="H811" s="1226">
        <f>'SITE 5'!E668</f>
        <v>0</v>
      </c>
    </row>
    <row r="812" spans="1:8" x14ac:dyDescent="0.25">
      <c r="A812" s="1217" t="s">
        <v>394</v>
      </c>
      <c r="B812" s="1217" t="str">
        <f>'SITE 5'!$H$6</f>
        <v>SITE 5</v>
      </c>
      <c r="C812" s="1217" t="s">
        <v>609</v>
      </c>
      <c r="D812" s="1218" t="s">
        <v>316</v>
      </c>
      <c r="E812" s="1223" t="str">
        <f>'SITE 5'!B669</f>
        <v>Secrétaire 3</v>
      </c>
      <c r="F812" s="1224">
        <f>'SITE 5'!C669</f>
        <v>0</v>
      </c>
      <c r="G812" s="1225">
        <f>'SITE 5'!D669</f>
        <v>0</v>
      </c>
      <c r="H812" s="1226">
        <f>'SITE 5'!E669</f>
        <v>0</v>
      </c>
    </row>
    <row r="813" spans="1:8" x14ac:dyDescent="0.25">
      <c r="A813" s="1217" t="s">
        <v>394</v>
      </c>
      <c r="B813" s="1217" t="str">
        <f>'SITE 5'!$H$6</f>
        <v>SITE 5</v>
      </c>
      <c r="C813" s="1217" t="s">
        <v>609</v>
      </c>
      <c r="D813" s="1218" t="s">
        <v>316</v>
      </c>
      <c r="E813" s="1223" t="str">
        <f>'SITE 5'!B670</f>
        <v>Secrétaire 4</v>
      </c>
      <c r="F813" s="1224">
        <f>'SITE 5'!C670</f>
        <v>0</v>
      </c>
      <c r="G813" s="1225">
        <f>'SITE 5'!D670</f>
        <v>0</v>
      </c>
      <c r="H813" s="1226">
        <f>'SITE 5'!E670</f>
        <v>0</v>
      </c>
    </row>
    <row r="814" spans="1:8" x14ac:dyDescent="0.25">
      <c r="A814" s="1217" t="s">
        <v>394</v>
      </c>
      <c r="B814" s="1217" t="str">
        <f>'SITE 5'!$H$6</f>
        <v>SITE 5</v>
      </c>
      <c r="C814" s="1217" t="s">
        <v>609</v>
      </c>
      <c r="D814" s="1218" t="s">
        <v>316</v>
      </c>
      <c r="E814" s="1223" t="str">
        <f>'SITE 5'!B671</f>
        <v>Secrétaire 5</v>
      </c>
      <c r="F814" s="1224">
        <f>'SITE 5'!C671</f>
        <v>0</v>
      </c>
      <c r="G814" s="1225">
        <f>'SITE 5'!D671</f>
        <v>0</v>
      </c>
      <c r="H814" s="1226">
        <f>'SITE 5'!E671</f>
        <v>0</v>
      </c>
    </row>
    <row r="815" spans="1:8" x14ac:dyDescent="0.25">
      <c r="A815" s="1217" t="s">
        <v>394</v>
      </c>
      <c r="B815" s="1217" t="str">
        <f>'SITE 5'!$H$6</f>
        <v>SITE 5</v>
      </c>
      <c r="C815" s="1217" t="s">
        <v>608</v>
      </c>
      <c r="D815" s="1218" t="s">
        <v>21</v>
      </c>
      <c r="E815" s="1223" t="str">
        <f>'SITE 5'!B752</f>
        <v>Coordinateur 1</v>
      </c>
      <c r="F815" s="1224">
        <f>'SITE 5'!C752</f>
        <v>0</v>
      </c>
      <c r="G815" s="1225">
        <f>'SITE 5'!D752</f>
        <v>0</v>
      </c>
      <c r="H815" s="1226">
        <f>'SITE 5'!E752</f>
        <v>0</v>
      </c>
    </row>
    <row r="816" spans="1:8" x14ac:dyDescent="0.25">
      <c r="A816" s="1217" t="s">
        <v>394</v>
      </c>
      <c r="B816" s="1217" t="str">
        <f>'SITE 5'!$H$6</f>
        <v>SITE 5</v>
      </c>
      <c r="C816" s="1217" t="s">
        <v>608</v>
      </c>
      <c r="D816" s="1218" t="s">
        <v>21</v>
      </c>
      <c r="E816" s="1223" t="str">
        <f>'SITE 5'!B753</f>
        <v>Coordinateur 2</v>
      </c>
      <c r="F816" s="1224">
        <f>'SITE 5'!C753</f>
        <v>0</v>
      </c>
      <c r="G816" s="1225">
        <f>'SITE 5'!D753</f>
        <v>0</v>
      </c>
      <c r="H816" s="1226">
        <f>'SITE 5'!E753</f>
        <v>0</v>
      </c>
    </row>
    <row r="817" spans="1:8" x14ac:dyDescent="0.25">
      <c r="A817" s="1217" t="s">
        <v>394</v>
      </c>
      <c r="B817" s="1217" t="str">
        <f>'SITE 5'!$H$6</f>
        <v>SITE 5</v>
      </c>
      <c r="C817" s="1217" t="s">
        <v>608</v>
      </c>
      <c r="D817" s="1218" t="s">
        <v>21</v>
      </c>
      <c r="E817" s="1223" t="str">
        <f>'SITE 5'!B754</f>
        <v>Coordinateur 3</v>
      </c>
      <c r="F817" s="1224">
        <f>'SITE 5'!C754</f>
        <v>0</v>
      </c>
      <c r="G817" s="1225">
        <f>'SITE 5'!D754</f>
        <v>0</v>
      </c>
      <c r="H817" s="1226">
        <f>'SITE 5'!E754</f>
        <v>0</v>
      </c>
    </row>
    <row r="818" spans="1:8" x14ac:dyDescent="0.25">
      <c r="A818" s="1217" t="s">
        <v>394</v>
      </c>
      <c r="B818" s="1217" t="str">
        <f>'SITE 5'!$H$6</f>
        <v>SITE 5</v>
      </c>
      <c r="C818" s="1217" t="s">
        <v>608</v>
      </c>
      <c r="D818" s="1218" t="s">
        <v>605</v>
      </c>
      <c r="E818" s="1223" t="str">
        <f>'SITE 5'!B758</f>
        <v>Responsable 1</v>
      </c>
      <c r="F818" s="1224">
        <f>'SITE 5'!C758</f>
        <v>0</v>
      </c>
      <c r="G818" s="1225">
        <f>'SITE 5'!D758</f>
        <v>0</v>
      </c>
      <c r="H818" s="1226">
        <f>'SITE 5'!E758</f>
        <v>0</v>
      </c>
    </row>
    <row r="819" spans="1:8" x14ac:dyDescent="0.25">
      <c r="A819" s="1217" t="s">
        <v>394</v>
      </c>
      <c r="B819" s="1217" t="str">
        <f>'SITE 5'!$H$6</f>
        <v>SITE 5</v>
      </c>
      <c r="C819" s="1217" t="s">
        <v>608</v>
      </c>
      <c r="D819" s="1218" t="s">
        <v>605</v>
      </c>
      <c r="E819" s="1223" t="str">
        <f>'SITE 5'!B759</f>
        <v>Responsable 2</v>
      </c>
      <c r="F819" s="1224">
        <f>'SITE 5'!C759</f>
        <v>0</v>
      </c>
      <c r="G819" s="1225">
        <f>'SITE 5'!D759</f>
        <v>0</v>
      </c>
      <c r="H819" s="1226">
        <f>'SITE 5'!E759</f>
        <v>0</v>
      </c>
    </row>
    <row r="820" spans="1:8" x14ac:dyDescent="0.25">
      <c r="A820" s="1217" t="s">
        <v>394</v>
      </c>
      <c r="B820" s="1217" t="str">
        <f>'SITE 5'!$H$6</f>
        <v>SITE 5</v>
      </c>
      <c r="C820" s="1217" t="s">
        <v>608</v>
      </c>
      <c r="D820" s="1218" t="s">
        <v>605</v>
      </c>
      <c r="E820" s="1223" t="str">
        <f>'SITE 5'!B760</f>
        <v>Responsable 3</v>
      </c>
      <c r="F820" s="1224">
        <f>'SITE 5'!C760</f>
        <v>0</v>
      </c>
      <c r="G820" s="1225">
        <f>'SITE 5'!D760</f>
        <v>0</v>
      </c>
      <c r="H820" s="1226">
        <f>'SITE 5'!E760</f>
        <v>0</v>
      </c>
    </row>
    <row r="821" spans="1:8" x14ac:dyDescent="0.25">
      <c r="A821" s="1217" t="s">
        <v>394</v>
      </c>
      <c r="B821" s="1217" t="str">
        <f>'SITE 5'!$H$6</f>
        <v>SITE 5</v>
      </c>
      <c r="C821" s="1217" t="s">
        <v>608</v>
      </c>
      <c r="D821" s="1218" t="s">
        <v>46</v>
      </c>
      <c r="E821" s="1223" t="str">
        <f>'SITE 5'!B764</f>
        <v>Animateur 1</v>
      </c>
      <c r="F821" s="1224">
        <f>'SITE 5'!C764</f>
        <v>0</v>
      </c>
      <c r="G821" s="1225">
        <f>'SITE 5'!D764</f>
        <v>0</v>
      </c>
      <c r="H821" s="1226">
        <f>'SITE 5'!E764</f>
        <v>0</v>
      </c>
    </row>
    <row r="822" spans="1:8" x14ac:dyDescent="0.25">
      <c r="A822" s="1217" t="s">
        <v>394</v>
      </c>
      <c r="B822" s="1217" t="str">
        <f>'SITE 5'!$H$6</f>
        <v>SITE 5</v>
      </c>
      <c r="C822" s="1217" t="s">
        <v>608</v>
      </c>
      <c r="D822" s="1218" t="s">
        <v>46</v>
      </c>
      <c r="E822" s="1223" t="str">
        <f>'SITE 5'!B765</f>
        <v>Animateur 2</v>
      </c>
      <c r="F822" s="1224">
        <f>'SITE 5'!C765</f>
        <v>0</v>
      </c>
      <c r="G822" s="1225">
        <f>'SITE 5'!D765</f>
        <v>0</v>
      </c>
      <c r="H822" s="1226">
        <f>'SITE 5'!E765</f>
        <v>0</v>
      </c>
    </row>
    <row r="823" spans="1:8" x14ac:dyDescent="0.25">
      <c r="A823" s="1217" t="s">
        <v>394</v>
      </c>
      <c r="B823" s="1217" t="str">
        <f>'SITE 5'!$H$6</f>
        <v>SITE 5</v>
      </c>
      <c r="C823" s="1217" t="s">
        <v>608</v>
      </c>
      <c r="D823" s="1218" t="s">
        <v>46</v>
      </c>
      <c r="E823" s="1223" t="str">
        <f>'SITE 5'!B766</f>
        <v>Animateur 3</v>
      </c>
      <c r="F823" s="1224">
        <f>'SITE 5'!C766</f>
        <v>0</v>
      </c>
      <c r="G823" s="1225">
        <f>'SITE 5'!D766</f>
        <v>0</v>
      </c>
      <c r="H823" s="1226">
        <f>'SITE 5'!E766</f>
        <v>0</v>
      </c>
    </row>
    <row r="824" spans="1:8" x14ac:dyDescent="0.25">
      <c r="A824" s="1217" t="s">
        <v>394</v>
      </c>
      <c r="B824" s="1217" t="str">
        <f>'SITE 5'!$H$6</f>
        <v>SITE 5</v>
      </c>
      <c r="C824" s="1217" t="s">
        <v>608</v>
      </c>
      <c r="D824" s="1218" t="s">
        <v>46</v>
      </c>
      <c r="E824" s="1223" t="str">
        <f>'SITE 5'!B767</f>
        <v>Animateur 4</v>
      </c>
      <c r="F824" s="1224">
        <f>'SITE 5'!C767</f>
        <v>0</v>
      </c>
      <c r="G824" s="1225">
        <f>'SITE 5'!D767</f>
        <v>0</v>
      </c>
      <c r="H824" s="1226">
        <f>'SITE 5'!E767</f>
        <v>0</v>
      </c>
    </row>
    <row r="825" spans="1:8" x14ac:dyDescent="0.25">
      <c r="A825" s="1217" t="s">
        <v>394</v>
      </c>
      <c r="B825" s="1217" t="str">
        <f>'SITE 5'!$H$6</f>
        <v>SITE 5</v>
      </c>
      <c r="C825" s="1217" t="s">
        <v>608</v>
      </c>
      <c r="D825" s="1218" t="s">
        <v>46</v>
      </c>
      <c r="E825" s="1223" t="str">
        <f>'SITE 5'!B768</f>
        <v>Animateur 5</v>
      </c>
      <c r="F825" s="1224">
        <f>'SITE 5'!C768</f>
        <v>0</v>
      </c>
      <c r="G825" s="1225">
        <f>'SITE 5'!D768</f>
        <v>0</v>
      </c>
      <c r="H825" s="1226">
        <f>'SITE 5'!E768</f>
        <v>0</v>
      </c>
    </row>
    <row r="826" spans="1:8" x14ac:dyDescent="0.25">
      <c r="A826" s="1217" t="s">
        <v>394</v>
      </c>
      <c r="B826" s="1217" t="str">
        <f>'SITE 5'!$H$6</f>
        <v>SITE 5</v>
      </c>
      <c r="C826" s="1217" t="s">
        <v>608</v>
      </c>
      <c r="D826" s="1218" t="s">
        <v>46</v>
      </c>
      <c r="E826" s="1223" t="str">
        <f>'SITE 5'!B769</f>
        <v>Animateur 6</v>
      </c>
      <c r="F826" s="1224">
        <f>'SITE 5'!C769</f>
        <v>0</v>
      </c>
      <c r="G826" s="1225">
        <f>'SITE 5'!D769</f>
        <v>0</v>
      </c>
      <c r="H826" s="1226">
        <f>'SITE 5'!E769</f>
        <v>0</v>
      </c>
    </row>
    <row r="827" spans="1:8" x14ac:dyDescent="0.25">
      <c r="A827" s="1217" t="s">
        <v>394</v>
      </c>
      <c r="B827" s="1217" t="str">
        <f>'SITE 5'!$H$6</f>
        <v>SITE 5</v>
      </c>
      <c r="C827" s="1217" t="s">
        <v>608</v>
      </c>
      <c r="D827" s="1218" t="s">
        <v>46</v>
      </c>
      <c r="E827" s="1223" t="str">
        <f>'SITE 5'!B770</f>
        <v>Animateur 7</v>
      </c>
      <c r="F827" s="1224">
        <f>'SITE 5'!C770</f>
        <v>0</v>
      </c>
      <c r="G827" s="1225">
        <f>'SITE 5'!D770</f>
        <v>0</v>
      </c>
      <c r="H827" s="1226">
        <f>'SITE 5'!E770</f>
        <v>0</v>
      </c>
    </row>
    <row r="828" spans="1:8" x14ac:dyDescent="0.25">
      <c r="A828" s="1217" t="s">
        <v>394</v>
      </c>
      <c r="B828" s="1217" t="str">
        <f>'SITE 5'!$H$6</f>
        <v>SITE 5</v>
      </c>
      <c r="C828" s="1217" t="s">
        <v>608</v>
      </c>
      <c r="D828" s="1218" t="s">
        <v>46</v>
      </c>
      <c r="E828" s="1223" t="str">
        <f>'SITE 5'!B771</f>
        <v>Animateur 8</v>
      </c>
      <c r="F828" s="1224">
        <f>'SITE 5'!C771</f>
        <v>0</v>
      </c>
      <c r="G828" s="1225">
        <f>'SITE 5'!D771</f>
        <v>0</v>
      </c>
      <c r="H828" s="1226">
        <f>'SITE 5'!E771</f>
        <v>0</v>
      </c>
    </row>
    <row r="829" spans="1:8" x14ac:dyDescent="0.25">
      <c r="A829" s="1217" t="s">
        <v>394</v>
      </c>
      <c r="B829" s="1217" t="str">
        <f>'SITE 5'!$H$6</f>
        <v>SITE 5</v>
      </c>
      <c r="C829" s="1217" t="s">
        <v>608</v>
      </c>
      <c r="D829" s="1218" t="s">
        <v>46</v>
      </c>
      <c r="E829" s="1223" t="str">
        <f>'SITE 5'!B772</f>
        <v>Animateur 9</v>
      </c>
      <c r="F829" s="1224">
        <f>'SITE 5'!C772</f>
        <v>0</v>
      </c>
      <c r="G829" s="1225">
        <f>'SITE 5'!D772</f>
        <v>0</v>
      </c>
      <c r="H829" s="1226">
        <f>'SITE 5'!E772</f>
        <v>0</v>
      </c>
    </row>
    <row r="830" spans="1:8" x14ac:dyDescent="0.25">
      <c r="A830" s="1217" t="s">
        <v>394</v>
      </c>
      <c r="B830" s="1217" t="str">
        <f>'SITE 5'!$H$6</f>
        <v>SITE 5</v>
      </c>
      <c r="C830" s="1217" t="s">
        <v>608</v>
      </c>
      <c r="D830" s="1218" t="s">
        <v>46</v>
      </c>
      <c r="E830" s="1223" t="str">
        <f>'SITE 5'!B773</f>
        <v>Animateur 10</v>
      </c>
      <c r="F830" s="1224">
        <f>'SITE 5'!C773</f>
        <v>0</v>
      </c>
      <c r="G830" s="1225">
        <f>'SITE 5'!D773</f>
        <v>0</v>
      </c>
      <c r="H830" s="1226">
        <f>'SITE 5'!E773</f>
        <v>0</v>
      </c>
    </row>
    <row r="831" spans="1:8" x14ac:dyDescent="0.25">
      <c r="A831" s="1217" t="s">
        <v>394</v>
      </c>
      <c r="B831" s="1217" t="str">
        <f>'SITE 5'!$H$6</f>
        <v>SITE 5</v>
      </c>
      <c r="C831" s="1217" t="s">
        <v>608</v>
      </c>
      <c r="D831" s="1218" t="s">
        <v>46</v>
      </c>
      <c r="E831" s="1223" t="str">
        <f>'SITE 5'!B774</f>
        <v>Animateur 11</v>
      </c>
      <c r="F831" s="1224">
        <f>'SITE 5'!C774</f>
        <v>0</v>
      </c>
      <c r="G831" s="1225">
        <f>'SITE 5'!D774</f>
        <v>0</v>
      </c>
      <c r="H831" s="1226">
        <f>'SITE 5'!E774</f>
        <v>0</v>
      </c>
    </row>
    <row r="832" spans="1:8" x14ac:dyDescent="0.25">
      <c r="A832" s="1217" t="s">
        <v>394</v>
      </c>
      <c r="B832" s="1217" t="str">
        <f>'SITE 5'!$H$6</f>
        <v>SITE 5</v>
      </c>
      <c r="C832" s="1217" t="s">
        <v>608</v>
      </c>
      <c r="D832" s="1218" t="s">
        <v>46</v>
      </c>
      <c r="E832" s="1223" t="str">
        <f>'SITE 5'!B775</f>
        <v>Animateur 12</v>
      </c>
      <c r="F832" s="1224">
        <f>'SITE 5'!C775</f>
        <v>0</v>
      </c>
      <c r="G832" s="1225">
        <f>'SITE 5'!D775</f>
        <v>0</v>
      </c>
      <c r="H832" s="1226">
        <f>'SITE 5'!E775</f>
        <v>0</v>
      </c>
    </row>
    <row r="833" spans="1:8" x14ac:dyDescent="0.25">
      <c r="A833" s="1217" t="s">
        <v>394</v>
      </c>
      <c r="B833" s="1217" t="str">
        <f>'SITE 5'!$H$6</f>
        <v>SITE 5</v>
      </c>
      <c r="C833" s="1217" t="s">
        <v>608</v>
      </c>
      <c r="D833" s="1218" t="s">
        <v>46</v>
      </c>
      <c r="E833" s="1223" t="str">
        <f>'SITE 5'!B776</f>
        <v>Animateur 13</v>
      </c>
      <c r="F833" s="1224">
        <f>'SITE 5'!C776</f>
        <v>0</v>
      </c>
      <c r="G833" s="1225">
        <f>'SITE 5'!D776</f>
        <v>0</v>
      </c>
      <c r="H833" s="1226">
        <f>'SITE 5'!E776</f>
        <v>0</v>
      </c>
    </row>
    <row r="834" spans="1:8" x14ac:dyDescent="0.25">
      <c r="A834" s="1217" t="s">
        <v>394</v>
      </c>
      <c r="B834" s="1217" t="str">
        <f>'SITE 5'!$H$6</f>
        <v>SITE 5</v>
      </c>
      <c r="C834" s="1217" t="s">
        <v>608</v>
      </c>
      <c r="D834" s="1218" t="s">
        <v>46</v>
      </c>
      <c r="E834" s="1223" t="str">
        <f>'SITE 5'!B777</f>
        <v>Animateur 14</v>
      </c>
      <c r="F834" s="1224">
        <f>'SITE 5'!C777</f>
        <v>0</v>
      </c>
      <c r="G834" s="1225">
        <f>'SITE 5'!D777</f>
        <v>0</v>
      </c>
      <c r="H834" s="1226">
        <f>'SITE 5'!E777</f>
        <v>0</v>
      </c>
    </row>
    <row r="835" spans="1:8" x14ac:dyDescent="0.25">
      <c r="A835" s="1217" t="s">
        <v>394</v>
      </c>
      <c r="B835" s="1217" t="str">
        <f>'SITE 5'!$H$6</f>
        <v>SITE 5</v>
      </c>
      <c r="C835" s="1217" t="s">
        <v>608</v>
      </c>
      <c r="D835" s="1218" t="s">
        <v>46</v>
      </c>
      <c r="E835" s="1223" t="str">
        <f>'SITE 5'!B778</f>
        <v>Animateur 15</v>
      </c>
      <c r="F835" s="1224">
        <f>'SITE 5'!C778</f>
        <v>0</v>
      </c>
      <c r="G835" s="1225">
        <f>'SITE 5'!D778</f>
        <v>0</v>
      </c>
      <c r="H835" s="1226">
        <f>'SITE 5'!E778</f>
        <v>0</v>
      </c>
    </row>
    <row r="836" spans="1:8" x14ac:dyDescent="0.25">
      <c r="A836" s="1217" t="s">
        <v>394</v>
      </c>
      <c r="B836" s="1217" t="str">
        <f>'SITE 5'!$H$6</f>
        <v>SITE 5</v>
      </c>
      <c r="C836" s="1217" t="s">
        <v>608</v>
      </c>
      <c r="D836" s="1218" t="s">
        <v>315</v>
      </c>
      <c r="E836" s="1223" t="str">
        <f>'SITE 5'!B782</f>
        <v>Agents d'entretien 1</v>
      </c>
      <c r="F836" s="1224">
        <f>'SITE 5'!C782</f>
        <v>0</v>
      </c>
      <c r="G836" s="1225">
        <f>'SITE 5'!D782</f>
        <v>0</v>
      </c>
      <c r="H836" s="1226">
        <f>'SITE 5'!E782</f>
        <v>0</v>
      </c>
    </row>
    <row r="837" spans="1:8" x14ac:dyDescent="0.25">
      <c r="A837" s="1217" t="s">
        <v>394</v>
      </c>
      <c r="B837" s="1217" t="str">
        <f>'SITE 5'!$H$6</f>
        <v>SITE 5</v>
      </c>
      <c r="C837" s="1217" t="s">
        <v>608</v>
      </c>
      <c r="D837" s="1218" t="s">
        <v>315</v>
      </c>
      <c r="E837" s="1223" t="str">
        <f>'SITE 5'!B783</f>
        <v>Agents d'entretien 2</v>
      </c>
      <c r="F837" s="1224">
        <f>'SITE 5'!C783</f>
        <v>0</v>
      </c>
      <c r="G837" s="1225">
        <f>'SITE 5'!D783</f>
        <v>0</v>
      </c>
      <c r="H837" s="1226">
        <f>'SITE 5'!E783</f>
        <v>0</v>
      </c>
    </row>
    <row r="838" spans="1:8" x14ac:dyDescent="0.25">
      <c r="A838" s="1217" t="s">
        <v>394</v>
      </c>
      <c r="B838" s="1217" t="str">
        <f>'SITE 5'!$H$6</f>
        <v>SITE 5</v>
      </c>
      <c r="C838" s="1217" t="s">
        <v>608</v>
      </c>
      <c r="D838" s="1218" t="s">
        <v>315</v>
      </c>
      <c r="E838" s="1223" t="str">
        <f>'SITE 5'!B784</f>
        <v>Agents d'entretien 3</v>
      </c>
      <c r="F838" s="1224">
        <f>'SITE 5'!C784</f>
        <v>0</v>
      </c>
      <c r="G838" s="1225">
        <f>'SITE 5'!D784</f>
        <v>0</v>
      </c>
      <c r="H838" s="1226">
        <f>'SITE 5'!E784</f>
        <v>0</v>
      </c>
    </row>
    <row r="839" spans="1:8" x14ac:dyDescent="0.25">
      <c r="A839" s="1217" t="s">
        <v>394</v>
      </c>
      <c r="B839" s="1217" t="str">
        <f>'SITE 5'!$H$6</f>
        <v>SITE 5</v>
      </c>
      <c r="C839" s="1217" t="s">
        <v>608</v>
      </c>
      <c r="D839" s="1218" t="s">
        <v>316</v>
      </c>
      <c r="E839" s="1223" t="str">
        <f>'SITE 5'!B788</f>
        <v>Secrétaire 1</v>
      </c>
      <c r="F839" s="1224">
        <f>'SITE 5'!C788</f>
        <v>0</v>
      </c>
      <c r="G839" s="1225">
        <f>'SITE 5'!D788</f>
        <v>0</v>
      </c>
      <c r="H839" s="1226">
        <f>'SITE 5'!E788</f>
        <v>0</v>
      </c>
    </row>
    <row r="840" spans="1:8" x14ac:dyDescent="0.25">
      <c r="A840" s="1217" t="s">
        <v>394</v>
      </c>
      <c r="B840" s="1217" t="str">
        <f>'SITE 5'!$H$6</f>
        <v>SITE 5</v>
      </c>
      <c r="C840" s="1217" t="s">
        <v>608</v>
      </c>
      <c r="D840" s="1218" t="s">
        <v>316</v>
      </c>
      <c r="E840" s="1223" t="str">
        <f>'SITE 5'!B789</f>
        <v>Secrétaire 2</v>
      </c>
      <c r="F840" s="1224">
        <f>'SITE 5'!C789</f>
        <v>0</v>
      </c>
      <c r="G840" s="1225">
        <f>'SITE 5'!D789</f>
        <v>0</v>
      </c>
      <c r="H840" s="1226">
        <f>'SITE 5'!E789</f>
        <v>0</v>
      </c>
    </row>
    <row r="841" spans="1:8" x14ac:dyDescent="0.25">
      <c r="A841" s="1217" t="s">
        <v>394</v>
      </c>
      <c r="B841" s="1217" t="str">
        <f>'SITE 5'!$H$6</f>
        <v>SITE 5</v>
      </c>
      <c r="C841" s="1217" t="s">
        <v>608</v>
      </c>
      <c r="D841" s="1218" t="s">
        <v>316</v>
      </c>
      <c r="E841" s="1223" t="str">
        <f>'SITE 5'!B790</f>
        <v>Secrétaire 3</v>
      </c>
      <c r="F841" s="1224">
        <f>'SITE 5'!C790</f>
        <v>0</v>
      </c>
      <c r="G841" s="1225">
        <f>'SITE 5'!D790</f>
        <v>0</v>
      </c>
      <c r="H841" s="1226">
        <f>'SITE 5'!E790</f>
        <v>0</v>
      </c>
    </row>
    <row r="842" spans="1:8" x14ac:dyDescent="0.25">
      <c r="A842" s="1217" t="s">
        <v>394</v>
      </c>
      <c r="B842" s="1217" t="str">
        <f>'SITE 5'!$H$6</f>
        <v>SITE 5</v>
      </c>
      <c r="C842" s="1217" t="s">
        <v>608</v>
      </c>
      <c r="D842" s="1218" t="s">
        <v>316</v>
      </c>
      <c r="E842" s="1223" t="str">
        <f>'SITE 5'!B791</f>
        <v>Secrétaire 4</v>
      </c>
      <c r="F842" s="1224">
        <f>'SITE 5'!C791</f>
        <v>0</v>
      </c>
      <c r="G842" s="1225">
        <f>'SITE 5'!D791</f>
        <v>0</v>
      </c>
      <c r="H842" s="1226">
        <f>'SITE 5'!E791</f>
        <v>0</v>
      </c>
    </row>
    <row r="843" spans="1:8" x14ac:dyDescent="0.25">
      <c r="A843" s="1217" t="s">
        <v>394</v>
      </c>
      <c r="B843" s="1217" t="str">
        <f>'SITE 5'!$H$6</f>
        <v>SITE 5</v>
      </c>
      <c r="C843" s="1217" t="s">
        <v>608</v>
      </c>
      <c r="D843" s="1218" t="s">
        <v>316</v>
      </c>
      <c r="E843" s="1223" t="str">
        <f>'SITE 5'!B792</f>
        <v>Secrétaire 5</v>
      </c>
      <c r="F843" s="1224">
        <f>'SITE 5'!C792</f>
        <v>0</v>
      </c>
      <c r="G843" s="1225">
        <f>'SITE 5'!D792</f>
        <v>0</v>
      </c>
      <c r="H843" s="1226">
        <f>'SITE 5'!E792</f>
        <v>0</v>
      </c>
    </row>
    <row r="844" spans="1:8" x14ac:dyDescent="0.25">
      <c r="A844" s="1217" t="s">
        <v>394</v>
      </c>
      <c r="B844" s="1217" t="str">
        <f>'SITE 5'!$H$6</f>
        <v>SITE 5</v>
      </c>
      <c r="C844" s="1217" t="s">
        <v>471</v>
      </c>
      <c r="D844" s="1218" t="s">
        <v>21</v>
      </c>
      <c r="E844" s="1223" t="str">
        <f>'SITE 5'!B874</f>
        <v>Coordinateur 1</v>
      </c>
      <c r="F844" s="1224">
        <f>'SITE 5'!C874</f>
        <v>0</v>
      </c>
      <c r="G844" s="1225">
        <f>'SITE 5'!D874</f>
        <v>0</v>
      </c>
      <c r="H844" s="1226">
        <f>'SITE 5'!E874</f>
        <v>0</v>
      </c>
    </row>
    <row r="845" spans="1:8" x14ac:dyDescent="0.25">
      <c r="A845" s="1217" t="s">
        <v>394</v>
      </c>
      <c r="B845" s="1217" t="str">
        <f>'SITE 5'!$H$6</f>
        <v>SITE 5</v>
      </c>
      <c r="C845" s="1217" t="s">
        <v>471</v>
      </c>
      <c r="D845" s="1218" t="s">
        <v>21</v>
      </c>
      <c r="E845" s="1223" t="str">
        <f>'SITE 5'!B875</f>
        <v>Coordinateur 2</v>
      </c>
      <c r="F845" s="1224">
        <f>'SITE 5'!C875</f>
        <v>0</v>
      </c>
      <c r="G845" s="1225">
        <f>'SITE 5'!D875</f>
        <v>0</v>
      </c>
      <c r="H845" s="1226">
        <f>'SITE 5'!E875</f>
        <v>0</v>
      </c>
    </row>
    <row r="846" spans="1:8" x14ac:dyDescent="0.25">
      <c r="A846" s="1217" t="s">
        <v>394</v>
      </c>
      <c r="B846" s="1217" t="str">
        <f>'SITE 5'!$H$6</f>
        <v>SITE 5</v>
      </c>
      <c r="C846" s="1217" t="s">
        <v>471</v>
      </c>
      <c r="D846" s="1218" t="s">
        <v>21</v>
      </c>
      <c r="E846" s="1223" t="str">
        <f>'SITE 5'!B876</f>
        <v>Coordinateur 3</v>
      </c>
      <c r="F846" s="1224">
        <f>'SITE 5'!C876</f>
        <v>0</v>
      </c>
      <c r="G846" s="1225">
        <f>'SITE 5'!D876</f>
        <v>0</v>
      </c>
      <c r="H846" s="1226">
        <f>'SITE 5'!E876</f>
        <v>0</v>
      </c>
    </row>
    <row r="847" spans="1:8" x14ac:dyDescent="0.25">
      <c r="A847" s="1217" t="s">
        <v>394</v>
      </c>
      <c r="B847" s="1217" t="str">
        <f>'SITE 5'!$H$6</f>
        <v>SITE 5</v>
      </c>
      <c r="C847" s="1217" t="s">
        <v>471</v>
      </c>
      <c r="D847" s="1218" t="s">
        <v>605</v>
      </c>
      <c r="E847" s="1223" t="str">
        <f>'SITE 5'!B880</f>
        <v>Responsable 1</v>
      </c>
      <c r="F847" s="1224">
        <f>'SITE 5'!C880</f>
        <v>0</v>
      </c>
      <c r="G847" s="1225">
        <f>'SITE 5'!D880</f>
        <v>0</v>
      </c>
      <c r="H847" s="1226">
        <f>'SITE 5'!E880</f>
        <v>0</v>
      </c>
    </row>
    <row r="848" spans="1:8" x14ac:dyDescent="0.25">
      <c r="A848" s="1217" t="s">
        <v>394</v>
      </c>
      <c r="B848" s="1217" t="str">
        <f>'SITE 5'!$H$6</f>
        <v>SITE 5</v>
      </c>
      <c r="C848" s="1217" t="s">
        <v>471</v>
      </c>
      <c r="D848" s="1218" t="s">
        <v>605</v>
      </c>
      <c r="E848" s="1223" t="str">
        <f>'SITE 5'!B881</f>
        <v>Responsable 2</v>
      </c>
      <c r="F848" s="1224">
        <f>'SITE 5'!C881</f>
        <v>0</v>
      </c>
      <c r="G848" s="1225">
        <f>'SITE 5'!D881</f>
        <v>0</v>
      </c>
      <c r="H848" s="1226">
        <f>'SITE 5'!E881</f>
        <v>0</v>
      </c>
    </row>
    <row r="849" spans="1:8" x14ac:dyDescent="0.25">
      <c r="A849" s="1217" t="s">
        <v>394</v>
      </c>
      <c r="B849" s="1217" t="str">
        <f>'SITE 5'!$H$6</f>
        <v>SITE 5</v>
      </c>
      <c r="C849" s="1217" t="s">
        <v>471</v>
      </c>
      <c r="D849" s="1218" t="s">
        <v>605</v>
      </c>
      <c r="E849" s="1223" t="str">
        <f>'SITE 5'!B882</f>
        <v>Responsable 3</v>
      </c>
      <c r="F849" s="1224">
        <f>'SITE 5'!C882</f>
        <v>0</v>
      </c>
      <c r="G849" s="1225">
        <f>'SITE 5'!D882</f>
        <v>0</v>
      </c>
      <c r="H849" s="1226">
        <f>'SITE 5'!E882</f>
        <v>0</v>
      </c>
    </row>
    <row r="850" spans="1:8" x14ac:dyDescent="0.25">
      <c r="A850" s="1217" t="s">
        <v>394</v>
      </c>
      <c r="B850" s="1217" t="str">
        <f>'SITE 5'!$H$6</f>
        <v>SITE 5</v>
      </c>
      <c r="C850" s="1217" t="s">
        <v>471</v>
      </c>
      <c r="D850" s="1218" t="s">
        <v>46</v>
      </c>
      <c r="E850" s="1223" t="str">
        <f>'SITE 5'!B886</f>
        <v>Animateur 1</v>
      </c>
      <c r="F850" s="1224">
        <f>'SITE 5'!C886</f>
        <v>0</v>
      </c>
      <c r="G850" s="1225">
        <f>'SITE 5'!D886</f>
        <v>0</v>
      </c>
      <c r="H850" s="1226">
        <f>'SITE 5'!E886</f>
        <v>0</v>
      </c>
    </row>
    <row r="851" spans="1:8" x14ac:dyDescent="0.25">
      <c r="A851" s="1217" t="s">
        <v>394</v>
      </c>
      <c r="B851" s="1217" t="str">
        <f>'SITE 5'!$H$6</f>
        <v>SITE 5</v>
      </c>
      <c r="C851" s="1217" t="s">
        <v>471</v>
      </c>
      <c r="D851" s="1218" t="s">
        <v>46</v>
      </c>
      <c r="E851" s="1223" t="str">
        <f>'SITE 5'!B887</f>
        <v>Animateur 2</v>
      </c>
      <c r="F851" s="1224">
        <f>'SITE 5'!C887</f>
        <v>0</v>
      </c>
      <c r="G851" s="1225">
        <f>'SITE 5'!D887</f>
        <v>0</v>
      </c>
      <c r="H851" s="1226">
        <f>'SITE 5'!E887</f>
        <v>0</v>
      </c>
    </row>
    <row r="852" spans="1:8" x14ac:dyDescent="0.25">
      <c r="A852" s="1217" t="s">
        <v>394</v>
      </c>
      <c r="B852" s="1217" t="str">
        <f>'SITE 5'!$H$6</f>
        <v>SITE 5</v>
      </c>
      <c r="C852" s="1217" t="s">
        <v>471</v>
      </c>
      <c r="D852" s="1218" t="s">
        <v>46</v>
      </c>
      <c r="E852" s="1223" t="str">
        <f>'SITE 5'!B888</f>
        <v>Animateur 3</v>
      </c>
      <c r="F852" s="1224">
        <f>'SITE 5'!C888</f>
        <v>0</v>
      </c>
      <c r="G852" s="1225">
        <f>'SITE 5'!D888</f>
        <v>0</v>
      </c>
      <c r="H852" s="1226">
        <f>'SITE 5'!E888</f>
        <v>0</v>
      </c>
    </row>
    <row r="853" spans="1:8" x14ac:dyDescent="0.25">
      <c r="A853" s="1217" t="s">
        <v>394</v>
      </c>
      <c r="B853" s="1217" t="str">
        <f>'SITE 5'!$H$6</f>
        <v>SITE 5</v>
      </c>
      <c r="C853" s="1217" t="s">
        <v>471</v>
      </c>
      <c r="D853" s="1218" t="s">
        <v>46</v>
      </c>
      <c r="E853" s="1223" t="str">
        <f>'SITE 5'!B889</f>
        <v>Animateur 4</v>
      </c>
      <c r="F853" s="1224">
        <f>'SITE 5'!C889</f>
        <v>0</v>
      </c>
      <c r="G853" s="1225">
        <f>'SITE 5'!D889</f>
        <v>0</v>
      </c>
      <c r="H853" s="1226">
        <f>'SITE 5'!E889</f>
        <v>0</v>
      </c>
    </row>
    <row r="854" spans="1:8" x14ac:dyDescent="0.25">
      <c r="A854" s="1217" t="s">
        <v>394</v>
      </c>
      <c r="B854" s="1217" t="str">
        <f>'SITE 5'!$H$6</f>
        <v>SITE 5</v>
      </c>
      <c r="C854" s="1217" t="s">
        <v>471</v>
      </c>
      <c r="D854" s="1218" t="s">
        <v>46</v>
      </c>
      <c r="E854" s="1223" t="str">
        <f>'SITE 5'!B890</f>
        <v>Animateur 5</v>
      </c>
      <c r="F854" s="1224">
        <f>'SITE 5'!C890</f>
        <v>0</v>
      </c>
      <c r="G854" s="1225">
        <f>'SITE 5'!D890</f>
        <v>0</v>
      </c>
      <c r="H854" s="1226">
        <f>'SITE 5'!E890</f>
        <v>0</v>
      </c>
    </row>
    <row r="855" spans="1:8" x14ac:dyDescent="0.25">
      <c r="A855" s="1217" t="s">
        <v>394</v>
      </c>
      <c r="B855" s="1217" t="str">
        <f>'SITE 5'!$H$6</f>
        <v>SITE 5</v>
      </c>
      <c r="C855" s="1217" t="s">
        <v>471</v>
      </c>
      <c r="D855" s="1218" t="s">
        <v>46</v>
      </c>
      <c r="E855" s="1223" t="str">
        <f>'SITE 5'!B891</f>
        <v>Animateur 6</v>
      </c>
      <c r="F855" s="1224">
        <f>'SITE 5'!C891</f>
        <v>0</v>
      </c>
      <c r="G855" s="1225">
        <f>'SITE 5'!D891</f>
        <v>0</v>
      </c>
      <c r="H855" s="1226">
        <f>'SITE 5'!E891</f>
        <v>0</v>
      </c>
    </row>
    <row r="856" spans="1:8" x14ac:dyDescent="0.25">
      <c r="A856" s="1217" t="s">
        <v>394</v>
      </c>
      <c r="B856" s="1217" t="str">
        <f>'SITE 5'!$H$6</f>
        <v>SITE 5</v>
      </c>
      <c r="C856" s="1217" t="s">
        <v>471</v>
      </c>
      <c r="D856" s="1218" t="s">
        <v>46</v>
      </c>
      <c r="E856" s="1223" t="str">
        <f>'SITE 5'!B892</f>
        <v>Animateur 7</v>
      </c>
      <c r="F856" s="1224">
        <f>'SITE 5'!C892</f>
        <v>0</v>
      </c>
      <c r="G856" s="1225">
        <f>'SITE 5'!D892</f>
        <v>0</v>
      </c>
      <c r="H856" s="1226">
        <f>'SITE 5'!E892</f>
        <v>0</v>
      </c>
    </row>
    <row r="857" spans="1:8" x14ac:dyDescent="0.25">
      <c r="A857" s="1217" t="s">
        <v>394</v>
      </c>
      <c r="B857" s="1217" t="str">
        <f>'SITE 5'!$H$6</f>
        <v>SITE 5</v>
      </c>
      <c r="C857" s="1217" t="s">
        <v>471</v>
      </c>
      <c r="D857" s="1218" t="s">
        <v>46</v>
      </c>
      <c r="E857" s="1223" t="str">
        <f>'SITE 5'!B893</f>
        <v>Animateur 8</v>
      </c>
      <c r="F857" s="1224">
        <f>'SITE 5'!C893</f>
        <v>0</v>
      </c>
      <c r="G857" s="1225">
        <f>'SITE 5'!D893</f>
        <v>0</v>
      </c>
      <c r="H857" s="1226">
        <f>'SITE 5'!E893</f>
        <v>0</v>
      </c>
    </row>
    <row r="858" spans="1:8" x14ac:dyDescent="0.25">
      <c r="A858" s="1217" t="s">
        <v>394</v>
      </c>
      <c r="B858" s="1217" t="str">
        <f>'SITE 5'!$H$6</f>
        <v>SITE 5</v>
      </c>
      <c r="C858" s="1217" t="s">
        <v>471</v>
      </c>
      <c r="D858" s="1218" t="s">
        <v>46</v>
      </c>
      <c r="E858" s="1223" t="str">
        <f>'SITE 5'!B894</f>
        <v>Animateur 9</v>
      </c>
      <c r="F858" s="1224">
        <f>'SITE 5'!C894</f>
        <v>0</v>
      </c>
      <c r="G858" s="1225">
        <f>'SITE 5'!D894</f>
        <v>0</v>
      </c>
      <c r="H858" s="1226">
        <f>'SITE 5'!E894</f>
        <v>0</v>
      </c>
    </row>
    <row r="859" spans="1:8" x14ac:dyDescent="0.25">
      <c r="A859" s="1217" t="s">
        <v>394</v>
      </c>
      <c r="B859" s="1217" t="str">
        <f>'SITE 5'!$H$6</f>
        <v>SITE 5</v>
      </c>
      <c r="C859" s="1217" t="s">
        <v>471</v>
      </c>
      <c r="D859" s="1218" t="s">
        <v>46</v>
      </c>
      <c r="E859" s="1223" t="str">
        <f>'SITE 5'!B895</f>
        <v>Animateur 10</v>
      </c>
      <c r="F859" s="1224">
        <f>'SITE 5'!C895</f>
        <v>0</v>
      </c>
      <c r="G859" s="1225">
        <f>'SITE 5'!D895</f>
        <v>0</v>
      </c>
      <c r="H859" s="1226">
        <f>'SITE 5'!E895</f>
        <v>0</v>
      </c>
    </row>
    <row r="860" spans="1:8" x14ac:dyDescent="0.25">
      <c r="A860" s="1217" t="s">
        <v>394</v>
      </c>
      <c r="B860" s="1217" t="str">
        <f>'SITE 5'!$H$6</f>
        <v>SITE 5</v>
      </c>
      <c r="C860" s="1217" t="s">
        <v>471</v>
      </c>
      <c r="D860" s="1218" t="s">
        <v>46</v>
      </c>
      <c r="E860" s="1223" t="str">
        <f>'SITE 5'!B896</f>
        <v>Animateur 11</v>
      </c>
      <c r="F860" s="1224">
        <f>'SITE 5'!C896</f>
        <v>0</v>
      </c>
      <c r="G860" s="1225">
        <f>'SITE 5'!D896</f>
        <v>0</v>
      </c>
      <c r="H860" s="1226">
        <f>'SITE 5'!E896</f>
        <v>0</v>
      </c>
    </row>
    <row r="861" spans="1:8" x14ac:dyDescent="0.25">
      <c r="A861" s="1217" t="s">
        <v>394</v>
      </c>
      <c r="B861" s="1217" t="str">
        <f>'SITE 5'!$H$6</f>
        <v>SITE 5</v>
      </c>
      <c r="C861" s="1217" t="s">
        <v>471</v>
      </c>
      <c r="D861" s="1218" t="s">
        <v>46</v>
      </c>
      <c r="E861" s="1223" t="str">
        <f>'SITE 5'!B897</f>
        <v>Animateur 12</v>
      </c>
      <c r="F861" s="1224">
        <f>'SITE 5'!C897</f>
        <v>0</v>
      </c>
      <c r="G861" s="1225">
        <f>'SITE 5'!D897</f>
        <v>0</v>
      </c>
      <c r="H861" s="1226">
        <f>'SITE 5'!E897</f>
        <v>0</v>
      </c>
    </row>
    <row r="862" spans="1:8" x14ac:dyDescent="0.25">
      <c r="A862" s="1217" t="s">
        <v>394</v>
      </c>
      <c r="B862" s="1217" t="str">
        <f>'SITE 5'!$H$6</f>
        <v>SITE 5</v>
      </c>
      <c r="C862" s="1217" t="s">
        <v>471</v>
      </c>
      <c r="D862" s="1218" t="s">
        <v>46</v>
      </c>
      <c r="E862" s="1223" t="str">
        <f>'SITE 5'!B898</f>
        <v>Animateur 13</v>
      </c>
      <c r="F862" s="1224">
        <f>'SITE 5'!C898</f>
        <v>0</v>
      </c>
      <c r="G862" s="1225">
        <f>'SITE 5'!D898</f>
        <v>0</v>
      </c>
      <c r="H862" s="1226">
        <f>'SITE 5'!E898</f>
        <v>0</v>
      </c>
    </row>
    <row r="863" spans="1:8" x14ac:dyDescent="0.25">
      <c r="A863" s="1217" t="s">
        <v>394</v>
      </c>
      <c r="B863" s="1217" t="str">
        <f>'SITE 5'!$H$6</f>
        <v>SITE 5</v>
      </c>
      <c r="C863" s="1217" t="s">
        <v>471</v>
      </c>
      <c r="D863" s="1218" t="s">
        <v>46</v>
      </c>
      <c r="E863" s="1223" t="str">
        <f>'SITE 5'!B899</f>
        <v>Animateur 14</v>
      </c>
      <c r="F863" s="1224">
        <f>'SITE 5'!C899</f>
        <v>0</v>
      </c>
      <c r="G863" s="1225">
        <f>'SITE 5'!D899</f>
        <v>0</v>
      </c>
      <c r="H863" s="1226">
        <f>'SITE 5'!E899</f>
        <v>0</v>
      </c>
    </row>
    <row r="864" spans="1:8" x14ac:dyDescent="0.25">
      <c r="A864" s="1217" t="s">
        <v>394</v>
      </c>
      <c r="B864" s="1217" t="str">
        <f>'SITE 5'!$H$6</f>
        <v>SITE 5</v>
      </c>
      <c r="C864" s="1217" t="s">
        <v>471</v>
      </c>
      <c r="D864" s="1218" t="s">
        <v>46</v>
      </c>
      <c r="E864" s="1223" t="str">
        <f>'SITE 5'!B900</f>
        <v>Animateur 15</v>
      </c>
      <c r="F864" s="1224">
        <f>'SITE 5'!C900</f>
        <v>0</v>
      </c>
      <c r="G864" s="1225">
        <f>'SITE 5'!D900</f>
        <v>0</v>
      </c>
      <c r="H864" s="1226">
        <f>'SITE 5'!E900</f>
        <v>0</v>
      </c>
    </row>
    <row r="865" spans="1:8" x14ac:dyDescent="0.25">
      <c r="A865" s="1217" t="s">
        <v>394</v>
      </c>
      <c r="B865" s="1217" t="str">
        <f>'SITE 5'!$H$6</f>
        <v>SITE 5</v>
      </c>
      <c r="C865" s="1217" t="s">
        <v>471</v>
      </c>
      <c r="D865" s="1218" t="s">
        <v>315</v>
      </c>
      <c r="E865" s="1223" t="str">
        <f>'SITE 5'!B904</f>
        <v>Agents d'entretien 1</v>
      </c>
      <c r="F865" s="1224">
        <f>'SITE 5'!C904</f>
        <v>0</v>
      </c>
      <c r="G865" s="1225">
        <f>'SITE 5'!D904</f>
        <v>0</v>
      </c>
      <c r="H865" s="1226">
        <f>'SITE 5'!E904</f>
        <v>0</v>
      </c>
    </row>
    <row r="866" spans="1:8" x14ac:dyDescent="0.25">
      <c r="A866" s="1217" t="s">
        <v>394</v>
      </c>
      <c r="B866" s="1217" t="str">
        <f>'SITE 5'!$H$6</f>
        <v>SITE 5</v>
      </c>
      <c r="C866" s="1217" t="s">
        <v>471</v>
      </c>
      <c r="D866" s="1218" t="s">
        <v>315</v>
      </c>
      <c r="E866" s="1223" t="str">
        <f>'SITE 5'!B905</f>
        <v>Agents d'entretien 2</v>
      </c>
      <c r="F866" s="1224">
        <f>'SITE 5'!C905</f>
        <v>0</v>
      </c>
      <c r="G866" s="1225">
        <f>'SITE 5'!D905</f>
        <v>0</v>
      </c>
      <c r="H866" s="1226">
        <f>'SITE 5'!E905</f>
        <v>0</v>
      </c>
    </row>
    <row r="867" spans="1:8" x14ac:dyDescent="0.25">
      <c r="A867" s="1217" t="s">
        <v>394</v>
      </c>
      <c r="B867" s="1217" t="str">
        <f>'SITE 5'!$H$6</f>
        <v>SITE 5</v>
      </c>
      <c r="C867" s="1217" t="s">
        <v>471</v>
      </c>
      <c r="D867" s="1218" t="s">
        <v>315</v>
      </c>
      <c r="E867" s="1223" t="str">
        <f>'SITE 5'!B906</f>
        <v>Agents d'entretien 3</v>
      </c>
      <c r="F867" s="1224">
        <f>'SITE 5'!C906</f>
        <v>0</v>
      </c>
      <c r="G867" s="1225">
        <f>'SITE 5'!D906</f>
        <v>0</v>
      </c>
      <c r="H867" s="1226">
        <f>'SITE 5'!E906</f>
        <v>0</v>
      </c>
    </row>
    <row r="868" spans="1:8" x14ac:dyDescent="0.25">
      <c r="A868" s="1217" t="s">
        <v>394</v>
      </c>
      <c r="B868" s="1217" t="str">
        <f>'SITE 5'!$H$6</f>
        <v>SITE 5</v>
      </c>
      <c r="C868" s="1217" t="s">
        <v>471</v>
      </c>
      <c r="D868" s="1218" t="s">
        <v>316</v>
      </c>
      <c r="E868" s="1223" t="str">
        <f>'SITE 5'!B910</f>
        <v>Secrétaire 1</v>
      </c>
      <c r="F868" s="1224">
        <f>'SITE 5'!C910</f>
        <v>0</v>
      </c>
      <c r="G868" s="1225">
        <f>'SITE 5'!D910</f>
        <v>0</v>
      </c>
      <c r="H868" s="1226">
        <f>'SITE 5'!E910</f>
        <v>0</v>
      </c>
    </row>
    <row r="869" spans="1:8" x14ac:dyDescent="0.25">
      <c r="A869" s="1217" t="s">
        <v>394</v>
      </c>
      <c r="B869" s="1217" t="str">
        <f>'SITE 5'!$H$6</f>
        <v>SITE 5</v>
      </c>
      <c r="C869" s="1217" t="s">
        <v>471</v>
      </c>
      <c r="D869" s="1218" t="s">
        <v>316</v>
      </c>
      <c r="E869" s="1223" t="str">
        <f>'SITE 5'!B911</f>
        <v>Secrétaire 2</v>
      </c>
      <c r="F869" s="1224">
        <f>'SITE 5'!C911</f>
        <v>0</v>
      </c>
      <c r="G869" s="1225">
        <f>'SITE 5'!D911</f>
        <v>0</v>
      </c>
      <c r="H869" s="1226">
        <f>'SITE 5'!E911</f>
        <v>0</v>
      </c>
    </row>
    <row r="870" spans="1:8" x14ac:dyDescent="0.25">
      <c r="A870" s="1217" t="s">
        <v>394</v>
      </c>
      <c r="B870" s="1217" t="str">
        <f>'SITE 5'!$H$6</f>
        <v>SITE 5</v>
      </c>
      <c r="C870" s="1217" t="s">
        <v>471</v>
      </c>
      <c r="D870" s="1218" t="s">
        <v>316</v>
      </c>
      <c r="E870" s="1223" t="str">
        <f>'SITE 5'!B912</f>
        <v>Secrétaire 3</v>
      </c>
      <c r="F870" s="1224">
        <f>'SITE 5'!C912</f>
        <v>0</v>
      </c>
      <c r="G870" s="1225">
        <f>'SITE 5'!D912</f>
        <v>0</v>
      </c>
      <c r="H870" s="1226">
        <f>'SITE 5'!E912</f>
        <v>0</v>
      </c>
    </row>
    <row r="871" spans="1:8" x14ac:dyDescent="0.25">
      <c r="A871" s="1217" t="s">
        <v>394</v>
      </c>
      <c r="B871" s="1217" t="str">
        <f>'SITE 5'!$H$6</f>
        <v>SITE 5</v>
      </c>
      <c r="C871" s="1217" t="s">
        <v>471</v>
      </c>
      <c r="D871" s="1218" t="s">
        <v>316</v>
      </c>
      <c r="E871" s="1223" t="str">
        <f>'SITE 5'!B913</f>
        <v>Secrétaire 4</v>
      </c>
      <c r="F871" s="1224">
        <f>'SITE 5'!C913</f>
        <v>0</v>
      </c>
      <c r="G871" s="1225">
        <f>'SITE 5'!D913</f>
        <v>0</v>
      </c>
      <c r="H871" s="1226">
        <f>'SITE 5'!E913</f>
        <v>0</v>
      </c>
    </row>
    <row r="872" spans="1:8" x14ac:dyDescent="0.25">
      <c r="A872" s="1217" t="s">
        <v>394</v>
      </c>
      <c r="B872" s="1217" t="str">
        <f>'SITE 5'!$H$6</f>
        <v>SITE 5</v>
      </c>
      <c r="C872" s="1217" t="s">
        <v>471</v>
      </c>
      <c r="D872" s="1218" t="s">
        <v>316</v>
      </c>
      <c r="E872" s="1223" t="str">
        <f>'SITE 5'!B914</f>
        <v>Secrétaire 5</v>
      </c>
      <c r="F872" s="1224">
        <f>'SITE 5'!C914</f>
        <v>0</v>
      </c>
      <c r="G872" s="1225">
        <f>'SITE 5'!D914</f>
        <v>0</v>
      </c>
      <c r="H872" s="1226">
        <f>'SITE 5'!E914</f>
        <v>0</v>
      </c>
    </row>
    <row r="873" spans="1:8" x14ac:dyDescent="0.25">
      <c r="A873" s="1217" t="s">
        <v>395</v>
      </c>
      <c r="B873" s="1217" t="str">
        <f>'SITE 6'!$H$6</f>
        <v>SITE 6</v>
      </c>
      <c r="C873" s="1217" t="s">
        <v>470</v>
      </c>
      <c r="D873" s="1218" t="s">
        <v>21</v>
      </c>
      <c r="E873" s="1223" t="str">
        <f>'SITE 6'!B20</f>
        <v>Coordinateur 1</v>
      </c>
      <c r="F873" s="1224">
        <f>'SITE 6'!C20</f>
        <v>0</v>
      </c>
      <c r="G873" s="1225">
        <f>'SITE 6'!D20</f>
        <v>0</v>
      </c>
      <c r="H873" s="1226">
        <f>'SITE 6'!E20</f>
        <v>0</v>
      </c>
    </row>
    <row r="874" spans="1:8" x14ac:dyDescent="0.25">
      <c r="A874" s="1217" t="s">
        <v>395</v>
      </c>
      <c r="B874" s="1217" t="str">
        <f>'SITE 6'!$H$6</f>
        <v>SITE 6</v>
      </c>
      <c r="C874" s="1217" t="s">
        <v>470</v>
      </c>
      <c r="D874" s="1218" t="s">
        <v>21</v>
      </c>
      <c r="E874" s="1223" t="str">
        <f>'SITE 6'!B21</f>
        <v>Coordinateur 2</v>
      </c>
      <c r="F874" s="1224">
        <f>'SITE 6'!C21</f>
        <v>0</v>
      </c>
      <c r="G874" s="1225">
        <f>'SITE 6'!D21</f>
        <v>0</v>
      </c>
      <c r="H874" s="1226">
        <f>'SITE 6'!E21</f>
        <v>0</v>
      </c>
    </row>
    <row r="875" spans="1:8" x14ac:dyDescent="0.25">
      <c r="A875" s="1217" t="s">
        <v>395</v>
      </c>
      <c r="B875" s="1217" t="str">
        <f>'SITE 6'!$H$6</f>
        <v>SITE 6</v>
      </c>
      <c r="C875" s="1217" t="s">
        <v>470</v>
      </c>
      <c r="D875" s="1218" t="s">
        <v>21</v>
      </c>
      <c r="E875" s="1223" t="str">
        <f>'SITE 6'!B22</f>
        <v>Coordinateur 3</v>
      </c>
      <c r="F875" s="1224">
        <f>'SITE 6'!C22</f>
        <v>0</v>
      </c>
      <c r="G875" s="1225">
        <f>'SITE 6'!D22</f>
        <v>0</v>
      </c>
      <c r="H875" s="1226">
        <f>'SITE 6'!E22</f>
        <v>0</v>
      </c>
    </row>
    <row r="876" spans="1:8" x14ac:dyDescent="0.25">
      <c r="A876" s="1217" t="s">
        <v>395</v>
      </c>
      <c r="B876" s="1217" t="str">
        <f>'SITE 6'!$H$6</f>
        <v>SITE 6</v>
      </c>
      <c r="C876" s="1217" t="s">
        <v>470</v>
      </c>
      <c r="D876" s="1218" t="s">
        <v>605</v>
      </c>
      <c r="E876" s="1223" t="str">
        <f>'SITE 6'!B26</f>
        <v>Responsable 1</v>
      </c>
      <c r="F876" s="1224">
        <f>'SITE 6'!C26</f>
        <v>0</v>
      </c>
      <c r="G876" s="1225">
        <f>'SITE 6'!D26</f>
        <v>0</v>
      </c>
      <c r="H876" s="1226">
        <f>'SITE 6'!E26</f>
        <v>0</v>
      </c>
    </row>
    <row r="877" spans="1:8" x14ac:dyDescent="0.25">
      <c r="A877" s="1217" t="s">
        <v>395</v>
      </c>
      <c r="B877" s="1217" t="str">
        <f>'SITE 6'!$H$6</f>
        <v>SITE 6</v>
      </c>
      <c r="C877" s="1217" t="s">
        <v>470</v>
      </c>
      <c r="D877" s="1218" t="s">
        <v>605</v>
      </c>
      <c r="E877" s="1223" t="str">
        <f>'SITE 6'!B27</f>
        <v>Responsable 2</v>
      </c>
      <c r="F877" s="1224">
        <f>'SITE 6'!C27</f>
        <v>0</v>
      </c>
      <c r="G877" s="1225">
        <f>'SITE 6'!D27</f>
        <v>0</v>
      </c>
      <c r="H877" s="1226">
        <f>'SITE 6'!E27</f>
        <v>0</v>
      </c>
    </row>
    <row r="878" spans="1:8" x14ac:dyDescent="0.25">
      <c r="A878" s="1217" t="s">
        <v>395</v>
      </c>
      <c r="B878" s="1217" t="str">
        <f>'SITE 6'!$H$6</f>
        <v>SITE 6</v>
      </c>
      <c r="C878" s="1217" t="s">
        <v>470</v>
      </c>
      <c r="D878" s="1218" t="s">
        <v>605</v>
      </c>
      <c r="E878" s="1223" t="str">
        <f>'SITE 6'!B28</f>
        <v>Responsable 3</v>
      </c>
      <c r="F878" s="1224">
        <f>'SITE 6'!C28</f>
        <v>0</v>
      </c>
      <c r="G878" s="1225">
        <f>'SITE 6'!D28</f>
        <v>0</v>
      </c>
      <c r="H878" s="1226">
        <f>'SITE 6'!E28</f>
        <v>0</v>
      </c>
    </row>
    <row r="879" spans="1:8" x14ac:dyDescent="0.25">
      <c r="A879" s="1217" t="s">
        <v>395</v>
      </c>
      <c r="B879" s="1217" t="str">
        <f>'SITE 6'!$H$6</f>
        <v>SITE 6</v>
      </c>
      <c r="C879" s="1217" t="s">
        <v>470</v>
      </c>
      <c r="D879" s="1218" t="s">
        <v>46</v>
      </c>
      <c r="E879" s="1223" t="str">
        <f>'SITE 6'!B32</f>
        <v>Animateur 1</v>
      </c>
      <c r="F879" s="1224">
        <f>'SITE 6'!C32</f>
        <v>0</v>
      </c>
      <c r="G879" s="1225">
        <f>'SITE 6'!D32</f>
        <v>0</v>
      </c>
      <c r="H879" s="1226">
        <f>'SITE 6'!E32</f>
        <v>0</v>
      </c>
    </row>
    <row r="880" spans="1:8" x14ac:dyDescent="0.25">
      <c r="A880" s="1217" t="s">
        <v>395</v>
      </c>
      <c r="B880" s="1217" t="str">
        <f>'SITE 6'!$H$6</f>
        <v>SITE 6</v>
      </c>
      <c r="C880" s="1217" t="s">
        <v>470</v>
      </c>
      <c r="D880" s="1218" t="s">
        <v>46</v>
      </c>
      <c r="E880" s="1223" t="str">
        <f>'SITE 6'!B33</f>
        <v>Animateur 2</v>
      </c>
      <c r="F880" s="1224">
        <f>'SITE 6'!C33</f>
        <v>0</v>
      </c>
      <c r="G880" s="1225">
        <f>'SITE 6'!D33</f>
        <v>0</v>
      </c>
      <c r="H880" s="1226">
        <f>'SITE 6'!E33</f>
        <v>0</v>
      </c>
    </row>
    <row r="881" spans="1:8" x14ac:dyDescent="0.25">
      <c r="A881" s="1217" t="s">
        <v>395</v>
      </c>
      <c r="B881" s="1217" t="str">
        <f>'SITE 6'!$H$6</f>
        <v>SITE 6</v>
      </c>
      <c r="C881" s="1217" t="s">
        <v>470</v>
      </c>
      <c r="D881" s="1218" t="s">
        <v>46</v>
      </c>
      <c r="E881" s="1223" t="str">
        <f>'SITE 6'!B34</f>
        <v>Animateur 3</v>
      </c>
      <c r="F881" s="1224">
        <f>'SITE 6'!C34</f>
        <v>0</v>
      </c>
      <c r="G881" s="1225">
        <f>'SITE 6'!D34</f>
        <v>0</v>
      </c>
      <c r="H881" s="1226">
        <f>'SITE 6'!E34</f>
        <v>0</v>
      </c>
    </row>
    <row r="882" spans="1:8" x14ac:dyDescent="0.25">
      <c r="A882" s="1217" t="s">
        <v>395</v>
      </c>
      <c r="B882" s="1217" t="str">
        <f>'SITE 6'!$H$6</f>
        <v>SITE 6</v>
      </c>
      <c r="C882" s="1217" t="s">
        <v>470</v>
      </c>
      <c r="D882" s="1218" t="s">
        <v>46</v>
      </c>
      <c r="E882" s="1223" t="str">
        <f>'SITE 6'!B35</f>
        <v>Animateur 4</v>
      </c>
      <c r="F882" s="1224">
        <f>'SITE 6'!C35</f>
        <v>0</v>
      </c>
      <c r="G882" s="1225">
        <f>'SITE 6'!D35</f>
        <v>0</v>
      </c>
      <c r="H882" s="1226">
        <f>'SITE 6'!E35</f>
        <v>0</v>
      </c>
    </row>
    <row r="883" spans="1:8" x14ac:dyDescent="0.25">
      <c r="A883" s="1217" t="s">
        <v>395</v>
      </c>
      <c r="B883" s="1217" t="str">
        <f>'SITE 6'!$H$6</f>
        <v>SITE 6</v>
      </c>
      <c r="C883" s="1217" t="s">
        <v>470</v>
      </c>
      <c r="D883" s="1218" t="s">
        <v>46</v>
      </c>
      <c r="E883" s="1223" t="str">
        <f>'SITE 6'!B36</f>
        <v>Animateur 5</v>
      </c>
      <c r="F883" s="1224">
        <f>'SITE 6'!C36</f>
        <v>0</v>
      </c>
      <c r="G883" s="1225">
        <f>'SITE 6'!D36</f>
        <v>0</v>
      </c>
      <c r="H883" s="1226">
        <f>'SITE 6'!E36</f>
        <v>0</v>
      </c>
    </row>
    <row r="884" spans="1:8" x14ac:dyDescent="0.25">
      <c r="A884" s="1217" t="s">
        <v>395</v>
      </c>
      <c r="B884" s="1217" t="str">
        <f>'SITE 6'!$H$6</f>
        <v>SITE 6</v>
      </c>
      <c r="C884" s="1217" t="s">
        <v>470</v>
      </c>
      <c r="D884" s="1218" t="s">
        <v>46</v>
      </c>
      <c r="E884" s="1223" t="str">
        <f>'SITE 6'!B37</f>
        <v>Animateur 6</v>
      </c>
      <c r="F884" s="1224">
        <f>'SITE 6'!C37</f>
        <v>0</v>
      </c>
      <c r="G884" s="1225">
        <f>'SITE 6'!D37</f>
        <v>0</v>
      </c>
      <c r="H884" s="1226">
        <f>'SITE 6'!E37</f>
        <v>0</v>
      </c>
    </row>
    <row r="885" spans="1:8" x14ac:dyDescent="0.25">
      <c r="A885" s="1217" t="s">
        <v>395</v>
      </c>
      <c r="B885" s="1217" t="str">
        <f>'SITE 6'!$H$6</f>
        <v>SITE 6</v>
      </c>
      <c r="C885" s="1217" t="s">
        <v>470</v>
      </c>
      <c r="D885" s="1218" t="s">
        <v>46</v>
      </c>
      <c r="E885" s="1223" t="str">
        <f>'SITE 6'!B38</f>
        <v>Animateur 7</v>
      </c>
      <c r="F885" s="1224">
        <f>'SITE 6'!C38</f>
        <v>0</v>
      </c>
      <c r="G885" s="1225">
        <f>'SITE 6'!D38</f>
        <v>0</v>
      </c>
      <c r="H885" s="1226">
        <f>'SITE 6'!E38</f>
        <v>0</v>
      </c>
    </row>
    <row r="886" spans="1:8" x14ac:dyDescent="0.25">
      <c r="A886" s="1217" t="s">
        <v>395</v>
      </c>
      <c r="B886" s="1217" t="str">
        <f>'SITE 6'!$H$6</f>
        <v>SITE 6</v>
      </c>
      <c r="C886" s="1217" t="s">
        <v>470</v>
      </c>
      <c r="D886" s="1218" t="s">
        <v>46</v>
      </c>
      <c r="E886" s="1223" t="str">
        <f>'SITE 6'!B39</f>
        <v>Animateur 8</v>
      </c>
      <c r="F886" s="1224">
        <f>'SITE 6'!C39</f>
        <v>0</v>
      </c>
      <c r="G886" s="1225">
        <f>'SITE 6'!D39</f>
        <v>0</v>
      </c>
      <c r="H886" s="1226">
        <f>'SITE 6'!E39</f>
        <v>0</v>
      </c>
    </row>
    <row r="887" spans="1:8" x14ac:dyDescent="0.25">
      <c r="A887" s="1217" t="s">
        <v>395</v>
      </c>
      <c r="B887" s="1217" t="str">
        <f>'SITE 6'!$H$6</f>
        <v>SITE 6</v>
      </c>
      <c r="C887" s="1217" t="s">
        <v>470</v>
      </c>
      <c r="D887" s="1218" t="s">
        <v>46</v>
      </c>
      <c r="E887" s="1223" t="str">
        <f>'SITE 6'!B40</f>
        <v>Animateur 9</v>
      </c>
      <c r="F887" s="1224">
        <f>'SITE 6'!C40</f>
        <v>0</v>
      </c>
      <c r="G887" s="1225">
        <f>'SITE 6'!D40</f>
        <v>0</v>
      </c>
      <c r="H887" s="1226">
        <f>'SITE 6'!E40</f>
        <v>0</v>
      </c>
    </row>
    <row r="888" spans="1:8" x14ac:dyDescent="0.25">
      <c r="A888" s="1217" t="s">
        <v>395</v>
      </c>
      <c r="B888" s="1217" t="str">
        <f>'SITE 6'!$H$6</f>
        <v>SITE 6</v>
      </c>
      <c r="C888" s="1217" t="s">
        <v>470</v>
      </c>
      <c r="D888" s="1218" t="s">
        <v>46</v>
      </c>
      <c r="E888" s="1223" t="str">
        <f>'SITE 6'!B41</f>
        <v>Animateur 10</v>
      </c>
      <c r="F888" s="1224">
        <f>'SITE 6'!C41</f>
        <v>0</v>
      </c>
      <c r="G888" s="1225">
        <f>'SITE 6'!D41</f>
        <v>0</v>
      </c>
      <c r="H888" s="1226">
        <f>'SITE 6'!E41</f>
        <v>0</v>
      </c>
    </row>
    <row r="889" spans="1:8" x14ac:dyDescent="0.25">
      <c r="A889" s="1217" t="s">
        <v>395</v>
      </c>
      <c r="B889" s="1217" t="str">
        <f>'SITE 6'!$H$6</f>
        <v>SITE 6</v>
      </c>
      <c r="C889" s="1217" t="s">
        <v>470</v>
      </c>
      <c r="D889" s="1218" t="s">
        <v>46</v>
      </c>
      <c r="E889" s="1223" t="str">
        <f>'SITE 6'!B42</f>
        <v>Animateur 11</v>
      </c>
      <c r="F889" s="1224">
        <f>'SITE 6'!C42</f>
        <v>0</v>
      </c>
      <c r="G889" s="1225">
        <f>'SITE 6'!D42</f>
        <v>0</v>
      </c>
      <c r="H889" s="1226">
        <f>'SITE 6'!E42</f>
        <v>0</v>
      </c>
    </row>
    <row r="890" spans="1:8" x14ac:dyDescent="0.25">
      <c r="A890" s="1217" t="s">
        <v>395</v>
      </c>
      <c r="B890" s="1217" t="str">
        <f>'SITE 6'!$H$6</f>
        <v>SITE 6</v>
      </c>
      <c r="C890" s="1217" t="s">
        <v>470</v>
      </c>
      <c r="D890" s="1218" t="s">
        <v>46</v>
      </c>
      <c r="E890" s="1223" t="str">
        <f>'SITE 6'!B43</f>
        <v>Animateur 12</v>
      </c>
      <c r="F890" s="1224">
        <f>'SITE 6'!C43</f>
        <v>0</v>
      </c>
      <c r="G890" s="1225">
        <f>'SITE 6'!D43</f>
        <v>0</v>
      </c>
      <c r="H890" s="1226">
        <f>'SITE 6'!E43</f>
        <v>0</v>
      </c>
    </row>
    <row r="891" spans="1:8" x14ac:dyDescent="0.25">
      <c r="A891" s="1217" t="s">
        <v>395</v>
      </c>
      <c r="B891" s="1217" t="str">
        <f>'SITE 6'!$H$6</f>
        <v>SITE 6</v>
      </c>
      <c r="C891" s="1217" t="s">
        <v>470</v>
      </c>
      <c r="D891" s="1218" t="s">
        <v>46</v>
      </c>
      <c r="E891" s="1223" t="str">
        <f>'SITE 6'!B44</f>
        <v>Animateur 13</v>
      </c>
      <c r="F891" s="1224">
        <f>'SITE 6'!C44</f>
        <v>0</v>
      </c>
      <c r="G891" s="1225">
        <f>'SITE 6'!D44</f>
        <v>0</v>
      </c>
      <c r="H891" s="1226">
        <f>'SITE 6'!E44</f>
        <v>0</v>
      </c>
    </row>
    <row r="892" spans="1:8" x14ac:dyDescent="0.25">
      <c r="A892" s="1217" t="s">
        <v>395</v>
      </c>
      <c r="B892" s="1217" t="str">
        <f>'SITE 6'!$H$6</f>
        <v>SITE 6</v>
      </c>
      <c r="C892" s="1217" t="s">
        <v>470</v>
      </c>
      <c r="D892" s="1218" t="s">
        <v>46</v>
      </c>
      <c r="E892" s="1223" t="str">
        <f>'SITE 6'!B45</f>
        <v>Animateur 14</v>
      </c>
      <c r="F892" s="1224">
        <f>'SITE 6'!C45</f>
        <v>0</v>
      </c>
      <c r="G892" s="1225">
        <f>'SITE 6'!D45</f>
        <v>0</v>
      </c>
      <c r="H892" s="1226">
        <f>'SITE 6'!E45</f>
        <v>0</v>
      </c>
    </row>
    <row r="893" spans="1:8" x14ac:dyDescent="0.25">
      <c r="A893" s="1217" t="s">
        <v>395</v>
      </c>
      <c r="B893" s="1217" t="str">
        <f>'SITE 6'!$H$6</f>
        <v>SITE 6</v>
      </c>
      <c r="C893" s="1217" t="s">
        <v>470</v>
      </c>
      <c r="D893" s="1218" t="s">
        <v>46</v>
      </c>
      <c r="E893" s="1223" t="str">
        <f>'SITE 6'!B46</f>
        <v>Animateur 15</v>
      </c>
      <c r="F893" s="1224">
        <f>'SITE 6'!C46</f>
        <v>0</v>
      </c>
      <c r="G893" s="1225">
        <f>'SITE 6'!D46</f>
        <v>0</v>
      </c>
      <c r="H893" s="1226">
        <f>'SITE 6'!E46</f>
        <v>0</v>
      </c>
    </row>
    <row r="894" spans="1:8" x14ac:dyDescent="0.25">
      <c r="A894" s="1217" t="s">
        <v>395</v>
      </c>
      <c r="B894" s="1217" t="str">
        <f>'SITE 6'!$H$6</f>
        <v>SITE 6</v>
      </c>
      <c r="C894" s="1217" t="s">
        <v>470</v>
      </c>
      <c r="D894" s="1218" t="s">
        <v>315</v>
      </c>
      <c r="E894" s="1223" t="str">
        <f>'SITE 6'!B50</f>
        <v>Agents d'entretien 1</v>
      </c>
      <c r="F894" s="1224">
        <f>'SITE 6'!C50</f>
        <v>0</v>
      </c>
      <c r="G894" s="1225">
        <f>'SITE 6'!D50</f>
        <v>0</v>
      </c>
      <c r="H894" s="1226">
        <f>'SITE 6'!E50</f>
        <v>0</v>
      </c>
    </row>
    <row r="895" spans="1:8" x14ac:dyDescent="0.25">
      <c r="A895" s="1217" t="s">
        <v>395</v>
      </c>
      <c r="B895" s="1217" t="str">
        <f>'SITE 6'!$H$6</f>
        <v>SITE 6</v>
      </c>
      <c r="C895" s="1217" t="s">
        <v>470</v>
      </c>
      <c r="D895" s="1218" t="s">
        <v>315</v>
      </c>
      <c r="E895" s="1223" t="str">
        <f>'SITE 6'!B51</f>
        <v>Agents d'entretien 2</v>
      </c>
      <c r="F895" s="1224">
        <f>'SITE 6'!C51</f>
        <v>0</v>
      </c>
      <c r="G895" s="1225">
        <f>'SITE 6'!D51</f>
        <v>0</v>
      </c>
      <c r="H895" s="1226">
        <f>'SITE 6'!E51</f>
        <v>0</v>
      </c>
    </row>
    <row r="896" spans="1:8" x14ac:dyDescent="0.25">
      <c r="A896" s="1217" t="s">
        <v>395</v>
      </c>
      <c r="B896" s="1217" t="str">
        <f>'SITE 6'!$H$6</f>
        <v>SITE 6</v>
      </c>
      <c r="C896" s="1217" t="s">
        <v>470</v>
      </c>
      <c r="D896" s="1218" t="s">
        <v>315</v>
      </c>
      <c r="E896" s="1223" t="str">
        <f>'SITE 6'!B52</f>
        <v>Agents d'entretien 3</v>
      </c>
      <c r="F896" s="1224">
        <f>'SITE 6'!C52</f>
        <v>0</v>
      </c>
      <c r="G896" s="1225">
        <f>'SITE 6'!D52</f>
        <v>0</v>
      </c>
      <c r="H896" s="1226">
        <f>'SITE 6'!E52</f>
        <v>0</v>
      </c>
    </row>
    <row r="897" spans="1:8" x14ac:dyDescent="0.25">
      <c r="A897" s="1217" t="s">
        <v>395</v>
      </c>
      <c r="B897" s="1217" t="str">
        <f>'SITE 6'!$H$6</f>
        <v>SITE 6</v>
      </c>
      <c r="C897" s="1217" t="s">
        <v>470</v>
      </c>
      <c r="D897" s="1218" t="s">
        <v>316</v>
      </c>
      <c r="E897" s="1223" t="str">
        <f>'SITE 6'!B56</f>
        <v>Secrétaire 1</v>
      </c>
      <c r="F897" s="1224">
        <f>'SITE 6'!C56</f>
        <v>0</v>
      </c>
      <c r="G897" s="1225">
        <f>'SITE 6'!D56</f>
        <v>0</v>
      </c>
      <c r="H897" s="1226">
        <f>'SITE 6'!E56</f>
        <v>0</v>
      </c>
    </row>
    <row r="898" spans="1:8" x14ac:dyDescent="0.25">
      <c r="A898" s="1217" t="s">
        <v>395</v>
      </c>
      <c r="B898" s="1217" t="str">
        <f>'SITE 6'!$H$6</f>
        <v>SITE 6</v>
      </c>
      <c r="C898" s="1217" t="s">
        <v>470</v>
      </c>
      <c r="D898" s="1218" t="s">
        <v>316</v>
      </c>
      <c r="E898" s="1223" t="str">
        <f>'SITE 6'!B57</f>
        <v>Secrétaire 2</v>
      </c>
      <c r="F898" s="1224">
        <f>'SITE 6'!C57</f>
        <v>0</v>
      </c>
      <c r="G898" s="1225">
        <f>'SITE 6'!D57</f>
        <v>0</v>
      </c>
      <c r="H898" s="1226">
        <f>'SITE 6'!E57</f>
        <v>0</v>
      </c>
    </row>
    <row r="899" spans="1:8" x14ac:dyDescent="0.25">
      <c r="A899" s="1217" t="s">
        <v>395</v>
      </c>
      <c r="B899" s="1217" t="str">
        <f>'SITE 6'!$H$6</f>
        <v>SITE 6</v>
      </c>
      <c r="C899" s="1217" t="s">
        <v>470</v>
      </c>
      <c r="D899" s="1218" t="s">
        <v>316</v>
      </c>
      <c r="E899" s="1223" t="str">
        <f>'SITE 6'!B58</f>
        <v>Secrétaire 3</v>
      </c>
      <c r="F899" s="1224">
        <f>'SITE 6'!C58</f>
        <v>0</v>
      </c>
      <c r="G899" s="1225">
        <f>'SITE 6'!D58</f>
        <v>0</v>
      </c>
      <c r="H899" s="1226">
        <f>'SITE 6'!E58</f>
        <v>0</v>
      </c>
    </row>
    <row r="900" spans="1:8" x14ac:dyDescent="0.25">
      <c r="A900" s="1217" t="s">
        <v>395</v>
      </c>
      <c r="B900" s="1217" t="str">
        <f>'SITE 6'!$H$6</f>
        <v>SITE 6</v>
      </c>
      <c r="C900" s="1217" t="s">
        <v>470</v>
      </c>
      <c r="D900" s="1218" t="s">
        <v>316</v>
      </c>
      <c r="E900" s="1223" t="str">
        <f>'SITE 6'!B59</f>
        <v>Secrétaire 4</v>
      </c>
      <c r="F900" s="1224">
        <f>'SITE 6'!C59</f>
        <v>0</v>
      </c>
      <c r="G900" s="1225">
        <f>'SITE 6'!D59</f>
        <v>0</v>
      </c>
      <c r="H900" s="1226">
        <f>'SITE 6'!E59</f>
        <v>0</v>
      </c>
    </row>
    <row r="901" spans="1:8" x14ac:dyDescent="0.25">
      <c r="A901" s="1217" t="s">
        <v>395</v>
      </c>
      <c r="B901" s="1217" t="str">
        <f>'SITE 6'!$H$6</f>
        <v>SITE 6</v>
      </c>
      <c r="C901" s="1217" t="s">
        <v>470</v>
      </c>
      <c r="D901" s="1218" t="s">
        <v>316</v>
      </c>
      <c r="E901" s="1223" t="str">
        <f>'SITE 6'!B60</f>
        <v>Secrétaire 5</v>
      </c>
      <c r="F901" s="1224">
        <f>'SITE 6'!C60</f>
        <v>0</v>
      </c>
      <c r="G901" s="1225">
        <f>'SITE 6'!D60</f>
        <v>0</v>
      </c>
      <c r="H901" s="1226">
        <f>'SITE 6'!E60</f>
        <v>0</v>
      </c>
    </row>
    <row r="902" spans="1:8" x14ac:dyDescent="0.25">
      <c r="A902" s="1217" t="s">
        <v>395</v>
      </c>
      <c r="B902" s="1217" t="str">
        <f>'SITE 6'!$H$6</f>
        <v>SITE 6</v>
      </c>
      <c r="C902" s="1217" t="s">
        <v>606</v>
      </c>
      <c r="D902" s="1218" t="s">
        <v>21</v>
      </c>
      <c r="E902" s="1223" t="str">
        <f>'SITE 6'!B381</f>
        <v>Coordinateur 1</v>
      </c>
      <c r="F902" s="1224">
        <f>'SITE 6'!C381</f>
        <v>0</v>
      </c>
      <c r="G902" s="1225">
        <f>'SITE 6'!D381</f>
        <v>0</v>
      </c>
      <c r="H902" s="1226">
        <f>'SITE 6'!E381</f>
        <v>0</v>
      </c>
    </row>
    <row r="903" spans="1:8" x14ac:dyDescent="0.25">
      <c r="A903" s="1217" t="s">
        <v>395</v>
      </c>
      <c r="B903" s="1217" t="str">
        <f>'SITE 6'!$H$6</f>
        <v>SITE 6</v>
      </c>
      <c r="C903" s="1217" t="s">
        <v>606</v>
      </c>
      <c r="D903" s="1218" t="s">
        <v>21</v>
      </c>
      <c r="E903" s="1223" t="str">
        <f>'SITE 6'!B382</f>
        <v>Coordinateur 2</v>
      </c>
      <c r="F903" s="1224">
        <f>'SITE 6'!C382</f>
        <v>0</v>
      </c>
      <c r="G903" s="1225">
        <f>'SITE 6'!D382</f>
        <v>0</v>
      </c>
      <c r="H903" s="1226">
        <f>'SITE 6'!E382</f>
        <v>0</v>
      </c>
    </row>
    <row r="904" spans="1:8" x14ac:dyDescent="0.25">
      <c r="A904" s="1217" t="s">
        <v>395</v>
      </c>
      <c r="B904" s="1217" t="str">
        <f>'SITE 6'!$H$6</f>
        <v>SITE 6</v>
      </c>
      <c r="C904" s="1217" t="s">
        <v>606</v>
      </c>
      <c r="D904" s="1218" t="s">
        <v>21</v>
      </c>
      <c r="E904" s="1223" t="str">
        <f>'SITE 6'!B383</f>
        <v>Coordinateur 3</v>
      </c>
      <c r="F904" s="1224">
        <f>'SITE 6'!C383</f>
        <v>0</v>
      </c>
      <c r="G904" s="1225">
        <f>'SITE 6'!D383</f>
        <v>0</v>
      </c>
      <c r="H904" s="1226">
        <f>'SITE 6'!E383</f>
        <v>0</v>
      </c>
    </row>
    <row r="905" spans="1:8" x14ac:dyDescent="0.25">
      <c r="A905" s="1217" t="s">
        <v>395</v>
      </c>
      <c r="B905" s="1217" t="str">
        <f>'SITE 6'!$H$6</f>
        <v>SITE 6</v>
      </c>
      <c r="C905" s="1217" t="s">
        <v>606</v>
      </c>
      <c r="D905" s="1218" t="s">
        <v>605</v>
      </c>
      <c r="E905" s="1223" t="str">
        <f>'SITE 6'!B387</f>
        <v>Responsable 1</v>
      </c>
      <c r="F905" s="1224">
        <f>'SITE 6'!C387</f>
        <v>0</v>
      </c>
      <c r="G905" s="1225">
        <f>'SITE 6'!D387</f>
        <v>0</v>
      </c>
      <c r="H905" s="1226">
        <f>'SITE 6'!E387</f>
        <v>0</v>
      </c>
    </row>
    <row r="906" spans="1:8" x14ac:dyDescent="0.25">
      <c r="A906" s="1217" t="s">
        <v>395</v>
      </c>
      <c r="B906" s="1217" t="str">
        <f>'SITE 6'!$H$6</f>
        <v>SITE 6</v>
      </c>
      <c r="C906" s="1217" t="s">
        <v>606</v>
      </c>
      <c r="D906" s="1218" t="s">
        <v>605</v>
      </c>
      <c r="E906" s="1223" t="str">
        <f>'SITE 6'!B388</f>
        <v>Responsable 2</v>
      </c>
      <c r="F906" s="1224">
        <f>'SITE 6'!C388</f>
        <v>0</v>
      </c>
      <c r="G906" s="1225">
        <f>'SITE 6'!D388</f>
        <v>0</v>
      </c>
      <c r="H906" s="1226">
        <f>'SITE 6'!E388</f>
        <v>0</v>
      </c>
    </row>
    <row r="907" spans="1:8" x14ac:dyDescent="0.25">
      <c r="A907" s="1217" t="s">
        <v>395</v>
      </c>
      <c r="B907" s="1217" t="str">
        <f>'SITE 6'!$H$6</f>
        <v>SITE 6</v>
      </c>
      <c r="C907" s="1217" t="s">
        <v>606</v>
      </c>
      <c r="D907" s="1218" t="s">
        <v>605</v>
      </c>
      <c r="E907" s="1223" t="str">
        <f>'SITE 6'!B389</f>
        <v>Responsable 3</v>
      </c>
      <c r="F907" s="1224">
        <f>'SITE 6'!C389</f>
        <v>0</v>
      </c>
      <c r="G907" s="1225">
        <f>'SITE 6'!D389</f>
        <v>0</v>
      </c>
      <c r="H907" s="1226">
        <f>'SITE 6'!E389</f>
        <v>0</v>
      </c>
    </row>
    <row r="908" spans="1:8" x14ac:dyDescent="0.25">
      <c r="A908" s="1217" t="s">
        <v>395</v>
      </c>
      <c r="B908" s="1217" t="str">
        <f>'SITE 6'!$H$6</f>
        <v>SITE 6</v>
      </c>
      <c r="C908" s="1217" t="s">
        <v>606</v>
      </c>
      <c r="D908" s="1218" t="s">
        <v>46</v>
      </c>
      <c r="E908" s="1223" t="str">
        <f>'SITE 6'!B393</f>
        <v>Animateur 1</v>
      </c>
      <c r="F908" s="1224">
        <f>'SITE 6'!C393</f>
        <v>0</v>
      </c>
      <c r="G908" s="1225">
        <f>'SITE 6'!D393</f>
        <v>0</v>
      </c>
      <c r="H908" s="1226">
        <f>'SITE 6'!E393</f>
        <v>0</v>
      </c>
    </row>
    <row r="909" spans="1:8" x14ac:dyDescent="0.25">
      <c r="A909" s="1217" t="s">
        <v>395</v>
      </c>
      <c r="B909" s="1217" t="str">
        <f>'SITE 6'!$H$6</f>
        <v>SITE 6</v>
      </c>
      <c r="C909" s="1217" t="s">
        <v>606</v>
      </c>
      <c r="D909" s="1218" t="s">
        <v>46</v>
      </c>
      <c r="E909" s="1223" t="str">
        <f>'SITE 6'!B394</f>
        <v>Animateur 2</v>
      </c>
      <c r="F909" s="1224">
        <f>'SITE 6'!C394</f>
        <v>0</v>
      </c>
      <c r="G909" s="1225">
        <f>'SITE 6'!D394</f>
        <v>0</v>
      </c>
      <c r="H909" s="1226">
        <f>'SITE 6'!E394</f>
        <v>0</v>
      </c>
    </row>
    <row r="910" spans="1:8" x14ac:dyDescent="0.25">
      <c r="A910" s="1217" t="s">
        <v>395</v>
      </c>
      <c r="B910" s="1217" t="str">
        <f>'SITE 6'!$H$6</f>
        <v>SITE 6</v>
      </c>
      <c r="C910" s="1217" t="s">
        <v>606</v>
      </c>
      <c r="D910" s="1218" t="s">
        <v>46</v>
      </c>
      <c r="E910" s="1223" t="str">
        <f>'SITE 6'!B395</f>
        <v>Animateur 3</v>
      </c>
      <c r="F910" s="1224">
        <f>'SITE 6'!C395</f>
        <v>0</v>
      </c>
      <c r="G910" s="1225">
        <f>'SITE 6'!D395</f>
        <v>0</v>
      </c>
      <c r="H910" s="1226">
        <f>'SITE 6'!E395</f>
        <v>0</v>
      </c>
    </row>
    <row r="911" spans="1:8" x14ac:dyDescent="0.25">
      <c r="A911" s="1217" t="s">
        <v>395</v>
      </c>
      <c r="B911" s="1217" t="str">
        <f>'SITE 6'!$H$6</f>
        <v>SITE 6</v>
      </c>
      <c r="C911" s="1217" t="s">
        <v>606</v>
      </c>
      <c r="D911" s="1218" t="s">
        <v>46</v>
      </c>
      <c r="E911" s="1223" t="str">
        <f>'SITE 6'!B396</f>
        <v>Animateur 4</v>
      </c>
      <c r="F911" s="1224">
        <f>'SITE 6'!C396</f>
        <v>0</v>
      </c>
      <c r="G911" s="1225">
        <f>'SITE 6'!D396</f>
        <v>0</v>
      </c>
      <c r="H911" s="1226">
        <f>'SITE 6'!E396</f>
        <v>0</v>
      </c>
    </row>
    <row r="912" spans="1:8" x14ac:dyDescent="0.25">
      <c r="A912" s="1217" t="s">
        <v>395</v>
      </c>
      <c r="B912" s="1217" t="str">
        <f>'SITE 6'!$H$6</f>
        <v>SITE 6</v>
      </c>
      <c r="C912" s="1217" t="s">
        <v>606</v>
      </c>
      <c r="D912" s="1218" t="s">
        <v>46</v>
      </c>
      <c r="E912" s="1223" t="str">
        <f>'SITE 6'!B397</f>
        <v>Animateur 5</v>
      </c>
      <c r="F912" s="1224">
        <f>'SITE 6'!C397</f>
        <v>0</v>
      </c>
      <c r="G912" s="1225">
        <f>'SITE 6'!D397</f>
        <v>0</v>
      </c>
      <c r="H912" s="1226">
        <f>'SITE 6'!E397</f>
        <v>0</v>
      </c>
    </row>
    <row r="913" spans="1:8" x14ac:dyDescent="0.25">
      <c r="A913" s="1217" t="s">
        <v>395</v>
      </c>
      <c r="B913" s="1217" t="str">
        <f>'SITE 6'!$H$6</f>
        <v>SITE 6</v>
      </c>
      <c r="C913" s="1217" t="s">
        <v>606</v>
      </c>
      <c r="D913" s="1218" t="s">
        <v>46</v>
      </c>
      <c r="E913" s="1223" t="str">
        <f>'SITE 6'!B398</f>
        <v>Animateur 6</v>
      </c>
      <c r="F913" s="1224">
        <f>'SITE 6'!C398</f>
        <v>0</v>
      </c>
      <c r="G913" s="1225">
        <f>'SITE 6'!D398</f>
        <v>0</v>
      </c>
      <c r="H913" s="1226">
        <f>'SITE 6'!E398</f>
        <v>0</v>
      </c>
    </row>
    <row r="914" spans="1:8" x14ac:dyDescent="0.25">
      <c r="A914" s="1217" t="s">
        <v>395</v>
      </c>
      <c r="B914" s="1217" t="str">
        <f>'SITE 6'!$H$6</f>
        <v>SITE 6</v>
      </c>
      <c r="C914" s="1217" t="s">
        <v>606</v>
      </c>
      <c r="D914" s="1218" t="s">
        <v>46</v>
      </c>
      <c r="E914" s="1223" t="str">
        <f>'SITE 6'!B399</f>
        <v>Animateur 7</v>
      </c>
      <c r="F914" s="1224">
        <f>'SITE 6'!C399</f>
        <v>0</v>
      </c>
      <c r="G914" s="1225">
        <f>'SITE 6'!D399</f>
        <v>0</v>
      </c>
      <c r="H914" s="1226">
        <f>'SITE 6'!E399</f>
        <v>0</v>
      </c>
    </row>
    <row r="915" spans="1:8" x14ac:dyDescent="0.25">
      <c r="A915" s="1217" t="s">
        <v>395</v>
      </c>
      <c r="B915" s="1217" t="str">
        <f>'SITE 6'!$H$6</f>
        <v>SITE 6</v>
      </c>
      <c r="C915" s="1217" t="s">
        <v>606</v>
      </c>
      <c r="D915" s="1218" t="s">
        <v>46</v>
      </c>
      <c r="E915" s="1223" t="str">
        <f>'SITE 6'!B400</f>
        <v>Animateur 8</v>
      </c>
      <c r="F915" s="1224">
        <f>'SITE 6'!C400</f>
        <v>0</v>
      </c>
      <c r="G915" s="1225">
        <f>'SITE 6'!D400</f>
        <v>0</v>
      </c>
      <c r="H915" s="1226">
        <f>'SITE 6'!E400</f>
        <v>0</v>
      </c>
    </row>
    <row r="916" spans="1:8" x14ac:dyDescent="0.25">
      <c r="A916" s="1217" t="s">
        <v>395</v>
      </c>
      <c r="B916" s="1217" t="str">
        <f>'SITE 6'!$H$6</f>
        <v>SITE 6</v>
      </c>
      <c r="C916" s="1217" t="s">
        <v>606</v>
      </c>
      <c r="D916" s="1218" t="s">
        <v>46</v>
      </c>
      <c r="E916" s="1223" t="str">
        <f>'SITE 6'!B401</f>
        <v>Animateur 9</v>
      </c>
      <c r="F916" s="1224">
        <f>'SITE 6'!C401</f>
        <v>0</v>
      </c>
      <c r="G916" s="1225">
        <f>'SITE 6'!D401</f>
        <v>0</v>
      </c>
      <c r="H916" s="1226">
        <f>'SITE 6'!E401</f>
        <v>0</v>
      </c>
    </row>
    <row r="917" spans="1:8" x14ac:dyDescent="0.25">
      <c r="A917" s="1217" t="s">
        <v>395</v>
      </c>
      <c r="B917" s="1217" t="str">
        <f>'SITE 6'!$H$6</f>
        <v>SITE 6</v>
      </c>
      <c r="C917" s="1217" t="s">
        <v>606</v>
      </c>
      <c r="D917" s="1218" t="s">
        <v>46</v>
      </c>
      <c r="E917" s="1223" t="str">
        <f>'SITE 6'!B402</f>
        <v>Animateur 10</v>
      </c>
      <c r="F917" s="1224">
        <f>'SITE 6'!C402</f>
        <v>0</v>
      </c>
      <c r="G917" s="1225">
        <f>'SITE 6'!D402</f>
        <v>0</v>
      </c>
      <c r="H917" s="1226">
        <f>'SITE 6'!E402</f>
        <v>0</v>
      </c>
    </row>
    <row r="918" spans="1:8" x14ac:dyDescent="0.25">
      <c r="A918" s="1217" t="s">
        <v>395</v>
      </c>
      <c r="B918" s="1217" t="str">
        <f>'SITE 6'!$H$6</f>
        <v>SITE 6</v>
      </c>
      <c r="C918" s="1217" t="s">
        <v>606</v>
      </c>
      <c r="D918" s="1218" t="s">
        <v>46</v>
      </c>
      <c r="E918" s="1223" t="str">
        <f>'SITE 6'!B403</f>
        <v>Animateur 11</v>
      </c>
      <c r="F918" s="1224">
        <f>'SITE 6'!C403</f>
        <v>0</v>
      </c>
      <c r="G918" s="1225">
        <f>'SITE 6'!D403</f>
        <v>0</v>
      </c>
      <c r="H918" s="1226">
        <f>'SITE 6'!E403</f>
        <v>0</v>
      </c>
    </row>
    <row r="919" spans="1:8" x14ac:dyDescent="0.25">
      <c r="A919" s="1217" t="s">
        <v>395</v>
      </c>
      <c r="B919" s="1217" t="str">
        <f>'SITE 6'!$H$6</f>
        <v>SITE 6</v>
      </c>
      <c r="C919" s="1217" t="s">
        <v>606</v>
      </c>
      <c r="D919" s="1218" t="s">
        <v>46</v>
      </c>
      <c r="E919" s="1223" t="str">
        <f>'SITE 6'!B404</f>
        <v>Animateur 12</v>
      </c>
      <c r="F919" s="1224">
        <f>'SITE 6'!C404</f>
        <v>0</v>
      </c>
      <c r="G919" s="1225">
        <f>'SITE 6'!D404</f>
        <v>0</v>
      </c>
      <c r="H919" s="1226">
        <f>'SITE 6'!E404</f>
        <v>0</v>
      </c>
    </row>
    <row r="920" spans="1:8" x14ac:dyDescent="0.25">
      <c r="A920" s="1217" t="s">
        <v>395</v>
      </c>
      <c r="B920" s="1217" t="str">
        <f>'SITE 6'!$H$6</f>
        <v>SITE 6</v>
      </c>
      <c r="C920" s="1217" t="s">
        <v>606</v>
      </c>
      <c r="D920" s="1218" t="s">
        <v>46</v>
      </c>
      <c r="E920" s="1223" t="str">
        <f>'SITE 6'!B405</f>
        <v>Animateur 13</v>
      </c>
      <c r="F920" s="1224">
        <f>'SITE 6'!C405</f>
        <v>0</v>
      </c>
      <c r="G920" s="1225">
        <f>'SITE 6'!D405</f>
        <v>0</v>
      </c>
      <c r="H920" s="1226">
        <f>'SITE 6'!E405</f>
        <v>0</v>
      </c>
    </row>
    <row r="921" spans="1:8" x14ac:dyDescent="0.25">
      <c r="A921" s="1217" t="s">
        <v>395</v>
      </c>
      <c r="B921" s="1217" t="str">
        <f>'SITE 6'!$H$6</f>
        <v>SITE 6</v>
      </c>
      <c r="C921" s="1217" t="s">
        <v>606</v>
      </c>
      <c r="D921" s="1218" t="s">
        <v>46</v>
      </c>
      <c r="E921" s="1223" t="str">
        <f>'SITE 6'!B406</f>
        <v>Animateur 14</v>
      </c>
      <c r="F921" s="1224">
        <f>'SITE 6'!C406</f>
        <v>0</v>
      </c>
      <c r="G921" s="1225">
        <f>'SITE 6'!D406</f>
        <v>0</v>
      </c>
      <c r="H921" s="1226">
        <f>'SITE 6'!E406</f>
        <v>0</v>
      </c>
    </row>
    <row r="922" spans="1:8" x14ac:dyDescent="0.25">
      <c r="A922" s="1217" t="s">
        <v>395</v>
      </c>
      <c r="B922" s="1217" t="str">
        <f>'SITE 6'!$H$6</f>
        <v>SITE 6</v>
      </c>
      <c r="C922" s="1217" t="s">
        <v>606</v>
      </c>
      <c r="D922" s="1218" t="s">
        <v>46</v>
      </c>
      <c r="E922" s="1223" t="str">
        <f>'SITE 6'!B407</f>
        <v>Animateur 15</v>
      </c>
      <c r="F922" s="1224">
        <f>'SITE 6'!C407</f>
        <v>0</v>
      </c>
      <c r="G922" s="1225">
        <f>'SITE 6'!D407</f>
        <v>0</v>
      </c>
      <c r="H922" s="1226">
        <f>'SITE 6'!E407</f>
        <v>0</v>
      </c>
    </row>
    <row r="923" spans="1:8" x14ac:dyDescent="0.25">
      <c r="A923" s="1217" t="s">
        <v>395</v>
      </c>
      <c r="B923" s="1217" t="str">
        <f>'SITE 6'!$H$6</f>
        <v>SITE 6</v>
      </c>
      <c r="C923" s="1217" t="s">
        <v>606</v>
      </c>
      <c r="D923" s="1218" t="s">
        <v>315</v>
      </c>
      <c r="E923" s="1223" t="str">
        <f>'SITE 6'!B411</f>
        <v>Agents d'entretien 1</v>
      </c>
      <c r="F923" s="1224">
        <f>'SITE 6'!C411</f>
        <v>0</v>
      </c>
      <c r="G923" s="1225">
        <f>'SITE 6'!D411</f>
        <v>0</v>
      </c>
      <c r="H923" s="1226">
        <f>'SITE 6'!E411</f>
        <v>0</v>
      </c>
    </row>
    <row r="924" spans="1:8" x14ac:dyDescent="0.25">
      <c r="A924" s="1217" t="s">
        <v>395</v>
      </c>
      <c r="B924" s="1217" t="str">
        <f>'SITE 6'!$H$6</f>
        <v>SITE 6</v>
      </c>
      <c r="C924" s="1217" t="s">
        <v>606</v>
      </c>
      <c r="D924" s="1218" t="s">
        <v>315</v>
      </c>
      <c r="E924" s="1223" t="str">
        <f>'SITE 6'!B412</f>
        <v>Agents d'entretien 2</v>
      </c>
      <c r="F924" s="1224">
        <f>'SITE 6'!C412</f>
        <v>0</v>
      </c>
      <c r="G924" s="1225">
        <f>'SITE 6'!D412</f>
        <v>0</v>
      </c>
      <c r="H924" s="1226">
        <f>'SITE 6'!E412</f>
        <v>0</v>
      </c>
    </row>
    <row r="925" spans="1:8" x14ac:dyDescent="0.25">
      <c r="A925" s="1217" t="s">
        <v>395</v>
      </c>
      <c r="B925" s="1217" t="str">
        <f>'SITE 6'!$H$6</f>
        <v>SITE 6</v>
      </c>
      <c r="C925" s="1217" t="s">
        <v>606</v>
      </c>
      <c r="D925" s="1218" t="s">
        <v>315</v>
      </c>
      <c r="E925" s="1223" t="str">
        <f>'SITE 6'!B413</f>
        <v>Agents d'entretien 3</v>
      </c>
      <c r="F925" s="1224">
        <f>'SITE 6'!C413</f>
        <v>0</v>
      </c>
      <c r="G925" s="1225">
        <f>'SITE 6'!D413</f>
        <v>0</v>
      </c>
      <c r="H925" s="1226">
        <f>'SITE 6'!E413</f>
        <v>0</v>
      </c>
    </row>
    <row r="926" spans="1:8" x14ac:dyDescent="0.25">
      <c r="A926" s="1217" t="s">
        <v>395</v>
      </c>
      <c r="B926" s="1217" t="str">
        <f>'SITE 6'!$H$6</f>
        <v>SITE 6</v>
      </c>
      <c r="C926" s="1217" t="s">
        <v>606</v>
      </c>
      <c r="D926" s="1218" t="s">
        <v>316</v>
      </c>
      <c r="E926" s="1223" t="str">
        <f>'SITE 6'!B417</f>
        <v>Secrétaire 1</v>
      </c>
      <c r="F926" s="1224">
        <f>'SITE 6'!C417</f>
        <v>0</v>
      </c>
      <c r="G926" s="1225">
        <f>'SITE 6'!D417</f>
        <v>0</v>
      </c>
      <c r="H926" s="1226">
        <f>'SITE 6'!E417</f>
        <v>0</v>
      </c>
    </row>
    <row r="927" spans="1:8" x14ac:dyDescent="0.25">
      <c r="A927" s="1217" t="s">
        <v>395</v>
      </c>
      <c r="B927" s="1217" t="str">
        <f>'SITE 6'!$H$6</f>
        <v>SITE 6</v>
      </c>
      <c r="C927" s="1217" t="s">
        <v>606</v>
      </c>
      <c r="D927" s="1218" t="s">
        <v>316</v>
      </c>
      <c r="E927" s="1223" t="str">
        <f>'SITE 6'!B418</f>
        <v>Secrétaire 2</v>
      </c>
      <c r="F927" s="1224">
        <f>'SITE 6'!C418</f>
        <v>0</v>
      </c>
      <c r="G927" s="1225">
        <f>'SITE 6'!D418</f>
        <v>0</v>
      </c>
      <c r="H927" s="1226">
        <f>'SITE 6'!E418</f>
        <v>0</v>
      </c>
    </row>
    <row r="928" spans="1:8" x14ac:dyDescent="0.25">
      <c r="A928" s="1217" t="s">
        <v>395</v>
      </c>
      <c r="B928" s="1217" t="str">
        <f>'SITE 6'!$H$6</f>
        <v>SITE 6</v>
      </c>
      <c r="C928" s="1217" t="s">
        <v>606</v>
      </c>
      <c r="D928" s="1218" t="s">
        <v>316</v>
      </c>
      <c r="E928" s="1223" t="str">
        <f>'SITE 6'!B419</f>
        <v>Secrétaire 3</v>
      </c>
      <c r="F928" s="1224">
        <f>'SITE 6'!C419</f>
        <v>0</v>
      </c>
      <c r="G928" s="1225">
        <f>'SITE 6'!D419</f>
        <v>0</v>
      </c>
      <c r="H928" s="1226">
        <f>'SITE 6'!E419</f>
        <v>0</v>
      </c>
    </row>
    <row r="929" spans="1:8" x14ac:dyDescent="0.25">
      <c r="A929" s="1217" t="s">
        <v>395</v>
      </c>
      <c r="B929" s="1217" t="str">
        <f>'SITE 6'!$H$6</f>
        <v>SITE 6</v>
      </c>
      <c r="C929" s="1217" t="s">
        <v>606</v>
      </c>
      <c r="D929" s="1218" t="s">
        <v>316</v>
      </c>
      <c r="E929" s="1223" t="str">
        <f>'SITE 6'!B420</f>
        <v>Secrétaire 4</v>
      </c>
      <c r="F929" s="1224">
        <f>'SITE 6'!C420</f>
        <v>0</v>
      </c>
      <c r="G929" s="1225">
        <f>'SITE 6'!D420</f>
        <v>0</v>
      </c>
      <c r="H929" s="1226">
        <f>'SITE 6'!E420</f>
        <v>0</v>
      </c>
    </row>
    <row r="930" spans="1:8" x14ac:dyDescent="0.25">
      <c r="A930" s="1217" t="s">
        <v>395</v>
      </c>
      <c r="B930" s="1217" t="str">
        <f>'SITE 6'!$H$6</f>
        <v>SITE 6</v>
      </c>
      <c r="C930" s="1217" t="s">
        <v>606</v>
      </c>
      <c r="D930" s="1218" t="s">
        <v>316</v>
      </c>
      <c r="E930" s="1223" t="str">
        <f>'SITE 6'!B421</f>
        <v>Secrétaire 5</v>
      </c>
      <c r="F930" s="1224">
        <f>'SITE 6'!C421</f>
        <v>0</v>
      </c>
      <c r="G930" s="1225">
        <f>'SITE 6'!D421</f>
        <v>0</v>
      </c>
      <c r="H930" s="1226">
        <f>'SITE 6'!E421</f>
        <v>0</v>
      </c>
    </row>
    <row r="931" spans="1:8" x14ac:dyDescent="0.25">
      <c r="A931" s="1217" t="s">
        <v>395</v>
      </c>
      <c r="B931" s="1217" t="str">
        <f>'SITE 6'!$H$6</f>
        <v>SITE 6</v>
      </c>
      <c r="C931" s="1217" t="s">
        <v>607</v>
      </c>
      <c r="D931" s="1218" t="s">
        <v>21</v>
      </c>
      <c r="E931" s="1223" t="str">
        <f>'SITE 6'!B512</f>
        <v>Coordinateur 1</v>
      </c>
      <c r="F931" s="1224">
        <f>'SITE 6'!C512</f>
        <v>0</v>
      </c>
      <c r="G931" s="1225">
        <f>'SITE 6'!D512</f>
        <v>0</v>
      </c>
      <c r="H931" s="1226">
        <f>'SITE 6'!E512</f>
        <v>0</v>
      </c>
    </row>
    <row r="932" spans="1:8" x14ac:dyDescent="0.25">
      <c r="A932" s="1217" t="s">
        <v>395</v>
      </c>
      <c r="B932" s="1217" t="str">
        <f>'SITE 6'!$H$6</f>
        <v>SITE 6</v>
      </c>
      <c r="C932" s="1217" t="s">
        <v>607</v>
      </c>
      <c r="D932" s="1218" t="s">
        <v>21</v>
      </c>
      <c r="E932" s="1223" t="str">
        <f>'SITE 6'!B513</f>
        <v>Coordinateur 2</v>
      </c>
      <c r="F932" s="1224">
        <f>'SITE 6'!C513</f>
        <v>0</v>
      </c>
      <c r="G932" s="1225">
        <f>'SITE 6'!D513</f>
        <v>0</v>
      </c>
      <c r="H932" s="1226">
        <f>'SITE 6'!E513</f>
        <v>0</v>
      </c>
    </row>
    <row r="933" spans="1:8" x14ac:dyDescent="0.25">
      <c r="A933" s="1217" t="s">
        <v>395</v>
      </c>
      <c r="B933" s="1217" t="str">
        <f>'SITE 6'!$H$6</f>
        <v>SITE 6</v>
      </c>
      <c r="C933" s="1217" t="s">
        <v>607</v>
      </c>
      <c r="D933" s="1218" t="s">
        <v>21</v>
      </c>
      <c r="E933" s="1223" t="str">
        <f>'SITE 6'!B514</f>
        <v>Coordinateur 3</v>
      </c>
      <c r="F933" s="1224">
        <f>'SITE 6'!C514</f>
        <v>0</v>
      </c>
      <c r="G933" s="1225">
        <f>'SITE 6'!D514</f>
        <v>0</v>
      </c>
      <c r="H933" s="1226">
        <f>'SITE 6'!E514</f>
        <v>0</v>
      </c>
    </row>
    <row r="934" spans="1:8" x14ac:dyDescent="0.25">
      <c r="A934" s="1217" t="s">
        <v>395</v>
      </c>
      <c r="B934" s="1217" t="str">
        <f>'SITE 6'!$H$6</f>
        <v>SITE 6</v>
      </c>
      <c r="C934" s="1217" t="s">
        <v>607</v>
      </c>
      <c r="D934" s="1218" t="s">
        <v>605</v>
      </c>
      <c r="E934" s="1223" t="str">
        <f>'SITE 6'!B518</f>
        <v>Responsable 1</v>
      </c>
      <c r="F934" s="1224">
        <f>'SITE 6'!C518</f>
        <v>0</v>
      </c>
      <c r="G934" s="1225">
        <f>'SITE 6'!D518</f>
        <v>0</v>
      </c>
      <c r="H934" s="1226">
        <f>'SITE 6'!E518</f>
        <v>0</v>
      </c>
    </row>
    <row r="935" spans="1:8" x14ac:dyDescent="0.25">
      <c r="A935" s="1217" t="s">
        <v>395</v>
      </c>
      <c r="B935" s="1217" t="str">
        <f>'SITE 6'!$H$6</f>
        <v>SITE 6</v>
      </c>
      <c r="C935" s="1217" t="s">
        <v>607</v>
      </c>
      <c r="D935" s="1218" t="s">
        <v>605</v>
      </c>
      <c r="E935" s="1223" t="str">
        <f>'SITE 6'!B519</f>
        <v>Responsable 2</v>
      </c>
      <c r="F935" s="1224">
        <f>'SITE 6'!C519</f>
        <v>0</v>
      </c>
      <c r="G935" s="1225">
        <f>'SITE 6'!D519</f>
        <v>0</v>
      </c>
      <c r="H935" s="1226">
        <f>'SITE 6'!E519</f>
        <v>0</v>
      </c>
    </row>
    <row r="936" spans="1:8" x14ac:dyDescent="0.25">
      <c r="A936" s="1217" t="s">
        <v>395</v>
      </c>
      <c r="B936" s="1217" t="str">
        <f>'SITE 6'!$H$6</f>
        <v>SITE 6</v>
      </c>
      <c r="C936" s="1217" t="s">
        <v>607</v>
      </c>
      <c r="D936" s="1218" t="s">
        <v>605</v>
      </c>
      <c r="E936" s="1223" t="str">
        <f>'SITE 6'!B520</f>
        <v>Responsable 3</v>
      </c>
      <c r="F936" s="1224">
        <f>'SITE 6'!C520</f>
        <v>0</v>
      </c>
      <c r="G936" s="1225">
        <f>'SITE 6'!D520</f>
        <v>0</v>
      </c>
      <c r="H936" s="1226">
        <f>'SITE 6'!E520</f>
        <v>0</v>
      </c>
    </row>
    <row r="937" spans="1:8" x14ac:dyDescent="0.25">
      <c r="A937" s="1217" t="s">
        <v>395</v>
      </c>
      <c r="B937" s="1217" t="str">
        <f>'SITE 6'!$H$6</f>
        <v>SITE 6</v>
      </c>
      <c r="C937" s="1217" t="s">
        <v>607</v>
      </c>
      <c r="D937" s="1218" t="s">
        <v>46</v>
      </c>
      <c r="E937" s="1223" t="str">
        <f>'SITE 6'!B524</f>
        <v>Animateur 1</v>
      </c>
      <c r="F937" s="1224">
        <f>'SITE 6'!C524</f>
        <v>0</v>
      </c>
      <c r="G937" s="1225">
        <f>'SITE 6'!D524</f>
        <v>0</v>
      </c>
      <c r="H937" s="1226">
        <f>'SITE 6'!E524</f>
        <v>0</v>
      </c>
    </row>
    <row r="938" spans="1:8" x14ac:dyDescent="0.25">
      <c r="A938" s="1217" t="s">
        <v>395</v>
      </c>
      <c r="B938" s="1217" t="str">
        <f>'SITE 6'!$H$6</f>
        <v>SITE 6</v>
      </c>
      <c r="C938" s="1217" t="s">
        <v>607</v>
      </c>
      <c r="D938" s="1218" t="s">
        <v>46</v>
      </c>
      <c r="E938" s="1223" t="str">
        <f>'SITE 6'!B525</f>
        <v>Animateur 2</v>
      </c>
      <c r="F938" s="1224">
        <f>'SITE 6'!C525</f>
        <v>0</v>
      </c>
      <c r="G938" s="1225">
        <f>'SITE 6'!D525</f>
        <v>0</v>
      </c>
      <c r="H938" s="1226">
        <f>'SITE 6'!E525</f>
        <v>0</v>
      </c>
    </row>
    <row r="939" spans="1:8" x14ac:dyDescent="0.25">
      <c r="A939" s="1217" t="s">
        <v>395</v>
      </c>
      <c r="B939" s="1217" t="str">
        <f>'SITE 6'!$H$6</f>
        <v>SITE 6</v>
      </c>
      <c r="C939" s="1217" t="s">
        <v>607</v>
      </c>
      <c r="D939" s="1218" t="s">
        <v>46</v>
      </c>
      <c r="E939" s="1223" t="str">
        <f>'SITE 6'!B526</f>
        <v>Animateur 3</v>
      </c>
      <c r="F939" s="1224">
        <f>'SITE 6'!C526</f>
        <v>0</v>
      </c>
      <c r="G939" s="1225">
        <f>'SITE 6'!D526</f>
        <v>0</v>
      </c>
      <c r="H939" s="1226">
        <f>'SITE 6'!E526</f>
        <v>0</v>
      </c>
    </row>
    <row r="940" spans="1:8" x14ac:dyDescent="0.25">
      <c r="A940" s="1217" t="s">
        <v>395</v>
      </c>
      <c r="B940" s="1217" t="str">
        <f>'SITE 6'!$H$6</f>
        <v>SITE 6</v>
      </c>
      <c r="C940" s="1217" t="s">
        <v>607</v>
      </c>
      <c r="D940" s="1218" t="s">
        <v>46</v>
      </c>
      <c r="E940" s="1223" t="str">
        <f>'SITE 6'!B527</f>
        <v>Animateur 4</v>
      </c>
      <c r="F940" s="1224">
        <f>'SITE 6'!C527</f>
        <v>0</v>
      </c>
      <c r="G940" s="1225">
        <f>'SITE 6'!D527</f>
        <v>0</v>
      </c>
      <c r="H940" s="1226">
        <f>'SITE 6'!E527</f>
        <v>0</v>
      </c>
    </row>
    <row r="941" spans="1:8" x14ac:dyDescent="0.25">
      <c r="A941" s="1217" t="s">
        <v>395</v>
      </c>
      <c r="B941" s="1217" t="str">
        <f>'SITE 6'!$H$6</f>
        <v>SITE 6</v>
      </c>
      <c r="C941" s="1217" t="s">
        <v>607</v>
      </c>
      <c r="D941" s="1218" t="s">
        <v>46</v>
      </c>
      <c r="E941" s="1223" t="str">
        <f>'SITE 6'!B528</f>
        <v>Animateur 5</v>
      </c>
      <c r="F941" s="1224">
        <f>'SITE 6'!C528</f>
        <v>0</v>
      </c>
      <c r="G941" s="1225">
        <f>'SITE 6'!D528</f>
        <v>0</v>
      </c>
      <c r="H941" s="1226">
        <f>'SITE 6'!E528</f>
        <v>0</v>
      </c>
    </row>
    <row r="942" spans="1:8" x14ac:dyDescent="0.25">
      <c r="A942" s="1217" t="s">
        <v>395</v>
      </c>
      <c r="B942" s="1217" t="str">
        <f>'SITE 6'!$H$6</f>
        <v>SITE 6</v>
      </c>
      <c r="C942" s="1217" t="s">
        <v>607</v>
      </c>
      <c r="D942" s="1218" t="s">
        <v>46</v>
      </c>
      <c r="E942" s="1223" t="str">
        <f>'SITE 6'!B529</f>
        <v>Animateur 6</v>
      </c>
      <c r="F942" s="1224">
        <f>'SITE 6'!C529</f>
        <v>0</v>
      </c>
      <c r="G942" s="1225">
        <f>'SITE 6'!D529</f>
        <v>0</v>
      </c>
      <c r="H942" s="1226">
        <f>'SITE 6'!E529</f>
        <v>0</v>
      </c>
    </row>
    <row r="943" spans="1:8" x14ac:dyDescent="0.25">
      <c r="A943" s="1217" t="s">
        <v>395</v>
      </c>
      <c r="B943" s="1217" t="str">
        <f>'SITE 6'!$H$6</f>
        <v>SITE 6</v>
      </c>
      <c r="C943" s="1217" t="s">
        <v>607</v>
      </c>
      <c r="D943" s="1218" t="s">
        <v>46</v>
      </c>
      <c r="E943" s="1223" t="str">
        <f>'SITE 6'!B530</f>
        <v>Animateur 7</v>
      </c>
      <c r="F943" s="1224">
        <f>'SITE 6'!C530</f>
        <v>0</v>
      </c>
      <c r="G943" s="1225">
        <f>'SITE 6'!D530</f>
        <v>0</v>
      </c>
      <c r="H943" s="1226">
        <f>'SITE 6'!E530</f>
        <v>0</v>
      </c>
    </row>
    <row r="944" spans="1:8" x14ac:dyDescent="0.25">
      <c r="A944" s="1217" t="s">
        <v>395</v>
      </c>
      <c r="B944" s="1217" t="str">
        <f>'SITE 6'!$H$6</f>
        <v>SITE 6</v>
      </c>
      <c r="C944" s="1217" t="s">
        <v>607</v>
      </c>
      <c r="D944" s="1218" t="s">
        <v>46</v>
      </c>
      <c r="E944" s="1223" t="str">
        <f>'SITE 6'!B531</f>
        <v>Animateur 8</v>
      </c>
      <c r="F944" s="1224">
        <f>'SITE 6'!C531</f>
        <v>0</v>
      </c>
      <c r="G944" s="1225">
        <f>'SITE 6'!D531</f>
        <v>0</v>
      </c>
      <c r="H944" s="1226">
        <f>'SITE 6'!E531</f>
        <v>0</v>
      </c>
    </row>
    <row r="945" spans="1:8" x14ac:dyDescent="0.25">
      <c r="A945" s="1217" t="s">
        <v>395</v>
      </c>
      <c r="B945" s="1217" t="str">
        <f>'SITE 6'!$H$6</f>
        <v>SITE 6</v>
      </c>
      <c r="C945" s="1217" t="s">
        <v>607</v>
      </c>
      <c r="D945" s="1218" t="s">
        <v>46</v>
      </c>
      <c r="E945" s="1223" t="str">
        <f>'SITE 6'!B532</f>
        <v>Animateur 9</v>
      </c>
      <c r="F945" s="1224">
        <f>'SITE 6'!C532</f>
        <v>0</v>
      </c>
      <c r="G945" s="1225">
        <f>'SITE 6'!D532</f>
        <v>0</v>
      </c>
      <c r="H945" s="1226">
        <f>'SITE 6'!E532</f>
        <v>0</v>
      </c>
    </row>
    <row r="946" spans="1:8" x14ac:dyDescent="0.25">
      <c r="A946" s="1217" t="s">
        <v>395</v>
      </c>
      <c r="B946" s="1217" t="str">
        <f>'SITE 6'!$H$6</f>
        <v>SITE 6</v>
      </c>
      <c r="C946" s="1217" t="s">
        <v>607</v>
      </c>
      <c r="D946" s="1218" t="s">
        <v>46</v>
      </c>
      <c r="E946" s="1223" t="str">
        <f>'SITE 6'!B533</f>
        <v>Animateur 10</v>
      </c>
      <c r="F946" s="1224">
        <f>'SITE 6'!C533</f>
        <v>0</v>
      </c>
      <c r="G946" s="1225">
        <f>'SITE 6'!D533</f>
        <v>0</v>
      </c>
      <c r="H946" s="1226">
        <f>'SITE 6'!E533</f>
        <v>0</v>
      </c>
    </row>
    <row r="947" spans="1:8" x14ac:dyDescent="0.25">
      <c r="A947" s="1217" t="s">
        <v>395</v>
      </c>
      <c r="B947" s="1217" t="str">
        <f>'SITE 6'!$H$6</f>
        <v>SITE 6</v>
      </c>
      <c r="C947" s="1217" t="s">
        <v>607</v>
      </c>
      <c r="D947" s="1218" t="s">
        <v>46</v>
      </c>
      <c r="E947" s="1223" t="str">
        <f>'SITE 6'!B534</f>
        <v>Animateur 11</v>
      </c>
      <c r="F947" s="1224">
        <f>'SITE 6'!C534</f>
        <v>0</v>
      </c>
      <c r="G947" s="1225">
        <f>'SITE 6'!D534</f>
        <v>0</v>
      </c>
      <c r="H947" s="1226">
        <f>'SITE 6'!E534</f>
        <v>0</v>
      </c>
    </row>
    <row r="948" spans="1:8" x14ac:dyDescent="0.25">
      <c r="A948" s="1217" t="s">
        <v>395</v>
      </c>
      <c r="B948" s="1217" t="str">
        <f>'SITE 6'!$H$6</f>
        <v>SITE 6</v>
      </c>
      <c r="C948" s="1217" t="s">
        <v>607</v>
      </c>
      <c r="D948" s="1218" t="s">
        <v>46</v>
      </c>
      <c r="E948" s="1223" t="str">
        <f>'SITE 6'!B535</f>
        <v>Animateur 12</v>
      </c>
      <c r="F948" s="1224">
        <f>'SITE 6'!C535</f>
        <v>0</v>
      </c>
      <c r="G948" s="1225">
        <f>'SITE 6'!D535</f>
        <v>0</v>
      </c>
      <c r="H948" s="1226">
        <f>'SITE 6'!E535</f>
        <v>0</v>
      </c>
    </row>
    <row r="949" spans="1:8" x14ac:dyDescent="0.25">
      <c r="A949" s="1217" t="s">
        <v>395</v>
      </c>
      <c r="B949" s="1217" t="str">
        <f>'SITE 6'!$H$6</f>
        <v>SITE 6</v>
      </c>
      <c r="C949" s="1217" t="s">
        <v>607</v>
      </c>
      <c r="D949" s="1218" t="s">
        <v>46</v>
      </c>
      <c r="E949" s="1223" t="str">
        <f>'SITE 6'!B536</f>
        <v>Animateur 13</v>
      </c>
      <c r="F949" s="1224">
        <f>'SITE 6'!C536</f>
        <v>0</v>
      </c>
      <c r="G949" s="1225">
        <f>'SITE 6'!D536</f>
        <v>0</v>
      </c>
      <c r="H949" s="1226">
        <f>'SITE 6'!E536</f>
        <v>0</v>
      </c>
    </row>
    <row r="950" spans="1:8" x14ac:dyDescent="0.25">
      <c r="A950" s="1217" t="s">
        <v>395</v>
      </c>
      <c r="B950" s="1217" t="str">
        <f>'SITE 6'!$H$6</f>
        <v>SITE 6</v>
      </c>
      <c r="C950" s="1217" t="s">
        <v>607</v>
      </c>
      <c r="D950" s="1218" t="s">
        <v>46</v>
      </c>
      <c r="E950" s="1223" t="str">
        <f>'SITE 6'!B537</f>
        <v>Animateur 14</v>
      </c>
      <c r="F950" s="1224">
        <f>'SITE 6'!C537</f>
        <v>0</v>
      </c>
      <c r="G950" s="1225">
        <f>'SITE 6'!D537</f>
        <v>0</v>
      </c>
      <c r="H950" s="1226">
        <f>'SITE 6'!E537</f>
        <v>0</v>
      </c>
    </row>
    <row r="951" spans="1:8" x14ac:dyDescent="0.25">
      <c r="A951" s="1217" t="s">
        <v>395</v>
      </c>
      <c r="B951" s="1217" t="str">
        <f>'SITE 6'!$H$6</f>
        <v>SITE 6</v>
      </c>
      <c r="C951" s="1217" t="s">
        <v>607</v>
      </c>
      <c r="D951" s="1218" t="s">
        <v>46</v>
      </c>
      <c r="E951" s="1223" t="str">
        <f>'SITE 6'!B538</f>
        <v>Animateur 15</v>
      </c>
      <c r="F951" s="1224">
        <f>'SITE 6'!C538</f>
        <v>0</v>
      </c>
      <c r="G951" s="1225">
        <f>'SITE 6'!D538</f>
        <v>0</v>
      </c>
      <c r="H951" s="1226">
        <f>'SITE 6'!E538</f>
        <v>0</v>
      </c>
    </row>
    <row r="952" spans="1:8" x14ac:dyDescent="0.25">
      <c r="A952" s="1217" t="s">
        <v>395</v>
      </c>
      <c r="B952" s="1217" t="str">
        <f>'SITE 6'!$H$6</f>
        <v>SITE 6</v>
      </c>
      <c r="C952" s="1217" t="s">
        <v>607</v>
      </c>
      <c r="D952" s="1218" t="s">
        <v>315</v>
      </c>
      <c r="E952" s="1223" t="str">
        <f>'SITE 6'!B542</f>
        <v>Agents d'entretien 1</v>
      </c>
      <c r="F952" s="1224">
        <f>'SITE 6'!C542</f>
        <v>0</v>
      </c>
      <c r="G952" s="1225">
        <f>'SITE 6'!D542</f>
        <v>0</v>
      </c>
      <c r="H952" s="1226">
        <f>'SITE 6'!E542</f>
        <v>0</v>
      </c>
    </row>
    <row r="953" spans="1:8" x14ac:dyDescent="0.25">
      <c r="A953" s="1217" t="s">
        <v>395</v>
      </c>
      <c r="B953" s="1217" t="str">
        <f>'SITE 6'!$H$6</f>
        <v>SITE 6</v>
      </c>
      <c r="C953" s="1217" t="s">
        <v>607</v>
      </c>
      <c r="D953" s="1218" t="s">
        <v>315</v>
      </c>
      <c r="E953" s="1223" t="str">
        <f>'SITE 6'!B543</f>
        <v>Agents d'entretien 2</v>
      </c>
      <c r="F953" s="1224">
        <f>'SITE 6'!C543</f>
        <v>0</v>
      </c>
      <c r="G953" s="1225">
        <f>'SITE 6'!D543</f>
        <v>0</v>
      </c>
      <c r="H953" s="1226">
        <f>'SITE 6'!E543</f>
        <v>0</v>
      </c>
    </row>
    <row r="954" spans="1:8" x14ac:dyDescent="0.25">
      <c r="A954" s="1217" t="s">
        <v>395</v>
      </c>
      <c r="B954" s="1217" t="str">
        <f>'SITE 6'!$H$6</f>
        <v>SITE 6</v>
      </c>
      <c r="C954" s="1217" t="s">
        <v>607</v>
      </c>
      <c r="D954" s="1218" t="s">
        <v>315</v>
      </c>
      <c r="E954" s="1223" t="str">
        <f>'SITE 6'!B544</f>
        <v>Agents d'entretien 3</v>
      </c>
      <c r="F954" s="1224">
        <f>'SITE 6'!C544</f>
        <v>0</v>
      </c>
      <c r="G954" s="1225">
        <f>'SITE 6'!D544</f>
        <v>0</v>
      </c>
      <c r="H954" s="1226">
        <f>'SITE 6'!E544</f>
        <v>0</v>
      </c>
    </row>
    <row r="955" spans="1:8" x14ac:dyDescent="0.25">
      <c r="A955" s="1217" t="s">
        <v>395</v>
      </c>
      <c r="B955" s="1217" t="str">
        <f>'SITE 6'!$H$6</f>
        <v>SITE 6</v>
      </c>
      <c r="C955" s="1217" t="s">
        <v>607</v>
      </c>
      <c r="D955" s="1218" t="s">
        <v>316</v>
      </c>
      <c r="E955" s="1223" t="str">
        <f>'SITE 6'!B548</f>
        <v>Secrétaire 1</v>
      </c>
      <c r="F955" s="1224">
        <f>'SITE 6'!C548</f>
        <v>0</v>
      </c>
      <c r="G955" s="1225">
        <f>'SITE 6'!D548</f>
        <v>0</v>
      </c>
      <c r="H955" s="1226">
        <f>'SITE 6'!E548</f>
        <v>0</v>
      </c>
    </row>
    <row r="956" spans="1:8" x14ac:dyDescent="0.25">
      <c r="A956" s="1217" t="s">
        <v>395</v>
      </c>
      <c r="B956" s="1217" t="str">
        <f>'SITE 6'!$H$6</f>
        <v>SITE 6</v>
      </c>
      <c r="C956" s="1217" t="s">
        <v>607</v>
      </c>
      <c r="D956" s="1218" t="s">
        <v>316</v>
      </c>
      <c r="E956" s="1223" t="str">
        <f>'SITE 6'!B549</f>
        <v>Secrétaire 2</v>
      </c>
      <c r="F956" s="1224">
        <f>'SITE 6'!C549</f>
        <v>0</v>
      </c>
      <c r="G956" s="1225">
        <f>'SITE 6'!D549</f>
        <v>0</v>
      </c>
      <c r="H956" s="1226">
        <f>'SITE 6'!E549</f>
        <v>0</v>
      </c>
    </row>
    <row r="957" spans="1:8" x14ac:dyDescent="0.25">
      <c r="A957" s="1217" t="s">
        <v>395</v>
      </c>
      <c r="B957" s="1217" t="str">
        <f>'SITE 6'!$H$6</f>
        <v>SITE 6</v>
      </c>
      <c r="C957" s="1217" t="s">
        <v>607</v>
      </c>
      <c r="D957" s="1218" t="s">
        <v>316</v>
      </c>
      <c r="E957" s="1223" t="str">
        <f>'SITE 6'!B550</f>
        <v>Secrétaire 3</v>
      </c>
      <c r="F957" s="1224">
        <f>'SITE 6'!C550</f>
        <v>0</v>
      </c>
      <c r="G957" s="1225">
        <f>'SITE 6'!D550</f>
        <v>0</v>
      </c>
      <c r="H957" s="1226">
        <f>'SITE 6'!E550</f>
        <v>0</v>
      </c>
    </row>
    <row r="958" spans="1:8" x14ac:dyDescent="0.25">
      <c r="A958" s="1217" t="s">
        <v>395</v>
      </c>
      <c r="B958" s="1217" t="str">
        <f>'SITE 6'!$H$6</f>
        <v>SITE 6</v>
      </c>
      <c r="C958" s="1217" t="s">
        <v>607</v>
      </c>
      <c r="D958" s="1218" t="s">
        <v>316</v>
      </c>
      <c r="E958" s="1223" t="str">
        <f>'SITE 6'!B551</f>
        <v>Secrétaire 4</v>
      </c>
      <c r="F958" s="1224">
        <f>'SITE 6'!C551</f>
        <v>0</v>
      </c>
      <c r="G958" s="1225">
        <f>'SITE 6'!D551</f>
        <v>0</v>
      </c>
      <c r="H958" s="1226">
        <f>'SITE 6'!E551</f>
        <v>0</v>
      </c>
    </row>
    <row r="959" spans="1:8" x14ac:dyDescent="0.25">
      <c r="A959" s="1217" t="s">
        <v>395</v>
      </c>
      <c r="B959" s="1217" t="str">
        <f>'SITE 6'!$H$6</f>
        <v>SITE 6</v>
      </c>
      <c r="C959" s="1217" t="s">
        <v>607</v>
      </c>
      <c r="D959" s="1218" t="s">
        <v>316</v>
      </c>
      <c r="E959" s="1223" t="str">
        <f>'SITE 6'!B552</f>
        <v>Secrétaire 5</v>
      </c>
      <c r="F959" s="1224">
        <f>'SITE 6'!C552</f>
        <v>0</v>
      </c>
      <c r="G959" s="1225">
        <f>'SITE 6'!D552</f>
        <v>0</v>
      </c>
      <c r="H959" s="1226">
        <f>'SITE 6'!E552</f>
        <v>0</v>
      </c>
    </row>
    <row r="960" spans="1:8" x14ac:dyDescent="0.25">
      <c r="A960" s="1217" t="s">
        <v>395</v>
      </c>
      <c r="B960" s="1217" t="str">
        <f>'SITE 6'!$H$6</f>
        <v>SITE 6</v>
      </c>
      <c r="C960" s="1217" t="s">
        <v>609</v>
      </c>
      <c r="D960" s="1218" t="s">
        <v>21</v>
      </c>
      <c r="E960" s="1223" t="str">
        <f>'SITE 6'!B631</f>
        <v>Coordinateur 1</v>
      </c>
      <c r="F960" s="1224">
        <f>'SITE 6'!C631</f>
        <v>0</v>
      </c>
      <c r="G960" s="1225">
        <f>'SITE 6'!D631</f>
        <v>0</v>
      </c>
      <c r="H960" s="1226">
        <f>'SITE 6'!E631</f>
        <v>0</v>
      </c>
    </row>
    <row r="961" spans="1:8" x14ac:dyDescent="0.25">
      <c r="A961" s="1217" t="s">
        <v>395</v>
      </c>
      <c r="B961" s="1217" t="str">
        <f>'SITE 6'!$H$6</f>
        <v>SITE 6</v>
      </c>
      <c r="C961" s="1217" t="s">
        <v>609</v>
      </c>
      <c r="D961" s="1218" t="s">
        <v>21</v>
      </c>
      <c r="E961" s="1223" t="str">
        <f>'SITE 6'!B632</f>
        <v>Coordinateur 2</v>
      </c>
      <c r="F961" s="1224">
        <f>'SITE 6'!C632</f>
        <v>0</v>
      </c>
      <c r="G961" s="1225">
        <f>'SITE 6'!D632</f>
        <v>0</v>
      </c>
      <c r="H961" s="1226">
        <f>'SITE 6'!E632</f>
        <v>0</v>
      </c>
    </row>
    <row r="962" spans="1:8" x14ac:dyDescent="0.25">
      <c r="A962" s="1217" t="s">
        <v>395</v>
      </c>
      <c r="B962" s="1217" t="str">
        <f>'SITE 6'!$H$6</f>
        <v>SITE 6</v>
      </c>
      <c r="C962" s="1217" t="s">
        <v>609</v>
      </c>
      <c r="D962" s="1218" t="s">
        <v>21</v>
      </c>
      <c r="E962" s="1223" t="str">
        <f>'SITE 6'!B633</f>
        <v>Coordinateur 3</v>
      </c>
      <c r="F962" s="1224">
        <f>'SITE 6'!C633</f>
        <v>0</v>
      </c>
      <c r="G962" s="1225">
        <f>'SITE 6'!D633</f>
        <v>0</v>
      </c>
      <c r="H962" s="1226">
        <f>'SITE 6'!E633</f>
        <v>0</v>
      </c>
    </row>
    <row r="963" spans="1:8" x14ac:dyDescent="0.25">
      <c r="A963" s="1217" t="s">
        <v>395</v>
      </c>
      <c r="B963" s="1217" t="str">
        <f>'SITE 6'!$H$6</f>
        <v>SITE 6</v>
      </c>
      <c r="C963" s="1217" t="s">
        <v>609</v>
      </c>
      <c r="D963" s="1218" t="s">
        <v>605</v>
      </c>
      <c r="E963" s="1223" t="str">
        <f>'SITE 6'!B637</f>
        <v>Responsable 1</v>
      </c>
      <c r="F963" s="1224">
        <f>'SITE 6'!C637</f>
        <v>0</v>
      </c>
      <c r="G963" s="1225">
        <f>'SITE 6'!D637</f>
        <v>0</v>
      </c>
      <c r="H963" s="1226">
        <f>'SITE 6'!E637</f>
        <v>0</v>
      </c>
    </row>
    <row r="964" spans="1:8" x14ac:dyDescent="0.25">
      <c r="A964" s="1217" t="s">
        <v>395</v>
      </c>
      <c r="B964" s="1217" t="str">
        <f>'SITE 6'!$H$6</f>
        <v>SITE 6</v>
      </c>
      <c r="C964" s="1217" t="s">
        <v>609</v>
      </c>
      <c r="D964" s="1218" t="s">
        <v>605</v>
      </c>
      <c r="E964" s="1223" t="str">
        <f>'SITE 6'!B638</f>
        <v>Responsable 2</v>
      </c>
      <c r="F964" s="1224">
        <f>'SITE 6'!C638</f>
        <v>0</v>
      </c>
      <c r="G964" s="1225">
        <f>'SITE 6'!D638</f>
        <v>0</v>
      </c>
      <c r="H964" s="1226">
        <f>'SITE 6'!E638</f>
        <v>0</v>
      </c>
    </row>
    <row r="965" spans="1:8" x14ac:dyDescent="0.25">
      <c r="A965" s="1217" t="s">
        <v>395</v>
      </c>
      <c r="B965" s="1217" t="str">
        <f>'SITE 6'!$H$6</f>
        <v>SITE 6</v>
      </c>
      <c r="C965" s="1217" t="s">
        <v>609</v>
      </c>
      <c r="D965" s="1218" t="s">
        <v>605</v>
      </c>
      <c r="E965" s="1223" t="str">
        <f>'SITE 6'!B639</f>
        <v>Responsable 3</v>
      </c>
      <c r="F965" s="1224">
        <f>'SITE 6'!C639</f>
        <v>0</v>
      </c>
      <c r="G965" s="1225">
        <f>'SITE 6'!D639</f>
        <v>0</v>
      </c>
      <c r="H965" s="1226">
        <f>'SITE 6'!E639</f>
        <v>0</v>
      </c>
    </row>
    <row r="966" spans="1:8" x14ac:dyDescent="0.25">
      <c r="A966" s="1217" t="s">
        <v>395</v>
      </c>
      <c r="B966" s="1217" t="str">
        <f>'SITE 6'!$H$6</f>
        <v>SITE 6</v>
      </c>
      <c r="C966" s="1217" t="s">
        <v>609</v>
      </c>
      <c r="D966" s="1218" t="s">
        <v>46</v>
      </c>
      <c r="E966" s="1223" t="str">
        <f>'SITE 6'!B643</f>
        <v>Animateur 1</v>
      </c>
      <c r="F966" s="1224">
        <f>'SITE 6'!C643</f>
        <v>0</v>
      </c>
      <c r="G966" s="1225">
        <f>'SITE 6'!D643</f>
        <v>0</v>
      </c>
      <c r="H966" s="1226">
        <f>'SITE 6'!E643</f>
        <v>0</v>
      </c>
    </row>
    <row r="967" spans="1:8" x14ac:dyDescent="0.25">
      <c r="A967" s="1217" t="s">
        <v>395</v>
      </c>
      <c r="B967" s="1217" t="str">
        <f>'SITE 6'!$H$6</f>
        <v>SITE 6</v>
      </c>
      <c r="C967" s="1217" t="s">
        <v>609</v>
      </c>
      <c r="D967" s="1218" t="s">
        <v>46</v>
      </c>
      <c r="E967" s="1223" t="str">
        <f>'SITE 6'!B644</f>
        <v>Animateur 2</v>
      </c>
      <c r="F967" s="1224">
        <f>'SITE 6'!C644</f>
        <v>0</v>
      </c>
      <c r="G967" s="1225">
        <f>'SITE 6'!D644</f>
        <v>0</v>
      </c>
      <c r="H967" s="1226">
        <f>'SITE 6'!E644</f>
        <v>0</v>
      </c>
    </row>
    <row r="968" spans="1:8" x14ac:dyDescent="0.25">
      <c r="A968" s="1217" t="s">
        <v>395</v>
      </c>
      <c r="B968" s="1217" t="str">
        <f>'SITE 6'!$H$6</f>
        <v>SITE 6</v>
      </c>
      <c r="C968" s="1217" t="s">
        <v>609</v>
      </c>
      <c r="D968" s="1218" t="s">
        <v>46</v>
      </c>
      <c r="E968" s="1223" t="str">
        <f>'SITE 6'!B645</f>
        <v>Animateur 3</v>
      </c>
      <c r="F968" s="1224">
        <f>'SITE 6'!C645</f>
        <v>0</v>
      </c>
      <c r="G968" s="1225">
        <f>'SITE 6'!D645</f>
        <v>0</v>
      </c>
      <c r="H968" s="1226">
        <f>'SITE 6'!E645</f>
        <v>0</v>
      </c>
    </row>
    <row r="969" spans="1:8" x14ac:dyDescent="0.25">
      <c r="A969" s="1217" t="s">
        <v>395</v>
      </c>
      <c r="B969" s="1217" t="str">
        <f>'SITE 6'!$H$6</f>
        <v>SITE 6</v>
      </c>
      <c r="C969" s="1217" t="s">
        <v>609</v>
      </c>
      <c r="D969" s="1218" t="s">
        <v>46</v>
      </c>
      <c r="E969" s="1223" t="str">
        <f>'SITE 6'!B646</f>
        <v>Animateur 4</v>
      </c>
      <c r="F969" s="1224">
        <f>'SITE 6'!C646</f>
        <v>0</v>
      </c>
      <c r="G969" s="1225">
        <f>'SITE 6'!D646</f>
        <v>0</v>
      </c>
      <c r="H969" s="1226">
        <f>'SITE 6'!E646</f>
        <v>0</v>
      </c>
    </row>
    <row r="970" spans="1:8" x14ac:dyDescent="0.25">
      <c r="A970" s="1217" t="s">
        <v>395</v>
      </c>
      <c r="B970" s="1217" t="str">
        <f>'SITE 6'!$H$6</f>
        <v>SITE 6</v>
      </c>
      <c r="C970" s="1217" t="s">
        <v>609</v>
      </c>
      <c r="D970" s="1218" t="s">
        <v>46</v>
      </c>
      <c r="E970" s="1223" t="str">
        <f>'SITE 6'!B647</f>
        <v>Animateur 5</v>
      </c>
      <c r="F970" s="1224">
        <f>'SITE 6'!C647</f>
        <v>0</v>
      </c>
      <c r="G970" s="1225">
        <f>'SITE 6'!D647</f>
        <v>0</v>
      </c>
      <c r="H970" s="1226">
        <f>'SITE 6'!E647</f>
        <v>0</v>
      </c>
    </row>
    <row r="971" spans="1:8" x14ac:dyDescent="0.25">
      <c r="A971" s="1217" t="s">
        <v>395</v>
      </c>
      <c r="B971" s="1217" t="str">
        <f>'SITE 6'!$H$6</f>
        <v>SITE 6</v>
      </c>
      <c r="C971" s="1217" t="s">
        <v>609</v>
      </c>
      <c r="D971" s="1218" t="s">
        <v>46</v>
      </c>
      <c r="E971" s="1223" t="str">
        <f>'SITE 6'!B648</f>
        <v>Animateur 6</v>
      </c>
      <c r="F971" s="1224">
        <f>'SITE 6'!C648</f>
        <v>0</v>
      </c>
      <c r="G971" s="1225">
        <f>'SITE 6'!D648</f>
        <v>0</v>
      </c>
      <c r="H971" s="1226">
        <f>'SITE 6'!E648</f>
        <v>0</v>
      </c>
    </row>
    <row r="972" spans="1:8" x14ac:dyDescent="0.25">
      <c r="A972" s="1217" t="s">
        <v>395</v>
      </c>
      <c r="B972" s="1217" t="str">
        <f>'SITE 6'!$H$6</f>
        <v>SITE 6</v>
      </c>
      <c r="C972" s="1217" t="s">
        <v>609</v>
      </c>
      <c r="D972" s="1218" t="s">
        <v>46</v>
      </c>
      <c r="E972" s="1223" t="str">
        <f>'SITE 6'!B649</f>
        <v>Animateur 7</v>
      </c>
      <c r="F972" s="1224">
        <f>'SITE 6'!C649</f>
        <v>0</v>
      </c>
      <c r="G972" s="1225">
        <f>'SITE 6'!D649</f>
        <v>0</v>
      </c>
      <c r="H972" s="1226">
        <f>'SITE 6'!E649</f>
        <v>0</v>
      </c>
    </row>
    <row r="973" spans="1:8" x14ac:dyDescent="0.25">
      <c r="A973" s="1217" t="s">
        <v>395</v>
      </c>
      <c r="B973" s="1217" t="str">
        <f>'SITE 6'!$H$6</f>
        <v>SITE 6</v>
      </c>
      <c r="C973" s="1217" t="s">
        <v>609</v>
      </c>
      <c r="D973" s="1218" t="s">
        <v>46</v>
      </c>
      <c r="E973" s="1223" t="str">
        <f>'SITE 6'!B650</f>
        <v>Animateur 8</v>
      </c>
      <c r="F973" s="1224">
        <f>'SITE 6'!C650</f>
        <v>0</v>
      </c>
      <c r="G973" s="1225">
        <f>'SITE 6'!D650</f>
        <v>0</v>
      </c>
      <c r="H973" s="1226">
        <f>'SITE 6'!E650</f>
        <v>0</v>
      </c>
    </row>
    <row r="974" spans="1:8" x14ac:dyDescent="0.25">
      <c r="A974" s="1217" t="s">
        <v>395</v>
      </c>
      <c r="B974" s="1217" t="str">
        <f>'SITE 6'!$H$6</f>
        <v>SITE 6</v>
      </c>
      <c r="C974" s="1217" t="s">
        <v>609</v>
      </c>
      <c r="D974" s="1218" t="s">
        <v>46</v>
      </c>
      <c r="E974" s="1223" t="str">
        <f>'SITE 6'!B651</f>
        <v>Animateur 9</v>
      </c>
      <c r="F974" s="1224">
        <f>'SITE 6'!C651</f>
        <v>0</v>
      </c>
      <c r="G974" s="1225">
        <f>'SITE 6'!D651</f>
        <v>0</v>
      </c>
      <c r="H974" s="1226">
        <f>'SITE 6'!E651</f>
        <v>0</v>
      </c>
    </row>
    <row r="975" spans="1:8" x14ac:dyDescent="0.25">
      <c r="A975" s="1217" t="s">
        <v>395</v>
      </c>
      <c r="B975" s="1217" t="str">
        <f>'SITE 6'!$H$6</f>
        <v>SITE 6</v>
      </c>
      <c r="C975" s="1217" t="s">
        <v>609</v>
      </c>
      <c r="D975" s="1218" t="s">
        <v>46</v>
      </c>
      <c r="E975" s="1223" t="str">
        <f>'SITE 6'!B652</f>
        <v>Animateur 10</v>
      </c>
      <c r="F975" s="1224">
        <f>'SITE 6'!C652</f>
        <v>0</v>
      </c>
      <c r="G975" s="1225">
        <f>'SITE 6'!D652</f>
        <v>0</v>
      </c>
      <c r="H975" s="1226">
        <f>'SITE 6'!E652</f>
        <v>0</v>
      </c>
    </row>
    <row r="976" spans="1:8" x14ac:dyDescent="0.25">
      <c r="A976" s="1217" t="s">
        <v>395</v>
      </c>
      <c r="B976" s="1217" t="str">
        <f>'SITE 6'!$H$6</f>
        <v>SITE 6</v>
      </c>
      <c r="C976" s="1217" t="s">
        <v>609</v>
      </c>
      <c r="D976" s="1218" t="s">
        <v>46</v>
      </c>
      <c r="E976" s="1223" t="str">
        <f>'SITE 6'!B653</f>
        <v>Animateur 11</v>
      </c>
      <c r="F976" s="1224">
        <f>'SITE 6'!C653</f>
        <v>0</v>
      </c>
      <c r="G976" s="1225">
        <f>'SITE 6'!D653</f>
        <v>0</v>
      </c>
      <c r="H976" s="1226">
        <f>'SITE 6'!E653</f>
        <v>0</v>
      </c>
    </row>
    <row r="977" spans="1:8" x14ac:dyDescent="0.25">
      <c r="A977" s="1217" t="s">
        <v>395</v>
      </c>
      <c r="B977" s="1217" t="str">
        <f>'SITE 6'!$H$6</f>
        <v>SITE 6</v>
      </c>
      <c r="C977" s="1217" t="s">
        <v>609</v>
      </c>
      <c r="D977" s="1218" t="s">
        <v>46</v>
      </c>
      <c r="E977" s="1223" t="str">
        <f>'SITE 6'!B654</f>
        <v>Animateur 12</v>
      </c>
      <c r="F977" s="1224">
        <f>'SITE 6'!C654</f>
        <v>0</v>
      </c>
      <c r="G977" s="1225">
        <f>'SITE 6'!D654</f>
        <v>0</v>
      </c>
      <c r="H977" s="1226">
        <f>'SITE 6'!E654</f>
        <v>0</v>
      </c>
    </row>
    <row r="978" spans="1:8" x14ac:dyDescent="0.25">
      <c r="A978" s="1217" t="s">
        <v>395</v>
      </c>
      <c r="B978" s="1217" t="str">
        <f>'SITE 6'!$H$6</f>
        <v>SITE 6</v>
      </c>
      <c r="C978" s="1217" t="s">
        <v>609</v>
      </c>
      <c r="D978" s="1218" t="s">
        <v>46</v>
      </c>
      <c r="E978" s="1223" t="str">
        <f>'SITE 6'!B655</f>
        <v>Animateur 13</v>
      </c>
      <c r="F978" s="1224">
        <f>'SITE 6'!C655</f>
        <v>0</v>
      </c>
      <c r="G978" s="1225">
        <f>'SITE 6'!D655</f>
        <v>0</v>
      </c>
      <c r="H978" s="1226">
        <f>'SITE 6'!E655</f>
        <v>0</v>
      </c>
    </row>
    <row r="979" spans="1:8" x14ac:dyDescent="0.25">
      <c r="A979" s="1217" t="s">
        <v>395</v>
      </c>
      <c r="B979" s="1217" t="str">
        <f>'SITE 6'!$H$6</f>
        <v>SITE 6</v>
      </c>
      <c r="C979" s="1217" t="s">
        <v>609</v>
      </c>
      <c r="D979" s="1218" t="s">
        <v>46</v>
      </c>
      <c r="E979" s="1223" t="str">
        <f>'SITE 6'!B656</f>
        <v>Animateur 14</v>
      </c>
      <c r="F979" s="1224">
        <f>'SITE 6'!C656</f>
        <v>0</v>
      </c>
      <c r="G979" s="1225">
        <f>'SITE 6'!D656</f>
        <v>0</v>
      </c>
      <c r="H979" s="1226">
        <f>'SITE 6'!E656</f>
        <v>0</v>
      </c>
    </row>
    <row r="980" spans="1:8" x14ac:dyDescent="0.25">
      <c r="A980" s="1217" t="s">
        <v>395</v>
      </c>
      <c r="B980" s="1217" t="str">
        <f>'SITE 6'!$H$6</f>
        <v>SITE 6</v>
      </c>
      <c r="C980" s="1217" t="s">
        <v>609</v>
      </c>
      <c r="D980" s="1218" t="s">
        <v>46</v>
      </c>
      <c r="E980" s="1223" t="str">
        <f>'SITE 6'!B657</f>
        <v>Animateur 15</v>
      </c>
      <c r="F980" s="1224">
        <f>'SITE 6'!C657</f>
        <v>0</v>
      </c>
      <c r="G980" s="1225">
        <f>'SITE 6'!D657</f>
        <v>0</v>
      </c>
      <c r="H980" s="1226">
        <f>'SITE 6'!E657</f>
        <v>0</v>
      </c>
    </row>
    <row r="981" spans="1:8" x14ac:dyDescent="0.25">
      <c r="A981" s="1217" t="s">
        <v>395</v>
      </c>
      <c r="B981" s="1217" t="str">
        <f>'SITE 6'!$H$6</f>
        <v>SITE 6</v>
      </c>
      <c r="C981" s="1217" t="s">
        <v>609</v>
      </c>
      <c r="D981" s="1218" t="s">
        <v>315</v>
      </c>
      <c r="E981" s="1223" t="str">
        <f>'SITE 6'!B661</f>
        <v>Agents d'entretien 1</v>
      </c>
      <c r="F981" s="1224">
        <f>'SITE 6'!C661</f>
        <v>0</v>
      </c>
      <c r="G981" s="1225">
        <f>'SITE 6'!D661</f>
        <v>0</v>
      </c>
      <c r="H981" s="1226">
        <f>'SITE 6'!E661</f>
        <v>0</v>
      </c>
    </row>
    <row r="982" spans="1:8" x14ac:dyDescent="0.25">
      <c r="A982" s="1217" t="s">
        <v>395</v>
      </c>
      <c r="B982" s="1217" t="str">
        <f>'SITE 6'!$H$6</f>
        <v>SITE 6</v>
      </c>
      <c r="C982" s="1217" t="s">
        <v>609</v>
      </c>
      <c r="D982" s="1218" t="s">
        <v>315</v>
      </c>
      <c r="E982" s="1223" t="str">
        <f>'SITE 6'!B662</f>
        <v>Agents d'entretien 2</v>
      </c>
      <c r="F982" s="1224">
        <f>'SITE 6'!C662</f>
        <v>0</v>
      </c>
      <c r="G982" s="1225">
        <f>'SITE 6'!D662</f>
        <v>0</v>
      </c>
      <c r="H982" s="1226">
        <f>'SITE 6'!E662</f>
        <v>0</v>
      </c>
    </row>
    <row r="983" spans="1:8" x14ac:dyDescent="0.25">
      <c r="A983" s="1217" t="s">
        <v>395</v>
      </c>
      <c r="B983" s="1217" t="str">
        <f>'SITE 6'!$H$6</f>
        <v>SITE 6</v>
      </c>
      <c r="C983" s="1217" t="s">
        <v>609</v>
      </c>
      <c r="D983" s="1218" t="s">
        <v>315</v>
      </c>
      <c r="E983" s="1223" t="str">
        <f>'SITE 6'!B663</f>
        <v>Agents d'entretien 3</v>
      </c>
      <c r="F983" s="1224">
        <f>'SITE 6'!C663</f>
        <v>0</v>
      </c>
      <c r="G983" s="1225">
        <f>'SITE 6'!D663</f>
        <v>0</v>
      </c>
      <c r="H983" s="1226">
        <f>'SITE 6'!E663</f>
        <v>0</v>
      </c>
    </row>
    <row r="984" spans="1:8" x14ac:dyDescent="0.25">
      <c r="A984" s="1217" t="s">
        <v>395</v>
      </c>
      <c r="B984" s="1217" t="str">
        <f>'SITE 6'!$H$6</f>
        <v>SITE 6</v>
      </c>
      <c r="C984" s="1217" t="s">
        <v>609</v>
      </c>
      <c r="D984" s="1218" t="s">
        <v>316</v>
      </c>
      <c r="E984" s="1223" t="str">
        <f>'SITE 6'!B667</f>
        <v>Secrétaire 1</v>
      </c>
      <c r="F984" s="1224">
        <f>'SITE 6'!C667</f>
        <v>0</v>
      </c>
      <c r="G984" s="1225">
        <f>'SITE 6'!D667</f>
        <v>0</v>
      </c>
      <c r="H984" s="1226">
        <f>'SITE 6'!E667</f>
        <v>0</v>
      </c>
    </row>
    <row r="985" spans="1:8" x14ac:dyDescent="0.25">
      <c r="A985" s="1217" t="s">
        <v>395</v>
      </c>
      <c r="B985" s="1217" t="str">
        <f>'SITE 6'!$H$6</f>
        <v>SITE 6</v>
      </c>
      <c r="C985" s="1217" t="s">
        <v>609</v>
      </c>
      <c r="D985" s="1218" t="s">
        <v>316</v>
      </c>
      <c r="E985" s="1223" t="str">
        <f>'SITE 6'!B668</f>
        <v>Secrétaire 2</v>
      </c>
      <c r="F985" s="1224">
        <f>'SITE 6'!C668</f>
        <v>0</v>
      </c>
      <c r="G985" s="1225">
        <f>'SITE 6'!D668</f>
        <v>0</v>
      </c>
      <c r="H985" s="1226">
        <f>'SITE 6'!E668</f>
        <v>0</v>
      </c>
    </row>
    <row r="986" spans="1:8" x14ac:dyDescent="0.25">
      <c r="A986" s="1217" t="s">
        <v>395</v>
      </c>
      <c r="B986" s="1217" t="str">
        <f>'SITE 6'!$H$6</f>
        <v>SITE 6</v>
      </c>
      <c r="C986" s="1217" t="s">
        <v>609</v>
      </c>
      <c r="D986" s="1218" t="s">
        <v>316</v>
      </c>
      <c r="E986" s="1223" t="str">
        <f>'SITE 6'!B669</f>
        <v>Secrétaire 3</v>
      </c>
      <c r="F986" s="1224">
        <f>'SITE 6'!C669</f>
        <v>0</v>
      </c>
      <c r="G986" s="1225">
        <f>'SITE 6'!D669</f>
        <v>0</v>
      </c>
      <c r="H986" s="1226">
        <f>'SITE 6'!E669</f>
        <v>0</v>
      </c>
    </row>
    <row r="987" spans="1:8" x14ac:dyDescent="0.25">
      <c r="A987" s="1217" t="s">
        <v>395</v>
      </c>
      <c r="B987" s="1217" t="str">
        <f>'SITE 6'!$H$6</f>
        <v>SITE 6</v>
      </c>
      <c r="C987" s="1217" t="s">
        <v>609</v>
      </c>
      <c r="D987" s="1218" t="s">
        <v>316</v>
      </c>
      <c r="E987" s="1223" t="str">
        <f>'SITE 6'!B670</f>
        <v>Secrétaire 4</v>
      </c>
      <c r="F987" s="1224">
        <f>'SITE 6'!C670</f>
        <v>0</v>
      </c>
      <c r="G987" s="1225">
        <f>'SITE 6'!D670</f>
        <v>0</v>
      </c>
      <c r="H987" s="1226">
        <f>'SITE 6'!E670</f>
        <v>0</v>
      </c>
    </row>
    <row r="988" spans="1:8" x14ac:dyDescent="0.25">
      <c r="A988" s="1217" t="s">
        <v>395</v>
      </c>
      <c r="B988" s="1217" t="str">
        <f>'SITE 6'!$H$6</f>
        <v>SITE 6</v>
      </c>
      <c r="C988" s="1217" t="s">
        <v>609</v>
      </c>
      <c r="D988" s="1218" t="s">
        <v>316</v>
      </c>
      <c r="E988" s="1223" t="str">
        <f>'SITE 6'!B671</f>
        <v>Secrétaire 5</v>
      </c>
      <c r="F988" s="1224">
        <f>'SITE 6'!C671</f>
        <v>0</v>
      </c>
      <c r="G988" s="1225">
        <f>'SITE 6'!D671</f>
        <v>0</v>
      </c>
      <c r="H988" s="1226">
        <f>'SITE 6'!E671</f>
        <v>0</v>
      </c>
    </row>
    <row r="989" spans="1:8" x14ac:dyDescent="0.25">
      <c r="A989" s="1217" t="s">
        <v>395</v>
      </c>
      <c r="B989" s="1217" t="str">
        <f>'SITE 6'!$H$6</f>
        <v>SITE 6</v>
      </c>
      <c r="C989" s="1217" t="s">
        <v>608</v>
      </c>
      <c r="D989" s="1218" t="s">
        <v>21</v>
      </c>
      <c r="E989" s="1223" t="str">
        <f>'SITE 6'!B752</f>
        <v>Coordinateur 1</v>
      </c>
      <c r="F989" s="1224">
        <f>'SITE 6'!C752</f>
        <v>0</v>
      </c>
      <c r="G989" s="1225">
        <f>'SITE 6'!D752</f>
        <v>0</v>
      </c>
      <c r="H989" s="1226">
        <f>'SITE 6'!E752</f>
        <v>0</v>
      </c>
    </row>
    <row r="990" spans="1:8" x14ac:dyDescent="0.25">
      <c r="A990" s="1217" t="s">
        <v>395</v>
      </c>
      <c r="B990" s="1217" t="str">
        <f>'SITE 6'!$H$6</f>
        <v>SITE 6</v>
      </c>
      <c r="C990" s="1217" t="s">
        <v>608</v>
      </c>
      <c r="D990" s="1218" t="s">
        <v>21</v>
      </c>
      <c r="E990" s="1223" t="str">
        <f>'SITE 6'!B753</f>
        <v>Coordinateur 2</v>
      </c>
      <c r="F990" s="1224">
        <f>'SITE 6'!C753</f>
        <v>0</v>
      </c>
      <c r="G990" s="1225">
        <f>'SITE 6'!D753</f>
        <v>0</v>
      </c>
      <c r="H990" s="1226">
        <f>'SITE 6'!E753</f>
        <v>0</v>
      </c>
    </row>
    <row r="991" spans="1:8" x14ac:dyDescent="0.25">
      <c r="A991" s="1217" t="s">
        <v>395</v>
      </c>
      <c r="B991" s="1217" t="str">
        <f>'SITE 6'!$H$6</f>
        <v>SITE 6</v>
      </c>
      <c r="C991" s="1217" t="s">
        <v>608</v>
      </c>
      <c r="D991" s="1218" t="s">
        <v>21</v>
      </c>
      <c r="E991" s="1223" t="str">
        <f>'SITE 6'!B754</f>
        <v>Coordinateur 3</v>
      </c>
      <c r="F991" s="1224">
        <f>'SITE 6'!C754</f>
        <v>0</v>
      </c>
      <c r="G991" s="1225">
        <f>'SITE 6'!D754</f>
        <v>0</v>
      </c>
      <c r="H991" s="1226">
        <f>'SITE 6'!E754</f>
        <v>0</v>
      </c>
    </row>
    <row r="992" spans="1:8" x14ac:dyDescent="0.25">
      <c r="A992" s="1217" t="s">
        <v>395</v>
      </c>
      <c r="B992" s="1217" t="str">
        <f>'SITE 6'!$H$6</f>
        <v>SITE 6</v>
      </c>
      <c r="C992" s="1217" t="s">
        <v>608</v>
      </c>
      <c r="D992" s="1218" t="s">
        <v>605</v>
      </c>
      <c r="E992" s="1223" t="str">
        <f>'SITE 6'!B758</f>
        <v>Responsable 1</v>
      </c>
      <c r="F992" s="1224">
        <f>'SITE 6'!C758</f>
        <v>0</v>
      </c>
      <c r="G992" s="1225">
        <f>'SITE 6'!D758</f>
        <v>0</v>
      </c>
      <c r="H992" s="1226">
        <f>'SITE 6'!E758</f>
        <v>0</v>
      </c>
    </row>
    <row r="993" spans="1:8" x14ac:dyDescent="0.25">
      <c r="A993" s="1217" t="s">
        <v>395</v>
      </c>
      <c r="B993" s="1217" t="str">
        <f>'SITE 6'!$H$6</f>
        <v>SITE 6</v>
      </c>
      <c r="C993" s="1217" t="s">
        <v>608</v>
      </c>
      <c r="D993" s="1218" t="s">
        <v>605</v>
      </c>
      <c r="E993" s="1223" t="str">
        <f>'SITE 6'!B759</f>
        <v>Responsable 2</v>
      </c>
      <c r="F993" s="1224">
        <f>'SITE 6'!C759</f>
        <v>0</v>
      </c>
      <c r="G993" s="1225">
        <f>'SITE 6'!D759</f>
        <v>0</v>
      </c>
      <c r="H993" s="1226">
        <f>'SITE 6'!E759</f>
        <v>0</v>
      </c>
    </row>
    <row r="994" spans="1:8" x14ac:dyDescent="0.25">
      <c r="A994" s="1217" t="s">
        <v>395</v>
      </c>
      <c r="B994" s="1217" t="str">
        <f>'SITE 6'!$H$6</f>
        <v>SITE 6</v>
      </c>
      <c r="C994" s="1217" t="s">
        <v>608</v>
      </c>
      <c r="D994" s="1218" t="s">
        <v>605</v>
      </c>
      <c r="E994" s="1223" t="str">
        <f>'SITE 6'!B760</f>
        <v>Responsable 3</v>
      </c>
      <c r="F994" s="1224">
        <f>'SITE 6'!C760</f>
        <v>0</v>
      </c>
      <c r="G994" s="1225">
        <f>'SITE 6'!D760</f>
        <v>0</v>
      </c>
      <c r="H994" s="1226">
        <f>'SITE 6'!E760</f>
        <v>0</v>
      </c>
    </row>
    <row r="995" spans="1:8" x14ac:dyDescent="0.25">
      <c r="A995" s="1217" t="s">
        <v>395</v>
      </c>
      <c r="B995" s="1217" t="str">
        <f>'SITE 6'!$H$6</f>
        <v>SITE 6</v>
      </c>
      <c r="C995" s="1217" t="s">
        <v>608</v>
      </c>
      <c r="D995" s="1218" t="s">
        <v>46</v>
      </c>
      <c r="E995" s="1223" t="str">
        <f>'SITE 6'!B764</f>
        <v>Animateur 1</v>
      </c>
      <c r="F995" s="1224">
        <f>'SITE 6'!C764</f>
        <v>0</v>
      </c>
      <c r="G995" s="1225">
        <f>'SITE 6'!D764</f>
        <v>0</v>
      </c>
      <c r="H995" s="1226">
        <f>'SITE 6'!E764</f>
        <v>0</v>
      </c>
    </row>
    <row r="996" spans="1:8" x14ac:dyDescent="0.25">
      <c r="A996" s="1217" t="s">
        <v>395</v>
      </c>
      <c r="B996" s="1217" t="str">
        <f>'SITE 6'!$H$6</f>
        <v>SITE 6</v>
      </c>
      <c r="C996" s="1217" t="s">
        <v>608</v>
      </c>
      <c r="D996" s="1218" t="s">
        <v>46</v>
      </c>
      <c r="E996" s="1223" t="str">
        <f>'SITE 6'!B765</f>
        <v>Animateur 2</v>
      </c>
      <c r="F996" s="1224">
        <f>'SITE 6'!C765</f>
        <v>0</v>
      </c>
      <c r="G996" s="1225">
        <f>'SITE 6'!D765</f>
        <v>0</v>
      </c>
      <c r="H996" s="1226">
        <f>'SITE 6'!E765</f>
        <v>0</v>
      </c>
    </row>
    <row r="997" spans="1:8" x14ac:dyDescent="0.25">
      <c r="A997" s="1217" t="s">
        <v>395</v>
      </c>
      <c r="B997" s="1217" t="str">
        <f>'SITE 6'!$H$6</f>
        <v>SITE 6</v>
      </c>
      <c r="C997" s="1217" t="s">
        <v>608</v>
      </c>
      <c r="D997" s="1218" t="s">
        <v>46</v>
      </c>
      <c r="E997" s="1223" t="str">
        <f>'SITE 6'!B766</f>
        <v>Animateur 3</v>
      </c>
      <c r="F997" s="1224">
        <f>'SITE 6'!C766</f>
        <v>0</v>
      </c>
      <c r="G997" s="1225">
        <f>'SITE 6'!D766</f>
        <v>0</v>
      </c>
      <c r="H997" s="1226">
        <f>'SITE 6'!E766</f>
        <v>0</v>
      </c>
    </row>
    <row r="998" spans="1:8" x14ac:dyDescent="0.25">
      <c r="A998" s="1217" t="s">
        <v>395</v>
      </c>
      <c r="B998" s="1217" t="str">
        <f>'SITE 6'!$H$6</f>
        <v>SITE 6</v>
      </c>
      <c r="C998" s="1217" t="s">
        <v>608</v>
      </c>
      <c r="D998" s="1218" t="s">
        <v>46</v>
      </c>
      <c r="E998" s="1223" t="str">
        <f>'SITE 6'!B767</f>
        <v>Animateur 4</v>
      </c>
      <c r="F998" s="1224">
        <f>'SITE 6'!C767</f>
        <v>0</v>
      </c>
      <c r="G998" s="1225">
        <f>'SITE 6'!D767</f>
        <v>0</v>
      </c>
      <c r="H998" s="1226">
        <f>'SITE 6'!E767</f>
        <v>0</v>
      </c>
    </row>
    <row r="999" spans="1:8" x14ac:dyDescent="0.25">
      <c r="A999" s="1217" t="s">
        <v>395</v>
      </c>
      <c r="B999" s="1217" t="str">
        <f>'SITE 6'!$H$6</f>
        <v>SITE 6</v>
      </c>
      <c r="C999" s="1217" t="s">
        <v>608</v>
      </c>
      <c r="D999" s="1218" t="s">
        <v>46</v>
      </c>
      <c r="E999" s="1223" t="str">
        <f>'SITE 6'!B768</f>
        <v>Animateur 5</v>
      </c>
      <c r="F999" s="1224">
        <f>'SITE 6'!C768</f>
        <v>0</v>
      </c>
      <c r="G999" s="1225">
        <f>'SITE 6'!D768</f>
        <v>0</v>
      </c>
      <c r="H999" s="1226">
        <f>'SITE 6'!E768</f>
        <v>0</v>
      </c>
    </row>
    <row r="1000" spans="1:8" x14ac:dyDescent="0.25">
      <c r="A1000" s="1217" t="s">
        <v>395</v>
      </c>
      <c r="B1000" s="1217" t="str">
        <f>'SITE 6'!$H$6</f>
        <v>SITE 6</v>
      </c>
      <c r="C1000" s="1217" t="s">
        <v>608</v>
      </c>
      <c r="D1000" s="1218" t="s">
        <v>46</v>
      </c>
      <c r="E1000" s="1223" t="str">
        <f>'SITE 6'!B769</f>
        <v>Animateur 6</v>
      </c>
      <c r="F1000" s="1224">
        <f>'SITE 6'!C769</f>
        <v>0</v>
      </c>
      <c r="G1000" s="1225">
        <f>'SITE 6'!D769</f>
        <v>0</v>
      </c>
      <c r="H1000" s="1226">
        <f>'SITE 6'!E769</f>
        <v>0</v>
      </c>
    </row>
    <row r="1001" spans="1:8" x14ac:dyDescent="0.25">
      <c r="A1001" s="1217" t="s">
        <v>395</v>
      </c>
      <c r="B1001" s="1217" t="str">
        <f>'SITE 6'!$H$6</f>
        <v>SITE 6</v>
      </c>
      <c r="C1001" s="1217" t="s">
        <v>608</v>
      </c>
      <c r="D1001" s="1218" t="s">
        <v>46</v>
      </c>
      <c r="E1001" s="1223" t="str">
        <f>'SITE 6'!B770</f>
        <v>Animateur 7</v>
      </c>
      <c r="F1001" s="1224">
        <f>'SITE 6'!C770</f>
        <v>0</v>
      </c>
      <c r="G1001" s="1225">
        <f>'SITE 6'!D770</f>
        <v>0</v>
      </c>
      <c r="H1001" s="1226">
        <f>'SITE 6'!E770</f>
        <v>0</v>
      </c>
    </row>
    <row r="1002" spans="1:8" x14ac:dyDescent="0.25">
      <c r="A1002" s="1217" t="s">
        <v>395</v>
      </c>
      <c r="B1002" s="1217" t="str">
        <f>'SITE 6'!$H$6</f>
        <v>SITE 6</v>
      </c>
      <c r="C1002" s="1217" t="s">
        <v>608</v>
      </c>
      <c r="D1002" s="1218" t="s">
        <v>46</v>
      </c>
      <c r="E1002" s="1223" t="str">
        <f>'SITE 6'!B771</f>
        <v>Animateur 8</v>
      </c>
      <c r="F1002" s="1224">
        <f>'SITE 6'!C771</f>
        <v>0</v>
      </c>
      <c r="G1002" s="1225">
        <f>'SITE 6'!D771</f>
        <v>0</v>
      </c>
      <c r="H1002" s="1226">
        <f>'SITE 6'!E771</f>
        <v>0</v>
      </c>
    </row>
    <row r="1003" spans="1:8" x14ac:dyDescent="0.25">
      <c r="A1003" s="1217" t="s">
        <v>395</v>
      </c>
      <c r="B1003" s="1217" t="str">
        <f>'SITE 6'!$H$6</f>
        <v>SITE 6</v>
      </c>
      <c r="C1003" s="1217" t="s">
        <v>608</v>
      </c>
      <c r="D1003" s="1218" t="s">
        <v>46</v>
      </c>
      <c r="E1003" s="1223" t="str">
        <f>'SITE 6'!B772</f>
        <v>Animateur 9</v>
      </c>
      <c r="F1003" s="1224">
        <f>'SITE 6'!C772</f>
        <v>0</v>
      </c>
      <c r="G1003" s="1225">
        <f>'SITE 6'!D772</f>
        <v>0</v>
      </c>
      <c r="H1003" s="1226">
        <f>'SITE 6'!E772</f>
        <v>0</v>
      </c>
    </row>
    <row r="1004" spans="1:8" x14ac:dyDescent="0.25">
      <c r="A1004" s="1217" t="s">
        <v>395</v>
      </c>
      <c r="B1004" s="1217" t="str">
        <f>'SITE 6'!$H$6</f>
        <v>SITE 6</v>
      </c>
      <c r="C1004" s="1217" t="s">
        <v>608</v>
      </c>
      <c r="D1004" s="1218" t="s">
        <v>46</v>
      </c>
      <c r="E1004" s="1223" t="str">
        <f>'SITE 6'!B773</f>
        <v>Animateur 10</v>
      </c>
      <c r="F1004" s="1224">
        <f>'SITE 6'!C773</f>
        <v>0</v>
      </c>
      <c r="G1004" s="1225">
        <f>'SITE 6'!D773</f>
        <v>0</v>
      </c>
      <c r="H1004" s="1226">
        <f>'SITE 6'!E773</f>
        <v>0</v>
      </c>
    </row>
    <row r="1005" spans="1:8" x14ac:dyDescent="0.25">
      <c r="A1005" s="1217" t="s">
        <v>395</v>
      </c>
      <c r="B1005" s="1217" t="str">
        <f>'SITE 6'!$H$6</f>
        <v>SITE 6</v>
      </c>
      <c r="C1005" s="1217" t="s">
        <v>608</v>
      </c>
      <c r="D1005" s="1218" t="s">
        <v>46</v>
      </c>
      <c r="E1005" s="1223" t="str">
        <f>'SITE 6'!B774</f>
        <v>Animateur 11</v>
      </c>
      <c r="F1005" s="1224">
        <f>'SITE 6'!C774</f>
        <v>0</v>
      </c>
      <c r="G1005" s="1225">
        <f>'SITE 6'!D774</f>
        <v>0</v>
      </c>
      <c r="H1005" s="1226">
        <f>'SITE 6'!E774</f>
        <v>0</v>
      </c>
    </row>
    <row r="1006" spans="1:8" x14ac:dyDescent="0.25">
      <c r="A1006" s="1217" t="s">
        <v>395</v>
      </c>
      <c r="B1006" s="1217" t="str">
        <f>'SITE 6'!$H$6</f>
        <v>SITE 6</v>
      </c>
      <c r="C1006" s="1217" t="s">
        <v>608</v>
      </c>
      <c r="D1006" s="1218" t="s">
        <v>46</v>
      </c>
      <c r="E1006" s="1223" t="str">
        <f>'SITE 6'!B775</f>
        <v>Animateur 12</v>
      </c>
      <c r="F1006" s="1224">
        <f>'SITE 6'!C775</f>
        <v>0</v>
      </c>
      <c r="G1006" s="1225">
        <f>'SITE 6'!D775</f>
        <v>0</v>
      </c>
      <c r="H1006" s="1226">
        <f>'SITE 6'!E775</f>
        <v>0</v>
      </c>
    </row>
    <row r="1007" spans="1:8" x14ac:dyDescent="0.25">
      <c r="A1007" s="1217" t="s">
        <v>395</v>
      </c>
      <c r="B1007" s="1217" t="str">
        <f>'SITE 6'!$H$6</f>
        <v>SITE 6</v>
      </c>
      <c r="C1007" s="1217" t="s">
        <v>608</v>
      </c>
      <c r="D1007" s="1218" t="s">
        <v>46</v>
      </c>
      <c r="E1007" s="1223" t="str">
        <f>'SITE 6'!B776</f>
        <v>Animateur 13</v>
      </c>
      <c r="F1007" s="1224">
        <f>'SITE 6'!C776</f>
        <v>0</v>
      </c>
      <c r="G1007" s="1225">
        <f>'SITE 6'!D776</f>
        <v>0</v>
      </c>
      <c r="H1007" s="1226">
        <f>'SITE 6'!E776</f>
        <v>0</v>
      </c>
    </row>
    <row r="1008" spans="1:8" x14ac:dyDescent="0.25">
      <c r="A1008" s="1217" t="s">
        <v>395</v>
      </c>
      <c r="B1008" s="1217" t="str">
        <f>'SITE 6'!$H$6</f>
        <v>SITE 6</v>
      </c>
      <c r="C1008" s="1217" t="s">
        <v>608</v>
      </c>
      <c r="D1008" s="1218" t="s">
        <v>46</v>
      </c>
      <c r="E1008" s="1223" t="str">
        <f>'SITE 6'!B777</f>
        <v>Animateur 14</v>
      </c>
      <c r="F1008" s="1224">
        <f>'SITE 6'!C777</f>
        <v>0</v>
      </c>
      <c r="G1008" s="1225">
        <f>'SITE 6'!D777</f>
        <v>0</v>
      </c>
      <c r="H1008" s="1226">
        <f>'SITE 6'!E777</f>
        <v>0</v>
      </c>
    </row>
    <row r="1009" spans="1:8" x14ac:dyDescent="0.25">
      <c r="A1009" s="1217" t="s">
        <v>395</v>
      </c>
      <c r="B1009" s="1217" t="str">
        <f>'SITE 6'!$H$6</f>
        <v>SITE 6</v>
      </c>
      <c r="C1009" s="1217" t="s">
        <v>608</v>
      </c>
      <c r="D1009" s="1218" t="s">
        <v>46</v>
      </c>
      <c r="E1009" s="1223" t="str">
        <f>'SITE 6'!B778</f>
        <v>Animateur 15</v>
      </c>
      <c r="F1009" s="1224">
        <f>'SITE 6'!C778</f>
        <v>0</v>
      </c>
      <c r="G1009" s="1225">
        <f>'SITE 6'!D778</f>
        <v>0</v>
      </c>
      <c r="H1009" s="1226">
        <f>'SITE 6'!E778</f>
        <v>0</v>
      </c>
    </row>
    <row r="1010" spans="1:8" x14ac:dyDescent="0.25">
      <c r="A1010" s="1217" t="s">
        <v>395</v>
      </c>
      <c r="B1010" s="1217" t="str">
        <f>'SITE 6'!$H$6</f>
        <v>SITE 6</v>
      </c>
      <c r="C1010" s="1217" t="s">
        <v>608</v>
      </c>
      <c r="D1010" s="1218" t="s">
        <v>315</v>
      </c>
      <c r="E1010" s="1223" t="str">
        <f>'SITE 6'!B782</f>
        <v>Agents d'entretien 1</v>
      </c>
      <c r="F1010" s="1224">
        <f>'SITE 6'!C782</f>
        <v>0</v>
      </c>
      <c r="G1010" s="1225">
        <f>'SITE 6'!D782</f>
        <v>0</v>
      </c>
      <c r="H1010" s="1226">
        <f>'SITE 6'!E782</f>
        <v>0</v>
      </c>
    </row>
    <row r="1011" spans="1:8" x14ac:dyDescent="0.25">
      <c r="A1011" s="1217" t="s">
        <v>395</v>
      </c>
      <c r="B1011" s="1217" t="str">
        <f>'SITE 6'!$H$6</f>
        <v>SITE 6</v>
      </c>
      <c r="C1011" s="1217" t="s">
        <v>608</v>
      </c>
      <c r="D1011" s="1218" t="s">
        <v>315</v>
      </c>
      <c r="E1011" s="1223" t="str">
        <f>'SITE 6'!B783</f>
        <v>Agents d'entretien 2</v>
      </c>
      <c r="F1011" s="1224">
        <f>'SITE 6'!C783</f>
        <v>0</v>
      </c>
      <c r="G1011" s="1225">
        <f>'SITE 6'!D783</f>
        <v>0</v>
      </c>
      <c r="H1011" s="1226">
        <f>'SITE 6'!E783</f>
        <v>0</v>
      </c>
    </row>
    <row r="1012" spans="1:8" x14ac:dyDescent="0.25">
      <c r="A1012" s="1217" t="s">
        <v>395</v>
      </c>
      <c r="B1012" s="1217" t="str">
        <f>'SITE 6'!$H$6</f>
        <v>SITE 6</v>
      </c>
      <c r="C1012" s="1217" t="s">
        <v>608</v>
      </c>
      <c r="D1012" s="1218" t="s">
        <v>315</v>
      </c>
      <c r="E1012" s="1223" t="str">
        <f>'SITE 6'!B784</f>
        <v>Agents d'entretien 3</v>
      </c>
      <c r="F1012" s="1224">
        <f>'SITE 6'!C784</f>
        <v>0</v>
      </c>
      <c r="G1012" s="1225">
        <f>'SITE 6'!D784</f>
        <v>0</v>
      </c>
      <c r="H1012" s="1226">
        <f>'SITE 6'!E784</f>
        <v>0</v>
      </c>
    </row>
    <row r="1013" spans="1:8" x14ac:dyDescent="0.25">
      <c r="A1013" s="1217" t="s">
        <v>395</v>
      </c>
      <c r="B1013" s="1217" t="str">
        <f>'SITE 6'!$H$6</f>
        <v>SITE 6</v>
      </c>
      <c r="C1013" s="1217" t="s">
        <v>608</v>
      </c>
      <c r="D1013" s="1218" t="s">
        <v>316</v>
      </c>
      <c r="E1013" s="1223" t="str">
        <f>'SITE 6'!B788</f>
        <v>Secrétaire 1</v>
      </c>
      <c r="F1013" s="1224">
        <f>'SITE 6'!C788</f>
        <v>0</v>
      </c>
      <c r="G1013" s="1225">
        <f>'SITE 6'!D788</f>
        <v>0</v>
      </c>
      <c r="H1013" s="1226">
        <f>'SITE 6'!E788</f>
        <v>0</v>
      </c>
    </row>
    <row r="1014" spans="1:8" x14ac:dyDescent="0.25">
      <c r="A1014" s="1217" t="s">
        <v>395</v>
      </c>
      <c r="B1014" s="1217" t="str">
        <f>'SITE 6'!$H$6</f>
        <v>SITE 6</v>
      </c>
      <c r="C1014" s="1217" t="s">
        <v>608</v>
      </c>
      <c r="D1014" s="1218" t="s">
        <v>316</v>
      </c>
      <c r="E1014" s="1223" t="str">
        <f>'SITE 6'!B789</f>
        <v>Secrétaire 2</v>
      </c>
      <c r="F1014" s="1224">
        <f>'SITE 6'!C789</f>
        <v>0</v>
      </c>
      <c r="G1014" s="1225">
        <f>'SITE 6'!D789</f>
        <v>0</v>
      </c>
      <c r="H1014" s="1226">
        <f>'SITE 6'!E789</f>
        <v>0</v>
      </c>
    </row>
    <row r="1015" spans="1:8" x14ac:dyDescent="0.25">
      <c r="A1015" s="1217" t="s">
        <v>395</v>
      </c>
      <c r="B1015" s="1217" t="str">
        <f>'SITE 6'!$H$6</f>
        <v>SITE 6</v>
      </c>
      <c r="C1015" s="1217" t="s">
        <v>608</v>
      </c>
      <c r="D1015" s="1218" t="s">
        <v>316</v>
      </c>
      <c r="E1015" s="1223" t="str">
        <f>'SITE 6'!B790</f>
        <v>Secrétaire 3</v>
      </c>
      <c r="F1015" s="1224">
        <f>'SITE 6'!C790</f>
        <v>0</v>
      </c>
      <c r="G1015" s="1225">
        <f>'SITE 6'!D790</f>
        <v>0</v>
      </c>
      <c r="H1015" s="1226">
        <f>'SITE 6'!E790</f>
        <v>0</v>
      </c>
    </row>
    <row r="1016" spans="1:8" x14ac:dyDescent="0.25">
      <c r="A1016" s="1217" t="s">
        <v>395</v>
      </c>
      <c r="B1016" s="1217" t="str">
        <f>'SITE 6'!$H$6</f>
        <v>SITE 6</v>
      </c>
      <c r="C1016" s="1217" t="s">
        <v>608</v>
      </c>
      <c r="D1016" s="1218" t="s">
        <v>316</v>
      </c>
      <c r="E1016" s="1223" t="str">
        <f>'SITE 6'!B791</f>
        <v>Secrétaire 4</v>
      </c>
      <c r="F1016" s="1224">
        <f>'SITE 6'!C791</f>
        <v>0</v>
      </c>
      <c r="G1016" s="1225">
        <f>'SITE 6'!D791</f>
        <v>0</v>
      </c>
      <c r="H1016" s="1226">
        <f>'SITE 6'!E791</f>
        <v>0</v>
      </c>
    </row>
    <row r="1017" spans="1:8" x14ac:dyDescent="0.25">
      <c r="A1017" s="1217" t="s">
        <v>395</v>
      </c>
      <c r="B1017" s="1217" t="str">
        <f>'SITE 6'!$H$6</f>
        <v>SITE 6</v>
      </c>
      <c r="C1017" s="1217" t="s">
        <v>608</v>
      </c>
      <c r="D1017" s="1218" t="s">
        <v>316</v>
      </c>
      <c r="E1017" s="1223" t="str">
        <f>'SITE 6'!B792</f>
        <v>Secrétaire 5</v>
      </c>
      <c r="F1017" s="1224">
        <f>'SITE 6'!C792</f>
        <v>0</v>
      </c>
      <c r="G1017" s="1225">
        <f>'SITE 6'!D792</f>
        <v>0</v>
      </c>
      <c r="H1017" s="1226">
        <f>'SITE 6'!E792</f>
        <v>0</v>
      </c>
    </row>
    <row r="1018" spans="1:8" x14ac:dyDescent="0.25">
      <c r="A1018" s="1217" t="s">
        <v>395</v>
      </c>
      <c r="B1018" s="1217" t="str">
        <f>'SITE 6'!$H$6</f>
        <v>SITE 6</v>
      </c>
      <c r="C1018" s="1217" t="s">
        <v>471</v>
      </c>
      <c r="D1018" s="1218" t="s">
        <v>21</v>
      </c>
      <c r="E1018" s="1223" t="str">
        <f>'SITE 6'!B874</f>
        <v>Coordinateur 1</v>
      </c>
      <c r="F1018" s="1224">
        <f>'SITE 6'!C874</f>
        <v>0</v>
      </c>
      <c r="G1018" s="1225">
        <f>'SITE 6'!D874</f>
        <v>0</v>
      </c>
      <c r="H1018" s="1226">
        <f>'SITE 6'!E874</f>
        <v>0</v>
      </c>
    </row>
    <row r="1019" spans="1:8" x14ac:dyDescent="0.25">
      <c r="A1019" s="1217" t="s">
        <v>395</v>
      </c>
      <c r="B1019" s="1217" t="str">
        <f>'SITE 6'!$H$6</f>
        <v>SITE 6</v>
      </c>
      <c r="C1019" s="1217" t="s">
        <v>471</v>
      </c>
      <c r="D1019" s="1218" t="s">
        <v>21</v>
      </c>
      <c r="E1019" s="1223" t="str">
        <f>'SITE 6'!B875</f>
        <v>Coordinateur 2</v>
      </c>
      <c r="F1019" s="1224">
        <f>'SITE 6'!C875</f>
        <v>0</v>
      </c>
      <c r="G1019" s="1225">
        <f>'SITE 6'!D875</f>
        <v>0</v>
      </c>
      <c r="H1019" s="1226">
        <f>'SITE 6'!E875</f>
        <v>0</v>
      </c>
    </row>
    <row r="1020" spans="1:8" x14ac:dyDescent="0.25">
      <c r="A1020" s="1217" t="s">
        <v>395</v>
      </c>
      <c r="B1020" s="1217" t="str">
        <f>'SITE 6'!$H$6</f>
        <v>SITE 6</v>
      </c>
      <c r="C1020" s="1217" t="s">
        <v>471</v>
      </c>
      <c r="D1020" s="1218" t="s">
        <v>21</v>
      </c>
      <c r="E1020" s="1223" t="str">
        <f>'SITE 6'!B876</f>
        <v>Coordinateur 3</v>
      </c>
      <c r="F1020" s="1224">
        <f>'SITE 6'!C876</f>
        <v>0</v>
      </c>
      <c r="G1020" s="1225">
        <f>'SITE 6'!D876</f>
        <v>0</v>
      </c>
      <c r="H1020" s="1226">
        <f>'SITE 6'!E876</f>
        <v>0</v>
      </c>
    </row>
    <row r="1021" spans="1:8" x14ac:dyDescent="0.25">
      <c r="A1021" s="1217" t="s">
        <v>395</v>
      </c>
      <c r="B1021" s="1217" t="str">
        <f>'SITE 6'!$H$6</f>
        <v>SITE 6</v>
      </c>
      <c r="C1021" s="1217" t="s">
        <v>471</v>
      </c>
      <c r="D1021" s="1218" t="s">
        <v>605</v>
      </c>
      <c r="E1021" s="1223" t="str">
        <f>'SITE 6'!B880</f>
        <v>Responsable 1</v>
      </c>
      <c r="F1021" s="1224">
        <f>'SITE 6'!C880</f>
        <v>0</v>
      </c>
      <c r="G1021" s="1225">
        <f>'SITE 6'!D880</f>
        <v>0</v>
      </c>
      <c r="H1021" s="1226">
        <f>'SITE 6'!E880</f>
        <v>0</v>
      </c>
    </row>
    <row r="1022" spans="1:8" x14ac:dyDescent="0.25">
      <c r="A1022" s="1217" t="s">
        <v>395</v>
      </c>
      <c r="B1022" s="1217" t="str">
        <f>'SITE 6'!$H$6</f>
        <v>SITE 6</v>
      </c>
      <c r="C1022" s="1217" t="s">
        <v>471</v>
      </c>
      <c r="D1022" s="1218" t="s">
        <v>605</v>
      </c>
      <c r="E1022" s="1223" t="str">
        <f>'SITE 6'!B881</f>
        <v>Responsable 2</v>
      </c>
      <c r="F1022" s="1224">
        <f>'SITE 6'!C881</f>
        <v>0</v>
      </c>
      <c r="G1022" s="1225">
        <f>'SITE 6'!D881</f>
        <v>0</v>
      </c>
      <c r="H1022" s="1226">
        <f>'SITE 6'!E881</f>
        <v>0</v>
      </c>
    </row>
    <row r="1023" spans="1:8" x14ac:dyDescent="0.25">
      <c r="A1023" s="1217" t="s">
        <v>395</v>
      </c>
      <c r="B1023" s="1217" t="str">
        <f>'SITE 6'!$H$6</f>
        <v>SITE 6</v>
      </c>
      <c r="C1023" s="1217" t="s">
        <v>471</v>
      </c>
      <c r="D1023" s="1218" t="s">
        <v>605</v>
      </c>
      <c r="E1023" s="1223" t="str">
        <f>'SITE 6'!B882</f>
        <v>Responsable 3</v>
      </c>
      <c r="F1023" s="1224">
        <f>'SITE 6'!C882</f>
        <v>0</v>
      </c>
      <c r="G1023" s="1225">
        <f>'SITE 6'!D882</f>
        <v>0</v>
      </c>
      <c r="H1023" s="1226">
        <f>'SITE 6'!E882</f>
        <v>0</v>
      </c>
    </row>
    <row r="1024" spans="1:8" x14ac:dyDescent="0.25">
      <c r="A1024" s="1217" t="s">
        <v>395</v>
      </c>
      <c r="B1024" s="1217" t="str">
        <f>'SITE 6'!$H$6</f>
        <v>SITE 6</v>
      </c>
      <c r="C1024" s="1217" t="s">
        <v>471</v>
      </c>
      <c r="D1024" s="1218" t="s">
        <v>46</v>
      </c>
      <c r="E1024" s="1223" t="str">
        <f>'SITE 6'!B886</f>
        <v>Animateur 1</v>
      </c>
      <c r="F1024" s="1224">
        <f>'SITE 6'!C886</f>
        <v>0</v>
      </c>
      <c r="G1024" s="1225">
        <f>'SITE 6'!D886</f>
        <v>0</v>
      </c>
      <c r="H1024" s="1226">
        <f>'SITE 6'!E886</f>
        <v>0</v>
      </c>
    </row>
    <row r="1025" spans="1:8" x14ac:dyDescent="0.25">
      <c r="A1025" s="1217" t="s">
        <v>395</v>
      </c>
      <c r="B1025" s="1217" t="str">
        <f>'SITE 6'!$H$6</f>
        <v>SITE 6</v>
      </c>
      <c r="C1025" s="1217" t="s">
        <v>471</v>
      </c>
      <c r="D1025" s="1218" t="s">
        <v>46</v>
      </c>
      <c r="E1025" s="1223" t="str">
        <f>'SITE 6'!B887</f>
        <v>Animateur 2</v>
      </c>
      <c r="F1025" s="1224">
        <f>'SITE 6'!C887</f>
        <v>0</v>
      </c>
      <c r="G1025" s="1225">
        <f>'SITE 6'!D887</f>
        <v>0</v>
      </c>
      <c r="H1025" s="1226">
        <f>'SITE 6'!E887</f>
        <v>0</v>
      </c>
    </row>
    <row r="1026" spans="1:8" x14ac:dyDescent="0.25">
      <c r="A1026" s="1217" t="s">
        <v>395</v>
      </c>
      <c r="B1026" s="1217" t="str">
        <f>'SITE 6'!$H$6</f>
        <v>SITE 6</v>
      </c>
      <c r="C1026" s="1217" t="s">
        <v>471</v>
      </c>
      <c r="D1026" s="1218" t="s">
        <v>46</v>
      </c>
      <c r="E1026" s="1223" t="str">
        <f>'SITE 6'!B888</f>
        <v>Animateur 3</v>
      </c>
      <c r="F1026" s="1224">
        <f>'SITE 6'!C888</f>
        <v>0</v>
      </c>
      <c r="G1026" s="1225">
        <f>'SITE 6'!D888</f>
        <v>0</v>
      </c>
      <c r="H1026" s="1226">
        <f>'SITE 6'!E888</f>
        <v>0</v>
      </c>
    </row>
    <row r="1027" spans="1:8" x14ac:dyDescent="0.25">
      <c r="A1027" s="1217" t="s">
        <v>395</v>
      </c>
      <c r="B1027" s="1217" t="str">
        <f>'SITE 6'!$H$6</f>
        <v>SITE 6</v>
      </c>
      <c r="C1027" s="1217" t="s">
        <v>471</v>
      </c>
      <c r="D1027" s="1218" t="s">
        <v>46</v>
      </c>
      <c r="E1027" s="1223" t="str">
        <f>'SITE 6'!B889</f>
        <v>Animateur 4</v>
      </c>
      <c r="F1027" s="1224">
        <f>'SITE 6'!C889</f>
        <v>0</v>
      </c>
      <c r="G1027" s="1225">
        <f>'SITE 6'!D889</f>
        <v>0</v>
      </c>
      <c r="H1027" s="1226">
        <f>'SITE 6'!E889</f>
        <v>0</v>
      </c>
    </row>
    <row r="1028" spans="1:8" x14ac:dyDescent="0.25">
      <c r="A1028" s="1217" t="s">
        <v>395</v>
      </c>
      <c r="B1028" s="1217" t="str">
        <f>'SITE 6'!$H$6</f>
        <v>SITE 6</v>
      </c>
      <c r="C1028" s="1217" t="s">
        <v>471</v>
      </c>
      <c r="D1028" s="1218" t="s">
        <v>46</v>
      </c>
      <c r="E1028" s="1223" t="str">
        <f>'SITE 6'!B890</f>
        <v>Animateur 5</v>
      </c>
      <c r="F1028" s="1224">
        <f>'SITE 6'!C890</f>
        <v>0</v>
      </c>
      <c r="G1028" s="1225">
        <f>'SITE 6'!D890</f>
        <v>0</v>
      </c>
      <c r="H1028" s="1226">
        <f>'SITE 6'!E890</f>
        <v>0</v>
      </c>
    </row>
    <row r="1029" spans="1:8" x14ac:dyDescent="0.25">
      <c r="A1029" s="1217" t="s">
        <v>395</v>
      </c>
      <c r="B1029" s="1217" t="str">
        <f>'SITE 6'!$H$6</f>
        <v>SITE 6</v>
      </c>
      <c r="C1029" s="1217" t="s">
        <v>471</v>
      </c>
      <c r="D1029" s="1218" t="s">
        <v>46</v>
      </c>
      <c r="E1029" s="1223" t="str">
        <f>'SITE 6'!B891</f>
        <v>Animateur 6</v>
      </c>
      <c r="F1029" s="1224">
        <f>'SITE 6'!C891</f>
        <v>0</v>
      </c>
      <c r="G1029" s="1225">
        <f>'SITE 6'!D891</f>
        <v>0</v>
      </c>
      <c r="H1029" s="1226">
        <f>'SITE 6'!E891</f>
        <v>0</v>
      </c>
    </row>
    <row r="1030" spans="1:8" x14ac:dyDescent="0.25">
      <c r="A1030" s="1217" t="s">
        <v>395</v>
      </c>
      <c r="B1030" s="1217" t="str">
        <f>'SITE 6'!$H$6</f>
        <v>SITE 6</v>
      </c>
      <c r="C1030" s="1217" t="s">
        <v>471</v>
      </c>
      <c r="D1030" s="1218" t="s">
        <v>46</v>
      </c>
      <c r="E1030" s="1223" t="str">
        <f>'SITE 6'!B892</f>
        <v>Animateur 7</v>
      </c>
      <c r="F1030" s="1224">
        <f>'SITE 6'!C892</f>
        <v>0</v>
      </c>
      <c r="G1030" s="1225">
        <f>'SITE 6'!D892</f>
        <v>0</v>
      </c>
      <c r="H1030" s="1226">
        <f>'SITE 6'!E892</f>
        <v>0</v>
      </c>
    </row>
    <row r="1031" spans="1:8" x14ac:dyDescent="0.25">
      <c r="A1031" s="1217" t="s">
        <v>395</v>
      </c>
      <c r="B1031" s="1217" t="str">
        <f>'SITE 6'!$H$6</f>
        <v>SITE 6</v>
      </c>
      <c r="C1031" s="1217" t="s">
        <v>471</v>
      </c>
      <c r="D1031" s="1218" t="s">
        <v>46</v>
      </c>
      <c r="E1031" s="1223" t="str">
        <f>'SITE 6'!B893</f>
        <v>Animateur 8</v>
      </c>
      <c r="F1031" s="1224">
        <f>'SITE 6'!C893</f>
        <v>0</v>
      </c>
      <c r="G1031" s="1225">
        <f>'SITE 6'!D893</f>
        <v>0</v>
      </c>
      <c r="H1031" s="1226">
        <f>'SITE 6'!E893</f>
        <v>0</v>
      </c>
    </row>
    <row r="1032" spans="1:8" x14ac:dyDescent="0.25">
      <c r="A1032" s="1217" t="s">
        <v>395</v>
      </c>
      <c r="B1032" s="1217" t="str">
        <f>'SITE 6'!$H$6</f>
        <v>SITE 6</v>
      </c>
      <c r="C1032" s="1217" t="s">
        <v>471</v>
      </c>
      <c r="D1032" s="1218" t="s">
        <v>46</v>
      </c>
      <c r="E1032" s="1223" t="str">
        <f>'SITE 6'!B894</f>
        <v>Animateur 9</v>
      </c>
      <c r="F1032" s="1224">
        <f>'SITE 6'!C894</f>
        <v>0</v>
      </c>
      <c r="G1032" s="1225">
        <f>'SITE 6'!D894</f>
        <v>0</v>
      </c>
      <c r="H1032" s="1226">
        <f>'SITE 6'!E894</f>
        <v>0</v>
      </c>
    </row>
    <row r="1033" spans="1:8" x14ac:dyDescent="0.25">
      <c r="A1033" s="1217" t="s">
        <v>395</v>
      </c>
      <c r="B1033" s="1217" t="str">
        <f>'SITE 6'!$H$6</f>
        <v>SITE 6</v>
      </c>
      <c r="C1033" s="1217" t="s">
        <v>471</v>
      </c>
      <c r="D1033" s="1218" t="s">
        <v>46</v>
      </c>
      <c r="E1033" s="1223" t="str">
        <f>'SITE 6'!B895</f>
        <v>Animateur 10</v>
      </c>
      <c r="F1033" s="1224">
        <f>'SITE 6'!C895</f>
        <v>0</v>
      </c>
      <c r="G1033" s="1225">
        <f>'SITE 6'!D895</f>
        <v>0</v>
      </c>
      <c r="H1033" s="1226">
        <f>'SITE 6'!E895</f>
        <v>0</v>
      </c>
    </row>
    <row r="1034" spans="1:8" x14ac:dyDescent="0.25">
      <c r="A1034" s="1217" t="s">
        <v>395</v>
      </c>
      <c r="B1034" s="1217" t="str">
        <f>'SITE 6'!$H$6</f>
        <v>SITE 6</v>
      </c>
      <c r="C1034" s="1217" t="s">
        <v>471</v>
      </c>
      <c r="D1034" s="1218" t="s">
        <v>46</v>
      </c>
      <c r="E1034" s="1223" t="str">
        <f>'SITE 6'!B896</f>
        <v>Animateur 11</v>
      </c>
      <c r="F1034" s="1224">
        <f>'SITE 6'!C896</f>
        <v>0</v>
      </c>
      <c r="G1034" s="1225">
        <f>'SITE 6'!D896</f>
        <v>0</v>
      </c>
      <c r="H1034" s="1226">
        <f>'SITE 6'!E896</f>
        <v>0</v>
      </c>
    </row>
    <row r="1035" spans="1:8" x14ac:dyDescent="0.25">
      <c r="A1035" s="1217" t="s">
        <v>395</v>
      </c>
      <c r="B1035" s="1217" t="str">
        <f>'SITE 6'!$H$6</f>
        <v>SITE 6</v>
      </c>
      <c r="C1035" s="1217" t="s">
        <v>471</v>
      </c>
      <c r="D1035" s="1218" t="s">
        <v>46</v>
      </c>
      <c r="E1035" s="1223" t="str">
        <f>'SITE 6'!B897</f>
        <v>Animateur 12</v>
      </c>
      <c r="F1035" s="1224">
        <f>'SITE 6'!C897</f>
        <v>0</v>
      </c>
      <c r="G1035" s="1225">
        <f>'SITE 6'!D897</f>
        <v>0</v>
      </c>
      <c r="H1035" s="1226">
        <f>'SITE 6'!E897</f>
        <v>0</v>
      </c>
    </row>
    <row r="1036" spans="1:8" x14ac:dyDescent="0.25">
      <c r="A1036" s="1217" t="s">
        <v>395</v>
      </c>
      <c r="B1036" s="1217" t="str">
        <f>'SITE 6'!$H$6</f>
        <v>SITE 6</v>
      </c>
      <c r="C1036" s="1217" t="s">
        <v>471</v>
      </c>
      <c r="D1036" s="1218" t="s">
        <v>46</v>
      </c>
      <c r="E1036" s="1223" t="str">
        <f>'SITE 6'!B898</f>
        <v>Animateur 13</v>
      </c>
      <c r="F1036" s="1224">
        <f>'SITE 6'!C898</f>
        <v>0</v>
      </c>
      <c r="G1036" s="1225">
        <f>'SITE 6'!D898</f>
        <v>0</v>
      </c>
      <c r="H1036" s="1226">
        <f>'SITE 6'!E898</f>
        <v>0</v>
      </c>
    </row>
    <row r="1037" spans="1:8" x14ac:dyDescent="0.25">
      <c r="A1037" s="1217" t="s">
        <v>395</v>
      </c>
      <c r="B1037" s="1217" t="str">
        <f>'SITE 6'!$H$6</f>
        <v>SITE 6</v>
      </c>
      <c r="C1037" s="1217" t="s">
        <v>471</v>
      </c>
      <c r="D1037" s="1218" t="s">
        <v>46</v>
      </c>
      <c r="E1037" s="1223" t="str">
        <f>'SITE 6'!B899</f>
        <v>Animateur 14</v>
      </c>
      <c r="F1037" s="1224">
        <f>'SITE 6'!C899</f>
        <v>0</v>
      </c>
      <c r="G1037" s="1225">
        <f>'SITE 6'!D899</f>
        <v>0</v>
      </c>
      <c r="H1037" s="1226">
        <f>'SITE 6'!E899</f>
        <v>0</v>
      </c>
    </row>
    <row r="1038" spans="1:8" x14ac:dyDescent="0.25">
      <c r="A1038" s="1217" t="s">
        <v>395</v>
      </c>
      <c r="B1038" s="1217" t="str">
        <f>'SITE 6'!$H$6</f>
        <v>SITE 6</v>
      </c>
      <c r="C1038" s="1217" t="s">
        <v>471</v>
      </c>
      <c r="D1038" s="1218" t="s">
        <v>46</v>
      </c>
      <c r="E1038" s="1223" t="str">
        <f>'SITE 6'!B900</f>
        <v>Animateur 15</v>
      </c>
      <c r="F1038" s="1224">
        <f>'SITE 6'!C900</f>
        <v>0</v>
      </c>
      <c r="G1038" s="1225">
        <f>'SITE 6'!D900</f>
        <v>0</v>
      </c>
      <c r="H1038" s="1226">
        <f>'SITE 6'!E900</f>
        <v>0</v>
      </c>
    </row>
    <row r="1039" spans="1:8" x14ac:dyDescent="0.25">
      <c r="A1039" s="1217" t="s">
        <v>395</v>
      </c>
      <c r="B1039" s="1217" t="str">
        <f>'SITE 6'!$H$6</f>
        <v>SITE 6</v>
      </c>
      <c r="C1039" s="1217" t="s">
        <v>471</v>
      </c>
      <c r="D1039" s="1218" t="s">
        <v>315</v>
      </c>
      <c r="E1039" s="1223" t="str">
        <f>'SITE 6'!B904</f>
        <v>Agents d'entretien 1</v>
      </c>
      <c r="F1039" s="1224">
        <f>'SITE 6'!C904</f>
        <v>0</v>
      </c>
      <c r="G1039" s="1225">
        <f>'SITE 6'!D904</f>
        <v>0</v>
      </c>
      <c r="H1039" s="1226">
        <f>'SITE 6'!E904</f>
        <v>0</v>
      </c>
    </row>
    <row r="1040" spans="1:8" x14ac:dyDescent="0.25">
      <c r="A1040" s="1217" t="s">
        <v>395</v>
      </c>
      <c r="B1040" s="1217" t="str">
        <f>'SITE 6'!$H$6</f>
        <v>SITE 6</v>
      </c>
      <c r="C1040" s="1217" t="s">
        <v>471</v>
      </c>
      <c r="D1040" s="1218" t="s">
        <v>315</v>
      </c>
      <c r="E1040" s="1223" t="str">
        <f>'SITE 6'!B905</f>
        <v>Agents d'entretien 2</v>
      </c>
      <c r="F1040" s="1224">
        <f>'SITE 6'!C905</f>
        <v>0</v>
      </c>
      <c r="G1040" s="1225">
        <f>'SITE 6'!D905</f>
        <v>0</v>
      </c>
      <c r="H1040" s="1226">
        <f>'SITE 6'!E905</f>
        <v>0</v>
      </c>
    </row>
    <row r="1041" spans="1:8" x14ac:dyDescent="0.25">
      <c r="A1041" s="1217" t="s">
        <v>395</v>
      </c>
      <c r="B1041" s="1217" t="str">
        <f>'SITE 6'!$H$6</f>
        <v>SITE 6</v>
      </c>
      <c r="C1041" s="1217" t="s">
        <v>471</v>
      </c>
      <c r="D1041" s="1218" t="s">
        <v>315</v>
      </c>
      <c r="E1041" s="1223" t="str">
        <f>'SITE 6'!B906</f>
        <v>Agents d'entretien 3</v>
      </c>
      <c r="F1041" s="1224">
        <f>'SITE 6'!C906</f>
        <v>0</v>
      </c>
      <c r="G1041" s="1225">
        <f>'SITE 6'!D906</f>
        <v>0</v>
      </c>
      <c r="H1041" s="1226">
        <f>'SITE 6'!E906</f>
        <v>0</v>
      </c>
    </row>
    <row r="1042" spans="1:8" x14ac:dyDescent="0.25">
      <c r="A1042" s="1217" t="s">
        <v>395</v>
      </c>
      <c r="B1042" s="1217" t="str">
        <f>'SITE 6'!$H$6</f>
        <v>SITE 6</v>
      </c>
      <c r="C1042" s="1217" t="s">
        <v>471</v>
      </c>
      <c r="D1042" s="1218" t="s">
        <v>316</v>
      </c>
      <c r="E1042" s="1223" t="str">
        <f>'SITE 6'!B910</f>
        <v>Secrétaire 1</v>
      </c>
      <c r="F1042" s="1224">
        <f>'SITE 6'!C910</f>
        <v>0</v>
      </c>
      <c r="G1042" s="1225">
        <f>'SITE 6'!D910</f>
        <v>0</v>
      </c>
      <c r="H1042" s="1226">
        <f>'SITE 6'!E910</f>
        <v>0</v>
      </c>
    </row>
    <row r="1043" spans="1:8" x14ac:dyDescent="0.25">
      <c r="A1043" s="1217" t="s">
        <v>395</v>
      </c>
      <c r="B1043" s="1217" t="str">
        <f>'SITE 6'!$H$6</f>
        <v>SITE 6</v>
      </c>
      <c r="C1043" s="1217" t="s">
        <v>471</v>
      </c>
      <c r="D1043" s="1218" t="s">
        <v>316</v>
      </c>
      <c r="E1043" s="1223" t="str">
        <f>'SITE 6'!B911</f>
        <v>Secrétaire 2</v>
      </c>
      <c r="F1043" s="1224">
        <f>'SITE 6'!C911</f>
        <v>0</v>
      </c>
      <c r="G1043" s="1225">
        <f>'SITE 6'!D911</f>
        <v>0</v>
      </c>
      <c r="H1043" s="1226">
        <f>'SITE 6'!E911</f>
        <v>0</v>
      </c>
    </row>
    <row r="1044" spans="1:8" x14ac:dyDescent="0.25">
      <c r="A1044" s="1217" t="s">
        <v>395</v>
      </c>
      <c r="B1044" s="1217" t="str">
        <f>'SITE 6'!$H$6</f>
        <v>SITE 6</v>
      </c>
      <c r="C1044" s="1217" t="s">
        <v>471</v>
      </c>
      <c r="D1044" s="1218" t="s">
        <v>316</v>
      </c>
      <c r="E1044" s="1223" t="str">
        <f>'SITE 6'!B912</f>
        <v>Secrétaire 3</v>
      </c>
      <c r="F1044" s="1224">
        <f>'SITE 6'!C912</f>
        <v>0</v>
      </c>
      <c r="G1044" s="1225">
        <f>'SITE 6'!D912</f>
        <v>0</v>
      </c>
      <c r="H1044" s="1226">
        <f>'SITE 6'!E912</f>
        <v>0</v>
      </c>
    </row>
    <row r="1045" spans="1:8" x14ac:dyDescent="0.25">
      <c r="A1045" s="1217" t="s">
        <v>395</v>
      </c>
      <c r="B1045" s="1217" t="str">
        <f>'SITE 6'!$H$6</f>
        <v>SITE 6</v>
      </c>
      <c r="C1045" s="1217" t="s">
        <v>471</v>
      </c>
      <c r="D1045" s="1218" t="s">
        <v>316</v>
      </c>
      <c r="E1045" s="1223" t="str">
        <f>'SITE 6'!B913</f>
        <v>Secrétaire 4</v>
      </c>
      <c r="F1045" s="1224">
        <f>'SITE 6'!C913</f>
        <v>0</v>
      </c>
      <c r="G1045" s="1225">
        <f>'SITE 6'!D913</f>
        <v>0</v>
      </c>
      <c r="H1045" s="1226">
        <f>'SITE 6'!E913</f>
        <v>0</v>
      </c>
    </row>
    <row r="1046" spans="1:8" x14ac:dyDescent="0.25">
      <c r="A1046" s="1217" t="s">
        <v>395</v>
      </c>
      <c r="B1046" s="1217" t="str">
        <f>'SITE 6'!$H$6</f>
        <v>SITE 6</v>
      </c>
      <c r="C1046" s="1217" t="s">
        <v>471</v>
      </c>
      <c r="D1046" s="1218" t="s">
        <v>316</v>
      </c>
      <c r="E1046" s="1223" t="str">
        <f>'SITE 6'!B914</f>
        <v>Secrétaire 5</v>
      </c>
      <c r="F1046" s="1224">
        <f>'SITE 6'!C914</f>
        <v>0</v>
      </c>
      <c r="G1046" s="1225">
        <f>'SITE 6'!D914</f>
        <v>0</v>
      </c>
      <c r="H1046" s="1226">
        <f>'SITE 6'!E914</f>
        <v>0</v>
      </c>
    </row>
    <row r="1047" spans="1:8" x14ac:dyDescent="0.25">
      <c r="A1047" s="1217" t="s">
        <v>396</v>
      </c>
      <c r="B1047" s="1217" t="str">
        <f>'SITE 7'!$H$6</f>
        <v>SITE 7</v>
      </c>
      <c r="C1047" s="1217" t="s">
        <v>470</v>
      </c>
      <c r="D1047" s="1218" t="s">
        <v>21</v>
      </c>
      <c r="E1047" s="1223" t="str">
        <f>'SITE 7'!B20</f>
        <v>Coordinateur 1</v>
      </c>
      <c r="F1047" s="1224">
        <f>'SITE 7'!C20</f>
        <v>0</v>
      </c>
      <c r="G1047" s="1225">
        <f>'SITE 7'!D20</f>
        <v>0</v>
      </c>
      <c r="H1047" s="1226">
        <f>'SITE 7'!E20</f>
        <v>0</v>
      </c>
    </row>
    <row r="1048" spans="1:8" x14ac:dyDescent="0.25">
      <c r="A1048" s="1217" t="s">
        <v>396</v>
      </c>
      <c r="B1048" s="1217" t="str">
        <f>'SITE 7'!$H$6</f>
        <v>SITE 7</v>
      </c>
      <c r="C1048" s="1217" t="s">
        <v>470</v>
      </c>
      <c r="D1048" s="1218" t="s">
        <v>21</v>
      </c>
      <c r="E1048" s="1223" t="str">
        <f>'SITE 7'!B21</f>
        <v>Coordinateur 2</v>
      </c>
      <c r="F1048" s="1224">
        <f>'SITE 7'!C21</f>
        <v>0</v>
      </c>
      <c r="G1048" s="1225">
        <f>'SITE 7'!D21</f>
        <v>0</v>
      </c>
      <c r="H1048" s="1226">
        <f>'SITE 7'!E21</f>
        <v>0</v>
      </c>
    </row>
    <row r="1049" spans="1:8" x14ac:dyDescent="0.25">
      <c r="A1049" s="1217" t="s">
        <v>396</v>
      </c>
      <c r="B1049" s="1217" t="str">
        <f>'SITE 7'!$H$6</f>
        <v>SITE 7</v>
      </c>
      <c r="C1049" s="1217" t="s">
        <v>470</v>
      </c>
      <c r="D1049" s="1218" t="s">
        <v>21</v>
      </c>
      <c r="E1049" s="1223" t="str">
        <f>'SITE 7'!B22</f>
        <v>Coordinateur 3</v>
      </c>
      <c r="F1049" s="1224">
        <f>'SITE 7'!C22</f>
        <v>0</v>
      </c>
      <c r="G1049" s="1225">
        <f>'SITE 7'!D22</f>
        <v>0</v>
      </c>
      <c r="H1049" s="1226">
        <f>'SITE 7'!E22</f>
        <v>0</v>
      </c>
    </row>
    <row r="1050" spans="1:8" x14ac:dyDescent="0.25">
      <c r="A1050" s="1217" t="s">
        <v>396</v>
      </c>
      <c r="B1050" s="1217" t="str">
        <f>'SITE 7'!$H$6</f>
        <v>SITE 7</v>
      </c>
      <c r="C1050" s="1217" t="s">
        <v>470</v>
      </c>
      <c r="D1050" s="1218" t="s">
        <v>605</v>
      </c>
      <c r="E1050" s="1223" t="str">
        <f>'SITE 7'!B26</f>
        <v>Responsable 1</v>
      </c>
      <c r="F1050" s="1224">
        <f>'SITE 7'!C26</f>
        <v>0</v>
      </c>
      <c r="G1050" s="1225">
        <f>'SITE 7'!D26</f>
        <v>0</v>
      </c>
      <c r="H1050" s="1226">
        <f>'SITE 7'!E26</f>
        <v>0</v>
      </c>
    </row>
    <row r="1051" spans="1:8" x14ac:dyDescent="0.25">
      <c r="A1051" s="1217" t="s">
        <v>396</v>
      </c>
      <c r="B1051" s="1217" t="str">
        <f>'SITE 7'!$H$6</f>
        <v>SITE 7</v>
      </c>
      <c r="C1051" s="1217" t="s">
        <v>470</v>
      </c>
      <c r="D1051" s="1218" t="s">
        <v>605</v>
      </c>
      <c r="E1051" s="1223" t="str">
        <f>'SITE 7'!B27</f>
        <v>Responsable 2</v>
      </c>
      <c r="F1051" s="1224">
        <f>'SITE 7'!C27</f>
        <v>0</v>
      </c>
      <c r="G1051" s="1225">
        <f>'SITE 7'!D27</f>
        <v>0</v>
      </c>
      <c r="H1051" s="1226">
        <f>'SITE 7'!E27</f>
        <v>0</v>
      </c>
    </row>
    <row r="1052" spans="1:8" x14ac:dyDescent="0.25">
      <c r="A1052" s="1217" t="s">
        <v>396</v>
      </c>
      <c r="B1052" s="1217" t="str">
        <f>'SITE 7'!$H$6</f>
        <v>SITE 7</v>
      </c>
      <c r="C1052" s="1217" t="s">
        <v>470</v>
      </c>
      <c r="D1052" s="1218" t="s">
        <v>605</v>
      </c>
      <c r="E1052" s="1223" t="str">
        <f>'SITE 7'!B28</f>
        <v>Responsable 3</v>
      </c>
      <c r="F1052" s="1224">
        <f>'SITE 7'!C28</f>
        <v>0</v>
      </c>
      <c r="G1052" s="1225">
        <f>'SITE 7'!D28</f>
        <v>0</v>
      </c>
      <c r="H1052" s="1226">
        <f>'SITE 7'!E28</f>
        <v>0</v>
      </c>
    </row>
    <row r="1053" spans="1:8" x14ac:dyDescent="0.25">
      <c r="A1053" s="1217" t="s">
        <v>396</v>
      </c>
      <c r="B1053" s="1217" t="str">
        <f>'SITE 7'!$H$6</f>
        <v>SITE 7</v>
      </c>
      <c r="C1053" s="1217" t="s">
        <v>470</v>
      </c>
      <c r="D1053" s="1218" t="s">
        <v>46</v>
      </c>
      <c r="E1053" s="1223" t="str">
        <f>'SITE 7'!B32</f>
        <v>Animateur 1</v>
      </c>
      <c r="F1053" s="1224">
        <f>'SITE 7'!C32</f>
        <v>0</v>
      </c>
      <c r="G1053" s="1225">
        <f>'SITE 7'!D32</f>
        <v>0</v>
      </c>
      <c r="H1053" s="1226">
        <f>'SITE 7'!E32</f>
        <v>0</v>
      </c>
    </row>
    <row r="1054" spans="1:8" x14ac:dyDescent="0.25">
      <c r="A1054" s="1217" t="s">
        <v>396</v>
      </c>
      <c r="B1054" s="1217" t="str">
        <f>'SITE 7'!$H$6</f>
        <v>SITE 7</v>
      </c>
      <c r="C1054" s="1217" t="s">
        <v>470</v>
      </c>
      <c r="D1054" s="1218" t="s">
        <v>46</v>
      </c>
      <c r="E1054" s="1223" t="str">
        <f>'SITE 7'!B33</f>
        <v>Animateur 2</v>
      </c>
      <c r="F1054" s="1224">
        <f>'SITE 7'!C33</f>
        <v>0</v>
      </c>
      <c r="G1054" s="1225">
        <f>'SITE 7'!D33</f>
        <v>0</v>
      </c>
      <c r="H1054" s="1226">
        <f>'SITE 7'!E33</f>
        <v>0</v>
      </c>
    </row>
    <row r="1055" spans="1:8" x14ac:dyDescent="0.25">
      <c r="A1055" s="1217" t="s">
        <v>396</v>
      </c>
      <c r="B1055" s="1217" t="str">
        <f>'SITE 7'!$H$6</f>
        <v>SITE 7</v>
      </c>
      <c r="C1055" s="1217" t="s">
        <v>470</v>
      </c>
      <c r="D1055" s="1218" t="s">
        <v>46</v>
      </c>
      <c r="E1055" s="1223" t="str">
        <f>'SITE 7'!B34</f>
        <v>Animateur 3</v>
      </c>
      <c r="F1055" s="1224">
        <f>'SITE 7'!C34</f>
        <v>0</v>
      </c>
      <c r="G1055" s="1225">
        <f>'SITE 7'!D34</f>
        <v>0</v>
      </c>
      <c r="H1055" s="1226">
        <f>'SITE 7'!E34</f>
        <v>0</v>
      </c>
    </row>
    <row r="1056" spans="1:8" x14ac:dyDescent="0.25">
      <c r="A1056" s="1217" t="s">
        <v>396</v>
      </c>
      <c r="B1056" s="1217" t="str">
        <f>'SITE 7'!$H$6</f>
        <v>SITE 7</v>
      </c>
      <c r="C1056" s="1217" t="s">
        <v>470</v>
      </c>
      <c r="D1056" s="1218" t="s">
        <v>46</v>
      </c>
      <c r="E1056" s="1223" t="str">
        <f>'SITE 7'!B35</f>
        <v>Animateur 4</v>
      </c>
      <c r="F1056" s="1224">
        <f>'SITE 7'!C35</f>
        <v>0</v>
      </c>
      <c r="G1056" s="1225">
        <f>'SITE 7'!D35</f>
        <v>0</v>
      </c>
      <c r="H1056" s="1226">
        <f>'SITE 7'!E35</f>
        <v>0</v>
      </c>
    </row>
    <row r="1057" spans="1:8" x14ac:dyDescent="0.25">
      <c r="A1057" s="1217" t="s">
        <v>396</v>
      </c>
      <c r="B1057" s="1217" t="str">
        <f>'SITE 7'!$H$6</f>
        <v>SITE 7</v>
      </c>
      <c r="C1057" s="1217" t="s">
        <v>470</v>
      </c>
      <c r="D1057" s="1218" t="s">
        <v>46</v>
      </c>
      <c r="E1057" s="1223" t="str">
        <f>'SITE 7'!B36</f>
        <v>Animateur 5</v>
      </c>
      <c r="F1057" s="1224">
        <f>'SITE 7'!C36</f>
        <v>0</v>
      </c>
      <c r="G1057" s="1225">
        <f>'SITE 7'!D36</f>
        <v>0</v>
      </c>
      <c r="H1057" s="1226">
        <f>'SITE 7'!E36</f>
        <v>0</v>
      </c>
    </row>
    <row r="1058" spans="1:8" x14ac:dyDescent="0.25">
      <c r="A1058" s="1217" t="s">
        <v>396</v>
      </c>
      <c r="B1058" s="1217" t="str">
        <f>'SITE 7'!$H$6</f>
        <v>SITE 7</v>
      </c>
      <c r="C1058" s="1217" t="s">
        <v>470</v>
      </c>
      <c r="D1058" s="1218" t="s">
        <v>46</v>
      </c>
      <c r="E1058" s="1223" t="str">
        <f>'SITE 7'!B37</f>
        <v>Animateur 6</v>
      </c>
      <c r="F1058" s="1224">
        <f>'SITE 7'!C37</f>
        <v>0</v>
      </c>
      <c r="G1058" s="1225">
        <f>'SITE 7'!D37</f>
        <v>0</v>
      </c>
      <c r="H1058" s="1226">
        <f>'SITE 7'!E37</f>
        <v>0</v>
      </c>
    </row>
    <row r="1059" spans="1:8" x14ac:dyDescent="0.25">
      <c r="A1059" s="1217" t="s">
        <v>396</v>
      </c>
      <c r="B1059" s="1217" t="str">
        <f>'SITE 7'!$H$6</f>
        <v>SITE 7</v>
      </c>
      <c r="C1059" s="1217" t="s">
        <v>470</v>
      </c>
      <c r="D1059" s="1218" t="s">
        <v>46</v>
      </c>
      <c r="E1059" s="1223" t="str">
        <f>'SITE 7'!B38</f>
        <v>Animateur 7</v>
      </c>
      <c r="F1059" s="1224">
        <f>'SITE 7'!C38</f>
        <v>0</v>
      </c>
      <c r="G1059" s="1225">
        <f>'SITE 7'!D38</f>
        <v>0</v>
      </c>
      <c r="H1059" s="1226">
        <f>'SITE 7'!E38</f>
        <v>0</v>
      </c>
    </row>
    <row r="1060" spans="1:8" x14ac:dyDescent="0.25">
      <c r="A1060" s="1217" t="s">
        <v>396</v>
      </c>
      <c r="B1060" s="1217" t="str">
        <f>'SITE 7'!$H$6</f>
        <v>SITE 7</v>
      </c>
      <c r="C1060" s="1217" t="s">
        <v>470</v>
      </c>
      <c r="D1060" s="1218" t="s">
        <v>46</v>
      </c>
      <c r="E1060" s="1223" t="str">
        <f>'SITE 7'!B39</f>
        <v>Animateur 8</v>
      </c>
      <c r="F1060" s="1224">
        <f>'SITE 7'!C39</f>
        <v>0</v>
      </c>
      <c r="G1060" s="1225">
        <f>'SITE 7'!D39</f>
        <v>0</v>
      </c>
      <c r="H1060" s="1226">
        <f>'SITE 7'!E39</f>
        <v>0</v>
      </c>
    </row>
    <row r="1061" spans="1:8" x14ac:dyDescent="0.25">
      <c r="A1061" s="1217" t="s">
        <v>396</v>
      </c>
      <c r="B1061" s="1217" t="str">
        <f>'SITE 7'!$H$6</f>
        <v>SITE 7</v>
      </c>
      <c r="C1061" s="1217" t="s">
        <v>470</v>
      </c>
      <c r="D1061" s="1218" t="s">
        <v>46</v>
      </c>
      <c r="E1061" s="1223" t="str">
        <f>'SITE 7'!B40</f>
        <v>Animateur 9</v>
      </c>
      <c r="F1061" s="1224">
        <f>'SITE 7'!C40</f>
        <v>0</v>
      </c>
      <c r="G1061" s="1225">
        <f>'SITE 7'!D40</f>
        <v>0</v>
      </c>
      <c r="H1061" s="1226">
        <f>'SITE 7'!E40</f>
        <v>0</v>
      </c>
    </row>
    <row r="1062" spans="1:8" x14ac:dyDescent="0.25">
      <c r="A1062" s="1217" t="s">
        <v>396</v>
      </c>
      <c r="B1062" s="1217" t="str">
        <f>'SITE 7'!$H$6</f>
        <v>SITE 7</v>
      </c>
      <c r="C1062" s="1217" t="s">
        <v>470</v>
      </c>
      <c r="D1062" s="1218" t="s">
        <v>46</v>
      </c>
      <c r="E1062" s="1223" t="str">
        <f>'SITE 7'!B41</f>
        <v>Animateur 10</v>
      </c>
      <c r="F1062" s="1224">
        <f>'SITE 7'!C41</f>
        <v>0</v>
      </c>
      <c r="G1062" s="1225">
        <f>'SITE 7'!D41</f>
        <v>0</v>
      </c>
      <c r="H1062" s="1226">
        <f>'SITE 7'!E41</f>
        <v>0</v>
      </c>
    </row>
    <row r="1063" spans="1:8" x14ac:dyDescent="0.25">
      <c r="A1063" s="1217" t="s">
        <v>396</v>
      </c>
      <c r="B1063" s="1217" t="str">
        <f>'SITE 7'!$H$6</f>
        <v>SITE 7</v>
      </c>
      <c r="C1063" s="1217" t="s">
        <v>470</v>
      </c>
      <c r="D1063" s="1218" t="s">
        <v>46</v>
      </c>
      <c r="E1063" s="1223" t="str">
        <f>'SITE 7'!B42</f>
        <v>Animateur 11</v>
      </c>
      <c r="F1063" s="1224">
        <f>'SITE 7'!C42</f>
        <v>0</v>
      </c>
      <c r="G1063" s="1225">
        <f>'SITE 7'!D42</f>
        <v>0</v>
      </c>
      <c r="H1063" s="1226">
        <f>'SITE 7'!E42</f>
        <v>0</v>
      </c>
    </row>
    <row r="1064" spans="1:8" x14ac:dyDescent="0.25">
      <c r="A1064" s="1217" t="s">
        <v>396</v>
      </c>
      <c r="B1064" s="1217" t="str">
        <f>'SITE 7'!$H$6</f>
        <v>SITE 7</v>
      </c>
      <c r="C1064" s="1217" t="s">
        <v>470</v>
      </c>
      <c r="D1064" s="1218" t="s">
        <v>46</v>
      </c>
      <c r="E1064" s="1223" t="str">
        <f>'SITE 7'!B43</f>
        <v>Animateur 12</v>
      </c>
      <c r="F1064" s="1224">
        <f>'SITE 7'!C43</f>
        <v>0</v>
      </c>
      <c r="G1064" s="1225">
        <f>'SITE 7'!D43</f>
        <v>0</v>
      </c>
      <c r="H1064" s="1226">
        <f>'SITE 7'!E43</f>
        <v>0</v>
      </c>
    </row>
    <row r="1065" spans="1:8" x14ac:dyDescent="0.25">
      <c r="A1065" s="1217" t="s">
        <v>396</v>
      </c>
      <c r="B1065" s="1217" t="str">
        <f>'SITE 7'!$H$6</f>
        <v>SITE 7</v>
      </c>
      <c r="C1065" s="1217" t="s">
        <v>470</v>
      </c>
      <c r="D1065" s="1218" t="s">
        <v>46</v>
      </c>
      <c r="E1065" s="1223" t="str">
        <f>'SITE 7'!B44</f>
        <v>Animateur 13</v>
      </c>
      <c r="F1065" s="1224">
        <f>'SITE 7'!C44</f>
        <v>0</v>
      </c>
      <c r="G1065" s="1225">
        <f>'SITE 7'!D44</f>
        <v>0</v>
      </c>
      <c r="H1065" s="1226">
        <f>'SITE 7'!E44</f>
        <v>0</v>
      </c>
    </row>
    <row r="1066" spans="1:8" x14ac:dyDescent="0.25">
      <c r="A1066" s="1217" t="s">
        <v>396</v>
      </c>
      <c r="B1066" s="1217" t="str">
        <f>'SITE 7'!$H$6</f>
        <v>SITE 7</v>
      </c>
      <c r="C1066" s="1217" t="s">
        <v>470</v>
      </c>
      <c r="D1066" s="1218" t="s">
        <v>46</v>
      </c>
      <c r="E1066" s="1223" t="str">
        <f>'SITE 7'!B45</f>
        <v>Animateur 14</v>
      </c>
      <c r="F1066" s="1224">
        <f>'SITE 7'!C45</f>
        <v>0</v>
      </c>
      <c r="G1066" s="1225">
        <f>'SITE 7'!D45</f>
        <v>0</v>
      </c>
      <c r="H1066" s="1226">
        <f>'SITE 7'!E45</f>
        <v>0</v>
      </c>
    </row>
    <row r="1067" spans="1:8" x14ac:dyDescent="0.25">
      <c r="A1067" s="1217" t="s">
        <v>396</v>
      </c>
      <c r="B1067" s="1217" t="str">
        <f>'SITE 7'!$H$6</f>
        <v>SITE 7</v>
      </c>
      <c r="C1067" s="1217" t="s">
        <v>470</v>
      </c>
      <c r="D1067" s="1218" t="s">
        <v>46</v>
      </c>
      <c r="E1067" s="1223" t="str">
        <f>'SITE 7'!B46</f>
        <v>Animateur 15</v>
      </c>
      <c r="F1067" s="1224">
        <f>'SITE 7'!C46</f>
        <v>0</v>
      </c>
      <c r="G1067" s="1225">
        <f>'SITE 7'!D46</f>
        <v>0</v>
      </c>
      <c r="H1067" s="1226">
        <f>'SITE 7'!E46</f>
        <v>0</v>
      </c>
    </row>
    <row r="1068" spans="1:8" x14ac:dyDescent="0.25">
      <c r="A1068" s="1217" t="s">
        <v>396</v>
      </c>
      <c r="B1068" s="1217" t="str">
        <f>'SITE 7'!$H$6</f>
        <v>SITE 7</v>
      </c>
      <c r="C1068" s="1217" t="s">
        <v>470</v>
      </c>
      <c r="D1068" s="1218" t="s">
        <v>315</v>
      </c>
      <c r="E1068" s="1223" t="str">
        <f>'SITE 7'!B50</f>
        <v>Agents d'entretien 1</v>
      </c>
      <c r="F1068" s="1224">
        <f>'SITE 7'!C50</f>
        <v>0</v>
      </c>
      <c r="G1068" s="1225">
        <f>'SITE 7'!D50</f>
        <v>0</v>
      </c>
      <c r="H1068" s="1226">
        <f>'SITE 7'!E50</f>
        <v>0</v>
      </c>
    </row>
    <row r="1069" spans="1:8" x14ac:dyDescent="0.25">
      <c r="A1069" s="1217" t="s">
        <v>396</v>
      </c>
      <c r="B1069" s="1217" t="str">
        <f>'SITE 7'!$H$6</f>
        <v>SITE 7</v>
      </c>
      <c r="C1069" s="1217" t="s">
        <v>470</v>
      </c>
      <c r="D1069" s="1218" t="s">
        <v>315</v>
      </c>
      <c r="E1069" s="1223" t="str">
        <f>'SITE 7'!B51</f>
        <v>Agents d'entretien 2</v>
      </c>
      <c r="F1069" s="1224">
        <f>'SITE 7'!C51</f>
        <v>0</v>
      </c>
      <c r="G1069" s="1225">
        <f>'SITE 7'!D51</f>
        <v>0</v>
      </c>
      <c r="H1069" s="1226">
        <f>'SITE 7'!E51</f>
        <v>0</v>
      </c>
    </row>
    <row r="1070" spans="1:8" x14ac:dyDescent="0.25">
      <c r="A1070" s="1217" t="s">
        <v>396</v>
      </c>
      <c r="B1070" s="1217" t="str">
        <f>'SITE 7'!$H$6</f>
        <v>SITE 7</v>
      </c>
      <c r="C1070" s="1217" t="s">
        <v>470</v>
      </c>
      <c r="D1070" s="1218" t="s">
        <v>315</v>
      </c>
      <c r="E1070" s="1223" t="str">
        <f>'SITE 7'!B52</f>
        <v>Agents d'entretien 3</v>
      </c>
      <c r="F1070" s="1224">
        <f>'SITE 7'!C52</f>
        <v>0</v>
      </c>
      <c r="G1070" s="1225">
        <f>'SITE 7'!D52</f>
        <v>0</v>
      </c>
      <c r="H1070" s="1226">
        <f>'SITE 7'!E52</f>
        <v>0</v>
      </c>
    </row>
    <row r="1071" spans="1:8" x14ac:dyDescent="0.25">
      <c r="A1071" s="1217" t="s">
        <v>396</v>
      </c>
      <c r="B1071" s="1217" t="str">
        <f>'SITE 7'!$H$6</f>
        <v>SITE 7</v>
      </c>
      <c r="C1071" s="1217" t="s">
        <v>470</v>
      </c>
      <c r="D1071" s="1218" t="s">
        <v>316</v>
      </c>
      <c r="E1071" s="1223" t="str">
        <f>'SITE 7'!B56</f>
        <v>Secrétaire 1</v>
      </c>
      <c r="F1071" s="1224">
        <f>'SITE 7'!C56</f>
        <v>0</v>
      </c>
      <c r="G1071" s="1225">
        <f>'SITE 7'!D56</f>
        <v>0</v>
      </c>
      <c r="H1071" s="1226">
        <f>'SITE 7'!E56</f>
        <v>0</v>
      </c>
    </row>
    <row r="1072" spans="1:8" x14ac:dyDescent="0.25">
      <c r="A1072" s="1217" t="s">
        <v>396</v>
      </c>
      <c r="B1072" s="1217" t="str">
        <f>'SITE 7'!$H$6</f>
        <v>SITE 7</v>
      </c>
      <c r="C1072" s="1217" t="s">
        <v>470</v>
      </c>
      <c r="D1072" s="1218" t="s">
        <v>316</v>
      </c>
      <c r="E1072" s="1223" t="str">
        <f>'SITE 7'!B57</f>
        <v>Secrétaire 2</v>
      </c>
      <c r="F1072" s="1224">
        <f>'SITE 7'!C57</f>
        <v>0</v>
      </c>
      <c r="G1072" s="1225">
        <f>'SITE 7'!D57</f>
        <v>0</v>
      </c>
      <c r="H1072" s="1226">
        <f>'SITE 7'!E57</f>
        <v>0</v>
      </c>
    </row>
    <row r="1073" spans="1:8" x14ac:dyDescent="0.25">
      <c r="A1073" s="1217" t="s">
        <v>396</v>
      </c>
      <c r="B1073" s="1217" t="str">
        <f>'SITE 7'!$H$6</f>
        <v>SITE 7</v>
      </c>
      <c r="C1073" s="1217" t="s">
        <v>470</v>
      </c>
      <c r="D1073" s="1218" t="s">
        <v>316</v>
      </c>
      <c r="E1073" s="1223" t="str">
        <f>'SITE 7'!B58</f>
        <v>Secrétaire 3</v>
      </c>
      <c r="F1073" s="1224">
        <f>'SITE 7'!C58</f>
        <v>0</v>
      </c>
      <c r="G1073" s="1225">
        <f>'SITE 7'!D58</f>
        <v>0</v>
      </c>
      <c r="H1073" s="1226">
        <f>'SITE 7'!E58</f>
        <v>0</v>
      </c>
    </row>
    <row r="1074" spans="1:8" x14ac:dyDescent="0.25">
      <c r="A1074" s="1217" t="s">
        <v>396</v>
      </c>
      <c r="B1074" s="1217" t="str">
        <f>'SITE 7'!$H$6</f>
        <v>SITE 7</v>
      </c>
      <c r="C1074" s="1217" t="s">
        <v>470</v>
      </c>
      <c r="D1074" s="1218" t="s">
        <v>316</v>
      </c>
      <c r="E1074" s="1223" t="str">
        <f>'SITE 7'!B59</f>
        <v>Secrétaire 4</v>
      </c>
      <c r="F1074" s="1224">
        <f>'SITE 7'!C59</f>
        <v>0</v>
      </c>
      <c r="G1074" s="1225">
        <f>'SITE 7'!D59</f>
        <v>0</v>
      </c>
      <c r="H1074" s="1226">
        <f>'SITE 7'!E59</f>
        <v>0</v>
      </c>
    </row>
    <row r="1075" spans="1:8" x14ac:dyDescent="0.25">
      <c r="A1075" s="1217" t="s">
        <v>396</v>
      </c>
      <c r="B1075" s="1217" t="str">
        <f>'SITE 7'!$H$6</f>
        <v>SITE 7</v>
      </c>
      <c r="C1075" s="1217" t="s">
        <v>470</v>
      </c>
      <c r="D1075" s="1218" t="s">
        <v>316</v>
      </c>
      <c r="E1075" s="1223" t="str">
        <f>'SITE 7'!B60</f>
        <v>Secrétaire 5</v>
      </c>
      <c r="F1075" s="1224">
        <f>'SITE 7'!C60</f>
        <v>0</v>
      </c>
      <c r="G1075" s="1225">
        <f>'SITE 7'!D60</f>
        <v>0</v>
      </c>
      <c r="H1075" s="1226">
        <f>'SITE 7'!E60</f>
        <v>0</v>
      </c>
    </row>
    <row r="1076" spans="1:8" x14ac:dyDescent="0.25">
      <c r="A1076" s="1217" t="s">
        <v>396</v>
      </c>
      <c r="B1076" s="1217" t="str">
        <f>'SITE 7'!$H$6</f>
        <v>SITE 7</v>
      </c>
      <c r="C1076" s="1217" t="s">
        <v>606</v>
      </c>
      <c r="D1076" s="1218" t="s">
        <v>21</v>
      </c>
      <c r="E1076" s="1223" t="str">
        <f>'SITE 7'!B381</f>
        <v>Coordinateur 1</v>
      </c>
      <c r="F1076" s="1224">
        <f>'SITE 7'!C381</f>
        <v>0</v>
      </c>
      <c r="G1076" s="1225">
        <f>'SITE 7'!D381</f>
        <v>0</v>
      </c>
      <c r="H1076" s="1226">
        <f>'SITE 7'!E381</f>
        <v>0</v>
      </c>
    </row>
    <row r="1077" spans="1:8" x14ac:dyDescent="0.25">
      <c r="A1077" s="1217" t="s">
        <v>396</v>
      </c>
      <c r="B1077" s="1217" t="str">
        <f>'SITE 7'!$H$6</f>
        <v>SITE 7</v>
      </c>
      <c r="C1077" s="1217" t="s">
        <v>606</v>
      </c>
      <c r="D1077" s="1218" t="s">
        <v>21</v>
      </c>
      <c r="E1077" s="1223" t="str">
        <f>'SITE 7'!B382</f>
        <v>Coordinateur 2</v>
      </c>
      <c r="F1077" s="1224">
        <f>'SITE 7'!C382</f>
        <v>0</v>
      </c>
      <c r="G1077" s="1225">
        <f>'SITE 7'!D382</f>
        <v>0</v>
      </c>
      <c r="H1077" s="1226">
        <f>'SITE 7'!E382</f>
        <v>0</v>
      </c>
    </row>
    <row r="1078" spans="1:8" x14ac:dyDescent="0.25">
      <c r="A1078" s="1217" t="s">
        <v>396</v>
      </c>
      <c r="B1078" s="1217" t="str">
        <f>'SITE 7'!$H$6</f>
        <v>SITE 7</v>
      </c>
      <c r="C1078" s="1217" t="s">
        <v>606</v>
      </c>
      <c r="D1078" s="1218" t="s">
        <v>21</v>
      </c>
      <c r="E1078" s="1223" t="str">
        <f>'SITE 7'!B383</f>
        <v>Coordinateur 3</v>
      </c>
      <c r="F1078" s="1224">
        <f>'SITE 7'!C383</f>
        <v>0</v>
      </c>
      <c r="G1078" s="1225">
        <f>'SITE 7'!D383</f>
        <v>0</v>
      </c>
      <c r="H1078" s="1226">
        <f>'SITE 7'!E383</f>
        <v>0</v>
      </c>
    </row>
    <row r="1079" spans="1:8" x14ac:dyDescent="0.25">
      <c r="A1079" s="1217" t="s">
        <v>396</v>
      </c>
      <c r="B1079" s="1217" t="str">
        <f>'SITE 7'!$H$6</f>
        <v>SITE 7</v>
      </c>
      <c r="C1079" s="1217" t="s">
        <v>606</v>
      </c>
      <c r="D1079" s="1218" t="s">
        <v>605</v>
      </c>
      <c r="E1079" s="1223" t="str">
        <f>'SITE 7'!B387</f>
        <v>Responsable 1</v>
      </c>
      <c r="F1079" s="1224">
        <f>'SITE 7'!C387</f>
        <v>0</v>
      </c>
      <c r="G1079" s="1225">
        <f>'SITE 7'!D387</f>
        <v>0</v>
      </c>
      <c r="H1079" s="1226">
        <f>'SITE 7'!E387</f>
        <v>0</v>
      </c>
    </row>
    <row r="1080" spans="1:8" x14ac:dyDescent="0.25">
      <c r="A1080" s="1217" t="s">
        <v>396</v>
      </c>
      <c r="B1080" s="1217" t="str">
        <f>'SITE 7'!$H$6</f>
        <v>SITE 7</v>
      </c>
      <c r="C1080" s="1217" t="s">
        <v>606</v>
      </c>
      <c r="D1080" s="1218" t="s">
        <v>605</v>
      </c>
      <c r="E1080" s="1223" t="str">
        <f>'SITE 7'!B388</f>
        <v>Responsable 2</v>
      </c>
      <c r="F1080" s="1224">
        <f>'SITE 7'!C388</f>
        <v>0</v>
      </c>
      <c r="G1080" s="1225">
        <f>'SITE 7'!D388</f>
        <v>0</v>
      </c>
      <c r="H1080" s="1226">
        <f>'SITE 7'!E388</f>
        <v>0</v>
      </c>
    </row>
    <row r="1081" spans="1:8" x14ac:dyDescent="0.25">
      <c r="A1081" s="1217" t="s">
        <v>396</v>
      </c>
      <c r="B1081" s="1217" t="str">
        <f>'SITE 7'!$H$6</f>
        <v>SITE 7</v>
      </c>
      <c r="C1081" s="1217" t="s">
        <v>606</v>
      </c>
      <c r="D1081" s="1218" t="s">
        <v>605</v>
      </c>
      <c r="E1081" s="1223" t="str">
        <f>'SITE 7'!B389</f>
        <v>Responsable 3</v>
      </c>
      <c r="F1081" s="1224">
        <f>'SITE 7'!C389</f>
        <v>0</v>
      </c>
      <c r="G1081" s="1225">
        <f>'SITE 7'!D389</f>
        <v>0</v>
      </c>
      <c r="H1081" s="1226">
        <f>'SITE 7'!E389</f>
        <v>0</v>
      </c>
    </row>
    <row r="1082" spans="1:8" x14ac:dyDescent="0.25">
      <c r="A1082" s="1217" t="s">
        <v>396</v>
      </c>
      <c r="B1082" s="1217" t="str">
        <f>'SITE 7'!$H$6</f>
        <v>SITE 7</v>
      </c>
      <c r="C1082" s="1217" t="s">
        <v>606</v>
      </c>
      <c r="D1082" s="1218" t="s">
        <v>46</v>
      </c>
      <c r="E1082" s="1223" t="str">
        <f>'SITE 7'!B393</f>
        <v>Animateur 1</v>
      </c>
      <c r="F1082" s="1224">
        <f>'SITE 7'!C393</f>
        <v>0</v>
      </c>
      <c r="G1082" s="1225">
        <f>'SITE 7'!D393</f>
        <v>0</v>
      </c>
      <c r="H1082" s="1226">
        <f>'SITE 7'!E393</f>
        <v>0</v>
      </c>
    </row>
    <row r="1083" spans="1:8" x14ac:dyDescent="0.25">
      <c r="A1083" s="1217" t="s">
        <v>396</v>
      </c>
      <c r="B1083" s="1217" t="str">
        <f>'SITE 7'!$H$6</f>
        <v>SITE 7</v>
      </c>
      <c r="C1083" s="1217" t="s">
        <v>606</v>
      </c>
      <c r="D1083" s="1218" t="s">
        <v>46</v>
      </c>
      <c r="E1083" s="1223" t="str">
        <f>'SITE 7'!B394</f>
        <v>Animateur 2</v>
      </c>
      <c r="F1083" s="1224">
        <f>'SITE 7'!C394</f>
        <v>0</v>
      </c>
      <c r="G1083" s="1225">
        <f>'SITE 7'!D394</f>
        <v>0</v>
      </c>
      <c r="H1083" s="1226">
        <f>'SITE 7'!E394</f>
        <v>0</v>
      </c>
    </row>
    <row r="1084" spans="1:8" x14ac:dyDescent="0.25">
      <c r="A1084" s="1217" t="s">
        <v>396</v>
      </c>
      <c r="B1084" s="1217" t="str">
        <f>'SITE 7'!$H$6</f>
        <v>SITE 7</v>
      </c>
      <c r="C1084" s="1217" t="s">
        <v>606</v>
      </c>
      <c r="D1084" s="1218" t="s">
        <v>46</v>
      </c>
      <c r="E1084" s="1223" t="str">
        <f>'SITE 7'!B395</f>
        <v>Animateur 3</v>
      </c>
      <c r="F1084" s="1224">
        <f>'SITE 7'!C395</f>
        <v>0</v>
      </c>
      <c r="G1084" s="1225">
        <f>'SITE 7'!D395</f>
        <v>0</v>
      </c>
      <c r="H1084" s="1226">
        <f>'SITE 7'!E395</f>
        <v>0</v>
      </c>
    </row>
    <row r="1085" spans="1:8" x14ac:dyDescent="0.25">
      <c r="A1085" s="1217" t="s">
        <v>396</v>
      </c>
      <c r="B1085" s="1217" t="str">
        <f>'SITE 7'!$H$6</f>
        <v>SITE 7</v>
      </c>
      <c r="C1085" s="1217" t="s">
        <v>606</v>
      </c>
      <c r="D1085" s="1218" t="s">
        <v>46</v>
      </c>
      <c r="E1085" s="1223" t="str">
        <f>'SITE 7'!B396</f>
        <v>Animateur 4</v>
      </c>
      <c r="F1085" s="1224">
        <f>'SITE 7'!C396</f>
        <v>0</v>
      </c>
      <c r="G1085" s="1225">
        <f>'SITE 7'!D396</f>
        <v>0</v>
      </c>
      <c r="H1085" s="1226">
        <f>'SITE 7'!E396</f>
        <v>0</v>
      </c>
    </row>
    <row r="1086" spans="1:8" x14ac:dyDescent="0.25">
      <c r="A1086" s="1217" t="s">
        <v>396</v>
      </c>
      <c r="B1086" s="1217" t="str">
        <f>'SITE 7'!$H$6</f>
        <v>SITE 7</v>
      </c>
      <c r="C1086" s="1217" t="s">
        <v>606</v>
      </c>
      <c r="D1086" s="1218" t="s">
        <v>46</v>
      </c>
      <c r="E1086" s="1223" t="str">
        <f>'SITE 7'!B397</f>
        <v>Animateur 5</v>
      </c>
      <c r="F1086" s="1224">
        <f>'SITE 7'!C397</f>
        <v>0</v>
      </c>
      <c r="G1086" s="1225">
        <f>'SITE 7'!D397</f>
        <v>0</v>
      </c>
      <c r="H1086" s="1226">
        <f>'SITE 7'!E397</f>
        <v>0</v>
      </c>
    </row>
    <row r="1087" spans="1:8" x14ac:dyDescent="0.25">
      <c r="A1087" s="1217" t="s">
        <v>396</v>
      </c>
      <c r="B1087" s="1217" t="str">
        <f>'SITE 7'!$H$6</f>
        <v>SITE 7</v>
      </c>
      <c r="C1087" s="1217" t="s">
        <v>606</v>
      </c>
      <c r="D1087" s="1218" t="s">
        <v>46</v>
      </c>
      <c r="E1087" s="1223" t="str">
        <f>'SITE 7'!B398</f>
        <v>Animateur 6</v>
      </c>
      <c r="F1087" s="1224">
        <f>'SITE 7'!C398</f>
        <v>0</v>
      </c>
      <c r="G1087" s="1225">
        <f>'SITE 7'!D398</f>
        <v>0</v>
      </c>
      <c r="H1087" s="1226">
        <f>'SITE 7'!E398</f>
        <v>0</v>
      </c>
    </row>
    <row r="1088" spans="1:8" x14ac:dyDescent="0.25">
      <c r="A1088" s="1217" t="s">
        <v>396</v>
      </c>
      <c r="B1088" s="1217" t="str">
        <f>'SITE 7'!$H$6</f>
        <v>SITE 7</v>
      </c>
      <c r="C1088" s="1217" t="s">
        <v>606</v>
      </c>
      <c r="D1088" s="1218" t="s">
        <v>46</v>
      </c>
      <c r="E1088" s="1223" t="str">
        <f>'SITE 7'!B399</f>
        <v>Animateur 7</v>
      </c>
      <c r="F1088" s="1224">
        <f>'SITE 7'!C399</f>
        <v>0</v>
      </c>
      <c r="G1088" s="1225">
        <f>'SITE 7'!D399</f>
        <v>0</v>
      </c>
      <c r="H1088" s="1226">
        <f>'SITE 7'!E399</f>
        <v>0</v>
      </c>
    </row>
    <row r="1089" spans="1:8" x14ac:dyDescent="0.25">
      <c r="A1089" s="1217" t="s">
        <v>396</v>
      </c>
      <c r="B1089" s="1217" t="str">
        <f>'SITE 7'!$H$6</f>
        <v>SITE 7</v>
      </c>
      <c r="C1089" s="1217" t="s">
        <v>606</v>
      </c>
      <c r="D1089" s="1218" t="s">
        <v>46</v>
      </c>
      <c r="E1089" s="1223" t="str">
        <f>'SITE 7'!B400</f>
        <v>Animateur 8</v>
      </c>
      <c r="F1089" s="1224">
        <f>'SITE 7'!C400</f>
        <v>0</v>
      </c>
      <c r="G1089" s="1225">
        <f>'SITE 7'!D400</f>
        <v>0</v>
      </c>
      <c r="H1089" s="1226">
        <f>'SITE 7'!E400</f>
        <v>0</v>
      </c>
    </row>
    <row r="1090" spans="1:8" x14ac:dyDescent="0.25">
      <c r="A1090" s="1217" t="s">
        <v>396</v>
      </c>
      <c r="B1090" s="1217" t="str">
        <f>'SITE 7'!$H$6</f>
        <v>SITE 7</v>
      </c>
      <c r="C1090" s="1217" t="s">
        <v>606</v>
      </c>
      <c r="D1090" s="1218" t="s">
        <v>46</v>
      </c>
      <c r="E1090" s="1223" t="str">
        <f>'SITE 7'!B401</f>
        <v>Animateur 9</v>
      </c>
      <c r="F1090" s="1224">
        <f>'SITE 7'!C401</f>
        <v>0</v>
      </c>
      <c r="G1090" s="1225">
        <f>'SITE 7'!D401</f>
        <v>0</v>
      </c>
      <c r="H1090" s="1226">
        <f>'SITE 7'!E401</f>
        <v>0</v>
      </c>
    </row>
    <row r="1091" spans="1:8" x14ac:dyDescent="0.25">
      <c r="A1091" s="1217" t="s">
        <v>396</v>
      </c>
      <c r="B1091" s="1217" t="str">
        <f>'SITE 7'!$H$6</f>
        <v>SITE 7</v>
      </c>
      <c r="C1091" s="1217" t="s">
        <v>606</v>
      </c>
      <c r="D1091" s="1218" t="s">
        <v>46</v>
      </c>
      <c r="E1091" s="1223" t="str">
        <f>'SITE 7'!B402</f>
        <v>Animateur 10</v>
      </c>
      <c r="F1091" s="1224">
        <f>'SITE 7'!C402</f>
        <v>0</v>
      </c>
      <c r="G1091" s="1225">
        <f>'SITE 7'!D402</f>
        <v>0</v>
      </c>
      <c r="H1091" s="1226">
        <f>'SITE 7'!E402</f>
        <v>0</v>
      </c>
    </row>
    <row r="1092" spans="1:8" x14ac:dyDescent="0.25">
      <c r="A1092" s="1217" t="s">
        <v>396</v>
      </c>
      <c r="B1092" s="1217" t="str">
        <f>'SITE 7'!$H$6</f>
        <v>SITE 7</v>
      </c>
      <c r="C1092" s="1217" t="s">
        <v>606</v>
      </c>
      <c r="D1092" s="1218" t="s">
        <v>46</v>
      </c>
      <c r="E1092" s="1223" t="str">
        <f>'SITE 7'!B403</f>
        <v>Animateur 11</v>
      </c>
      <c r="F1092" s="1224">
        <f>'SITE 7'!C403</f>
        <v>0</v>
      </c>
      <c r="G1092" s="1225">
        <f>'SITE 7'!D403</f>
        <v>0</v>
      </c>
      <c r="H1092" s="1226">
        <f>'SITE 7'!E403</f>
        <v>0</v>
      </c>
    </row>
    <row r="1093" spans="1:8" x14ac:dyDescent="0.25">
      <c r="A1093" s="1217" t="s">
        <v>396</v>
      </c>
      <c r="B1093" s="1217" t="str">
        <f>'SITE 7'!$H$6</f>
        <v>SITE 7</v>
      </c>
      <c r="C1093" s="1217" t="s">
        <v>606</v>
      </c>
      <c r="D1093" s="1218" t="s">
        <v>46</v>
      </c>
      <c r="E1093" s="1223" t="str">
        <f>'SITE 7'!B404</f>
        <v>Animateur 12</v>
      </c>
      <c r="F1093" s="1224">
        <f>'SITE 7'!C404</f>
        <v>0</v>
      </c>
      <c r="G1093" s="1225">
        <f>'SITE 7'!D404</f>
        <v>0</v>
      </c>
      <c r="H1093" s="1226">
        <f>'SITE 7'!E404</f>
        <v>0</v>
      </c>
    </row>
    <row r="1094" spans="1:8" x14ac:dyDescent="0.25">
      <c r="A1094" s="1217" t="s">
        <v>396</v>
      </c>
      <c r="B1094" s="1217" t="str">
        <f>'SITE 7'!$H$6</f>
        <v>SITE 7</v>
      </c>
      <c r="C1094" s="1217" t="s">
        <v>606</v>
      </c>
      <c r="D1094" s="1218" t="s">
        <v>46</v>
      </c>
      <c r="E1094" s="1223" t="str">
        <f>'SITE 7'!B405</f>
        <v>Animateur 13</v>
      </c>
      <c r="F1094" s="1224">
        <f>'SITE 7'!C405</f>
        <v>0</v>
      </c>
      <c r="G1094" s="1225">
        <f>'SITE 7'!D405</f>
        <v>0</v>
      </c>
      <c r="H1094" s="1226">
        <f>'SITE 7'!E405</f>
        <v>0</v>
      </c>
    </row>
    <row r="1095" spans="1:8" x14ac:dyDescent="0.25">
      <c r="A1095" s="1217" t="s">
        <v>396</v>
      </c>
      <c r="B1095" s="1217" t="str">
        <f>'SITE 7'!$H$6</f>
        <v>SITE 7</v>
      </c>
      <c r="C1095" s="1217" t="s">
        <v>606</v>
      </c>
      <c r="D1095" s="1218" t="s">
        <v>46</v>
      </c>
      <c r="E1095" s="1223" t="str">
        <f>'SITE 7'!B406</f>
        <v>Animateur 14</v>
      </c>
      <c r="F1095" s="1224">
        <f>'SITE 7'!C406</f>
        <v>0</v>
      </c>
      <c r="G1095" s="1225">
        <f>'SITE 7'!D406</f>
        <v>0</v>
      </c>
      <c r="H1095" s="1226">
        <f>'SITE 7'!E406</f>
        <v>0</v>
      </c>
    </row>
    <row r="1096" spans="1:8" x14ac:dyDescent="0.25">
      <c r="A1096" s="1217" t="s">
        <v>396</v>
      </c>
      <c r="B1096" s="1217" t="str">
        <f>'SITE 7'!$H$6</f>
        <v>SITE 7</v>
      </c>
      <c r="C1096" s="1217" t="s">
        <v>606</v>
      </c>
      <c r="D1096" s="1218" t="s">
        <v>46</v>
      </c>
      <c r="E1096" s="1223" t="str">
        <f>'SITE 7'!B407</f>
        <v>Animateur 15</v>
      </c>
      <c r="F1096" s="1224">
        <f>'SITE 7'!C407</f>
        <v>0</v>
      </c>
      <c r="G1096" s="1225">
        <f>'SITE 7'!D407</f>
        <v>0</v>
      </c>
      <c r="H1096" s="1226">
        <f>'SITE 7'!E407</f>
        <v>0</v>
      </c>
    </row>
    <row r="1097" spans="1:8" x14ac:dyDescent="0.25">
      <c r="A1097" s="1217" t="s">
        <v>396</v>
      </c>
      <c r="B1097" s="1217" t="str">
        <f>'SITE 7'!$H$6</f>
        <v>SITE 7</v>
      </c>
      <c r="C1097" s="1217" t="s">
        <v>606</v>
      </c>
      <c r="D1097" s="1218" t="s">
        <v>315</v>
      </c>
      <c r="E1097" s="1223" t="str">
        <f>'SITE 7'!B411</f>
        <v>Agents d'entretien 1</v>
      </c>
      <c r="F1097" s="1224">
        <f>'SITE 7'!C411</f>
        <v>0</v>
      </c>
      <c r="G1097" s="1225">
        <f>'SITE 7'!D411</f>
        <v>0</v>
      </c>
      <c r="H1097" s="1226">
        <f>'SITE 7'!E411</f>
        <v>0</v>
      </c>
    </row>
    <row r="1098" spans="1:8" x14ac:dyDescent="0.25">
      <c r="A1098" s="1217" t="s">
        <v>396</v>
      </c>
      <c r="B1098" s="1217" t="str">
        <f>'SITE 7'!$H$6</f>
        <v>SITE 7</v>
      </c>
      <c r="C1098" s="1217" t="s">
        <v>606</v>
      </c>
      <c r="D1098" s="1218" t="s">
        <v>315</v>
      </c>
      <c r="E1098" s="1223" t="str">
        <f>'SITE 7'!B412</f>
        <v>Agents d'entretien 2</v>
      </c>
      <c r="F1098" s="1224">
        <f>'SITE 7'!C412</f>
        <v>0</v>
      </c>
      <c r="G1098" s="1225">
        <f>'SITE 7'!D412</f>
        <v>0</v>
      </c>
      <c r="H1098" s="1226">
        <f>'SITE 7'!E412</f>
        <v>0</v>
      </c>
    </row>
    <row r="1099" spans="1:8" x14ac:dyDescent="0.25">
      <c r="A1099" s="1217" t="s">
        <v>396</v>
      </c>
      <c r="B1099" s="1217" t="str">
        <f>'SITE 7'!$H$6</f>
        <v>SITE 7</v>
      </c>
      <c r="C1099" s="1217" t="s">
        <v>606</v>
      </c>
      <c r="D1099" s="1218" t="s">
        <v>315</v>
      </c>
      <c r="E1099" s="1223" t="str">
        <f>'SITE 7'!B413</f>
        <v>Agents d'entretien 3</v>
      </c>
      <c r="F1099" s="1224">
        <f>'SITE 7'!C413</f>
        <v>0</v>
      </c>
      <c r="G1099" s="1225">
        <f>'SITE 7'!D413</f>
        <v>0</v>
      </c>
      <c r="H1099" s="1226">
        <f>'SITE 7'!E413</f>
        <v>0</v>
      </c>
    </row>
    <row r="1100" spans="1:8" x14ac:dyDescent="0.25">
      <c r="A1100" s="1217" t="s">
        <v>396</v>
      </c>
      <c r="B1100" s="1217" t="str">
        <f>'SITE 7'!$H$6</f>
        <v>SITE 7</v>
      </c>
      <c r="C1100" s="1217" t="s">
        <v>606</v>
      </c>
      <c r="D1100" s="1218" t="s">
        <v>316</v>
      </c>
      <c r="E1100" s="1223" t="str">
        <f>'SITE 7'!B417</f>
        <v>Secrétaire 1</v>
      </c>
      <c r="F1100" s="1224">
        <f>'SITE 7'!C417</f>
        <v>0</v>
      </c>
      <c r="G1100" s="1225">
        <f>'SITE 7'!D417</f>
        <v>0</v>
      </c>
      <c r="H1100" s="1226">
        <f>'SITE 7'!E417</f>
        <v>0</v>
      </c>
    </row>
    <row r="1101" spans="1:8" x14ac:dyDescent="0.25">
      <c r="A1101" s="1217" t="s">
        <v>396</v>
      </c>
      <c r="B1101" s="1217" t="str">
        <f>'SITE 7'!$H$6</f>
        <v>SITE 7</v>
      </c>
      <c r="C1101" s="1217" t="s">
        <v>606</v>
      </c>
      <c r="D1101" s="1218" t="s">
        <v>316</v>
      </c>
      <c r="E1101" s="1223" t="str">
        <f>'SITE 7'!B418</f>
        <v>Secrétaire 2</v>
      </c>
      <c r="F1101" s="1224">
        <f>'SITE 7'!C418</f>
        <v>0</v>
      </c>
      <c r="G1101" s="1225">
        <f>'SITE 7'!D418</f>
        <v>0</v>
      </c>
      <c r="H1101" s="1226">
        <f>'SITE 7'!E418</f>
        <v>0</v>
      </c>
    </row>
    <row r="1102" spans="1:8" x14ac:dyDescent="0.25">
      <c r="A1102" s="1217" t="s">
        <v>396</v>
      </c>
      <c r="B1102" s="1217" t="str">
        <f>'SITE 7'!$H$6</f>
        <v>SITE 7</v>
      </c>
      <c r="C1102" s="1217" t="s">
        <v>606</v>
      </c>
      <c r="D1102" s="1218" t="s">
        <v>316</v>
      </c>
      <c r="E1102" s="1223" t="str">
        <f>'SITE 7'!B419</f>
        <v>Secrétaire 3</v>
      </c>
      <c r="F1102" s="1224">
        <f>'SITE 7'!C419</f>
        <v>0</v>
      </c>
      <c r="G1102" s="1225">
        <f>'SITE 7'!D419</f>
        <v>0</v>
      </c>
      <c r="H1102" s="1226">
        <f>'SITE 7'!E419</f>
        <v>0</v>
      </c>
    </row>
    <row r="1103" spans="1:8" x14ac:dyDescent="0.25">
      <c r="A1103" s="1217" t="s">
        <v>396</v>
      </c>
      <c r="B1103" s="1217" t="str">
        <f>'SITE 7'!$H$6</f>
        <v>SITE 7</v>
      </c>
      <c r="C1103" s="1217" t="s">
        <v>606</v>
      </c>
      <c r="D1103" s="1218" t="s">
        <v>316</v>
      </c>
      <c r="E1103" s="1223" t="str">
        <f>'SITE 7'!B420</f>
        <v>Secrétaire 4</v>
      </c>
      <c r="F1103" s="1224">
        <f>'SITE 7'!C420</f>
        <v>0</v>
      </c>
      <c r="G1103" s="1225">
        <f>'SITE 7'!D420</f>
        <v>0</v>
      </c>
      <c r="H1103" s="1226">
        <f>'SITE 7'!E420</f>
        <v>0</v>
      </c>
    </row>
    <row r="1104" spans="1:8" x14ac:dyDescent="0.25">
      <c r="A1104" s="1217" t="s">
        <v>396</v>
      </c>
      <c r="B1104" s="1217" t="str">
        <f>'SITE 7'!$H$6</f>
        <v>SITE 7</v>
      </c>
      <c r="C1104" s="1217" t="s">
        <v>606</v>
      </c>
      <c r="D1104" s="1218" t="s">
        <v>316</v>
      </c>
      <c r="E1104" s="1223" t="str">
        <f>'SITE 7'!B421</f>
        <v>Secrétaire 5</v>
      </c>
      <c r="F1104" s="1224">
        <f>'SITE 7'!C421</f>
        <v>0</v>
      </c>
      <c r="G1104" s="1225">
        <f>'SITE 7'!D421</f>
        <v>0</v>
      </c>
      <c r="H1104" s="1226">
        <f>'SITE 7'!E421</f>
        <v>0</v>
      </c>
    </row>
    <row r="1105" spans="1:8" x14ac:dyDescent="0.25">
      <c r="A1105" s="1217" t="s">
        <v>396</v>
      </c>
      <c r="B1105" s="1217" t="str">
        <f>'SITE 7'!$H$6</f>
        <v>SITE 7</v>
      </c>
      <c r="C1105" s="1217" t="s">
        <v>607</v>
      </c>
      <c r="D1105" s="1218" t="s">
        <v>21</v>
      </c>
      <c r="E1105" s="1223" t="str">
        <f>'SITE 7'!B512</f>
        <v>Coordinateur 1</v>
      </c>
      <c r="F1105" s="1224">
        <f>'SITE 7'!C512</f>
        <v>0</v>
      </c>
      <c r="G1105" s="1225">
        <f>'SITE 7'!D512</f>
        <v>0</v>
      </c>
      <c r="H1105" s="1226">
        <f>'SITE 7'!E512</f>
        <v>0</v>
      </c>
    </row>
    <row r="1106" spans="1:8" x14ac:dyDescent="0.25">
      <c r="A1106" s="1217" t="s">
        <v>396</v>
      </c>
      <c r="B1106" s="1217" t="str">
        <f>'SITE 7'!$H$6</f>
        <v>SITE 7</v>
      </c>
      <c r="C1106" s="1217" t="s">
        <v>607</v>
      </c>
      <c r="D1106" s="1218" t="s">
        <v>21</v>
      </c>
      <c r="E1106" s="1223" t="str">
        <f>'SITE 7'!B513</f>
        <v>Coordinateur 2</v>
      </c>
      <c r="F1106" s="1224">
        <f>'SITE 7'!C513</f>
        <v>0</v>
      </c>
      <c r="G1106" s="1225">
        <f>'SITE 7'!D513</f>
        <v>0</v>
      </c>
      <c r="H1106" s="1226">
        <f>'SITE 7'!E513</f>
        <v>0</v>
      </c>
    </row>
    <row r="1107" spans="1:8" x14ac:dyDescent="0.25">
      <c r="A1107" s="1217" t="s">
        <v>396</v>
      </c>
      <c r="B1107" s="1217" t="str">
        <f>'SITE 7'!$H$6</f>
        <v>SITE 7</v>
      </c>
      <c r="C1107" s="1217" t="s">
        <v>607</v>
      </c>
      <c r="D1107" s="1218" t="s">
        <v>21</v>
      </c>
      <c r="E1107" s="1223" t="str">
        <f>'SITE 7'!B514</f>
        <v>Coordinateur 3</v>
      </c>
      <c r="F1107" s="1224">
        <f>'SITE 7'!C514</f>
        <v>0</v>
      </c>
      <c r="G1107" s="1225">
        <f>'SITE 7'!D514</f>
        <v>0</v>
      </c>
      <c r="H1107" s="1226">
        <f>'SITE 7'!E514</f>
        <v>0</v>
      </c>
    </row>
    <row r="1108" spans="1:8" x14ac:dyDescent="0.25">
      <c r="A1108" s="1217" t="s">
        <v>396</v>
      </c>
      <c r="B1108" s="1217" t="str">
        <f>'SITE 7'!$H$6</f>
        <v>SITE 7</v>
      </c>
      <c r="C1108" s="1217" t="s">
        <v>607</v>
      </c>
      <c r="D1108" s="1218" t="s">
        <v>605</v>
      </c>
      <c r="E1108" s="1223" t="str">
        <f>'SITE 7'!B518</f>
        <v>Responsable 1</v>
      </c>
      <c r="F1108" s="1224">
        <f>'SITE 7'!C518</f>
        <v>0</v>
      </c>
      <c r="G1108" s="1225">
        <f>'SITE 7'!D518</f>
        <v>0</v>
      </c>
      <c r="H1108" s="1226">
        <f>'SITE 7'!E518</f>
        <v>0</v>
      </c>
    </row>
    <row r="1109" spans="1:8" x14ac:dyDescent="0.25">
      <c r="A1109" s="1217" t="s">
        <v>396</v>
      </c>
      <c r="B1109" s="1217" t="str">
        <f>'SITE 7'!$H$6</f>
        <v>SITE 7</v>
      </c>
      <c r="C1109" s="1217" t="s">
        <v>607</v>
      </c>
      <c r="D1109" s="1218" t="s">
        <v>605</v>
      </c>
      <c r="E1109" s="1223" t="str">
        <f>'SITE 7'!B519</f>
        <v>Responsable 2</v>
      </c>
      <c r="F1109" s="1224">
        <f>'SITE 7'!C519</f>
        <v>0</v>
      </c>
      <c r="G1109" s="1225">
        <f>'SITE 7'!D519</f>
        <v>0</v>
      </c>
      <c r="H1109" s="1226">
        <f>'SITE 7'!E519</f>
        <v>0</v>
      </c>
    </row>
    <row r="1110" spans="1:8" x14ac:dyDescent="0.25">
      <c r="A1110" s="1217" t="s">
        <v>396</v>
      </c>
      <c r="B1110" s="1217" t="str">
        <f>'SITE 7'!$H$6</f>
        <v>SITE 7</v>
      </c>
      <c r="C1110" s="1217" t="s">
        <v>607</v>
      </c>
      <c r="D1110" s="1218" t="s">
        <v>605</v>
      </c>
      <c r="E1110" s="1223" t="str">
        <f>'SITE 7'!B520</f>
        <v>Responsable 3</v>
      </c>
      <c r="F1110" s="1224">
        <f>'SITE 7'!C520</f>
        <v>0</v>
      </c>
      <c r="G1110" s="1225">
        <f>'SITE 7'!D520</f>
        <v>0</v>
      </c>
      <c r="H1110" s="1226">
        <f>'SITE 7'!E520</f>
        <v>0</v>
      </c>
    </row>
    <row r="1111" spans="1:8" x14ac:dyDescent="0.25">
      <c r="A1111" s="1217" t="s">
        <v>396</v>
      </c>
      <c r="B1111" s="1217" t="str">
        <f>'SITE 7'!$H$6</f>
        <v>SITE 7</v>
      </c>
      <c r="C1111" s="1217" t="s">
        <v>607</v>
      </c>
      <c r="D1111" s="1218" t="s">
        <v>46</v>
      </c>
      <c r="E1111" s="1223" t="str">
        <f>'SITE 7'!B524</f>
        <v>Animateur 1</v>
      </c>
      <c r="F1111" s="1224">
        <f>'SITE 7'!C524</f>
        <v>0</v>
      </c>
      <c r="G1111" s="1225">
        <f>'SITE 7'!D524</f>
        <v>0</v>
      </c>
      <c r="H1111" s="1226">
        <f>'SITE 7'!E524</f>
        <v>0</v>
      </c>
    </row>
    <row r="1112" spans="1:8" x14ac:dyDescent="0.25">
      <c r="A1112" s="1217" t="s">
        <v>396</v>
      </c>
      <c r="B1112" s="1217" t="str">
        <f>'SITE 7'!$H$6</f>
        <v>SITE 7</v>
      </c>
      <c r="C1112" s="1217" t="s">
        <v>607</v>
      </c>
      <c r="D1112" s="1218" t="s">
        <v>46</v>
      </c>
      <c r="E1112" s="1223" t="str">
        <f>'SITE 7'!B525</f>
        <v>Animateur 2</v>
      </c>
      <c r="F1112" s="1224">
        <f>'SITE 7'!C525</f>
        <v>0</v>
      </c>
      <c r="G1112" s="1225">
        <f>'SITE 7'!D525</f>
        <v>0</v>
      </c>
      <c r="H1112" s="1226">
        <f>'SITE 7'!E525</f>
        <v>0</v>
      </c>
    </row>
    <row r="1113" spans="1:8" x14ac:dyDescent="0.25">
      <c r="A1113" s="1217" t="s">
        <v>396</v>
      </c>
      <c r="B1113" s="1217" t="str">
        <f>'SITE 7'!$H$6</f>
        <v>SITE 7</v>
      </c>
      <c r="C1113" s="1217" t="s">
        <v>607</v>
      </c>
      <c r="D1113" s="1218" t="s">
        <v>46</v>
      </c>
      <c r="E1113" s="1223" t="str">
        <f>'SITE 7'!B526</f>
        <v>Animateur 3</v>
      </c>
      <c r="F1113" s="1224">
        <f>'SITE 7'!C526</f>
        <v>0</v>
      </c>
      <c r="G1113" s="1225">
        <f>'SITE 7'!D526</f>
        <v>0</v>
      </c>
      <c r="H1113" s="1226">
        <f>'SITE 7'!E526</f>
        <v>0</v>
      </c>
    </row>
    <row r="1114" spans="1:8" x14ac:dyDescent="0.25">
      <c r="A1114" s="1217" t="s">
        <v>396</v>
      </c>
      <c r="B1114" s="1217" t="str">
        <f>'SITE 7'!$H$6</f>
        <v>SITE 7</v>
      </c>
      <c r="C1114" s="1217" t="s">
        <v>607</v>
      </c>
      <c r="D1114" s="1218" t="s">
        <v>46</v>
      </c>
      <c r="E1114" s="1223" t="str">
        <f>'SITE 7'!B527</f>
        <v>Animateur 4</v>
      </c>
      <c r="F1114" s="1224">
        <f>'SITE 7'!C527</f>
        <v>0</v>
      </c>
      <c r="G1114" s="1225">
        <f>'SITE 7'!D527</f>
        <v>0</v>
      </c>
      <c r="H1114" s="1226">
        <f>'SITE 7'!E527</f>
        <v>0</v>
      </c>
    </row>
    <row r="1115" spans="1:8" x14ac:dyDescent="0.25">
      <c r="A1115" s="1217" t="s">
        <v>396</v>
      </c>
      <c r="B1115" s="1217" t="str">
        <f>'SITE 7'!$H$6</f>
        <v>SITE 7</v>
      </c>
      <c r="C1115" s="1217" t="s">
        <v>607</v>
      </c>
      <c r="D1115" s="1218" t="s">
        <v>46</v>
      </c>
      <c r="E1115" s="1223" t="str">
        <f>'SITE 7'!B528</f>
        <v>Animateur 5</v>
      </c>
      <c r="F1115" s="1224">
        <f>'SITE 7'!C528</f>
        <v>0</v>
      </c>
      <c r="G1115" s="1225">
        <f>'SITE 7'!D528</f>
        <v>0</v>
      </c>
      <c r="H1115" s="1226">
        <f>'SITE 7'!E528</f>
        <v>0</v>
      </c>
    </row>
    <row r="1116" spans="1:8" x14ac:dyDescent="0.25">
      <c r="A1116" s="1217" t="s">
        <v>396</v>
      </c>
      <c r="B1116" s="1217" t="str">
        <f>'SITE 7'!$H$6</f>
        <v>SITE 7</v>
      </c>
      <c r="C1116" s="1217" t="s">
        <v>607</v>
      </c>
      <c r="D1116" s="1218" t="s">
        <v>46</v>
      </c>
      <c r="E1116" s="1223" t="str">
        <f>'SITE 7'!B529</f>
        <v>Animateur 6</v>
      </c>
      <c r="F1116" s="1224">
        <f>'SITE 7'!C529</f>
        <v>0</v>
      </c>
      <c r="G1116" s="1225">
        <f>'SITE 7'!D529</f>
        <v>0</v>
      </c>
      <c r="H1116" s="1226">
        <f>'SITE 7'!E529</f>
        <v>0</v>
      </c>
    </row>
    <row r="1117" spans="1:8" x14ac:dyDescent="0.25">
      <c r="A1117" s="1217" t="s">
        <v>396</v>
      </c>
      <c r="B1117" s="1217" t="str">
        <f>'SITE 7'!$H$6</f>
        <v>SITE 7</v>
      </c>
      <c r="C1117" s="1217" t="s">
        <v>607</v>
      </c>
      <c r="D1117" s="1218" t="s">
        <v>46</v>
      </c>
      <c r="E1117" s="1223" t="str">
        <f>'SITE 7'!B530</f>
        <v>Animateur 7</v>
      </c>
      <c r="F1117" s="1224">
        <f>'SITE 7'!C530</f>
        <v>0</v>
      </c>
      <c r="G1117" s="1225">
        <f>'SITE 7'!D530</f>
        <v>0</v>
      </c>
      <c r="H1117" s="1226">
        <f>'SITE 7'!E530</f>
        <v>0</v>
      </c>
    </row>
    <row r="1118" spans="1:8" x14ac:dyDescent="0.25">
      <c r="A1118" s="1217" t="s">
        <v>396</v>
      </c>
      <c r="B1118" s="1217" t="str">
        <f>'SITE 7'!$H$6</f>
        <v>SITE 7</v>
      </c>
      <c r="C1118" s="1217" t="s">
        <v>607</v>
      </c>
      <c r="D1118" s="1218" t="s">
        <v>46</v>
      </c>
      <c r="E1118" s="1223" t="str">
        <f>'SITE 7'!B531</f>
        <v>Animateur 8</v>
      </c>
      <c r="F1118" s="1224">
        <f>'SITE 7'!C531</f>
        <v>0</v>
      </c>
      <c r="G1118" s="1225">
        <f>'SITE 7'!D531</f>
        <v>0</v>
      </c>
      <c r="H1118" s="1226">
        <f>'SITE 7'!E531</f>
        <v>0</v>
      </c>
    </row>
    <row r="1119" spans="1:8" x14ac:dyDescent="0.25">
      <c r="A1119" s="1217" t="s">
        <v>396</v>
      </c>
      <c r="B1119" s="1217" t="str">
        <f>'SITE 7'!$H$6</f>
        <v>SITE 7</v>
      </c>
      <c r="C1119" s="1217" t="s">
        <v>607</v>
      </c>
      <c r="D1119" s="1218" t="s">
        <v>46</v>
      </c>
      <c r="E1119" s="1223" t="str">
        <f>'SITE 7'!B532</f>
        <v>Animateur 9</v>
      </c>
      <c r="F1119" s="1224">
        <f>'SITE 7'!C532</f>
        <v>0</v>
      </c>
      <c r="G1119" s="1225">
        <f>'SITE 7'!D532</f>
        <v>0</v>
      </c>
      <c r="H1119" s="1226">
        <f>'SITE 7'!E532</f>
        <v>0</v>
      </c>
    </row>
    <row r="1120" spans="1:8" x14ac:dyDescent="0.25">
      <c r="A1120" s="1217" t="s">
        <v>396</v>
      </c>
      <c r="B1120" s="1217" t="str">
        <f>'SITE 7'!$H$6</f>
        <v>SITE 7</v>
      </c>
      <c r="C1120" s="1217" t="s">
        <v>607</v>
      </c>
      <c r="D1120" s="1218" t="s">
        <v>46</v>
      </c>
      <c r="E1120" s="1223" t="str">
        <f>'SITE 7'!B533</f>
        <v>Animateur 10</v>
      </c>
      <c r="F1120" s="1224">
        <f>'SITE 7'!C533</f>
        <v>0</v>
      </c>
      <c r="G1120" s="1225">
        <f>'SITE 7'!D533</f>
        <v>0</v>
      </c>
      <c r="H1120" s="1226">
        <f>'SITE 7'!E533</f>
        <v>0</v>
      </c>
    </row>
    <row r="1121" spans="1:8" x14ac:dyDescent="0.25">
      <c r="A1121" s="1217" t="s">
        <v>396</v>
      </c>
      <c r="B1121" s="1217" t="str">
        <f>'SITE 7'!$H$6</f>
        <v>SITE 7</v>
      </c>
      <c r="C1121" s="1217" t="s">
        <v>607</v>
      </c>
      <c r="D1121" s="1218" t="s">
        <v>46</v>
      </c>
      <c r="E1121" s="1223" t="str">
        <f>'SITE 7'!B534</f>
        <v>Animateur 11</v>
      </c>
      <c r="F1121" s="1224">
        <f>'SITE 7'!C534</f>
        <v>0</v>
      </c>
      <c r="G1121" s="1225">
        <f>'SITE 7'!D534</f>
        <v>0</v>
      </c>
      <c r="H1121" s="1226">
        <f>'SITE 7'!E534</f>
        <v>0</v>
      </c>
    </row>
    <row r="1122" spans="1:8" x14ac:dyDescent="0.25">
      <c r="A1122" s="1217" t="s">
        <v>396</v>
      </c>
      <c r="B1122" s="1217" t="str">
        <f>'SITE 7'!$H$6</f>
        <v>SITE 7</v>
      </c>
      <c r="C1122" s="1217" t="s">
        <v>607</v>
      </c>
      <c r="D1122" s="1218" t="s">
        <v>46</v>
      </c>
      <c r="E1122" s="1223" t="str">
        <f>'SITE 7'!B535</f>
        <v>Animateur 12</v>
      </c>
      <c r="F1122" s="1224">
        <f>'SITE 7'!C535</f>
        <v>0</v>
      </c>
      <c r="G1122" s="1225">
        <f>'SITE 7'!D535</f>
        <v>0</v>
      </c>
      <c r="H1122" s="1226">
        <f>'SITE 7'!E535</f>
        <v>0</v>
      </c>
    </row>
    <row r="1123" spans="1:8" x14ac:dyDescent="0.25">
      <c r="A1123" s="1217" t="s">
        <v>396</v>
      </c>
      <c r="B1123" s="1217" t="str">
        <f>'SITE 7'!$H$6</f>
        <v>SITE 7</v>
      </c>
      <c r="C1123" s="1217" t="s">
        <v>607</v>
      </c>
      <c r="D1123" s="1218" t="s">
        <v>46</v>
      </c>
      <c r="E1123" s="1223" t="str">
        <f>'SITE 7'!B536</f>
        <v>Animateur 13</v>
      </c>
      <c r="F1123" s="1224">
        <f>'SITE 7'!C536</f>
        <v>0</v>
      </c>
      <c r="G1123" s="1225">
        <f>'SITE 7'!D536</f>
        <v>0</v>
      </c>
      <c r="H1123" s="1226">
        <f>'SITE 7'!E536</f>
        <v>0</v>
      </c>
    </row>
    <row r="1124" spans="1:8" x14ac:dyDescent="0.25">
      <c r="A1124" s="1217" t="s">
        <v>396</v>
      </c>
      <c r="B1124" s="1217" t="str">
        <f>'SITE 7'!$H$6</f>
        <v>SITE 7</v>
      </c>
      <c r="C1124" s="1217" t="s">
        <v>607</v>
      </c>
      <c r="D1124" s="1218" t="s">
        <v>46</v>
      </c>
      <c r="E1124" s="1223" t="str">
        <f>'SITE 7'!B537</f>
        <v>Animateur 14</v>
      </c>
      <c r="F1124" s="1224">
        <f>'SITE 7'!C537</f>
        <v>0</v>
      </c>
      <c r="G1124" s="1225">
        <f>'SITE 7'!D537</f>
        <v>0</v>
      </c>
      <c r="H1124" s="1226">
        <f>'SITE 7'!E537</f>
        <v>0</v>
      </c>
    </row>
    <row r="1125" spans="1:8" x14ac:dyDescent="0.25">
      <c r="A1125" s="1217" t="s">
        <v>396</v>
      </c>
      <c r="B1125" s="1217" t="str">
        <f>'SITE 7'!$H$6</f>
        <v>SITE 7</v>
      </c>
      <c r="C1125" s="1217" t="s">
        <v>607</v>
      </c>
      <c r="D1125" s="1218" t="s">
        <v>46</v>
      </c>
      <c r="E1125" s="1223" t="str">
        <f>'SITE 7'!B538</f>
        <v>Animateur 15</v>
      </c>
      <c r="F1125" s="1224">
        <f>'SITE 7'!C538</f>
        <v>0</v>
      </c>
      <c r="G1125" s="1225">
        <f>'SITE 7'!D538</f>
        <v>0</v>
      </c>
      <c r="H1125" s="1226">
        <f>'SITE 7'!E538</f>
        <v>0</v>
      </c>
    </row>
    <row r="1126" spans="1:8" x14ac:dyDescent="0.25">
      <c r="A1126" s="1217" t="s">
        <v>396</v>
      </c>
      <c r="B1126" s="1217" t="str">
        <f>'SITE 7'!$H$6</f>
        <v>SITE 7</v>
      </c>
      <c r="C1126" s="1217" t="s">
        <v>607</v>
      </c>
      <c r="D1126" s="1218" t="s">
        <v>315</v>
      </c>
      <c r="E1126" s="1223" t="str">
        <f>'SITE 7'!B542</f>
        <v>Agents d'entretien 1</v>
      </c>
      <c r="F1126" s="1224">
        <f>'SITE 7'!C542</f>
        <v>0</v>
      </c>
      <c r="G1126" s="1225">
        <f>'SITE 7'!D542</f>
        <v>0</v>
      </c>
      <c r="H1126" s="1226">
        <f>'SITE 7'!E542</f>
        <v>0</v>
      </c>
    </row>
    <row r="1127" spans="1:8" x14ac:dyDescent="0.25">
      <c r="A1127" s="1217" t="s">
        <v>396</v>
      </c>
      <c r="B1127" s="1217" t="str">
        <f>'SITE 7'!$H$6</f>
        <v>SITE 7</v>
      </c>
      <c r="C1127" s="1217" t="s">
        <v>607</v>
      </c>
      <c r="D1127" s="1218" t="s">
        <v>315</v>
      </c>
      <c r="E1127" s="1223" t="str">
        <f>'SITE 7'!B543</f>
        <v>Agents d'entretien 2</v>
      </c>
      <c r="F1127" s="1224">
        <f>'SITE 7'!C543</f>
        <v>0</v>
      </c>
      <c r="G1127" s="1225">
        <f>'SITE 7'!D543</f>
        <v>0</v>
      </c>
      <c r="H1127" s="1226">
        <f>'SITE 7'!E543</f>
        <v>0</v>
      </c>
    </row>
    <row r="1128" spans="1:8" x14ac:dyDescent="0.25">
      <c r="A1128" s="1217" t="s">
        <v>396</v>
      </c>
      <c r="B1128" s="1217" t="str">
        <f>'SITE 7'!$H$6</f>
        <v>SITE 7</v>
      </c>
      <c r="C1128" s="1217" t="s">
        <v>607</v>
      </c>
      <c r="D1128" s="1218" t="s">
        <v>315</v>
      </c>
      <c r="E1128" s="1223" t="str">
        <f>'SITE 7'!B544</f>
        <v>Agents d'entretien 3</v>
      </c>
      <c r="F1128" s="1224">
        <f>'SITE 7'!C544</f>
        <v>0</v>
      </c>
      <c r="G1128" s="1225">
        <f>'SITE 7'!D544</f>
        <v>0</v>
      </c>
      <c r="H1128" s="1226">
        <f>'SITE 7'!E544</f>
        <v>0</v>
      </c>
    </row>
    <row r="1129" spans="1:8" x14ac:dyDescent="0.25">
      <c r="A1129" s="1217" t="s">
        <v>396</v>
      </c>
      <c r="B1129" s="1217" t="str">
        <f>'SITE 7'!$H$6</f>
        <v>SITE 7</v>
      </c>
      <c r="C1129" s="1217" t="s">
        <v>607</v>
      </c>
      <c r="D1129" s="1218" t="s">
        <v>316</v>
      </c>
      <c r="E1129" s="1223" t="str">
        <f>'SITE 7'!B548</f>
        <v>Secrétaire 1</v>
      </c>
      <c r="F1129" s="1224">
        <f>'SITE 7'!C548</f>
        <v>0</v>
      </c>
      <c r="G1129" s="1225">
        <f>'SITE 7'!D548</f>
        <v>0</v>
      </c>
      <c r="H1129" s="1226">
        <f>'SITE 7'!E548</f>
        <v>0</v>
      </c>
    </row>
    <row r="1130" spans="1:8" x14ac:dyDescent="0.25">
      <c r="A1130" s="1217" t="s">
        <v>396</v>
      </c>
      <c r="B1130" s="1217" t="str">
        <f>'SITE 7'!$H$6</f>
        <v>SITE 7</v>
      </c>
      <c r="C1130" s="1217" t="s">
        <v>607</v>
      </c>
      <c r="D1130" s="1218" t="s">
        <v>316</v>
      </c>
      <c r="E1130" s="1223" t="str">
        <f>'SITE 7'!B549</f>
        <v>Secrétaire 2</v>
      </c>
      <c r="F1130" s="1224">
        <f>'SITE 7'!C549</f>
        <v>0</v>
      </c>
      <c r="G1130" s="1225">
        <f>'SITE 7'!D549</f>
        <v>0</v>
      </c>
      <c r="H1130" s="1226">
        <f>'SITE 7'!E549</f>
        <v>0</v>
      </c>
    </row>
    <row r="1131" spans="1:8" x14ac:dyDescent="0.25">
      <c r="A1131" s="1217" t="s">
        <v>396</v>
      </c>
      <c r="B1131" s="1217" t="str">
        <f>'SITE 7'!$H$6</f>
        <v>SITE 7</v>
      </c>
      <c r="C1131" s="1217" t="s">
        <v>607</v>
      </c>
      <c r="D1131" s="1218" t="s">
        <v>316</v>
      </c>
      <c r="E1131" s="1223" t="str">
        <f>'SITE 7'!B550</f>
        <v>Secrétaire 3</v>
      </c>
      <c r="F1131" s="1224">
        <f>'SITE 7'!C550</f>
        <v>0</v>
      </c>
      <c r="G1131" s="1225">
        <f>'SITE 7'!D550</f>
        <v>0</v>
      </c>
      <c r="H1131" s="1226">
        <f>'SITE 7'!E550</f>
        <v>0</v>
      </c>
    </row>
    <row r="1132" spans="1:8" x14ac:dyDescent="0.25">
      <c r="A1132" s="1217" t="s">
        <v>396</v>
      </c>
      <c r="B1132" s="1217" t="str">
        <f>'SITE 7'!$H$6</f>
        <v>SITE 7</v>
      </c>
      <c r="C1132" s="1217" t="s">
        <v>607</v>
      </c>
      <c r="D1132" s="1218" t="s">
        <v>316</v>
      </c>
      <c r="E1132" s="1223" t="str">
        <f>'SITE 7'!B551</f>
        <v>Secrétaire 4</v>
      </c>
      <c r="F1132" s="1224">
        <f>'SITE 7'!C551</f>
        <v>0</v>
      </c>
      <c r="G1132" s="1225">
        <f>'SITE 7'!D551</f>
        <v>0</v>
      </c>
      <c r="H1132" s="1226">
        <f>'SITE 7'!E551</f>
        <v>0</v>
      </c>
    </row>
    <row r="1133" spans="1:8" x14ac:dyDescent="0.25">
      <c r="A1133" s="1217" t="s">
        <v>396</v>
      </c>
      <c r="B1133" s="1217" t="str">
        <f>'SITE 7'!$H$6</f>
        <v>SITE 7</v>
      </c>
      <c r="C1133" s="1217" t="s">
        <v>607</v>
      </c>
      <c r="D1133" s="1218" t="s">
        <v>316</v>
      </c>
      <c r="E1133" s="1223" t="str">
        <f>'SITE 7'!B552</f>
        <v>Secrétaire 5</v>
      </c>
      <c r="F1133" s="1224">
        <f>'SITE 7'!C552</f>
        <v>0</v>
      </c>
      <c r="G1133" s="1225">
        <f>'SITE 7'!D552</f>
        <v>0</v>
      </c>
      <c r="H1133" s="1226">
        <f>'SITE 7'!E552</f>
        <v>0</v>
      </c>
    </row>
    <row r="1134" spans="1:8" x14ac:dyDescent="0.25">
      <c r="A1134" s="1217" t="s">
        <v>396</v>
      </c>
      <c r="B1134" s="1217" t="str">
        <f>'SITE 7'!$H$6</f>
        <v>SITE 7</v>
      </c>
      <c r="C1134" s="1217" t="s">
        <v>609</v>
      </c>
      <c r="D1134" s="1218" t="s">
        <v>21</v>
      </c>
      <c r="E1134" s="1223" t="str">
        <f>'SITE 7'!B631</f>
        <v>Coordinateur 1</v>
      </c>
      <c r="F1134" s="1224">
        <f>'SITE 7'!C631</f>
        <v>0</v>
      </c>
      <c r="G1134" s="1225">
        <f>'SITE 7'!D631</f>
        <v>0</v>
      </c>
      <c r="H1134" s="1226">
        <f>'SITE 7'!E631</f>
        <v>0</v>
      </c>
    </row>
    <row r="1135" spans="1:8" x14ac:dyDescent="0.25">
      <c r="A1135" s="1217" t="s">
        <v>396</v>
      </c>
      <c r="B1135" s="1217" t="str">
        <f>'SITE 7'!$H$6</f>
        <v>SITE 7</v>
      </c>
      <c r="C1135" s="1217" t="s">
        <v>609</v>
      </c>
      <c r="D1135" s="1218" t="s">
        <v>21</v>
      </c>
      <c r="E1135" s="1223" t="str">
        <f>'SITE 7'!B632</f>
        <v>Coordinateur 2</v>
      </c>
      <c r="F1135" s="1224">
        <f>'SITE 7'!C632</f>
        <v>0</v>
      </c>
      <c r="G1135" s="1225">
        <f>'SITE 7'!D632</f>
        <v>0</v>
      </c>
      <c r="H1135" s="1226">
        <f>'SITE 7'!E632</f>
        <v>0</v>
      </c>
    </row>
    <row r="1136" spans="1:8" x14ac:dyDescent="0.25">
      <c r="A1136" s="1217" t="s">
        <v>396</v>
      </c>
      <c r="B1136" s="1217" t="str">
        <f>'SITE 7'!$H$6</f>
        <v>SITE 7</v>
      </c>
      <c r="C1136" s="1217" t="s">
        <v>609</v>
      </c>
      <c r="D1136" s="1218" t="s">
        <v>21</v>
      </c>
      <c r="E1136" s="1223" t="str">
        <f>'SITE 7'!B633</f>
        <v>Coordinateur 3</v>
      </c>
      <c r="F1136" s="1224">
        <f>'SITE 7'!C633</f>
        <v>0</v>
      </c>
      <c r="G1136" s="1225">
        <f>'SITE 7'!D633</f>
        <v>0</v>
      </c>
      <c r="H1136" s="1226">
        <f>'SITE 7'!E633</f>
        <v>0</v>
      </c>
    </row>
    <row r="1137" spans="1:8" x14ac:dyDescent="0.25">
      <c r="A1137" s="1217" t="s">
        <v>396</v>
      </c>
      <c r="B1137" s="1217" t="str">
        <f>'SITE 7'!$H$6</f>
        <v>SITE 7</v>
      </c>
      <c r="C1137" s="1217" t="s">
        <v>609</v>
      </c>
      <c r="D1137" s="1218" t="s">
        <v>605</v>
      </c>
      <c r="E1137" s="1223" t="str">
        <f>'SITE 7'!B637</f>
        <v>Responsable 1</v>
      </c>
      <c r="F1137" s="1224">
        <f>'SITE 7'!C637</f>
        <v>0</v>
      </c>
      <c r="G1137" s="1225">
        <f>'SITE 7'!D637</f>
        <v>0</v>
      </c>
      <c r="H1137" s="1226">
        <f>'SITE 7'!E637</f>
        <v>0</v>
      </c>
    </row>
    <row r="1138" spans="1:8" x14ac:dyDescent="0.25">
      <c r="A1138" s="1217" t="s">
        <v>396</v>
      </c>
      <c r="B1138" s="1217" t="str">
        <f>'SITE 7'!$H$6</f>
        <v>SITE 7</v>
      </c>
      <c r="C1138" s="1217" t="s">
        <v>609</v>
      </c>
      <c r="D1138" s="1218" t="s">
        <v>605</v>
      </c>
      <c r="E1138" s="1223" t="str">
        <f>'SITE 7'!B638</f>
        <v>Responsable 2</v>
      </c>
      <c r="F1138" s="1224">
        <f>'SITE 7'!C638</f>
        <v>0</v>
      </c>
      <c r="G1138" s="1225">
        <f>'SITE 7'!D638</f>
        <v>0</v>
      </c>
      <c r="H1138" s="1226">
        <f>'SITE 7'!E638</f>
        <v>0</v>
      </c>
    </row>
    <row r="1139" spans="1:8" x14ac:dyDescent="0.25">
      <c r="A1139" s="1217" t="s">
        <v>396</v>
      </c>
      <c r="B1139" s="1217" t="str">
        <f>'SITE 7'!$H$6</f>
        <v>SITE 7</v>
      </c>
      <c r="C1139" s="1217" t="s">
        <v>609</v>
      </c>
      <c r="D1139" s="1218" t="s">
        <v>605</v>
      </c>
      <c r="E1139" s="1223" t="str">
        <f>'SITE 7'!B639</f>
        <v>Responsable 3</v>
      </c>
      <c r="F1139" s="1224">
        <f>'SITE 7'!C639</f>
        <v>0</v>
      </c>
      <c r="G1139" s="1225">
        <f>'SITE 7'!D639</f>
        <v>0</v>
      </c>
      <c r="H1139" s="1226">
        <f>'SITE 7'!E639</f>
        <v>0</v>
      </c>
    </row>
    <row r="1140" spans="1:8" x14ac:dyDescent="0.25">
      <c r="A1140" s="1217" t="s">
        <v>396</v>
      </c>
      <c r="B1140" s="1217" t="str">
        <f>'SITE 7'!$H$6</f>
        <v>SITE 7</v>
      </c>
      <c r="C1140" s="1217" t="s">
        <v>609</v>
      </c>
      <c r="D1140" s="1218" t="s">
        <v>46</v>
      </c>
      <c r="E1140" s="1223" t="str">
        <f>'SITE 7'!B643</f>
        <v>Animateur 1</v>
      </c>
      <c r="F1140" s="1224">
        <f>'SITE 7'!C643</f>
        <v>0</v>
      </c>
      <c r="G1140" s="1225">
        <f>'SITE 7'!D643</f>
        <v>0</v>
      </c>
      <c r="H1140" s="1226">
        <f>'SITE 7'!E643</f>
        <v>0</v>
      </c>
    </row>
    <row r="1141" spans="1:8" x14ac:dyDescent="0.25">
      <c r="A1141" s="1217" t="s">
        <v>396</v>
      </c>
      <c r="B1141" s="1217" t="str">
        <f>'SITE 7'!$H$6</f>
        <v>SITE 7</v>
      </c>
      <c r="C1141" s="1217" t="s">
        <v>609</v>
      </c>
      <c r="D1141" s="1218" t="s">
        <v>46</v>
      </c>
      <c r="E1141" s="1223" t="str">
        <f>'SITE 7'!B644</f>
        <v>Animateur 2</v>
      </c>
      <c r="F1141" s="1224">
        <f>'SITE 7'!C644</f>
        <v>0</v>
      </c>
      <c r="G1141" s="1225">
        <f>'SITE 7'!D644</f>
        <v>0</v>
      </c>
      <c r="H1141" s="1226">
        <f>'SITE 7'!E644</f>
        <v>0</v>
      </c>
    </row>
    <row r="1142" spans="1:8" x14ac:dyDescent="0.25">
      <c r="A1142" s="1217" t="s">
        <v>396</v>
      </c>
      <c r="B1142" s="1217" t="str">
        <f>'SITE 7'!$H$6</f>
        <v>SITE 7</v>
      </c>
      <c r="C1142" s="1217" t="s">
        <v>609</v>
      </c>
      <c r="D1142" s="1218" t="s">
        <v>46</v>
      </c>
      <c r="E1142" s="1223" t="str">
        <f>'SITE 7'!B645</f>
        <v>Animateur 3</v>
      </c>
      <c r="F1142" s="1224">
        <f>'SITE 7'!C645</f>
        <v>0</v>
      </c>
      <c r="G1142" s="1225">
        <f>'SITE 7'!D645</f>
        <v>0</v>
      </c>
      <c r="H1142" s="1226">
        <f>'SITE 7'!E645</f>
        <v>0</v>
      </c>
    </row>
    <row r="1143" spans="1:8" x14ac:dyDescent="0.25">
      <c r="A1143" s="1217" t="s">
        <v>396</v>
      </c>
      <c r="B1143" s="1217" t="str">
        <f>'SITE 7'!$H$6</f>
        <v>SITE 7</v>
      </c>
      <c r="C1143" s="1217" t="s">
        <v>609</v>
      </c>
      <c r="D1143" s="1218" t="s">
        <v>46</v>
      </c>
      <c r="E1143" s="1223" t="str">
        <f>'SITE 7'!B646</f>
        <v>Animateur 4</v>
      </c>
      <c r="F1143" s="1224">
        <f>'SITE 7'!C646</f>
        <v>0</v>
      </c>
      <c r="G1143" s="1225">
        <f>'SITE 7'!D646</f>
        <v>0</v>
      </c>
      <c r="H1143" s="1226">
        <f>'SITE 7'!E646</f>
        <v>0</v>
      </c>
    </row>
    <row r="1144" spans="1:8" x14ac:dyDescent="0.25">
      <c r="A1144" s="1217" t="s">
        <v>396</v>
      </c>
      <c r="B1144" s="1217" t="str">
        <f>'SITE 7'!$H$6</f>
        <v>SITE 7</v>
      </c>
      <c r="C1144" s="1217" t="s">
        <v>609</v>
      </c>
      <c r="D1144" s="1218" t="s">
        <v>46</v>
      </c>
      <c r="E1144" s="1223" t="str">
        <f>'SITE 7'!B647</f>
        <v>Animateur 5</v>
      </c>
      <c r="F1144" s="1224">
        <f>'SITE 7'!C647</f>
        <v>0</v>
      </c>
      <c r="G1144" s="1225">
        <f>'SITE 7'!D647</f>
        <v>0</v>
      </c>
      <c r="H1144" s="1226">
        <f>'SITE 7'!E647</f>
        <v>0</v>
      </c>
    </row>
    <row r="1145" spans="1:8" x14ac:dyDescent="0.25">
      <c r="A1145" s="1217" t="s">
        <v>396</v>
      </c>
      <c r="B1145" s="1217" t="str">
        <f>'SITE 7'!$H$6</f>
        <v>SITE 7</v>
      </c>
      <c r="C1145" s="1217" t="s">
        <v>609</v>
      </c>
      <c r="D1145" s="1218" t="s">
        <v>46</v>
      </c>
      <c r="E1145" s="1223" t="str">
        <f>'SITE 7'!B648</f>
        <v>Animateur 6</v>
      </c>
      <c r="F1145" s="1224">
        <f>'SITE 7'!C648</f>
        <v>0</v>
      </c>
      <c r="G1145" s="1225">
        <f>'SITE 7'!D648</f>
        <v>0</v>
      </c>
      <c r="H1145" s="1226">
        <f>'SITE 7'!E648</f>
        <v>0</v>
      </c>
    </row>
    <row r="1146" spans="1:8" x14ac:dyDescent="0.25">
      <c r="A1146" s="1217" t="s">
        <v>396</v>
      </c>
      <c r="B1146" s="1217" t="str">
        <f>'SITE 7'!$H$6</f>
        <v>SITE 7</v>
      </c>
      <c r="C1146" s="1217" t="s">
        <v>609</v>
      </c>
      <c r="D1146" s="1218" t="s">
        <v>46</v>
      </c>
      <c r="E1146" s="1223" t="str">
        <f>'SITE 7'!B649</f>
        <v>Animateur 7</v>
      </c>
      <c r="F1146" s="1224">
        <f>'SITE 7'!C649</f>
        <v>0</v>
      </c>
      <c r="G1146" s="1225">
        <f>'SITE 7'!D649</f>
        <v>0</v>
      </c>
      <c r="H1146" s="1226">
        <f>'SITE 7'!E649</f>
        <v>0</v>
      </c>
    </row>
    <row r="1147" spans="1:8" x14ac:dyDescent="0.25">
      <c r="A1147" s="1217" t="s">
        <v>396</v>
      </c>
      <c r="B1147" s="1217" t="str">
        <f>'SITE 7'!$H$6</f>
        <v>SITE 7</v>
      </c>
      <c r="C1147" s="1217" t="s">
        <v>609</v>
      </c>
      <c r="D1147" s="1218" t="s">
        <v>46</v>
      </c>
      <c r="E1147" s="1223" t="str">
        <f>'SITE 7'!B650</f>
        <v>Animateur 8</v>
      </c>
      <c r="F1147" s="1224">
        <f>'SITE 7'!C650</f>
        <v>0</v>
      </c>
      <c r="G1147" s="1225">
        <f>'SITE 7'!D650</f>
        <v>0</v>
      </c>
      <c r="H1147" s="1226">
        <f>'SITE 7'!E650</f>
        <v>0</v>
      </c>
    </row>
    <row r="1148" spans="1:8" x14ac:dyDescent="0.25">
      <c r="A1148" s="1217" t="s">
        <v>396</v>
      </c>
      <c r="B1148" s="1217" t="str">
        <f>'SITE 7'!$H$6</f>
        <v>SITE 7</v>
      </c>
      <c r="C1148" s="1217" t="s">
        <v>609</v>
      </c>
      <c r="D1148" s="1218" t="s">
        <v>46</v>
      </c>
      <c r="E1148" s="1223" t="str">
        <f>'SITE 7'!B651</f>
        <v>Animateur 9</v>
      </c>
      <c r="F1148" s="1224">
        <f>'SITE 7'!C651</f>
        <v>0</v>
      </c>
      <c r="G1148" s="1225">
        <f>'SITE 7'!D651</f>
        <v>0</v>
      </c>
      <c r="H1148" s="1226">
        <f>'SITE 7'!E651</f>
        <v>0</v>
      </c>
    </row>
    <row r="1149" spans="1:8" x14ac:dyDescent="0.25">
      <c r="A1149" s="1217" t="s">
        <v>396</v>
      </c>
      <c r="B1149" s="1217" t="str">
        <f>'SITE 7'!$H$6</f>
        <v>SITE 7</v>
      </c>
      <c r="C1149" s="1217" t="s">
        <v>609</v>
      </c>
      <c r="D1149" s="1218" t="s">
        <v>46</v>
      </c>
      <c r="E1149" s="1223" t="str">
        <f>'SITE 7'!B652</f>
        <v>Animateur 10</v>
      </c>
      <c r="F1149" s="1224">
        <f>'SITE 7'!C652</f>
        <v>0</v>
      </c>
      <c r="G1149" s="1225">
        <f>'SITE 7'!D652</f>
        <v>0</v>
      </c>
      <c r="H1149" s="1226">
        <f>'SITE 7'!E652</f>
        <v>0</v>
      </c>
    </row>
    <row r="1150" spans="1:8" x14ac:dyDescent="0.25">
      <c r="A1150" s="1217" t="s">
        <v>396</v>
      </c>
      <c r="B1150" s="1217" t="str">
        <f>'SITE 7'!$H$6</f>
        <v>SITE 7</v>
      </c>
      <c r="C1150" s="1217" t="s">
        <v>609</v>
      </c>
      <c r="D1150" s="1218" t="s">
        <v>46</v>
      </c>
      <c r="E1150" s="1223" t="str">
        <f>'SITE 7'!B653</f>
        <v>Animateur 11</v>
      </c>
      <c r="F1150" s="1224">
        <f>'SITE 7'!C653</f>
        <v>0</v>
      </c>
      <c r="G1150" s="1225">
        <f>'SITE 7'!D653</f>
        <v>0</v>
      </c>
      <c r="H1150" s="1226">
        <f>'SITE 7'!E653</f>
        <v>0</v>
      </c>
    </row>
    <row r="1151" spans="1:8" x14ac:dyDescent="0.25">
      <c r="A1151" s="1217" t="s">
        <v>396</v>
      </c>
      <c r="B1151" s="1217" t="str">
        <f>'SITE 7'!$H$6</f>
        <v>SITE 7</v>
      </c>
      <c r="C1151" s="1217" t="s">
        <v>609</v>
      </c>
      <c r="D1151" s="1218" t="s">
        <v>46</v>
      </c>
      <c r="E1151" s="1223" t="str">
        <f>'SITE 7'!B654</f>
        <v>Animateur 12</v>
      </c>
      <c r="F1151" s="1224">
        <f>'SITE 7'!C654</f>
        <v>0</v>
      </c>
      <c r="G1151" s="1225">
        <f>'SITE 7'!D654</f>
        <v>0</v>
      </c>
      <c r="H1151" s="1226">
        <f>'SITE 7'!E654</f>
        <v>0</v>
      </c>
    </row>
    <row r="1152" spans="1:8" x14ac:dyDescent="0.25">
      <c r="A1152" s="1217" t="s">
        <v>396</v>
      </c>
      <c r="B1152" s="1217" t="str">
        <f>'SITE 7'!$H$6</f>
        <v>SITE 7</v>
      </c>
      <c r="C1152" s="1217" t="s">
        <v>609</v>
      </c>
      <c r="D1152" s="1218" t="s">
        <v>46</v>
      </c>
      <c r="E1152" s="1223" t="str">
        <f>'SITE 7'!B655</f>
        <v>Animateur 13</v>
      </c>
      <c r="F1152" s="1224">
        <f>'SITE 7'!C655</f>
        <v>0</v>
      </c>
      <c r="G1152" s="1225">
        <f>'SITE 7'!D655</f>
        <v>0</v>
      </c>
      <c r="H1152" s="1226">
        <f>'SITE 7'!E655</f>
        <v>0</v>
      </c>
    </row>
    <row r="1153" spans="1:8" x14ac:dyDescent="0.25">
      <c r="A1153" s="1217" t="s">
        <v>396</v>
      </c>
      <c r="B1153" s="1217" t="str">
        <f>'SITE 7'!$H$6</f>
        <v>SITE 7</v>
      </c>
      <c r="C1153" s="1217" t="s">
        <v>609</v>
      </c>
      <c r="D1153" s="1218" t="s">
        <v>46</v>
      </c>
      <c r="E1153" s="1223" t="str">
        <f>'SITE 7'!B656</f>
        <v>Animateur 14</v>
      </c>
      <c r="F1153" s="1224">
        <f>'SITE 7'!C656</f>
        <v>0</v>
      </c>
      <c r="G1153" s="1225">
        <f>'SITE 7'!D656</f>
        <v>0</v>
      </c>
      <c r="H1153" s="1226">
        <f>'SITE 7'!E656</f>
        <v>0</v>
      </c>
    </row>
    <row r="1154" spans="1:8" x14ac:dyDescent="0.25">
      <c r="A1154" s="1217" t="s">
        <v>396</v>
      </c>
      <c r="B1154" s="1217" t="str">
        <f>'SITE 7'!$H$6</f>
        <v>SITE 7</v>
      </c>
      <c r="C1154" s="1217" t="s">
        <v>609</v>
      </c>
      <c r="D1154" s="1218" t="s">
        <v>46</v>
      </c>
      <c r="E1154" s="1223" t="str">
        <f>'SITE 7'!B657</f>
        <v>Animateur 15</v>
      </c>
      <c r="F1154" s="1224">
        <f>'SITE 7'!C657</f>
        <v>0</v>
      </c>
      <c r="G1154" s="1225">
        <f>'SITE 7'!D657</f>
        <v>0</v>
      </c>
      <c r="H1154" s="1226">
        <f>'SITE 7'!E657</f>
        <v>0</v>
      </c>
    </row>
    <row r="1155" spans="1:8" x14ac:dyDescent="0.25">
      <c r="A1155" s="1217" t="s">
        <v>396</v>
      </c>
      <c r="B1155" s="1217" t="str">
        <f>'SITE 7'!$H$6</f>
        <v>SITE 7</v>
      </c>
      <c r="C1155" s="1217" t="s">
        <v>609</v>
      </c>
      <c r="D1155" s="1218" t="s">
        <v>315</v>
      </c>
      <c r="E1155" s="1223" t="str">
        <f>'SITE 7'!B661</f>
        <v>Agents d'entretien 1</v>
      </c>
      <c r="F1155" s="1224">
        <f>'SITE 7'!C661</f>
        <v>0</v>
      </c>
      <c r="G1155" s="1225">
        <f>'SITE 7'!D661</f>
        <v>0</v>
      </c>
      <c r="H1155" s="1226">
        <f>'SITE 7'!E661</f>
        <v>0</v>
      </c>
    </row>
    <row r="1156" spans="1:8" x14ac:dyDescent="0.25">
      <c r="A1156" s="1217" t="s">
        <v>396</v>
      </c>
      <c r="B1156" s="1217" t="str">
        <f>'SITE 7'!$H$6</f>
        <v>SITE 7</v>
      </c>
      <c r="C1156" s="1217" t="s">
        <v>609</v>
      </c>
      <c r="D1156" s="1218" t="s">
        <v>315</v>
      </c>
      <c r="E1156" s="1223" t="str">
        <f>'SITE 7'!B662</f>
        <v>Agents d'entretien 2</v>
      </c>
      <c r="F1156" s="1224">
        <f>'SITE 7'!C662</f>
        <v>0</v>
      </c>
      <c r="G1156" s="1225">
        <f>'SITE 7'!D662</f>
        <v>0</v>
      </c>
      <c r="H1156" s="1226">
        <f>'SITE 7'!E662</f>
        <v>0</v>
      </c>
    </row>
    <row r="1157" spans="1:8" x14ac:dyDescent="0.25">
      <c r="A1157" s="1217" t="s">
        <v>396</v>
      </c>
      <c r="B1157" s="1217" t="str">
        <f>'SITE 7'!$H$6</f>
        <v>SITE 7</v>
      </c>
      <c r="C1157" s="1217" t="s">
        <v>609</v>
      </c>
      <c r="D1157" s="1218" t="s">
        <v>315</v>
      </c>
      <c r="E1157" s="1223" t="str">
        <f>'SITE 7'!B663</f>
        <v>Agents d'entretien 3</v>
      </c>
      <c r="F1157" s="1224">
        <f>'SITE 7'!C663</f>
        <v>0</v>
      </c>
      <c r="G1157" s="1225">
        <f>'SITE 7'!D663</f>
        <v>0</v>
      </c>
      <c r="H1157" s="1226">
        <f>'SITE 7'!E663</f>
        <v>0</v>
      </c>
    </row>
    <row r="1158" spans="1:8" x14ac:dyDescent="0.25">
      <c r="A1158" s="1217" t="s">
        <v>396</v>
      </c>
      <c r="B1158" s="1217" t="str">
        <f>'SITE 7'!$H$6</f>
        <v>SITE 7</v>
      </c>
      <c r="C1158" s="1217" t="s">
        <v>609</v>
      </c>
      <c r="D1158" s="1218" t="s">
        <v>316</v>
      </c>
      <c r="E1158" s="1223" t="str">
        <f>'SITE 7'!B667</f>
        <v>Secrétaire 1</v>
      </c>
      <c r="F1158" s="1224">
        <f>'SITE 7'!C667</f>
        <v>0</v>
      </c>
      <c r="G1158" s="1225">
        <f>'SITE 7'!D667</f>
        <v>0</v>
      </c>
      <c r="H1158" s="1226">
        <f>'SITE 7'!E667</f>
        <v>0</v>
      </c>
    </row>
    <row r="1159" spans="1:8" x14ac:dyDescent="0.25">
      <c r="A1159" s="1217" t="s">
        <v>396</v>
      </c>
      <c r="B1159" s="1217" t="str">
        <f>'SITE 7'!$H$6</f>
        <v>SITE 7</v>
      </c>
      <c r="C1159" s="1217" t="s">
        <v>609</v>
      </c>
      <c r="D1159" s="1218" t="s">
        <v>316</v>
      </c>
      <c r="E1159" s="1223" t="str">
        <f>'SITE 7'!B668</f>
        <v>Secrétaire 2</v>
      </c>
      <c r="F1159" s="1224">
        <f>'SITE 7'!C668</f>
        <v>0</v>
      </c>
      <c r="G1159" s="1225">
        <f>'SITE 7'!D668</f>
        <v>0</v>
      </c>
      <c r="H1159" s="1226">
        <f>'SITE 7'!E668</f>
        <v>0</v>
      </c>
    </row>
    <row r="1160" spans="1:8" x14ac:dyDescent="0.25">
      <c r="A1160" s="1217" t="s">
        <v>396</v>
      </c>
      <c r="B1160" s="1217" t="str">
        <f>'SITE 7'!$H$6</f>
        <v>SITE 7</v>
      </c>
      <c r="C1160" s="1217" t="s">
        <v>609</v>
      </c>
      <c r="D1160" s="1218" t="s">
        <v>316</v>
      </c>
      <c r="E1160" s="1223" t="str">
        <f>'SITE 7'!B669</f>
        <v>Secrétaire 3</v>
      </c>
      <c r="F1160" s="1224">
        <f>'SITE 7'!C669</f>
        <v>0</v>
      </c>
      <c r="G1160" s="1225">
        <f>'SITE 7'!D669</f>
        <v>0</v>
      </c>
      <c r="H1160" s="1226">
        <f>'SITE 7'!E669</f>
        <v>0</v>
      </c>
    </row>
    <row r="1161" spans="1:8" x14ac:dyDescent="0.25">
      <c r="A1161" s="1217" t="s">
        <v>396</v>
      </c>
      <c r="B1161" s="1217" t="str">
        <f>'SITE 7'!$H$6</f>
        <v>SITE 7</v>
      </c>
      <c r="C1161" s="1217" t="s">
        <v>609</v>
      </c>
      <c r="D1161" s="1218" t="s">
        <v>316</v>
      </c>
      <c r="E1161" s="1223" t="str">
        <f>'SITE 7'!B670</f>
        <v>Secrétaire 4</v>
      </c>
      <c r="F1161" s="1224">
        <f>'SITE 7'!C670</f>
        <v>0</v>
      </c>
      <c r="G1161" s="1225">
        <f>'SITE 7'!D670</f>
        <v>0</v>
      </c>
      <c r="H1161" s="1226">
        <f>'SITE 7'!E670</f>
        <v>0</v>
      </c>
    </row>
    <row r="1162" spans="1:8" x14ac:dyDescent="0.25">
      <c r="A1162" s="1217" t="s">
        <v>396</v>
      </c>
      <c r="B1162" s="1217" t="str">
        <f>'SITE 7'!$H$6</f>
        <v>SITE 7</v>
      </c>
      <c r="C1162" s="1217" t="s">
        <v>609</v>
      </c>
      <c r="D1162" s="1218" t="s">
        <v>316</v>
      </c>
      <c r="E1162" s="1223" t="str">
        <f>'SITE 7'!B671</f>
        <v>Secrétaire 5</v>
      </c>
      <c r="F1162" s="1224">
        <f>'SITE 7'!C671</f>
        <v>0</v>
      </c>
      <c r="G1162" s="1225">
        <f>'SITE 7'!D671</f>
        <v>0</v>
      </c>
      <c r="H1162" s="1226">
        <f>'SITE 7'!E671</f>
        <v>0</v>
      </c>
    </row>
    <row r="1163" spans="1:8" x14ac:dyDescent="0.25">
      <c r="A1163" s="1217" t="s">
        <v>396</v>
      </c>
      <c r="B1163" s="1217" t="str">
        <f>'SITE 7'!$H$6</f>
        <v>SITE 7</v>
      </c>
      <c r="C1163" s="1217" t="s">
        <v>608</v>
      </c>
      <c r="D1163" s="1218" t="s">
        <v>21</v>
      </c>
      <c r="E1163" s="1223" t="str">
        <f>'SITE 7'!B752</f>
        <v>Coordinateur 1</v>
      </c>
      <c r="F1163" s="1224">
        <f>'SITE 7'!C752</f>
        <v>0</v>
      </c>
      <c r="G1163" s="1225">
        <f>'SITE 7'!D752</f>
        <v>0</v>
      </c>
      <c r="H1163" s="1226">
        <f>'SITE 7'!E752</f>
        <v>0</v>
      </c>
    </row>
    <row r="1164" spans="1:8" x14ac:dyDescent="0.25">
      <c r="A1164" s="1217" t="s">
        <v>396</v>
      </c>
      <c r="B1164" s="1217" t="str">
        <f>'SITE 7'!$H$6</f>
        <v>SITE 7</v>
      </c>
      <c r="C1164" s="1217" t="s">
        <v>608</v>
      </c>
      <c r="D1164" s="1218" t="s">
        <v>21</v>
      </c>
      <c r="E1164" s="1223" t="str">
        <f>'SITE 7'!B753</f>
        <v>Coordinateur 2</v>
      </c>
      <c r="F1164" s="1224">
        <f>'SITE 7'!C753</f>
        <v>0</v>
      </c>
      <c r="G1164" s="1225">
        <f>'SITE 7'!D753</f>
        <v>0</v>
      </c>
      <c r="H1164" s="1226">
        <f>'SITE 7'!E753</f>
        <v>0</v>
      </c>
    </row>
    <row r="1165" spans="1:8" x14ac:dyDescent="0.25">
      <c r="A1165" s="1217" t="s">
        <v>396</v>
      </c>
      <c r="B1165" s="1217" t="str">
        <f>'SITE 7'!$H$6</f>
        <v>SITE 7</v>
      </c>
      <c r="C1165" s="1217" t="s">
        <v>608</v>
      </c>
      <c r="D1165" s="1218" t="s">
        <v>21</v>
      </c>
      <c r="E1165" s="1223" t="str">
        <f>'SITE 7'!B754</f>
        <v>Coordinateur 3</v>
      </c>
      <c r="F1165" s="1224">
        <f>'SITE 7'!C754</f>
        <v>0</v>
      </c>
      <c r="G1165" s="1225">
        <f>'SITE 7'!D754</f>
        <v>0</v>
      </c>
      <c r="H1165" s="1226">
        <f>'SITE 7'!E754</f>
        <v>0</v>
      </c>
    </row>
    <row r="1166" spans="1:8" x14ac:dyDescent="0.25">
      <c r="A1166" s="1217" t="s">
        <v>396</v>
      </c>
      <c r="B1166" s="1217" t="str">
        <f>'SITE 7'!$H$6</f>
        <v>SITE 7</v>
      </c>
      <c r="C1166" s="1217" t="s">
        <v>608</v>
      </c>
      <c r="D1166" s="1218" t="s">
        <v>605</v>
      </c>
      <c r="E1166" s="1223" t="str">
        <f>'SITE 7'!B758</f>
        <v>Responsable 1</v>
      </c>
      <c r="F1166" s="1224">
        <f>'SITE 7'!C758</f>
        <v>0</v>
      </c>
      <c r="G1166" s="1225">
        <f>'SITE 7'!D758</f>
        <v>0</v>
      </c>
      <c r="H1166" s="1226">
        <f>'SITE 7'!E758</f>
        <v>0</v>
      </c>
    </row>
    <row r="1167" spans="1:8" x14ac:dyDescent="0.25">
      <c r="A1167" s="1217" t="s">
        <v>396</v>
      </c>
      <c r="B1167" s="1217" t="str">
        <f>'SITE 7'!$H$6</f>
        <v>SITE 7</v>
      </c>
      <c r="C1167" s="1217" t="s">
        <v>608</v>
      </c>
      <c r="D1167" s="1218" t="s">
        <v>605</v>
      </c>
      <c r="E1167" s="1223" t="str">
        <f>'SITE 7'!B759</f>
        <v>Responsable 2</v>
      </c>
      <c r="F1167" s="1224">
        <f>'SITE 7'!C759</f>
        <v>0</v>
      </c>
      <c r="G1167" s="1225">
        <f>'SITE 7'!D759</f>
        <v>0</v>
      </c>
      <c r="H1167" s="1226">
        <f>'SITE 7'!E759</f>
        <v>0</v>
      </c>
    </row>
    <row r="1168" spans="1:8" x14ac:dyDescent="0.25">
      <c r="A1168" s="1217" t="s">
        <v>396</v>
      </c>
      <c r="B1168" s="1217" t="str">
        <f>'SITE 7'!$H$6</f>
        <v>SITE 7</v>
      </c>
      <c r="C1168" s="1217" t="s">
        <v>608</v>
      </c>
      <c r="D1168" s="1218" t="s">
        <v>605</v>
      </c>
      <c r="E1168" s="1223" t="str">
        <f>'SITE 7'!B760</f>
        <v>Responsable 3</v>
      </c>
      <c r="F1168" s="1224">
        <f>'SITE 7'!C760</f>
        <v>0</v>
      </c>
      <c r="G1168" s="1225">
        <f>'SITE 7'!D760</f>
        <v>0</v>
      </c>
      <c r="H1168" s="1226">
        <f>'SITE 7'!E760</f>
        <v>0</v>
      </c>
    </row>
    <row r="1169" spans="1:8" x14ac:dyDescent="0.25">
      <c r="A1169" s="1217" t="s">
        <v>396</v>
      </c>
      <c r="B1169" s="1217" t="str">
        <f>'SITE 7'!$H$6</f>
        <v>SITE 7</v>
      </c>
      <c r="C1169" s="1217" t="s">
        <v>608</v>
      </c>
      <c r="D1169" s="1218" t="s">
        <v>46</v>
      </c>
      <c r="E1169" s="1223" t="str">
        <f>'SITE 7'!B764</f>
        <v>Animateur 1</v>
      </c>
      <c r="F1169" s="1224">
        <f>'SITE 7'!C764</f>
        <v>0</v>
      </c>
      <c r="G1169" s="1225">
        <f>'SITE 7'!D764</f>
        <v>0</v>
      </c>
      <c r="H1169" s="1226">
        <f>'SITE 7'!E764</f>
        <v>0</v>
      </c>
    </row>
    <row r="1170" spans="1:8" x14ac:dyDescent="0.25">
      <c r="A1170" s="1217" t="s">
        <v>396</v>
      </c>
      <c r="B1170" s="1217" t="str">
        <f>'SITE 7'!$H$6</f>
        <v>SITE 7</v>
      </c>
      <c r="C1170" s="1217" t="s">
        <v>608</v>
      </c>
      <c r="D1170" s="1218" t="s">
        <v>46</v>
      </c>
      <c r="E1170" s="1223" t="str">
        <f>'SITE 7'!B765</f>
        <v>Animateur 2</v>
      </c>
      <c r="F1170" s="1224">
        <f>'SITE 7'!C765</f>
        <v>0</v>
      </c>
      <c r="G1170" s="1225">
        <f>'SITE 7'!D765</f>
        <v>0</v>
      </c>
      <c r="H1170" s="1226">
        <f>'SITE 7'!E765</f>
        <v>0</v>
      </c>
    </row>
    <row r="1171" spans="1:8" x14ac:dyDescent="0.25">
      <c r="A1171" s="1217" t="s">
        <v>396</v>
      </c>
      <c r="B1171" s="1217" t="str">
        <f>'SITE 7'!$H$6</f>
        <v>SITE 7</v>
      </c>
      <c r="C1171" s="1217" t="s">
        <v>608</v>
      </c>
      <c r="D1171" s="1218" t="s">
        <v>46</v>
      </c>
      <c r="E1171" s="1223" t="str">
        <f>'SITE 7'!B766</f>
        <v>Animateur 3</v>
      </c>
      <c r="F1171" s="1224">
        <f>'SITE 7'!C766</f>
        <v>0</v>
      </c>
      <c r="G1171" s="1225">
        <f>'SITE 7'!D766</f>
        <v>0</v>
      </c>
      <c r="H1171" s="1226">
        <f>'SITE 7'!E766</f>
        <v>0</v>
      </c>
    </row>
    <row r="1172" spans="1:8" x14ac:dyDescent="0.25">
      <c r="A1172" s="1217" t="s">
        <v>396</v>
      </c>
      <c r="B1172" s="1217" t="str">
        <f>'SITE 7'!$H$6</f>
        <v>SITE 7</v>
      </c>
      <c r="C1172" s="1217" t="s">
        <v>608</v>
      </c>
      <c r="D1172" s="1218" t="s">
        <v>46</v>
      </c>
      <c r="E1172" s="1223" t="str">
        <f>'SITE 7'!B767</f>
        <v>Animateur 4</v>
      </c>
      <c r="F1172" s="1224">
        <f>'SITE 7'!C767</f>
        <v>0</v>
      </c>
      <c r="G1172" s="1225">
        <f>'SITE 7'!D767</f>
        <v>0</v>
      </c>
      <c r="H1172" s="1226">
        <f>'SITE 7'!E767</f>
        <v>0</v>
      </c>
    </row>
    <row r="1173" spans="1:8" x14ac:dyDescent="0.25">
      <c r="A1173" s="1217" t="s">
        <v>396</v>
      </c>
      <c r="B1173" s="1217" t="str">
        <f>'SITE 7'!$H$6</f>
        <v>SITE 7</v>
      </c>
      <c r="C1173" s="1217" t="s">
        <v>608</v>
      </c>
      <c r="D1173" s="1218" t="s">
        <v>46</v>
      </c>
      <c r="E1173" s="1223" t="str">
        <f>'SITE 7'!B768</f>
        <v>Animateur 5</v>
      </c>
      <c r="F1173" s="1224">
        <f>'SITE 7'!C768</f>
        <v>0</v>
      </c>
      <c r="G1173" s="1225">
        <f>'SITE 7'!D768</f>
        <v>0</v>
      </c>
      <c r="H1173" s="1226">
        <f>'SITE 7'!E768</f>
        <v>0</v>
      </c>
    </row>
    <row r="1174" spans="1:8" x14ac:dyDescent="0.25">
      <c r="A1174" s="1217" t="s">
        <v>396</v>
      </c>
      <c r="B1174" s="1217" t="str">
        <f>'SITE 7'!$H$6</f>
        <v>SITE 7</v>
      </c>
      <c r="C1174" s="1217" t="s">
        <v>608</v>
      </c>
      <c r="D1174" s="1218" t="s">
        <v>46</v>
      </c>
      <c r="E1174" s="1223" t="str">
        <f>'SITE 7'!B769</f>
        <v>Animateur 6</v>
      </c>
      <c r="F1174" s="1224">
        <f>'SITE 7'!C769</f>
        <v>0</v>
      </c>
      <c r="G1174" s="1225">
        <f>'SITE 7'!D769</f>
        <v>0</v>
      </c>
      <c r="H1174" s="1226">
        <f>'SITE 7'!E769</f>
        <v>0</v>
      </c>
    </row>
    <row r="1175" spans="1:8" x14ac:dyDescent="0.25">
      <c r="A1175" s="1217" t="s">
        <v>396</v>
      </c>
      <c r="B1175" s="1217" t="str">
        <f>'SITE 7'!$H$6</f>
        <v>SITE 7</v>
      </c>
      <c r="C1175" s="1217" t="s">
        <v>608</v>
      </c>
      <c r="D1175" s="1218" t="s">
        <v>46</v>
      </c>
      <c r="E1175" s="1223" t="str">
        <f>'SITE 7'!B770</f>
        <v>Animateur 7</v>
      </c>
      <c r="F1175" s="1224">
        <f>'SITE 7'!C770</f>
        <v>0</v>
      </c>
      <c r="G1175" s="1225">
        <f>'SITE 7'!D770</f>
        <v>0</v>
      </c>
      <c r="H1175" s="1226">
        <f>'SITE 7'!E770</f>
        <v>0</v>
      </c>
    </row>
    <row r="1176" spans="1:8" x14ac:dyDescent="0.25">
      <c r="A1176" s="1217" t="s">
        <v>396</v>
      </c>
      <c r="B1176" s="1217" t="str">
        <f>'SITE 7'!$H$6</f>
        <v>SITE 7</v>
      </c>
      <c r="C1176" s="1217" t="s">
        <v>608</v>
      </c>
      <c r="D1176" s="1218" t="s">
        <v>46</v>
      </c>
      <c r="E1176" s="1223" t="str">
        <f>'SITE 7'!B771</f>
        <v>Animateur 8</v>
      </c>
      <c r="F1176" s="1224">
        <f>'SITE 7'!C771</f>
        <v>0</v>
      </c>
      <c r="G1176" s="1225">
        <f>'SITE 7'!D771</f>
        <v>0</v>
      </c>
      <c r="H1176" s="1226">
        <f>'SITE 7'!E771</f>
        <v>0</v>
      </c>
    </row>
    <row r="1177" spans="1:8" x14ac:dyDescent="0.25">
      <c r="A1177" s="1217" t="s">
        <v>396</v>
      </c>
      <c r="B1177" s="1217" t="str">
        <f>'SITE 7'!$H$6</f>
        <v>SITE 7</v>
      </c>
      <c r="C1177" s="1217" t="s">
        <v>608</v>
      </c>
      <c r="D1177" s="1218" t="s">
        <v>46</v>
      </c>
      <c r="E1177" s="1223" t="str">
        <f>'SITE 7'!B772</f>
        <v>Animateur 9</v>
      </c>
      <c r="F1177" s="1224">
        <f>'SITE 7'!C772</f>
        <v>0</v>
      </c>
      <c r="G1177" s="1225">
        <f>'SITE 7'!D772</f>
        <v>0</v>
      </c>
      <c r="H1177" s="1226">
        <f>'SITE 7'!E772</f>
        <v>0</v>
      </c>
    </row>
    <row r="1178" spans="1:8" x14ac:dyDescent="0.25">
      <c r="A1178" s="1217" t="s">
        <v>396</v>
      </c>
      <c r="B1178" s="1217" t="str">
        <f>'SITE 7'!$H$6</f>
        <v>SITE 7</v>
      </c>
      <c r="C1178" s="1217" t="s">
        <v>608</v>
      </c>
      <c r="D1178" s="1218" t="s">
        <v>46</v>
      </c>
      <c r="E1178" s="1223" t="str">
        <f>'SITE 7'!B773</f>
        <v>Animateur 10</v>
      </c>
      <c r="F1178" s="1224">
        <f>'SITE 7'!C773</f>
        <v>0</v>
      </c>
      <c r="G1178" s="1225">
        <f>'SITE 7'!D773</f>
        <v>0</v>
      </c>
      <c r="H1178" s="1226">
        <f>'SITE 7'!E773</f>
        <v>0</v>
      </c>
    </row>
    <row r="1179" spans="1:8" x14ac:dyDescent="0.25">
      <c r="A1179" s="1217" t="s">
        <v>396</v>
      </c>
      <c r="B1179" s="1217" t="str">
        <f>'SITE 7'!$H$6</f>
        <v>SITE 7</v>
      </c>
      <c r="C1179" s="1217" t="s">
        <v>608</v>
      </c>
      <c r="D1179" s="1218" t="s">
        <v>46</v>
      </c>
      <c r="E1179" s="1223" t="str">
        <f>'SITE 7'!B774</f>
        <v>Animateur 11</v>
      </c>
      <c r="F1179" s="1224">
        <f>'SITE 7'!C774</f>
        <v>0</v>
      </c>
      <c r="G1179" s="1225">
        <f>'SITE 7'!D774</f>
        <v>0</v>
      </c>
      <c r="H1179" s="1226">
        <f>'SITE 7'!E774</f>
        <v>0</v>
      </c>
    </row>
    <row r="1180" spans="1:8" x14ac:dyDescent="0.25">
      <c r="A1180" s="1217" t="s">
        <v>396</v>
      </c>
      <c r="B1180" s="1217" t="str">
        <f>'SITE 7'!$H$6</f>
        <v>SITE 7</v>
      </c>
      <c r="C1180" s="1217" t="s">
        <v>608</v>
      </c>
      <c r="D1180" s="1218" t="s">
        <v>46</v>
      </c>
      <c r="E1180" s="1223" t="str">
        <f>'SITE 7'!B775</f>
        <v>Animateur 12</v>
      </c>
      <c r="F1180" s="1224">
        <f>'SITE 7'!C775</f>
        <v>0</v>
      </c>
      <c r="G1180" s="1225">
        <f>'SITE 7'!D775</f>
        <v>0</v>
      </c>
      <c r="H1180" s="1226">
        <f>'SITE 7'!E775</f>
        <v>0</v>
      </c>
    </row>
    <row r="1181" spans="1:8" x14ac:dyDescent="0.25">
      <c r="A1181" s="1217" t="s">
        <v>396</v>
      </c>
      <c r="B1181" s="1217" t="str">
        <f>'SITE 7'!$H$6</f>
        <v>SITE 7</v>
      </c>
      <c r="C1181" s="1217" t="s">
        <v>608</v>
      </c>
      <c r="D1181" s="1218" t="s">
        <v>46</v>
      </c>
      <c r="E1181" s="1223" t="str">
        <f>'SITE 7'!B776</f>
        <v>Animateur 13</v>
      </c>
      <c r="F1181" s="1224">
        <f>'SITE 7'!C776</f>
        <v>0</v>
      </c>
      <c r="G1181" s="1225">
        <f>'SITE 7'!D776</f>
        <v>0</v>
      </c>
      <c r="H1181" s="1226">
        <f>'SITE 7'!E776</f>
        <v>0</v>
      </c>
    </row>
    <row r="1182" spans="1:8" x14ac:dyDescent="0.25">
      <c r="A1182" s="1217" t="s">
        <v>396</v>
      </c>
      <c r="B1182" s="1217" t="str">
        <f>'SITE 7'!$H$6</f>
        <v>SITE 7</v>
      </c>
      <c r="C1182" s="1217" t="s">
        <v>608</v>
      </c>
      <c r="D1182" s="1218" t="s">
        <v>46</v>
      </c>
      <c r="E1182" s="1223" t="str">
        <f>'SITE 7'!B777</f>
        <v>Animateur 14</v>
      </c>
      <c r="F1182" s="1224">
        <f>'SITE 7'!C777</f>
        <v>0</v>
      </c>
      <c r="G1182" s="1225">
        <f>'SITE 7'!D777</f>
        <v>0</v>
      </c>
      <c r="H1182" s="1226">
        <f>'SITE 7'!E777</f>
        <v>0</v>
      </c>
    </row>
    <row r="1183" spans="1:8" x14ac:dyDescent="0.25">
      <c r="A1183" s="1217" t="s">
        <v>396</v>
      </c>
      <c r="B1183" s="1217" t="str">
        <f>'SITE 7'!$H$6</f>
        <v>SITE 7</v>
      </c>
      <c r="C1183" s="1217" t="s">
        <v>608</v>
      </c>
      <c r="D1183" s="1218" t="s">
        <v>46</v>
      </c>
      <c r="E1183" s="1223" t="str">
        <f>'SITE 7'!B778</f>
        <v>Animateur 15</v>
      </c>
      <c r="F1183" s="1224">
        <f>'SITE 7'!C778</f>
        <v>0</v>
      </c>
      <c r="G1183" s="1225">
        <f>'SITE 7'!D778</f>
        <v>0</v>
      </c>
      <c r="H1183" s="1226">
        <f>'SITE 7'!E778</f>
        <v>0</v>
      </c>
    </row>
    <row r="1184" spans="1:8" x14ac:dyDescent="0.25">
      <c r="A1184" s="1217" t="s">
        <v>396</v>
      </c>
      <c r="B1184" s="1217" t="str">
        <f>'SITE 7'!$H$6</f>
        <v>SITE 7</v>
      </c>
      <c r="C1184" s="1217" t="s">
        <v>608</v>
      </c>
      <c r="D1184" s="1218" t="s">
        <v>315</v>
      </c>
      <c r="E1184" s="1223" t="str">
        <f>'SITE 7'!B782</f>
        <v>Agents d'entretien 1</v>
      </c>
      <c r="F1184" s="1224">
        <f>'SITE 7'!C782</f>
        <v>0</v>
      </c>
      <c r="G1184" s="1225">
        <f>'SITE 7'!D782</f>
        <v>0</v>
      </c>
      <c r="H1184" s="1226">
        <f>'SITE 7'!E782</f>
        <v>0</v>
      </c>
    </row>
    <row r="1185" spans="1:8" x14ac:dyDescent="0.25">
      <c r="A1185" s="1217" t="s">
        <v>396</v>
      </c>
      <c r="B1185" s="1217" t="str">
        <f>'SITE 7'!$H$6</f>
        <v>SITE 7</v>
      </c>
      <c r="C1185" s="1217" t="s">
        <v>608</v>
      </c>
      <c r="D1185" s="1218" t="s">
        <v>315</v>
      </c>
      <c r="E1185" s="1223" t="str">
        <f>'SITE 7'!B783</f>
        <v>Agents d'entretien 2</v>
      </c>
      <c r="F1185" s="1224">
        <f>'SITE 7'!C783</f>
        <v>0</v>
      </c>
      <c r="G1185" s="1225">
        <f>'SITE 7'!D783</f>
        <v>0</v>
      </c>
      <c r="H1185" s="1226">
        <f>'SITE 7'!E783</f>
        <v>0</v>
      </c>
    </row>
    <row r="1186" spans="1:8" x14ac:dyDescent="0.25">
      <c r="A1186" s="1217" t="s">
        <v>396</v>
      </c>
      <c r="B1186" s="1217" t="str">
        <f>'SITE 7'!$H$6</f>
        <v>SITE 7</v>
      </c>
      <c r="C1186" s="1217" t="s">
        <v>608</v>
      </c>
      <c r="D1186" s="1218" t="s">
        <v>315</v>
      </c>
      <c r="E1186" s="1223" t="str">
        <f>'SITE 7'!B784</f>
        <v>Agents d'entretien 3</v>
      </c>
      <c r="F1186" s="1224">
        <f>'SITE 7'!C784</f>
        <v>0</v>
      </c>
      <c r="G1186" s="1225">
        <f>'SITE 7'!D784</f>
        <v>0</v>
      </c>
      <c r="H1186" s="1226">
        <f>'SITE 7'!E784</f>
        <v>0</v>
      </c>
    </row>
    <row r="1187" spans="1:8" x14ac:dyDescent="0.25">
      <c r="A1187" s="1217" t="s">
        <v>396</v>
      </c>
      <c r="B1187" s="1217" t="str">
        <f>'SITE 7'!$H$6</f>
        <v>SITE 7</v>
      </c>
      <c r="C1187" s="1217" t="s">
        <v>608</v>
      </c>
      <c r="D1187" s="1218" t="s">
        <v>316</v>
      </c>
      <c r="E1187" s="1223" t="str">
        <f>'SITE 7'!B788</f>
        <v>Secrétaire 1</v>
      </c>
      <c r="F1187" s="1224">
        <f>'SITE 7'!C788</f>
        <v>0</v>
      </c>
      <c r="G1187" s="1225">
        <f>'SITE 7'!D788</f>
        <v>0</v>
      </c>
      <c r="H1187" s="1226">
        <f>'SITE 7'!E788</f>
        <v>0</v>
      </c>
    </row>
    <row r="1188" spans="1:8" x14ac:dyDescent="0.25">
      <c r="A1188" s="1217" t="s">
        <v>396</v>
      </c>
      <c r="B1188" s="1217" t="str">
        <f>'SITE 7'!$H$6</f>
        <v>SITE 7</v>
      </c>
      <c r="C1188" s="1217" t="s">
        <v>608</v>
      </c>
      <c r="D1188" s="1218" t="s">
        <v>316</v>
      </c>
      <c r="E1188" s="1223" t="str">
        <f>'SITE 7'!B789</f>
        <v>Secrétaire 2</v>
      </c>
      <c r="F1188" s="1224">
        <f>'SITE 7'!C789</f>
        <v>0</v>
      </c>
      <c r="G1188" s="1225">
        <f>'SITE 7'!D789</f>
        <v>0</v>
      </c>
      <c r="H1188" s="1226">
        <f>'SITE 7'!E789</f>
        <v>0</v>
      </c>
    </row>
    <row r="1189" spans="1:8" x14ac:dyDescent="0.25">
      <c r="A1189" s="1217" t="s">
        <v>396</v>
      </c>
      <c r="B1189" s="1217" t="str">
        <f>'SITE 7'!$H$6</f>
        <v>SITE 7</v>
      </c>
      <c r="C1189" s="1217" t="s">
        <v>608</v>
      </c>
      <c r="D1189" s="1218" t="s">
        <v>316</v>
      </c>
      <c r="E1189" s="1223" t="str">
        <f>'SITE 7'!B790</f>
        <v>Secrétaire 3</v>
      </c>
      <c r="F1189" s="1224">
        <f>'SITE 7'!C790</f>
        <v>0</v>
      </c>
      <c r="G1189" s="1225">
        <f>'SITE 7'!D790</f>
        <v>0</v>
      </c>
      <c r="H1189" s="1226">
        <f>'SITE 7'!E790</f>
        <v>0</v>
      </c>
    </row>
    <row r="1190" spans="1:8" x14ac:dyDescent="0.25">
      <c r="A1190" s="1217" t="s">
        <v>396</v>
      </c>
      <c r="B1190" s="1217" t="str">
        <f>'SITE 7'!$H$6</f>
        <v>SITE 7</v>
      </c>
      <c r="C1190" s="1217" t="s">
        <v>608</v>
      </c>
      <c r="D1190" s="1218" t="s">
        <v>316</v>
      </c>
      <c r="E1190" s="1223" t="str">
        <f>'SITE 7'!B791</f>
        <v>Secrétaire 4</v>
      </c>
      <c r="F1190" s="1224">
        <f>'SITE 7'!C791</f>
        <v>0</v>
      </c>
      <c r="G1190" s="1225">
        <f>'SITE 7'!D791</f>
        <v>0</v>
      </c>
      <c r="H1190" s="1226">
        <f>'SITE 7'!E791</f>
        <v>0</v>
      </c>
    </row>
    <row r="1191" spans="1:8" x14ac:dyDescent="0.25">
      <c r="A1191" s="1217" t="s">
        <v>396</v>
      </c>
      <c r="B1191" s="1217" t="str">
        <f>'SITE 7'!$H$6</f>
        <v>SITE 7</v>
      </c>
      <c r="C1191" s="1217" t="s">
        <v>608</v>
      </c>
      <c r="D1191" s="1218" t="s">
        <v>316</v>
      </c>
      <c r="E1191" s="1223" t="str">
        <f>'SITE 7'!B792</f>
        <v>Secrétaire 5</v>
      </c>
      <c r="F1191" s="1224">
        <f>'SITE 7'!C792</f>
        <v>0</v>
      </c>
      <c r="G1191" s="1225">
        <f>'SITE 7'!D792</f>
        <v>0</v>
      </c>
      <c r="H1191" s="1226">
        <f>'SITE 7'!E792</f>
        <v>0</v>
      </c>
    </row>
    <row r="1192" spans="1:8" x14ac:dyDescent="0.25">
      <c r="A1192" s="1217" t="s">
        <v>396</v>
      </c>
      <c r="B1192" s="1217" t="str">
        <f>'SITE 7'!$H$6</f>
        <v>SITE 7</v>
      </c>
      <c r="C1192" s="1217" t="s">
        <v>471</v>
      </c>
      <c r="D1192" s="1218" t="s">
        <v>21</v>
      </c>
      <c r="E1192" s="1223" t="str">
        <f>'SITE 7'!B874</f>
        <v>Coordinateur 1</v>
      </c>
      <c r="F1192" s="1224">
        <f>'SITE 7'!C874</f>
        <v>0</v>
      </c>
      <c r="G1192" s="1225">
        <f>'SITE 7'!D874</f>
        <v>0</v>
      </c>
      <c r="H1192" s="1226">
        <f>'SITE 7'!E874</f>
        <v>0</v>
      </c>
    </row>
    <row r="1193" spans="1:8" x14ac:dyDescent="0.25">
      <c r="A1193" s="1217" t="s">
        <v>396</v>
      </c>
      <c r="B1193" s="1217" t="str">
        <f>'SITE 7'!$H$6</f>
        <v>SITE 7</v>
      </c>
      <c r="C1193" s="1217" t="s">
        <v>471</v>
      </c>
      <c r="D1193" s="1218" t="s">
        <v>21</v>
      </c>
      <c r="E1193" s="1223" t="str">
        <f>'SITE 7'!B875</f>
        <v>Coordinateur 2</v>
      </c>
      <c r="F1193" s="1224">
        <f>'SITE 7'!C875</f>
        <v>0</v>
      </c>
      <c r="G1193" s="1225">
        <f>'SITE 7'!D875</f>
        <v>0</v>
      </c>
      <c r="H1193" s="1226">
        <f>'SITE 7'!E875</f>
        <v>0</v>
      </c>
    </row>
    <row r="1194" spans="1:8" x14ac:dyDescent="0.25">
      <c r="A1194" s="1217" t="s">
        <v>396</v>
      </c>
      <c r="B1194" s="1217" t="str">
        <f>'SITE 7'!$H$6</f>
        <v>SITE 7</v>
      </c>
      <c r="C1194" s="1217" t="s">
        <v>471</v>
      </c>
      <c r="D1194" s="1218" t="s">
        <v>21</v>
      </c>
      <c r="E1194" s="1223" t="str">
        <f>'SITE 7'!B876</f>
        <v>Coordinateur 3</v>
      </c>
      <c r="F1194" s="1224">
        <f>'SITE 7'!C876</f>
        <v>0</v>
      </c>
      <c r="G1194" s="1225">
        <f>'SITE 7'!D876</f>
        <v>0</v>
      </c>
      <c r="H1194" s="1226">
        <f>'SITE 7'!E876</f>
        <v>0</v>
      </c>
    </row>
    <row r="1195" spans="1:8" x14ac:dyDescent="0.25">
      <c r="A1195" s="1217" t="s">
        <v>396</v>
      </c>
      <c r="B1195" s="1217" t="str">
        <f>'SITE 7'!$H$6</f>
        <v>SITE 7</v>
      </c>
      <c r="C1195" s="1217" t="s">
        <v>471</v>
      </c>
      <c r="D1195" s="1218" t="s">
        <v>605</v>
      </c>
      <c r="E1195" s="1223" t="str">
        <f>'SITE 7'!B880</f>
        <v>Responsable 1</v>
      </c>
      <c r="F1195" s="1224">
        <f>'SITE 7'!C880</f>
        <v>0</v>
      </c>
      <c r="G1195" s="1225">
        <f>'SITE 7'!D880</f>
        <v>0</v>
      </c>
      <c r="H1195" s="1226">
        <f>'SITE 7'!E880</f>
        <v>0</v>
      </c>
    </row>
    <row r="1196" spans="1:8" x14ac:dyDescent="0.25">
      <c r="A1196" s="1217" t="s">
        <v>396</v>
      </c>
      <c r="B1196" s="1217" t="str">
        <f>'SITE 7'!$H$6</f>
        <v>SITE 7</v>
      </c>
      <c r="C1196" s="1217" t="s">
        <v>471</v>
      </c>
      <c r="D1196" s="1218" t="s">
        <v>605</v>
      </c>
      <c r="E1196" s="1223" t="str">
        <f>'SITE 7'!B881</f>
        <v>Responsable 2</v>
      </c>
      <c r="F1196" s="1224">
        <f>'SITE 7'!C881</f>
        <v>0</v>
      </c>
      <c r="G1196" s="1225">
        <f>'SITE 7'!D881</f>
        <v>0</v>
      </c>
      <c r="H1196" s="1226">
        <f>'SITE 7'!E881</f>
        <v>0</v>
      </c>
    </row>
    <row r="1197" spans="1:8" x14ac:dyDescent="0.25">
      <c r="A1197" s="1217" t="s">
        <v>396</v>
      </c>
      <c r="B1197" s="1217" t="str">
        <f>'SITE 7'!$H$6</f>
        <v>SITE 7</v>
      </c>
      <c r="C1197" s="1217" t="s">
        <v>471</v>
      </c>
      <c r="D1197" s="1218" t="s">
        <v>605</v>
      </c>
      <c r="E1197" s="1223" t="str">
        <f>'SITE 7'!B882</f>
        <v>Responsable 3</v>
      </c>
      <c r="F1197" s="1224">
        <f>'SITE 7'!C882</f>
        <v>0</v>
      </c>
      <c r="G1197" s="1225">
        <f>'SITE 7'!D882</f>
        <v>0</v>
      </c>
      <c r="H1197" s="1226">
        <f>'SITE 7'!E882</f>
        <v>0</v>
      </c>
    </row>
    <row r="1198" spans="1:8" x14ac:dyDescent="0.25">
      <c r="A1198" s="1217" t="s">
        <v>396</v>
      </c>
      <c r="B1198" s="1217" t="str">
        <f>'SITE 7'!$H$6</f>
        <v>SITE 7</v>
      </c>
      <c r="C1198" s="1217" t="s">
        <v>471</v>
      </c>
      <c r="D1198" s="1218" t="s">
        <v>46</v>
      </c>
      <c r="E1198" s="1223" t="str">
        <f>'SITE 7'!B886</f>
        <v>Animateur 1</v>
      </c>
      <c r="F1198" s="1224">
        <f>'SITE 7'!C886</f>
        <v>0</v>
      </c>
      <c r="G1198" s="1225">
        <f>'SITE 7'!D886</f>
        <v>0</v>
      </c>
      <c r="H1198" s="1226">
        <f>'SITE 7'!E886</f>
        <v>0</v>
      </c>
    </row>
    <row r="1199" spans="1:8" x14ac:dyDescent="0.25">
      <c r="A1199" s="1217" t="s">
        <v>396</v>
      </c>
      <c r="B1199" s="1217" t="str">
        <f>'SITE 7'!$H$6</f>
        <v>SITE 7</v>
      </c>
      <c r="C1199" s="1217" t="s">
        <v>471</v>
      </c>
      <c r="D1199" s="1218" t="s">
        <v>46</v>
      </c>
      <c r="E1199" s="1223" t="str">
        <f>'SITE 7'!B887</f>
        <v>Animateur 2</v>
      </c>
      <c r="F1199" s="1224">
        <f>'SITE 7'!C887</f>
        <v>0</v>
      </c>
      <c r="G1199" s="1225">
        <f>'SITE 7'!D887</f>
        <v>0</v>
      </c>
      <c r="H1199" s="1226">
        <f>'SITE 7'!E887</f>
        <v>0</v>
      </c>
    </row>
    <row r="1200" spans="1:8" x14ac:dyDescent="0.25">
      <c r="A1200" s="1217" t="s">
        <v>396</v>
      </c>
      <c r="B1200" s="1217" t="str">
        <f>'SITE 7'!$H$6</f>
        <v>SITE 7</v>
      </c>
      <c r="C1200" s="1217" t="s">
        <v>471</v>
      </c>
      <c r="D1200" s="1218" t="s">
        <v>46</v>
      </c>
      <c r="E1200" s="1223" t="str">
        <f>'SITE 7'!B888</f>
        <v>Animateur 3</v>
      </c>
      <c r="F1200" s="1224">
        <f>'SITE 7'!C888</f>
        <v>0</v>
      </c>
      <c r="G1200" s="1225">
        <f>'SITE 7'!D888</f>
        <v>0</v>
      </c>
      <c r="H1200" s="1226">
        <f>'SITE 7'!E888</f>
        <v>0</v>
      </c>
    </row>
    <row r="1201" spans="1:8" x14ac:dyDescent="0.25">
      <c r="A1201" s="1217" t="s">
        <v>396</v>
      </c>
      <c r="B1201" s="1217" t="str">
        <f>'SITE 7'!$H$6</f>
        <v>SITE 7</v>
      </c>
      <c r="C1201" s="1217" t="s">
        <v>471</v>
      </c>
      <c r="D1201" s="1218" t="s">
        <v>46</v>
      </c>
      <c r="E1201" s="1223" t="str">
        <f>'SITE 7'!B889</f>
        <v>Animateur 4</v>
      </c>
      <c r="F1201" s="1224">
        <f>'SITE 7'!C889</f>
        <v>0</v>
      </c>
      <c r="G1201" s="1225">
        <f>'SITE 7'!D889</f>
        <v>0</v>
      </c>
      <c r="H1201" s="1226">
        <f>'SITE 7'!E889</f>
        <v>0</v>
      </c>
    </row>
    <row r="1202" spans="1:8" x14ac:dyDescent="0.25">
      <c r="A1202" s="1217" t="s">
        <v>396</v>
      </c>
      <c r="B1202" s="1217" t="str">
        <f>'SITE 7'!$H$6</f>
        <v>SITE 7</v>
      </c>
      <c r="C1202" s="1217" t="s">
        <v>471</v>
      </c>
      <c r="D1202" s="1218" t="s">
        <v>46</v>
      </c>
      <c r="E1202" s="1223" t="str">
        <f>'SITE 7'!B890</f>
        <v>Animateur 5</v>
      </c>
      <c r="F1202" s="1224">
        <f>'SITE 7'!C890</f>
        <v>0</v>
      </c>
      <c r="G1202" s="1225">
        <f>'SITE 7'!D890</f>
        <v>0</v>
      </c>
      <c r="H1202" s="1226">
        <f>'SITE 7'!E890</f>
        <v>0</v>
      </c>
    </row>
    <row r="1203" spans="1:8" x14ac:dyDescent="0.25">
      <c r="A1203" s="1217" t="s">
        <v>396</v>
      </c>
      <c r="B1203" s="1217" t="str">
        <f>'SITE 7'!$H$6</f>
        <v>SITE 7</v>
      </c>
      <c r="C1203" s="1217" t="s">
        <v>471</v>
      </c>
      <c r="D1203" s="1218" t="s">
        <v>46</v>
      </c>
      <c r="E1203" s="1223" t="str">
        <f>'SITE 7'!B891</f>
        <v>Animateur 6</v>
      </c>
      <c r="F1203" s="1224">
        <f>'SITE 7'!C891</f>
        <v>0</v>
      </c>
      <c r="G1203" s="1225">
        <f>'SITE 7'!D891</f>
        <v>0</v>
      </c>
      <c r="H1203" s="1226">
        <f>'SITE 7'!E891</f>
        <v>0</v>
      </c>
    </row>
    <row r="1204" spans="1:8" x14ac:dyDescent="0.25">
      <c r="A1204" s="1217" t="s">
        <v>396</v>
      </c>
      <c r="B1204" s="1217" t="str">
        <f>'SITE 7'!$H$6</f>
        <v>SITE 7</v>
      </c>
      <c r="C1204" s="1217" t="s">
        <v>471</v>
      </c>
      <c r="D1204" s="1218" t="s">
        <v>46</v>
      </c>
      <c r="E1204" s="1223" t="str">
        <f>'SITE 7'!B892</f>
        <v>Animateur 7</v>
      </c>
      <c r="F1204" s="1224">
        <f>'SITE 7'!C892</f>
        <v>0</v>
      </c>
      <c r="G1204" s="1225">
        <f>'SITE 7'!D892</f>
        <v>0</v>
      </c>
      <c r="H1204" s="1226">
        <f>'SITE 7'!E892</f>
        <v>0</v>
      </c>
    </row>
    <row r="1205" spans="1:8" x14ac:dyDescent="0.25">
      <c r="A1205" s="1217" t="s">
        <v>396</v>
      </c>
      <c r="B1205" s="1217" t="str">
        <f>'SITE 7'!$H$6</f>
        <v>SITE 7</v>
      </c>
      <c r="C1205" s="1217" t="s">
        <v>471</v>
      </c>
      <c r="D1205" s="1218" t="s">
        <v>46</v>
      </c>
      <c r="E1205" s="1223" t="str">
        <f>'SITE 7'!B893</f>
        <v>Animateur 8</v>
      </c>
      <c r="F1205" s="1224">
        <f>'SITE 7'!C893</f>
        <v>0</v>
      </c>
      <c r="G1205" s="1225">
        <f>'SITE 7'!D893</f>
        <v>0</v>
      </c>
      <c r="H1205" s="1226">
        <f>'SITE 7'!E893</f>
        <v>0</v>
      </c>
    </row>
    <row r="1206" spans="1:8" x14ac:dyDescent="0.25">
      <c r="A1206" s="1217" t="s">
        <v>396</v>
      </c>
      <c r="B1206" s="1217" t="str">
        <f>'SITE 7'!$H$6</f>
        <v>SITE 7</v>
      </c>
      <c r="C1206" s="1217" t="s">
        <v>471</v>
      </c>
      <c r="D1206" s="1218" t="s">
        <v>46</v>
      </c>
      <c r="E1206" s="1223" t="str">
        <f>'SITE 7'!B894</f>
        <v>Animateur 9</v>
      </c>
      <c r="F1206" s="1224">
        <f>'SITE 7'!C894</f>
        <v>0</v>
      </c>
      <c r="G1206" s="1225">
        <f>'SITE 7'!D894</f>
        <v>0</v>
      </c>
      <c r="H1206" s="1226">
        <f>'SITE 7'!E894</f>
        <v>0</v>
      </c>
    </row>
    <row r="1207" spans="1:8" x14ac:dyDescent="0.25">
      <c r="A1207" s="1217" t="s">
        <v>396</v>
      </c>
      <c r="B1207" s="1217" t="str">
        <f>'SITE 7'!$H$6</f>
        <v>SITE 7</v>
      </c>
      <c r="C1207" s="1217" t="s">
        <v>471</v>
      </c>
      <c r="D1207" s="1218" t="s">
        <v>46</v>
      </c>
      <c r="E1207" s="1223" t="str">
        <f>'SITE 7'!B895</f>
        <v>Animateur 10</v>
      </c>
      <c r="F1207" s="1224">
        <f>'SITE 7'!C895</f>
        <v>0</v>
      </c>
      <c r="G1207" s="1225">
        <f>'SITE 7'!D895</f>
        <v>0</v>
      </c>
      <c r="H1207" s="1226">
        <f>'SITE 7'!E895</f>
        <v>0</v>
      </c>
    </row>
    <row r="1208" spans="1:8" x14ac:dyDescent="0.25">
      <c r="A1208" s="1217" t="s">
        <v>396</v>
      </c>
      <c r="B1208" s="1217" t="str">
        <f>'SITE 7'!$H$6</f>
        <v>SITE 7</v>
      </c>
      <c r="C1208" s="1217" t="s">
        <v>471</v>
      </c>
      <c r="D1208" s="1218" t="s">
        <v>46</v>
      </c>
      <c r="E1208" s="1223" t="str">
        <f>'SITE 7'!B896</f>
        <v>Animateur 11</v>
      </c>
      <c r="F1208" s="1224">
        <f>'SITE 7'!C896</f>
        <v>0</v>
      </c>
      <c r="G1208" s="1225">
        <f>'SITE 7'!D896</f>
        <v>0</v>
      </c>
      <c r="H1208" s="1226">
        <f>'SITE 7'!E896</f>
        <v>0</v>
      </c>
    </row>
    <row r="1209" spans="1:8" x14ac:dyDescent="0.25">
      <c r="A1209" s="1217" t="s">
        <v>396</v>
      </c>
      <c r="B1209" s="1217" t="str">
        <f>'SITE 7'!$H$6</f>
        <v>SITE 7</v>
      </c>
      <c r="C1209" s="1217" t="s">
        <v>471</v>
      </c>
      <c r="D1209" s="1218" t="s">
        <v>46</v>
      </c>
      <c r="E1209" s="1223" t="str">
        <f>'SITE 7'!B897</f>
        <v>Animateur 12</v>
      </c>
      <c r="F1209" s="1224">
        <f>'SITE 7'!C897</f>
        <v>0</v>
      </c>
      <c r="G1209" s="1225">
        <f>'SITE 7'!D897</f>
        <v>0</v>
      </c>
      <c r="H1209" s="1226">
        <f>'SITE 7'!E897</f>
        <v>0</v>
      </c>
    </row>
    <row r="1210" spans="1:8" x14ac:dyDescent="0.25">
      <c r="A1210" s="1217" t="s">
        <v>396</v>
      </c>
      <c r="B1210" s="1217" t="str">
        <f>'SITE 7'!$H$6</f>
        <v>SITE 7</v>
      </c>
      <c r="C1210" s="1217" t="s">
        <v>471</v>
      </c>
      <c r="D1210" s="1218" t="s">
        <v>46</v>
      </c>
      <c r="E1210" s="1223" t="str">
        <f>'SITE 7'!B898</f>
        <v>Animateur 13</v>
      </c>
      <c r="F1210" s="1224">
        <f>'SITE 7'!C898</f>
        <v>0</v>
      </c>
      <c r="G1210" s="1225">
        <f>'SITE 7'!D898</f>
        <v>0</v>
      </c>
      <c r="H1210" s="1226">
        <f>'SITE 7'!E898</f>
        <v>0</v>
      </c>
    </row>
    <row r="1211" spans="1:8" x14ac:dyDescent="0.25">
      <c r="A1211" s="1217" t="s">
        <v>396</v>
      </c>
      <c r="B1211" s="1217" t="str">
        <f>'SITE 7'!$H$6</f>
        <v>SITE 7</v>
      </c>
      <c r="C1211" s="1217" t="s">
        <v>471</v>
      </c>
      <c r="D1211" s="1218" t="s">
        <v>46</v>
      </c>
      <c r="E1211" s="1223" t="str">
        <f>'SITE 7'!B899</f>
        <v>Animateur 14</v>
      </c>
      <c r="F1211" s="1224">
        <f>'SITE 7'!C899</f>
        <v>0</v>
      </c>
      <c r="G1211" s="1225">
        <f>'SITE 7'!D899</f>
        <v>0</v>
      </c>
      <c r="H1211" s="1226">
        <f>'SITE 7'!E899</f>
        <v>0</v>
      </c>
    </row>
    <row r="1212" spans="1:8" x14ac:dyDescent="0.25">
      <c r="A1212" s="1217" t="s">
        <v>396</v>
      </c>
      <c r="B1212" s="1217" t="str">
        <f>'SITE 7'!$H$6</f>
        <v>SITE 7</v>
      </c>
      <c r="C1212" s="1217" t="s">
        <v>471</v>
      </c>
      <c r="D1212" s="1218" t="s">
        <v>46</v>
      </c>
      <c r="E1212" s="1223" t="str">
        <f>'SITE 7'!B900</f>
        <v>Animateur 15</v>
      </c>
      <c r="F1212" s="1224">
        <f>'SITE 7'!C900</f>
        <v>0</v>
      </c>
      <c r="G1212" s="1225">
        <f>'SITE 7'!D900</f>
        <v>0</v>
      </c>
      <c r="H1212" s="1226">
        <f>'SITE 7'!E900</f>
        <v>0</v>
      </c>
    </row>
    <row r="1213" spans="1:8" x14ac:dyDescent="0.25">
      <c r="A1213" s="1217" t="s">
        <v>396</v>
      </c>
      <c r="B1213" s="1217" t="str">
        <f>'SITE 7'!$H$6</f>
        <v>SITE 7</v>
      </c>
      <c r="C1213" s="1217" t="s">
        <v>471</v>
      </c>
      <c r="D1213" s="1218" t="s">
        <v>315</v>
      </c>
      <c r="E1213" s="1223" t="str">
        <f>'SITE 7'!B904</f>
        <v>Agents d'entretien 1</v>
      </c>
      <c r="F1213" s="1224">
        <f>'SITE 7'!C904</f>
        <v>0</v>
      </c>
      <c r="G1213" s="1225">
        <f>'SITE 7'!D904</f>
        <v>0</v>
      </c>
      <c r="H1213" s="1226">
        <f>'SITE 7'!E904</f>
        <v>0</v>
      </c>
    </row>
    <row r="1214" spans="1:8" x14ac:dyDescent="0.25">
      <c r="A1214" s="1217" t="s">
        <v>396</v>
      </c>
      <c r="B1214" s="1217" t="str">
        <f>'SITE 7'!$H$6</f>
        <v>SITE 7</v>
      </c>
      <c r="C1214" s="1217" t="s">
        <v>471</v>
      </c>
      <c r="D1214" s="1218" t="s">
        <v>315</v>
      </c>
      <c r="E1214" s="1223" t="str">
        <f>'SITE 7'!B905</f>
        <v>Agents d'entretien 2</v>
      </c>
      <c r="F1214" s="1224">
        <f>'SITE 7'!C905</f>
        <v>0</v>
      </c>
      <c r="G1214" s="1225">
        <f>'SITE 7'!D905</f>
        <v>0</v>
      </c>
      <c r="H1214" s="1226">
        <f>'SITE 7'!E905</f>
        <v>0</v>
      </c>
    </row>
    <row r="1215" spans="1:8" x14ac:dyDescent="0.25">
      <c r="A1215" s="1217" t="s">
        <v>396</v>
      </c>
      <c r="B1215" s="1217" t="str">
        <f>'SITE 7'!$H$6</f>
        <v>SITE 7</v>
      </c>
      <c r="C1215" s="1217" t="s">
        <v>471</v>
      </c>
      <c r="D1215" s="1218" t="s">
        <v>315</v>
      </c>
      <c r="E1215" s="1223" t="str">
        <f>'SITE 7'!B906</f>
        <v>Agents d'entretien 3</v>
      </c>
      <c r="F1215" s="1224">
        <f>'SITE 7'!C906</f>
        <v>0</v>
      </c>
      <c r="G1215" s="1225">
        <f>'SITE 7'!D906</f>
        <v>0</v>
      </c>
      <c r="H1215" s="1226">
        <f>'SITE 7'!E906</f>
        <v>0</v>
      </c>
    </row>
    <row r="1216" spans="1:8" x14ac:dyDescent="0.25">
      <c r="A1216" s="1217" t="s">
        <v>396</v>
      </c>
      <c r="B1216" s="1217" t="str">
        <f>'SITE 7'!$H$6</f>
        <v>SITE 7</v>
      </c>
      <c r="C1216" s="1217" t="s">
        <v>471</v>
      </c>
      <c r="D1216" s="1218" t="s">
        <v>316</v>
      </c>
      <c r="E1216" s="1223" t="str">
        <f>'SITE 7'!B910</f>
        <v>Secrétaire 1</v>
      </c>
      <c r="F1216" s="1224">
        <f>'SITE 7'!C910</f>
        <v>0</v>
      </c>
      <c r="G1216" s="1225">
        <f>'SITE 7'!D910</f>
        <v>0</v>
      </c>
      <c r="H1216" s="1226">
        <f>'SITE 7'!E910</f>
        <v>0</v>
      </c>
    </row>
    <row r="1217" spans="1:8" x14ac:dyDescent="0.25">
      <c r="A1217" s="1217" t="s">
        <v>396</v>
      </c>
      <c r="B1217" s="1217" t="str">
        <f>'SITE 7'!$H$6</f>
        <v>SITE 7</v>
      </c>
      <c r="C1217" s="1217" t="s">
        <v>471</v>
      </c>
      <c r="D1217" s="1218" t="s">
        <v>316</v>
      </c>
      <c r="E1217" s="1223" t="str">
        <f>'SITE 7'!B911</f>
        <v>Secrétaire 2</v>
      </c>
      <c r="F1217" s="1224">
        <f>'SITE 7'!C911</f>
        <v>0</v>
      </c>
      <c r="G1217" s="1225">
        <f>'SITE 7'!D911</f>
        <v>0</v>
      </c>
      <c r="H1217" s="1226">
        <f>'SITE 7'!E911</f>
        <v>0</v>
      </c>
    </row>
    <row r="1218" spans="1:8" x14ac:dyDescent="0.25">
      <c r="A1218" s="1217" t="s">
        <v>396</v>
      </c>
      <c r="B1218" s="1217" t="str">
        <f>'SITE 7'!$H$6</f>
        <v>SITE 7</v>
      </c>
      <c r="C1218" s="1217" t="s">
        <v>471</v>
      </c>
      <c r="D1218" s="1218" t="s">
        <v>316</v>
      </c>
      <c r="E1218" s="1223" t="str">
        <f>'SITE 7'!B912</f>
        <v>Secrétaire 3</v>
      </c>
      <c r="F1218" s="1224">
        <f>'SITE 7'!C912</f>
        <v>0</v>
      </c>
      <c r="G1218" s="1225">
        <f>'SITE 7'!D912</f>
        <v>0</v>
      </c>
      <c r="H1218" s="1226">
        <f>'SITE 7'!E912</f>
        <v>0</v>
      </c>
    </row>
    <row r="1219" spans="1:8" x14ac:dyDescent="0.25">
      <c r="A1219" s="1217" t="s">
        <v>396</v>
      </c>
      <c r="B1219" s="1217" t="str">
        <f>'SITE 7'!$H$6</f>
        <v>SITE 7</v>
      </c>
      <c r="C1219" s="1217" t="s">
        <v>471</v>
      </c>
      <c r="D1219" s="1218" t="s">
        <v>316</v>
      </c>
      <c r="E1219" s="1223" t="str">
        <f>'SITE 7'!B913</f>
        <v>Secrétaire 4</v>
      </c>
      <c r="F1219" s="1224">
        <f>'SITE 7'!C913</f>
        <v>0</v>
      </c>
      <c r="G1219" s="1225">
        <f>'SITE 7'!D913</f>
        <v>0</v>
      </c>
      <c r="H1219" s="1226">
        <f>'SITE 7'!E913</f>
        <v>0</v>
      </c>
    </row>
    <row r="1220" spans="1:8" x14ac:dyDescent="0.25">
      <c r="A1220" s="1217" t="s">
        <v>396</v>
      </c>
      <c r="B1220" s="1217" t="str">
        <f>'SITE 7'!$H$6</f>
        <v>SITE 7</v>
      </c>
      <c r="C1220" s="1217" t="s">
        <v>471</v>
      </c>
      <c r="D1220" s="1218" t="s">
        <v>316</v>
      </c>
      <c r="E1220" s="1223" t="str">
        <f>'SITE 7'!B914</f>
        <v>Secrétaire 5</v>
      </c>
      <c r="F1220" s="1224">
        <f>'SITE 7'!C914</f>
        <v>0</v>
      </c>
      <c r="G1220" s="1225">
        <f>'SITE 7'!D914</f>
        <v>0</v>
      </c>
      <c r="H1220" s="1226">
        <f>'SITE 7'!E914</f>
        <v>0</v>
      </c>
    </row>
    <row r="1221" spans="1:8" x14ac:dyDescent="0.25">
      <c r="A1221" s="1217" t="s">
        <v>397</v>
      </c>
      <c r="B1221" s="1217" t="str">
        <f>'SITE 8'!$H$6</f>
        <v>SITE 8</v>
      </c>
      <c r="C1221" s="1217" t="s">
        <v>470</v>
      </c>
      <c r="D1221" s="1218" t="s">
        <v>21</v>
      </c>
      <c r="E1221" s="1223" t="str">
        <f>'SITE 8'!B20</f>
        <v>Coordinateur 1</v>
      </c>
      <c r="F1221" s="1224">
        <f>'SITE 8'!C20</f>
        <v>0</v>
      </c>
      <c r="G1221" s="1225">
        <f>'SITE 8'!D20</f>
        <v>0</v>
      </c>
      <c r="H1221" s="1226">
        <f>'SITE 8'!E20</f>
        <v>0</v>
      </c>
    </row>
    <row r="1222" spans="1:8" x14ac:dyDescent="0.25">
      <c r="A1222" s="1217" t="s">
        <v>397</v>
      </c>
      <c r="B1222" s="1217" t="str">
        <f>'SITE 8'!$H$6</f>
        <v>SITE 8</v>
      </c>
      <c r="C1222" s="1217" t="s">
        <v>470</v>
      </c>
      <c r="D1222" s="1218" t="s">
        <v>21</v>
      </c>
      <c r="E1222" s="1223" t="str">
        <f>'SITE 8'!B21</f>
        <v>Coordinateur 2</v>
      </c>
      <c r="F1222" s="1224">
        <f>'SITE 8'!C21</f>
        <v>0</v>
      </c>
      <c r="G1222" s="1225">
        <f>'SITE 8'!D21</f>
        <v>0</v>
      </c>
      <c r="H1222" s="1226">
        <f>'SITE 8'!E21</f>
        <v>0</v>
      </c>
    </row>
    <row r="1223" spans="1:8" x14ac:dyDescent="0.25">
      <c r="A1223" s="1217" t="s">
        <v>397</v>
      </c>
      <c r="B1223" s="1217" t="str">
        <f>'SITE 8'!$H$6</f>
        <v>SITE 8</v>
      </c>
      <c r="C1223" s="1217" t="s">
        <v>470</v>
      </c>
      <c r="D1223" s="1218" t="s">
        <v>21</v>
      </c>
      <c r="E1223" s="1223" t="str">
        <f>'SITE 8'!B22</f>
        <v>Coordinateur 3</v>
      </c>
      <c r="F1223" s="1224">
        <f>'SITE 8'!C22</f>
        <v>0</v>
      </c>
      <c r="G1223" s="1225">
        <f>'SITE 8'!D22</f>
        <v>0</v>
      </c>
      <c r="H1223" s="1226">
        <f>'SITE 8'!E22</f>
        <v>0</v>
      </c>
    </row>
    <row r="1224" spans="1:8" x14ac:dyDescent="0.25">
      <c r="A1224" s="1217" t="s">
        <v>397</v>
      </c>
      <c r="B1224" s="1217" t="str">
        <f>'SITE 8'!$H$6</f>
        <v>SITE 8</v>
      </c>
      <c r="C1224" s="1217" t="s">
        <v>470</v>
      </c>
      <c r="D1224" s="1218" t="s">
        <v>605</v>
      </c>
      <c r="E1224" s="1223" t="str">
        <f>'SITE 8'!B26</f>
        <v>Responsable 1</v>
      </c>
      <c r="F1224" s="1224">
        <f>'SITE 8'!C26</f>
        <v>0</v>
      </c>
      <c r="G1224" s="1225">
        <f>'SITE 8'!D26</f>
        <v>0</v>
      </c>
      <c r="H1224" s="1226">
        <f>'SITE 8'!E26</f>
        <v>0</v>
      </c>
    </row>
    <row r="1225" spans="1:8" x14ac:dyDescent="0.25">
      <c r="A1225" s="1217" t="s">
        <v>397</v>
      </c>
      <c r="B1225" s="1217" t="str">
        <f>'SITE 8'!$H$6</f>
        <v>SITE 8</v>
      </c>
      <c r="C1225" s="1217" t="s">
        <v>470</v>
      </c>
      <c r="D1225" s="1218" t="s">
        <v>605</v>
      </c>
      <c r="E1225" s="1223" t="str">
        <f>'SITE 8'!B27</f>
        <v>Responsable 2</v>
      </c>
      <c r="F1225" s="1224">
        <f>'SITE 8'!C27</f>
        <v>0</v>
      </c>
      <c r="G1225" s="1225">
        <f>'SITE 8'!D27</f>
        <v>0</v>
      </c>
      <c r="H1225" s="1226">
        <f>'SITE 8'!E27</f>
        <v>0</v>
      </c>
    </row>
    <row r="1226" spans="1:8" x14ac:dyDescent="0.25">
      <c r="A1226" s="1217" t="s">
        <v>397</v>
      </c>
      <c r="B1226" s="1217" t="str">
        <f>'SITE 8'!$H$6</f>
        <v>SITE 8</v>
      </c>
      <c r="C1226" s="1217" t="s">
        <v>470</v>
      </c>
      <c r="D1226" s="1218" t="s">
        <v>605</v>
      </c>
      <c r="E1226" s="1223" t="str">
        <f>'SITE 8'!B28</f>
        <v>Responsable 3</v>
      </c>
      <c r="F1226" s="1224">
        <f>'SITE 8'!C28</f>
        <v>0</v>
      </c>
      <c r="G1226" s="1225">
        <f>'SITE 8'!D28</f>
        <v>0</v>
      </c>
      <c r="H1226" s="1226">
        <f>'SITE 8'!E28</f>
        <v>0</v>
      </c>
    </row>
    <row r="1227" spans="1:8" x14ac:dyDescent="0.25">
      <c r="A1227" s="1217" t="s">
        <v>397</v>
      </c>
      <c r="B1227" s="1217" t="str">
        <f>'SITE 8'!$H$6</f>
        <v>SITE 8</v>
      </c>
      <c r="C1227" s="1217" t="s">
        <v>470</v>
      </c>
      <c r="D1227" s="1218" t="s">
        <v>46</v>
      </c>
      <c r="E1227" s="1223" t="str">
        <f>'SITE 8'!B32</f>
        <v>Animateur 1</v>
      </c>
      <c r="F1227" s="1224">
        <f>'SITE 8'!C32</f>
        <v>0</v>
      </c>
      <c r="G1227" s="1225">
        <f>'SITE 8'!D32</f>
        <v>0</v>
      </c>
      <c r="H1227" s="1226">
        <f>'SITE 8'!E32</f>
        <v>0</v>
      </c>
    </row>
    <row r="1228" spans="1:8" x14ac:dyDescent="0.25">
      <c r="A1228" s="1217" t="s">
        <v>397</v>
      </c>
      <c r="B1228" s="1217" t="str">
        <f>'SITE 8'!$H$6</f>
        <v>SITE 8</v>
      </c>
      <c r="C1228" s="1217" t="s">
        <v>470</v>
      </c>
      <c r="D1228" s="1218" t="s">
        <v>46</v>
      </c>
      <c r="E1228" s="1223" t="str">
        <f>'SITE 8'!B33</f>
        <v>Animateur 2</v>
      </c>
      <c r="F1228" s="1224">
        <f>'SITE 8'!C33</f>
        <v>0</v>
      </c>
      <c r="G1228" s="1225">
        <f>'SITE 8'!D33</f>
        <v>0</v>
      </c>
      <c r="H1228" s="1226">
        <f>'SITE 8'!E33</f>
        <v>0</v>
      </c>
    </row>
    <row r="1229" spans="1:8" x14ac:dyDescent="0.25">
      <c r="A1229" s="1217" t="s">
        <v>397</v>
      </c>
      <c r="B1229" s="1217" t="str">
        <f>'SITE 8'!$H$6</f>
        <v>SITE 8</v>
      </c>
      <c r="C1229" s="1217" t="s">
        <v>470</v>
      </c>
      <c r="D1229" s="1218" t="s">
        <v>46</v>
      </c>
      <c r="E1229" s="1223" t="str">
        <f>'SITE 8'!B34</f>
        <v>Animateur 3</v>
      </c>
      <c r="F1229" s="1224">
        <f>'SITE 8'!C34</f>
        <v>0</v>
      </c>
      <c r="G1229" s="1225">
        <f>'SITE 8'!D34</f>
        <v>0</v>
      </c>
      <c r="H1229" s="1226">
        <f>'SITE 8'!E34</f>
        <v>0</v>
      </c>
    </row>
    <row r="1230" spans="1:8" x14ac:dyDescent="0.25">
      <c r="A1230" s="1217" t="s">
        <v>397</v>
      </c>
      <c r="B1230" s="1217" t="str">
        <f>'SITE 8'!$H$6</f>
        <v>SITE 8</v>
      </c>
      <c r="C1230" s="1217" t="s">
        <v>470</v>
      </c>
      <c r="D1230" s="1218" t="s">
        <v>46</v>
      </c>
      <c r="E1230" s="1223" t="str">
        <f>'SITE 8'!B35</f>
        <v>Animateur 4</v>
      </c>
      <c r="F1230" s="1224">
        <f>'SITE 8'!C35</f>
        <v>0</v>
      </c>
      <c r="G1230" s="1225">
        <f>'SITE 8'!D35</f>
        <v>0</v>
      </c>
      <c r="H1230" s="1226">
        <f>'SITE 8'!E35</f>
        <v>0</v>
      </c>
    </row>
    <row r="1231" spans="1:8" x14ac:dyDescent="0.25">
      <c r="A1231" s="1217" t="s">
        <v>397</v>
      </c>
      <c r="B1231" s="1217" t="str">
        <f>'SITE 8'!$H$6</f>
        <v>SITE 8</v>
      </c>
      <c r="C1231" s="1217" t="s">
        <v>470</v>
      </c>
      <c r="D1231" s="1218" t="s">
        <v>46</v>
      </c>
      <c r="E1231" s="1223" t="str">
        <f>'SITE 8'!B36</f>
        <v>Animateur 5</v>
      </c>
      <c r="F1231" s="1224">
        <f>'SITE 8'!C36</f>
        <v>0</v>
      </c>
      <c r="G1231" s="1225">
        <f>'SITE 8'!D36</f>
        <v>0</v>
      </c>
      <c r="H1231" s="1226">
        <f>'SITE 8'!E36</f>
        <v>0</v>
      </c>
    </row>
    <row r="1232" spans="1:8" x14ac:dyDescent="0.25">
      <c r="A1232" s="1217" t="s">
        <v>397</v>
      </c>
      <c r="B1232" s="1217" t="str">
        <f>'SITE 8'!$H$6</f>
        <v>SITE 8</v>
      </c>
      <c r="C1232" s="1217" t="s">
        <v>470</v>
      </c>
      <c r="D1232" s="1218" t="s">
        <v>46</v>
      </c>
      <c r="E1232" s="1223" t="str">
        <f>'SITE 8'!B37</f>
        <v>Animateur 6</v>
      </c>
      <c r="F1232" s="1224">
        <f>'SITE 8'!C37</f>
        <v>0</v>
      </c>
      <c r="G1232" s="1225">
        <f>'SITE 8'!D37</f>
        <v>0</v>
      </c>
      <c r="H1232" s="1226">
        <f>'SITE 8'!E37</f>
        <v>0</v>
      </c>
    </row>
    <row r="1233" spans="1:8" x14ac:dyDescent="0.25">
      <c r="A1233" s="1217" t="s">
        <v>397</v>
      </c>
      <c r="B1233" s="1217" t="str">
        <f>'SITE 8'!$H$6</f>
        <v>SITE 8</v>
      </c>
      <c r="C1233" s="1217" t="s">
        <v>470</v>
      </c>
      <c r="D1233" s="1218" t="s">
        <v>46</v>
      </c>
      <c r="E1233" s="1223" t="str">
        <f>'SITE 8'!B38</f>
        <v>Animateur 7</v>
      </c>
      <c r="F1233" s="1224">
        <f>'SITE 8'!C38</f>
        <v>0</v>
      </c>
      <c r="G1233" s="1225">
        <f>'SITE 8'!D38</f>
        <v>0</v>
      </c>
      <c r="H1233" s="1226">
        <f>'SITE 8'!E38</f>
        <v>0</v>
      </c>
    </row>
    <row r="1234" spans="1:8" x14ac:dyDescent="0.25">
      <c r="A1234" s="1217" t="s">
        <v>397</v>
      </c>
      <c r="B1234" s="1217" t="str">
        <f>'SITE 8'!$H$6</f>
        <v>SITE 8</v>
      </c>
      <c r="C1234" s="1217" t="s">
        <v>470</v>
      </c>
      <c r="D1234" s="1218" t="s">
        <v>46</v>
      </c>
      <c r="E1234" s="1223" t="str">
        <f>'SITE 8'!B39</f>
        <v>Animateur 8</v>
      </c>
      <c r="F1234" s="1224">
        <f>'SITE 8'!C39</f>
        <v>0</v>
      </c>
      <c r="G1234" s="1225">
        <f>'SITE 8'!D39</f>
        <v>0</v>
      </c>
      <c r="H1234" s="1226">
        <f>'SITE 8'!E39</f>
        <v>0</v>
      </c>
    </row>
    <row r="1235" spans="1:8" x14ac:dyDescent="0.25">
      <c r="A1235" s="1217" t="s">
        <v>397</v>
      </c>
      <c r="B1235" s="1217" t="str">
        <f>'SITE 8'!$H$6</f>
        <v>SITE 8</v>
      </c>
      <c r="C1235" s="1217" t="s">
        <v>470</v>
      </c>
      <c r="D1235" s="1218" t="s">
        <v>46</v>
      </c>
      <c r="E1235" s="1223" t="str">
        <f>'SITE 8'!B40</f>
        <v>Animateur 9</v>
      </c>
      <c r="F1235" s="1224">
        <f>'SITE 8'!C40</f>
        <v>0</v>
      </c>
      <c r="G1235" s="1225">
        <f>'SITE 8'!D40</f>
        <v>0</v>
      </c>
      <c r="H1235" s="1226">
        <f>'SITE 8'!E40</f>
        <v>0</v>
      </c>
    </row>
    <row r="1236" spans="1:8" x14ac:dyDescent="0.25">
      <c r="A1236" s="1217" t="s">
        <v>397</v>
      </c>
      <c r="B1236" s="1217" t="str">
        <f>'SITE 8'!$H$6</f>
        <v>SITE 8</v>
      </c>
      <c r="C1236" s="1217" t="s">
        <v>470</v>
      </c>
      <c r="D1236" s="1218" t="s">
        <v>46</v>
      </c>
      <c r="E1236" s="1223" t="str">
        <f>'SITE 8'!B41</f>
        <v>Animateur 10</v>
      </c>
      <c r="F1236" s="1224">
        <f>'SITE 8'!C41</f>
        <v>0</v>
      </c>
      <c r="G1236" s="1225">
        <f>'SITE 8'!D41</f>
        <v>0</v>
      </c>
      <c r="H1236" s="1226">
        <f>'SITE 8'!E41</f>
        <v>0</v>
      </c>
    </row>
    <row r="1237" spans="1:8" x14ac:dyDescent="0.25">
      <c r="A1237" s="1217" t="s">
        <v>397</v>
      </c>
      <c r="B1237" s="1217" t="str">
        <f>'SITE 8'!$H$6</f>
        <v>SITE 8</v>
      </c>
      <c r="C1237" s="1217" t="s">
        <v>470</v>
      </c>
      <c r="D1237" s="1218" t="s">
        <v>46</v>
      </c>
      <c r="E1237" s="1223" t="str">
        <f>'SITE 8'!B42</f>
        <v>Animateur 11</v>
      </c>
      <c r="F1237" s="1224">
        <f>'SITE 8'!C42</f>
        <v>0</v>
      </c>
      <c r="G1237" s="1225">
        <f>'SITE 8'!D42</f>
        <v>0</v>
      </c>
      <c r="H1237" s="1226">
        <f>'SITE 8'!E42</f>
        <v>0</v>
      </c>
    </row>
    <row r="1238" spans="1:8" x14ac:dyDescent="0.25">
      <c r="A1238" s="1217" t="s">
        <v>397</v>
      </c>
      <c r="B1238" s="1217" t="str">
        <f>'SITE 8'!$H$6</f>
        <v>SITE 8</v>
      </c>
      <c r="C1238" s="1217" t="s">
        <v>470</v>
      </c>
      <c r="D1238" s="1218" t="s">
        <v>46</v>
      </c>
      <c r="E1238" s="1223" t="str">
        <f>'SITE 8'!B43</f>
        <v>Animateur 12</v>
      </c>
      <c r="F1238" s="1224">
        <f>'SITE 8'!C43</f>
        <v>0</v>
      </c>
      <c r="G1238" s="1225">
        <f>'SITE 8'!D43</f>
        <v>0</v>
      </c>
      <c r="H1238" s="1226">
        <f>'SITE 8'!E43</f>
        <v>0</v>
      </c>
    </row>
    <row r="1239" spans="1:8" x14ac:dyDescent="0.25">
      <c r="A1239" s="1217" t="s">
        <v>397</v>
      </c>
      <c r="B1239" s="1217" t="str">
        <f>'SITE 8'!$H$6</f>
        <v>SITE 8</v>
      </c>
      <c r="C1239" s="1217" t="s">
        <v>470</v>
      </c>
      <c r="D1239" s="1218" t="s">
        <v>46</v>
      </c>
      <c r="E1239" s="1223" t="str">
        <f>'SITE 8'!B44</f>
        <v>Animateur 13</v>
      </c>
      <c r="F1239" s="1224">
        <f>'SITE 8'!C44</f>
        <v>0</v>
      </c>
      <c r="G1239" s="1225">
        <f>'SITE 8'!D44</f>
        <v>0</v>
      </c>
      <c r="H1239" s="1226">
        <f>'SITE 8'!E44</f>
        <v>0</v>
      </c>
    </row>
    <row r="1240" spans="1:8" x14ac:dyDescent="0.25">
      <c r="A1240" s="1217" t="s">
        <v>397</v>
      </c>
      <c r="B1240" s="1217" t="str">
        <f>'SITE 8'!$H$6</f>
        <v>SITE 8</v>
      </c>
      <c r="C1240" s="1217" t="s">
        <v>470</v>
      </c>
      <c r="D1240" s="1218" t="s">
        <v>46</v>
      </c>
      <c r="E1240" s="1223" t="str">
        <f>'SITE 8'!B45</f>
        <v>Animateur 14</v>
      </c>
      <c r="F1240" s="1224">
        <f>'SITE 8'!C45</f>
        <v>0</v>
      </c>
      <c r="G1240" s="1225">
        <f>'SITE 8'!D45</f>
        <v>0</v>
      </c>
      <c r="H1240" s="1226">
        <f>'SITE 8'!E45</f>
        <v>0</v>
      </c>
    </row>
    <row r="1241" spans="1:8" x14ac:dyDescent="0.25">
      <c r="A1241" s="1217" t="s">
        <v>397</v>
      </c>
      <c r="B1241" s="1217" t="str">
        <f>'SITE 8'!$H$6</f>
        <v>SITE 8</v>
      </c>
      <c r="C1241" s="1217" t="s">
        <v>470</v>
      </c>
      <c r="D1241" s="1218" t="s">
        <v>46</v>
      </c>
      <c r="E1241" s="1223" t="str">
        <f>'SITE 8'!B46</f>
        <v>Animateur 15</v>
      </c>
      <c r="F1241" s="1224">
        <f>'SITE 8'!C46</f>
        <v>0</v>
      </c>
      <c r="G1241" s="1225">
        <f>'SITE 8'!D46</f>
        <v>0</v>
      </c>
      <c r="H1241" s="1226">
        <f>'SITE 8'!E46</f>
        <v>0</v>
      </c>
    </row>
    <row r="1242" spans="1:8" x14ac:dyDescent="0.25">
      <c r="A1242" s="1217" t="s">
        <v>397</v>
      </c>
      <c r="B1242" s="1217" t="str">
        <f>'SITE 8'!$H$6</f>
        <v>SITE 8</v>
      </c>
      <c r="C1242" s="1217" t="s">
        <v>470</v>
      </c>
      <c r="D1242" s="1218" t="s">
        <v>315</v>
      </c>
      <c r="E1242" s="1223" t="str">
        <f>'SITE 8'!B50</f>
        <v>Agents d'entretien 1</v>
      </c>
      <c r="F1242" s="1224">
        <f>'SITE 8'!C50</f>
        <v>0</v>
      </c>
      <c r="G1242" s="1225">
        <f>'SITE 8'!D50</f>
        <v>0</v>
      </c>
      <c r="H1242" s="1226">
        <f>'SITE 8'!E50</f>
        <v>0</v>
      </c>
    </row>
    <row r="1243" spans="1:8" x14ac:dyDescent="0.25">
      <c r="A1243" s="1217" t="s">
        <v>397</v>
      </c>
      <c r="B1243" s="1217" t="str">
        <f>'SITE 8'!$H$6</f>
        <v>SITE 8</v>
      </c>
      <c r="C1243" s="1217" t="s">
        <v>470</v>
      </c>
      <c r="D1243" s="1218" t="s">
        <v>315</v>
      </c>
      <c r="E1243" s="1223" t="str">
        <f>'SITE 8'!B51</f>
        <v>Agents d'entretien 2</v>
      </c>
      <c r="F1243" s="1224">
        <f>'SITE 8'!C51</f>
        <v>0</v>
      </c>
      <c r="G1243" s="1225">
        <f>'SITE 8'!D51</f>
        <v>0</v>
      </c>
      <c r="H1243" s="1226">
        <f>'SITE 8'!E51</f>
        <v>0</v>
      </c>
    </row>
    <row r="1244" spans="1:8" x14ac:dyDescent="0.25">
      <c r="A1244" s="1217" t="s">
        <v>397</v>
      </c>
      <c r="B1244" s="1217" t="str">
        <f>'SITE 8'!$H$6</f>
        <v>SITE 8</v>
      </c>
      <c r="C1244" s="1217" t="s">
        <v>470</v>
      </c>
      <c r="D1244" s="1218" t="s">
        <v>315</v>
      </c>
      <c r="E1244" s="1223" t="str">
        <f>'SITE 8'!B52</f>
        <v>Agents d'entretien 3</v>
      </c>
      <c r="F1244" s="1224">
        <f>'SITE 8'!C52</f>
        <v>0</v>
      </c>
      <c r="G1244" s="1225">
        <f>'SITE 8'!D52</f>
        <v>0</v>
      </c>
      <c r="H1244" s="1226">
        <f>'SITE 8'!E52</f>
        <v>0</v>
      </c>
    </row>
    <row r="1245" spans="1:8" x14ac:dyDescent="0.25">
      <c r="A1245" s="1217" t="s">
        <v>397</v>
      </c>
      <c r="B1245" s="1217" t="str">
        <f>'SITE 8'!$H$6</f>
        <v>SITE 8</v>
      </c>
      <c r="C1245" s="1217" t="s">
        <v>470</v>
      </c>
      <c r="D1245" s="1218" t="s">
        <v>316</v>
      </c>
      <c r="E1245" s="1223" t="str">
        <f>'SITE 8'!B56</f>
        <v>Secrétaire 1</v>
      </c>
      <c r="F1245" s="1224">
        <f>'SITE 8'!C56</f>
        <v>0</v>
      </c>
      <c r="G1245" s="1225">
        <f>'SITE 8'!D56</f>
        <v>0</v>
      </c>
      <c r="H1245" s="1226">
        <f>'SITE 8'!E56</f>
        <v>0</v>
      </c>
    </row>
    <row r="1246" spans="1:8" x14ac:dyDescent="0.25">
      <c r="A1246" s="1217" t="s">
        <v>397</v>
      </c>
      <c r="B1246" s="1217" t="str">
        <f>'SITE 8'!$H$6</f>
        <v>SITE 8</v>
      </c>
      <c r="C1246" s="1217" t="s">
        <v>470</v>
      </c>
      <c r="D1246" s="1218" t="s">
        <v>316</v>
      </c>
      <c r="E1246" s="1223" t="str">
        <f>'SITE 8'!B57</f>
        <v>Secrétaire 2</v>
      </c>
      <c r="F1246" s="1224">
        <f>'SITE 8'!C57</f>
        <v>0</v>
      </c>
      <c r="G1246" s="1225">
        <f>'SITE 8'!D57</f>
        <v>0</v>
      </c>
      <c r="H1246" s="1226">
        <f>'SITE 8'!E57</f>
        <v>0</v>
      </c>
    </row>
    <row r="1247" spans="1:8" x14ac:dyDescent="0.25">
      <c r="A1247" s="1217" t="s">
        <v>397</v>
      </c>
      <c r="B1247" s="1217" t="str">
        <f>'SITE 8'!$H$6</f>
        <v>SITE 8</v>
      </c>
      <c r="C1247" s="1217" t="s">
        <v>470</v>
      </c>
      <c r="D1247" s="1218" t="s">
        <v>316</v>
      </c>
      <c r="E1247" s="1223" t="str">
        <f>'SITE 8'!B58</f>
        <v>Secrétaire 3</v>
      </c>
      <c r="F1247" s="1224">
        <f>'SITE 8'!C58</f>
        <v>0</v>
      </c>
      <c r="G1247" s="1225">
        <f>'SITE 8'!D58</f>
        <v>0</v>
      </c>
      <c r="H1247" s="1226">
        <f>'SITE 8'!E58</f>
        <v>0</v>
      </c>
    </row>
    <row r="1248" spans="1:8" x14ac:dyDescent="0.25">
      <c r="A1248" s="1217" t="s">
        <v>397</v>
      </c>
      <c r="B1248" s="1217" t="str">
        <f>'SITE 8'!$H$6</f>
        <v>SITE 8</v>
      </c>
      <c r="C1248" s="1217" t="s">
        <v>470</v>
      </c>
      <c r="D1248" s="1218" t="s">
        <v>316</v>
      </c>
      <c r="E1248" s="1223" t="str">
        <f>'SITE 8'!B59</f>
        <v>Secrétaire 4</v>
      </c>
      <c r="F1248" s="1224">
        <f>'SITE 8'!C59</f>
        <v>0</v>
      </c>
      <c r="G1248" s="1225">
        <f>'SITE 8'!D59</f>
        <v>0</v>
      </c>
      <c r="H1248" s="1226">
        <f>'SITE 8'!E59</f>
        <v>0</v>
      </c>
    </row>
    <row r="1249" spans="1:8" x14ac:dyDescent="0.25">
      <c r="A1249" s="1217" t="s">
        <v>397</v>
      </c>
      <c r="B1249" s="1217" t="str">
        <f>'SITE 8'!$H$6</f>
        <v>SITE 8</v>
      </c>
      <c r="C1249" s="1217" t="s">
        <v>470</v>
      </c>
      <c r="D1249" s="1218" t="s">
        <v>316</v>
      </c>
      <c r="E1249" s="1223" t="str">
        <f>'SITE 8'!B60</f>
        <v>Secrétaire 5</v>
      </c>
      <c r="F1249" s="1224">
        <f>'SITE 8'!C60</f>
        <v>0</v>
      </c>
      <c r="G1249" s="1225">
        <f>'SITE 8'!D60</f>
        <v>0</v>
      </c>
      <c r="H1249" s="1226">
        <f>'SITE 8'!E60</f>
        <v>0</v>
      </c>
    </row>
    <row r="1250" spans="1:8" x14ac:dyDescent="0.25">
      <c r="A1250" s="1217" t="s">
        <v>397</v>
      </c>
      <c r="B1250" s="1217" t="str">
        <f>'SITE 8'!$H$6</f>
        <v>SITE 8</v>
      </c>
      <c r="C1250" s="1217" t="s">
        <v>606</v>
      </c>
      <c r="D1250" s="1218" t="s">
        <v>21</v>
      </c>
      <c r="E1250" s="1223" t="str">
        <f>'SITE 8'!B381</f>
        <v>Coordinateur 1</v>
      </c>
      <c r="F1250" s="1224">
        <f>'SITE 8'!C381</f>
        <v>0</v>
      </c>
      <c r="G1250" s="1225">
        <f>'SITE 8'!D381</f>
        <v>0</v>
      </c>
      <c r="H1250" s="1226">
        <f>'SITE 8'!E381</f>
        <v>0</v>
      </c>
    </row>
    <row r="1251" spans="1:8" x14ac:dyDescent="0.25">
      <c r="A1251" s="1217" t="s">
        <v>397</v>
      </c>
      <c r="B1251" s="1217" t="str">
        <f>'SITE 8'!$H$6</f>
        <v>SITE 8</v>
      </c>
      <c r="C1251" s="1217" t="s">
        <v>606</v>
      </c>
      <c r="D1251" s="1218" t="s">
        <v>21</v>
      </c>
      <c r="E1251" s="1223" t="str">
        <f>'SITE 8'!B382</f>
        <v>Coordinateur 2</v>
      </c>
      <c r="F1251" s="1224">
        <f>'SITE 8'!C382</f>
        <v>0</v>
      </c>
      <c r="G1251" s="1225">
        <f>'SITE 8'!D382</f>
        <v>0</v>
      </c>
      <c r="H1251" s="1226">
        <f>'SITE 8'!E382</f>
        <v>0</v>
      </c>
    </row>
    <row r="1252" spans="1:8" x14ac:dyDescent="0.25">
      <c r="A1252" s="1217" t="s">
        <v>397</v>
      </c>
      <c r="B1252" s="1217" t="str">
        <f>'SITE 8'!$H$6</f>
        <v>SITE 8</v>
      </c>
      <c r="C1252" s="1217" t="s">
        <v>606</v>
      </c>
      <c r="D1252" s="1218" t="s">
        <v>21</v>
      </c>
      <c r="E1252" s="1223" t="str">
        <f>'SITE 8'!B383</f>
        <v>Coordinateur 3</v>
      </c>
      <c r="F1252" s="1224">
        <f>'SITE 8'!C383</f>
        <v>0</v>
      </c>
      <c r="G1252" s="1225">
        <f>'SITE 8'!D383</f>
        <v>0</v>
      </c>
      <c r="H1252" s="1226">
        <f>'SITE 8'!E383</f>
        <v>0</v>
      </c>
    </row>
    <row r="1253" spans="1:8" x14ac:dyDescent="0.25">
      <c r="A1253" s="1217" t="s">
        <v>397</v>
      </c>
      <c r="B1253" s="1217" t="str">
        <f>'SITE 8'!$H$6</f>
        <v>SITE 8</v>
      </c>
      <c r="C1253" s="1217" t="s">
        <v>606</v>
      </c>
      <c r="D1253" s="1218" t="s">
        <v>605</v>
      </c>
      <c r="E1253" s="1223" t="str">
        <f>'SITE 8'!B387</f>
        <v>Responsable 1</v>
      </c>
      <c r="F1253" s="1224">
        <f>'SITE 8'!C387</f>
        <v>0</v>
      </c>
      <c r="G1253" s="1225">
        <f>'SITE 8'!D387</f>
        <v>0</v>
      </c>
      <c r="H1253" s="1226">
        <f>'SITE 8'!E387</f>
        <v>0</v>
      </c>
    </row>
    <row r="1254" spans="1:8" x14ac:dyDescent="0.25">
      <c r="A1254" s="1217" t="s">
        <v>397</v>
      </c>
      <c r="B1254" s="1217" t="str">
        <f>'SITE 8'!$H$6</f>
        <v>SITE 8</v>
      </c>
      <c r="C1254" s="1217" t="s">
        <v>606</v>
      </c>
      <c r="D1254" s="1218" t="s">
        <v>605</v>
      </c>
      <c r="E1254" s="1223" t="str">
        <f>'SITE 8'!B388</f>
        <v>Responsable 2</v>
      </c>
      <c r="F1254" s="1224">
        <f>'SITE 8'!C388</f>
        <v>0</v>
      </c>
      <c r="G1254" s="1225">
        <f>'SITE 8'!D388</f>
        <v>0</v>
      </c>
      <c r="H1254" s="1226">
        <f>'SITE 8'!E388</f>
        <v>0</v>
      </c>
    </row>
    <row r="1255" spans="1:8" x14ac:dyDescent="0.25">
      <c r="A1255" s="1217" t="s">
        <v>397</v>
      </c>
      <c r="B1255" s="1217" t="str">
        <f>'SITE 8'!$H$6</f>
        <v>SITE 8</v>
      </c>
      <c r="C1255" s="1217" t="s">
        <v>606</v>
      </c>
      <c r="D1255" s="1218" t="s">
        <v>605</v>
      </c>
      <c r="E1255" s="1223" t="str">
        <f>'SITE 8'!B389</f>
        <v>Responsable 3</v>
      </c>
      <c r="F1255" s="1224">
        <f>'SITE 8'!C389</f>
        <v>0</v>
      </c>
      <c r="G1255" s="1225">
        <f>'SITE 8'!D389</f>
        <v>0</v>
      </c>
      <c r="H1255" s="1226">
        <f>'SITE 8'!E389</f>
        <v>0</v>
      </c>
    </row>
    <row r="1256" spans="1:8" x14ac:dyDescent="0.25">
      <c r="A1256" s="1217" t="s">
        <v>397</v>
      </c>
      <c r="B1256" s="1217" t="str">
        <f>'SITE 8'!$H$6</f>
        <v>SITE 8</v>
      </c>
      <c r="C1256" s="1217" t="s">
        <v>606</v>
      </c>
      <c r="D1256" s="1218" t="s">
        <v>46</v>
      </c>
      <c r="E1256" s="1223" t="str">
        <f>'SITE 8'!B393</f>
        <v>Animateur 1</v>
      </c>
      <c r="F1256" s="1224">
        <f>'SITE 8'!C393</f>
        <v>0</v>
      </c>
      <c r="G1256" s="1225">
        <f>'SITE 8'!D393</f>
        <v>0</v>
      </c>
      <c r="H1256" s="1226">
        <f>'SITE 8'!E393</f>
        <v>0</v>
      </c>
    </row>
    <row r="1257" spans="1:8" x14ac:dyDescent="0.25">
      <c r="A1257" s="1217" t="s">
        <v>397</v>
      </c>
      <c r="B1257" s="1217" t="str">
        <f>'SITE 8'!$H$6</f>
        <v>SITE 8</v>
      </c>
      <c r="C1257" s="1217" t="s">
        <v>606</v>
      </c>
      <c r="D1257" s="1218" t="s">
        <v>46</v>
      </c>
      <c r="E1257" s="1223" t="str">
        <f>'SITE 8'!B394</f>
        <v>Animateur 2</v>
      </c>
      <c r="F1257" s="1224">
        <f>'SITE 8'!C394</f>
        <v>0</v>
      </c>
      <c r="G1257" s="1225">
        <f>'SITE 8'!D394</f>
        <v>0</v>
      </c>
      <c r="H1257" s="1226">
        <f>'SITE 8'!E394</f>
        <v>0</v>
      </c>
    </row>
    <row r="1258" spans="1:8" x14ac:dyDescent="0.25">
      <c r="A1258" s="1217" t="s">
        <v>397</v>
      </c>
      <c r="B1258" s="1217" t="str">
        <f>'SITE 8'!$H$6</f>
        <v>SITE 8</v>
      </c>
      <c r="C1258" s="1217" t="s">
        <v>606</v>
      </c>
      <c r="D1258" s="1218" t="s">
        <v>46</v>
      </c>
      <c r="E1258" s="1223" t="str">
        <f>'SITE 8'!B395</f>
        <v>Animateur 3</v>
      </c>
      <c r="F1258" s="1224">
        <f>'SITE 8'!C395</f>
        <v>0</v>
      </c>
      <c r="G1258" s="1225">
        <f>'SITE 8'!D395</f>
        <v>0</v>
      </c>
      <c r="H1258" s="1226">
        <f>'SITE 8'!E395</f>
        <v>0</v>
      </c>
    </row>
    <row r="1259" spans="1:8" x14ac:dyDescent="0.25">
      <c r="A1259" s="1217" t="s">
        <v>397</v>
      </c>
      <c r="B1259" s="1217" t="str">
        <f>'SITE 8'!$H$6</f>
        <v>SITE 8</v>
      </c>
      <c r="C1259" s="1217" t="s">
        <v>606</v>
      </c>
      <c r="D1259" s="1218" t="s">
        <v>46</v>
      </c>
      <c r="E1259" s="1223" t="str">
        <f>'SITE 8'!B396</f>
        <v>Animateur 4</v>
      </c>
      <c r="F1259" s="1224">
        <f>'SITE 8'!C396</f>
        <v>0</v>
      </c>
      <c r="G1259" s="1225">
        <f>'SITE 8'!D396</f>
        <v>0</v>
      </c>
      <c r="H1259" s="1226">
        <f>'SITE 8'!E396</f>
        <v>0</v>
      </c>
    </row>
    <row r="1260" spans="1:8" x14ac:dyDescent="0.25">
      <c r="A1260" s="1217" t="s">
        <v>397</v>
      </c>
      <c r="B1260" s="1217" t="str">
        <f>'SITE 8'!$H$6</f>
        <v>SITE 8</v>
      </c>
      <c r="C1260" s="1217" t="s">
        <v>606</v>
      </c>
      <c r="D1260" s="1218" t="s">
        <v>46</v>
      </c>
      <c r="E1260" s="1223" t="str">
        <f>'SITE 8'!B397</f>
        <v>Animateur 5</v>
      </c>
      <c r="F1260" s="1224">
        <f>'SITE 8'!C397</f>
        <v>0</v>
      </c>
      <c r="G1260" s="1225">
        <f>'SITE 8'!D397</f>
        <v>0</v>
      </c>
      <c r="H1260" s="1226">
        <f>'SITE 8'!E397</f>
        <v>0</v>
      </c>
    </row>
    <row r="1261" spans="1:8" x14ac:dyDescent="0.25">
      <c r="A1261" s="1217" t="s">
        <v>397</v>
      </c>
      <c r="B1261" s="1217" t="str">
        <f>'SITE 8'!$H$6</f>
        <v>SITE 8</v>
      </c>
      <c r="C1261" s="1217" t="s">
        <v>606</v>
      </c>
      <c r="D1261" s="1218" t="s">
        <v>46</v>
      </c>
      <c r="E1261" s="1223" t="str">
        <f>'SITE 8'!B398</f>
        <v>Animateur 6</v>
      </c>
      <c r="F1261" s="1224">
        <f>'SITE 8'!C398</f>
        <v>0</v>
      </c>
      <c r="G1261" s="1225">
        <f>'SITE 8'!D398</f>
        <v>0</v>
      </c>
      <c r="H1261" s="1226">
        <f>'SITE 8'!E398</f>
        <v>0</v>
      </c>
    </row>
    <row r="1262" spans="1:8" x14ac:dyDescent="0.25">
      <c r="A1262" s="1217" t="s">
        <v>397</v>
      </c>
      <c r="B1262" s="1217" t="str">
        <f>'SITE 8'!$H$6</f>
        <v>SITE 8</v>
      </c>
      <c r="C1262" s="1217" t="s">
        <v>606</v>
      </c>
      <c r="D1262" s="1218" t="s">
        <v>46</v>
      </c>
      <c r="E1262" s="1223" t="str">
        <f>'SITE 8'!B399</f>
        <v>Animateur 7</v>
      </c>
      <c r="F1262" s="1224">
        <f>'SITE 8'!C399</f>
        <v>0</v>
      </c>
      <c r="G1262" s="1225">
        <f>'SITE 8'!D399</f>
        <v>0</v>
      </c>
      <c r="H1262" s="1226">
        <f>'SITE 8'!E399</f>
        <v>0</v>
      </c>
    </row>
    <row r="1263" spans="1:8" x14ac:dyDescent="0.25">
      <c r="A1263" s="1217" t="s">
        <v>397</v>
      </c>
      <c r="B1263" s="1217" t="str">
        <f>'SITE 8'!$H$6</f>
        <v>SITE 8</v>
      </c>
      <c r="C1263" s="1217" t="s">
        <v>606</v>
      </c>
      <c r="D1263" s="1218" t="s">
        <v>46</v>
      </c>
      <c r="E1263" s="1223" t="str">
        <f>'SITE 8'!B400</f>
        <v>Animateur 8</v>
      </c>
      <c r="F1263" s="1224">
        <f>'SITE 8'!C400</f>
        <v>0</v>
      </c>
      <c r="G1263" s="1225">
        <f>'SITE 8'!D400</f>
        <v>0</v>
      </c>
      <c r="H1263" s="1226">
        <f>'SITE 8'!E400</f>
        <v>0</v>
      </c>
    </row>
    <row r="1264" spans="1:8" x14ac:dyDescent="0.25">
      <c r="A1264" s="1217" t="s">
        <v>397</v>
      </c>
      <c r="B1264" s="1217" t="str">
        <f>'SITE 8'!$H$6</f>
        <v>SITE 8</v>
      </c>
      <c r="C1264" s="1217" t="s">
        <v>606</v>
      </c>
      <c r="D1264" s="1218" t="s">
        <v>46</v>
      </c>
      <c r="E1264" s="1223" t="str">
        <f>'SITE 8'!B401</f>
        <v>Animateur 9</v>
      </c>
      <c r="F1264" s="1224">
        <f>'SITE 8'!C401</f>
        <v>0</v>
      </c>
      <c r="G1264" s="1225">
        <f>'SITE 8'!D401</f>
        <v>0</v>
      </c>
      <c r="H1264" s="1226">
        <f>'SITE 8'!E401</f>
        <v>0</v>
      </c>
    </row>
    <row r="1265" spans="1:8" x14ac:dyDescent="0.25">
      <c r="A1265" s="1217" t="s">
        <v>397</v>
      </c>
      <c r="B1265" s="1217" t="str">
        <f>'SITE 8'!$H$6</f>
        <v>SITE 8</v>
      </c>
      <c r="C1265" s="1217" t="s">
        <v>606</v>
      </c>
      <c r="D1265" s="1218" t="s">
        <v>46</v>
      </c>
      <c r="E1265" s="1223" t="str">
        <f>'SITE 8'!B402</f>
        <v>Animateur 10</v>
      </c>
      <c r="F1265" s="1224">
        <f>'SITE 8'!C402</f>
        <v>0</v>
      </c>
      <c r="G1265" s="1225">
        <f>'SITE 8'!D402</f>
        <v>0</v>
      </c>
      <c r="H1265" s="1226">
        <f>'SITE 8'!E402</f>
        <v>0</v>
      </c>
    </row>
    <row r="1266" spans="1:8" x14ac:dyDescent="0.25">
      <c r="A1266" s="1217" t="s">
        <v>397</v>
      </c>
      <c r="B1266" s="1217" t="str">
        <f>'SITE 8'!$H$6</f>
        <v>SITE 8</v>
      </c>
      <c r="C1266" s="1217" t="s">
        <v>606</v>
      </c>
      <c r="D1266" s="1218" t="s">
        <v>46</v>
      </c>
      <c r="E1266" s="1223" t="str">
        <f>'SITE 8'!B403</f>
        <v>Animateur 11</v>
      </c>
      <c r="F1266" s="1224">
        <f>'SITE 8'!C403</f>
        <v>0</v>
      </c>
      <c r="G1266" s="1225">
        <f>'SITE 8'!D403</f>
        <v>0</v>
      </c>
      <c r="H1266" s="1226">
        <f>'SITE 8'!E403</f>
        <v>0</v>
      </c>
    </row>
    <row r="1267" spans="1:8" x14ac:dyDescent="0.25">
      <c r="A1267" s="1217" t="s">
        <v>397</v>
      </c>
      <c r="B1267" s="1217" t="str">
        <f>'SITE 8'!$H$6</f>
        <v>SITE 8</v>
      </c>
      <c r="C1267" s="1217" t="s">
        <v>606</v>
      </c>
      <c r="D1267" s="1218" t="s">
        <v>46</v>
      </c>
      <c r="E1267" s="1223" t="str">
        <f>'SITE 8'!B404</f>
        <v>Animateur 12</v>
      </c>
      <c r="F1267" s="1224">
        <f>'SITE 8'!C404</f>
        <v>0</v>
      </c>
      <c r="G1267" s="1225">
        <f>'SITE 8'!D404</f>
        <v>0</v>
      </c>
      <c r="H1267" s="1226">
        <f>'SITE 8'!E404</f>
        <v>0</v>
      </c>
    </row>
    <row r="1268" spans="1:8" x14ac:dyDescent="0.25">
      <c r="A1268" s="1217" t="s">
        <v>397</v>
      </c>
      <c r="B1268" s="1217" t="str">
        <f>'SITE 8'!$H$6</f>
        <v>SITE 8</v>
      </c>
      <c r="C1268" s="1217" t="s">
        <v>606</v>
      </c>
      <c r="D1268" s="1218" t="s">
        <v>46</v>
      </c>
      <c r="E1268" s="1223" t="str">
        <f>'SITE 8'!B405</f>
        <v>Animateur 13</v>
      </c>
      <c r="F1268" s="1224">
        <f>'SITE 8'!C405</f>
        <v>0</v>
      </c>
      <c r="G1268" s="1225">
        <f>'SITE 8'!D405</f>
        <v>0</v>
      </c>
      <c r="H1268" s="1226">
        <f>'SITE 8'!E405</f>
        <v>0</v>
      </c>
    </row>
    <row r="1269" spans="1:8" x14ac:dyDescent="0.25">
      <c r="A1269" s="1217" t="s">
        <v>397</v>
      </c>
      <c r="B1269" s="1217" t="str">
        <f>'SITE 8'!$H$6</f>
        <v>SITE 8</v>
      </c>
      <c r="C1269" s="1217" t="s">
        <v>606</v>
      </c>
      <c r="D1269" s="1218" t="s">
        <v>46</v>
      </c>
      <c r="E1269" s="1223" t="str">
        <f>'SITE 8'!B406</f>
        <v>Animateur 14</v>
      </c>
      <c r="F1269" s="1224">
        <f>'SITE 8'!C406</f>
        <v>0</v>
      </c>
      <c r="G1269" s="1225">
        <f>'SITE 8'!D406</f>
        <v>0</v>
      </c>
      <c r="H1269" s="1226">
        <f>'SITE 8'!E406</f>
        <v>0</v>
      </c>
    </row>
    <row r="1270" spans="1:8" x14ac:dyDescent="0.25">
      <c r="A1270" s="1217" t="s">
        <v>397</v>
      </c>
      <c r="B1270" s="1217" t="str">
        <f>'SITE 8'!$H$6</f>
        <v>SITE 8</v>
      </c>
      <c r="C1270" s="1217" t="s">
        <v>606</v>
      </c>
      <c r="D1270" s="1218" t="s">
        <v>46</v>
      </c>
      <c r="E1270" s="1223" t="str">
        <f>'SITE 8'!B407</f>
        <v>Animateur 15</v>
      </c>
      <c r="F1270" s="1224">
        <f>'SITE 8'!C407</f>
        <v>0</v>
      </c>
      <c r="G1270" s="1225">
        <f>'SITE 8'!D407</f>
        <v>0</v>
      </c>
      <c r="H1270" s="1226">
        <f>'SITE 8'!E407</f>
        <v>0</v>
      </c>
    </row>
    <row r="1271" spans="1:8" x14ac:dyDescent="0.25">
      <c r="A1271" s="1217" t="s">
        <v>397</v>
      </c>
      <c r="B1271" s="1217" t="str">
        <f>'SITE 8'!$H$6</f>
        <v>SITE 8</v>
      </c>
      <c r="C1271" s="1217" t="s">
        <v>606</v>
      </c>
      <c r="D1271" s="1218" t="s">
        <v>315</v>
      </c>
      <c r="E1271" s="1223" t="str">
        <f>'SITE 8'!B411</f>
        <v>Agents d'entretien 1</v>
      </c>
      <c r="F1271" s="1224">
        <f>'SITE 8'!C411</f>
        <v>0</v>
      </c>
      <c r="G1271" s="1225">
        <f>'SITE 8'!D411</f>
        <v>0</v>
      </c>
      <c r="H1271" s="1226">
        <f>'SITE 8'!E411</f>
        <v>0</v>
      </c>
    </row>
    <row r="1272" spans="1:8" x14ac:dyDescent="0.25">
      <c r="A1272" s="1217" t="s">
        <v>397</v>
      </c>
      <c r="B1272" s="1217" t="str">
        <f>'SITE 8'!$H$6</f>
        <v>SITE 8</v>
      </c>
      <c r="C1272" s="1217" t="s">
        <v>606</v>
      </c>
      <c r="D1272" s="1218" t="s">
        <v>315</v>
      </c>
      <c r="E1272" s="1223" t="str">
        <f>'SITE 8'!B412</f>
        <v>Agents d'entretien 2</v>
      </c>
      <c r="F1272" s="1224">
        <f>'SITE 8'!C412</f>
        <v>0</v>
      </c>
      <c r="G1272" s="1225">
        <f>'SITE 8'!D412</f>
        <v>0</v>
      </c>
      <c r="H1272" s="1226">
        <f>'SITE 8'!E412</f>
        <v>0</v>
      </c>
    </row>
    <row r="1273" spans="1:8" x14ac:dyDescent="0.25">
      <c r="A1273" s="1217" t="s">
        <v>397</v>
      </c>
      <c r="B1273" s="1217" t="str">
        <f>'SITE 8'!$H$6</f>
        <v>SITE 8</v>
      </c>
      <c r="C1273" s="1217" t="s">
        <v>606</v>
      </c>
      <c r="D1273" s="1218" t="s">
        <v>315</v>
      </c>
      <c r="E1273" s="1223" t="str">
        <f>'SITE 8'!B413</f>
        <v>Agents d'entretien 3</v>
      </c>
      <c r="F1273" s="1224">
        <f>'SITE 8'!C413</f>
        <v>0</v>
      </c>
      <c r="G1273" s="1225">
        <f>'SITE 8'!D413</f>
        <v>0</v>
      </c>
      <c r="H1273" s="1226">
        <f>'SITE 8'!E413</f>
        <v>0</v>
      </c>
    </row>
    <row r="1274" spans="1:8" x14ac:dyDescent="0.25">
      <c r="A1274" s="1217" t="s">
        <v>397</v>
      </c>
      <c r="B1274" s="1217" t="str">
        <f>'SITE 8'!$H$6</f>
        <v>SITE 8</v>
      </c>
      <c r="C1274" s="1217" t="s">
        <v>606</v>
      </c>
      <c r="D1274" s="1218" t="s">
        <v>316</v>
      </c>
      <c r="E1274" s="1223" t="str">
        <f>'SITE 8'!B417</f>
        <v>Secrétaire 1</v>
      </c>
      <c r="F1274" s="1224">
        <f>'SITE 8'!C417</f>
        <v>0</v>
      </c>
      <c r="G1274" s="1225">
        <f>'SITE 8'!D417</f>
        <v>0</v>
      </c>
      <c r="H1274" s="1226">
        <f>'SITE 8'!E417</f>
        <v>0</v>
      </c>
    </row>
    <row r="1275" spans="1:8" x14ac:dyDescent="0.25">
      <c r="A1275" s="1217" t="s">
        <v>397</v>
      </c>
      <c r="B1275" s="1217" t="str">
        <f>'SITE 8'!$H$6</f>
        <v>SITE 8</v>
      </c>
      <c r="C1275" s="1217" t="s">
        <v>606</v>
      </c>
      <c r="D1275" s="1218" t="s">
        <v>316</v>
      </c>
      <c r="E1275" s="1223" t="str">
        <f>'SITE 8'!B418</f>
        <v>Secrétaire 2</v>
      </c>
      <c r="F1275" s="1224">
        <f>'SITE 8'!C418</f>
        <v>0</v>
      </c>
      <c r="G1275" s="1225">
        <f>'SITE 8'!D418</f>
        <v>0</v>
      </c>
      <c r="H1275" s="1226">
        <f>'SITE 8'!E418</f>
        <v>0</v>
      </c>
    </row>
    <row r="1276" spans="1:8" x14ac:dyDescent="0.25">
      <c r="A1276" s="1217" t="s">
        <v>397</v>
      </c>
      <c r="B1276" s="1217" t="str">
        <f>'SITE 8'!$H$6</f>
        <v>SITE 8</v>
      </c>
      <c r="C1276" s="1217" t="s">
        <v>606</v>
      </c>
      <c r="D1276" s="1218" t="s">
        <v>316</v>
      </c>
      <c r="E1276" s="1223" t="str">
        <f>'SITE 8'!B419</f>
        <v>Secrétaire 3</v>
      </c>
      <c r="F1276" s="1224">
        <f>'SITE 8'!C419</f>
        <v>0</v>
      </c>
      <c r="G1276" s="1225">
        <f>'SITE 8'!D419</f>
        <v>0</v>
      </c>
      <c r="H1276" s="1226">
        <f>'SITE 8'!E419</f>
        <v>0</v>
      </c>
    </row>
    <row r="1277" spans="1:8" x14ac:dyDescent="0.25">
      <c r="A1277" s="1217" t="s">
        <v>397</v>
      </c>
      <c r="B1277" s="1217" t="str">
        <f>'SITE 8'!$H$6</f>
        <v>SITE 8</v>
      </c>
      <c r="C1277" s="1217" t="s">
        <v>606</v>
      </c>
      <c r="D1277" s="1218" t="s">
        <v>316</v>
      </c>
      <c r="E1277" s="1223" t="str">
        <f>'SITE 8'!B420</f>
        <v>Secrétaire 4</v>
      </c>
      <c r="F1277" s="1224">
        <f>'SITE 8'!C420</f>
        <v>0</v>
      </c>
      <c r="G1277" s="1225">
        <f>'SITE 8'!D420</f>
        <v>0</v>
      </c>
      <c r="H1277" s="1226">
        <f>'SITE 8'!E420</f>
        <v>0</v>
      </c>
    </row>
    <row r="1278" spans="1:8" x14ac:dyDescent="0.25">
      <c r="A1278" s="1217" t="s">
        <v>397</v>
      </c>
      <c r="B1278" s="1217" t="str">
        <f>'SITE 8'!$H$6</f>
        <v>SITE 8</v>
      </c>
      <c r="C1278" s="1217" t="s">
        <v>606</v>
      </c>
      <c r="D1278" s="1218" t="s">
        <v>316</v>
      </c>
      <c r="E1278" s="1223" t="str">
        <f>'SITE 8'!B421</f>
        <v>Secrétaire 5</v>
      </c>
      <c r="F1278" s="1224">
        <f>'SITE 8'!C421</f>
        <v>0</v>
      </c>
      <c r="G1278" s="1225">
        <f>'SITE 8'!D421</f>
        <v>0</v>
      </c>
      <c r="H1278" s="1226">
        <f>'SITE 8'!E421</f>
        <v>0</v>
      </c>
    </row>
    <row r="1279" spans="1:8" x14ac:dyDescent="0.25">
      <c r="A1279" s="1217" t="s">
        <v>397</v>
      </c>
      <c r="B1279" s="1217" t="str">
        <f>'SITE 8'!$H$6</f>
        <v>SITE 8</v>
      </c>
      <c r="C1279" s="1217" t="s">
        <v>607</v>
      </c>
      <c r="D1279" s="1218" t="s">
        <v>21</v>
      </c>
      <c r="E1279" s="1223" t="str">
        <f>'SITE 8'!B512</f>
        <v>Coordinateur 1</v>
      </c>
      <c r="F1279" s="1224">
        <f>'SITE 8'!C512</f>
        <v>0</v>
      </c>
      <c r="G1279" s="1225">
        <f>'SITE 8'!D512</f>
        <v>0</v>
      </c>
      <c r="H1279" s="1226">
        <f>'SITE 8'!E512</f>
        <v>0</v>
      </c>
    </row>
    <row r="1280" spans="1:8" x14ac:dyDescent="0.25">
      <c r="A1280" s="1217" t="s">
        <v>397</v>
      </c>
      <c r="B1280" s="1217" t="str">
        <f>'SITE 8'!$H$6</f>
        <v>SITE 8</v>
      </c>
      <c r="C1280" s="1217" t="s">
        <v>607</v>
      </c>
      <c r="D1280" s="1218" t="s">
        <v>21</v>
      </c>
      <c r="E1280" s="1223" t="str">
        <f>'SITE 8'!B513</f>
        <v>Coordinateur 2</v>
      </c>
      <c r="F1280" s="1224">
        <f>'SITE 8'!C513</f>
        <v>0</v>
      </c>
      <c r="G1280" s="1225">
        <f>'SITE 8'!D513</f>
        <v>0</v>
      </c>
      <c r="H1280" s="1226">
        <f>'SITE 8'!E513</f>
        <v>0</v>
      </c>
    </row>
    <row r="1281" spans="1:8" x14ac:dyDescent="0.25">
      <c r="A1281" s="1217" t="s">
        <v>397</v>
      </c>
      <c r="B1281" s="1217" t="str">
        <f>'SITE 8'!$H$6</f>
        <v>SITE 8</v>
      </c>
      <c r="C1281" s="1217" t="s">
        <v>607</v>
      </c>
      <c r="D1281" s="1218" t="s">
        <v>21</v>
      </c>
      <c r="E1281" s="1223" t="str">
        <f>'SITE 8'!B514</f>
        <v>Coordinateur 3</v>
      </c>
      <c r="F1281" s="1224">
        <f>'SITE 8'!C514</f>
        <v>0</v>
      </c>
      <c r="G1281" s="1225">
        <f>'SITE 8'!D514</f>
        <v>0</v>
      </c>
      <c r="H1281" s="1226">
        <f>'SITE 8'!E514</f>
        <v>0</v>
      </c>
    </row>
    <row r="1282" spans="1:8" x14ac:dyDescent="0.25">
      <c r="A1282" s="1217" t="s">
        <v>397</v>
      </c>
      <c r="B1282" s="1217" t="str">
        <f>'SITE 8'!$H$6</f>
        <v>SITE 8</v>
      </c>
      <c r="C1282" s="1217" t="s">
        <v>607</v>
      </c>
      <c r="D1282" s="1218" t="s">
        <v>605</v>
      </c>
      <c r="E1282" s="1223" t="str">
        <f>'SITE 8'!B518</f>
        <v>Responsable 1</v>
      </c>
      <c r="F1282" s="1224">
        <f>'SITE 8'!C518</f>
        <v>0</v>
      </c>
      <c r="G1282" s="1225">
        <f>'SITE 8'!D518</f>
        <v>0</v>
      </c>
      <c r="H1282" s="1226">
        <f>'SITE 8'!E518</f>
        <v>0</v>
      </c>
    </row>
    <row r="1283" spans="1:8" x14ac:dyDescent="0.25">
      <c r="A1283" s="1217" t="s">
        <v>397</v>
      </c>
      <c r="B1283" s="1217" t="str">
        <f>'SITE 8'!$H$6</f>
        <v>SITE 8</v>
      </c>
      <c r="C1283" s="1217" t="s">
        <v>607</v>
      </c>
      <c r="D1283" s="1218" t="s">
        <v>605</v>
      </c>
      <c r="E1283" s="1223" t="str">
        <f>'SITE 8'!B519</f>
        <v>Responsable 2</v>
      </c>
      <c r="F1283" s="1224">
        <f>'SITE 8'!C519</f>
        <v>0</v>
      </c>
      <c r="G1283" s="1225">
        <f>'SITE 8'!D519</f>
        <v>0</v>
      </c>
      <c r="H1283" s="1226">
        <f>'SITE 8'!E519</f>
        <v>0</v>
      </c>
    </row>
    <row r="1284" spans="1:8" x14ac:dyDescent="0.25">
      <c r="A1284" s="1217" t="s">
        <v>397</v>
      </c>
      <c r="B1284" s="1217" t="str">
        <f>'SITE 8'!$H$6</f>
        <v>SITE 8</v>
      </c>
      <c r="C1284" s="1217" t="s">
        <v>607</v>
      </c>
      <c r="D1284" s="1218" t="s">
        <v>605</v>
      </c>
      <c r="E1284" s="1223" t="str">
        <f>'SITE 8'!B520</f>
        <v>Responsable 3</v>
      </c>
      <c r="F1284" s="1224">
        <f>'SITE 8'!C520</f>
        <v>0</v>
      </c>
      <c r="G1284" s="1225">
        <f>'SITE 8'!D520</f>
        <v>0</v>
      </c>
      <c r="H1284" s="1226">
        <f>'SITE 8'!E520</f>
        <v>0</v>
      </c>
    </row>
    <row r="1285" spans="1:8" x14ac:dyDescent="0.25">
      <c r="A1285" s="1217" t="s">
        <v>397</v>
      </c>
      <c r="B1285" s="1217" t="str">
        <f>'SITE 8'!$H$6</f>
        <v>SITE 8</v>
      </c>
      <c r="C1285" s="1217" t="s">
        <v>607</v>
      </c>
      <c r="D1285" s="1218" t="s">
        <v>46</v>
      </c>
      <c r="E1285" s="1223" t="str">
        <f>'SITE 8'!B524</f>
        <v>Animateur 1</v>
      </c>
      <c r="F1285" s="1224">
        <f>'SITE 8'!C524</f>
        <v>0</v>
      </c>
      <c r="G1285" s="1225">
        <f>'SITE 8'!D524</f>
        <v>0</v>
      </c>
      <c r="H1285" s="1226">
        <f>'SITE 8'!E524</f>
        <v>0</v>
      </c>
    </row>
    <row r="1286" spans="1:8" x14ac:dyDescent="0.25">
      <c r="A1286" s="1217" t="s">
        <v>397</v>
      </c>
      <c r="B1286" s="1217" t="str">
        <f>'SITE 8'!$H$6</f>
        <v>SITE 8</v>
      </c>
      <c r="C1286" s="1217" t="s">
        <v>607</v>
      </c>
      <c r="D1286" s="1218" t="s">
        <v>46</v>
      </c>
      <c r="E1286" s="1223" t="str">
        <f>'SITE 8'!B525</f>
        <v>Animateur 2</v>
      </c>
      <c r="F1286" s="1224">
        <f>'SITE 8'!C525</f>
        <v>0</v>
      </c>
      <c r="G1286" s="1225">
        <f>'SITE 8'!D525</f>
        <v>0</v>
      </c>
      <c r="H1286" s="1226">
        <f>'SITE 8'!E525</f>
        <v>0</v>
      </c>
    </row>
    <row r="1287" spans="1:8" x14ac:dyDescent="0.25">
      <c r="A1287" s="1217" t="s">
        <v>397</v>
      </c>
      <c r="B1287" s="1217" t="str">
        <f>'SITE 8'!$H$6</f>
        <v>SITE 8</v>
      </c>
      <c r="C1287" s="1217" t="s">
        <v>607</v>
      </c>
      <c r="D1287" s="1218" t="s">
        <v>46</v>
      </c>
      <c r="E1287" s="1223" t="str">
        <f>'SITE 8'!B526</f>
        <v>Animateur 3</v>
      </c>
      <c r="F1287" s="1224">
        <f>'SITE 8'!C526</f>
        <v>0</v>
      </c>
      <c r="G1287" s="1225">
        <f>'SITE 8'!D526</f>
        <v>0</v>
      </c>
      <c r="H1287" s="1226">
        <f>'SITE 8'!E526</f>
        <v>0</v>
      </c>
    </row>
    <row r="1288" spans="1:8" x14ac:dyDescent="0.25">
      <c r="A1288" s="1217" t="s">
        <v>397</v>
      </c>
      <c r="B1288" s="1217" t="str">
        <f>'SITE 8'!$H$6</f>
        <v>SITE 8</v>
      </c>
      <c r="C1288" s="1217" t="s">
        <v>607</v>
      </c>
      <c r="D1288" s="1218" t="s">
        <v>46</v>
      </c>
      <c r="E1288" s="1223" t="str">
        <f>'SITE 8'!B527</f>
        <v>Animateur 4</v>
      </c>
      <c r="F1288" s="1224">
        <f>'SITE 8'!C527</f>
        <v>0</v>
      </c>
      <c r="G1288" s="1225">
        <f>'SITE 8'!D527</f>
        <v>0</v>
      </c>
      <c r="H1288" s="1226">
        <f>'SITE 8'!E527</f>
        <v>0</v>
      </c>
    </row>
    <row r="1289" spans="1:8" x14ac:dyDescent="0.25">
      <c r="A1289" s="1217" t="s">
        <v>397</v>
      </c>
      <c r="B1289" s="1217" t="str">
        <f>'SITE 8'!$H$6</f>
        <v>SITE 8</v>
      </c>
      <c r="C1289" s="1217" t="s">
        <v>607</v>
      </c>
      <c r="D1289" s="1218" t="s">
        <v>46</v>
      </c>
      <c r="E1289" s="1223" t="str">
        <f>'SITE 8'!B528</f>
        <v>Animateur 5</v>
      </c>
      <c r="F1289" s="1224">
        <f>'SITE 8'!C528</f>
        <v>0</v>
      </c>
      <c r="G1289" s="1225">
        <f>'SITE 8'!D528</f>
        <v>0</v>
      </c>
      <c r="H1289" s="1226">
        <f>'SITE 8'!E528</f>
        <v>0</v>
      </c>
    </row>
    <row r="1290" spans="1:8" x14ac:dyDescent="0.25">
      <c r="A1290" s="1217" t="s">
        <v>397</v>
      </c>
      <c r="B1290" s="1217" t="str">
        <f>'SITE 8'!$H$6</f>
        <v>SITE 8</v>
      </c>
      <c r="C1290" s="1217" t="s">
        <v>607</v>
      </c>
      <c r="D1290" s="1218" t="s">
        <v>46</v>
      </c>
      <c r="E1290" s="1223" t="str">
        <f>'SITE 8'!B529</f>
        <v>Animateur 6</v>
      </c>
      <c r="F1290" s="1224">
        <f>'SITE 8'!C529</f>
        <v>0</v>
      </c>
      <c r="G1290" s="1225">
        <f>'SITE 8'!D529</f>
        <v>0</v>
      </c>
      <c r="H1290" s="1226">
        <f>'SITE 8'!E529</f>
        <v>0</v>
      </c>
    </row>
    <row r="1291" spans="1:8" x14ac:dyDescent="0.25">
      <c r="A1291" s="1217" t="s">
        <v>397</v>
      </c>
      <c r="B1291" s="1217" t="str">
        <f>'SITE 8'!$H$6</f>
        <v>SITE 8</v>
      </c>
      <c r="C1291" s="1217" t="s">
        <v>607</v>
      </c>
      <c r="D1291" s="1218" t="s">
        <v>46</v>
      </c>
      <c r="E1291" s="1223" t="str">
        <f>'SITE 8'!B530</f>
        <v>Animateur 7</v>
      </c>
      <c r="F1291" s="1224">
        <f>'SITE 8'!C530</f>
        <v>0</v>
      </c>
      <c r="G1291" s="1225">
        <f>'SITE 8'!D530</f>
        <v>0</v>
      </c>
      <c r="H1291" s="1226">
        <f>'SITE 8'!E530</f>
        <v>0</v>
      </c>
    </row>
    <row r="1292" spans="1:8" x14ac:dyDescent="0.25">
      <c r="A1292" s="1217" t="s">
        <v>397</v>
      </c>
      <c r="B1292" s="1217" t="str">
        <f>'SITE 8'!$H$6</f>
        <v>SITE 8</v>
      </c>
      <c r="C1292" s="1217" t="s">
        <v>607</v>
      </c>
      <c r="D1292" s="1218" t="s">
        <v>46</v>
      </c>
      <c r="E1292" s="1223" t="str">
        <f>'SITE 8'!B531</f>
        <v>Animateur 8</v>
      </c>
      <c r="F1292" s="1224">
        <f>'SITE 8'!C531</f>
        <v>0</v>
      </c>
      <c r="G1292" s="1225">
        <f>'SITE 8'!D531</f>
        <v>0</v>
      </c>
      <c r="H1292" s="1226">
        <f>'SITE 8'!E531</f>
        <v>0</v>
      </c>
    </row>
    <row r="1293" spans="1:8" x14ac:dyDescent="0.25">
      <c r="A1293" s="1217" t="s">
        <v>397</v>
      </c>
      <c r="B1293" s="1217" t="str">
        <f>'SITE 8'!$H$6</f>
        <v>SITE 8</v>
      </c>
      <c r="C1293" s="1217" t="s">
        <v>607</v>
      </c>
      <c r="D1293" s="1218" t="s">
        <v>46</v>
      </c>
      <c r="E1293" s="1223" t="str">
        <f>'SITE 8'!B532</f>
        <v>Animateur 9</v>
      </c>
      <c r="F1293" s="1224">
        <f>'SITE 8'!C532</f>
        <v>0</v>
      </c>
      <c r="G1293" s="1225">
        <f>'SITE 8'!D532</f>
        <v>0</v>
      </c>
      <c r="H1293" s="1226">
        <f>'SITE 8'!E532</f>
        <v>0</v>
      </c>
    </row>
    <row r="1294" spans="1:8" x14ac:dyDescent="0.25">
      <c r="A1294" s="1217" t="s">
        <v>397</v>
      </c>
      <c r="B1294" s="1217" t="str">
        <f>'SITE 8'!$H$6</f>
        <v>SITE 8</v>
      </c>
      <c r="C1294" s="1217" t="s">
        <v>607</v>
      </c>
      <c r="D1294" s="1218" t="s">
        <v>46</v>
      </c>
      <c r="E1294" s="1223" t="str">
        <f>'SITE 8'!B533</f>
        <v>Animateur 10</v>
      </c>
      <c r="F1294" s="1224">
        <f>'SITE 8'!C533</f>
        <v>0</v>
      </c>
      <c r="G1294" s="1225">
        <f>'SITE 8'!D533</f>
        <v>0</v>
      </c>
      <c r="H1294" s="1226">
        <f>'SITE 8'!E533</f>
        <v>0</v>
      </c>
    </row>
    <row r="1295" spans="1:8" x14ac:dyDescent="0.25">
      <c r="A1295" s="1217" t="s">
        <v>397</v>
      </c>
      <c r="B1295" s="1217" t="str">
        <f>'SITE 8'!$H$6</f>
        <v>SITE 8</v>
      </c>
      <c r="C1295" s="1217" t="s">
        <v>607</v>
      </c>
      <c r="D1295" s="1218" t="s">
        <v>46</v>
      </c>
      <c r="E1295" s="1223" t="str">
        <f>'SITE 8'!B534</f>
        <v>Animateur 11</v>
      </c>
      <c r="F1295" s="1224">
        <f>'SITE 8'!C534</f>
        <v>0</v>
      </c>
      <c r="G1295" s="1225">
        <f>'SITE 8'!D534</f>
        <v>0</v>
      </c>
      <c r="H1295" s="1226">
        <f>'SITE 8'!E534</f>
        <v>0</v>
      </c>
    </row>
    <row r="1296" spans="1:8" x14ac:dyDescent="0.25">
      <c r="A1296" s="1217" t="s">
        <v>397</v>
      </c>
      <c r="B1296" s="1217" t="str">
        <f>'SITE 8'!$H$6</f>
        <v>SITE 8</v>
      </c>
      <c r="C1296" s="1217" t="s">
        <v>607</v>
      </c>
      <c r="D1296" s="1218" t="s">
        <v>46</v>
      </c>
      <c r="E1296" s="1223" t="str">
        <f>'SITE 8'!B535</f>
        <v>Animateur 12</v>
      </c>
      <c r="F1296" s="1224">
        <f>'SITE 8'!C535</f>
        <v>0</v>
      </c>
      <c r="G1296" s="1225">
        <f>'SITE 8'!D535</f>
        <v>0</v>
      </c>
      <c r="H1296" s="1226">
        <f>'SITE 8'!E535</f>
        <v>0</v>
      </c>
    </row>
    <row r="1297" spans="1:8" x14ac:dyDescent="0.25">
      <c r="A1297" s="1217" t="s">
        <v>397</v>
      </c>
      <c r="B1297" s="1217" t="str">
        <f>'SITE 8'!$H$6</f>
        <v>SITE 8</v>
      </c>
      <c r="C1297" s="1217" t="s">
        <v>607</v>
      </c>
      <c r="D1297" s="1218" t="s">
        <v>46</v>
      </c>
      <c r="E1297" s="1223" t="str">
        <f>'SITE 8'!B536</f>
        <v>Animateur 13</v>
      </c>
      <c r="F1297" s="1224">
        <f>'SITE 8'!C536</f>
        <v>0</v>
      </c>
      <c r="G1297" s="1225">
        <f>'SITE 8'!D536</f>
        <v>0</v>
      </c>
      <c r="H1297" s="1226">
        <f>'SITE 8'!E536</f>
        <v>0</v>
      </c>
    </row>
    <row r="1298" spans="1:8" x14ac:dyDescent="0.25">
      <c r="A1298" s="1217" t="s">
        <v>397</v>
      </c>
      <c r="B1298" s="1217" t="str">
        <f>'SITE 8'!$H$6</f>
        <v>SITE 8</v>
      </c>
      <c r="C1298" s="1217" t="s">
        <v>607</v>
      </c>
      <c r="D1298" s="1218" t="s">
        <v>46</v>
      </c>
      <c r="E1298" s="1223" t="str">
        <f>'SITE 8'!B537</f>
        <v>Animateur 14</v>
      </c>
      <c r="F1298" s="1224">
        <f>'SITE 8'!C537</f>
        <v>0</v>
      </c>
      <c r="G1298" s="1225">
        <f>'SITE 8'!D537</f>
        <v>0</v>
      </c>
      <c r="H1298" s="1226">
        <f>'SITE 8'!E537</f>
        <v>0</v>
      </c>
    </row>
    <row r="1299" spans="1:8" x14ac:dyDescent="0.25">
      <c r="A1299" s="1217" t="s">
        <v>397</v>
      </c>
      <c r="B1299" s="1217" t="str">
        <f>'SITE 8'!$H$6</f>
        <v>SITE 8</v>
      </c>
      <c r="C1299" s="1217" t="s">
        <v>607</v>
      </c>
      <c r="D1299" s="1218" t="s">
        <v>46</v>
      </c>
      <c r="E1299" s="1223" t="str">
        <f>'SITE 8'!B538</f>
        <v>Animateur 15</v>
      </c>
      <c r="F1299" s="1224">
        <f>'SITE 8'!C538</f>
        <v>0</v>
      </c>
      <c r="G1299" s="1225">
        <f>'SITE 8'!D538</f>
        <v>0</v>
      </c>
      <c r="H1299" s="1226">
        <f>'SITE 8'!E538</f>
        <v>0</v>
      </c>
    </row>
    <row r="1300" spans="1:8" x14ac:dyDescent="0.25">
      <c r="A1300" s="1217" t="s">
        <v>397</v>
      </c>
      <c r="B1300" s="1217" t="str">
        <f>'SITE 8'!$H$6</f>
        <v>SITE 8</v>
      </c>
      <c r="C1300" s="1217" t="s">
        <v>607</v>
      </c>
      <c r="D1300" s="1218" t="s">
        <v>315</v>
      </c>
      <c r="E1300" s="1223" t="str">
        <f>'SITE 8'!B542</f>
        <v>Agents d'entretien 1</v>
      </c>
      <c r="F1300" s="1224">
        <f>'SITE 8'!C542</f>
        <v>0</v>
      </c>
      <c r="G1300" s="1225">
        <f>'SITE 8'!D542</f>
        <v>0</v>
      </c>
      <c r="H1300" s="1226">
        <f>'SITE 8'!E542</f>
        <v>0</v>
      </c>
    </row>
    <row r="1301" spans="1:8" x14ac:dyDescent="0.25">
      <c r="A1301" s="1217" t="s">
        <v>397</v>
      </c>
      <c r="B1301" s="1217" t="str">
        <f>'SITE 8'!$H$6</f>
        <v>SITE 8</v>
      </c>
      <c r="C1301" s="1217" t="s">
        <v>607</v>
      </c>
      <c r="D1301" s="1218" t="s">
        <v>315</v>
      </c>
      <c r="E1301" s="1223" t="str">
        <f>'SITE 8'!B543</f>
        <v>Agents d'entretien 2</v>
      </c>
      <c r="F1301" s="1224">
        <f>'SITE 8'!C543</f>
        <v>0</v>
      </c>
      <c r="G1301" s="1225">
        <f>'SITE 8'!D543</f>
        <v>0</v>
      </c>
      <c r="H1301" s="1226">
        <f>'SITE 8'!E543</f>
        <v>0</v>
      </c>
    </row>
    <row r="1302" spans="1:8" x14ac:dyDescent="0.25">
      <c r="A1302" s="1217" t="s">
        <v>397</v>
      </c>
      <c r="B1302" s="1217" t="str">
        <f>'SITE 8'!$H$6</f>
        <v>SITE 8</v>
      </c>
      <c r="C1302" s="1217" t="s">
        <v>607</v>
      </c>
      <c r="D1302" s="1218" t="s">
        <v>315</v>
      </c>
      <c r="E1302" s="1223" t="str">
        <f>'SITE 8'!B544</f>
        <v>Agents d'entretien 3</v>
      </c>
      <c r="F1302" s="1224">
        <f>'SITE 8'!C544</f>
        <v>0</v>
      </c>
      <c r="G1302" s="1225">
        <f>'SITE 8'!D544</f>
        <v>0</v>
      </c>
      <c r="H1302" s="1226">
        <f>'SITE 8'!E544</f>
        <v>0</v>
      </c>
    </row>
    <row r="1303" spans="1:8" x14ac:dyDescent="0.25">
      <c r="A1303" s="1217" t="s">
        <v>397</v>
      </c>
      <c r="B1303" s="1217" t="str">
        <f>'SITE 8'!$H$6</f>
        <v>SITE 8</v>
      </c>
      <c r="C1303" s="1217" t="s">
        <v>607</v>
      </c>
      <c r="D1303" s="1218" t="s">
        <v>316</v>
      </c>
      <c r="E1303" s="1223" t="str">
        <f>'SITE 8'!B548</f>
        <v>Secrétaire 1</v>
      </c>
      <c r="F1303" s="1224">
        <f>'SITE 8'!C548</f>
        <v>0</v>
      </c>
      <c r="G1303" s="1225">
        <f>'SITE 8'!D548</f>
        <v>0</v>
      </c>
      <c r="H1303" s="1226">
        <f>'SITE 8'!E548</f>
        <v>0</v>
      </c>
    </row>
    <row r="1304" spans="1:8" x14ac:dyDescent="0.25">
      <c r="A1304" s="1217" t="s">
        <v>397</v>
      </c>
      <c r="B1304" s="1217" t="str">
        <f>'SITE 8'!$H$6</f>
        <v>SITE 8</v>
      </c>
      <c r="C1304" s="1217" t="s">
        <v>607</v>
      </c>
      <c r="D1304" s="1218" t="s">
        <v>316</v>
      </c>
      <c r="E1304" s="1223" t="str">
        <f>'SITE 8'!B549</f>
        <v>Secrétaire 2</v>
      </c>
      <c r="F1304" s="1224">
        <f>'SITE 8'!C549</f>
        <v>0</v>
      </c>
      <c r="G1304" s="1225">
        <f>'SITE 8'!D549</f>
        <v>0</v>
      </c>
      <c r="H1304" s="1226">
        <f>'SITE 8'!E549</f>
        <v>0</v>
      </c>
    </row>
    <row r="1305" spans="1:8" x14ac:dyDescent="0.25">
      <c r="A1305" s="1217" t="s">
        <v>397</v>
      </c>
      <c r="B1305" s="1217" t="str">
        <f>'SITE 8'!$H$6</f>
        <v>SITE 8</v>
      </c>
      <c r="C1305" s="1217" t="s">
        <v>607</v>
      </c>
      <c r="D1305" s="1218" t="s">
        <v>316</v>
      </c>
      <c r="E1305" s="1223" t="str">
        <f>'SITE 8'!B550</f>
        <v>Secrétaire 3</v>
      </c>
      <c r="F1305" s="1224">
        <f>'SITE 8'!C550</f>
        <v>0</v>
      </c>
      <c r="G1305" s="1225">
        <f>'SITE 8'!D550</f>
        <v>0</v>
      </c>
      <c r="H1305" s="1226">
        <f>'SITE 8'!E550</f>
        <v>0</v>
      </c>
    </row>
    <row r="1306" spans="1:8" x14ac:dyDescent="0.25">
      <c r="A1306" s="1217" t="s">
        <v>397</v>
      </c>
      <c r="B1306" s="1217" t="str">
        <f>'SITE 8'!$H$6</f>
        <v>SITE 8</v>
      </c>
      <c r="C1306" s="1217" t="s">
        <v>607</v>
      </c>
      <c r="D1306" s="1218" t="s">
        <v>316</v>
      </c>
      <c r="E1306" s="1223" t="str">
        <f>'SITE 8'!B551</f>
        <v>Secrétaire 4</v>
      </c>
      <c r="F1306" s="1224">
        <f>'SITE 8'!C551</f>
        <v>0</v>
      </c>
      <c r="G1306" s="1225">
        <f>'SITE 8'!D551</f>
        <v>0</v>
      </c>
      <c r="H1306" s="1226">
        <f>'SITE 8'!E551</f>
        <v>0</v>
      </c>
    </row>
    <row r="1307" spans="1:8" x14ac:dyDescent="0.25">
      <c r="A1307" s="1217" t="s">
        <v>397</v>
      </c>
      <c r="B1307" s="1217" t="str">
        <f>'SITE 8'!$H$6</f>
        <v>SITE 8</v>
      </c>
      <c r="C1307" s="1217" t="s">
        <v>607</v>
      </c>
      <c r="D1307" s="1218" t="s">
        <v>316</v>
      </c>
      <c r="E1307" s="1223" t="str">
        <f>'SITE 8'!B552</f>
        <v>Secrétaire 5</v>
      </c>
      <c r="F1307" s="1224">
        <f>'SITE 8'!C552</f>
        <v>0</v>
      </c>
      <c r="G1307" s="1225">
        <f>'SITE 8'!D552</f>
        <v>0</v>
      </c>
      <c r="H1307" s="1226">
        <f>'SITE 8'!E552</f>
        <v>0</v>
      </c>
    </row>
    <row r="1308" spans="1:8" x14ac:dyDescent="0.25">
      <c r="A1308" s="1217" t="s">
        <v>397</v>
      </c>
      <c r="B1308" s="1217" t="str">
        <f>'SITE 8'!$H$6</f>
        <v>SITE 8</v>
      </c>
      <c r="C1308" s="1217" t="s">
        <v>609</v>
      </c>
      <c r="D1308" s="1218" t="s">
        <v>21</v>
      </c>
      <c r="E1308" s="1223" t="str">
        <f>'SITE 8'!B631</f>
        <v>Coordinateur 1</v>
      </c>
      <c r="F1308" s="1224">
        <f>'SITE 8'!C631</f>
        <v>0</v>
      </c>
      <c r="G1308" s="1225">
        <f>'SITE 8'!D631</f>
        <v>0</v>
      </c>
      <c r="H1308" s="1226">
        <f>'SITE 8'!E631</f>
        <v>0</v>
      </c>
    </row>
    <row r="1309" spans="1:8" x14ac:dyDescent="0.25">
      <c r="A1309" s="1217" t="s">
        <v>397</v>
      </c>
      <c r="B1309" s="1217" t="str">
        <f>'SITE 8'!$H$6</f>
        <v>SITE 8</v>
      </c>
      <c r="C1309" s="1217" t="s">
        <v>609</v>
      </c>
      <c r="D1309" s="1218" t="s">
        <v>21</v>
      </c>
      <c r="E1309" s="1223" t="str">
        <f>'SITE 8'!B632</f>
        <v>Coordinateur 2</v>
      </c>
      <c r="F1309" s="1224">
        <f>'SITE 8'!C632</f>
        <v>0</v>
      </c>
      <c r="G1309" s="1225">
        <f>'SITE 8'!D632</f>
        <v>0</v>
      </c>
      <c r="H1309" s="1226">
        <f>'SITE 8'!E632</f>
        <v>0</v>
      </c>
    </row>
    <row r="1310" spans="1:8" x14ac:dyDescent="0.25">
      <c r="A1310" s="1217" t="s">
        <v>397</v>
      </c>
      <c r="B1310" s="1217" t="str">
        <f>'SITE 8'!$H$6</f>
        <v>SITE 8</v>
      </c>
      <c r="C1310" s="1217" t="s">
        <v>609</v>
      </c>
      <c r="D1310" s="1218" t="s">
        <v>21</v>
      </c>
      <c r="E1310" s="1223" t="str">
        <f>'SITE 8'!B633</f>
        <v>Coordinateur 3</v>
      </c>
      <c r="F1310" s="1224">
        <f>'SITE 8'!C633</f>
        <v>0</v>
      </c>
      <c r="G1310" s="1225">
        <f>'SITE 8'!D633</f>
        <v>0</v>
      </c>
      <c r="H1310" s="1226">
        <f>'SITE 8'!E633</f>
        <v>0</v>
      </c>
    </row>
    <row r="1311" spans="1:8" x14ac:dyDescent="0.25">
      <c r="A1311" s="1217" t="s">
        <v>397</v>
      </c>
      <c r="B1311" s="1217" t="str">
        <f>'SITE 8'!$H$6</f>
        <v>SITE 8</v>
      </c>
      <c r="C1311" s="1217" t="s">
        <v>609</v>
      </c>
      <c r="D1311" s="1218" t="s">
        <v>605</v>
      </c>
      <c r="E1311" s="1223" t="str">
        <f>'SITE 8'!B637</f>
        <v>Responsable 1</v>
      </c>
      <c r="F1311" s="1224">
        <f>'SITE 8'!C637</f>
        <v>0</v>
      </c>
      <c r="G1311" s="1225">
        <f>'SITE 8'!D637</f>
        <v>0</v>
      </c>
      <c r="H1311" s="1226">
        <f>'SITE 8'!E637</f>
        <v>0</v>
      </c>
    </row>
    <row r="1312" spans="1:8" x14ac:dyDescent="0.25">
      <c r="A1312" s="1217" t="s">
        <v>397</v>
      </c>
      <c r="B1312" s="1217" t="str">
        <f>'SITE 8'!$H$6</f>
        <v>SITE 8</v>
      </c>
      <c r="C1312" s="1217" t="s">
        <v>609</v>
      </c>
      <c r="D1312" s="1218" t="s">
        <v>605</v>
      </c>
      <c r="E1312" s="1223" t="str">
        <f>'SITE 8'!B638</f>
        <v>Responsable 2</v>
      </c>
      <c r="F1312" s="1224">
        <f>'SITE 8'!C638</f>
        <v>0</v>
      </c>
      <c r="G1312" s="1225">
        <f>'SITE 8'!D638</f>
        <v>0</v>
      </c>
      <c r="H1312" s="1226">
        <f>'SITE 8'!E638</f>
        <v>0</v>
      </c>
    </row>
    <row r="1313" spans="1:8" x14ac:dyDescent="0.25">
      <c r="A1313" s="1217" t="s">
        <v>397</v>
      </c>
      <c r="B1313" s="1217" t="str">
        <f>'SITE 8'!$H$6</f>
        <v>SITE 8</v>
      </c>
      <c r="C1313" s="1217" t="s">
        <v>609</v>
      </c>
      <c r="D1313" s="1218" t="s">
        <v>605</v>
      </c>
      <c r="E1313" s="1223" t="str">
        <f>'SITE 8'!B639</f>
        <v>Responsable 3</v>
      </c>
      <c r="F1313" s="1224">
        <f>'SITE 8'!C639</f>
        <v>0</v>
      </c>
      <c r="G1313" s="1225">
        <f>'SITE 8'!D639</f>
        <v>0</v>
      </c>
      <c r="H1313" s="1226">
        <f>'SITE 8'!E639</f>
        <v>0</v>
      </c>
    </row>
    <row r="1314" spans="1:8" x14ac:dyDescent="0.25">
      <c r="A1314" s="1217" t="s">
        <v>397</v>
      </c>
      <c r="B1314" s="1217" t="str">
        <f>'SITE 8'!$H$6</f>
        <v>SITE 8</v>
      </c>
      <c r="C1314" s="1217" t="s">
        <v>609</v>
      </c>
      <c r="D1314" s="1218" t="s">
        <v>46</v>
      </c>
      <c r="E1314" s="1223" t="str">
        <f>'SITE 8'!B643</f>
        <v>Animateur 1</v>
      </c>
      <c r="F1314" s="1224">
        <f>'SITE 8'!C643</f>
        <v>0</v>
      </c>
      <c r="G1314" s="1225">
        <f>'SITE 8'!D643</f>
        <v>0</v>
      </c>
      <c r="H1314" s="1226">
        <f>'SITE 8'!E643</f>
        <v>0</v>
      </c>
    </row>
    <row r="1315" spans="1:8" x14ac:dyDescent="0.25">
      <c r="A1315" s="1217" t="s">
        <v>397</v>
      </c>
      <c r="B1315" s="1217" t="str">
        <f>'SITE 8'!$H$6</f>
        <v>SITE 8</v>
      </c>
      <c r="C1315" s="1217" t="s">
        <v>609</v>
      </c>
      <c r="D1315" s="1218" t="s">
        <v>46</v>
      </c>
      <c r="E1315" s="1223" t="str">
        <f>'SITE 8'!B644</f>
        <v>Animateur 2</v>
      </c>
      <c r="F1315" s="1224">
        <f>'SITE 8'!C644</f>
        <v>0</v>
      </c>
      <c r="G1315" s="1225">
        <f>'SITE 8'!D644</f>
        <v>0</v>
      </c>
      <c r="H1315" s="1226">
        <f>'SITE 8'!E644</f>
        <v>0</v>
      </c>
    </row>
    <row r="1316" spans="1:8" x14ac:dyDescent="0.25">
      <c r="A1316" s="1217" t="s">
        <v>397</v>
      </c>
      <c r="B1316" s="1217" t="str">
        <f>'SITE 8'!$H$6</f>
        <v>SITE 8</v>
      </c>
      <c r="C1316" s="1217" t="s">
        <v>609</v>
      </c>
      <c r="D1316" s="1218" t="s">
        <v>46</v>
      </c>
      <c r="E1316" s="1223" t="str">
        <f>'SITE 8'!B645</f>
        <v>Animateur 3</v>
      </c>
      <c r="F1316" s="1224">
        <f>'SITE 8'!C645</f>
        <v>0</v>
      </c>
      <c r="G1316" s="1225">
        <f>'SITE 8'!D645</f>
        <v>0</v>
      </c>
      <c r="H1316" s="1226">
        <f>'SITE 8'!E645</f>
        <v>0</v>
      </c>
    </row>
    <row r="1317" spans="1:8" x14ac:dyDescent="0.25">
      <c r="A1317" s="1217" t="s">
        <v>397</v>
      </c>
      <c r="B1317" s="1217" t="str">
        <f>'SITE 8'!$H$6</f>
        <v>SITE 8</v>
      </c>
      <c r="C1317" s="1217" t="s">
        <v>609</v>
      </c>
      <c r="D1317" s="1218" t="s">
        <v>46</v>
      </c>
      <c r="E1317" s="1223" t="str">
        <f>'SITE 8'!B646</f>
        <v>Animateur 4</v>
      </c>
      <c r="F1317" s="1224">
        <f>'SITE 8'!C646</f>
        <v>0</v>
      </c>
      <c r="G1317" s="1225">
        <f>'SITE 8'!D646</f>
        <v>0</v>
      </c>
      <c r="H1317" s="1226">
        <f>'SITE 8'!E646</f>
        <v>0</v>
      </c>
    </row>
    <row r="1318" spans="1:8" x14ac:dyDescent="0.25">
      <c r="A1318" s="1217" t="s">
        <v>397</v>
      </c>
      <c r="B1318" s="1217" t="str">
        <f>'SITE 8'!$H$6</f>
        <v>SITE 8</v>
      </c>
      <c r="C1318" s="1217" t="s">
        <v>609</v>
      </c>
      <c r="D1318" s="1218" t="s">
        <v>46</v>
      </c>
      <c r="E1318" s="1223" t="str">
        <f>'SITE 8'!B647</f>
        <v>Animateur 5</v>
      </c>
      <c r="F1318" s="1224">
        <f>'SITE 8'!C647</f>
        <v>0</v>
      </c>
      <c r="G1318" s="1225">
        <f>'SITE 8'!D647</f>
        <v>0</v>
      </c>
      <c r="H1318" s="1226">
        <f>'SITE 8'!E647</f>
        <v>0</v>
      </c>
    </row>
    <row r="1319" spans="1:8" x14ac:dyDescent="0.25">
      <c r="A1319" s="1217" t="s">
        <v>397</v>
      </c>
      <c r="B1319" s="1217" t="str">
        <f>'SITE 8'!$H$6</f>
        <v>SITE 8</v>
      </c>
      <c r="C1319" s="1217" t="s">
        <v>609</v>
      </c>
      <c r="D1319" s="1218" t="s">
        <v>46</v>
      </c>
      <c r="E1319" s="1223" t="str">
        <f>'SITE 8'!B648</f>
        <v>Animateur 6</v>
      </c>
      <c r="F1319" s="1224">
        <f>'SITE 8'!C648</f>
        <v>0</v>
      </c>
      <c r="G1319" s="1225">
        <f>'SITE 8'!D648</f>
        <v>0</v>
      </c>
      <c r="H1319" s="1226">
        <f>'SITE 8'!E648</f>
        <v>0</v>
      </c>
    </row>
    <row r="1320" spans="1:8" x14ac:dyDescent="0.25">
      <c r="A1320" s="1217" t="s">
        <v>397</v>
      </c>
      <c r="B1320" s="1217" t="str">
        <f>'SITE 8'!$H$6</f>
        <v>SITE 8</v>
      </c>
      <c r="C1320" s="1217" t="s">
        <v>609</v>
      </c>
      <c r="D1320" s="1218" t="s">
        <v>46</v>
      </c>
      <c r="E1320" s="1223" t="str">
        <f>'SITE 8'!B649</f>
        <v>Animateur 7</v>
      </c>
      <c r="F1320" s="1224">
        <f>'SITE 8'!C649</f>
        <v>0</v>
      </c>
      <c r="G1320" s="1225">
        <f>'SITE 8'!D649</f>
        <v>0</v>
      </c>
      <c r="H1320" s="1226">
        <f>'SITE 8'!E649</f>
        <v>0</v>
      </c>
    </row>
    <row r="1321" spans="1:8" x14ac:dyDescent="0.25">
      <c r="A1321" s="1217" t="s">
        <v>397</v>
      </c>
      <c r="B1321" s="1217" t="str">
        <f>'SITE 8'!$H$6</f>
        <v>SITE 8</v>
      </c>
      <c r="C1321" s="1217" t="s">
        <v>609</v>
      </c>
      <c r="D1321" s="1218" t="s">
        <v>46</v>
      </c>
      <c r="E1321" s="1223" t="str">
        <f>'SITE 8'!B650</f>
        <v>Animateur 8</v>
      </c>
      <c r="F1321" s="1224">
        <f>'SITE 8'!C650</f>
        <v>0</v>
      </c>
      <c r="G1321" s="1225">
        <f>'SITE 8'!D650</f>
        <v>0</v>
      </c>
      <c r="H1321" s="1226">
        <f>'SITE 8'!E650</f>
        <v>0</v>
      </c>
    </row>
    <row r="1322" spans="1:8" x14ac:dyDescent="0.25">
      <c r="A1322" s="1217" t="s">
        <v>397</v>
      </c>
      <c r="B1322" s="1217" t="str">
        <f>'SITE 8'!$H$6</f>
        <v>SITE 8</v>
      </c>
      <c r="C1322" s="1217" t="s">
        <v>609</v>
      </c>
      <c r="D1322" s="1218" t="s">
        <v>46</v>
      </c>
      <c r="E1322" s="1223" t="str">
        <f>'SITE 8'!B651</f>
        <v>Animateur 9</v>
      </c>
      <c r="F1322" s="1224">
        <f>'SITE 8'!C651</f>
        <v>0</v>
      </c>
      <c r="G1322" s="1225">
        <f>'SITE 8'!D651</f>
        <v>0</v>
      </c>
      <c r="H1322" s="1226">
        <f>'SITE 8'!E651</f>
        <v>0</v>
      </c>
    </row>
    <row r="1323" spans="1:8" x14ac:dyDescent="0.25">
      <c r="A1323" s="1217" t="s">
        <v>397</v>
      </c>
      <c r="B1323" s="1217" t="str">
        <f>'SITE 8'!$H$6</f>
        <v>SITE 8</v>
      </c>
      <c r="C1323" s="1217" t="s">
        <v>609</v>
      </c>
      <c r="D1323" s="1218" t="s">
        <v>46</v>
      </c>
      <c r="E1323" s="1223" t="str">
        <f>'SITE 8'!B652</f>
        <v>Animateur 10</v>
      </c>
      <c r="F1323" s="1224">
        <f>'SITE 8'!C652</f>
        <v>0</v>
      </c>
      <c r="G1323" s="1225">
        <f>'SITE 8'!D652</f>
        <v>0</v>
      </c>
      <c r="H1323" s="1226">
        <f>'SITE 8'!E652</f>
        <v>0</v>
      </c>
    </row>
    <row r="1324" spans="1:8" x14ac:dyDescent="0.25">
      <c r="A1324" s="1217" t="s">
        <v>397</v>
      </c>
      <c r="B1324" s="1217" t="str">
        <f>'SITE 8'!$H$6</f>
        <v>SITE 8</v>
      </c>
      <c r="C1324" s="1217" t="s">
        <v>609</v>
      </c>
      <c r="D1324" s="1218" t="s">
        <v>46</v>
      </c>
      <c r="E1324" s="1223" t="str">
        <f>'SITE 8'!B653</f>
        <v>Animateur 11</v>
      </c>
      <c r="F1324" s="1224">
        <f>'SITE 8'!C653</f>
        <v>0</v>
      </c>
      <c r="G1324" s="1225">
        <f>'SITE 8'!D653</f>
        <v>0</v>
      </c>
      <c r="H1324" s="1226">
        <f>'SITE 8'!E653</f>
        <v>0</v>
      </c>
    </row>
    <row r="1325" spans="1:8" x14ac:dyDescent="0.25">
      <c r="A1325" s="1217" t="s">
        <v>397</v>
      </c>
      <c r="B1325" s="1217" t="str">
        <f>'SITE 8'!$H$6</f>
        <v>SITE 8</v>
      </c>
      <c r="C1325" s="1217" t="s">
        <v>609</v>
      </c>
      <c r="D1325" s="1218" t="s">
        <v>46</v>
      </c>
      <c r="E1325" s="1223" t="str">
        <f>'SITE 8'!B654</f>
        <v>Animateur 12</v>
      </c>
      <c r="F1325" s="1224">
        <f>'SITE 8'!C654</f>
        <v>0</v>
      </c>
      <c r="G1325" s="1225">
        <f>'SITE 8'!D654</f>
        <v>0</v>
      </c>
      <c r="H1325" s="1226">
        <f>'SITE 8'!E654</f>
        <v>0</v>
      </c>
    </row>
    <row r="1326" spans="1:8" x14ac:dyDescent="0.25">
      <c r="A1326" s="1217" t="s">
        <v>397</v>
      </c>
      <c r="B1326" s="1217" t="str">
        <f>'SITE 8'!$H$6</f>
        <v>SITE 8</v>
      </c>
      <c r="C1326" s="1217" t="s">
        <v>609</v>
      </c>
      <c r="D1326" s="1218" t="s">
        <v>46</v>
      </c>
      <c r="E1326" s="1223" t="str">
        <f>'SITE 8'!B655</f>
        <v>Animateur 13</v>
      </c>
      <c r="F1326" s="1224">
        <f>'SITE 8'!C655</f>
        <v>0</v>
      </c>
      <c r="G1326" s="1225">
        <f>'SITE 8'!D655</f>
        <v>0</v>
      </c>
      <c r="H1326" s="1226">
        <f>'SITE 8'!E655</f>
        <v>0</v>
      </c>
    </row>
    <row r="1327" spans="1:8" x14ac:dyDescent="0.25">
      <c r="A1327" s="1217" t="s">
        <v>397</v>
      </c>
      <c r="B1327" s="1217" t="str">
        <f>'SITE 8'!$H$6</f>
        <v>SITE 8</v>
      </c>
      <c r="C1327" s="1217" t="s">
        <v>609</v>
      </c>
      <c r="D1327" s="1218" t="s">
        <v>46</v>
      </c>
      <c r="E1327" s="1223" t="str">
        <f>'SITE 8'!B656</f>
        <v>Animateur 14</v>
      </c>
      <c r="F1327" s="1224">
        <f>'SITE 8'!C656</f>
        <v>0</v>
      </c>
      <c r="G1327" s="1225">
        <f>'SITE 8'!D656</f>
        <v>0</v>
      </c>
      <c r="H1327" s="1226">
        <f>'SITE 8'!E656</f>
        <v>0</v>
      </c>
    </row>
    <row r="1328" spans="1:8" x14ac:dyDescent="0.25">
      <c r="A1328" s="1217" t="s">
        <v>397</v>
      </c>
      <c r="B1328" s="1217" t="str">
        <f>'SITE 8'!$H$6</f>
        <v>SITE 8</v>
      </c>
      <c r="C1328" s="1217" t="s">
        <v>609</v>
      </c>
      <c r="D1328" s="1218" t="s">
        <v>46</v>
      </c>
      <c r="E1328" s="1223" t="str">
        <f>'SITE 8'!B657</f>
        <v>Animateur 15</v>
      </c>
      <c r="F1328" s="1224">
        <f>'SITE 8'!C657</f>
        <v>0</v>
      </c>
      <c r="G1328" s="1225">
        <f>'SITE 8'!D657</f>
        <v>0</v>
      </c>
      <c r="H1328" s="1226">
        <f>'SITE 8'!E657</f>
        <v>0</v>
      </c>
    </row>
    <row r="1329" spans="1:8" x14ac:dyDescent="0.25">
      <c r="A1329" s="1217" t="s">
        <v>397</v>
      </c>
      <c r="B1329" s="1217" t="str">
        <f>'SITE 8'!$H$6</f>
        <v>SITE 8</v>
      </c>
      <c r="C1329" s="1217" t="s">
        <v>609</v>
      </c>
      <c r="D1329" s="1218" t="s">
        <v>315</v>
      </c>
      <c r="E1329" s="1223" t="str">
        <f>'SITE 8'!B661</f>
        <v>Agents d'entretien 1</v>
      </c>
      <c r="F1329" s="1224">
        <f>'SITE 8'!C661</f>
        <v>0</v>
      </c>
      <c r="G1329" s="1225">
        <f>'SITE 8'!D661</f>
        <v>0</v>
      </c>
      <c r="H1329" s="1226">
        <f>'SITE 8'!E661</f>
        <v>0</v>
      </c>
    </row>
    <row r="1330" spans="1:8" x14ac:dyDescent="0.25">
      <c r="A1330" s="1217" t="s">
        <v>397</v>
      </c>
      <c r="B1330" s="1217" t="str">
        <f>'SITE 8'!$H$6</f>
        <v>SITE 8</v>
      </c>
      <c r="C1330" s="1217" t="s">
        <v>609</v>
      </c>
      <c r="D1330" s="1218" t="s">
        <v>315</v>
      </c>
      <c r="E1330" s="1223" t="str">
        <f>'SITE 8'!B662</f>
        <v>Agents d'entretien 2</v>
      </c>
      <c r="F1330" s="1224">
        <f>'SITE 8'!C662</f>
        <v>0</v>
      </c>
      <c r="G1330" s="1225">
        <f>'SITE 8'!D662</f>
        <v>0</v>
      </c>
      <c r="H1330" s="1226">
        <f>'SITE 8'!E662</f>
        <v>0</v>
      </c>
    </row>
    <row r="1331" spans="1:8" x14ac:dyDescent="0.25">
      <c r="A1331" s="1217" t="s">
        <v>397</v>
      </c>
      <c r="B1331" s="1217" t="str">
        <f>'SITE 8'!$H$6</f>
        <v>SITE 8</v>
      </c>
      <c r="C1331" s="1217" t="s">
        <v>609</v>
      </c>
      <c r="D1331" s="1218" t="s">
        <v>315</v>
      </c>
      <c r="E1331" s="1223" t="str">
        <f>'SITE 8'!B663</f>
        <v>Agents d'entretien 3</v>
      </c>
      <c r="F1331" s="1224">
        <f>'SITE 8'!C663</f>
        <v>0</v>
      </c>
      <c r="G1331" s="1225">
        <f>'SITE 8'!D663</f>
        <v>0</v>
      </c>
      <c r="H1331" s="1226">
        <f>'SITE 8'!E663</f>
        <v>0</v>
      </c>
    </row>
    <row r="1332" spans="1:8" x14ac:dyDescent="0.25">
      <c r="A1332" s="1217" t="s">
        <v>397</v>
      </c>
      <c r="B1332" s="1217" t="str">
        <f>'SITE 8'!$H$6</f>
        <v>SITE 8</v>
      </c>
      <c r="C1332" s="1217" t="s">
        <v>609</v>
      </c>
      <c r="D1332" s="1218" t="s">
        <v>316</v>
      </c>
      <c r="E1332" s="1223" t="str">
        <f>'SITE 8'!B667</f>
        <v>Secrétaire 1</v>
      </c>
      <c r="F1332" s="1224">
        <f>'SITE 8'!C667</f>
        <v>0</v>
      </c>
      <c r="G1332" s="1225">
        <f>'SITE 8'!D667</f>
        <v>0</v>
      </c>
      <c r="H1332" s="1226">
        <f>'SITE 8'!E667</f>
        <v>0</v>
      </c>
    </row>
    <row r="1333" spans="1:8" x14ac:dyDescent="0.25">
      <c r="A1333" s="1217" t="s">
        <v>397</v>
      </c>
      <c r="B1333" s="1217" t="str">
        <f>'SITE 8'!$H$6</f>
        <v>SITE 8</v>
      </c>
      <c r="C1333" s="1217" t="s">
        <v>609</v>
      </c>
      <c r="D1333" s="1218" t="s">
        <v>316</v>
      </c>
      <c r="E1333" s="1223" t="str">
        <f>'SITE 8'!B668</f>
        <v>Secrétaire 2</v>
      </c>
      <c r="F1333" s="1224">
        <f>'SITE 8'!C668</f>
        <v>0</v>
      </c>
      <c r="G1333" s="1225">
        <f>'SITE 8'!D668</f>
        <v>0</v>
      </c>
      <c r="H1333" s="1226">
        <f>'SITE 8'!E668</f>
        <v>0</v>
      </c>
    </row>
    <row r="1334" spans="1:8" x14ac:dyDescent="0.25">
      <c r="A1334" s="1217" t="s">
        <v>397</v>
      </c>
      <c r="B1334" s="1217" t="str">
        <f>'SITE 8'!$H$6</f>
        <v>SITE 8</v>
      </c>
      <c r="C1334" s="1217" t="s">
        <v>609</v>
      </c>
      <c r="D1334" s="1218" t="s">
        <v>316</v>
      </c>
      <c r="E1334" s="1223" t="str">
        <f>'SITE 8'!B669</f>
        <v>Secrétaire 3</v>
      </c>
      <c r="F1334" s="1224">
        <f>'SITE 8'!C669</f>
        <v>0</v>
      </c>
      <c r="G1334" s="1225">
        <f>'SITE 8'!D669</f>
        <v>0</v>
      </c>
      <c r="H1334" s="1226">
        <f>'SITE 8'!E669</f>
        <v>0</v>
      </c>
    </row>
    <row r="1335" spans="1:8" x14ac:dyDescent="0.25">
      <c r="A1335" s="1217" t="s">
        <v>397</v>
      </c>
      <c r="B1335" s="1217" t="str">
        <f>'SITE 8'!$H$6</f>
        <v>SITE 8</v>
      </c>
      <c r="C1335" s="1217" t="s">
        <v>609</v>
      </c>
      <c r="D1335" s="1218" t="s">
        <v>316</v>
      </c>
      <c r="E1335" s="1223" t="str">
        <f>'SITE 8'!B670</f>
        <v>Secrétaire 4</v>
      </c>
      <c r="F1335" s="1224">
        <f>'SITE 8'!C670</f>
        <v>0</v>
      </c>
      <c r="G1335" s="1225">
        <f>'SITE 8'!D670</f>
        <v>0</v>
      </c>
      <c r="H1335" s="1226">
        <f>'SITE 8'!E670</f>
        <v>0</v>
      </c>
    </row>
    <row r="1336" spans="1:8" x14ac:dyDescent="0.25">
      <c r="A1336" s="1217" t="s">
        <v>397</v>
      </c>
      <c r="B1336" s="1217" t="str">
        <f>'SITE 8'!$H$6</f>
        <v>SITE 8</v>
      </c>
      <c r="C1336" s="1217" t="s">
        <v>609</v>
      </c>
      <c r="D1336" s="1218" t="s">
        <v>316</v>
      </c>
      <c r="E1336" s="1223" t="str">
        <f>'SITE 8'!B671</f>
        <v>Secrétaire 5</v>
      </c>
      <c r="F1336" s="1224">
        <f>'SITE 8'!C671</f>
        <v>0</v>
      </c>
      <c r="G1336" s="1225">
        <f>'SITE 8'!D671</f>
        <v>0</v>
      </c>
      <c r="H1336" s="1226">
        <f>'SITE 8'!E671</f>
        <v>0</v>
      </c>
    </row>
    <row r="1337" spans="1:8" x14ac:dyDescent="0.25">
      <c r="A1337" s="1217" t="s">
        <v>397</v>
      </c>
      <c r="B1337" s="1217" t="str">
        <f>'SITE 8'!$H$6</f>
        <v>SITE 8</v>
      </c>
      <c r="C1337" s="1217" t="s">
        <v>608</v>
      </c>
      <c r="D1337" s="1218" t="s">
        <v>21</v>
      </c>
      <c r="E1337" s="1223" t="str">
        <f>'SITE 8'!B752</f>
        <v>Coordinateur 1</v>
      </c>
      <c r="F1337" s="1224">
        <f>'SITE 8'!C752</f>
        <v>0</v>
      </c>
      <c r="G1337" s="1225">
        <f>'SITE 8'!D752</f>
        <v>0</v>
      </c>
      <c r="H1337" s="1226">
        <f>'SITE 8'!E752</f>
        <v>0</v>
      </c>
    </row>
    <row r="1338" spans="1:8" x14ac:dyDescent="0.25">
      <c r="A1338" s="1217" t="s">
        <v>397</v>
      </c>
      <c r="B1338" s="1217" t="str">
        <f>'SITE 8'!$H$6</f>
        <v>SITE 8</v>
      </c>
      <c r="C1338" s="1217" t="s">
        <v>608</v>
      </c>
      <c r="D1338" s="1218" t="s">
        <v>21</v>
      </c>
      <c r="E1338" s="1223" t="str">
        <f>'SITE 8'!B753</f>
        <v>Coordinateur 2</v>
      </c>
      <c r="F1338" s="1224">
        <f>'SITE 8'!C753</f>
        <v>0</v>
      </c>
      <c r="G1338" s="1225">
        <f>'SITE 8'!D753</f>
        <v>0</v>
      </c>
      <c r="H1338" s="1226">
        <f>'SITE 8'!E753</f>
        <v>0</v>
      </c>
    </row>
    <row r="1339" spans="1:8" x14ac:dyDescent="0.25">
      <c r="A1339" s="1217" t="s">
        <v>397</v>
      </c>
      <c r="B1339" s="1217" t="str">
        <f>'SITE 8'!$H$6</f>
        <v>SITE 8</v>
      </c>
      <c r="C1339" s="1217" t="s">
        <v>608</v>
      </c>
      <c r="D1339" s="1218" t="s">
        <v>21</v>
      </c>
      <c r="E1339" s="1223" t="str">
        <f>'SITE 8'!B754</f>
        <v>Coordinateur 3</v>
      </c>
      <c r="F1339" s="1224">
        <f>'SITE 8'!C754</f>
        <v>0</v>
      </c>
      <c r="G1339" s="1225">
        <f>'SITE 8'!D754</f>
        <v>0</v>
      </c>
      <c r="H1339" s="1226">
        <f>'SITE 8'!E754</f>
        <v>0</v>
      </c>
    </row>
    <row r="1340" spans="1:8" x14ac:dyDescent="0.25">
      <c r="A1340" s="1217" t="s">
        <v>397</v>
      </c>
      <c r="B1340" s="1217" t="str">
        <f>'SITE 8'!$H$6</f>
        <v>SITE 8</v>
      </c>
      <c r="C1340" s="1217" t="s">
        <v>608</v>
      </c>
      <c r="D1340" s="1218" t="s">
        <v>605</v>
      </c>
      <c r="E1340" s="1223" t="str">
        <f>'SITE 8'!B758</f>
        <v>Responsable 1</v>
      </c>
      <c r="F1340" s="1224">
        <f>'SITE 8'!C758</f>
        <v>0</v>
      </c>
      <c r="G1340" s="1225">
        <f>'SITE 8'!D758</f>
        <v>0</v>
      </c>
      <c r="H1340" s="1226">
        <f>'SITE 8'!E758</f>
        <v>0</v>
      </c>
    </row>
    <row r="1341" spans="1:8" x14ac:dyDescent="0.25">
      <c r="A1341" s="1217" t="s">
        <v>397</v>
      </c>
      <c r="B1341" s="1217" t="str">
        <f>'SITE 8'!$H$6</f>
        <v>SITE 8</v>
      </c>
      <c r="C1341" s="1217" t="s">
        <v>608</v>
      </c>
      <c r="D1341" s="1218" t="s">
        <v>605</v>
      </c>
      <c r="E1341" s="1223" t="str">
        <f>'SITE 8'!B759</f>
        <v>Responsable 2</v>
      </c>
      <c r="F1341" s="1224">
        <f>'SITE 8'!C759</f>
        <v>0</v>
      </c>
      <c r="G1341" s="1225">
        <f>'SITE 8'!D759</f>
        <v>0</v>
      </c>
      <c r="H1341" s="1226">
        <f>'SITE 8'!E759</f>
        <v>0</v>
      </c>
    </row>
    <row r="1342" spans="1:8" x14ac:dyDescent="0.25">
      <c r="A1342" s="1217" t="s">
        <v>397</v>
      </c>
      <c r="B1342" s="1217" t="str">
        <f>'SITE 8'!$H$6</f>
        <v>SITE 8</v>
      </c>
      <c r="C1342" s="1217" t="s">
        <v>608</v>
      </c>
      <c r="D1342" s="1218" t="s">
        <v>605</v>
      </c>
      <c r="E1342" s="1223" t="str">
        <f>'SITE 8'!B760</f>
        <v>Responsable 3</v>
      </c>
      <c r="F1342" s="1224">
        <f>'SITE 8'!C760</f>
        <v>0</v>
      </c>
      <c r="G1342" s="1225">
        <f>'SITE 8'!D760</f>
        <v>0</v>
      </c>
      <c r="H1342" s="1226">
        <f>'SITE 8'!E760</f>
        <v>0</v>
      </c>
    </row>
    <row r="1343" spans="1:8" x14ac:dyDescent="0.25">
      <c r="A1343" s="1217" t="s">
        <v>397</v>
      </c>
      <c r="B1343" s="1217" t="str">
        <f>'SITE 8'!$H$6</f>
        <v>SITE 8</v>
      </c>
      <c r="C1343" s="1217" t="s">
        <v>608</v>
      </c>
      <c r="D1343" s="1218" t="s">
        <v>46</v>
      </c>
      <c r="E1343" s="1223" t="str">
        <f>'SITE 8'!B764</f>
        <v>Animateur 1</v>
      </c>
      <c r="F1343" s="1224">
        <f>'SITE 8'!C764</f>
        <v>0</v>
      </c>
      <c r="G1343" s="1225">
        <f>'SITE 8'!D764</f>
        <v>0</v>
      </c>
      <c r="H1343" s="1226">
        <f>'SITE 8'!E764</f>
        <v>0</v>
      </c>
    </row>
    <row r="1344" spans="1:8" x14ac:dyDescent="0.25">
      <c r="A1344" s="1217" t="s">
        <v>397</v>
      </c>
      <c r="B1344" s="1217" t="str">
        <f>'SITE 8'!$H$6</f>
        <v>SITE 8</v>
      </c>
      <c r="C1344" s="1217" t="s">
        <v>608</v>
      </c>
      <c r="D1344" s="1218" t="s">
        <v>46</v>
      </c>
      <c r="E1344" s="1223" t="str">
        <f>'SITE 8'!B765</f>
        <v>Animateur 2</v>
      </c>
      <c r="F1344" s="1224">
        <f>'SITE 8'!C765</f>
        <v>0</v>
      </c>
      <c r="G1344" s="1225">
        <f>'SITE 8'!D765</f>
        <v>0</v>
      </c>
      <c r="H1344" s="1226">
        <f>'SITE 8'!E765</f>
        <v>0</v>
      </c>
    </row>
    <row r="1345" spans="1:8" x14ac:dyDescent="0.25">
      <c r="A1345" s="1217" t="s">
        <v>397</v>
      </c>
      <c r="B1345" s="1217" t="str">
        <f>'SITE 8'!$H$6</f>
        <v>SITE 8</v>
      </c>
      <c r="C1345" s="1217" t="s">
        <v>608</v>
      </c>
      <c r="D1345" s="1218" t="s">
        <v>46</v>
      </c>
      <c r="E1345" s="1223" t="str">
        <f>'SITE 8'!B766</f>
        <v>Animateur 3</v>
      </c>
      <c r="F1345" s="1224">
        <f>'SITE 8'!C766</f>
        <v>0</v>
      </c>
      <c r="G1345" s="1225">
        <f>'SITE 8'!D766</f>
        <v>0</v>
      </c>
      <c r="H1345" s="1226">
        <f>'SITE 8'!E766</f>
        <v>0</v>
      </c>
    </row>
    <row r="1346" spans="1:8" x14ac:dyDescent="0.25">
      <c r="A1346" s="1217" t="s">
        <v>397</v>
      </c>
      <c r="B1346" s="1217" t="str">
        <f>'SITE 8'!$H$6</f>
        <v>SITE 8</v>
      </c>
      <c r="C1346" s="1217" t="s">
        <v>608</v>
      </c>
      <c r="D1346" s="1218" t="s">
        <v>46</v>
      </c>
      <c r="E1346" s="1223" t="str">
        <f>'SITE 8'!B767</f>
        <v>Animateur 4</v>
      </c>
      <c r="F1346" s="1224">
        <f>'SITE 8'!C767</f>
        <v>0</v>
      </c>
      <c r="G1346" s="1225">
        <f>'SITE 8'!D767</f>
        <v>0</v>
      </c>
      <c r="H1346" s="1226">
        <f>'SITE 8'!E767</f>
        <v>0</v>
      </c>
    </row>
    <row r="1347" spans="1:8" x14ac:dyDescent="0.25">
      <c r="A1347" s="1217" t="s">
        <v>397</v>
      </c>
      <c r="B1347" s="1217" t="str">
        <f>'SITE 8'!$H$6</f>
        <v>SITE 8</v>
      </c>
      <c r="C1347" s="1217" t="s">
        <v>608</v>
      </c>
      <c r="D1347" s="1218" t="s">
        <v>46</v>
      </c>
      <c r="E1347" s="1223" t="str">
        <f>'SITE 8'!B768</f>
        <v>Animateur 5</v>
      </c>
      <c r="F1347" s="1224">
        <f>'SITE 8'!C768</f>
        <v>0</v>
      </c>
      <c r="G1347" s="1225">
        <f>'SITE 8'!D768</f>
        <v>0</v>
      </c>
      <c r="H1347" s="1226">
        <f>'SITE 8'!E768</f>
        <v>0</v>
      </c>
    </row>
    <row r="1348" spans="1:8" x14ac:dyDescent="0.25">
      <c r="A1348" s="1217" t="s">
        <v>397</v>
      </c>
      <c r="B1348" s="1217" t="str">
        <f>'SITE 8'!$H$6</f>
        <v>SITE 8</v>
      </c>
      <c r="C1348" s="1217" t="s">
        <v>608</v>
      </c>
      <c r="D1348" s="1218" t="s">
        <v>46</v>
      </c>
      <c r="E1348" s="1223" t="str">
        <f>'SITE 8'!B769</f>
        <v>Animateur 6</v>
      </c>
      <c r="F1348" s="1224">
        <f>'SITE 8'!C769</f>
        <v>0</v>
      </c>
      <c r="G1348" s="1225">
        <f>'SITE 8'!D769</f>
        <v>0</v>
      </c>
      <c r="H1348" s="1226">
        <f>'SITE 8'!E769</f>
        <v>0</v>
      </c>
    </row>
    <row r="1349" spans="1:8" x14ac:dyDescent="0.25">
      <c r="A1349" s="1217" t="s">
        <v>397</v>
      </c>
      <c r="B1349" s="1217" t="str">
        <f>'SITE 8'!$H$6</f>
        <v>SITE 8</v>
      </c>
      <c r="C1349" s="1217" t="s">
        <v>608</v>
      </c>
      <c r="D1349" s="1218" t="s">
        <v>46</v>
      </c>
      <c r="E1349" s="1223" t="str">
        <f>'SITE 8'!B770</f>
        <v>Animateur 7</v>
      </c>
      <c r="F1349" s="1224">
        <f>'SITE 8'!C770</f>
        <v>0</v>
      </c>
      <c r="G1349" s="1225">
        <f>'SITE 8'!D770</f>
        <v>0</v>
      </c>
      <c r="H1349" s="1226">
        <f>'SITE 8'!E770</f>
        <v>0</v>
      </c>
    </row>
    <row r="1350" spans="1:8" x14ac:dyDescent="0.25">
      <c r="A1350" s="1217" t="s">
        <v>397</v>
      </c>
      <c r="B1350" s="1217" t="str">
        <f>'SITE 8'!$H$6</f>
        <v>SITE 8</v>
      </c>
      <c r="C1350" s="1217" t="s">
        <v>608</v>
      </c>
      <c r="D1350" s="1218" t="s">
        <v>46</v>
      </c>
      <c r="E1350" s="1223" t="str">
        <f>'SITE 8'!B771</f>
        <v>Animateur 8</v>
      </c>
      <c r="F1350" s="1224">
        <f>'SITE 8'!C771</f>
        <v>0</v>
      </c>
      <c r="G1350" s="1225">
        <f>'SITE 8'!D771</f>
        <v>0</v>
      </c>
      <c r="H1350" s="1226">
        <f>'SITE 8'!E771</f>
        <v>0</v>
      </c>
    </row>
    <row r="1351" spans="1:8" x14ac:dyDescent="0.25">
      <c r="A1351" s="1217" t="s">
        <v>397</v>
      </c>
      <c r="B1351" s="1217" t="str">
        <f>'SITE 8'!$H$6</f>
        <v>SITE 8</v>
      </c>
      <c r="C1351" s="1217" t="s">
        <v>608</v>
      </c>
      <c r="D1351" s="1218" t="s">
        <v>46</v>
      </c>
      <c r="E1351" s="1223" t="str">
        <f>'SITE 8'!B772</f>
        <v>Animateur 9</v>
      </c>
      <c r="F1351" s="1224">
        <f>'SITE 8'!C772</f>
        <v>0</v>
      </c>
      <c r="G1351" s="1225">
        <f>'SITE 8'!D772</f>
        <v>0</v>
      </c>
      <c r="H1351" s="1226">
        <f>'SITE 8'!E772</f>
        <v>0</v>
      </c>
    </row>
    <row r="1352" spans="1:8" x14ac:dyDescent="0.25">
      <c r="A1352" s="1217" t="s">
        <v>397</v>
      </c>
      <c r="B1352" s="1217" t="str">
        <f>'SITE 8'!$H$6</f>
        <v>SITE 8</v>
      </c>
      <c r="C1352" s="1217" t="s">
        <v>608</v>
      </c>
      <c r="D1352" s="1218" t="s">
        <v>46</v>
      </c>
      <c r="E1352" s="1223" t="str">
        <f>'SITE 8'!B773</f>
        <v>Animateur 10</v>
      </c>
      <c r="F1352" s="1224">
        <f>'SITE 8'!C773</f>
        <v>0</v>
      </c>
      <c r="G1352" s="1225">
        <f>'SITE 8'!D773</f>
        <v>0</v>
      </c>
      <c r="H1352" s="1226">
        <f>'SITE 8'!E773</f>
        <v>0</v>
      </c>
    </row>
    <row r="1353" spans="1:8" x14ac:dyDescent="0.25">
      <c r="A1353" s="1217" t="s">
        <v>397</v>
      </c>
      <c r="B1353" s="1217" t="str">
        <f>'SITE 8'!$H$6</f>
        <v>SITE 8</v>
      </c>
      <c r="C1353" s="1217" t="s">
        <v>608</v>
      </c>
      <c r="D1353" s="1218" t="s">
        <v>46</v>
      </c>
      <c r="E1353" s="1223" t="str">
        <f>'SITE 8'!B774</f>
        <v>Animateur 11</v>
      </c>
      <c r="F1353" s="1224">
        <f>'SITE 8'!C774</f>
        <v>0</v>
      </c>
      <c r="G1353" s="1225">
        <f>'SITE 8'!D774</f>
        <v>0</v>
      </c>
      <c r="H1353" s="1226">
        <f>'SITE 8'!E774</f>
        <v>0</v>
      </c>
    </row>
    <row r="1354" spans="1:8" x14ac:dyDescent="0.25">
      <c r="A1354" s="1217" t="s">
        <v>397</v>
      </c>
      <c r="B1354" s="1217" t="str">
        <f>'SITE 8'!$H$6</f>
        <v>SITE 8</v>
      </c>
      <c r="C1354" s="1217" t="s">
        <v>608</v>
      </c>
      <c r="D1354" s="1218" t="s">
        <v>46</v>
      </c>
      <c r="E1354" s="1223" t="str">
        <f>'SITE 8'!B775</f>
        <v>Animateur 12</v>
      </c>
      <c r="F1354" s="1224">
        <f>'SITE 8'!C775</f>
        <v>0</v>
      </c>
      <c r="G1354" s="1225">
        <f>'SITE 8'!D775</f>
        <v>0</v>
      </c>
      <c r="H1354" s="1226">
        <f>'SITE 8'!E775</f>
        <v>0</v>
      </c>
    </row>
    <row r="1355" spans="1:8" x14ac:dyDescent="0.25">
      <c r="A1355" s="1217" t="s">
        <v>397</v>
      </c>
      <c r="B1355" s="1217" t="str">
        <f>'SITE 8'!$H$6</f>
        <v>SITE 8</v>
      </c>
      <c r="C1355" s="1217" t="s">
        <v>608</v>
      </c>
      <c r="D1355" s="1218" t="s">
        <v>46</v>
      </c>
      <c r="E1355" s="1223" t="str">
        <f>'SITE 8'!B776</f>
        <v>Animateur 13</v>
      </c>
      <c r="F1355" s="1224">
        <f>'SITE 8'!C776</f>
        <v>0</v>
      </c>
      <c r="G1355" s="1225">
        <f>'SITE 8'!D776</f>
        <v>0</v>
      </c>
      <c r="H1355" s="1226">
        <f>'SITE 8'!E776</f>
        <v>0</v>
      </c>
    </row>
    <row r="1356" spans="1:8" x14ac:dyDescent="0.25">
      <c r="A1356" s="1217" t="s">
        <v>397</v>
      </c>
      <c r="B1356" s="1217" t="str">
        <f>'SITE 8'!$H$6</f>
        <v>SITE 8</v>
      </c>
      <c r="C1356" s="1217" t="s">
        <v>608</v>
      </c>
      <c r="D1356" s="1218" t="s">
        <v>46</v>
      </c>
      <c r="E1356" s="1223" t="str">
        <f>'SITE 8'!B777</f>
        <v>Animateur 14</v>
      </c>
      <c r="F1356" s="1224">
        <f>'SITE 8'!C777</f>
        <v>0</v>
      </c>
      <c r="G1356" s="1225">
        <f>'SITE 8'!D777</f>
        <v>0</v>
      </c>
      <c r="H1356" s="1226">
        <f>'SITE 8'!E777</f>
        <v>0</v>
      </c>
    </row>
    <row r="1357" spans="1:8" x14ac:dyDescent="0.25">
      <c r="A1357" s="1217" t="s">
        <v>397</v>
      </c>
      <c r="B1357" s="1217" t="str">
        <f>'SITE 8'!$H$6</f>
        <v>SITE 8</v>
      </c>
      <c r="C1357" s="1217" t="s">
        <v>608</v>
      </c>
      <c r="D1357" s="1218" t="s">
        <v>46</v>
      </c>
      <c r="E1357" s="1223" t="str">
        <f>'SITE 8'!B778</f>
        <v>Animateur 15</v>
      </c>
      <c r="F1357" s="1224">
        <f>'SITE 8'!C778</f>
        <v>0</v>
      </c>
      <c r="G1357" s="1225">
        <f>'SITE 8'!D778</f>
        <v>0</v>
      </c>
      <c r="H1357" s="1226">
        <f>'SITE 8'!E778</f>
        <v>0</v>
      </c>
    </row>
    <row r="1358" spans="1:8" x14ac:dyDescent="0.25">
      <c r="A1358" s="1217" t="s">
        <v>397</v>
      </c>
      <c r="B1358" s="1217" t="str">
        <f>'SITE 8'!$H$6</f>
        <v>SITE 8</v>
      </c>
      <c r="C1358" s="1217" t="s">
        <v>608</v>
      </c>
      <c r="D1358" s="1218" t="s">
        <v>315</v>
      </c>
      <c r="E1358" s="1223" t="str">
        <f>'SITE 8'!B782</f>
        <v>Agents d'entretien 1</v>
      </c>
      <c r="F1358" s="1224">
        <f>'SITE 8'!C782</f>
        <v>0</v>
      </c>
      <c r="G1358" s="1225">
        <f>'SITE 8'!D782</f>
        <v>0</v>
      </c>
      <c r="H1358" s="1226">
        <f>'SITE 8'!E782</f>
        <v>0</v>
      </c>
    </row>
    <row r="1359" spans="1:8" x14ac:dyDescent="0.25">
      <c r="A1359" s="1217" t="s">
        <v>397</v>
      </c>
      <c r="B1359" s="1217" t="str">
        <f>'SITE 8'!$H$6</f>
        <v>SITE 8</v>
      </c>
      <c r="C1359" s="1217" t="s">
        <v>608</v>
      </c>
      <c r="D1359" s="1218" t="s">
        <v>315</v>
      </c>
      <c r="E1359" s="1223" t="str">
        <f>'SITE 8'!B783</f>
        <v>Agents d'entretien 2</v>
      </c>
      <c r="F1359" s="1224">
        <f>'SITE 8'!C783</f>
        <v>0</v>
      </c>
      <c r="G1359" s="1225">
        <f>'SITE 8'!D783</f>
        <v>0</v>
      </c>
      <c r="H1359" s="1226">
        <f>'SITE 8'!E783</f>
        <v>0</v>
      </c>
    </row>
    <row r="1360" spans="1:8" x14ac:dyDescent="0.25">
      <c r="A1360" s="1217" t="s">
        <v>397</v>
      </c>
      <c r="B1360" s="1217" t="str">
        <f>'SITE 8'!$H$6</f>
        <v>SITE 8</v>
      </c>
      <c r="C1360" s="1217" t="s">
        <v>608</v>
      </c>
      <c r="D1360" s="1218" t="s">
        <v>315</v>
      </c>
      <c r="E1360" s="1223" t="str">
        <f>'SITE 8'!B784</f>
        <v>Agents d'entretien 3</v>
      </c>
      <c r="F1360" s="1224">
        <f>'SITE 8'!C784</f>
        <v>0</v>
      </c>
      <c r="G1360" s="1225">
        <f>'SITE 8'!D784</f>
        <v>0</v>
      </c>
      <c r="H1360" s="1226">
        <f>'SITE 8'!E784</f>
        <v>0</v>
      </c>
    </row>
    <row r="1361" spans="1:8" x14ac:dyDescent="0.25">
      <c r="A1361" s="1217" t="s">
        <v>397</v>
      </c>
      <c r="B1361" s="1217" t="str">
        <f>'SITE 8'!$H$6</f>
        <v>SITE 8</v>
      </c>
      <c r="C1361" s="1217" t="s">
        <v>608</v>
      </c>
      <c r="D1361" s="1218" t="s">
        <v>316</v>
      </c>
      <c r="E1361" s="1223" t="str">
        <f>'SITE 8'!B788</f>
        <v>Secrétaire 1</v>
      </c>
      <c r="F1361" s="1224">
        <f>'SITE 8'!C788</f>
        <v>0</v>
      </c>
      <c r="G1361" s="1225">
        <f>'SITE 8'!D788</f>
        <v>0</v>
      </c>
      <c r="H1361" s="1226">
        <f>'SITE 8'!E788</f>
        <v>0</v>
      </c>
    </row>
    <row r="1362" spans="1:8" x14ac:dyDescent="0.25">
      <c r="A1362" s="1217" t="s">
        <v>397</v>
      </c>
      <c r="B1362" s="1217" t="str">
        <f>'SITE 8'!$H$6</f>
        <v>SITE 8</v>
      </c>
      <c r="C1362" s="1217" t="s">
        <v>608</v>
      </c>
      <c r="D1362" s="1218" t="s">
        <v>316</v>
      </c>
      <c r="E1362" s="1223" t="str">
        <f>'SITE 8'!B789</f>
        <v>Secrétaire 2</v>
      </c>
      <c r="F1362" s="1224">
        <f>'SITE 8'!C789</f>
        <v>0</v>
      </c>
      <c r="G1362" s="1225">
        <f>'SITE 8'!D789</f>
        <v>0</v>
      </c>
      <c r="H1362" s="1226">
        <f>'SITE 8'!E789</f>
        <v>0</v>
      </c>
    </row>
    <row r="1363" spans="1:8" x14ac:dyDescent="0.25">
      <c r="A1363" s="1217" t="s">
        <v>397</v>
      </c>
      <c r="B1363" s="1217" t="str">
        <f>'SITE 8'!$H$6</f>
        <v>SITE 8</v>
      </c>
      <c r="C1363" s="1217" t="s">
        <v>608</v>
      </c>
      <c r="D1363" s="1218" t="s">
        <v>316</v>
      </c>
      <c r="E1363" s="1223" t="str">
        <f>'SITE 8'!B790</f>
        <v>Secrétaire 3</v>
      </c>
      <c r="F1363" s="1224">
        <f>'SITE 8'!C790</f>
        <v>0</v>
      </c>
      <c r="G1363" s="1225">
        <f>'SITE 8'!D790</f>
        <v>0</v>
      </c>
      <c r="H1363" s="1226">
        <f>'SITE 8'!E790</f>
        <v>0</v>
      </c>
    </row>
    <row r="1364" spans="1:8" x14ac:dyDescent="0.25">
      <c r="A1364" s="1217" t="s">
        <v>397</v>
      </c>
      <c r="B1364" s="1217" t="str">
        <f>'SITE 8'!$H$6</f>
        <v>SITE 8</v>
      </c>
      <c r="C1364" s="1217" t="s">
        <v>608</v>
      </c>
      <c r="D1364" s="1218" t="s">
        <v>316</v>
      </c>
      <c r="E1364" s="1223" t="str">
        <f>'SITE 8'!B791</f>
        <v>Secrétaire 4</v>
      </c>
      <c r="F1364" s="1224">
        <f>'SITE 8'!C791</f>
        <v>0</v>
      </c>
      <c r="G1364" s="1225">
        <f>'SITE 8'!D791</f>
        <v>0</v>
      </c>
      <c r="H1364" s="1226">
        <f>'SITE 8'!E791</f>
        <v>0</v>
      </c>
    </row>
    <row r="1365" spans="1:8" x14ac:dyDescent="0.25">
      <c r="A1365" s="1217" t="s">
        <v>397</v>
      </c>
      <c r="B1365" s="1217" t="str">
        <f>'SITE 8'!$H$6</f>
        <v>SITE 8</v>
      </c>
      <c r="C1365" s="1217" t="s">
        <v>608</v>
      </c>
      <c r="D1365" s="1218" t="s">
        <v>316</v>
      </c>
      <c r="E1365" s="1223" t="str">
        <f>'SITE 8'!B792</f>
        <v>Secrétaire 5</v>
      </c>
      <c r="F1365" s="1224">
        <f>'SITE 8'!C792</f>
        <v>0</v>
      </c>
      <c r="G1365" s="1225">
        <f>'SITE 8'!D792</f>
        <v>0</v>
      </c>
      <c r="H1365" s="1226">
        <f>'SITE 8'!E792</f>
        <v>0</v>
      </c>
    </row>
    <row r="1366" spans="1:8" x14ac:dyDescent="0.25">
      <c r="A1366" s="1217" t="s">
        <v>397</v>
      </c>
      <c r="B1366" s="1217" t="str">
        <f>'SITE 8'!$H$6</f>
        <v>SITE 8</v>
      </c>
      <c r="C1366" s="1217" t="s">
        <v>471</v>
      </c>
      <c r="D1366" s="1218" t="s">
        <v>21</v>
      </c>
      <c r="E1366" s="1223" t="str">
        <f>'SITE 8'!B874</f>
        <v>Coordinateur 1</v>
      </c>
      <c r="F1366" s="1224">
        <f>'SITE 8'!C874</f>
        <v>0</v>
      </c>
      <c r="G1366" s="1225">
        <f>'SITE 8'!D874</f>
        <v>0</v>
      </c>
      <c r="H1366" s="1226">
        <f>'SITE 8'!E874</f>
        <v>0</v>
      </c>
    </row>
    <row r="1367" spans="1:8" x14ac:dyDescent="0.25">
      <c r="A1367" s="1217" t="s">
        <v>397</v>
      </c>
      <c r="B1367" s="1217" t="str">
        <f>'SITE 8'!$H$6</f>
        <v>SITE 8</v>
      </c>
      <c r="C1367" s="1217" t="s">
        <v>471</v>
      </c>
      <c r="D1367" s="1218" t="s">
        <v>21</v>
      </c>
      <c r="E1367" s="1223" t="str">
        <f>'SITE 8'!B875</f>
        <v>Coordinateur 2</v>
      </c>
      <c r="F1367" s="1224">
        <f>'SITE 8'!C875</f>
        <v>0</v>
      </c>
      <c r="G1367" s="1225">
        <f>'SITE 8'!D875</f>
        <v>0</v>
      </c>
      <c r="H1367" s="1226">
        <f>'SITE 8'!E875</f>
        <v>0</v>
      </c>
    </row>
    <row r="1368" spans="1:8" x14ac:dyDescent="0.25">
      <c r="A1368" s="1217" t="s">
        <v>397</v>
      </c>
      <c r="B1368" s="1217" t="str">
        <f>'SITE 8'!$H$6</f>
        <v>SITE 8</v>
      </c>
      <c r="C1368" s="1217" t="s">
        <v>471</v>
      </c>
      <c r="D1368" s="1218" t="s">
        <v>21</v>
      </c>
      <c r="E1368" s="1223" t="str">
        <f>'SITE 8'!B876</f>
        <v>Coordinateur 3</v>
      </c>
      <c r="F1368" s="1224">
        <f>'SITE 8'!C876</f>
        <v>0</v>
      </c>
      <c r="G1368" s="1225">
        <f>'SITE 8'!D876</f>
        <v>0</v>
      </c>
      <c r="H1368" s="1226">
        <f>'SITE 8'!E876</f>
        <v>0</v>
      </c>
    </row>
    <row r="1369" spans="1:8" x14ac:dyDescent="0.25">
      <c r="A1369" s="1217" t="s">
        <v>397</v>
      </c>
      <c r="B1369" s="1217" t="str">
        <f>'SITE 8'!$H$6</f>
        <v>SITE 8</v>
      </c>
      <c r="C1369" s="1217" t="s">
        <v>471</v>
      </c>
      <c r="D1369" s="1218" t="s">
        <v>605</v>
      </c>
      <c r="E1369" s="1223" t="str">
        <f>'SITE 8'!B880</f>
        <v>Responsable 1</v>
      </c>
      <c r="F1369" s="1224">
        <f>'SITE 8'!C880</f>
        <v>0</v>
      </c>
      <c r="G1369" s="1225">
        <f>'SITE 8'!D880</f>
        <v>0</v>
      </c>
      <c r="H1369" s="1226">
        <f>'SITE 8'!E880</f>
        <v>0</v>
      </c>
    </row>
    <row r="1370" spans="1:8" x14ac:dyDescent="0.25">
      <c r="A1370" s="1217" t="s">
        <v>397</v>
      </c>
      <c r="B1370" s="1217" t="str">
        <f>'SITE 8'!$H$6</f>
        <v>SITE 8</v>
      </c>
      <c r="C1370" s="1217" t="s">
        <v>471</v>
      </c>
      <c r="D1370" s="1218" t="s">
        <v>605</v>
      </c>
      <c r="E1370" s="1223" t="str">
        <f>'SITE 8'!B881</f>
        <v>Responsable 2</v>
      </c>
      <c r="F1370" s="1224">
        <f>'SITE 8'!C881</f>
        <v>0</v>
      </c>
      <c r="G1370" s="1225">
        <f>'SITE 8'!D881</f>
        <v>0</v>
      </c>
      <c r="H1370" s="1226">
        <f>'SITE 8'!E881</f>
        <v>0</v>
      </c>
    </row>
    <row r="1371" spans="1:8" x14ac:dyDescent="0.25">
      <c r="A1371" s="1217" t="s">
        <v>397</v>
      </c>
      <c r="B1371" s="1217" t="str">
        <f>'SITE 8'!$H$6</f>
        <v>SITE 8</v>
      </c>
      <c r="C1371" s="1217" t="s">
        <v>471</v>
      </c>
      <c r="D1371" s="1218" t="s">
        <v>605</v>
      </c>
      <c r="E1371" s="1223" t="str">
        <f>'SITE 8'!B882</f>
        <v>Responsable 3</v>
      </c>
      <c r="F1371" s="1224">
        <f>'SITE 8'!C882</f>
        <v>0</v>
      </c>
      <c r="G1371" s="1225">
        <f>'SITE 8'!D882</f>
        <v>0</v>
      </c>
      <c r="H1371" s="1226">
        <f>'SITE 8'!E882</f>
        <v>0</v>
      </c>
    </row>
    <row r="1372" spans="1:8" x14ac:dyDescent="0.25">
      <c r="A1372" s="1217" t="s">
        <v>397</v>
      </c>
      <c r="B1372" s="1217" t="str">
        <f>'SITE 8'!$H$6</f>
        <v>SITE 8</v>
      </c>
      <c r="C1372" s="1217" t="s">
        <v>471</v>
      </c>
      <c r="D1372" s="1218" t="s">
        <v>46</v>
      </c>
      <c r="E1372" s="1223" t="str">
        <f>'SITE 8'!B886</f>
        <v>Animateur 1</v>
      </c>
      <c r="F1372" s="1224">
        <f>'SITE 8'!C886</f>
        <v>0</v>
      </c>
      <c r="G1372" s="1225">
        <f>'SITE 8'!D886</f>
        <v>0</v>
      </c>
      <c r="H1372" s="1226">
        <f>'SITE 8'!E886</f>
        <v>0</v>
      </c>
    </row>
    <row r="1373" spans="1:8" x14ac:dyDescent="0.25">
      <c r="A1373" s="1217" t="s">
        <v>397</v>
      </c>
      <c r="B1373" s="1217" t="str">
        <f>'SITE 8'!$H$6</f>
        <v>SITE 8</v>
      </c>
      <c r="C1373" s="1217" t="s">
        <v>471</v>
      </c>
      <c r="D1373" s="1218" t="s">
        <v>46</v>
      </c>
      <c r="E1373" s="1223" t="str">
        <f>'SITE 8'!B887</f>
        <v>Animateur 2</v>
      </c>
      <c r="F1373" s="1224">
        <f>'SITE 8'!C887</f>
        <v>0</v>
      </c>
      <c r="G1373" s="1225">
        <f>'SITE 8'!D887</f>
        <v>0</v>
      </c>
      <c r="H1373" s="1226">
        <f>'SITE 8'!E887</f>
        <v>0</v>
      </c>
    </row>
    <row r="1374" spans="1:8" x14ac:dyDescent="0.25">
      <c r="A1374" s="1217" t="s">
        <v>397</v>
      </c>
      <c r="B1374" s="1217" t="str">
        <f>'SITE 8'!$H$6</f>
        <v>SITE 8</v>
      </c>
      <c r="C1374" s="1217" t="s">
        <v>471</v>
      </c>
      <c r="D1374" s="1218" t="s">
        <v>46</v>
      </c>
      <c r="E1374" s="1223" t="str">
        <f>'SITE 8'!B888</f>
        <v>Animateur 3</v>
      </c>
      <c r="F1374" s="1224">
        <f>'SITE 8'!C888</f>
        <v>0</v>
      </c>
      <c r="G1374" s="1225">
        <f>'SITE 8'!D888</f>
        <v>0</v>
      </c>
      <c r="H1374" s="1226">
        <f>'SITE 8'!E888</f>
        <v>0</v>
      </c>
    </row>
    <row r="1375" spans="1:8" x14ac:dyDescent="0.25">
      <c r="A1375" s="1217" t="s">
        <v>397</v>
      </c>
      <c r="B1375" s="1217" t="str">
        <f>'SITE 8'!$H$6</f>
        <v>SITE 8</v>
      </c>
      <c r="C1375" s="1217" t="s">
        <v>471</v>
      </c>
      <c r="D1375" s="1218" t="s">
        <v>46</v>
      </c>
      <c r="E1375" s="1223" t="str">
        <f>'SITE 8'!B889</f>
        <v>Animateur 4</v>
      </c>
      <c r="F1375" s="1224">
        <f>'SITE 8'!C889</f>
        <v>0</v>
      </c>
      <c r="G1375" s="1225">
        <f>'SITE 8'!D889</f>
        <v>0</v>
      </c>
      <c r="H1375" s="1226">
        <f>'SITE 8'!E889</f>
        <v>0</v>
      </c>
    </row>
    <row r="1376" spans="1:8" x14ac:dyDescent="0.25">
      <c r="A1376" s="1217" t="s">
        <v>397</v>
      </c>
      <c r="B1376" s="1217" t="str">
        <f>'SITE 8'!$H$6</f>
        <v>SITE 8</v>
      </c>
      <c r="C1376" s="1217" t="s">
        <v>471</v>
      </c>
      <c r="D1376" s="1218" t="s">
        <v>46</v>
      </c>
      <c r="E1376" s="1223" t="str">
        <f>'SITE 8'!B890</f>
        <v>Animateur 5</v>
      </c>
      <c r="F1376" s="1224">
        <f>'SITE 8'!C890</f>
        <v>0</v>
      </c>
      <c r="G1376" s="1225">
        <f>'SITE 8'!D890</f>
        <v>0</v>
      </c>
      <c r="H1376" s="1226">
        <f>'SITE 8'!E890</f>
        <v>0</v>
      </c>
    </row>
    <row r="1377" spans="1:8" x14ac:dyDescent="0.25">
      <c r="A1377" s="1217" t="s">
        <v>397</v>
      </c>
      <c r="B1377" s="1217" t="str">
        <f>'SITE 8'!$H$6</f>
        <v>SITE 8</v>
      </c>
      <c r="C1377" s="1217" t="s">
        <v>471</v>
      </c>
      <c r="D1377" s="1218" t="s">
        <v>46</v>
      </c>
      <c r="E1377" s="1223" t="str">
        <f>'SITE 8'!B891</f>
        <v>Animateur 6</v>
      </c>
      <c r="F1377" s="1224">
        <f>'SITE 8'!C891</f>
        <v>0</v>
      </c>
      <c r="G1377" s="1225">
        <f>'SITE 8'!D891</f>
        <v>0</v>
      </c>
      <c r="H1377" s="1226">
        <f>'SITE 8'!E891</f>
        <v>0</v>
      </c>
    </row>
    <row r="1378" spans="1:8" x14ac:dyDescent="0.25">
      <c r="A1378" s="1217" t="s">
        <v>397</v>
      </c>
      <c r="B1378" s="1217" t="str">
        <f>'SITE 8'!$H$6</f>
        <v>SITE 8</v>
      </c>
      <c r="C1378" s="1217" t="s">
        <v>471</v>
      </c>
      <c r="D1378" s="1218" t="s">
        <v>46</v>
      </c>
      <c r="E1378" s="1223" t="str">
        <f>'SITE 8'!B892</f>
        <v>Animateur 7</v>
      </c>
      <c r="F1378" s="1224">
        <f>'SITE 8'!C892</f>
        <v>0</v>
      </c>
      <c r="G1378" s="1225">
        <f>'SITE 8'!D892</f>
        <v>0</v>
      </c>
      <c r="H1378" s="1226">
        <f>'SITE 8'!E892</f>
        <v>0</v>
      </c>
    </row>
    <row r="1379" spans="1:8" x14ac:dyDescent="0.25">
      <c r="A1379" s="1217" t="s">
        <v>397</v>
      </c>
      <c r="B1379" s="1217" t="str">
        <f>'SITE 8'!$H$6</f>
        <v>SITE 8</v>
      </c>
      <c r="C1379" s="1217" t="s">
        <v>471</v>
      </c>
      <c r="D1379" s="1218" t="s">
        <v>46</v>
      </c>
      <c r="E1379" s="1223" t="str">
        <f>'SITE 8'!B893</f>
        <v>Animateur 8</v>
      </c>
      <c r="F1379" s="1224">
        <f>'SITE 8'!C893</f>
        <v>0</v>
      </c>
      <c r="G1379" s="1225">
        <f>'SITE 8'!D893</f>
        <v>0</v>
      </c>
      <c r="H1379" s="1226">
        <f>'SITE 8'!E893</f>
        <v>0</v>
      </c>
    </row>
    <row r="1380" spans="1:8" x14ac:dyDescent="0.25">
      <c r="A1380" s="1217" t="s">
        <v>397</v>
      </c>
      <c r="B1380" s="1217" t="str">
        <f>'SITE 8'!$H$6</f>
        <v>SITE 8</v>
      </c>
      <c r="C1380" s="1217" t="s">
        <v>471</v>
      </c>
      <c r="D1380" s="1218" t="s">
        <v>46</v>
      </c>
      <c r="E1380" s="1223" t="str">
        <f>'SITE 8'!B894</f>
        <v>Animateur 9</v>
      </c>
      <c r="F1380" s="1224">
        <f>'SITE 8'!C894</f>
        <v>0</v>
      </c>
      <c r="G1380" s="1225">
        <f>'SITE 8'!D894</f>
        <v>0</v>
      </c>
      <c r="H1380" s="1226">
        <f>'SITE 8'!E894</f>
        <v>0</v>
      </c>
    </row>
    <row r="1381" spans="1:8" x14ac:dyDescent="0.25">
      <c r="A1381" s="1217" t="s">
        <v>397</v>
      </c>
      <c r="B1381" s="1217" t="str">
        <f>'SITE 8'!$H$6</f>
        <v>SITE 8</v>
      </c>
      <c r="C1381" s="1217" t="s">
        <v>471</v>
      </c>
      <c r="D1381" s="1218" t="s">
        <v>46</v>
      </c>
      <c r="E1381" s="1223" t="str">
        <f>'SITE 8'!B895</f>
        <v>Animateur 10</v>
      </c>
      <c r="F1381" s="1224">
        <f>'SITE 8'!C895</f>
        <v>0</v>
      </c>
      <c r="G1381" s="1225">
        <f>'SITE 8'!D895</f>
        <v>0</v>
      </c>
      <c r="H1381" s="1226">
        <f>'SITE 8'!E895</f>
        <v>0</v>
      </c>
    </row>
    <row r="1382" spans="1:8" x14ac:dyDescent="0.25">
      <c r="A1382" s="1217" t="s">
        <v>397</v>
      </c>
      <c r="B1382" s="1217" t="str">
        <f>'SITE 8'!$H$6</f>
        <v>SITE 8</v>
      </c>
      <c r="C1382" s="1217" t="s">
        <v>471</v>
      </c>
      <c r="D1382" s="1218" t="s">
        <v>46</v>
      </c>
      <c r="E1382" s="1223" t="str">
        <f>'SITE 8'!B896</f>
        <v>Animateur 11</v>
      </c>
      <c r="F1382" s="1224">
        <f>'SITE 8'!C896</f>
        <v>0</v>
      </c>
      <c r="G1382" s="1225">
        <f>'SITE 8'!D896</f>
        <v>0</v>
      </c>
      <c r="H1382" s="1226">
        <f>'SITE 8'!E896</f>
        <v>0</v>
      </c>
    </row>
    <row r="1383" spans="1:8" x14ac:dyDescent="0.25">
      <c r="A1383" s="1217" t="s">
        <v>397</v>
      </c>
      <c r="B1383" s="1217" t="str">
        <f>'SITE 8'!$H$6</f>
        <v>SITE 8</v>
      </c>
      <c r="C1383" s="1217" t="s">
        <v>471</v>
      </c>
      <c r="D1383" s="1218" t="s">
        <v>46</v>
      </c>
      <c r="E1383" s="1223" t="str">
        <f>'SITE 8'!B897</f>
        <v>Animateur 12</v>
      </c>
      <c r="F1383" s="1224">
        <f>'SITE 8'!C897</f>
        <v>0</v>
      </c>
      <c r="G1383" s="1225">
        <f>'SITE 8'!D897</f>
        <v>0</v>
      </c>
      <c r="H1383" s="1226">
        <f>'SITE 8'!E897</f>
        <v>0</v>
      </c>
    </row>
    <row r="1384" spans="1:8" x14ac:dyDescent="0.25">
      <c r="A1384" s="1217" t="s">
        <v>397</v>
      </c>
      <c r="B1384" s="1217" t="str">
        <f>'SITE 8'!$H$6</f>
        <v>SITE 8</v>
      </c>
      <c r="C1384" s="1217" t="s">
        <v>471</v>
      </c>
      <c r="D1384" s="1218" t="s">
        <v>46</v>
      </c>
      <c r="E1384" s="1223" t="str">
        <f>'SITE 8'!B898</f>
        <v>Animateur 13</v>
      </c>
      <c r="F1384" s="1224">
        <f>'SITE 8'!C898</f>
        <v>0</v>
      </c>
      <c r="G1384" s="1225">
        <f>'SITE 8'!D898</f>
        <v>0</v>
      </c>
      <c r="H1384" s="1226">
        <f>'SITE 8'!E898</f>
        <v>0</v>
      </c>
    </row>
    <row r="1385" spans="1:8" x14ac:dyDescent="0.25">
      <c r="A1385" s="1217" t="s">
        <v>397</v>
      </c>
      <c r="B1385" s="1217" t="str">
        <f>'SITE 8'!$H$6</f>
        <v>SITE 8</v>
      </c>
      <c r="C1385" s="1217" t="s">
        <v>471</v>
      </c>
      <c r="D1385" s="1218" t="s">
        <v>46</v>
      </c>
      <c r="E1385" s="1223" t="str">
        <f>'SITE 8'!B899</f>
        <v>Animateur 14</v>
      </c>
      <c r="F1385" s="1224">
        <f>'SITE 8'!C899</f>
        <v>0</v>
      </c>
      <c r="G1385" s="1225">
        <f>'SITE 8'!D899</f>
        <v>0</v>
      </c>
      <c r="H1385" s="1226">
        <f>'SITE 8'!E899</f>
        <v>0</v>
      </c>
    </row>
    <row r="1386" spans="1:8" x14ac:dyDescent="0.25">
      <c r="A1386" s="1217" t="s">
        <v>397</v>
      </c>
      <c r="B1386" s="1217" t="str">
        <f>'SITE 8'!$H$6</f>
        <v>SITE 8</v>
      </c>
      <c r="C1386" s="1217" t="s">
        <v>471</v>
      </c>
      <c r="D1386" s="1218" t="s">
        <v>46</v>
      </c>
      <c r="E1386" s="1223" t="str">
        <f>'SITE 8'!B900</f>
        <v>Animateur 15</v>
      </c>
      <c r="F1386" s="1224">
        <f>'SITE 8'!C900</f>
        <v>0</v>
      </c>
      <c r="G1386" s="1225">
        <f>'SITE 8'!D900</f>
        <v>0</v>
      </c>
      <c r="H1386" s="1226">
        <f>'SITE 8'!E900</f>
        <v>0</v>
      </c>
    </row>
    <row r="1387" spans="1:8" x14ac:dyDescent="0.25">
      <c r="A1387" s="1217" t="s">
        <v>397</v>
      </c>
      <c r="B1387" s="1217" t="str">
        <f>'SITE 8'!$H$6</f>
        <v>SITE 8</v>
      </c>
      <c r="C1387" s="1217" t="s">
        <v>471</v>
      </c>
      <c r="D1387" s="1218" t="s">
        <v>315</v>
      </c>
      <c r="E1387" s="1223" t="str">
        <f>'SITE 8'!B904</f>
        <v>Agents d'entretien 1</v>
      </c>
      <c r="F1387" s="1224">
        <f>'SITE 8'!C904</f>
        <v>0</v>
      </c>
      <c r="G1387" s="1225">
        <f>'SITE 8'!D904</f>
        <v>0</v>
      </c>
      <c r="H1387" s="1226">
        <f>'SITE 8'!E904</f>
        <v>0</v>
      </c>
    </row>
    <row r="1388" spans="1:8" x14ac:dyDescent="0.25">
      <c r="A1388" s="1217" t="s">
        <v>397</v>
      </c>
      <c r="B1388" s="1217" t="str">
        <f>'SITE 8'!$H$6</f>
        <v>SITE 8</v>
      </c>
      <c r="C1388" s="1217" t="s">
        <v>471</v>
      </c>
      <c r="D1388" s="1218" t="s">
        <v>315</v>
      </c>
      <c r="E1388" s="1223" t="str">
        <f>'SITE 8'!B905</f>
        <v>Agents d'entretien 2</v>
      </c>
      <c r="F1388" s="1224">
        <f>'SITE 8'!C905</f>
        <v>0</v>
      </c>
      <c r="G1388" s="1225">
        <f>'SITE 8'!D905</f>
        <v>0</v>
      </c>
      <c r="H1388" s="1226">
        <f>'SITE 8'!E905</f>
        <v>0</v>
      </c>
    </row>
    <row r="1389" spans="1:8" x14ac:dyDescent="0.25">
      <c r="A1389" s="1217" t="s">
        <v>397</v>
      </c>
      <c r="B1389" s="1217" t="str">
        <f>'SITE 8'!$H$6</f>
        <v>SITE 8</v>
      </c>
      <c r="C1389" s="1217" t="s">
        <v>471</v>
      </c>
      <c r="D1389" s="1218" t="s">
        <v>315</v>
      </c>
      <c r="E1389" s="1223" t="str">
        <f>'SITE 8'!B906</f>
        <v>Agents d'entretien 3</v>
      </c>
      <c r="F1389" s="1224">
        <f>'SITE 8'!C906</f>
        <v>0</v>
      </c>
      <c r="G1389" s="1225">
        <f>'SITE 8'!D906</f>
        <v>0</v>
      </c>
      <c r="H1389" s="1226">
        <f>'SITE 8'!E906</f>
        <v>0</v>
      </c>
    </row>
    <row r="1390" spans="1:8" x14ac:dyDescent="0.25">
      <c r="A1390" s="1217" t="s">
        <v>397</v>
      </c>
      <c r="B1390" s="1217" t="str">
        <f>'SITE 8'!$H$6</f>
        <v>SITE 8</v>
      </c>
      <c r="C1390" s="1217" t="s">
        <v>471</v>
      </c>
      <c r="D1390" s="1218" t="s">
        <v>316</v>
      </c>
      <c r="E1390" s="1223" t="str">
        <f>'SITE 8'!B910</f>
        <v>Secrétaire 1</v>
      </c>
      <c r="F1390" s="1224">
        <f>'SITE 8'!C910</f>
        <v>0</v>
      </c>
      <c r="G1390" s="1225">
        <f>'SITE 8'!D910</f>
        <v>0</v>
      </c>
      <c r="H1390" s="1226">
        <f>'SITE 8'!E910</f>
        <v>0</v>
      </c>
    </row>
    <row r="1391" spans="1:8" x14ac:dyDescent="0.25">
      <c r="A1391" s="1217" t="s">
        <v>397</v>
      </c>
      <c r="B1391" s="1217" t="str">
        <f>'SITE 8'!$H$6</f>
        <v>SITE 8</v>
      </c>
      <c r="C1391" s="1217" t="s">
        <v>471</v>
      </c>
      <c r="D1391" s="1218" t="s">
        <v>316</v>
      </c>
      <c r="E1391" s="1223" t="str">
        <f>'SITE 8'!B911</f>
        <v>Secrétaire 2</v>
      </c>
      <c r="F1391" s="1224">
        <f>'SITE 8'!C911</f>
        <v>0</v>
      </c>
      <c r="G1391" s="1225">
        <f>'SITE 8'!D911</f>
        <v>0</v>
      </c>
      <c r="H1391" s="1226">
        <f>'SITE 8'!E911</f>
        <v>0</v>
      </c>
    </row>
    <row r="1392" spans="1:8" x14ac:dyDescent="0.25">
      <c r="A1392" s="1217" t="s">
        <v>397</v>
      </c>
      <c r="B1392" s="1217" t="str">
        <f>'SITE 8'!$H$6</f>
        <v>SITE 8</v>
      </c>
      <c r="C1392" s="1217" t="s">
        <v>471</v>
      </c>
      <c r="D1392" s="1218" t="s">
        <v>316</v>
      </c>
      <c r="E1392" s="1223" t="str">
        <f>'SITE 8'!B912</f>
        <v>Secrétaire 3</v>
      </c>
      <c r="F1392" s="1224">
        <f>'SITE 8'!C912</f>
        <v>0</v>
      </c>
      <c r="G1392" s="1225">
        <f>'SITE 8'!D912</f>
        <v>0</v>
      </c>
      <c r="H1392" s="1226">
        <f>'SITE 8'!E912</f>
        <v>0</v>
      </c>
    </row>
    <row r="1393" spans="1:8" x14ac:dyDescent="0.25">
      <c r="A1393" s="1217" t="s">
        <v>397</v>
      </c>
      <c r="B1393" s="1217" t="str">
        <f>'SITE 8'!$H$6</f>
        <v>SITE 8</v>
      </c>
      <c r="C1393" s="1217" t="s">
        <v>471</v>
      </c>
      <c r="D1393" s="1218" t="s">
        <v>316</v>
      </c>
      <c r="E1393" s="1223" t="str">
        <f>'SITE 8'!B913</f>
        <v>Secrétaire 4</v>
      </c>
      <c r="F1393" s="1224">
        <f>'SITE 8'!C913</f>
        <v>0</v>
      </c>
      <c r="G1393" s="1225">
        <f>'SITE 8'!D913</f>
        <v>0</v>
      </c>
      <c r="H1393" s="1226">
        <f>'SITE 8'!E913</f>
        <v>0</v>
      </c>
    </row>
    <row r="1394" spans="1:8" x14ac:dyDescent="0.25">
      <c r="A1394" s="1217" t="s">
        <v>397</v>
      </c>
      <c r="B1394" s="1217" t="str">
        <f>'SITE 8'!$H$6</f>
        <v>SITE 8</v>
      </c>
      <c r="C1394" s="1217" t="s">
        <v>471</v>
      </c>
      <c r="D1394" s="1218" t="s">
        <v>316</v>
      </c>
      <c r="E1394" s="1223" t="str">
        <f>'SITE 8'!B914</f>
        <v>Secrétaire 5</v>
      </c>
      <c r="F1394" s="1224">
        <f>'SITE 8'!C914</f>
        <v>0</v>
      </c>
      <c r="G1394" s="1225">
        <f>'SITE 8'!D914</f>
        <v>0</v>
      </c>
      <c r="H1394" s="1226">
        <f>'SITE 8'!E914</f>
        <v>0</v>
      </c>
    </row>
    <row r="1395" spans="1:8" x14ac:dyDescent="0.25">
      <c r="A1395" s="1217" t="s">
        <v>398</v>
      </c>
      <c r="B1395" s="1217" t="str">
        <f>'SITE 9'!$H$6</f>
        <v>SITE 9</v>
      </c>
      <c r="C1395" s="1217" t="s">
        <v>470</v>
      </c>
      <c r="D1395" s="1218" t="s">
        <v>21</v>
      </c>
      <c r="E1395" s="1223" t="str">
        <f>'SITE 9'!B20</f>
        <v>Coordinateur 1</v>
      </c>
      <c r="F1395" s="1224">
        <f>'SITE 9'!C20</f>
        <v>0</v>
      </c>
      <c r="G1395" s="1225">
        <f>'SITE 9'!D20</f>
        <v>0</v>
      </c>
      <c r="H1395" s="1226">
        <f>'SITE 9'!E20</f>
        <v>0</v>
      </c>
    </row>
    <row r="1396" spans="1:8" x14ac:dyDescent="0.25">
      <c r="A1396" s="1217" t="s">
        <v>398</v>
      </c>
      <c r="B1396" s="1217" t="str">
        <f>'SITE 9'!$H$6</f>
        <v>SITE 9</v>
      </c>
      <c r="C1396" s="1217" t="s">
        <v>470</v>
      </c>
      <c r="D1396" s="1218" t="s">
        <v>21</v>
      </c>
      <c r="E1396" s="1223" t="str">
        <f>'SITE 9'!B21</f>
        <v>Coordinateur 2</v>
      </c>
      <c r="F1396" s="1224">
        <f>'SITE 9'!C21</f>
        <v>0</v>
      </c>
      <c r="G1396" s="1225">
        <f>'SITE 9'!D21</f>
        <v>0</v>
      </c>
      <c r="H1396" s="1226">
        <f>'SITE 9'!E21</f>
        <v>0</v>
      </c>
    </row>
    <row r="1397" spans="1:8" x14ac:dyDescent="0.25">
      <c r="A1397" s="1217" t="s">
        <v>398</v>
      </c>
      <c r="B1397" s="1217" t="str">
        <f>'SITE 9'!$H$6</f>
        <v>SITE 9</v>
      </c>
      <c r="C1397" s="1217" t="s">
        <v>470</v>
      </c>
      <c r="D1397" s="1218" t="s">
        <v>21</v>
      </c>
      <c r="E1397" s="1223" t="str">
        <f>'SITE 9'!B22</f>
        <v>Coordinateur 3</v>
      </c>
      <c r="F1397" s="1224">
        <f>'SITE 9'!C22</f>
        <v>0</v>
      </c>
      <c r="G1397" s="1225">
        <f>'SITE 9'!D22</f>
        <v>0</v>
      </c>
      <c r="H1397" s="1226">
        <f>'SITE 9'!E22</f>
        <v>0</v>
      </c>
    </row>
    <row r="1398" spans="1:8" x14ac:dyDescent="0.25">
      <c r="A1398" s="1217" t="s">
        <v>398</v>
      </c>
      <c r="B1398" s="1217" t="str">
        <f>'SITE 9'!$H$6</f>
        <v>SITE 9</v>
      </c>
      <c r="C1398" s="1217" t="s">
        <v>470</v>
      </c>
      <c r="D1398" s="1218" t="s">
        <v>605</v>
      </c>
      <c r="E1398" s="1223" t="str">
        <f>'SITE 9'!B26</f>
        <v>Responsable 1</v>
      </c>
      <c r="F1398" s="1224">
        <f>'SITE 9'!C26</f>
        <v>0</v>
      </c>
      <c r="G1398" s="1225">
        <f>'SITE 9'!D26</f>
        <v>0</v>
      </c>
      <c r="H1398" s="1226">
        <f>'SITE 9'!E26</f>
        <v>0</v>
      </c>
    </row>
    <row r="1399" spans="1:8" x14ac:dyDescent="0.25">
      <c r="A1399" s="1217" t="s">
        <v>398</v>
      </c>
      <c r="B1399" s="1217" t="str">
        <f>'SITE 9'!$H$6</f>
        <v>SITE 9</v>
      </c>
      <c r="C1399" s="1217" t="s">
        <v>470</v>
      </c>
      <c r="D1399" s="1218" t="s">
        <v>605</v>
      </c>
      <c r="E1399" s="1223" t="str">
        <f>'SITE 9'!B27</f>
        <v>Responsable 2</v>
      </c>
      <c r="F1399" s="1224">
        <f>'SITE 9'!C27</f>
        <v>0</v>
      </c>
      <c r="G1399" s="1225">
        <f>'SITE 9'!D27</f>
        <v>0</v>
      </c>
      <c r="H1399" s="1226">
        <f>'SITE 9'!E27</f>
        <v>0</v>
      </c>
    </row>
    <row r="1400" spans="1:8" x14ac:dyDescent="0.25">
      <c r="A1400" s="1217" t="s">
        <v>398</v>
      </c>
      <c r="B1400" s="1217" t="str">
        <f>'SITE 9'!$H$6</f>
        <v>SITE 9</v>
      </c>
      <c r="C1400" s="1217" t="s">
        <v>470</v>
      </c>
      <c r="D1400" s="1218" t="s">
        <v>605</v>
      </c>
      <c r="E1400" s="1223" t="str">
        <f>'SITE 9'!B28</f>
        <v>Responsable 3</v>
      </c>
      <c r="F1400" s="1224">
        <f>'SITE 9'!C28</f>
        <v>0</v>
      </c>
      <c r="G1400" s="1225">
        <f>'SITE 9'!D28</f>
        <v>0</v>
      </c>
      <c r="H1400" s="1226">
        <f>'SITE 9'!E28</f>
        <v>0</v>
      </c>
    </row>
    <row r="1401" spans="1:8" x14ac:dyDescent="0.25">
      <c r="A1401" s="1217" t="s">
        <v>398</v>
      </c>
      <c r="B1401" s="1217" t="str">
        <f>'SITE 9'!$H$6</f>
        <v>SITE 9</v>
      </c>
      <c r="C1401" s="1217" t="s">
        <v>470</v>
      </c>
      <c r="D1401" s="1218" t="s">
        <v>46</v>
      </c>
      <c r="E1401" s="1223" t="str">
        <f>'SITE 9'!B32</f>
        <v>Animateur 1</v>
      </c>
      <c r="F1401" s="1224">
        <f>'SITE 9'!C32</f>
        <v>0</v>
      </c>
      <c r="G1401" s="1225">
        <f>'SITE 9'!D32</f>
        <v>0</v>
      </c>
      <c r="H1401" s="1226">
        <f>'SITE 9'!E32</f>
        <v>0</v>
      </c>
    </row>
    <row r="1402" spans="1:8" x14ac:dyDescent="0.25">
      <c r="A1402" s="1217" t="s">
        <v>398</v>
      </c>
      <c r="B1402" s="1217" t="str">
        <f>'SITE 9'!$H$6</f>
        <v>SITE 9</v>
      </c>
      <c r="C1402" s="1217" t="s">
        <v>470</v>
      </c>
      <c r="D1402" s="1218" t="s">
        <v>46</v>
      </c>
      <c r="E1402" s="1223" t="str">
        <f>'SITE 9'!B33</f>
        <v>Animateur 2</v>
      </c>
      <c r="F1402" s="1224">
        <f>'SITE 9'!C33</f>
        <v>0</v>
      </c>
      <c r="G1402" s="1225">
        <f>'SITE 9'!D33</f>
        <v>0</v>
      </c>
      <c r="H1402" s="1226">
        <f>'SITE 9'!E33</f>
        <v>0</v>
      </c>
    </row>
    <row r="1403" spans="1:8" x14ac:dyDescent="0.25">
      <c r="A1403" s="1217" t="s">
        <v>398</v>
      </c>
      <c r="B1403" s="1217" t="str">
        <f>'SITE 9'!$H$6</f>
        <v>SITE 9</v>
      </c>
      <c r="C1403" s="1217" t="s">
        <v>470</v>
      </c>
      <c r="D1403" s="1218" t="s">
        <v>46</v>
      </c>
      <c r="E1403" s="1223" t="str">
        <f>'SITE 9'!B34</f>
        <v>Animateur 3</v>
      </c>
      <c r="F1403" s="1224">
        <f>'SITE 9'!C34</f>
        <v>0</v>
      </c>
      <c r="G1403" s="1225">
        <f>'SITE 9'!D34</f>
        <v>0</v>
      </c>
      <c r="H1403" s="1226">
        <f>'SITE 9'!E34</f>
        <v>0</v>
      </c>
    </row>
    <row r="1404" spans="1:8" x14ac:dyDescent="0.25">
      <c r="A1404" s="1217" t="s">
        <v>398</v>
      </c>
      <c r="B1404" s="1217" t="str">
        <f>'SITE 9'!$H$6</f>
        <v>SITE 9</v>
      </c>
      <c r="C1404" s="1217" t="s">
        <v>470</v>
      </c>
      <c r="D1404" s="1218" t="s">
        <v>46</v>
      </c>
      <c r="E1404" s="1223" t="str">
        <f>'SITE 9'!B35</f>
        <v>Animateur 4</v>
      </c>
      <c r="F1404" s="1224">
        <f>'SITE 9'!C35</f>
        <v>0</v>
      </c>
      <c r="G1404" s="1225">
        <f>'SITE 9'!D35</f>
        <v>0</v>
      </c>
      <c r="H1404" s="1226">
        <f>'SITE 9'!E35</f>
        <v>0</v>
      </c>
    </row>
    <row r="1405" spans="1:8" x14ac:dyDescent="0.25">
      <c r="A1405" s="1217" t="s">
        <v>398</v>
      </c>
      <c r="B1405" s="1217" t="str">
        <f>'SITE 9'!$H$6</f>
        <v>SITE 9</v>
      </c>
      <c r="C1405" s="1217" t="s">
        <v>470</v>
      </c>
      <c r="D1405" s="1218" t="s">
        <v>46</v>
      </c>
      <c r="E1405" s="1223" t="str">
        <f>'SITE 9'!B36</f>
        <v>Animateur 5</v>
      </c>
      <c r="F1405" s="1224">
        <f>'SITE 9'!C36</f>
        <v>0</v>
      </c>
      <c r="G1405" s="1225">
        <f>'SITE 9'!D36</f>
        <v>0</v>
      </c>
      <c r="H1405" s="1226">
        <f>'SITE 9'!E36</f>
        <v>0</v>
      </c>
    </row>
    <row r="1406" spans="1:8" x14ac:dyDescent="0.25">
      <c r="A1406" s="1217" t="s">
        <v>398</v>
      </c>
      <c r="B1406" s="1217" t="str">
        <f>'SITE 9'!$H$6</f>
        <v>SITE 9</v>
      </c>
      <c r="C1406" s="1217" t="s">
        <v>470</v>
      </c>
      <c r="D1406" s="1218" t="s">
        <v>46</v>
      </c>
      <c r="E1406" s="1223" t="str">
        <f>'SITE 9'!B37</f>
        <v>Animateur 6</v>
      </c>
      <c r="F1406" s="1224">
        <f>'SITE 9'!C37</f>
        <v>0</v>
      </c>
      <c r="G1406" s="1225">
        <f>'SITE 9'!D37</f>
        <v>0</v>
      </c>
      <c r="H1406" s="1226">
        <f>'SITE 9'!E37</f>
        <v>0</v>
      </c>
    </row>
    <row r="1407" spans="1:8" x14ac:dyDescent="0.25">
      <c r="A1407" s="1217" t="s">
        <v>398</v>
      </c>
      <c r="B1407" s="1217" t="str">
        <f>'SITE 9'!$H$6</f>
        <v>SITE 9</v>
      </c>
      <c r="C1407" s="1217" t="s">
        <v>470</v>
      </c>
      <c r="D1407" s="1218" t="s">
        <v>46</v>
      </c>
      <c r="E1407" s="1223" t="str">
        <f>'SITE 9'!B38</f>
        <v>Animateur 7</v>
      </c>
      <c r="F1407" s="1224">
        <f>'SITE 9'!C38</f>
        <v>0</v>
      </c>
      <c r="G1407" s="1225">
        <f>'SITE 9'!D38</f>
        <v>0</v>
      </c>
      <c r="H1407" s="1226">
        <f>'SITE 9'!E38</f>
        <v>0</v>
      </c>
    </row>
    <row r="1408" spans="1:8" x14ac:dyDescent="0.25">
      <c r="A1408" s="1217" t="s">
        <v>398</v>
      </c>
      <c r="B1408" s="1217" t="str">
        <f>'SITE 9'!$H$6</f>
        <v>SITE 9</v>
      </c>
      <c r="C1408" s="1217" t="s">
        <v>470</v>
      </c>
      <c r="D1408" s="1218" t="s">
        <v>46</v>
      </c>
      <c r="E1408" s="1223" t="str">
        <f>'SITE 9'!B39</f>
        <v>Animateur 8</v>
      </c>
      <c r="F1408" s="1224">
        <f>'SITE 9'!C39</f>
        <v>0</v>
      </c>
      <c r="G1408" s="1225">
        <f>'SITE 9'!D39</f>
        <v>0</v>
      </c>
      <c r="H1408" s="1226">
        <f>'SITE 9'!E39</f>
        <v>0</v>
      </c>
    </row>
    <row r="1409" spans="1:8" x14ac:dyDescent="0.25">
      <c r="A1409" s="1217" t="s">
        <v>398</v>
      </c>
      <c r="B1409" s="1217" t="str">
        <f>'SITE 9'!$H$6</f>
        <v>SITE 9</v>
      </c>
      <c r="C1409" s="1217" t="s">
        <v>470</v>
      </c>
      <c r="D1409" s="1218" t="s">
        <v>46</v>
      </c>
      <c r="E1409" s="1223" t="str">
        <f>'SITE 9'!B40</f>
        <v>Animateur 9</v>
      </c>
      <c r="F1409" s="1224">
        <f>'SITE 9'!C40</f>
        <v>0</v>
      </c>
      <c r="G1409" s="1225">
        <f>'SITE 9'!D40</f>
        <v>0</v>
      </c>
      <c r="H1409" s="1226">
        <f>'SITE 9'!E40</f>
        <v>0</v>
      </c>
    </row>
    <row r="1410" spans="1:8" x14ac:dyDescent="0.25">
      <c r="A1410" s="1217" t="s">
        <v>398</v>
      </c>
      <c r="B1410" s="1217" t="str">
        <f>'SITE 9'!$H$6</f>
        <v>SITE 9</v>
      </c>
      <c r="C1410" s="1217" t="s">
        <v>470</v>
      </c>
      <c r="D1410" s="1218" t="s">
        <v>46</v>
      </c>
      <c r="E1410" s="1223" t="str">
        <f>'SITE 9'!B41</f>
        <v>Animateur 10</v>
      </c>
      <c r="F1410" s="1224">
        <f>'SITE 9'!C41</f>
        <v>0</v>
      </c>
      <c r="G1410" s="1225">
        <f>'SITE 9'!D41</f>
        <v>0</v>
      </c>
      <c r="H1410" s="1226">
        <f>'SITE 9'!E41</f>
        <v>0</v>
      </c>
    </row>
    <row r="1411" spans="1:8" x14ac:dyDescent="0.25">
      <c r="A1411" s="1217" t="s">
        <v>398</v>
      </c>
      <c r="B1411" s="1217" t="str">
        <f>'SITE 9'!$H$6</f>
        <v>SITE 9</v>
      </c>
      <c r="C1411" s="1217" t="s">
        <v>470</v>
      </c>
      <c r="D1411" s="1218" t="s">
        <v>46</v>
      </c>
      <c r="E1411" s="1223" t="str">
        <f>'SITE 9'!B42</f>
        <v>Animateur 11</v>
      </c>
      <c r="F1411" s="1224">
        <f>'SITE 9'!C42</f>
        <v>0</v>
      </c>
      <c r="G1411" s="1225">
        <f>'SITE 9'!D42</f>
        <v>0</v>
      </c>
      <c r="H1411" s="1226">
        <f>'SITE 9'!E42</f>
        <v>0</v>
      </c>
    </row>
    <row r="1412" spans="1:8" x14ac:dyDescent="0.25">
      <c r="A1412" s="1217" t="s">
        <v>398</v>
      </c>
      <c r="B1412" s="1217" t="str">
        <f>'SITE 9'!$H$6</f>
        <v>SITE 9</v>
      </c>
      <c r="C1412" s="1217" t="s">
        <v>470</v>
      </c>
      <c r="D1412" s="1218" t="s">
        <v>46</v>
      </c>
      <c r="E1412" s="1223" t="str">
        <f>'SITE 9'!B43</f>
        <v>Animateur 12</v>
      </c>
      <c r="F1412" s="1224">
        <f>'SITE 9'!C43</f>
        <v>0</v>
      </c>
      <c r="G1412" s="1225">
        <f>'SITE 9'!D43</f>
        <v>0</v>
      </c>
      <c r="H1412" s="1226">
        <f>'SITE 9'!E43</f>
        <v>0</v>
      </c>
    </row>
    <row r="1413" spans="1:8" x14ac:dyDescent="0.25">
      <c r="A1413" s="1217" t="s">
        <v>398</v>
      </c>
      <c r="B1413" s="1217" t="str">
        <f>'SITE 9'!$H$6</f>
        <v>SITE 9</v>
      </c>
      <c r="C1413" s="1217" t="s">
        <v>470</v>
      </c>
      <c r="D1413" s="1218" t="s">
        <v>46</v>
      </c>
      <c r="E1413" s="1223" t="str">
        <f>'SITE 9'!B44</f>
        <v>Animateur 13</v>
      </c>
      <c r="F1413" s="1224">
        <f>'SITE 9'!C44</f>
        <v>0</v>
      </c>
      <c r="G1413" s="1225">
        <f>'SITE 9'!D44</f>
        <v>0</v>
      </c>
      <c r="H1413" s="1226">
        <f>'SITE 9'!E44</f>
        <v>0</v>
      </c>
    </row>
    <row r="1414" spans="1:8" x14ac:dyDescent="0.25">
      <c r="A1414" s="1217" t="s">
        <v>398</v>
      </c>
      <c r="B1414" s="1217" t="str">
        <f>'SITE 9'!$H$6</f>
        <v>SITE 9</v>
      </c>
      <c r="C1414" s="1217" t="s">
        <v>470</v>
      </c>
      <c r="D1414" s="1218" t="s">
        <v>46</v>
      </c>
      <c r="E1414" s="1223" t="str">
        <f>'SITE 9'!B45</f>
        <v>Animateur 14</v>
      </c>
      <c r="F1414" s="1224">
        <f>'SITE 9'!C45</f>
        <v>0</v>
      </c>
      <c r="G1414" s="1225">
        <f>'SITE 9'!D45</f>
        <v>0</v>
      </c>
      <c r="H1414" s="1226">
        <f>'SITE 9'!E45</f>
        <v>0</v>
      </c>
    </row>
    <row r="1415" spans="1:8" x14ac:dyDescent="0.25">
      <c r="A1415" s="1217" t="s">
        <v>398</v>
      </c>
      <c r="B1415" s="1217" t="str">
        <f>'SITE 9'!$H$6</f>
        <v>SITE 9</v>
      </c>
      <c r="C1415" s="1217" t="s">
        <v>470</v>
      </c>
      <c r="D1415" s="1218" t="s">
        <v>46</v>
      </c>
      <c r="E1415" s="1223" t="str">
        <f>'SITE 9'!B46</f>
        <v>Animateur 15</v>
      </c>
      <c r="F1415" s="1224">
        <f>'SITE 9'!C46</f>
        <v>0</v>
      </c>
      <c r="G1415" s="1225">
        <f>'SITE 9'!D46</f>
        <v>0</v>
      </c>
      <c r="H1415" s="1226">
        <f>'SITE 9'!E46</f>
        <v>0</v>
      </c>
    </row>
    <row r="1416" spans="1:8" x14ac:dyDescent="0.25">
      <c r="A1416" s="1217" t="s">
        <v>398</v>
      </c>
      <c r="B1416" s="1217" t="str">
        <f>'SITE 9'!$H$6</f>
        <v>SITE 9</v>
      </c>
      <c r="C1416" s="1217" t="s">
        <v>470</v>
      </c>
      <c r="D1416" s="1218" t="s">
        <v>315</v>
      </c>
      <c r="E1416" s="1223" t="str">
        <f>'SITE 9'!B50</f>
        <v>Agents d'entretien 1</v>
      </c>
      <c r="F1416" s="1224">
        <f>'SITE 9'!C50</f>
        <v>0</v>
      </c>
      <c r="G1416" s="1225">
        <f>'SITE 9'!D50</f>
        <v>0</v>
      </c>
      <c r="H1416" s="1226">
        <f>'SITE 9'!E50</f>
        <v>0</v>
      </c>
    </row>
    <row r="1417" spans="1:8" x14ac:dyDescent="0.25">
      <c r="A1417" s="1217" t="s">
        <v>398</v>
      </c>
      <c r="B1417" s="1217" t="str">
        <f>'SITE 9'!$H$6</f>
        <v>SITE 9</v>
      </c>
      <c r="C1417" s="1217" t="s">
        <v>470</v>
      </c>
      <c r="D1417" s="1218" t="s">
        <v>315</v>
      </c>
      <c r="E1417" s="1223" t="str">
        <f>'SITE 9'!B51</f>
        <v>Agents d'entretien 2</v>
      </c>
      <c r="F1417" s="1224">
        <f>'SITE 9'!C51</f>
        <v>0</v>
      </c>
      <c r="G1417" s="1225">
        <f>'SITE 9'!D51</f>
        <v>0</v>
      </c>
      <c r="H1417" s="1226">
        <f>'SITE 9'!E51</f>
        <v>0</v>
      </c>
    </row>
    <row r="1418" spans="1:8" x14ac:dyDescent="0.25">
      <c r="A1418" s="1217" t="s">
        <v>398</v>
      </c>
      <c r="B1418" s="1217" t="str">
        <f>'SITE 9'!$H$6</f>
        <v>SITE 9</v>
      </c>
      <c r="C1418" s="1217" t="s">
        <v>470</v>
      </c>
      <c r="D1418" s="1218" t="s">
        <v>315</v>
      </c>
      <c r="E1418" s="1223" t="str">
        <f>'SITE 9'!B52</f>
        <v>Agents d'entretien 3</v>
      </c>
      <c r="F1418" s="1224">
        <f>'SITE 9'!C52</f>
        <v>0</v>
      </c>
      <c r="G1418" s="1225">
        <f>'SITE 9'!D52</f>
        <v>0</v>
      </c>
      <c r="H1418" s="1226">
        <f>'SITE 9'!E52</f>
        <v>0</v>
      </c>
    </row>
    <row r="1419" spans="1:8" x14ac:dyDescent="0.25">
      <c r="A1419" s="1217" t="s">
        <v>398</v>
      </c>
      <c r="B1419" s="1217" t="str">
        <f>'SITE 9'!$H$6</f>
        <v>SITE 9</v>
      </c>
      <c r="C1419" s="1217" t="s">
        <v>470</v>
      </c>
      <c r="D1419" s="1218" t="s">
        <v>316</v>
      </c>
      <c r="E1419" s="1223" t="str">
        <f>'SITE 9'!B56</f>
        <v>Secrétaire 1</v>
      </c>
      <c r="F1419" s="1224">
        <f>'SITE 9'!C56</f>
        <v>0</v>
      </c>
      <c r="G1419" s="1225">
        <f>'SITE 9'!D56</f>
        <v>0</v>
      </c>
      <c r="H1419" s="1226">
        <f>'SITE 9'!E56</f>
        <v>0</v>
      </c>
    </row>
    <row r="1420" spans="1:8" x14ac:dyDescent="0.25">
      <c r="A1420" s="1217" t="s">
        <v>398</v>
      </c>
      <c r="B1420" s="1217" t="str">
        <f>'SITE 9'!$H$6</f>
        <v>SITE 9</v>
      </c>
      <c r="C1420" s="1217" t="s">
        <v>470</v>
      </c>
      <c r="D1420" s="1218" t="s">
        <v>316</v>
      </c>
      <c r="E1420" s="1223" t="str">
        <f>'SITE 9'!B57</f>
        <v>Secrétaire 2</v>
      </c>
      <c r="F1420" s="1224">
        <f>'SITE 9'!C57</f>
        <v>0</v>
      </c>
      <c r="G1420" s="1225">
        <f>'SITE 9'!D57</f>
        <v>0</v>
      </c>
      <c r="H1420" s="1226">
        <f>'SITE 9'!E57</f>
        <v>0</v>
      </c>
    </row>
    <row r="1421" spans="1:8" x14ac:dyDescent="0.25">
      <c r="A1421" s="1217" t="s">
        <v>398</v>
      </c>
      <c r="B1421" s="1217" t="str">
        <f>'SITE 9'!$H$6</f>
        <v>SITE 9</v>
      </c>
      <c r="C1421" s="1217" t="s">
        <v>470</v>
      </c>
      <c r="D1421" s="1218" t="s">
        <v>316</v>
      </c>
      <c r="E1421" s="1223" t="str">
        <f>'SITE 9'!B58</f>
        <v>Secrétaire 3</v>
      </c>
      <c r="F1421" s="1224">
        <f>'SITE 9'!C58</f>
        <v>0</v>
      </c>
      <c r="G1421" s="1225">
        <f>'SITE 9'!D58</f>
        <v>0</v>
      </c>
      <c r="H1421" s="1226">
        <f>'SITE 9'!E58</f>
        <v>0</v>
      </c>
    </row>
    <row r="1422" spans="1:8" x14ac:dyDescent="0.25">
      <c r="A1422" s="1217" t="s">
        <v>398</v>
      </c>
      <c r="B1422" s="1217" t="str">
        <f>'SITE 9'!$H$6</f>
        <v>SITE 9</v>
      </c>
      <c r="C1422" s="1217" t="s">
        <v>470</v>
      </c>
      <c r="D1422" s="1218" t="s">
        <v>316</v>
      </c>
      <c r="E1422" s="1223" t="str">
        <f>'SITE 9'!B59</f>
        <v>Secrétaire 4</v>
      </c>
      <c r="F1422" s="1224">
        <f>'SITE 9'!C59</f>
        <v>0</v>
      </c>
      <c r="G1422" s="1225">
        <f>'SITE 9'!D59</f>
        <v>0</v>
      </c>
      <c r="H1422" s="1226">
        <f>'SITE 9'!E59</f>
        <v>0</v>
      </c>
    </row>
    <row r="1423" spans="1:8" x14ac:dyDescent="0.25">
      <c r="A1423" s="1217" t="s">
        <v>398</v>
      </c>
      <c r="B1423" s="1217" t="str">
        <f>'SITE 9'!$H$6</f>
        <v>SITE 9</v>
      </c>
      <c r="C1423" s="1217" t="s">
        <v>470</v>
      </c>
      <c r="D1423" s="1218" t="s">
        <v>316</v>
      </c>
      <c r="E1423" s="1223" t="str">
        <f>'SITE 9'!B60</f>
        <v>Secrétaire 5</v>
      </c>
      <c r="F1423" s="1224">
        <f>'SITE 9'!C60</f>
        <v>0</v>
      </c>
      <c r="G1423" s="1225">
        <f>'SITE 9'!D60</f>
        <v>0</v>
      </c>
      <c r="H1423" s="1226">
        <f>'SITE 9'!E60</f>
        <v>0</v>
      </c>
    </row>
    <row r="1424" spans="1:8" x14ac:dyDescent="0.25">
      <c r="A1424" s="1217" t="s">
        <v>398</v>
      </c>
      <c r="B1424" s="1217" t="str">
        <f>'SITE 9'!$H$6</f>
        <v>SITE 9</v>
      </c>
      <c r="C1424" s="1217" t="s">
        <v>606</v>
      </c>
      <c r="D1424" s="1218" t="s">
        <v>21</v>
      </c>
      <c r="E1424" s="1223" t="str">
        <f>'SITE 9'!B381</f>
        <v>Coordinateur 1</v>
      </c>
      <c r="F1424" s="1224">
        <f>'SITE 9'!C381</f>
        <v>0</v>
      </c>
      <c r="G1424" s="1225">
        <f>'SITE 9'!D381</f>
        <v>0</v>
      </c>
      <c r="H1424" s="1226">
        <f>'SITE 9'!E381</f>
        <v>0</v>
      </c>
    </row>
    <row r="1425" spans="1:8" x14ac:dyDescent="0.25">
      <c r="A1425" s="1217" t="s">
        <v>398</v>
      </c>
      <c r="B1425" s="1217" t="str">
        <f>'SITE 9'!$H$6</f>
        <v>SITE 9</v>
      </c>
      <c r="C1425" s="1217" t="s">
        <v>606</v>
      </c>
      <c r="D1425" s="1218" t="s">
        <v>21</v>
      </c>
      <c r="E1425" s="1223" t="str">
        <f>'SITE 9'!B382</f>
        <v>Coordinateur 2</v>
      </c>
      <c r="F1425" s="1224">
        <f>'SITE 9'!C382</f>
        <v>0</v>
      </c>
      <c r="G1425" s="1225">
        <f>'SITE 9'!D382</f>
        <v>0</v>
      </c>
      <c r="H1425" s="1226">
        <f>'SITE 9'!E382</f>
        <v>0</v>
      </c>
    </row>
    <row r="1426" spans="1:8" x14ac:dyDescent="0.25">
      <c r="A1426" s="1217" t="s">
        <v>398</v>
      </c>
      <c r="B1426" s="1217" t="str">
        <f>'SITE 9'!$H$6</f>
        <v>SITE 9</v>
      </c>
      <c r="C1426" s="1217" t="s">
        <v>606</v>
      </c>
      <c r="D1426" s="1218" t="s">
        <v>21</v>
      </c>
      <c r="E1426" s="1223" t="str">
        <f>'SITE 9'!B383</f>
        <v>Coordinateur 3</v>
      </c>
      <c r="F1426" s="1224">
        <f>'SITE 9'!C383</f>
        <v>0</v>
      </c>
      <c r="G1426" s="1225">
        <f>'SITE 9'!D383</f>
        <v>0</v>
      </c>
      <c r="H1426" s="1226">
        <f>'SITE 9'!E383</f>
        <v>0</v>
      </c>
    </row>
    <row r="1427" spans="1:8" x14ac:dyDescent="0.25">
      <c r="A1427" s="1217" t="s">
        <v>398</v>
      </c>
      <c r="B1427" s="1217" t="str">
        <f>'SITE 9'!$H$6</f>
        <v>SITE 9</v>
      </c>
      <c r="C1427" s="1217" t="s">
        <v>606</v>
      </c>
      <c r="D1427" s="1218" t="s">
        <v>605</v>
      </c>
      <c r="E1427" s="1223" t="str">
        <f>'SITE 9'!B387</f>
        <v>Responsable 1</v>
      </c>
      <c r="F1427" s="1224">
        <f>'SITE 9'!C387</f>
        <v>0</v>
      </c>
      <c r="G1427" s="1225">
        <f>'SITE 9'!D387</f>
        <v>0</v>
      </c>
      <c r="H1427" s="1226">
        <f>'SITE 9'!E387</f>
        <v>0</v>
      </c>
    </row>
    <row r="1428" spans="1:8" x14ac:dyDescent="0.25">
      <c r="A1428" s="1217" t="s">
        <v>398</v>
      </c>
      <c r="B1428" s="1217" t="str">
        <f>'SITE 9'!$H$6</f>
        <v>SITE 9</v>
      </c>
      <c r="C1428" s="1217" t="s">
        <v>606</v>
      </c>
      <c r="D1428" s="1218" t="s">
        <v>605</v>
      </c>
      <c r="E1428" s="1223" t="str">
        <f>'SITE 9'!B388</f>
        <v>Responsable 2</v>
      </c>
      <c r="F1428" s="1224">
        <f>'SITE 9'!C388</f>
        <v>0</v>
      </c>
      <c r="G1428" s="1225">
        <f>'SITE 9'!D388</f>
        <v>0</v>
      </c>
      <c r="H1428" s="1226">
        <f>'SITE 9'!E388</f>
        <v>0</v>
      </c>
    </row>
    <row r="1429" spans="1:8" x14ac:dyDescent="0.25">
      <c r="A1429" s="1217" t="s">
        <v>398</v>
      </c>
      <c r="B1429" s="1217" t="str">
        <f>'SITE 9'!$H$6</f>
        <v>SITE 9</v>
      </c>
      <c r="C1429" s="1217" t="s">
        <v>606</v>
      </c>
      <c r="D1429" s="1218" t="s">
        <v>605</v>
      </c>
      <c r="E1429" s="1223" t="str">
        <f>'SITE 9'!B389</f>
        <v>Responsable 3</v>
      </c>
      <c r="F1429" s="1224">
        <f>'SITE 9'!C389</f>
        <v>0</v>
      </c>
      <c r="G1429" s="1225">
        <f>'SITE 9'!D389</f>
        <v>0</v>
      </c>
      <c r="H1429" s="1226">
        <f>'SITE 9'!E389</f>
        <v>0</v>
      </c>
    </row>
    <row r="1430" spans="1:8" x14ac:dyDescent="0.25">
      <c r="A1430" s="1217" t="s">
        <v>398</v>
      </c>
      <c r="B1430" s="1217" t="str">
        <f>'SITE 9'!$H$6</f>
        <v>SITE 9</v>
      </c>
      <c r="C1430" s="1217" t="s">
        <v>606</v>
      </c>
      <c r="D1430" s="1218" t="s">
        <v>46</v>
      </c>
      <c r="E1430" s="1223" t="str">
        <f>'SITE 9'!B393</f>
        <v>Animateur 1</v>
      </c>
      <c r="F1430" s="1224">
        <f>'SITE 9'!C393</f>
        <v>0</v>
      </c>
      <c r="G1430" s="1225">
        <f>'SITE 9'!D393</f>
        <v>0</v>
      </c>
      <c r="H1430" s="1226">
        <f>'SITE 9'!E393</f>
        <v>0</v>
      </c>
    </row>
    <row r="1431" spans="1:8" x14ac:dyDescent="0.25">
      <c r="A1431" s="1217" t="s">
        <v>398</v>
      </c>
      <c r="B1431" s="1217" t="str">
        <f>'SITE 9'!$H$6</f>
        <v>SITE 9</v>
      </c>
      <c r="C1431" s="1217" t="s">
        <v>606</v>
      </c>
      <c r="D1431" s="1218" t="s">
        <v>46</v>
      </c>
      <c r="E1431" s="1223" t="str">
        <f>'SITE 9'!B394</f>
        <v>Animateur 2</v>
      </c>
      <c r="F1431" s="1224">
        <f>'SITE 9'!C394</f>
        <v>0</v>
      </c>
      <c r="G1431" s="1225">
        <f>'SITE 9'!D394</f>
        <v>0</v>
      </c>
      <c r="H1431" s="1226">
        <f>'SITE 9'!E394</f>
        <v>0</v>
      </c>
    </row>
    <row r="1432" spans="1:8" x14ac:dyDescent="0.25">
      <c r="A1432" s="1217" t="s">
        <v>398</v>
      </c>
      <c r="B1432" s="1217" t="str">
        <f>'SITE 9'!$H$6</f>
        <v>SITE 9</v>
      </c>
      <c r="C1432" s="1217" t="s">
        <v>606</v>
      </c>
      <c r="D1432" s="1218" t="s">
        <v>46</v>
      </c>
      <c r="E1432" s="1223" t="str">
        <f>'SITE 9'!B395</f>
        <v>Animateur 3</v>
      </c>
      <c r="F1432" s="1224">
        <f>'SITE 9'!C395</f>
        <v>0</v>
      </c>
      <c r="G1432" s="1225">
        <f>'SITE 9'!D395</f>
        <v>0</v>
      </c>
      <c r="H1432" s="1226">
        <f>'SITE 9'!E395</f>
        <v>0</v>
      </c>
    </row>
    <row r="1433" spans="1:8" x14ac:dyDescent="0.25">
      <c r="A1433" s="1217" t="s">
        <v>398</v>
      </c>
      <c r="B1433" s="1217" t="str">
        <f>'SITE 9'!$H$6</f>
        <v>SITE 9</v>
      </c>
      <c r="C1433" s="1217" t="s">
        <v>606</v>
      </c>
      <c r="D1433" s="1218" t="s">
        <v>46</v>
      </c>
      <c r="E1433" s="1223" t="str">
        <f>'SITE 9'!B396</f>
        <v>Animateur 4</v>
      </c>
      <c r="F1433" s="1224">
        <f>'SITE 9'!C396</f>
        <v>0</v>
      </c>
      <c r="G1433" s="1225">
        <f>'SITE 9'!D396</f>
        <v>0</v>
      </c>
      <c r="H1433" s="1226">
        <f>'SITE 9'!E396</f>
        <v>0</v>
      </c>
    </row>
    <row r="1434" spans="1:8" x14ac:dyDescent="0.25">
      <c r="A1434" s="1217" t="s">
        <v>398</v>
      </c>
      <c r="B1434" s="1217" t="str">
        <f>'SITE 9'!$H$6</f>
        <v>SITE 9</v>
      </c>
      <c r="C1434" s="1217" t="s">
        <v>606</v>
      </c>
      <c r="D1434" s="1218" t="s">
        <v>46</v>
      </c>
      <c r="E1434" s="1223" t="str">
        <f>'SITE 9'!B397</f>
        <v>Animateur 5</v>
      </c>
      <c r="F1434" s="1224">
        <f>'SITE 9'!C397</f>
        <v>0</v>
      </c>
      <c r="G1434" s="1225">
        <f>'SITE 9'!D397</f>
        <v>0</v>
      </c>
      <c r="H1434" s="1226">
        <f>'SITE 9'!E397</f>
        <v>0</v>
      </c>
    </row>
    <row r="1435" spans="1:8" x14ac:dyDescent="0.25">
      <c r="A1435" s="1217" t="s">
        <v>398</v>
      </c>
      <c r="B1435" s="1217" t="str">
        <f>'SITE 9'!$H$6</f>
        <v>SITE 9</v>
      </c>
      <c r="C1435" s="1217" t="s">
        <v>606</v>
      </c>
      <c r="D1435" s="1218" t="s">
        <v>46</v>
      </c>
      <c r="E1435" s="1223" t="str">
        <f>'SITE 9'!B398</f>
        <v>Animateur 6</v>
      </c>
      <c r="F1435" s="1224">
        <f>'SITE 9'!C398</f>
        <v>0</v>
      </c>
      <c r="G1435" s="1225">
        <f>'SITE 9'!D398</f>
        <v>0</v>
      </c>
      <c r="H1435" s="1226">
        <f>'SITE 9'!E398</f>
        <v>0</v>
      </c>
    </row>
    <row r="1436" spans="1:8" x14ac:dyDescent="0.25">
      <c r="A1436" s="1217" t="s">
        <v>398</v>
      </c>
      <c r="B1436" s="1217" t="str">
        <f>'SITE 9'!$H$6</f>
        <v>SITE 9</v>
      </c>
      <c r="C1436" s="1217" t="s">
        <v>606</v>
      </c>
      <c r="D1436" s="1218" t="s">
        <v>46</v>
      </c>
      <c r="E1436" s="1223" t="str">
        <f>'SITE 9'!B399</f>
        <v>Animateur 7</v>
      </c>
      <c r="F1436" s="1224">
        <f>'SITE 9'!C399</f>
        <v>0</v>
      </c>
      <c r="G1436" s="1225">
        <f>'SITE 9'!D399</f>
        <v>0</v>
      </c>
      <c r="H1436" s="1226">
        <f>'SITE 9'!E399</f>
        <v>0</v>
      </c>
    </row>
    <row r="1437" spans="1:8" x14ac:dyDescent="0.25">
      <c r="A1437" s="1217" t="s">
        <v>398</v>
      </c>
      <c r="B1437" s="1217" t="str">
        <f>'SITE 9'!$H$6</f>
        <v>SITE 9</v>
      </c>
      <c r="C1437" s="1217" t="s">
        <v>606</v>
      </c>
      <c r="D1437" s="1218" t="s">
        <v>46</v>
      </c>
      <c r="E1437" s="1223" t="str">
        <f>'SITE 9'!B400</f>
        <v>Animateur 8</v>
      </c>
      <c r="F1437" s="1224">
        <f>'SITE 9'!C400</f>
        <v>0</v>
      </c>
      <c r="G1437" s="1225">
        <f>'SITE 9'!D400</f>
        <v>0</v>
      </c>
      <c r="H1437" s="1226">
        <f>'SITE 9'!E400</f>
        <v>0</v>
      </c>
    </row>
    <row r="1438" spans="1:8" x14ac:dyDescent="0.25">
      <c r="A1438" s="1217" t="s">
        <v>398</v>
      </c>
      <c r="B1438" s="1217" t="str">
        <f>'SITE 9'!$H$6</f>
        <v>SITE 9</v>
      </c>
      <c r="C1438" s="1217" t="s">
        <v>606</v>
      </c>
      <c r="D1438" s="1218" t="s">
        <v>46</v>
      </c>
      <c r="E1438" s="1223" t="str">
        <f>'SITE 9'!B401</f>
        <v>Animateur 9</v>
      </c>
      <c r="F1438" s="1224">
        <f>'SITE 9'!C401</f>
        <v>0</v>
      </c>
      <c r="G1438" s="1225">
        <f>'SITE 9'!D401</f>
        <v>0</v>
      </c>
      <c r="H1438" s="1226">
        <f>'SITE 9'!E401</f>
        <v>0</v>
      </c>
    </row>
    <row r="1439" spans="1:8" x14ac:dyDescent="0.25">
      <c r="A1439" s="1217" t="s">
        <v>398</v>
      </c>
      <c r="B1439" s="1217" t="str">
        <f>'SITE 9'!$H$6</f>
        <v>SITE 9</v>
      </c>
      <c r="C1439" s="1217" t="s">
        <v>606</v>
      </c>
      <c r="D1439" s="1218" t="s">
        <v>46</v>
      </c>
      <c r="E1439" s="1223" t="str">
        <f>'SITE 9'!B402</f>
        <v>Animateur 10</v>
      </c>
      <c r="F1439" s="1224">
        <f>'SITE 9'!C402</f>
        <v>0</v>
      </c>
      <c r="G1439" s="1225">
        <f>'SITE 9'!D402</f>
        <v>0</v>
      </c>
      <c r="H1439" s="1226">
        <f>'SITE 9'!E402</f>
        <v>0</v>
      </c>
    </row>
    <row r="1440" spans="1:8" x14ac:dyDescent="0.25">
      <c r="A1440" s="1217" t="s">
        <v>398</v>
      </c>
      <c r="B1440" s="1217" t="str">
        <f>'SITE 9'!$H$6</f>
        <v>SITE 9</v>
      </c>
      <c r="C1440" s="1217" t="s">
        <v>606</v>
      </c>
      <c r="D1440" s="1218" t="s">
        <v>46</v>
      </c>
      <c r="E1440" s="1223" t="str">
        <f>'SITE 9'!B403</f>
        <v>Animateur 11</v>
      </c>
      <c r="F1440" s="1224">
        <f>'SITE 9'!C403</f>
        <v>0</v>
      </c>
      <c r="G1440" s="1225">
        <f>'SITE 9'!D403</f>
        <v>0</v>
      </c>
      <c r="H1440" s="1226">
        <f>'SITE 9'!E403</f>
        <v>0</v>
      </c>
    </row>
    <row r="1441" spans="1:8" x14ac:dyDescent="0.25">
      <c r="A1441" s="1217" t="s">
        <v>398</v>
      </c>
      <c r="B1441" s="1217" t="str">
        <f>'SITE 9'!$H$6</f>
        <v>SITE 9</v>
      </c>
      <c r="C1441" s="1217" t="s">
        <v>606</v>
      </c>
      <c r="D1441" s="1218" t="s">
        <v>46</v>
      </c>
      <c r="E1441" s="1223" t="str">
        <f>'SITE 9'!B404</f>
        <v>Animateur 12</v>
      </c>
      <c r="F1441" s="1224">
        <f>'SITE 9'!C404</f>
        <v>0</v>
      </c>
      <c r="G1441" s="1225">
        <f>'SITE 9'!D404</f>
        <v>0</v>
      </c>
      <c r="H1441" s="1226">
        <f>'SITE 9'!E404</f>
        <v>0</v>
      </c>
    </row>
    <row r="1442" spans="1:8" x14ac:dyDescent="0.25">
      <c r="A1442" s="1217" t="s">
        <v>398</v>
      </c>
      <c r="B1442" s="1217" t="str">
        <f>'SITE 9'!$H$6</f>
        <v>SITE 9</v>
      </c>
      <c r="C1442" s="1217" t="s">
        <v>606</v>
      </c>
      <c r="D1442" s="1218" t="s">
        <v>46</v>
      </c>
      <c r="E1442" s="1223" t="str">
        <f>'SITE 9'!B405</f>
        <v>Animateur 13</v>
      </c>
      <c r="F1442" s="1224">
        <f>'SITE 9'!C405</f>
        <v>0</v>
      </c>
      <c r="G1442" s="1225">
        <f>'SITE 9'!D405</f>
        <v>0</v>
      </c>
      <c r="H1442" s="1226">
        <f>'SITE 9'!E405</f>
        <v>0</v>
      </c>
    </row>
    <row r="1443" spans="1:8" x14ac:dyDescent="0.25">
      <c r="A1443" s="1217" t="s">
        <v>398</v>
      </c>
      <c r="B1443" s="1217" t="str">
        <f>'SITE 9'!$H$6</f>
        <v>SITE 9</v>
      </c>
      <c r="C1443" s="1217" t="s">
        <v>606</v>
      </c>
      <c r="D1443" s="1218" t="s">
        <v>46</v>
      </c>
      <c r="E1443" s="1223" t="str">
        <f>'SITE 9'!B406</f>
        <v>Animateur 14</v>
      </c>
      <c r="F1443" s="1224">
        <f>'SITE 9'!C406</f>
        <v>0</v>
      </c>
      <c r="G1443" s="1225">
        <f>'SITE 9'!D406</f>
        <v>0</v>
      </c>
      <c r="H1443" s="1226">
        <f>'SITE 9'!E406</f>
        <v>0</v>
      </c>
    </row>
    <row r="1444" spans="1:8" x14ac:dyDescent="0.25">
      <c r="A1444" s="1217" t="s">
        <v>398</v>
      </c>
      <c r="B1444" s="1217" t="str">
        <f>'SITE 9'!$H$6</f>
        <v>SITE 9</v>
      </c>
      <c r="C1444" s="1217" t="s">
        <v>606</v>
      </c>
      <c r="D1444" s="1218" t="s">
        <v>46</v>
      </c>
      <c r="E1444" s="1223" t="str">
        <f>'SITE 9'!B407</f>
        <v>Animateur 15</v>
      </c>
      <c r="F1444" s="1224">
        <f>'SITE 9'!C407</f>
        <v>0</v>
      </c>
      <c r="G1444" s="1225">
        <f>'SITE 9'!D407</f>
        <v>0</v>
      </c>
      <c r="H1444" s="1226">
        <f>'SITE 9'!E407</f>
        <v>0</v>
      </c>
    </row>
    <row r="1445" spans="1:8" x14ac:dyDescent="0.25">
      <c r="A1445" s="1217" t="s">
        <v>398</v>
      </c>
      <c r="B1445" s="1217" t="str">
        <f>'SITE 9'!$H$6</f>
        <v>SITE 9</v>
      </c>
      <c r="C1445" s="1217" t="s">
        <v>606</v>
      </c>
      <c r="D1445" s="1218" t="s">
        <v>315</v>
      </c>
      <c r="E1445" s="1223" t="str">
        <f>'SITE 9'!B411</f>
        <v>Agents d'entretien 1</v>
      </c>
      <c r="F1445" s="1224">
        <f>'SITE 9'!C411</f>
        <v>0</v>
      </c>
      <c r="G1445" s="1225">
        <f>'SITE 9'!D411</f>
        <v>0</v>
      </c>
      <c r="H1445" s="1226">
        <f>'SITE 9'!E411</f>
        <v>0</v>
      </c>
    </row>
    <row r="1446" spans="1:8" x14ac:dyDescent="0.25">
      <c r="A1446" s="1217" t="s">
        <v>398</v>
      </c>
      <c r="B1446" s="1217" t="str">
        <f>'SITE 9'!$H$6</f>
        <v>SITE 9</v>
      </c>
      <c r="C1446" s="1217" t="s">
        <v>606</v>
      </c>
      <c r="D1446" s="1218" t="s">
        <v>315</v>
      </c>
      <c r="E1446" s="1223" t="str">
        <f>'SITE 9'!B412</f>
        <v>Agents d'entretien 2</v>
      </c>
      <c r="F1446" s="1224">
        <f>'SITE 9'!C412</f>
        <v>0</v>
      </c>
      <c r="G1446" s="1225">
        <f>'SITE 9'!D412</f>
        <v>0</v>
      </c>
      <c r="H1446" s="1226">
        <f>'SITE 9'!E412</f>
        <v>0</v>
      </c>
    </row>
    <row r="1447" spans="1:8" x14ac:dyDescent="0.25">
      <c r="A1447" s="1217" t="s">
        <v>398</v>
      </c>
      <c r="B1447" s="1217" t="str">
        <f>'SITE 9'!$H$6</f>
        <v>SITE 9</v>
      </c>
      <c r="C1447" s="1217" t="s">
        <v>606</v>
      </c>
      <c r="D1447" s="1218" t="s">
        <v>315</v>
      </c>
      <c r="E1447" s="1223" t="str">
        <f>'SITE 9'!B413</f>
        <v>Agents d'entretien 3</v>
      </c>
      <c r="F1447" s="1224">
        <f>'SITE 9'!C413</f>
        <v>0</v>
      </c>
      <c r="G1447" s="1225">
        <f>'SITE 9'!D413</f>
        <v>0</v>
      </c>
      <c r="H1447" s="1226">
        <f>'SITE 9'!E413</f>
        <v>0</v>
      </c>
    </row>
    <row r="1448" spans="1:8" x14ac:dyDescent="0.25">
      <c r="A1448" s="1217" t="s">
        <v>398</v>
      </c>
      <c r="B1448" s="1217" t="str">
        <f>'SITE 9'!$H$6</f>
        <v>SITE 9</v>
      </c>
      <c r="C1448" s="1217" t="s">
        <v>606</v>
      </c>
      <c r="D1448" s="1218" t="s">
        <v>316</v>
      </c>
      <c r="E1448" s="1223" t="str">
        <f>'SITE 9'!B417</f>
        <v>Secrétaire 1</v>
      </c>
      <c r="F1448" s="1224">
        <f>'SITE 9'!C417</f>
        <v>0</v>
      </c>
      <c r="G1448" s="1225">
        <f>'SITE 9'!D417</f>
        <v>0</v>
      </c>
      <c r="H1448" s="1226">
        <f>'SITE 9'!E417</f>
        <v>0</v>
      </c>
    </row>
    <row r="1449" spans="1:8" x14ac:dyDescent="0.25">
      <c r="A1449" s="1217" t="s">
        <v>398</v>
      </c>
      <c r="B1449" s="1217" t="str">
        <f>'SITE 9'!$H$6</f>
        <v>SITE 9</v>
      </c>
      <c r="C1449" s="1217" t="s">
        <v>606</v>
      </c>
      <c r="D1449" s="1218" t="s">
        <v>316</v>
      </c>
      <c r="E1449" s="1223" t="str">
        <f>'SITE 9'!B418</f>
        <v>Secrétaire 2</v>
      </c>
      <c r="F1449" s="1224">
        <f>'SITE 9'!C418</f>
        <v>0</v>
      </c>
      <c r="G1449" s="1225">
        <f>'SITE 9'!D418</f>
        <v>0</v>
      </c>
      <c r="H1449" s="1226">
        <f>'SITE 9'!E418</f>
        <v>0</v>
      </c>
    </row>
    <row r="1450" spans="1:8" x14ac:dyDescent="0.25">
      <c r="A1450" s="1217" t="s">
        <v>398</v>
      </c>
      <c r="B1450" s="1217" t="str">
        <f>'SITE 9'!$H$6</f>
        <v>SITE 9</v>
      </c>
      <c r="C1450" s="1217" t="s">
        <v>606</v>
      </c>
      <c r="D1450" s="1218" t="s">
        <v>316</v>
      </c>
      <c r="E1450" s="1223" t="str">
        <f>'SITE 9'!B419</f>
        <v>Secrétaire 3</v>
      </c>
      <c r="F1450" s="1224">
        <f>'SITE 9'!C419</f>
        <v>0</v>
      </c>
      <c r="G1450" s="1225">
        <f>'SITE 9'!D419</f>
        <v>0</v>
      </c>
      <c r="H1450" s="1226">
        <f>'SITE 9'!E419</f>
        <v>0</v>
      </c>
    </row>
    <row r="1451" spans="1:8" x14ac:dyDescent="0.25">
      <c r="A1451" s="1217" t="s">
        <v>398</v>
      </c>
      <c r="B1451" s="1217" t="str">
        <f>'SITE 9'!$H$6</f>
        <v>SITE 9</v>
      </c>
      <c r="C1451" s="1217" t="s">
        <v>606</v>
      </c>
      <c r="D1451" s="1218" t="s">
        <v>316</v>
      </c>
      <c r="E1451" s="1223" t="str">
        <f>'SITE 9'!B420</f>
        <v>Secrétaire 4</v>
      </c>
      <c r="F1451" s="1224">
        <f>'SITE 9'!C420</f>
        <v>0</v>
      </c>
      <c r="G1451" s="1225">
        <f>'SITE 9'!D420</f>
        <v>0</v>
      </c>
      <c r="H1451" s="1226">
        <f>'SITE 9'!E420</f>
        <v>0</v>
      </c>
    </row>
    <row r="1452" spans="1:8" x14ac:dyDescent="0.25">
      <c r="A1452" s="1217" t="s">
        <v>398</v>
      </c>
      <c r="B1452" s="1217" t="str">
        <f>'SITE 9'!$H$6</f>
        <v>SITE 9</v>
      </c>
      <c r="C1452" s="1217" t="s">
        <v>606</v>
      </c>
      <c r="D1452" s="1218" t="s">
        <v>316</v>
      </c>
      <c r="E1452" s="1223" t="str">
        <f>'SITE 9'!B421</f>
        <v>Secrétaire 5</v>
      </c>
      <c r="F1452" s="1224">
        <f>'SITE 9'!C421</f>
        <v>0</v>
      </c>
      <c r="G1452" s="1225">
        <f>'SITE 9'!D421</f>
        <v>0</v>
      </c>
      <c r="H1452" s="1226">
        <f>'SITE 9'!E421</f>
        <v>0</v>
      </c>
    </row>
    <row r="1453" spans="1:8" x14ac:dyDescent="0.25">
      <c r="A1453" s="1217" t="s">
        <v>398</v>
      </c>
      <c r="B1453" s="1217" t="str">
        <f>'SITE 9'!$H$6</f>
        <v>SITE 9</v>
      </c>
      <c r="C1453" s="1217" t="s">
        <v>607</v>
      </c>
      <c r="D1453" s="1218" t="s">
        <v>21</v>
      </c>
      <c r="E1453" s="1223" t="str">
        <f>'SITE 9'!B512</f>
        <v>Coordinateur 1</v>
      </c>
      <c r="F1453" s="1224">
        <f>'SITE 9'!C512</f>
        <v>0</v>
      </c>
      <c r="G1453" s="1225">
        <f>'SITE 9'!D512</f>
        <v>0</v>
      </c>
      <c r="H1453" s="1226">
        <f>'SITE 9'!E512</f>
        <v>0</v>
      </c>
    </row>
    <row r="1454" spans="1:8" x14ac:dyDescent="0.25">
      <c r="A1454" s="1217" t="s">
        <v>398</v>
      </c>
      <c r="B1454" s="1217" t="str">
        <f>'SITE 9'!$H$6</f>
        <v>SITE 9</v>
      </c>
      <c r="C1454" s="1217" t="s">
        <v>607</v>
      </c>
      <c r="D1454" s="1218" t="s">
        <v>21</v>
      </c>
      <c r="E1454" s="1223" t="str">
        <f>'SITE 9'!B513</f>
        <v>Coordinateur 2</v>
      </c>
      <c r="F1454" s="1224">
        <f>'SITE 9'!C513</f>
        <v>0</v>
      </c>
      <c r="G1454" s="1225">
        <f>'SITE 9'!D513</f>
        <v>0</v>
      </c>
      <c r="H1454" s="1226">
        <f>'SITE 9'!E513</f>
        <v>0</v>
      </c>
    </row>
    <row r="1455" spans="1:8" x14ac:dyDescent="0.25">
      <c r="A1455" s="1217" t="s">
        <v>398</v>
      </c>
      <c r="B1455" s="1217" t="str">
        <f>'SITE 9'!$H$6</f>
        <v>SITE 9</v>
      </c>
      <c r="C1455" s="1217" t="s">
        <v>607</v>
      </c>
      <c r="D1455" s="1218" t="s">
        <v>21</v>
      </c>
      <c r="E1455" s="1223" t="str">
        <f>'SITE 9'!B514</f>
        <v>Coordinateur 3</v>
      </c>
      <c r="F1455" s="1224">
        <f>'SITE 9'!C514</f>
        <v>0</v>
      </c>
      <c r="G1455" s="1225">
        <f>'SITE 9'!D514</f>
        <v>0</v>
      </c>
      <c r="H1455" s="1226">
        <f>'SITE 9'!E514</f>
        <v>0</v>
      </c>
    </row>
    <row r="1456" spans="1:8" x14ac:dyDescent="0.25">
      <c r="A1456" s="1217" t="s">
        <v>398</v>
      </c>
      <c r="B1456" s="1217" t="str">
        <f>'SITE 9'!$H$6</f>
        <v>SITE 9</v>
      </c>
      <c r="C1456" s="1217" t="s">
        <v>607</v>
      </c>
      <c r="D1456" s="1218" t="s">
        <v>605</v>
      </c>
      <c r="E1456" s="1223" t="str">
        <f>'SITE 9'!B518</f>
        <v>Responsable 1</v>
      </c>
      <c r="F1456" s="1224">
        <f>'SITE 9'!C518</f>
        <v>0</v>
      </c>
      <c r="G1456" s="1225">
        <f>'SITE 9'!D518</f>
        <v>0</v>
      </c>
      <c r="H1456" s="1226">
        <f>'SITE 9'!E518</f>
        <v>0</v>
      </c>
    </row>
    <row r="1457" spans="1:8" x14ac:dyDescent="0.25">
      <c r="A1457" s="1217" t="s">
        <v>398</v>
      </c>
      <c r="B1457" s="1217" t="str">
        <f>'SITE 9'!$H$6</f>
        <v>SITE 9</v>
      </c>
      <c r="C1457" s="1217" t="s">
        <v>607</v>
      </c>
      <c r="D1457" s="1218" t="s">
        <v>605</v>
      </c>
      <c r="E1457" s="1223" t="str">
        <f>'SITE 9'!B519</f>
        <v>Responsable 2</v>
      </c>
      <c r="F1457" s="1224">
        <f>'SITE 9'!C519</f>
        <v>0</v>
      </c>
      <c r="G1457" s="1225">
        <f>'SITE 9'!D519</f>
        <v>0</v>
      </c>
      <c r="H1457" s="1226">
        <f>'SITE 9'!E519</f>
        <v>0</v>
      </c>
    </row>
    <row r="1458" spans="1:8" x14ac:dyDescent="0.25">
      <c r="A1458" s="1217" t="s">
        <v>398</v>
      </c>
      <c r="B1458" s="1217" t="str">
        <f>'SITE 9'!$H$6</f>
        <v>SITE 9</v>
      </c>
      <c r="C1458" s="1217" t="s">
        <v>607</v>
      </c>
      <c r="D1458" s="1218" t="s">
        <v>605</v>
      </c>
      <c r="E1458" s="1223" t="str">
        <f>'SITE 9'!B520</f>
        <v>Responsable 3</v>
      </c>
      <c r="F1458" s="1224">
        <f>'SITE 9'!C520</f>
        <v>0</v>
      </c>
      <c r="G1458" s="1225">
        <f>'SITE 9'!D520</f>
        <v>0</v>
      </c>
      <c r="H1458" s="1226">
        <f>'SITE 9'!E520</f>
        <v>0</v>
      </c>
    </row>
    <row r="1459" spans="1:8" x14ac:dyDescent="0.25">
      <c r="A1459" s="1217" t="s">
        <v>398</v>
      </c>
      <c r="B1459" s="1217" t="str">
        <f>'SITE 9'!$H$6</f>
        <v>SITE 9</v>
      </c>
      <c r="C1459" s="1217" t="s">
        <v>607</v>
      </c>
      <c r="D1459" s="1218" t="s">
        <v>46</v>
      </c>
      <c r="E1459" s="1223" t="str">
        <f>'SITE 9'!B524</f>
        <v>Animateur 1</v>
      </c>
      <c r="F1459" s="1224">
        <f>'SITE 9'!C524</f>
        <v>0</v>
      </c>
      <c r="G1459" s="1225">
        <f>'SITE 9'!D524</f>
        <v>0</v>
      </c>
      <c r="H1459" s="1226">
        <f>'SITE 9'!E524</f>
        <v>0</v>
      </c>
    </row>
    <row r="1460" spans="1:8" x14ac:dyDescent="0.25">
      <c r="A1460" s="1217" t="s">
        <v>398</v>
      </c>
      <c r="B1460" s="1217" t="str">
        <f>'SITE 9'!$H$6</f>
        <v>SITE 9</v>
      </c>
      <c r="C1460" s="1217" t="s">
        <v>607</v>
      </c>
      <c r="D1460" s="1218" t="s">
        <v>46</v>
      </c>
      <c r="E1460" s="1223" t="str">
        <f>'SITE 9'!B525</f>
        <v>Animateur 2</v>
      </c>
      <c r="F1460" s="1224">
        <f>'SITE 9'!C525</f>
        <v>0</v>
      </c>
      <c r="G1460" s="1225">
        <f>'SITE 9'!D525</f>
        <v>0</v>
      </c>
      <c r="H1460" s="1226">
        <f>'SITE 9'!E525</f>
        <v>0</v>
      </c>
    </row>
    <row r="1461" spans="1:8" x14ac:dyDescent="0.25">
      <c r="A1461" s="1217" t="s">
        <v>398</v>
      </c>
      <c r="B1461" s="1217" t="str">
        <f>'SITE 9'!$H$6</f>
        <v>SITE 9</v>
      </c>
      <c r="C1461" s="1217" t="s">
        <v>607</v>
      </c>
      <c r="D1461" s="1218" t="s">
        <v>46</v>
      </c>
      <c r="E1461" s="1223" t="str">
        <f>'SITE 9'!B526</f>
        <v>Animateur 3</v>
      </c>
      <c r="F1461" s="1224">
        <f>'SITE 9'!C526</f>
        <v>0</v>
      </c>
      <c r="G1461" s="1225">
        <f>'SITE 9'!D526</f>
        <v>0</v>
      </c>
      <c r="H1461" s="1226">
        <f>'SITE 9'!E526</f>
        <v>0</v>
      </c>
    </row>
    <row r="1462" spans="1:8" x14ac:dyDescent="0.25">
      <c r="A1462" s="1217" t="s">
        <v>398</v>
      </c>
      <c r="B1462" s="1217" t="str">
        <f>'SITE 9'!$H$6</f>
        <v>SITE 9</v>
      </c>
      <c r="C1462" s="1217" t="s">
        <v>607</v>
      </c>
      <c r="D1462" s="1218" t="s">
        <v>46</v>
      </c>
      <c r="E1462" s="1223" t="str">
        <f>'SITE 9'!B527</f>
        <v>Animateur 4</v>
      </c>
      <c r="F1462" s="1224">
        <f>'SITE 9'!C527</f>
        <v>0</v>
      </c>
      <c r="G1462" s="1225">
        <f>'SITE 9'!D527</f>
        <v>0</v>
      </c>
      <c r="H1462" s="1226">
        <f>'SITE 9'!E527</f>
        <v>0</v>
      </c>
    </row>
    <row r="1463" spans="1:8" x14ac:dyDescent="0.25">
      <c r="A1463" s="1217" t="s">
        <v>398</v>
      </c>
      <c r="B1463" s="1217" t="str">
        <f>'SITE 9'!$H$6</f>
        <v>SITE 9</v>
      </c>
      <c r="C1463" s="1217" t="s">
        <v>607</v>
      </c>
      <c r="D1463" s="1218" t="s">
        <v>46</v>
      </c>
      <c r="E1463" s="1223" t="str">
        <f>'SITE 9'!B528</f>
        <v>Animateur 5</v>
      </c>
      <c r="F1463" s="1224">
        <f>'SITE 9'!C528</f>
        <v>0</v>
      </c>
      <c r="G1463" s="1225">
        <f>'SITE 9'!D528</f>
        <v>0</v>
      </c>
      <c r="H1463" s="1226">
        <f>'SITE 9'!E528</f>
        <v>0</v>
      </c>
    </row>
    <row r="1464" spans="1:8" x14ac:dyDescent="0.25">
      <c r="A1464" s="1217" t="s">
        <v>398</v>
      </c>
      <c r="B1464" s="1217" t="str">
        <f>'SITE 9'!$H$6</f>
        <v>SITE 9</v>
      </c>
      <c r="C1464" s="1217" t="s">
        <v>607</v>
      </c>
      <c r="D1464" s="1218" t="s">
        <v>46</v>
      </c>
      <c r="E1464" s="1223" t="str">
        <f>'SITE 9'!B529</f>
        <v>Animateur 6</v>
      </c>
      <c r="F1464" s="1224">
        <f>'SITE 9'!C529</f>
        <v>0</v>
      </c>
      <c r="G1464" s="1225">
        <f>'SITE 9'!D529</f>
        <v>0</v>
      </c>
      <c r="H1464" s="1226">
        <f>'SITE 9'!E529</f>
        <v>0</v>
      </c>
    </row>
    <row r="1465" spans="1:8" x14ac:dyDescent="0.25">
      <c r="A1465" s="1217" t="s">
        <v>398</v>
      </c>
      <c r="B1465" s="1217" t="str">
        <f>'SITE 9'!$H$6</f>
        <v>SITE 9</v>
      </c>
      <c r="C1465" s="1217" t="s">
        <v>607</v>
      </c>
      <c r="D1465" s="1218" t="s">
        <v>46</v>
      </c>
      <c r="E1465" s="1223" t="str">
        <f>'SITE 9'!B530</f>
        <v>Animateur 7</v>
      </c>
      <c r="F1465" s="1224">
        <f>'SITE 9'!C530</f>
        <v>0</v>
      </c>
      <c r="G1465" s="1225">
        <f>'SITE 9'!D530</f>
        <v>0</v>
      </c>
      <c r="H1465" s="1226">
        <f>'SITE 9'!E530</f>
        <v>0</v>
      </c>
    </row>
    <row r="1466" spans="1:8" x14ac:dyDescent="0.25">
      <c r="A1466" s="1217" t="s">
        <v>398</v>
      </c>
      <c r="B1466" s="1217" t="str">
        <f>'SITE 9'!$H$6</f>
        <v>SITE 9</v>
      </c>
      <c r="C1466" s="1217" t="s">
        <v>607</v>
      </c>
      <c r="D1466" s="1218" t="s">
        <v>46</v>
      </c>
      <c r="E1466" s="1223" t="str">
        <f>'SITE 9'!B531</f>
        <v>Animateur 8</v>
      </c>
      <c r="F1466" s="1224">
        <f>'SITE 9'!C531</f>
        <v>0</v>
      </c>
      <c r="G1466" s="1225">
        <f>'SITE 9'!D531</f>
        <v>0</v>
      </c>
      <c r="H1466" s="1226">
        <f>'SITE 9'!E531</f>
        <v>0</v>
      </c>
    </row>
    <row r="1467" spans="1:8" x14ac:dyDescent="0.25">
      <c r="A1467" s="1217" t="s">
        <v>398</v>
      </c>
      <c r="B1467" s="1217" t="str">
        <f>'SITE 9'!$H$6</f>
        <v>SITE 9</v>
      </c>
      <c r="C1467" s="1217" t="s">
        <v>607</v>
      </c>
      <c r="D1467" s="1218" t="s">
        <v>46</v>
      </c>
      <c r="E1467" s="1223" t="str">
        <f>'SITE 9'!B532</f>
        <v>Animateur 9</v>
      </c>
      <c r="F1467" s="1224">
        <f>'SITE 9'!C532</f>
        <v>0</v>
      </c>
      <c r="G1467" s="1225">
        <f>'SITE 9'!D532</f>
        <v>0</v>
      </c>
      <c r="H1467" s="1226">
        <f>'SITE 9'!E532</f>
        <v>0</v>
      </c>
    </row>
    <row r="1468" spans="1:8" x14ac:dyDescent="0.25">
      <c r="A1468" s="1217" t="s">
        <v>398</v>
      </c>
      <c r="B1468" s="1217" t="str">
        <f>'SITE 9'!$H$6</f>
        <v>SITE 9</v>
      </c>
      <c r="C1468" s="1217" t="s">
        <v>607</v>
      </c>
      <c r="D1468" s="1218" t="s">
        <v>46</v>
      </c>
      <c r="E1468" s="1223" t="str">
        <f>'SITE 9'!B533</f>
        <v>Animateur 10</v>
      </c>
      <c r="F1468" s="1224">
        <f>'SITE 9'!C533</f>
        <v>0</v>
      </c>
      <c r="G1468" s="1225">
        <f>'SITE 9'!D533</f>
        <v>0</v>
      </c>
      <c r="H1468" s="1226">
        <f>'SITE 9'!E533</f>
        <v>0</v>
      </c>
    </row>
    <row r="1469" spans="1:8" x14ac:dyDescent="0.25">
      <c r="A1469" s="1217" t="s">
        <v>398</v>
      </c>
      <c r="B1469" s="1217" t="str">
        <f>'SITE 9'!$H$6</f>
        <v>SITE 9</v>
      </c>
      <c r="C1469" s="1217" t="s">
        <v>607</v>
      </c>
      <c r="D1469" s="1218" t="s">
        <v>46</v>
      </c>
      <c r="E1469" s="1223" t="str">
        <f>'SITE 9'!B534</f>
        <v>Animateur 11</v>
      </c>
      <c r="F1469" s="1224">
        <f>'SITE 9'!C534</f>
        <v>0</v>
      </c>
      <c r="G1469" s="1225">
        <f>'SITE 9'!D534</f>
        <v>0</v>
      </c>
      <c r="H1469" s="1226">
        <f>'SITE 9'!E534</f>
        <v>0</v>
      </c>
    </row>
    <row r="1470" spans="1:8" x14ac:dyDescent="0.25">
      <c r="A1470" s="1217" t="s">
        <v>398</v>
      </c>
      <c r="B1470" s="1217" t="str">
        <f>'SITE 9'!$H$6</f>
        <v>SITE 9</v>
      </c>
      <c r="C1470" s="1217" t="s">
        <v>607</v>
      </c>
      <c r="D1470" s="1218" t="s">
        <v>46</v>
      </c>
      <c r="E1470" s="1223" t="str">
        <f>'SITE 9'!B535</f>
        <v>Animateur 12</v>
      </c>
      <c r="F1470" s="1224">
        <f>'SITE 9'!C535</f>
        <v>0</v>
      </c>
      <c r="G1470" s="1225">
        <f>'SITE 9'!D535</f>
        <v>0</v>
      </c>
      <c r="H1470" s="1226">
        <f>'SITE 9'!E535</f>
        <v>0</v>
      </c>
    </row>
    <row r="1471" spans="1:8" x14ac:dyDescent="0.25">
      <c r="A1471" s="1217" t="s">
        <v>398</v>
      </c>
      <c r="B1471" s="1217" t="str">
        <f>'SITE 9'!$H$6</f>
        <v>SITE 9</v>
      </c>
      <c r="C1471" s="1217" t="s">
        <v>607</v>
      </c>
      <c r="D1471" s="1218" t="s">
        <v>46</v>
      </c>
      <c r="E1471" s="1223" t="str">
        <f>'SITE 9'!B536</f>
        <v>Animateur 13</v>
      </c>
      <c r="F1471" s="1224">
        <f>'SITE 9'!C536</f>
        <v>0</v>
      </c>
      <c r="G1471" s="1225">
        <f>'SITE 9'!D536</f>
        <v>0</v>
      </c>
      <c r="H1471" s="1226">
        <f>'SITE 9'!E536</f>
        <v>0</v>
      </c>
    </row>
    <row r="1472" spans="1:8" x14ac:dyDescent="0.25">
      <c r="A1472" s="1217" t="s">
        <v>398</v>
      </c>
      <c r="B1472" s="1217" t="str">
        <f>'SITE 9'!$H$6</f>
        <v>SITE 9</v>
      </c>
      <c r="C1472" s="1217" t="s">
        <v>607</v>
      </c>
      <c r="D1472" s="1218" t="s">
        <v>46</v>
      </c>
      <c r="E1472" s="1223" t="str">
        <f>'SITE 9'!B537</f>
        <v>Animateur 14</v>
      </c>
      <c r="F1472" s="1224">
        <f>'SITE 9'!C537</f>
        <v>0</v>
      </c>
      <c r="G1472" s="1225">
        <f>'SITE 9'!D537</f>
        <v>0</v>
      </c>
      <c r="H1472" s="1226">
        <f>'SITE 9'!E537</f>
        <v>0</v>
      </c>
    </row>
    <row r="1473" spans="1:8" x14ac:dyDescent="0.25">
      <c r="A1473" s="1217" t="s">
        <v>398</v>
      </c>
      <c r="B1473" s="1217" t="str">
        <f>'SITE 9'!$H$6</f>
        <v>SITE 9</v>
      </c>
      <c r="C1473" s="1217" t="s">
        <v>607</v>
      </c>
      <c r="D1473" s="1218" t="s">
        <v>46</v>
      </c>
      <c r="E1473" s="1223" t="str">
        <f>'SITE 9'!B538</f>
        <v>Animateur 15</v>
      </c>
      <c r="F1473" s="1224">
        <f>'SITE 9'!C538</f>
        <v>0</v>
      </c>
      <c r="G1473" s="1225">
        <f>'SITE 9'!D538</f>
        <v>0</v>
      </c>
      <c r="H1473" s="1226">
        <f>'SITE 9'!E538</f>
        <v>0</v>
      </c>
    </row>
    <row r="1474" spans="1:8" x14ac:dyDescent="0.25">
      <c r="A1474" s="1217" t="s">
        <v>398</v>
      </c>
      <c r="B1474" s="1217" t="str">
        <f>'SITE 9'!$H$6</f>
        <v>SITE 9</v>
      </c>
      <c r="C1474" s="1217" t="s">
        <v>607</v>
      </c>
      <c r="D1474" s="1218" t="s">
        <v>315</v>
      </c>
      <c r="E1474" s="1223" t="str">
        <f>'SITE 9'!B542</f>
        <v>Agents d'entretien 1</v>
      </c>
      <c r="F1474" s="1224">
        <f>'SITE 9'!C542</f>
        <v>0</v>
      </c>
      <c r="G1474" s="1225">
        <f>'SITE 9'!D542</f>
        <v>0</v>
      </c>
      <c r="H1474" s="1226">
        <f>'SITE 9'!E542</f>
        <v>0</v>
      </c>
    </row>
    <row r="1475" spans="1:8" x14ac:dyDescent="0.25">
      <c r="A1475" s="1217" t="s">
        <v>398</v>
      </c>
      <c r="B1475" s="1217" t="str">
        <f>'SITE 9'!$H$6</f>
        <v>SITE 9</v>
      </c>
      <c r="C1475" s="1217" t="s">
        <v>607</v>
      </c>
      <c r="D1475" s="1218" t="s">
        <v>315</v>
      </c>
      <c r="E1475" s="1223" t="str">
        <f>'SITE 9'!B543</f>
        <v>Agents d'entretien 2</v>
      </c>
      <c r="F1475" s="1224">
        <f>'SITE 9'!C543</f>
        <v>0</v>
      </c>
      <c r="G1475" s="1225">
        <f>'SITE 9'!D543</f>
        <v>0</v>
      </c>
      <c r="H1475" s="1226">
        <f>'SITE 9'!E543</f>
        <v>0</v>
      </c>
    </row>
    <row r="1476" spans="1:8" x14ac:dyDescent="0.25">
      <c r="A1476" s="1217" t="s">
        <v>398</v>
      </c>
      <c r="B1476" s="1217" t="str">
        <f>'SITE 9'!$H$6</f>
        <v>SITE 9</v>
      </c>
      <c r="C1476" s="1217" t="s">
        <v>607</v>
      </c>
      <c r="D1476" s="1218" t="s">
        <v>315</v>
      </c>
      <c r="E1476" s="1223" t="str">
        <f>'SITE 9'!B544</f>
        <v>Agents d'entretien 3</v>
      </c>
      <c r="F1476" s="1224">
        <f>'SITE 9'!C544</f>
        <v>0</v>
      </c>
      <c r="G1476" s="1225">
        <f>'SITE 9'!D544</f>
        <v>0</v>
      </c>
      <c r="H1476" s="1226">
        <f>'SITE 9'!E544</f>
        <v>0</v>
      </c>
    </row>
    <row r="1477" spans="1:8" x14ac:dyDescent="0.25">
      <c r="A1477" s="1217" t="s">
        <v>398</v>
      </c>
      <c r="B1477" s="1217" t="str">
        <f>'SITE 9'!$H$6</f>
        <v>SITE 9</v>
      </c>
      <c r="C1477" s="1217" t="s">
        <v>607</v>
      </c>
      <c r="D1477" s="1218" t="s">
        <v>316</v>
      </c>
      <c r="E1477" s="1223" t="str">
        <f>'SITE 9'!B548</f>
        <v>Secrétaire 1</v>
      </c>
      <c r="F1477" s="1224">
        <f>'SITE 9'!C548</f>
        <v>0</v>
      </c>
      <c r="G1477" s="1225">
        <f>'SITE 9'!D548</f>
        <v>0</v>
      </c>
      <c r="H1477" s="1226">
        <f>'SITE 9'!E548</f>
        <v>0</v>
      </c>
    </row>
    <row r="1478" spans="1:8" x14ac:dyDescent="0.25">
      <c r="A1478" s="1217" t="s">
        <v>398</v>
      </c>
      <c r="B1478" s="1217" t="str">
        <f>'SITE 9'!$H$6</f>
        <v>SITE 9</v>
      </c>
      <c r="C1478" s="1217" t="s">
        <v>607</v>
      </c>
      <c r="D1478" s="1218" t="s">
        <v>316</v>
      </c>
      <c r="E1478" s="1223" t="str">
        <f>'SITE 9'!B549</f>
        <v>Secrétaire 2</v>
      </c>
      <c r="F1478" s="1224">
        <f>'SITE 9'!C549</f>
        <v>0</v>
      </c>
      <c r="G1478" s="1225">
        <f>'SITE 9'!D549</f>
        <v>0</v>
      </c>
      <c r="H1478" s="1226">
        <f>'SITE 9'!E549</f>
        <v>0</v>
      </c>
    </row>
    <row r="1479" spans="1:8" x14ac:dyDescent="0.25">
      <c r="A1479" s="1217" t="s">
        <v>398</v>
      </c>
      <c r="B1479" s="1217" t="str">
        <f>'SITE 9'!$H$6</f>
        <v>SITE 9</v>
      </c>
      <c r="C1479" s="1217" t="s">
        <v>607</v>
      </c>
      <c r="D1479" s="1218" t="s">
        <v>316</v>
      </c>
      <c r="E1479" s="1223" t="str">
        <f>'SITE 9'!B550</f>
        <v>Secrétaire 3</v>
      </c>
      <c r="F1479" s="1224">
        <f>'SITE 9'!C550</f>
        <v>0</v>
      </c>
      <c r="G1479" s="1225">
        <f>'SITE 9'!D550</f>
        <v>0</v>
      </c>
      <c r="H1479" s="1226">
        <f>'SITE 9'!E550</f>
        <v>0</v>
      </c>
    </row>
    <row r="1480" spans="1:8" x14ac:dyDescent="0.25">
      <c r="A1480" s="1217" t="s">
        <v>398</v>
      </c>
      <c r="B1480" s="1217" t="str">
        <f>'SITE 9'!$H$6</f>
        <v>SITE 9</v>
      </c>
      <c r="C1480" s="1217" t="s">
        <v>607</v>
      </c>
      <c r="D1480" s="1218" t="s">
        <v>316</v>
      </c>
      <c r="E1480" s="1223" t="str">
        <f>'SITE 9'!B551</f>
        <v>Secrétaire 4</v>
      </c>
      <c r="F1480" s="1224">
        <f>'SITE 9'!C551</f>
        <v>0</v>
      </c>
      <c r="G1480" s="1225">
        <f>'SITE 9'!D551</f>
        <v>0</v>
      </c>
      <c r="H1480" s="1226">
        <f>'SITE 9'!E551</f>
        <v>0</v>
      </c>
    </row>
    <row r="1481" spans="1:8" x14ac:dyDescent="0.25">
      <c r="A1481" s="1217" t="s">
        <v>398</v>
      </c>
      <c r="B1481" s="1217" t="str">
        <f>'SITE 9'!$H$6</f>
        <v>SITE 9</v>
      </c>
      <c r="C1481" s="1217" t="s">
        <v>607</v>
      </c>
      <c r="D1481" s="1218" t="s">
        <v>316</v>
      </c>
      <c r="E1481" s="1223" t="str">
        <f>'SITE 9'!B552</f>
        <v>Secrétaire 5</v>
      </c>
      <c r="F1481" s="1224">
        <f>'SITE 9'!C552</f>
        <v>0</v>
      </c>
      <c r="G1481" s="1225">
        <f>'SITE 9'!D552</f>
        <v>0</v>
      </c>
      <c r="H1481" s="1226">
        <f>'SITE 9'!E552</f>
        <v>0</v>
      </c>
    </row>
    <row r="1482" spans="1:8" x14ac:dyDescent="0.25">
      <c r="A1482" s="1217" t="s">
        <v>398</v>
      </c>
      <c r="B1482" s="1217" t="str">
        <f>'SITE 9'!$H$6</f>
        <v>SITE 9</v>
      </c>
      <c r="C1482" s="1217" t="s">
        <v>609</v>
      </c>
      <c r="D1482" s="1218" t="s">
        <v>21</v>
      </c>
      <c r="E1482" s="1223" t="str">
        <f>'SITE 9'!B631</f>
        <v>Coordinateur 1</v>
      </c>
      <c r="F1482" s="1224">
        <f>'SITE 9'!C631</f>
        <v>0</v>
      </c>
      <c r="G1482" s="1225">
        <f>'SITE 9'!D631</f>
        <v>0</v>
      </c>
      <c r="H1482" s="1226">
        <f>'SITE 9'!E631</f>
        <v>0</v>
      </c>
    </row>
    <row r="1483" spans="1:8" x14ac:dyDescent="0.25">
      <c r="A1483" s="1217" t="s">
        <v>398</v>
      </c>
      <c r="B1483" s="1217" t="str">
        <f>'SITE 9'!$H$6</f>
        <v>SITE 9</v>
      </c>
      <c r="C1483" s="1217" t="s">
        <v>609</v>
      </c>
      <c r="D1483" s="1218" t="s">
        <v>21</v>
      </c>
      <c r="E1483" s="1223" t="str">
        <f>'SITE 9'!B632</f>
        <v>Coordinateur 2</v>
      </c>
      <c r="F1483" s="1224">
        <f>'SITE 9'!C632</f>
        <v>0</v>
      </c>
      <c r="G1483" s="1225">
        <f>'SITE 9'!D632</f>
        <v>0</v>
      </c>
      <c r="H1483" s="1226">
        <f>'SITE 9'!E632</f>
        <v>0</v>
      </c>
    </row>
    <row r="1484" spans="1:8" x14ac:dyDescent="0.25">
      <c r="A1484" s="1217" t="s">
        <v>398</v>
      </c>
      <c r="B1484" s="1217" t="str">
        <f>'SITE 9'!$H$6</f>
        <v>SITE 9</v>
      </c>
      <c r="C1484" s="1217" t="s">
        <v>609</v>
      </c>
      <c r="D1484" s="1218" t="s">
        <v>21</v>
      </c>
      <c r="E1484" s="1223" t="str">
        <f>'SITE 9'!B633</f>
        <v>Coordinateur 3</v>
      </c>
      <c r="F1484" s="1224">
        <f>'SITE 9'!C633</f>
        <v>0</v>
      </c>
      <c r="G1484" s="1225">
        <f>'SITE 9'!D633</f>
        <v>0</v>
      </c>
      <c r="H1484" s="1226">
        <f>'SITE 9'!E633</f>
        <v>0</v>
      </c>
    </row>
    <row r="1485" spans="1:8" x14ac:dyDescent="0.25">
      <c r="A1485" s="1217" t="s">
        <v>398</v>
      </c>
      <c r="B1485" s="1217" t="str">
        <f>'SITE 9'!$H$6</f>
        <v>SITE 9</v>
      </c>
      <c r="C1485" s="1217" t="s">
        <v>609</v>
      </c>
      <c r="D1485" s="1218" t="s">
        <v>605</v>
      </c>
      <c r="E1485" s="1223" t="str">
        <f>'SITE 9'!B637</f>
        <v>Responsable 1</v>
      </c>
      <c r="F1485" s="1224">
        <f>'SITE 9'!C637</f>
        <v>0</v>
      </c>
      <c r="G1485" s="1225">
        <f>'SITE 9'!D637</f>
        <v>0</v>
      </c>
      <c r="H1485" s="1226">
        <f>'SITE 9'!E637</f>
        <v>0</v>
      </c>
    </row>
    <row r="1486" spans="1:8" x14ac:dyDescent="0.25">
      <c r="A1486" s="1217" t="s">
        <v>398</v>
      </c>
      <c r="B1486" s="1217" t="str">
        <f>'SITE 9'!$H$6</f>
        <v>SITE 9</v>
      </c>
      <c r="C1486" s="1217" t="s">
        <v>609</v>
      </c>
      <c r="D1486" s="1218" t="s">
        <v>605</v>
      </c>
      <c r="E1486" s="1223" t="str">
        <f>'SITE 9'!B638</f>
        <v>Responsable 2</v>
      </c>
      <c r="F1486" s="1224">
        <f>'SITE 9'!C638</f>
        <v>0</v>
      </c>
      <c r="G1486" s="1225">
        <f>'SITE 9'!D638</f>
        <v>0</v>
      </c>
      <c r="H1486" s="1226">
        <f>'SITE 9'!E638</f>
        <v>0</v>
      </c>
    </row>
    <row r="1487" spans="1:8" x14ac:dyDescent="0.25">
      <c r="A1487" s="1217" t="s">
        <v>398</v>
      </c>
      <c r="B1487" s="1217" t="str">
        <f>'SITE 9'!$H$6</f>
        <v>SITE 9</v>
      </c>
      <c r="C1487" s="1217" t="s">
        <v>609</v>
      </c>
      <c r="D1487" s="1218" t="s">
        <v>605</v>
      </c>
      <c r="E1487" s="1223" t="str">
        <f>'SITE 9'!B639</f>
        <v>Responsable 3</v>
      </c>
      <c r="F1487" s="1224">
        <f>'SITE 9'!C639</f>
        <v>0</v>
      </c>
      <c r="G1487" s="1225">
        <f>'SITE 9'!D639</f>
        <v>0</v>
      </c>
      <c r="H1487" s="1226">
        <f>'SITE 9'!E639</f>
        <v>0</v>
      </c>
    </row>
    <row r="1488" spans="1:8" x14ac:dyDescent="0.25">
      <c r="A1488" s="1217" t="s">
        <v>398</v>
      </c>
      <c r="B1488" s="1217" t="str">
        <f>'SITE 9'!$H$6</f>
        <v>SITE 9</v>
      </c>
      <c r="C1488" s="1217" t="s">
        <v>609</v>
      </c>
      <c r="D1488" s="1218" t="s">
        <v>46</v>
      </c>
      <c r="E1488" s="1223" t="str">
        <f>'SITE 9'!B643</f>
        <v>Animateur 1</v>
      </c>
      <c r="F1488" s="1224">
        <f>'SITE 9'!C643</f>
        <v>0</v>
      </c>
      <c r="G1488" s="1225">
        <f>'SITE 9'!D643</f>
        <v>0</v>
      </c>
      <c r="H1488" s="1226">
        <f>'SITE 9'!E643</f>
        <v>0</v>
      </c>
    </row>
    <row r="1489" spans="1:8" x14ac:dyDescent="0.25">
      <c r="A1489" s="1217" t="s">
        <v>398</v>
      </c>
      <c r="B1489" s="1217" t="str">
        <f>'SITE 9'!$H$6</f>
        <v>SITE 9</v>
      </c>
      <c r="C1489" s="1217" t="s">
        <v>609</v>
      </c>
      <c r="D1489" s="1218" t="s">
        <v>46</v>
      </c>
      <c r="E1489" s="1223" t="str">
        <f>'SITE 9'!B644</f>
        <v>Animateur 2</v>
      </c>
      <c r="F1489" s="1224">
        <f>'SITE 9'!C644</f>
        <v>0</v>
      </c>
      <c r="G1489" s="1225">
        <f>'SITE 9'!D644</f>
        <v>0</v>
      </c>
      <c r="H1489" s="1226">
        <f>'SITE 9'!E644</f>
        <v>0</v>
      </c>
    </row>
    <row r="1490" spans="1:8" x14ac:dyDescent="0.25">
      <c r="A1490" s="1217" t="s">
        <v>398</v>
      </c>
      <c r="B1490" s="1217" t="str">
        <f>'SITE 9'!$H$6</f>
        <v>SITE 9</v>
      </c>
      <c r="C1490" s="1217" t="s">
        <v>609</v>
      </c>
      <c r="D1490" s="1218" t="s">
        <v>46</v>
      </c>
      <c r="E1490" s="1223" t="str">
        <f>'SITE 9'!B645</f>
        <v>Animateur 3</v>
      </c>
      <c r="F1490" s="1224">
        <f>'SITE 9'!C645</f>
        <v>0</v>
      </c>
      <c r="G1490" s="1225">
        <f>'SITE 9'!D645</f>
        <v>0</v>
      </c>
      <c r="H1490" s="1226">
        <f>'SITE 9'!E645</f>
        <v>0</v>
      </c>
    </row>
    <row r="1491" spans="1:8" x14ac:dyDescent="0.25">
      <c r="A1491" s="1217" t="s">
        <v>398</v>
      </c>
      <c r="B1491" s="1217" t="str">
        <f>'SITE 9'!$H$6</f>
        <v>SITE 9</v>
      </c>
      <c r="C1491" s="1217" t="s">
        <v>609</v>
      </c>
      <c r="D1491" s="1218" t="s">
        <v>46</v>
      </c>
      <c r="E1491" s="1223" t="str">
        <f>'SITE 9'!B646</f>
        <v>Animateur 4</v>
      </c>
      <c r="F1491" s="1224">
        <f>'SITE 9'!C646</f>
        <v>0</v>
      </c>
      <c r="G1491" s="1225">
        <f>'SITE 9'!D646</f>
        <v>0</v>
      </c>
      <c r="H1491" s="1226">
        <f>'SITE 9'!E646</f>
        <v>0</v>
      </c>
    </row>
    <row r="1492" spans="1:8" x14ac:dyDescent="0.25">
      <c r="A1492" s="1217" t="s">
        <v>398</v>
      </c>
      <c r="B1492" s="1217" t="str">
        <f>'SITE 9'!$H$6</f>
        <v>SITE 9</v>
      </c>
      <c r="C1492" s="1217" t="s">
        <v>609</v>
      </c>
      <c r="D1492" s="1218" t="s">
        <v>46</v>
      </c>
      <c r="E1492" s="1223" t="str">
        <f>'SITE 9'!B647</f>
        <v>Animateur 5</v>
      </c>
      <c r="F1492" s="1224">
        <f>'SITE 9'!C647</f>
        <v>0</v>
      </c>
      <c r="G1492" s="1225">
        <f>'SITE 9'!D647</f>
        <v>0</v>
      </c>
      <c r="H1492" s="1226">
        <f>'SITE 9'!E647</f>
        <v>0</v>
      </c>
    </row>
    <row r="1493" spans="1:8" x14ac:dyDescent="0.25">
      <c r="A1493" s="1217" t="s">
        <v>398</v>
      </c>
      <c r="B1493" s="1217" t="str">
        <f>'SITE 9'!$H$6</f>
        <v>SITE 9</v>
      </c>
      <c r="C1493" s="1217" t="s">
        <v>609</v>
      </c>
      <c r="D1493" s="1218" t="s">
        <v>46</v>
      </c>
      <c r="E1493" s="1223" t="str">
        <f>'SITE 9'!B648</f>
        <v>Animateur 6</v>
      </c>
      <c r="F1493" s="1224">
        <f>'SITE 9'!C648</f>
        <v>0</v>
      </c>
      <c r="G1493" s="1225">
        <f>'SITE 9'!D648</f>
        <v>0</v>
      </c>
      <c r="H1493" s="1226">
        <f>'SITE 9'!E648</f>
        <v>0</v>
      </c>
    </row>
    <row r="1494" spans="1:8" x14ac:dyDescent="0.25">
      <c r="A1494" s="1217" t="s">
        <v>398</v>
      </c>
      <c r="B1494" s="1217" t="str">
        <f>'SITE 9'!$H$6</f>
        <v>SITE 9</v>
      </c>
      <c r="C1494" s="1217" t="s">
        <v>609</v>
      </c>
      <c r="D1494" s="1218" t="s">
        <v>46</v>
      </c>
      <c r="E1494" s="1223" t="str">
        <f>'SITE 9'!B649</f>
        <v>Animateur 7</v>
      </c>
      <c r="F1494" s="1224">
        <f>'SITE 9'!C649</f>
        <v>0</v>
      </c>
      <c r="G1494" s="1225">
        <f>'SITE 9'!D649</f>
        <v>0</v>
      </c>
      <c r="H1494" s="1226">
        <f>'SITE 9'!E649</f>
        <v>0</v>
      </c>
    </row>
    <row r="1495" spans="1:8" x14ac:dyDescent="0.25">
      <c r="A1495" s="1217" t="s">
        <v>398</v>
      </c>
      <c r="B1495" s="1217" t="str">
        <f>'SITE 9'!$H$6</f>
        <v>SITE 9</v>
      </c>
      <c r="C1495" s="1217" t="s">
        <v>609</v>
      </c>
      <c r="D1495" s="1218" t="s">
        <v>46</v>
      </c>
      <c r="E1495" s="1223" t="str">
        <f>'SITE 9'!B650</f>
        <v>Animateur 8</v>
      </c>
      <c r="F1495" s="1224">
        <f>'SITE 9'!C650</f>
        <v>0</v>
      </c>
      <c r="G1495" s="1225">
        <f>'SITE 9'!D650</f>
        <v>0</v>
      </c>
      <c r="H1495" s="1226">
        <f>'SITE 9'!E650</f>
        <v>0</v>
      </c>
    </row>
    <row r="1496" spans="1:8" x14ac:dyDescent="0.25">
      <c r="A1496" s="1217" t="s">
        <v>398</v>
      </c>
      <c r="B1496" s="1217" t="str">
        <f>'SITE 9'!$H$6</f>
        <v>SITE 9</v>
      </c>
      <c r="C1496" s="1217" t="s">
        <v>609</v>
      </c>
      <c r="D1496" s="1218" t="s">
        <v>46</v>
      </c>
      <c r="E1496" s="1223" t="str">
        <f>'SITE 9'!B651</f>
        <v>Animateur 9</v>
      </c>
      <c r="F1496" s="1224">
        <f>'SITE 9'!C651</f>
        <v>0</v>
      </c>
      <c r="G1496" s="1225">
        <f>'SITE 9'!D651</f>
        <v>0</v>
      </c>
      <c r="H1496" s="1226">
        <f>'SITE 9'!E651</f>
        <v>0</v>
      </c>
    </row>
    <row r="1497" spans="1:8" x14ac:dyDescent="0.25">
      <c r="A1497" s="1217" t="s">
        <v>398</v>
      </c>
      <c r="B1497" s="1217" t="str">
        <f>'SITE 9'!$H$6</f>
        <v>SITE 9</v>
      </c>
      <c r="C1497" s="1217" t="s">
        <v>609</v>
      </c>
      <c r="D1497" s="1218" t="s">
        <v>46</v>
      </c>
      <c r="E1497" s="1223" t="str">
        <f>'SITE 9'!B652</f>
        <v>Animateur 10</v>
      </c>
      <c r="F1497" s="1224">
        <f>'SITE 9'!C652</f>
        <v>0</v>
      </c>
      <c r="G1497" s="1225">
        <f>'SITE 9'!D652</f>
        <v>0</v>
      </c>
      <c r="H1497" s="1226">
        <f>'SITE 9'!E652</f>
        <v>0</v>
      </c>
    </row>
    <row r="1498" spans="1:8" x14ac:dyDescent="0.25">
      <c r="A1498" s="1217" t="s">
        <v>398</v>
      </c>
      <c r="B1498" s="1217" t="str">
        <f>'SITE 9'!$H$6</f>
        <v>SITE 9</v>
      </c>
      <c r="C1498" s="1217" t="s">
        <v>609</v>
      </c>
      <c r="D1498" s="1218" t="s">
        <v>46</v>
      </c>
      <c r="E1498" s="1223" t="str">
        <f>'SITE 9'!B653</f>
        <v>Animateur 11</v>
      </c>
      <c r="F1498" s="1224">
        <f>'SITE 9'!C653</f>
        <v>0</v>
      </c>
      <c r="G1498" s="1225">
        <f>'SITE 9'!D653</f>
        <v>0</v>
      </c>
      <c r="H1498" s="1226">
        <f>'SITE 9'!E653</f>
        <v>0</v>
      </c>
    </row>
    <row r="1499" spans="1:8" x14ac:dyDescent="0.25">
      <c r="A1499" s="1217" t="s">
        <v>398</v>
      </c>
      <c r="B1499" s="1217" t="str">
        <f>'SITE 9'!$H$6</f>
        <v>SITE 9</v>
      </c>
      <c r="C1499" s="1217" t="s">
        <v>609</v>
      </c>
      <c r="D1499" s="1218" t="s">
        <v>46</v>
      </c>
      <c r="E1499" s="1223" t="str">
        <f>'SITE 9'!B654</f>
        <v>Animateur 12</v>
      </c>
      <c r="F1499" s="1224">
        <f>'SITE 9'!C654</f>
        <v>0</v>
      </c>
      <c r="G1499" s="1225">
        <f>'SITE 9'!D654</f>
        <v>0</v>
      </c>
      <c r="H1499" s="1226">
        <f>'SITE 9'!E654</f>
        <v>0</v>
      </c>
    </row>
    <row r="1500" spans="1:8" x14ac:dyDescent="0.25">
      <c r="A1500" s="1217" t="s">
        <v>398</v>
      </c>
      <c r="B1500" s="1217" t="str">
        <f>'SITE 9'!$H$6</f>
        <v>SITE 9</v>
      </c>
      <c r="C1500" s="1217" t="s">
        <v>609</v>
      </c>
      <c r="D1500" s="1218" t="s">
        <v>46</v>
      </c>
      <c r="E1500" s="1223" t="str">
        <f>'SITE 9'!B655</f>
        <v>Animateur 13</v>
      </c>
      <c r="F1500" s="1224">
        <f>'SITE 9'!C655</f>
        <v>0</v>
      </c>
      <c r="G1500" s="1225">
        <f>'SITE 9'!D655</f>
        <v>0</v>
      </c>
      <c r="H1500" s="1226">
        <f>'SITE 9'!E655</f>
        <v>0</v>
      </c>
    </row>
    <row r="1501" spans="1:8" x14ac:dyDescent="0.25">
      <c r="A1501" s="1217" t="s">
        <v>398</v>
      </c>
      <c r="B1501" s="1217" t="str">
        <f>'SITE 9'!$H$6</f>
        <v>SITE 9</v>
      </c>
      <c r="C1501" s="1217" t="s">
        <v>609</v>
      </c>
      <c r="D1501" s="1218" t="s">
        <v>46</v>
      </c>
      <c r="E1501" s="1223" t="str">
        <f>'SITE 9'!B656</f>
        <v>Animateur 14</v>
      </c>
      <c r="F1501" s="1224">
        <f>'SITE 9'!C656</f>
        <v>0</v>
      </c>
      <c r="G1501" s="1225">
        <f>'SITE 9'!D656</f>
        <v>0</v>
      </c>
      <c r="H1501" s="1226">
        <f>'SITE 9'!E656</f>
        <v>0</v>
      </c>
    </row>
    <row r="1502" spans="1:8" x14ac:dyDescent="0.25">
      <c r="A1502" s="1217" t="s">
        <v>398</v>
      </c>
      <c r="B1502" s="1217" t="str">
        <f>'SITE 9'!$H$6</f>
        <v>SITE 9</v>
      </c>
      <c r="C1502" s="1217" t="s">
        <v>609</v>
      </c>
      <c r="D1502" s="1218" t="s">
        <v>46</v>
      </c>
      <c r="E1502" s="1223" t="str">
        <f>'SITE 9'!B657</f>
        <v>Animateur 15</v>
      </c>
      <c r="F1502" s="1224">
        <f>'SITE 9'!C657</f>
        <v>0</v>
      </c>
      <c r="G1502" s="1225">
        <f>'SITE 9'!D657</f>
        <v>0</v>
      </c>
      <c r="H1502" s="1226">
        <f>'SITE 9'!E657</f>
        <v>0</v>
      </c>
    </row>
    <row r="1503" spans="1:8" x14ac:dyDescent="0.25">
      <c r="A1503" s="1217" t="s">
        <v>398</v>
      </c>
      <c r="B1503" s="1217" t="str">
        <f>'SITE 9'!$H$6</f>
        <v>SITE 9</v>
      </c>
      <c r="C1503" s="1217" t="s">
        <v>609</v>
      </c>
      <c r="D1503" s="1218" t="s">
        <v>315</v>
      </c>
      <c r="E1503" s="1223" t="str">
        <f>'SITE 9'!B661</f>
        <v>Agents d'entretien 1</v>
      </c>
      <c r="F1503" s="1224">
        <f>'SITE 9'!C661</f>
        <v>0</v>
      </c>
      <c r="G1503" s="1225">
        <f>'SITE 9'!D661</f>
        <v>0</v>
      </c>
      <c r="H1503" s="1226">
        <f>'SITE 9'!E661</f>
        <v>0</v>
      </c>
    </row>
    <row r="1504" spans="1:8" x14ac:dyDescent="0.25">
      <c r="A1504" s="1217" t="s">
        <v>398</v>
      </c>
      <c r="B1504" s="1217" t="str">
        <f>'SITE 9'!$H$6</f>
        <v>SITE 9</v>
      </c>
      <c r="C1504" s="1217" t="s">
        <v>609</v>
      </c>
      <c r="D1504" s="1218" t="s">
        <v>315</v>
      </c>
      <c r="E1504" s="1223" t="str">
        <f>'SITE 9'!B662</f>
        <v>Agents d'entretien 2</v>
      </c>
      <c r="F1504" s="1224">
        <f>'SITE 9'!C662</f>
        <v>0</v>
      </c>
      <c r="G1504" s="1225">
        <f>'SITE 9'!D662</f>
        <v>0</v>
      </c>
      <c r="H1504" s="1226">
        <f>'SITE 9'!E662</f>
        <v>0</v>
      </c>
    </row>
    <row r="1505" spans="1:8" x14ac:dyDescent="0.25">
      <c r="A1505" s="1217" t="s">
        <v>398</v>
      </c>
      <c r="B1505" s="1217" t="str">
        <f>'SITE 9'!$H$6</f>
        <v>SITE 9</v>
      </c>
      <c r="C1505" s="1217" t="s">
        <v>609</v>
      </c>
      <c r="D1505" s="1218" t="s">
        <v>315</v>
      </c>
      <c r="E1505" s="1223" t="str">
        <f>'SITE 9'!B663</f>
        <v>Agents d'entretien 3</v>
      </c>
      <c r="F1505" s="1224">
        <f>'SITE 9'!C663</f>
        <v>0</v>
      </c>
      <c r="G1505" s="1225">
        <f>'SITE 9'!D663</f>
        <v>0</v>
      </c>
      <c r="H1505" s="1226">
        <f>'SITE 9'!E663</f>
        <v>0</v>
      </c>
    </row>
    <row r="1506" spans="1:8" x14ac:dyDescent="0.25">
      <c r="A1506" s="1217" t="s">
        <v>398</v>
      </c>
      <c r="B1506" s="1217" t="str">
        <f>'SITE 9'!$H$6</f>
        <v>SITE 9</v>
      </c>
      <c r="C1506" s="1217" t="s">
        <v>609</v>
      </c>
      <c r="D1506" s="1218" t="s">
        <v>316</v>
      </c>
      <c r="E1506" s="1223" t="str">
        <f>'SITE 9'!B667</f>
        <v>Secrétaire 1</v>
      </c>
      <c r="F1506" s="1224">
        <f>'SITE 9'!C667</f>
        <v>0</v>
      </c>
      <c r="G1506" s="1225">
        <f>'SITE 9'!D667</f>
        <v>0</v>
      </c>
      <c r="H1506" s="1226">
        <f>'SITE 9'!E667</f>
        <v>0</v>
      </c>
    </row>
    <row r="1507" spans="1:8" x14ac:dyDescent="0.25">
      <c r="A1507" s="1217" t="s">
        <v>398</v>
      </c>
      <c r="B1507" s="1217" t="str">
        <f>'SITE 9'!$H$6</f>
        <v>SITE 9</v>
      </c>
      <c r="C1507" s="1217" t="s">
        <v>609</v>
      </c>
      <c r="D1507" s="1218" t="s">
        <v>316</v>
      </c>
      <c r="E1507" s="1223" t="str">
        <f>'SITE 9'!B668</f>
        <v>Secrétaire 2</v>
      </c>
      <c r="F1507" s="1224">
        <f>'SITE 9'!C668</f>
        <v>0</v>
      </c>
      <c r="G1507" s="1225">
        <f>'SITE 9'!D668</f>
        <v>0</v>
      </c>
      <c r="H1507" s="1226">
        <f>'SITE 9'!E668</f>
        <v>0</v>
      </c>
    </row>
    <row r="1508" spans="1:8" x14ac:dyDescent="0.25">
      <c r="A1508" s="1217" t="s">
        <v>398</v>
      </c>
      <c r="B1508" s="1217" t="str">
        <f>'SITE 9'!$H$6</f>
        <v>SITE 9</v>
      </c>
      <c r="C1508" s="1217" t="s">
        <v>609</v>
      </c>
      <c r="D1508" s="1218" t="s">
        <v>316</v>
      </c>
      <c r="E1508" s="1223" t="str">
        <f>'SITE 9'!B669</f>
        <v>Secrétaire 3</v>
      </c>
      <c r="F1508" s="1224">
        <f>'SITE 9'!C669</f>
        <v>0</v>
      </c>
      <c r="G1508" s="1225">
        <f>'SITE 9'!D669</f>
        <v>0</v>
      </c>
      <c r="H1508" s="1226">
        <f>'SITE 9'!E669</f>
        <v>0</v>
      </c>
    </row>
    <row r="1509" spans="1:8" x14ac:dyDescent="0.25">
      <c r="A1509" s="1217" t="s">
        <v>398</v>
      </c>
      <c r="B1509" s="1217" t="str">
        <f>'SITE 9'!$H$6</f>
        <v>SITE 9</v>
      </c>
      <c r="C1509" s="1217" t="s">
        <v>609</v>
      </c>
      <c r="D1509" s="1218" t="s">
        <v>316</v>
      </c>
      <c r="E1509" s="1223" t="str">
        <f>'SITE 9'!B670</f>
        <v>Secrétaire 4</v>
      </c>
      <c r="F1509" s="1224">
        <f>'SITE 9'!C670</f>
        <v>0</v>
      </c>
      <c r="G1509" s="1225">
        <f>'SITE 9'!D670</f>
        <v>0</v>
      </c>
      <c r="H1509" s="1226">
        <f>'SITE 9'!E670</f>
        <v>0</v>
      </c>
    </row>
    <row r="1510" spans="1:8" x14ac:dyDescent="0.25">
      <c r="A1510" s="1217" t="s">
        <v>398</v>
      </c>
      <c r="B1510" s="1217" t="str">
        <f>'SITE 9'!$H$6</f>
        <v>SITE 9</v>
      </c>
      <c r="C1510" s="1217" t="s">
        <v>609</v>
      </c>
      <c r="D1510" s="1218" t="s">
        <v>316</v>
      </c>
      <c r="E1510" s="1223" t="str">
        <f>'SITE 9'!B671</f>
        <v>Secrétaire 5</v>
      </c>
      <c r="F1510" s="1224">
        <f>'SITE 9'!C671</f>
        <v>0</v>
      </c>
      <c r="G1510" s="1225">
        <f>'SITE 9'!D671</f>
        <v>0</v>
      </c>
      <c r="H1510" s="1226">
        <f>'SITE 9'!E671</f>
        <v>0</v>
      </c>
    </row>
    <row r="1511" spans="1:8" x14ac:dyDescent="0.25">
      <c r="A1511" s="1217" t="s">
        <v>398</v>
      </c>
      <c r="B1511" s="1217" t="str">
        <f>'SITE 9'!$H$6</f>
        <v>SITE 9</v>
      </c>
      <c r="C1511" s="1217" t="s">
        <v>608</v>
      </c>
      <c r="D1511" s="1218" t="s">
        <v>21</v>
      </c>
      <c r="E1511" s="1223" t="str">
        <f>'SITE 9'!B752</f>
        <v>Coordinateur 1</v>
      </c>
      <c r="F1511" s="1224">
        <f>'SITE 9'!C752</f>
        <v>0</v>
      </c>
      <c r="G1511" s="1225">
        <f>'SITE 9'!D752</f>
        <v>0</v>
      </c>
      <c r="H1511" s="1226">
        <f>'SITE 9'!E752</f>
        <v>0</v>
      </c>
    </row>
    <row r="1512" spans="1:8" x14ac:dyDescent="0.25">
      <c r="A1512" s="1217" t="s">
        <v>398</v>
      </c>
      <c r="B1512" s="1217" t="str">
        <f>'SITE 9'!$H$6</f>
        <v>SITE 9</v>
      </c>
      <c r="C1512" s="1217" t="s">
        <v>608</v>
      </c>
      <c r="D1512" s="1218" t="s">
        <v>21</v>
      </c>
      <c r="E1512" s="1223" t="str">
        <f>'SITE 9'!B753</f>
        <v>Coordinateur 2</v>
      </c>
      <c r="F1512" s="1224">
        <f>'SITE 9'!C753</f>
        <v>0</v>
      </c>
      <c r="G1512" s="1225">
        <f>'SITE 9'!D753</f>
        <v>0</v>
      </c>
      <c r="H1512" s="1226">
        <f>'SITE 9'!E753</f>
        <v>0</v>
      </c>
    </row>
    <row r="1513" spans="1:8" x14ac:dyDescent="0.25">
      <c r="A1513" s="1217" t="s">
        <v>398</v>
      </c>
      <c r="B1513" s="1217" t="str">
        <f>'SITE 9'!$H$6</f>
        <v>SITE 9</v>
      </c>
      <c r="C1513" s="1217" t="s">
        <v>608</v>
      </c>
      <c r="D1513" s="1218" t="s">
        <v>21</v>
      </c>
      <c r="E1513" s="1223" t="str">
        <f>'SITE 9'!B754</f>
        <v>Coordinateur 3</v>
      </c>
      <c r="F1513" s="1224">
        <f>'SITE 9'!C754</f>
        <v>0</v>
      </c>
      <c r="G1513" s="1225">
        <f>'SITE 9'!D754</f>
        <v>0</v>
      </c>
      <c r="H1513" s="1226">
        <f>'SITE 9'!E754</f>
        <v>0</v>
      </c>
    </row>
    <row r="1514" spans="1:8" x14ac:dyDescent="0.25">
      <c r="A1514" s="1217" t="s">
        <v>398</v>
      </c>
      <c r="B1514" s="1217" t="str">
        <f>'SITE 9'!$H$6</f>
        <v>SITE 9</v>
      </c>
      <c r="C1514" s="1217" t="s">
        <v>608</v>
      </c>
      <c r="D1514" s="1218" t="s">
        <v>605</v>
      </c>
      <c r="E1514" s="1223" t="str">
        <f>'SITE 9'!B758</f>
        <v>Responsable 1</v>
      </c>
      <c r="F1514" s="1224">
        <f>'SITE 9'!C758</f>
        <v>0</v>
      </c>
      <c r="G1514" s="1225">
        <f>'SITE 9'!D758</f>
        <v>0</v>
      </c>
      <c r="H1514" s="1226">
        <f>'SITE 9'!E758</f>
        <v>0</v>
      </c>
    </row>
    <row r="1515" spans="1:8" x14ac:dyDescent="0.25">
      <c r="A1515" s="1217" t="s">
        <v>398</v>
      </c>
      <c r="B1515" s="1217" t="str">
        <f>'SITE 9'!$H$6</f>
        <v>SITE 9</v>
      </c>
      <c r="C1515" s="1217" t="s">
        <v>608</v>
      </c>
      <c r="D1515" s="1218" t="s">
        <v>605</v>
      </c>
      <c r="E1515" s="1223" t="str">
        <f>'SITE 9'!B759</f>
        <v>Responsable 2</v>
      </c>
      <c r="F1515" s="1224">
        <f>'SITE 9'!C759</f>
        <v>0</v>
      </c>
      <c r="G1515" s="1225">
        <f>'SITE 9'!D759</f>
        <v>0</v>
      </c>
      <c r="H1515" s="1226">
        <f>'SITE 9'!E759</f>
        <v>0</v>
      </c>
    </row>
    <row r="1516" spans="1:8" x14ac:dyDescent="0.25">
      <c r="A1516" s="1217" t="s">
        <v>398</v>
      </c>
      <c r="B1516" s="1217" t="str">
        <f>'SITE 9'!$H$6</f>
        <v>SITE 9</v>
      </c>
      <c r="C1516" s="1217" t="s">
        <v>608</v>
      </c>
      <c r="D1516" s="1218" t="s">
        <v>605</v>
      </c>
      <c r="E1516" s="1223" t="str">
        <f>'SITE 9'!B760</f>
        <v>Responsable 3</v>
      </c>
      <c r="F1516" s="1224">
        <f>'SITE 9'!C760</f>
        <v>0</v>
      </c>
      <c r="G1516" s="1225">
        <f>'SITE 9'!D760</f>
        <v>0</v>
      </c>
      <c r="H1516" s="1226">
        <f>'SITE 9'!E760</f>
        <v>0</v>
      </c>
    </row>
    <row r="1517" spans="1:8" x14ac:dyDescent="0.25">
      <c r="A1517" s="1217" t="s">
        <v>398</v>
      </c>
      <c r="B1517" s="1217" t="str">
        <f>'SITE 9'!$H$6</f>
        <v>SITE 9</v>
      </c>
      <c r="C1517" s="1217" t="s">
        <v>608</v>
      </c>
      <c r="D1517" s="1218" t="s">
        <v>46</v>
      </c>
      <c r="E1517" s="1223" t="str">
        <f>'SITE 9'!B764</f>
        <v>Animateur 1</v>
      </c>
      <c r="F1517" s="1224">
        <f>'SITE 9'!C764</f>
        <v>0</v>
      </c>
      <c r="G1517" s="1225">
        <f>'SITE 9'!D764</f>
        <v>0</v>
      </c>
      <c r="H1517" s="1226">
        <f>'SITE 9'!E764</f>
        <v>0</v>
      </c>
    </row>
    <row r="1518" spans="1:8" x14ac:dyDescent="0.25">
      <c r="A1518" s="1217" t="s">
        <v>398</v>
      </c>
      <c r="B1518" s="1217" t="str">
        <f>'SITE 9'!$H$6</f>
        <v>SITE 9</v>
      </c>
      <c r="C1518" s="1217" t="s">
        <v>608</v>
      </c>
      <c r="D1518" s="1218" t="s">
        <v>46</v>
      </c>
      <c r="E1518" s="1223" t="str">
        <f>'SITE 9'!B765</f>
        <v>Animateur 2</v>
      </c>
      <c r="F1518" s="1224">
        <f>'SITE 9'!C765</f>
        <v>0</v>
      </c>
      <c r="G1518" s="1225">
        <f>'SITE 9'!D765</f>
        <v>0</v>
      </c>
      <c r="H1518" s="1226">
        <f>'SITE 9'!E765</f>
        <v>0</v>
      </c>
    </row>
    <row r="1519" spans="1:8" x14ac:dyDescent="0.25">
      <c r="A1519" s="1217" t="s">
        <v>398</v>
      </c>
      <c r="B1519" s="1217" t="str">
        <f>'SITE 9'!$H$6</f>
        <v>SITE 9</v>
      </c>
      <c r="C1519" s="1217" t="s">
        <v>608</v>
      </c>
      <c r="D1519" s="1218" t="s">
        <v>46</v>
      </c>
      <c r="E1519" s="1223" t="str">
        <f>'SITE 9'!B766</f>
        <v>Animateur 3</v>
      </c>
      <c r="F1519" s="1224">
        <f>'SITE 9'!C766</f>
        <v>0</v>
      </c>
      <c r="G1519" s="1225">
        <f>'SITE 9'!D766</f>
        <v>0</v>
      </c>
      <c r="H1519" s="1226">
        <f>'SITE 9'!E766</f>
        <v>0</v>
      </c>
    </row>
    <row r="1520" spans="1:8" x14ac:dyDescent="0.25">
      <c r="A1520" s="1217" t="s">
        <v>398</v>
      </c>
      <c r="B1520" s="1217" t="str">
        <f>'SITE 9'!$H$6</f>
        <v>SITE 9</v>
      </c>
      <c r="C1520" s="1217" t="s">
        <v>608</v>
      </c>
      <c r="D1520" s="1218" t="s">
        <v>46</v>
      </c>
      <c r="E1520" s="1223" t="str">
        <f>'SITE 9'!B767</f>
        <v>Animateur 4</v>
      </c>
      <c r="F1520" s="1224">
        <f>'SITE 9'!C767</f>
        <v>0</v>
      </c>
      <c r="G1520" s="1225">
        <f>'SITE 9'!D767</f>
        <v>0</v>
      </c>
      <c r="H1520" s="1226">
        <f>'SITE 9'!E767</f>
        <v>0</v>
      </c>
    </row>
    <row r="1521" spans="1:8" x14ac:dyDescent="0.25">
      <c r="A1521" s="1217" t="s">
        <v>398</v>
      </c>
      <c r="B1521" s="1217" t="str">
        <f>'SITE 9'!$H$6</f>
        <v>SITE 9</v>
      </c>
      <c r="C1521" s="1217" t="s">
        <v>608</v>
      </c>
      <c r="D1521" s="1218" t="s">
        <v>46</v>
      </c>
      <c r="E1521" s="1223" t="str">
        <f>'SITE 9'!B768</f>
        <v>Animateur 5</v>
      </c>
      <c r="F1521" s="1224">
        <f>'SITE 9'!C768</f>
        <v>0</v>
      </c>
      <c r="G1521" s="1225">
        <f>'SITE 9'!D768</f>
        <v>0</v>
      </c>
      <c r="H1521" s="1226">
        <f>'SITE 9'!E768</f>
        <v>0</v>
      </c>
    </row>
    <row r="1522" spans="1:8" x14ac:dyDescent="0.25">
      <c r="A1522" s="1217" t="s">
        <v>398</v>
      </c>
      <c r="B1522" s="1217" t="str">
        <f>'SITE 9'!$H$6</f>
        <v>SITE 9</v>
      </c>
      <c r="C1522" s="1217" t="s">
        <v>608</v>
      </c>
      <c r="D1522" s="1218" t="s">
        <v>46</v>
      </c>
      <c r="E1522" s="1223" t="str">
        <f>'SITE 9'!B769</f>
        <v>Animateur 6</v>
      </c>
      <c r="F1522" s="1224">
        <f>'SITE 9'!C769</f>
        <v>0</v>
      </c>
      <c r="G1522" s="1225">
        <f>'SITE 9'!D769</f>
        <v>0</v>
      </c>
      <c r="H1522" s="1226">
        <f>'SITE 9'!E769</f>
        <v>0</v>
      </c>
    </row>
    <row r="1523" spans="1:8" x14ac:dyDescent="0.25">
      <c r="A1523" s="1217" t="s">
        <v>398</v>
      </c>
      <c r="B1523" s="1217" t="str">
        <f>'SITE 9'!$H$6</f>
        <v>SITE 9</v>
      </c>
      <c r="C1523" s="1217" t="s">
        <v>608</v>
      </c>
      <c r="D1523" s="1218" t="s">
        <v>46</v>
      </c>
      <c r="E1523" s="1223" t="str">
        <f>'SITE 9'!B770</f>
        <v>Animateur 7</v>
      </c>
      <c r="F1523" s="1224">
        <f>'SITE 9'!C770</f>
        <v>0</v>
      </c>
      <c r="G1523" s="1225">
        <f>'SITE 9'!D770</f>
        <v>0</v>
      </c>
      <c r="H1523" s="1226">
        <f>'SITE 9'!E770</f>
        <v>0</v>
      </c>
    </row>
    <row r="1524" spans="1:8" x14ac:dyDescent="0.25">
      <c r="A1524" s="1217" t="s">
        <v>398</v>
      </c>
      <c r="B1524" s="1217" t="str">
        <f>'SITE 9'!$H$6</f>
        <v>SITE 9</v>
      </c>
      <c r="C1524" s="1217" t="s">
        <v>608</v>
      </c>
      <c r="D1524" s="1218" t="s">
        <v>46</v>
      </c>
      <c r="E1524" s="1223" t="str">
        <f>'SITE 9'!B771</f>
        <v>Animateur 8</v>
      </c>
      <c r="F1524" s="1224">
        <f>'SITE 9'!C771</f>
        <v>0</v>
      </c>
      <c r="G1524" s="1225">
        <f>'SITE 9'!D771</f>
        <v>0</v>
      </c>
      <c r="H1524" s="1226">
        <f>'SITE 9'!E771</f>
        <v>0</v>
      </c>
    </row>
    <row r="1525" spans="1:8" x14ac:dyDescent="0.25">
      <c r="A1525" s="1217" t="s">
        <v>398</v>
      </c>
      <c r="B1525" s="1217" t="str">
        <f>'SITE 9'!$H$6</f>
        <v>SITE 9</v>
      </c>
      <c r="C1525" s="1217" t="s">
        <v>608</v>
      </c>
      <c r="D1525" s="1218" t="s">
        <v>46</v>
      </c>
      <c r="E1525" s="1223" t="str">
        <f>'SITE 9'!B772</f>
        <v>Animateur 9</v>
      </c>
      <c r="F1525" s="1224">
        <f>'SITE 9'!C772</f>
        <v>0</v>
      </c>
      <c r="G1525" s="1225">
        <f>'SITE 9'!D772</f>
        <v>0</v>
      </c>
      <c r="H1525" s="1226">
        <f>'SITE 9'!E772</f>
        <v>0</v>
      </c>
    </row>
    <row r="1526" spans="1:8" x14ac:dyDescent="0.25">
      <c r="A1526" s="1217" t="s">
        <v>398</v>
      </c>
      <c r="B1526" s="1217" t="str">
        <f>'SITE 9'!$H$6</f>
        <v>SITE 9</v>
      </c>
      <c r="C1526" s="1217" t="s">
        <v>608</v>
      </c>
      <c r="D1526" s="1218" t="s">
        <v>46</v>
      </c>
      <c r="E1526" s="1223" t="str">
        <f>'SITE 9'!B773</f>
        <v>Animateur 10</v>
      </c>
      <c r="F1526" s="1224">
        <f>'SITE 9'!C773</f>
        <v>0</v>
      </c>
      <c r="G1526" s="1225">
        <f>'SITE 9'!D773</f>
        <v>0</v>
      </c>
      <c r="H1526" s="1226">
        <f>'SITE 9'!E773</f>
        <v>0</v>
      </c>
    </row>
    <row r="1527" spans="1:8" x14ac:dyDescent="0.25">
      <c r="A1527" s="1217" t="s">
        <v>398</v>
      </c>
      <c r="B1527" s="1217" t="str">
        <f>'SITE 9'!$H$6</f>
        <v>SITE 9</v>
      </c>
      <c r="C1527" s="1217" t="s">
        <v>608</v>
      </c>
      <c r="D1527" s="1218" t="s">
        <v>46</v>
      </c>
      <c r="E1527" s="1223" t="str">
        <f>'SITE 9'!B774</f>
        <v>Animateur 11</v>
      </c>
      <c r="F1527" s="1224">
        <f>'SITE 9'!C774</f>
        <v>0</v>
      </c>
      <c r="G1527" s="1225">
        <f>'SITE 9'!D774</f>
        <v>0</v>
      </c>
      <c r="H1527" s="1226">
        <f>'SITE 9'!E774</f>
        <v>0</v>
      </c>
    </row>
    <row r="1528" spans="1:8" x14ac:dyDescent="0.25">
      <c r="A1528" s="1217" t="s">
        <v>398</v>
      </c>
      <c r="B1528" s="1217" t="str">
        <f>'SITE 9'!$H$6</f>
        <v>SITE 9</v>
      </c>
      <c r="C1528" s="1217" t="s">
        <v>608</v>
      </c>
      <c r="D1528" s="1218" t="s">
        <v>46</v>
      </c>
      <c r="E1528" s="1223" t="str">
        <f>'SITE 9'!B775</f>
        <v>Animateur 12</v>
      </c>
      <c r="F1528" s="1224">
        <f>'SITE 9'!C775</f>
        <v>0</v>
      </c>
      <c r="G1528" s="1225">
        <f>'SITE 9'!D775</f>
        <v>0</v>
      </c>
      <c r="H1528" s="1226">
        <f>'SITE 9'!E775</f>
        <v>0</v>
      </c>
    </row>
    <row r="1529" spans="1:8" x14ac:dyDescent="0.25">
      <c r="A1529" s="1217" t="s">
        <v>398</v>
      </c>
      <c r="B1529" s="1217" t="str">
        <f>'SITE 9'!$H$6</f>
        <v>SITE 9</v>
      </c>
      <c r="C1529" s="1217" t="s">
        <v>608</v>
      </c>
      <c r="D1529" s="1218" t="s">
        <v>46</v>
      </c>
      <c r="E1529" s="1223" t="str">
        <f>'SITE 9'!B776</f>
        <v>Animateur 13</v>
      </c>
      <c r="F1529" s="1224">
        <f>'SITE 9'!C776</f>
        <v>0</v>
      </c>
      <c r="G1529" s="1225">
        <f>'SITE 9'!D776</f>
        <v>0</v>
      </c>
      <c r="H1529" s="1226">
        <f>'SITE 9'!E776</f>
        <v>0</v>
      </c>
    </row>
    <row r="1530" spans="1:8" x14ac:dyDescent="0.25">
      <c r="A1530" s="1217" t="s">
        <v>398</v>
      </c>
      <c r="B1530" s="1217" t="str">
        <f>'SITE 9'!$H$6</f>
        <v>SITE 9</v>
      </c>
      <c r="C1530" s="1217" t="s">
        <v>608</v>
      </c>
      <c r="D1530" s="1218" t="s">
        <v>46</v>
      </c>
      <c r="E1530" s="1223" t="str">
        <f>'SITE 9'!B777</f>
        <v>Animateur 14</v>
      </c>
      <c r="F1530" s="1224">
        <f>'SITE 9'!C777</f>
        <v>0</v>
      </c>
      <c r="G1530" s="1225">
        <f>'SITE 9'!D777</f>
        <v>0</v>
      </c>
      <c r="H1530" s="1226">
        <f>'SITE 9'!E777</f>
        <v>0</v>
      </c>
    </row>
    <row r="1531" spans="1:8" x14ac:dyDescent="0.25">
      <c r="A1531" s="1217" t="s">
        <v>398</v>
      </c>
      <c r="B1531" s="1217" t="str">
        <f>'SITE 9'!$H$6</f>
        <v>SITE 9</v>
      </c>
      <c r="C1531" s="1217" t="s">
        <v>608</v>
      </c>
      <c r="D1531" s="1218" t="s">
        <v>46</v>
      </c>
      <c r="E1531" s="1223" t="str">
        <f>'SITE 9'!B778</f>
        <v>Animateur 15</v>
      </c>
      <c r="F1531" s="1224">
        <f>'SITE 9'!C778</f>
        <v>0</v>
      </c>
      <c r="G1531" s="1225">
        <f>'SITE 9'!D778</f>
        <v>0</v>
      </c>
      <c r="H1531" s="1226">
        <f>'SITE 9'!E778</f>
        <v>0</v>
      </c>
    </row>
    <row r="1532" spans="1:8" x14ac:dyDescent="0.25">
      <c r="A1532" s="1217" t="s">
        <v>398</v>
      </c>
      <c r="B1532" s="1217" t="str">
        <f>'SITE 9'!$H$6</f>
        <v>SITE 9</v>
      </c>
      <c r="C1532" s="1217" t="s">
        <v>608</v>
      </c>
      <c r="D1532" s="1218" t="s">
        <v>315</v>
      </c>
      <c r="E1532" s="1223" t="str">
        <f>'SITE 9'!B782</f>
        <v>Agents d'entretien 1</v>
      </c>
      <c r="F1532" s="1224">
        <f>'SITE 9'!C782</f>
        <v>0</v>
      </c>
      <c r="G1532" s="1225">
        <f>'SITE 9'!D782</f>
        <v>0</v>
      </c>
      <c r="H1532" s="1226">
        <f>'SITE 9'!E782</f>
        <v>0</v>
      </c>
    </row>
    <row r="1533" spans="1:8" x14ac:dyDescent="0.25">
      <c r="A1533" s="1217" t="s">
        <v>398</v>
      </c>
      <c r="B1533" s="1217" t="str">
        <f>'SITE 9'!$H$6</f>
        <v>SITE 9</v>
      </c>
      <c r="C1533" s="1217" t="s">
        <v>608</v>
      </c>
      <c r="D1533" s="1218" t="s">
        <v>315</v>
      </c>
      <c r="E1533" s="1223" t="str">
        <f>'SITE 9'!B783</f>
        <v>Agents d'entretien 2</v>
      </c>
      <c r="F1533" s="1224">
        <f>'SITE 9'!C783</f>
        <v>0</v>
      </c>
      <c r="G1533" s="1225">
        <f>'SITE 9'!D783</f>
        <v>0</v>
      </c>
      <c r="H1533" s="1226">
        <f>'SITE 9'!E783</f>
        <v>0</v>
      </c>
    </row>
    <row r="1534" spans="1:8" x14ac:dyDescent="0.25">
      <c r="A1534" s="1217" t="s">
        <v>398</v>
      </c>
      <c r="B1534" s="1217" t="str">
        <f>'SITE 9'!$H$6</f>
        <v>SITE 9</v>
      </c>
      <c r="C1534" s="1217" t="s">
        <v>608</v>
      </c>
      <c r="D1534" s="1218" t="s">
        <v>315</v>
      </c>
      <c r="E1534" s="1223" t="str">
        <f>'SITE 9'!B784</f>
        <v>Agents d'entretien 3</v>
      </c>
      <c r="F1534" s="1224">
        <f>'SITE 9'!C784</f>
        <v>0</v>
      </c>
      <c r="G1534" s="1225">
        <f>'SITE 9'!D784</f>
        <v>0</v>
      </c>
      <c r="H1534" s="1226">
        <f>'SITE 9'!E784</f>
        <v>0</v>
      </c>
    </row>
    <row r="1535" spans="1:8" x14ac:dyDescent="0.25">
      <c r="A1535" s="1217" t="s">
        <v>398</v>
      </c>
      <c r="B1535" s="1217" t="str">
        <f>'SITE 9'!$H$6</f>
        <v>SITE 9</v>
      </c>
      <c r="C1535" s="1217" t="s">
        <v>608</v>
      </c>
      <c r="D1535" s="1218" t="s">
        <v>316</v>
      </c>
      <c r="E1535" s="1223" t="str">
        <f>'SITE 9'!B788</f>
        <v>Secrétaire 1</v>
      </c>
      <c r="F1535" s="1224">
        <f>'SITE 9'!C788</f>
        <v>0</v>
      </c>
      <c r="G1535" s="1225">
        <f>'SITE 9'!D788</f>
        <v>0</v>
      </c>
      <c r="H1535" s="1226">
        <f>'SITE 9'!E788</f>
        <v>0</v>
      </c>
    </row>
    <row r="1536" spans="1:8" x14ac:dyDescent="0.25">
      <c r="A1536" s="1217" t="s">
        <v>398</v>
      </c>
      <c r="B1536" s="1217" t="str">
        <f>'SITE 9'!$H$6</f>
        <v>SITE 9</v>
      </c>
      <c r="C1536" s="1217" t="s">
        <v>608</v>
      </c>
      <c r="D1536" s="1218" t="s">
        <v>316</v>
      </c>
      <c r="E1536" s="1223" t="str">
        <f>'SITE 9'!B789</f>
        <v>Secrétaire 2</v>
      </c>
      <c r="F1536" s="1224">
        <f>'SITE 9'!C789</f>
        <v>0</v>
      </c>
      <c r="G1536" s="1225">
        <f>'SITE 9'!D789</f>
        <v>0</v>
      </c>
      <c r="H1536" s="1226">
        <f>'SITE 9'!E789</f>
        <v>0</v>
      </c>
    </row>
    <row r="1537" spans="1:8" x14ac:dyDescent="0.25">
      <c r="A1537" s="1217" t="s">
        <v>398</v>
      </c>
      <c r="B1537" s="1217" t="str">
        <f>'SITE 9'!$H$6</f>
        <v>SITE 9</v>
      </c>
      <c r="C1537" s="1217" t="s">
        <v>608</v>
      </c>
      <c r="D1537" s="1218" t="s">
        <v>316</v>
      </c>
      <c r="E1537" s="1223" t="str">
        <f>'SITE 9'!B790</f>
        <v>Secrétaire 3</v>
      </c>
      <c r="F1537" s="1224">
        <f>'SITE 9'!C790</f>
        <v>0</v>
      </c>
      <c r="G1537" s="1225">
        <f>'SITE 9'!D790</f>
        <v>0</v>
      </c>
      <c r="H1537" s="1226">
        <f>'SITE 9'!E790</f>
        <v>0</v>
      </c>
    </row>
    <row r="1538" spans="1:8" x14ac:dyDescent="0.25">
      <c r="A1538" s="1217" t="s">
        <v>398</v>
      </c>
      <c r="B1538" s="1217" t="str">
        <f>'SITE 9'!$H$6</f>
        <v>SITE 9</v>
      </c>
      <c r="C1538" s="1217" t="s">
        <v>608</v>
      </c>
      <c r="D1538" s="1218" t="s">
        <v>316</v>
      </c>
      <c r="E1538" s="1223" t="str">
        <f>'SITE 9'!B791</f>
        <v>Secrétaire 4</v>
      </c>
      <c r="F1538" s="1224">
        <f>'SITE 9'!C791</f>
        <v>0</v>
      </c>
      <c r="G1538" s="1225">
        <f>'SITE 9'!D791</f>
        <v>0</v>
      </c>
      <c r="H1538" s="1226">
        <f>'SITE 9'!E791</f>
        <v>0</v>
      </c>
    </row>
    <row r="1539" spans="1:8" x14ac:dyDescent="0.25">
      <c r="A1539" s="1217" t="s">
        <v>398</v>
      </c>
      <c r="B1539" s="1217" t="str">
        <f>'SITE 9'!$H$6</f>
        <v>SITE 9</v>
      </c>
      <c r="C1539" s="1217" t="s">
        <v>608</v>
      </c>
      <c r="D1539" s="1218" t="s">
        <v>316</v>
      </c>
      <c r="E1539" s="1223" t="str">
        <f>'SITE 9'!B792</f>
        <v>Secrétaire 5</v>
      </c>
      <c r="F1539" s="1224">
        <f>'SITE 9'!C792</f>
        <v>0</v>
      </c>
      <c r="G1539" s="1225">
        <f>'SITE 9'!D792</f>
        <v>0</v>
      </c>
      <c r="H1539" s="1226">
        <f>'SITE 9'!E792</f>
        <v>0</v>
      </c>
    </row>
    <row r="1540" spans="1:8" x14ac:dyDescent="0.25">
      <c r="A1540" s="1217" t="s">
        <v>398</v>
      </c>
      <c r="B1540" s="1217" t="str">
        <f>'SITE 9'!$H$6</f>
        <v>SITE 9</v>
      </c>
      <c r="C1540" s="1217" t="s">
        <v>471</v>
      </c>
      <c r="D1540" s="1218" t="s">
        <v>21</v>
      </c>
      <c r="E1540" s="1223" t="str">
        <f>'SITE 9'!B874</f>
        <v>Coordinateur 1</v>
      </c>
      <c r="F1540" s="1224">
        <f>'SITE 9'!C874</f>
        <v>0</v>
      </c>
      <c r="G1540" s="1225">
        <f>'SITE 9'!D874</f>
        <v>0</v>
      </c>
      <c r="H1540" s="1226">
        <f>'SITE 9'!E874</f>
        <v>0</v>
      </c>
    </row>
    <row r="1541" spans="1:8" x14ac:dyDescent="0.25">
      <c r="A1541" s="1217" t="s">
        <v>398</v>
      </c>
      <c r="B1541" s="1217" t="str">
        <f>'SITE 9'!$H$6</f>
        <v>SITE 9</v>
      </c>
      <c r="C1541" s="1217" t="s">
        <v>471</v>
      </c>
      <c r="D1541" s="1218" t="s">
        <v>21</v>
      </c>
      <c r="E1541" s="1223" t="str">
        <f>'SITE 9'!B875</f>
        <v>Coordinateur 2</v>
      </c>
      <c r="F1541" s="1224">
        <f>'SITE 9'!C875</f>
        <v>0</v>
      </c>
      <c r="G1541" s="1225">
        <f>'SITE 9'!D875</f>
        <v>0</v>
      </c>
      <c r="H1541" s="1226">
        <f>'SITE 9'!E875</f>
        <v>0</v>
      </c>
    </row>
    <row r="1542" spans="1:8" x14ac:dyDescent="0.25">
      <c r="A1542" s="1217" t="s">
        <v>398</v>
      </c>
      <c r="B1542" s="1217" t="str">
        <f>'SITE 9'!$H$6</f>
        <v>SITE 9</v>
      </c>
      <c r="C1542" s="1217" t="s">
        <v>471</v>
      </c>
      <c r="D1542" s="1218" t="s">
        <v>21</v>
      </c>
      <c r="E1542" s="1223" t="str">
        <f>'SITE 9'!B876</f>
        <v>Coordinateur 3</v>
      </c>
      <c r="F1542" s="1224">
        <f>'SITE 9'!C876</f>
        <v>0</v>
      </c>
      <c r="G1542" s="1225">
        <f>'SITE 9'!D876</f>
        <v>0</v>
      </c>
      <c r="H1542" s="1226">
        <f>'SITE 9'!E876</f>
        <v>0</v>
      </c>
    </row>
    <row r="1543" spans="1:8" x14ac:dyDescent="0.25">
      <c r="A1543" s="1217" t="s">
        <v>398</v>
      </c>
      <c r="B1543" s="1217" t="str">
        <f>'SITE 9'!$H$6</f>
        <v>SITE 9</v>
      </c>
      <c r="C1543" s="1217" t="s">
        <v>471</v>
      </c>
      <c r="D1543" s="1218" t="s">
        <v>605</v>
      </c>
      <c r="E1543" s="1223" t="str">
        <f>'SITE 9'!B880</f>
        <v>Responsable 1</v>
      </c>
      <c r="F1543" s="1224">
        <f>'SITE 9'!C880</f>
        <v>0</v>
      </c>
      <c r="G1543" s="1225">
        <f>'SITE 9'!D880</f>
        <v>0</v>
      </c>
      <c r="H1543" s="1226">
        <f>'SITE 9'!E880</f>
        <v>0</v>
      </c>
    </row>
    <row r="1544" spans="1:8" x14ac:dyDescent="0.25">
      <c r="A1544" s="1217" t="s">
        <v>398</v>
      </c>
      <c r="B1544" s="1217" t="str">
        <f>'SITE 9'!$H$6</f>
        <v>SITE 9</v>
      </c>
      <c r="C1544" s="1217" t="s">
        <v>471</v>
      </c>
      <c r="D1544" s="1218" t="s">
        <v>605</v>
      </c>
      <c r="E1544" s="1223" t="str">
        <f>'SITE 9'!B881</f>
        <v>Responsable 2</v>
      </c>
      <c r="F1544" s="1224">
        <f>'SITE 9'!C881</f>
        <v>0</v>
      </c>
      <c r="G1544" s="1225">
        <f>'SITE 9'!D881</f>
        <v>0</v>
      </c>
      <c r="H1544" s="1226">
        <f>'SITE 9'!E881</f>
        <v>0</v>
      </c>
    </row>
    <row r="1545" spans="1:8" x14ac:dyDescent="0.25">
      <c r="A1545" s="1217" t="s">
        <v>398</v>
      </c>
      <c r="B1545" s="1217" t="str">
        <f>'SITE 9'!$H$6</f>
        <v>SITE 9</v>
      </c>
      <c r="C1545" s="1217" t="s">
        <v>471</v>
      </c>
      <c r="D1545" s="1218" t="s">
        <v>605</v>
      </c>
      <c r="E1545" s="1223" t="str">
        <f>'SITE 9'!B882</f>
        <v>Responsable 3</v>
      </c>
      <c r="F1545" s="1224">
        <f>'SITE 9'!C882</f>
        <v>0</v>
      </c>
      <c r="G1545" s="1225">
        <f>'SITE 9'!D882</f>
        <v>0</v>
      </c>
      <c r="H1545" s="1226">
        <f>'SITE 9'!E882</f>
        <v>0</v>
      </c>
    </row>
    <row r="1546" spans="1:8" x14ac:dyDescent="0.25">
      <c r="A1546" s="1217" t="s">
        <v>398</v>
      </c>
      <c r="B1546" s="1217" t="str">
        <f>'SITE 9'!$H$6</f>
        <v>SITE 9</v>
      </c>
      <c r="C1546" s="1217" t="s">
        <v>471</v>
      </c>
      <c r="D1546" s="1218" t="s">
        <v>46</v>
      </c>
      <c r="E1546" s="1223" t="str">
        <f>'SITE 9'!B886</f>
        <v>Animateur 1</v>
      </c>
      <c r="F1546" s="1224">
        <f>'SITE 9'!C886</f>
        <v>0</v>
      </c>
      <c r="G1546" s="1225">
        <f>'SITE 9'!D886</f>
        <v>0</v>
      </c>
      <c r="H1546" s="1226">
        <f>'SITE 9'!E886</f>
        <v>0</v>
      </c>
    </row>
    <row r="1547" spans="1:8" x14ac:dyDescent="0.25">
      <c r="A1547" s="1217" t="s">
        <v>398</v>
      </c>
      <c r="B1547" s="1217" t="str">
        <f>'SITE 9'!$H$6</f>
        <v>SITE 9</v>
      </c>
      <c r="C1547" s="1217" t="s">
        <v>471</v>
      </c>
      <c r="D1547" s="1218" t="s">
        <v>46</v>
      </c>
      <c r="E1547" s="1223" t="str">
        <f>'SITE 9'!B887</f>
        <v>Animateur 2</v>
      </c>
      <c r="F1547" s="1224">
        <f>'SITE 9'!C887</f>
        <v>0</v>
      </c>
      <c r="G1547" s="1225">
        <f>'SITE 9'!D887</f>
        <v>0</v>
      </c>
      <c r="H1547" s="1226">
        <f>'SITE 9'!E887</f>
        <v>0</v>
      </c>
    </row>
    <row r="1548" spans="1:8" x14ac:dyDescent="0.25">
      <c r="A1548" s="1217" t="s">
        <v>398</v>
      </c>
      <c r="B1548" s="1217" t="str">
        <f>'SITE 9'!$H$6</f>
        <v>SITE 9</v>
      </c>
      <c r="C1548" s="1217" t="s">
        <v>471</v>
      </c>
      <c r="D1548" s="1218" t="s">
        <v>46</v>
      </c>
      <c r="E1548" s="1223" t="str">
        <f>'SITE 9'!B888</f>
        <v>Animateur 3</v>
      </c>
      <c r="F1548" s="1224">
        <f>'SITE 9'!C888</f>
        <v>0</v>
      </c>
      <c r="G1548" s="1225">
        <f>'SITE 9'!D888</f>
        <v>0</v>
      </c>
      <c r="H1548" s="1226">
        <f>'SITE 9'!E888</f>
        <v>0</v>
      </c>
    </row>
    <row r="1549" spans="1:8" x14ac:dyDescent="0.25">
      <c r="A1549" s="1217" t="s">
        <v>398</v>
      </c>
      <c r="B1549" s="1217" t="str">
        <f>'SITE 9'!$H$6</f>
        <v>SITE 9</v>
      </c>
      <c r="C1549" s="1217" t="s">
        <v>471</v>
      </c>
      <c r="D1549" s="1218" t="s">
        <v>46</v>
      </c>
      <c r="E1549" s="1223" t="str">
        <f>'SITE 9'!B889</f>
        <v>Animateur 4</v>
      </c>
      <c r="F1549" s="1224">
        <f>'SITE 9'!C889</f>
        <v>0</v>
      </c>
      <c r="G1549" s="1225">
        <f>'SITE 9'!D889</f>
        <v>0</v>
      </c>
      <c r="H1549" s="1226">
        <f>'SITE 9'!E889</f>
        <v>0</v>
      </c>
    </row>
    <row r="1550" spans="1:8" x14ac:dyDescent="0.25">
      <c r="A1550" s="1217" t="s">
        <v>398</v>
      </c>
      <c r="B1550" s="1217" t="str">
        <f>'SITE 9'!$H$6</f>
        <v>SITE 9</v>
      </c>
      <c r="C1550" s="1217" t="s">
        <v>471</v>
      </c>
      <c r="D1550" s="1218" t="s">
        <v>46</v>
      </c>
      <c r="E1550" s="1223" t="str">
        <f>'SITE 9'!B890</f>
        <v>Animateur 5</v>
      </c>
      <c r="F1550" s="1224">
        <f>'SITE 9'!C890</f>
        <v>0</v>
      </c>
      <c r="G1550" s="1225">
        <f>'SITE 9'!D890</f>
        <v>0</v>
      </c>
      <c r="H1550" s="1226">
        <f>'SITE 9'!E890</f>
        <v>0</v>
      </c>
    </row>
    <row r="1551" spans="1:8" x14ac:dyDescent="0.25">
      <c r="A1551" s="1217" t="s">
        <v>398</v>
      </c>
      <c r="B1551" s="1217" t="str">
        <f>'SITE 9'!$H$6</f>
        <v>SITE 9</v>
      </c>
      <c r="C1551" s="1217" t="s">
        <v>471</v>
      </c>
      <c r="D1551" s="1218" t="s">
        <v>46</v>
      </c>
      <c r="E1551" s="1223" t="str">
        <f>'SITE 9'!B891</f>
        <v>Animateur 6</v>
      </c>
      <c r="F1551" s="1224">
        <f>'SITE 9'!C891</f>
        <v>0</v>
      </c>
      <c r="G1551" s="1225">
        <f>'SITE 9'!D891</f>
        <v>0</v>
      </c>
      <c r="H1551" s="1226">
        <f>'SITE 9'!E891</f>
        <v>0</v>
      </c>
    </row>
    <row r="1552" spans="1:8" x14ac:dyDescent="0.25">
      <c r="A1552" s="1217" t="s">
        <v>398</v>
      </c>
      <c r="B1552" s="1217" t="str">
        <f>'SITE 9'!$H$6</f>
        <v>SITE 9</v>
      </c>
      <c r="C1552" s="1217" t="s">
        <v>471</v>
      </c>
      <c r="D1552" s="1218" t="s">
        <v>46</v>
      </c>
      <c r="E1552" s="1223" t="str">
        <f>'SITE 9'!B892</f>
        <v>Animateur 7</v>
      </c>
      <c r="F1552" s="1224">
        <f>'SITE 9'!C892</f>
        <v>0</v>
      </c>
      <c r="G1552" s="1225">
        <f>'SITE 9'!D892</f>
        <v>0</v>
      </c>
      <c r="H1552" s="1226">
        <f>'SITE 9'!E892</f>
        <v>0</v>
      </c>
    </row>
    <row r="1553" spans="1:8" x14ac:dyDescent="0.25">
      <c r="A1553" s="1217" t="s">
        <v>398</v>
      </c>
      <c r="B1553" s="1217" t="str">
        <f>'SITE 9'!$H$6</f>
        <v>SITE 9</v>
      </c>
      <c r="C1553" s="1217" t="s">
        <v>471</v>
      </c>
      <c r="D1553" s="1218" t="s">
        <v>46</v>
      </c>
      <c r="E1553" s="1223" t="str">
        <f>'SITE 9'!B893</f>
        <v>Animateur 8</v>
      </c>
      <c r="F1553" s="1224">
        <f>'SITE 9'!C893</f>
        <v>0</v>
      </c>
      <c r="G1553" s="1225">
        <f>'SITE 9'!D893</f>
        <v>0</v>
      </c>
      <c r="H1553" s="1226">
        <f>'SITE 9'!E893</f>
        <v>0</v>
      </c>
    </row>
    <row r="1554" spans="1:8" x14ac:dyDescent="0.25">
      <c r="A1554" s="1217" t="s">
        <v>398</v>
      </c>
      <c r="B1554" s="1217" t="str">
        <f>'SITE 9'!$H$6</f>
        <v>SITE 9</v>
      </c>
      <c r="C1554" s="1217" t="s">
        <v>471</v>
      </c>
      <c r="D1554" s="1218" t="s">
        <v>46</v>
      </c>
      <c r="E1554" s="1223" t="str">
        <f>'SITE 9'!B894</f>
        <v>Animateur 9</v>
      </c>
      <c r="F1554" s="1224">
        <f>'SITE 9'!C894</f>
        <v>0</v>
      </c>
      <c r="G1554" s="1225">
        <f>'SITE 9'!D894</f>
        <v>0</v>
      </c>
      <c r="H1554" s="1226">
        <f>'SITE 9'!E894</f>
        <v>0</v>
      </c>
    </row>
    <row r="1555" spans="1:8" x14ac:dyDescent="0.25">
      <c r="A1555" s="1217" t="s">
        <v>398</v>
      </c>
      <c r="B1555" s="1217" t="str">
        <f>'SITE 9'!$H$6</f>
        <v>SITE 9</v>
      </c>
      <c r="C1555" s="1217" t="s">
        <v>471</v>
      </c>
      <c r="D1555" s="1218" t="s">
        <v>46</v>
      </c>
      <c r="E1555" s="1223" t="str">
        <f>'SITE 9'!B895</f>
        <v>Animateur 10</v>
      </c>
      <c r="F1555" s="1224">
        <f>'SITE 9'!C895</f>
        <v>0</v>
      </c>
      <c r="G1555" s="1225">
        <f>'SITE 9'!D895</f>
        <v>0</v>
      </c>
      <c r="H1555" s="1226">
        <f>'SITE 9'!E895</f>
        <v>0</v>
      </c>
    </row>
    <row r="1556" spans="1:8" x14ac:dyDescent="0.25">
      <c r="A1556" s="1217" t="s">
        <v>398</v>
      </c>
      <c r="B1556" s="1217" t="str">
        <f>'SITE 9'!$H$6</f>
        <v>SITE 9</v>
      </c>
      <c r="C1556" s="1217" t="s">
        <v>471</v>
      </c>
      <c r="D1556" s="1218" t="s">
        <v>46</v>
      </c>
      <c r="E1556" s="1223" t="str">
        <f>'SITE 9'!B896</f>
        <v>Animateur 11</v>
      </c>
      <c r="F1556" s="1224">
        <f>'SITE 9'!C896</f>
        <v>0</v>
      </c>
      <c r="G1556" s="1225">
        <f>'SITE 9'!D896</f>
        <v>0</v>
      </c>
      <c r="H1556" s="1226">
        <f>'SITE 9'!E896</f>
        <v>0</v>
      </c>
    </row>
    <row r="1557" spans="1:8" x14ac:dyDescent="0.25">
      <c r="A1557" s="1217" t="s">
        <v>398</v>
      </c>
      <c r="B1557" s="1217" t="str">
        <f>'SITE 9'!$H$6</f>
        <v>SITE 9</v>
      </c>
      <c r="C1557" s="1217" t="s">
        <v>471</v>
      </c>
      <c r="D1557" s="1218" t="s">
        <v>46</v>
      </c>
      <c r="E1557" s="1223" t="str">
        <f>'SITE 9'!B897</f>
        <v>Animateur 12</v>
      </c>
      <c r="F1557" s="1224">
        <f>'SITE 9'!C897</f>
        <v>0</v>
      </c>
      <c r="G1557" s="1225">
        <f>'SITE 9'!D897</f>
        <v>0</v>
      </c>
      <c r="H1557" s="1226">
        <f>'SITE 9'!E897</f>
        <v>0</v>
      </c>
    </row>
    <row r="1558" spans="1:8" x14ac:dyDescent="0.25">
      <c r="A1558" s="1217" t="s">
        <v>398</v>
      </c>
      <c r="B1558" s="1217" t="str">
        <f>'SITE 9'!$H$6</f>
        <v>SITE 9</v>
      </c>
      <c r="C1558" s="1217" t="s">
        <v>471</v>
      </c>
      <c r="D1558" s="1218" t="s">
        <v>46</v>
      </c>
      <c r="E1558" s="1223" t="str">
        <f>'SITE 9'!B898</f>
        <v>Animateur 13</v>
      </c>
      <c r="F1558" s="1224">
        <f>'SITE 9'!C898</f>
        <v>0</v>
      </c>
      <c r="G1558" s="1225">
        <f>'SITE 9'!D898</f>
        <v>0</v>
      </c>
      <c r="H1558" s="1226">
        <f>'SITE 9'!E898</f>
        <v>0</v>
      </c>
    </row>
    <row r="1559" spans="1:8" x14ac:dyDescent="0.25">
      <c r="A1559" s="1217" t="s">
        <v>398</v>
      </c>
      <c r="B1559" s="1217" t="str">
        <f>'SITE 9'!$H$6</f>
        <v>SITE 9</v>
      </c>
      <c r="C1559" s="1217" t="s">
        <v>471</v>
      </c>
      <c r="D1559" s="1218" t="s">
        <v>46</v>
      </c>
      <c r="E1559" s="1223" t="str">
        <f>'SITE 9'!B899</f>
        <v>Animateur 14</v>
      </c>
      <c r="F1559" s="1224">
        <f>'SITE 9'!C899</f>
        <v>0</v>
      </c>
      <c r="G1559" s="1225">
        <f>'SITE 9'!D899</f>
        <v>0</v>
      </c>
      <c r="H1559" s="1226">
        <f>'SITE 9'!E899</f>
        <v>0</v>
      </c>
    </row>
    <row r="1560" spans="1:8" x14ac:dyDescent="0.25">
      <c r="A1560" s="1217" t="s">
        <v>398</v>
      </c>
      <c r="B1560" s="1217" t="str">
        <f>'SITE 9'!$H$6</f>
        <v>SITE 9</v>
      </c>
      <c r="C1560" s="1217" t="s">
        <v>471</v>
      </c>
      <c r="D1560" s="1218" t="s">
        <v>46</v>
      </c>
      <c r="E1560" s="1223" t="str">
        <f>'SITE 9'!B900</f>
        <v>Animateur 15</v>
      </c>
      <c r="F1560" s="1224">
        <f>'SITE 9'!C900</f>
        <v>0</v>
      </c>
      <c r="G1560" s="1225">
        <f>'SITE 9'!D900</f>
        <v>0</v>
      </c>
      <c r="H1560" s="1226">
        <f>'SITE 9'!E900</f>
        <v>0</v>
      </c>
    </row>
    <row r="1561" spans="1:8" x14ac:dyDescent="0.25">
      <c r="A1561" s="1217" t="s">
        <v>398</v>
      </c>
      <c r="B1561" s="1217" t="str">
        <f>'SITE 9'!$H$6</f>
        <v>SITE 9</v>
      </c>
      <c r="C1561" s="1217" t="s">
        <v>471</v>
      </c>
      <c r="D1561" s="1218" t="s">
        <v>315</v>
      </c>
      <c r="E1561" s="1223" t="str">
        <f>'SITE 9'!B904</f>
        <v>Agents d'entretien 1</v>
      </c>
      <c r="F1561" s="1224">
        <f>'SITE 9'!C904</f>
        <v>0</v>
      </c>
      <c r="G1561" s="1225">
        <f>'SITE 9'!D904</f>
        <v>0</v>
      </c>
      <c r="H1561" s="1226">
        <f>'SITE 9'!E904</f>
        <v>0</v>
      </c>
    </row>
    <row r="1562" spans="1:8" x14ac:dyDescent="0.25">
      <c r="A1562" s="1217" t="s">
        <v>398</v>
      </c>
      <c r="B1562" s="1217" t="str">
        <f>'SITE 9'!$H$6</f>
        <v>SITE 9</v>
      </c>
      <c r="C1562" s="1217" t="s">
        <v>471</v>
      </c>
      <c r="D1562" s="1218" t="s">
        <v>315</v>
      </c>
      <c r="E1562" s="1223" t="str">
        <f>'SITE 9'!B905</f>
        <v>Agents d'entretien 2</v>
      </c>
      <c r="F1562" s="1224">
        <f>'SITE 9'!C905</f>
        <v>0</v>
      </c>
      <c r="G1562" s="1225">
        <f>'SITE 9'!D905</f>
        <v>0</v>
      </c>
      <c r="H1562" s="1226">
        <f>'SITE 9'!E905</f>
        <v>0</v>
      </c>
    </row>
    <row r="1563" spans="1:8" x14ac:dyDescent="0.25">
      <c r="A1563" s="1217" t="s">
        <v>398</v>
      </c>
      <c r="B1563" s="1217" t="str">
        <f>'SITE 9'!$H$6</f>
        <v>SITE 9</v>
      </c>
      <c r="C1563" s="1217" t="s">
        <v>471</v>
      </c>
      <c r="D1563" s="1218" t="s">
        <v>315</v>
      </c>
      <c r="E1563" s="1223" t="str">
        <f>'SITE 9'!B906</f>
        <v>Agents d'entretien 3</v>
      </c>
      <c r="F1563" s="1224">
        <f>'SITE 9'!C906</f>
        <v>0</v>
      </c>
      <c r="G1563" s="1225">
        <f>'SITE 9'!D906</f>
        <v>0</v>
      </c>
      <c r="H1563" s="1226">
        <f>'SITE 9'!E906</f>
        <v>0</v>
      </c>
    </row>
    <row r="1564" spans="1:8" x14ac:dyDescent="0.25">
      <c r="A1564" s="1217" t="s">
        <v>398</v>
      </c>
      <c r="B1564" s="1217" t="str">
        <f>'SITE 9'!$H$6</f>
        <v>SITE 9</v>
      </c>
      <c r="C1564" s="1217" t="s">
        <v>471</v>
      </c>
      <c r="D1564" s="1218" t="s">
        <v>316</v>
      </c>
      <c r="E1564" s="1223" t="str">
        <f>'SITE 9'!B910</f>
        <v>Secrétaire 1</v>
      </c>
      <c r="F1564" s="1224">
        <f>'SITE 9'!C910</f>
        <v>0</v>
      </c>
      <c r="G1564" s="1225">
        <f>'SITE 9'!D910</f>
        <v>0</v>
      </c>
      <c r="H1564" s="1226">
        <f>'SITE 9'!E910</f>
        <v>0</v>
      </c>
    </row>
    <row r="1565" spans="1:8" x14ac:dyDescent="0.25">
      <c r="A1565" s="1217" t="s">
        <v>398</v>
      </c>
      <c r="B1565" s="1217" t="str">
        <f>'SITE 9'!$H$6</f>
        <v>SITE 9</v>
      </c>
      <c r="C1565" s="1217" t="s">
        <v>471</v>
      </c>
      <c r="D1565" s="1218" t="s">
        <v>316</v>
      </c>
      <c r="E1565" s="1223" t="str">
        <f>'SITE 9'!B911</f>
        <v>Secrétaire 2</v>
      </c>
      <c r="F1565" s="1224">
        <f>'SITE 9'!C911</f>
        <v>0</v>
      </c>
      <c r="G1565" s="1225">
        <f>'SITE 9'!D911</f>
        <v>0</v>
      </c>
      <c r="H1565" s="1226">
        <f>'SITE 9'!E911</f>
        <v>0</v>
      </c>
    </row>
    <row r="1566" spans="1:8" x14ac:dyDescent="0.25">
      <c r="A1566" s="1217" t="s">
        <v>398</v>
      </c>
      <c r="B1566" s="1217" t="str">
        <f>'SITE 9'!$H$6</f>
        <v>SITE 9</v>
      </c>
      <c r="C1566" s="1217" t="s">
        <v>471</v>
      </c>
      <c r="D1566" s="1218" t="s">
        <v>316</v>
      </c>
      <c r="E1566" s="1223" t="str">
        <f>'SITE 9'!B912</f>
        <v>Secrétaire 3</v>
      </c>
      <c r="F1566" s="1224">
        <f>'SITE 9'!C912</f>
        <v>0</v>
      </c>
      <c r="G1566" s="1225">
        <f>'SITE 9'!D912</f>
        <v>0</v>
      </c>
      <c r="H1566" s="1226">
        <f>'SITE 9'!E912</f>
        <v>0</v>
      </c>
    </row>
    <row r="1567" spans="1:8" x14ac:dyDescent="0.25">
      <c r="A1567" s="1217" t="s">
        <v>398</v>
      </c>
      <c r="B1567" s="1217" t="str">
        <f>'SITE 9'!$H$6</f>
        <v>SITE 9</v>
      </c>
      <c r="C1567" s="1217" t="s">
        <v>471</v>
      </c>
      <c r="D1567" s="1218" t="s">
        <v>316</v>
      </c>
      <c r="E1567" s="1223" t="str">
        <f>'SITE 9'!B913</f>
        <v>Secrétaire 4</v>
      </c>
      <c r="F1567" s="1224">
        <f>'SITE 9'!C913</f>
        <v>0</v>
      </c>
      <c r="G1567" s="1225">
        <f>'SITE 9'!D913</f>
        <v>0</v>
      </c>
      <c r="H1567" s="1226">
        <f>'SITE 9'!E913</f>
        <v>0</v>
      </c>
    </row>
    <row r="1568" spans="1:8" x14ac:dyDescent="0.25">
      <c r="A1568" s="1217" t="s">
        <v>398</v>
      </c>
      <c r="B1568" s="1217" t="str">
        <f>'SITE 9'!$H$6</f>
        <v>SITE 9</v>
      </c>
      <c r="C1568" s="1217" t="s">
        <v>471</v>
      </c>
      <c r="D1568" s="1218" t="s">
        <v>316</v>
      </c>
      <c r="E1568" s="1223" t="str">
        <f>'SITE 9'!B914</f>
        <v>Secrétaire 5</v>
      </c>
      <c r="F1568" s="1224">
        <f>'SITE 9'!C914</f>
        <v>0</v>
      </c>
      <c r="G1568" s="1225">
        <f>'SITE 9'!D914</f>
        <v>0</v>
      </c>
      <c r="H1568" s="1226">
        <f>'SITE 9'!E914</f>
        <v>0</v>
      </c>
    </row>
    <row r="1569" spans="1:8" x14ac:dyDescent="0.25">
      <c r="A1569" s="1217" t="s">
        <v>399</v>
      </c>
      <c r="B1569" s="1217" t="str">
        <f>'SITE 10'!$H$6</f>
        <v>SITE 10</v>
      </c>
      <c r="C1569" s="1217" t="s">
        <v>470</v>
      </c>
      <c r="D1569" s="1218" t="s">
        <v>21</v>
      </c>
      <c r="E1569" s="1223" t="str">
        <f>'SITE 10'!B20</f>
        <v>Coordinateur 1</v>
      </c>
      <c r="F1569" s="1224">
        <f>'SITE 10'!C20</f>
        <v>0</v>
      </c>
      <c r="G1569" s="1225">
        <f>'SITE 10'!D20</f>
        <v>0</v>
      </c>
      <c r="H1569" s="1226">
        <f>'SITE 10'!E20</f>
        <v>0</v>
      </c>
    </row>
    <row r="1570" spans="1:8" x14ac:dyDescent="0.25">
      <c r="A1570" s="1217" t="s">
        <v>399</v>
      </c>
      <c r="B1570" s="1217" t="str">
        <f>'SITE 10'!$H$6</f>
        <v>SITE 10</v>
      </c>
      <c r="C1570" s="1217" t="s">
        <v>470</v>
      </c>
      <c r="D1570" s="1218" t="s">
        <v>21</v>
      </c>
      <c r="E1570" s="1223" t="str">
        <f>'SITE 10'!B21</f>
        <v>Coordinateur 2</v>
      </c>
      <c r="F1570" s="1224">
        <f>'SITE 10'!C21</f>
        <v>0</v>
      </c>
      <c r="G1570" s="1225">
        <f>'SITE 10'!D21</f>
        <v>0</v>
      </c>
      <c r="H1570" s="1226">
        <f>'SITE 10'!E21</f>
        <v>0</v>
      </c>
    </row>
    <row r="1571" spans="1:8" x14ac:dyDescent="0.25">
      <c r="A1571" s="1217" t="s">
        <v>399</v>
      </c>
      <c r="B1571" s="1217" t="str">
        <f>'SITE 10'!$H$6</f>
        <v>SITE 10</v>
      </c>
      <c r="C1571" s="1217" t="s">
        <v>470</v>
      </c>
      <c r="D1571" s="1218" t="s">
        <v>21</v>
      </c>
      <c r="E1571" s="1223" t="str">
        <f>'SITE 10'!B22</f>
        <v>Coordinateur 3</v>
      </c>
      <c r="F1571" s="1224">
        <f>'SITE 10'!C22</f>
        <v>0</v>
      </c>
      <c r="G1571" s="1225">
        <f>'SITE 10'!D22</f>
        <v>0</v>
      </c>
      <c r="H1571" s="1226">
        <f>'SITE 10'!E22</f>
        <v>0</v>
      </c>
    </row>
    <row r="1572" spans="1:8" x14ac:dyDescent="0.25">
      <c r="A1572" s="1217" t="s">
        <v>399</v>
      </c>
      <c r="B1572" s="1217" t="str">
        <f>'SITE 10'!$H$6</f>
        <v>SITE 10</v>
      </c>
      <c r="C1572" s="1217" t="s">
        <v>470</v>
      </c>
      <c r="D1572" s="1218" t="s">
        <v>605</v>
      </c>
      <c r="E1572" s="1223" t="str">
        <f>'SITE 10'!B26</f>
        <v>Responsable 1</v>
      </c>
      <c r="F1572" s="1224">
        <f>'SITE 10'!C26</f>
        <v>0</v>
      </c>
      <c r="G1572" s="1225">
        <f>'SITE 10'!D26</f>
        <v>0</v>
      </c>
      <c r="H1572" s="1226">
        <f>'SITE 10'!E26</f>
        <v>0</v>
      </c>
    </row>
    <row r="1573" spans="1:8" x14ac:dyDescent="0.25">
      <c r="A1573" s="1217" t="s">
        <v>399</v>
      </c>
      <c r="B1573" s="1217" t="str">
        <f>'SITE 10'!$H$6</f>
        <v>SITE 10</v>
      </c>
      <c r="C1573" s="1217" t="s">
        <v>470</v>
      </c>
      <c r="D1573" s="1218" t="s">
        <v>605</v>
      </c>
      <c r="E1573" s="1223" t="str">
        <f>'SITE 10'!B27</f>
        <v>Responsable 2</v>
      </c>
      <c r="F1573" s="1224">
        <f>'SITE 10'!C27</f>
        <v>0</v>
      </c>
      <c r="G1573" s="1225">
        <f>'SITE 10'!D27</f>
        <v>0</v>
      </c>
      <c r="H1573" s="1226">
        <f>'SITE 10'!E27</f>
        <v>0</v>
      </c>
    </row>
    <row r="1574" spans="1:8" x14ac:dyDescent="0.25">
      <c r="A1574" s="1217" t="s">
        <v>399</v>
      </c>
      <c r="B1574" s="1217" t="str">
        <f>'SITE 10'!$H$6</f>
        <v>SITE 10</v>
      </c>
      <c r="C1574" s="1217" t="s">
        <v>470</v>
      </c>
      <c r="D1574" s="1218" t="s">
        <v>605</v>
      </c>
      <c r="E1574" s="1223" t="str">
        <f>'SITE 10'!B28</f>
        <v>Responsable 3</v>
      </c>
      <c r="F1574" s="1224">
        <f>'SITE 10'!C28</f>
        <v>0</v>
      </c>
      <c r="G1574" s="1225">
        <f>'SITE 10'!D28</f>
        <v>0</v>
      </c>
      <c r="H1574" s="1226">
        <f>'SITE 10'!E28</f>
        <v>0</v>
      </c>
    </row>
    <row r="1575" spans="1:8" x14ac:dyDescent="0.25">
      <c r="A1575" s="1217" t="s">
        <v>399</v>
      </c>
      <c r="B1575" s="1217" t="str">
        <f>'SITE 10'!$H$6</f>
        <v>SITE 10</v>
      </c>
      <c r="C1575" s="1217" t="s">
        <v>470</v>
      </c>
      <c r="D1575" s="1218" t="s">
        <v>46</v>
      </c>
      <c r="E1575" s="1223" t="str">
        <f>'SITE 10'!B32</f>
        <v>Animateur 1</v>
      </c>
      <c r="F1575" s="1224">
        <f>'SITE 10'!C32</f>
        <v>0</v>
      </c>
      <c r="G1575" s="1225">
        <f>'SITE 10'!D32</f>
        <v>0</v>
      </c>
      <c r="H1575" s="1226">
        <f>'SITE 10'!E32</f>
        <v>0</v>
      </c>
    </row>
    <row r="1576" spans="1:8" x14ac:dyDescent="0.25">
      <c r="A1576" s="1217" t="s">
        <v>399</v>
      </c>
      <c r="B1576" s="1217" t="str">
        <f>'SITE 10'!$H$6</f>
        <v>SITE 10</v>
      </c>
      <c r="C1576" s="1217" t="s">
        <v>470</v>
      </c>
      <c r="D1576" s="1218" t="s">
        <v>46</v>
      </c>
      <c r="E1576" s="1223" t="str">
        <f>'SITE 10'!B33</f>
        <v>Animateur 2</v>
      </c>
      <c r="F1576" s="1224">
        <f>'SITE 10'!C33</f>
        <v>0</v>
      </c>
      <c r="G1576" s="1225">
        <f>'SITE 10'!D33</f>
        <v>0</v>
      </c>
      <c r="H1576" s="1226">
        <f>'SITE 10'!E33</f>
        <v>0</v>
      </c>
    </row>
    <row r="1577" spans="1:8" x14ac:dyDescent="0.25">
      <c r="A1577" s="1217" t="s">
        <v>399</v>
      </c>
      <c r="B1577" s="1217" t="str">
        <f>'SITE 10'!$H$6</f>
        <v>SITE 10</v>
      </c>
      <c r="C1577" s="1217" t="s">
        <v>470</v>
      </c>
      <c r="D1577" s="1218" t="s">
        <v>46</v>
      </c>
      <c r="E1577" s="1223" t="str">
        <f>'SITE 10'!B34</f>
        <v>Animateur 3</v>
      </c>
      <c r="F1577" s="1224">
        <f>'SITE 10'!C34</f>
        <v>0</v>
      </c>
      <c r="G1577" s="1225">
        <f>'SITE 10'!D34</f>
        <v>0</v>
      </c>
      <c r="H1577" s="1226">
        <f>'SITE 10'!E34</f>
        <v>0</v>
      </c>
    </row>
    <row r="1578" spans="1:8" x14ac:dyDescent="0.25">
      <c r="A1578" s="1217" t="s">
        <v>399</v>
      </c>
      <c r="B1578" s="1217" t="str">
        <f>'SITE 10'!$H$6</f>
        <v>SITE 10</v>
      </c>
      <c r="C1578" s="1217" t="s">
        <v>470</v>
      </c>
      <c r="D1578" s="1218" t="s">
        <v>46</v>
      </c>
      <c r="E1578" s="1223" t="str">
        <f>'SITE 10'!B35</f>
        <v>Animateur 4</v>
      </c>
      <c r="F1578" s="1224">
        <f>'SITE 10'!C35</f>
        <v>0</v>
      </c>
      <c r="G1578" s="1225">
        <f>'SITE 10'!D35</f>
        <v>0</v>
      </c>
      <c r="H1578" s="1226">
        <f>'SITE 10'!E35</f>
        <v>0</v>
      </c>
    </row>
    <row r="1579" spans="1:8" x14ac:dyDescent="0.25">
      <c r="A1579" s="1217" t="s">
        <v>399</v>
      </c>
      <c r="B1579" s="1217" t="str">
        <f>'SITE 10'!$H$6</f>
        <v>SITE 10</v>
      </c>
      <c r="C1579" s="1217" t="s">
        <v>470</v>
      </c>
      <c r="D1579" s="1218" t="s">
        <v>46</v>
      </c>
      <c r="E1579" s="1223" t="str">
        <f>'SITE 10'!B36</f>
        <v>Animateur 5</v>
      </c>
      <c r="F1579" s="1224">
        <f>'SITE 10'!C36</f>
        <v>0</v>
      </c>
      <c r="G1579" s="1225">
        <f>'SITE 10'!D36</f>
        <v>0</v>
      </c>
      <c r="H1579" s="1226">
        <f>'SITE 10'!E36</f>
        <v>0</v>
      </c>
    </row>
    <row r="1580" spans="1:8" x14ac:dyDescent="0.25">
      <c r="A1580" s="1217" t="s">
        <v>399</v>
      </c>
      <c r="B1580" s="1217" t="str">
        <f>'SITE 10'!$H$6</f>
        <v>SITE 10</v>
      </c>
      <c r="C1580" s="1217" t="s">
        <v>470</v>
      </c>
      <c r="D1580" s="1218" t="s">
        <v>46</v>
      </c>
      <c r="E1580" s="1223" t="str">
        <f>'SITE 10'!B37</f>
        <v>Animateur 6</v>
      </c>
      <c r="F1580" s="1224">
        <f>'SITE 10'!C37</f>
        <v>0</v>
      </c>
      <c r="G1580" s="1225">
        <f>'SITE 10'!D37</f>
        <v>0</v>
      </c>
      <c r="H1580" s="1226">
        <f>'SITE 10'!E37</f>
        <v>0</v>
      </c>
    </row>
    <row r="1581" spans="1:8" x14ac:dyDescent="0.25">
      <c r="A1581" s="1217" t="s">
        <v>399</v>
      </c>
      <c r="B1581" s="1217" t="str">
        <f>'SITE 10'!$H$6</f>
        <v>SITE 10</v>
      </c>
      <c r="C1581" s="1217" t="s">
        <v>470</v>
      </c>
      <c r="D1581" s="1218" t="s">
        <v>46</v>
      </c>
      <c r="E1581" s="1223" t="str">
        <f>'SITE 10'!B38</f>
        <v>Animateur 7</v>
      </c>
      <c r="F1581" s="1224">
        <f>'SITE 10'!C38</f>
        <v>0</v>
      </c>
      <c r="G1581" s="1225">
        <f>'SITE 10'!D38</f>
        <v>0</v>
      </c>
      <c r="H1581" s="1226">
        <f>'SITE 10'!E38</f>
        <v>0</v>
      </c>
    </row>
    <row r="1582" spans="1:8" x14ac:dyDescent="0.25">
      <c r="A1582" s="1217" t="s">
        <v>399</v>
      </c>
      <c r="B1582" s="1217" t="str">
        <f>'SITE 10'!$H$6</f>
        <v>SITE 10</v>
      </c>
      <c r="C1582" s="1217" t="s">
        <v>470</v>
      </c>
      <c r="D1582" s="1218" t="s">
        <v>46</v>
      </c>
      <c r="E1582" s="1223" t="str">
        <f>'SITE 10'!B39</f>
        <v>Animateur 8</v>
      </c>
      <c r="F1582" s="1224">
        <f>'SITE 10'!C39</f>
        <v>0</v>
      </c>
      <c r="G1582" s="1225">
        <f>'SITE 10'!D39</f>
        <v>0</v>
      </c>
      <c r="H1582" s="1226">
        <f>'SITE 10'!E39</f>
        <v>0</v>
      </c>
    </row>
    <row r="1583" spans="1:8" x14ac:dyDescent="0.25">
      <c r="A1583" s="1217" t="s">
        <v>399</v>
      </c>
      <c r="B1583" s="1217" t="str">
        <f>'SITE 10'!$H$6</f>
        <v>SITE 10</v>
      </c>
      <c r="C1583" s="1217" t="s">
        <v>470</v>
      </c>
      <c r="D1583" s="1218" t="s">
        <v>46</v>
      </c>
      <c r="E1583" s="1223" t="str">
        <f>'SITE 10'!B40</f>
        <v>Animateur 9</v>
      </c>
      <c r="F1583" s="1224">
        <f>'SITE 10'!C40</f>
        <v>0</v>
      </c>
      <c r="G1583" s="1225">
        <f>'SITE 10'!D40</f>
        <v>0</v>
      </c>
      <c r="H1583" s="1226">
        <f>'SITE 10'!E40</f>
        <v>0</v>
      </c>
    </row>
    <row r="1584" spans="1:8" x14ac:dyDescent="0.25">
      <c r="A1584" s="1217" t="s">
        <v>399</v>
      </c>
      <c r="B1584" s="1217" t="str">
        <f>'SITE 10'!$H$6</f>
        <v>SITE 10</v>
      </c>
      <c r="C1584" s="1217" t="s">
        <v>470</v>
      </c>
      <c r="D1584" s="1218" t="s">
        <v>46</v>
      </c>
      <c r="E1584" s="1223" t="str">
        <f>'SITE 10'!B41</f>
        <v>Animateur 10</v>
      </c>
      <c r="F1584" s="1224">
        <f>'SITE 10'!C41</f>
        <v>0</v>
      </c>
      <c r="G1584" s="1225">
        <f>'SITE 10'!D41</f>
        <v>0</v>
      </c>
      <c r="H1584" s="1226">
        <f>'SITE 10'!E41</f>
        <v>0</v>
      </c>
    </row>
    <row r="1585" spans="1:8" x14ac:dyDescent="0.25">
      <c r="A1585" s="1217" t="s">
        <v>399</v>
      </c>
      <c r="B1585" s="1217" t="str">
        <f>'SITE 10'!$H$6</f>
        <v>SITE 10</v>
      </c>
      <c r="C1585" s="1217" t="s">
        <v>470</v>
      </c>
      <c r="D1585" s="1218" t="s">
        <v>46</v>
      </c>
      <c r="E1585" s="1223" t="str">
        <f>'SITE 10'!B42</f>
        <v>Animateur 11</v>
      </c>
      <c r="F1585" s="1224">
        <f>'SITE 10'!C42</f>
        <v>0</v>
      </c>
      <c r="G1585" s="1225">
        <f>'SITE 10'!D42</f>
        <v>0</v>
      </c>
      <c r="H1585" s="1226">
        <f>'SITE 10'!E42</f>
        <v>0</v>
      </c>
    </row>
    <row r="1586" spans="1:8" x14ac:dyDescent="0.25">
      <c r="A1586" s="1217" t="s">
        <v>399</v>
      </c>
      <c r="B1586" s="1217" t="str">
        <f>'SITE 10'!$H$6</f>
        <v>SITE 10</v>
      </c>
      <c r="C1586" s="1217" t="s">
        <v>470</v>
      </c>
      <c r="D1586" s="1218" t="s">
        <v>46</v>
      </c>
      <c r="E1586" s="1223" t="str">
        <f>'SITE 10'!B43</f>
        <v>Animateur 12</v>
      </c>
      <c r="F1586" s="1224">
        <f>'SITE 10'!C43</f>
        <v>0</v>
      </c>
      <c r="G1586" s="1225">
        <f>'SITE 10'!D43</f>
        <v>0</v>
      </c>
      <c r="H1586" s="1226">
        <f>'SITE 10'!E43</f>
        <v>0</v>
      </c>
    </row>
    <row r="1587" spans="1:8" x14ac:dyDescent="0.25">
      <c r="A1587" s="1217" t="s">
        <v>399</v>
      </c>
      <c r="B1587" s="1217" t="str">
        <f>'SITE 10'!$H$6</f>
        <v>SITE 10</v>
      </c>
      <c r="C1587" s="1217" t="s">
        <v>470</v>
      </c>
      <c r="D1587" s="1218" t="s">
        <v>46</v>
      </c>
      <c r="E1587" s="1223" t="str">
        <f>'SITE 10'!B44</f>
        <v>Animateur 13</v>
      </c>
      <c r="F1587" s="1224">
        <f>'SITE 10'!C44</f>
        <v>0</v>
      </c>
      <c r="G1587" s="1225">
        <f>'SITE 10'!D44</f>
        <v>0</v>
      </c>
      <c r="H1587" s="1226">
        <f>'SITE 10'!E44</f>
        <v>0</v>
      </c>
    </row>
    <row r="1588" spans="1:8" x14ac:dyDescent="0.25">
      <c r="A1588" s="1217" t="s">
        <v>399</v>
      </c>
      <c r="B1588" s="1217" t="str">
        <f>'SITE 10'!$H$6</f>
        <v>SITE 10</v>
      </c>
      <c r="C1588" s="1217" t="s">
        <v>470</v>
      </c>
      <c r="D1588" s="1218" t="s">
        <v>46</v>
      </c>
      <c r="E1588" s="1223" t="str">
        <f>'SITE 10'!B45</f>
        <v>Animateur 14</v>
      </c>
      <c r="F1588" s="1224">
        <f>'SITE 10'!C45</f>
        <v>0</v>
      </c>
      <c r="G1588" s="1225">
        <f>'SITE 10'!D45</f>
        <v>0</v>
      </c>
      <c r="H1588" s="1226">
        <f>'SITE 10'!E45</f>
        <v>0</v>
      </c>
    </row>
    <row r="1589" spans="1:8" x14ac:dyDescent="0.25">
      <c r="A1589" s="1217" t="s">
        <v>399</v>
      </c>
      <c r="B1589" s="1217" t="str">
        <f>'SITE 10'!$H$6</f>
        <v>SITE 10</v>
      </c>
      <c r="C1589" s="1217" t="s">
        <v>470</v>
      </c>
      <c r="D1589" s="1218" t="s">
        <v>46</v>
      </c>
      <c r="E1589" s="1223" t="str">
        <f>'SITE 10'!B46</f>
        <v>Animateur 15</v>
      </c>
      <c r="F1589" s="1224">
        <f>'SITE 10'!C46</f>
        <v>0</v>
      </c>
      <c r="G1589" s="1225">
        <f>'SITE 10'!D46</f>
        <v>0</v>
      </c>
      <c r="H1589" s="1226">
        <f>'SITE 10'!E46</f>
        <v>0</v>
      </c>
    </row>
    <row r="1590" spans="1:8" x14ac:dyDescent="0.25">
      <c r="A1590" s="1217" t="s">
        <v>399</v>
      </c>
      <c r="B1590" s="1217" t="str">
        <f>'SITE 10'!$H$6</f>
        <v>SITE 10</v>
      </c>
      <c r="C1590" s="1217" t="s">
        <v>470</v>
      </c>
      <c r="D1590" s="1218" t="s">
        <v>315</v>
      </c>
      <c r="E1590" s="1223" t="str">
        <f>'SITE 10'!B50</f>
        <v>Agents d'entretien 1</v>
      </c>
      <c r="F1590" s="1224">
        <f>'SITE 10'!C50</f>
        <v>0</v>
      </c>
      <c r="G1590" s="1225">
        <f>'SITE 10'!D50</f>
        <v>0</v>
      </c>
      <c r="H1590" s="1226">
        <f>'SITE 10'!E50</f>
        <v>0</v>
      </c>
    </row>
    <row r="1591" spans="1:8" x14ac:dyDescent="0.25">
      <c r="A1591" s="1217" t="s">
        <v>399</v>
      </c>
      <c r="B1591" s="1217" t="str">
        <f>'SITE 10'!$H$6</f>
        <v>SITE 10</v>
      </c>
      <c r="C1591" s="1217" t="s">
        <v>470</v>
      </c>
      <c r="D1591" s="1218" t="s">
        <v>315</v>
      </c>
      <c r="E1591" s="1223" t="str">
        <f>'SITE 10'!B51</f>
        <v>Agents d'entretien 2</v>
      </c>
      <c r="F1591" s="1224">
        <f>'SITE 10'!C51</f>
        <v>0</v>
      </c>
      <c r="G1591" s="1225">
        <f>'SITE 10'!D51</f>
        <v>0</v>
      </c>
      <c r="H1591" s="1226">
        <f>'SITE 10'!E51</f>
        <v>0</v>
      </c>
    </row>
    <row r="1592" spans="1:8" x14ac:dyDescent="0.25">
      <c r="A1592" s="1217" t="s">
        <v>399</v>
      </c>
      <c r="B1592" s="1217" t="str">
        <f>'SITE 10'!$H$6</f>
        <v>SITE 10</v>
      </c>
      <c r="C1592" s="1217" t="s">
        <v>470</v>
      </c>
      <c r="D1592" s="1218" t="s">
        <v>315</v>
      </c>
      <c r="E1592" s="1223" t="str">
        <f>'SITE 10'!B52</f>
        <v>Agents d'entretien 3</v>
      </c>
      <c r="F1592" s="1224">
        <f>'SITE 10'!C52</f>
        <v>0</v>
      </c>
      <c r="G1592" s="1225">
        <f>'SITE 10'!D52</f>
        <v>0</v>
      </c>
      <c r="H1592" s="1226">
        <f>'SITE 10'!E52</f>
        <v>0</v>
      </c>
    </row>
    <row r="1593" spans="1:8" x14ac:dyDescent="0.25">
      <c r="A1593" s="1217" t="s">
        <v>399</v>
      </c>
      <c r="B1593" s="1217" t="str">
        <f>'SITE 10'!$H$6</f>
        <v>SITE 10</v>
      </c>
      <c r="C1593" s="1217" t="s">
        <v>470</v>
      </c>
      <c r="D1593" s="1218" t="s">
        <v>316</v>
      </c>
      <c r="E1593" s="1223" t="str">
        <f>'SITE 10'!B56</f>
        <v>Secrétaire 1</v>
      </c>
      <c r="F1593" s="1224">
        <f>'SITE 10'!C56</f>
        <v>0</v>
      </c>
      <c r="G1593" s="1225">
        <f>'SITE 10'!D56</f>
        <v>0</v>
      </c>
      <c r="H1593" s="1226">
        <f>'SITE 10'!E56</f>
        <v>0</v>
      </c>
    </row>
    <row r="1594" spans="1:8" x14ac:dyDescent="0.25">
      <c r="A1594" s="1217" t="s">
        <v>399</v>
      </c>
      <c r="B1594" s="1217" t="str">
        <f>'SITE 10'!$H$6</f>
        <v>SITE 10</v>
      </c>
      <c r="C1594" s="1217" t="s">
        <v>470</v>
      </c>
      <c r="D1594" s="1218" t="s">
        <v>316</v>
      </c>
      <c r="E1594" s="1223" t="str">
        <f>'SITE 10'!B57</f>
        <v>Secrétaire 2</v>
      </c>
      <c r="F1594" s="1224">
        <f>'SITE 10'!C57</f>
        <v>0</v>
      </c>
      <c r="G1594" s="1225">
        <f>'SITE 10'!D57</f>
        <v>0</v>
      </c>
      <c r="H1594" s="1226">
        <f>'SITE 10'!E57</f>
        <v>0</v>
      </c>
    </row>
    <row r="1595" spans="1:8" x14ac:dyDescent="0.25">
      <c r="A1595" s="1217" t="s">
        <v>399</v>
      </c>
      <c r="B1595" s="1217" t="str">
        <f>'SITE 10'!$H$6</f>
        <v>SITE 10</v>
      </c>
      <c r="C1595" s="1217" t="s">
        <v>470</v>
      </c>
      <c r="D1595" s="1218" t="s">
        <v>316</v>
      </c>
      <c r="E1595" s="1223" t="str">
        <f>'SITE 10'!B58</f>
        <v>Secrétaire 3</v>
      </c>
      <c r="F1595" s="1224">
        <f>'SITE 10'!C58</f>
        <v>0</v>
      </c>
      <c r="G1595" s="1225">
        <f>'SITE 10'!D58</f>
        <v>0</v>
      </c>
      <c r="H1595" s="1226">
        <f>'SITE 10'!E58</f>
        <v>0</v>
      </c>
    </row>
    <row r="1596" spans="1:8" x14ac:dyDescent="0.25">
      <c r="A1596" s="1217" t="s">
        <v>399</v>
      </c>
      <c r="B1596" s="1217" t="str">
        <f>'SITE 10'!$H$6</f>
        <v>SITE 10</v>
      </c>
      <c r="C1596" s="1217" t="s">
        <v>470</v>
      </c>
      <c r="D1596" s="1218" t="s">
        <v>316</v>
      </c>
      <c r="E1596" s="1223" t="str">
        <f>'SITE 10'!B59</f>
        <v>Secrétaire 4</v>
      </c>
      <c r="F1596" s="1224">
        <f>'SITE 10'!C59</f>
        <v>0</v>
      </c>
      <c r="G1596" s="1225">
        <f>'SITE 10'!D59</f>
        <v>0</v>
      </c>
      <c r="H1596" s="1226">
        <f>'SITE 10'!E59</f>
        <v>0</v>
      </c>
    </row>
    <row r="1597" spans="1:8" x14ac:dyDescent="0.25">
      <c r="A1597" s="1217" t="s">
        <v>399</v>
      </c>
      <c r="B1597" s="1217" t="str">
        <f>'SITE 10'!$H$6</f>
        <v>SITE 10</v>
      </c>
      <c r="C1597" s="1217" t="s">
        <v>470</v>
      </c>
      <c r="D1597" s="1218" t="s">
        <v>316</v>
      </c>
      <c r="E1597" s="1223" t="str">
        <f>'SITE 10'!B60</f>
        <v>Secrétaire 5</v>
      </c>
      <c r="F1597" s="1224">
        <f>'SITE 10'!C60</f>
        <v>0</v>
      </c>
      <c r="G1597" s="1225">
        <f>'SITE 10'!D60</f>
        <v>0</v>
      </c>
      <c r="H1597" s="1226">
        <f>'SITE 10'!E60</f>
        <v>0</v>
      </c>
    </row>
    <row r="1598" spans="1:8" x14ac:dyDescent="0.25">
      <c r="A1598" s="1217" t="s">
        <v>399</v>
      </c>
      <c r="B1598" s="1217" t="str">
        <f>'SITE 10'!$H$6</f>
        <v>SITE 10</v>
      </c>
      <c r="C1598" s="1217" t="s">
        <v>606</v>
      </c>
      <c r="D1598" s="1218" t="s">
        <v>21</v>
      </c>
      <c r="E1598" s="1223" t="str">
        <f>'SITE 10'!B381</f>
        <v>Coordinateur 1</v>
      </c>
      <c r="F1598" s="1224">
        <f>'SITE 10'!C381</f>
        <v>0</v>
      </c>
      <c r="G1598" s="1225">
        <f>'SITE 10'!D381</f>
        <v>0</v>
      </c>
      <c r="H1598" s="1226">
        <f>'SITE 10'!E381</f>
        <v>0</v>
      </c>
    </row>
    <row r="1599" spans="1:8" x14ac:dyDescent="0.25">
      <c r="A1599" s="1217" t="s">
        <v>399</v>
      </c>
      <c r="B1599" s="1217" t="str">
        <f>'SITE 10'!$H$6</f>
        <v>SITE 10</v>
      </c>
      <c r="C1599" s="1217" t="s">
        <v>606</v>
      </c>
      <c r="D1599" s="1218" t="s">
        <v>21</v>
      </c>
      <c r="E1599" s="1223" t="str">
        <f>'SITE 10'!B382</f>
        <v>Coordinateur 2</v>
      </c>
      <c r="F1599" s="1224">
        <f>'SITE 10'!C382</f>
        <v>0</v>
      </c>
      <c r="G1599" s="1225">
        <f>'SITE 10'!D382</f>
        <v>0</v>
      </c>
      <c r="H1599" s="1226">
        <f>'SITE 10'!E382</f>
        <v>0</v>
      </c>
    </row>
    <row r="1600" spans="1:8" x14ac:dyDescent="0.25">
      <c r="A1600" s="1217" t="s">
        <v>399</v>
      </c>
      <c r="B1600" s="1217" t="str">
        <f>'SITE 10'!$H$6</f>
        <v>SITE 10</v>
      </c>
      <c r="C1600" s="1217" t="s">
        <v>606</v>
      </c>
      <c r="D1600" s="1218" t="s">
        <v>21</v>
      </c>
      <c r="E1600" s="1223" t="str">
        <f>'SITE 10'!B383</f>
        <v>Coordinateur 3</v>
      </c>
      <c r="F1600" s="1224">
        <f>'SITE 10'!C383</f>
        <v>0</v>
      </c>
      <c r="G1600" s="1225">
        <f>'SITE 10'!D383</f>
        <v>0</v>
      </c>
      <c r="H1600" s="1226">
        <f>'SITE 10'!E383</f>
        <v>0</v>
      </c>
    </row>
    <row r="1601" spans="1:8" x14ac:dyDescent="0.25">
      <c r="A1601" s="1217" t="s">
        <v>399</v>
      </c>
      <c r="B1601" s="1217" t="str">
        <f>'SITE 10'!$H$6</f>
        <v>SITE 10</v>
      </c>
      <c r="C1601" s="1217" t="s">
        <v>606</v>
      </c>
      <c r="D1601" s="1218" t="s">
        <v>605</v>
      </c>
      <c r="E1601" s="1223" t="str">
        <f>'SITE 10'!B387</f>
        <v>Responsable 1</v>
      </c>
      <c r="F1601" s="1224">
        <f>'SITE 10'!C387</f>
        <v>0</v>
      </c>
      <c r="G1601" s="1225">
        <f>'SITE 10'!D387</f>
        <v>0</v>
      </c>
      <c r="H1601" s="1226">
        <f>'SITE 10'!E387</f>
        <v>0</v>
      </c>
    </row>
    <row r="1602" spans="1:8" x14ac:dyDescent="0.25">
      <c r="A1602" s="1217" t="s">
        <v>399</v>
      </c>
      <c r="B1602" s="1217" t="str">
        <f>'SITE 10'!$H$6</f>
        <v>SITE 10</v>
      </c>
      <c r="C1602" s="1217" t="s">
        <v>606</v>
      </c>
      <c r="D1602" s="1218" t="s">
        <v>605</v>
      </c>
      <c r="E1602" s="1223" t="str">
        <f>'SITE 10'!B388</f>
        <v>Responsable 2</v>
      </c>
      <c r="F1602" s="1224">
        <f>'SITE 10'!C388</f>
        <v>0</v>
      </c>
      <c r="G1602" s="1225">
        <f>'SITE 10'!D388</f>
        <v>0</v>
      </c>
      <c r="H1602" s="1226">
        <f>'SITE 10'!E388</f>
        <v>0</v>
      </c>
    </row>
    <row r="1603" spans="1:8" x14ac:dyDescent="0.25">
      <c r="A1603" s="1217" t="s">
        <v>399</v>
      </c>
      <c r="B1603" s="1217" t="str">
        <f>'SITE 10'!$H$6</f>
        <v>SITE 10</v>
      </c>
      <c r="C1603" s="1217" t="s">
        <v>606</v>
      </c>
      <c r="D1603" s="1218" t="s">
        <v>605</v>
      </c>
      <c r="E1603" s="1223" t="str">
        <f>'SITE 10'!B389</f>
        <v>Responsable 3</v>
      </c>
      <c r="F1603" s="1224">
        <f>'SITE 10'!C389</f>
        <v>0</v>
      </c>
      <c r="G1603" s="1225">
        <f>'SITE 10'!D389</f>
        <v>0</v>
      </c>
      <c r="H1603" s="1226">
        <f>'SITE 10'!E389</f>
        <v>0</v>
      </c>
    </row>
    <row r="1604" spans="1:8" x14ac:dyDescent="0.25">
      <c r="A1604" s="1217" t="s">
        <v>399</v>
      </c>
      <c r="B1604" s="1217" t="str">
        <f>'SITE 10'!$H$6</f>
        <v>SITE 10</v>
      </c>
      <c r="C1604" s="1217" t="s">
        <v>606</v>
      </c>
      <c r="D1604" s="1218" t="s">
        <v>46</v>
      </c>
      <c r="E1604" s="1223" t="str">
        <f>'SITE 10'!B393</f>
        <v>Animateur 1</v>
      </c>
      <c r="F1604" s="1224">
        <f>'SITE 10'!C393</f>
        <v>0</v>
      </c>
      <c r="G1604" s="1225">
        <f>'SITE 10'!D393</f>
        <v>0</v>
      </c>
      <c r="H1604" s="1226">
        <f>'SITE 10'!E393</f>
        <v>0</v>
      </c>
    </row>
    <row r="1605" spans="1:8" x14ac:dyDescent="0.25">
      <c r="A1605" s="1217" t="s">
        <v>399</v>
      </c>
      <c r="B1605" s="1217" t="str">
        <f>'SITE 10'!$H$6</f>
        <v>SITE 10</v>
      </c>
      <c r="C1605" s="1217" t="s">
        <v>606</v>
      </c>
      <c r="D1605" s="1218" t="s">
        <v>46</v>
      </c>
      <c r="E1605" s="1223" t="str">
        <f>'SITE 10'!B394</f>
        <v>Animateur 2</v>
      </c>
      <c r="F1605" s="1224">
        <f>'SITE 10'!C394</f>
        <v>0</v>
      </c>
      <c r="G1605" s="1225">
        <f>'SITE 10'!D394</f>
        <v>0</v>
      </c>
      <c r="H1605" s="1226">
        <f>'SITE 10'!E394</f>
        <v>0</v>
      </c>
    </row>
    <row r="1606" spans="1:8" x14ac:dyDescent="0.25">
      <c r="A1606" s="1217" t="s">
        <v>399</v>
      </c>
      <c r="B1606" s="1217" t="str">
        <f>'SITE 10'!$H$6</f>
        <v>SITE 10</v>
      </c>
      <c r="C1606" s="1217" t="s">
        <v>606</v>
      </c>
      <c r="D1606" s="1218" t="s">
        <v>46</v>
      </c>
      <c r="E1606" s="1223" t="str">
        <f>'SITE 10'!B395</f>
        <v>Animateur 3</v>
      </c>
      <c r="F1606" s="1224">
        <f>'SITE 10'!C395</f>
        <v>0</v>
      </c>
      <c r="G1606" s="1225">
        <f>'SITE 10'!D395</f>
        <v>0</v>
      </c>
      <c r="H1606" s="1226">
        <f>'SITE 10'!E395</f>
        <v>0</v>
      </c>
    </row>
    <row r="1607" spans="1:8" x14ac:dyDescent="0.25">
      <c r="A1607" s="1217" t="s">
        <v>399</v>
      </c>
      <c r="B1607" s="1217" t="str">
        <f>'SITE 10'!$H$6</f>
        <v>SITE 10</v>
      </c>
      <c r="C1607" s="1217" t="s">
        <v>606</v>
      </c>
      <c r="D1607" s="1218" t="s">
        <v>46</v>
      </c>
      <c r="E1607" s="1223" t="str">
        <f>'SITE 10'!B396</f>
        <v>Animateur 4</v>
      </c>
      <c r="F1607" s="1224">
        <f>'SITE 10'!C396</f>
        <v>0</v>
      </c>
      <c r="G1607" s="1225">
        <f>'SITE 10'!D396</f>
        <v>0</v>
      </c>
      <c r="H1607" s="1226">
        <f>'SITE 10'!E396</f>
        <v>0</v>
      </c>
    </row>
    <row r="1608" spans="1:8" x14ac:dyDescent="0.25">
      <c r="A1608" s="1217" t="s">
        <v>399</v>
      </c>
      <c r="B1608" s="1217" t="str">
        <f>'SITE 10'!$H$6</f>
        <v>SITE 10</v>
      </c>
      <c r="C1608" s="1217" t="s">
        <v>606</v>
      </c>
      <c r="D1608" s="1218" t="s">
        <v>46</v>
      </c>
      <c r="E1608" s="1223" t="str">
        <f>'SITE 10'!B397</f>
        <v>Animateur 5</v>
      </c>
      <c r="F1608" s="1224">
        <f>'SITE 10'!C397</f>
        <v>0</v>
      </c>
      <c r="G1608" s="1225">
        <f>'SITE 10'!D397</f>
        <v>0</v>
      </c>
      <c r="H1608" s="1226">
        <f>'SITE 10'!E397</f>
        <v>0</v>
      </c>
    </row>
    <row r="1609" spans="1:8" x14ac:dyDescent="0.25">
      <c r="A1609" s="1217" t="s">
        <v>399</v>
      </c>
      <c r="B1609" s="1217" t="str">
        <f>'SITE 10'!$H$6</f>
        <v>SITE 10</v>
      </c>
      <c r="C1609" s="1217" t="s">
        <v>606</v>
      </c>
      <c r="D1609" s="1218" t="s">
        <v>46</v>
      </c>
      <c r="E1609" s="1223" t="str">
        <f>'SITE 10'!B398</f>
        <v>Animateur 6</v>
      </c>
      <c r="F1609" s="1224">
        <f>'SITE 10'!C398</f>
        <v>0</v>
      </c>
      <c r="G1609" s="1225">
        <f>'SITE 10'!D398</f>
        <v>0</v>
      </c>
      <c r="H1609" s="1226">
        <f>'SITE 10'!E398</f>
        <v>0</v>
      </c>
    </row>
    <row r="1610" spans="1:8" x14ac:dyDescent="0.25">
      <c r="A1610" s="1217" t="s">
        <v>399</v>
      </c>
      <c r="B1610" s="1217" t="str">
        <f>'SITE 10'!$H$6</f>
        <v>SITE 10</v>
      </c>
      <c r="C1610" s="1217" t="s">
        <v>606</v>
      </c>
      <c r="D1610" s="1218" t="s">
        <v>46</v>
      </c>
      <c r="E1610" s="1223" t="str">
        <f>'SITE 10'!B399</f>
        <v>Animateur 7</v>
      </c>
      <c r="F1610" s="1224">
        <f>'SITE 10'!C399</f>
        <v>0</v>
      </c>
      <c r="G1610" s="1225">
        <f>'SITE 10'!D399</f>
        <v>0</v>
      </c>
      <c r="H1610" s="1226">
        <f>'SITE 10'!E399</f>
        <v>0</v>
      </c>
    </row>
    <row r="1611" spans="1:8" x14ac:dyDescent="0.25">
      <c r="A1611" s="1217" t="s">
        <v>399</v>
      </c>
      <c r="B1611" s="1217" t="str">
        <f>'SITE 10'!$H$6</f>
        <v>SITE 10</v>
      </c>
      <c r="C1611" s="1217" t="s">
        <v>606</v>
      </c>
      <c r="D1611" s="1218" t="s">
        <v>46</v>
      </c>
      <c r="E1611" s="1223" t="str">
        <f>'SITE 10'!B400</f>
        <v>Animateur 8</v>
      </c>
      <c r="F1611" s="1224">
        <f>'SITE 10'!C400</f>
        <v>0</v>
      </c>
      <c r="G1611" s="1225">
        <f>'SITE 10'!D400</f>
        <v>0</v>
      </c>
      <c r="H1611" s="1226">
        <f>'SITE 10'!E400</f>
        <v>0</v>
      </c>
    </row>
    <row r="1612" spans="1:8" x14ac:dyDescent="0.25">
      <c r="A1612" s="1217" t="s">
        <v>399</v>
      </c>
      <c r="B1612" s="1217" t="str">
        <f>'SITE 10'!$H$6</f>
        <v>SITE 10</v>
      </c>
      <c r="C1612" s="1217" t="s">
        <v>606</v>
      </c>
      <c r="D1612" s="1218" t="s">
        <v>46</v>
      </c>
      <c r="E1612" s="1223" t="str">
        <f>'SITE 10'!B401</f>
        <v>Animateur 9</v>
      </c>
      <c r="F1612" s="1224">
        <f>'SITE 10'!C401</f>
        <v>0</v>
      </c>
      <c r="G1612" s="1225">
        <f>'SITE 10'!D401</f>
        <v>0</v>
      </c>
      <c r="H1612" s="1226">
        <f>'SITE 10'!E401</f>
        <v>0</v>
      </c>
    </row>
    <row r="1613" spans="1:8" x14ac:dyDescent="0.25">
      <c r="A1613" s="1217" t="s">
        <v>399</v>
      </c>
      <c r="B1613" s="1217" t="str">
        <f>'SITE 10'!$H$6</f>
        <v>SITE 10</v>
      </c>
      <c r="C1613" s="1217" t="s">
        <v>606</v>
      </c>
      <c r="D1613" s="1218" t="s">
        <v>46</v>
      </c>
      <c r="E1613" s="1223" t="str">
        <f>'SITE 10'!B402</f>
        <v>Animateur 10</v>
      </c>
      <c r="F1613" s="1224">
        <f>'SITE 10'!C402</f>
        <v>0</v>
      </c>
      <c r="G1613" s="1225">
        <f>'SITE 10'!D402</f>
        <v>0</v>
      </c>
      <c r="H1613" s="1226">
        <f>'SITE 10'!E402</f>
        <v>0</v>
      </c>
    </row>
    <row r="1614" spans="1:8" x14ac:dyDescent="0.25">
      <c r="A1614" s="1217" t="s">
        <v>399</v>
      </c>
      <c r="B1614" s="1217" t="str">
        <f>'SITE 10'!$H$6</f>
        <v>SITE 10</v>
      </c>
      <c r="C1614" s="1217" t="s">
        <v>606</v>
      </c>
      <c r="D1614" s="1218" t="s">
        <v>46</v>
      </c>
      <c r="E1614" s="1223" t="str">
        <f>'SITE 10'!B403</f>
        <v>Animateur 11</v>
      </c>
      <c r="F1614" s="1224">
        <f>'SITE 10'!C403</f>
        <v>0</v>
      </c>
      <c r="G1614" s="1225">
        <f>'SITE 10'!D403</f>
        <v>0</v>
      </c>
      <c r="H1614" s="1226">
        <f>'SITE 10'!E403</f>
        <v>0</v>
      </c>
    </row>
    <row r="1615" spans="1:8" x14ac:dyDescent="0.25">
      <c r="A1615" s="1217" t="s">
        <v>399</v>
      </c>
      <c r="B1615" s="1217" t="str">
        <f>'SITE 10'!$H$6</f>
        <v>SITE 10</v>
      </c>
      <c r="C1615" s="1217" t="s">
        <v>606</v>
      </c>
      <c r="D1615" s="1218" t="s">
        <v>46</v>
      </c>
      <c r="E1615" s="1223" t="str">
        <f>'SITE 10'!B404</f>
        <v>Animateur 12</v>
      </c>
      <c r="F1615" s="1224">
        <f>'SITE 10'!C404</f>
        <v>0</v>
      </c>
      <c r="G1615" s="1225">
        <f>'SITE 10'!D404</f>
        <v>0</v>
      </c>
      <c r="H1615" s="1226">
        <f>'SITE 10'!E404</f>
        <v>0</v>
      </c>
    </row>
    <row r="1616" spans="1:8" x14ac:dyDescent="0.25">
      <c r="A1616" s="1217" t="s">
        <v>399</v>
      </c>
      <c r="B1616" s="1217" t="str">
        <f>'SITE 10'!$H$6</f>
        <v>SITE 10</v>
      </c>
      <c r="C1616" s="1217" t="s">
        <v>606</v>
      </c>
      <c r="D1616" s="1218" t="s">
        <v>46</v>
      </c>
      <c r="E1616" s="1223" t="str">
        <f>'SITE 10'!B405</f>
        <v>Animateur 13</v>
      </c>
      <c r="F1616" s="1224">
        <f>'SITE 10'!C405</f>
        <v>0</v>
      </c>
      <c r="G1616" s="1225">
        <f>'SITE 10'!D405</f>
        <v>0</v>
      </c>
      <c r="H1616" s="1226">
        <f>'SITE 10'!E405</f>
        <v>0</v>
      </c>
    </row>
    <row r="1617" spans="1:8" x14ac:dyDescent="0.25">
      <c r="A1617" s="1217" t="s">
        <v>399</v>
      </c>
      <c r="B1617" s="1217" t="str">
        <f>'SITE 10'!$H$6</f>
        <v>SITE 10</v>
      </c>
      <c r="C1617" s="1217" t="s">
        <v>606</v>
      </c>
      <c r="D1617" s="1218" t="s">
        <v>46</v>
      </c>
      <c r="E1617" s="1223" t="str">
        <f>'SITE 10'!B406</f>
        <v>Animateur 14</v>
      </c>
      <c r="F1617" s="1224">
        <f>'SITE 10'!C406</f>
        <v>0</v>
      </c>
      <c r="G1617" s="1225">
        <f>'SITE 10'!D406</f>
        <v>0</v>
      </c>
      <c r="H1617" s="1226">
        <f>'SITE 10'!E406</f>
        <v>0</v>
      </c>
    </row>
    <row r="1618" spans="1:8" x14ac:dyDescent="0.25">
      <c r="A1618" s="1217" t="s">
        <v>399</v>
      </c>
      <c r="B1618" s="1217" t="str">
        <f>'SITE 10'!$H$6</f>
        <v>SITE 10</v>
      </c>
      <c r="C1618" s="1217" t="s">
        <v>606</v>
      </c>
      <c r="D1618" s="1218" t="s">
        <v>46</v>
      </c>
      <c r="E1618" s="1223" t="str">
        <f>'SITE 10'!B407</f>
        <v>Animateur 15</v>
      </c>
      <c r="F1618" s="1224">
        <f>'SITE 10'!C407</f>
        <v>0</v>
      </c>
      <c r="G1618" s="1225">
        <f>'SITE 10'!D407</f>
        <v>0</v>
      </c>
      <c r="H1618" s="1226">
        <f>'SITE 10'!E407</f>
        <v>0</v>
      </c>
    </row>
    <row r="1619" spans="1:8" x14ac:dyDescent="0.25">
      <c r="A1619" s="1217" t="s">
        <v>399</v>
      </c>
      <c r="B1619" s="1217" t="str">
        <f>'SITE 10'!$H$6</f>
        <v>SITE 10</v>
      </c>
      <c r="C1619" s="1217" t="s">
        <v>606</v>
      </c>
      <c r="D1619" s="1218" t="s">
        <v>315</v>
      </c>
      <c r="E1619" s="1223" t="str">
        <f>'SITE 10'!B411</f>
        <v>Agents d'entretien 1</v>
      </c>
      <c r="F1619" s="1224">
        <f>'SITE 10'!C411</f>
        <v>0</v>
      </c>
      <c r="G1619" s="1225">
        <f>'SITE 10'!D411</f>
        <v>0</v>
      </c>
      <c r="H1619" s="1226">
        <f>'SITE 10'!E411</f>
        <v>0</v>
      </c>
    </row>
    <row r="1620" spans="1:8" x14ac:dyDescent="0.25">
      <c r="A1620" s="1217" t="s">
        <v>399</v>
      </c>
      <c r="B1620" s="1217" t="str">
        <f>'SITE 10'!$H$6</f>
        <v>SITE 10</v>
      </c>
      <c r="C1620" s="1217" t="s">
        <v>606</v>
      </c>
      <c r="D1620" s="1218" t="s">
        <v>315</v>
      </c>
      <c r="E1620" s="1223" t="str">
        <f>'SITE 10'!B412</f>
        <v>Agents d'entretien 2</v>
      </c>
      <c r="F1620" s="1224">
        <f>'SITE 10'!C412</f>
        <v>0</v>
      </c>
      <c r="G1620" s="1225">
        <f>'SITE 10'!D412</f>
        <v>0</v>
      </c>
      <c r="H1620" s="1226">
        <f>'SITE 10'!E412</f>
        <v>0</v>
      </c>
    </row>
    <row r="1621" spans="1:8" x14ac:dyDescent="0.25">
      <c r="A1621" s="1217" t="s">
        <v>399</v>
      </c>
      <c r="B1621" s="1217" t="str">
        <f>'SITE 10'!$H$6</f>
        <v>SITE 10</v>
      </c>
      <c r="C1621" s="1217" t="s">
        <v>606</v>
      </c>
      <c r="D1621" s="1218" t="s">
        <v>315</v>
      </c>
      <c r="E1621" s="1223" t="str">
        <f>'SITE 10'!B413</f>
        <v>Agents d'entretien 3</v>
      </c>
      <c r="F1621" s="1224">
        <f>'SITE 10'!C413</f>
        <v>0</v>
      </c>
      <c r="G1621" s="1225">
        <f>'SITE 10'!D413</f>
        <v>0</v>
      </c>
      <c r="H1621" s="1226">
        <f>'SITE 10'!E413</f>
        <v>0</v>
      </c>
    </row>
    <row r="1622" spans="1:8" x14ac:dyDescent="0.25">
      <c r="A1622" s="1217" t="s">
        <v>399</v>
      </c>
      <c r="B1622" s="1217" t="str">
        <f>'SITE 10'!$H$6</f>
        <v>SITE 10</v>
      </c>
      <c r="C1622" s="1217" t="s">
        <v>606</v>
      </c>
      <c r="D1622" s="1218" t="s">
        <v>316</v>
      </c>
      <c r="E1622" s="1223" t="str">
        <f>'SITE 10'!B417</f>
        <v>Secrétaire 1</v>
      </c>
      <c r="F1622" s="1224">
        <f>'SITE 10'!C417</f>
        <v>0</v>
      </c>
      <c r="G1622" s="1225">
        <f>'SITE 10'!D417</f>
        <v>0</v>
      </c>
      <c r="H1622" s="1226">
        <f>'SITE 10'!E417</f>
        <v>0</v>
      </c>
    </row>
    <row r="1623" spans="1:8" x14ac:dyDescent="0.25">
      <c r="A1623" s="1217" t="s">
        <v>399</v>
      </c>
      <c r="B1623" s="1217" t="str">
        <f>'SITE 10'!$H$6</f>
        <v>SITE 10</v>
      </c>
      <c r="C1623" s="1217" t="s">
        <v>606</v>
      </c>
      <c r="D1623" s="1218" t="s">
        <v>316</v>
      </c>
      <c r="E1623" s="1223" t="str">
        <f>'SITE 10'!B418</f>
        <v>Secrétaire 2</v>
      </c>
      <c r="F1623" s="1224">
        <f>'SITE 10'!C418</f>
        <v>0</v>
      </c>
      <c r="G1623" s="1225">
        <f>'SITE 10'!D418</f>
        <v>0</v>
      </c>
      <c r="H1623" s="1226">
        <f>'SITE 10'!E418</f>
        <v>0</v>
      </c>
    </row>
    <row r="1624" spans="1:8" x14ac:dyDescent="0.25">
      <c r="A1624" s="1217" t="s">
        <v>399</v>
      </c>
      <c r="B1624" s="1217" t="str">
        <f>'SITE 10'!$H$6</f>
        <v>SITE 10</v>
      </c>
      <c r="C1624" s="1217" t="s">
        <v>606</v>
      </c>
      <c r="D1624" s="1218" t="s">
        <v>316</v>
      </c>
      <c r="E1624" s="1223" t="str">
        <f>'SITE 10'!B419</f>
        <v>Secrétaire 3</v>
      </c>
      <c r="F1624" s="1224">
        <f>'SITE 10'!C419</f>
        <v>0</v>
      </c>
      <c r="G1624" s="1225">
        <f>'SITE 10'!D419</f>
        <v>0</v>
      </c>
      <c r="H1624" s="1226">
        <f>'SITE 10'!E419</f>
        <v>0</v>
      </c>
    </row>
    <row r="1625" spans="1:8" x14ac:dyDescent="0.25">
      <c r="A1625" s="1217" t="s">
        <v>399</v>
      </c>
      <c r="B1625" s="1217" t="str">
        <f>'SITE 10'!$H$6</f>
        <v>SITE 10</v>
      </c>
      <c r="C1625" s="1217" t="s">
        <v>606</v>
      </c>
      <c r="D1625" s="1218" t="s">
        <v>316</v>
      </c>
      <c r="E1625" s="1223" t="str">
        <f>'SITE 10'!B420</f>
        <v>Secrétaire 4</v>
      </c>
      <c r="F1625" s="1224">
        <f>'SITE 10'!C420</f>
        <v>0</v>
      </c>
      <c r="G1625" s="1225">
        <f>'SITE 10'!D420</f>
        <v>0</v>
      </c>
      <c r="H1625" s="1226">
        <f>'SITE 10'!E420</f>
        <v>0</v>
      </c>
    </row>
    <row r="1626" spans="1:8" x14ac:dyDescent="0.25">
      <c r="A1626" s="1217" t="s">
        <v>399</v>
      </c>
      <c r="B1626" s="1217" t="str">
        <f>'SITE 10'!$H$6</f>
        <v>SITE 10</v>
      </c>
      <c r="C1626" s="1217" t="s">
        <v>606</v>
      </c>
      <c r="D1626" s="1218" t="s">
        <v>316</v>
      </c>
      <c r="E1626" s="1223" t="str">
        <f>'SITE 10'!B421</f>
        <v>Secrétaire 5</v>
      </c>
      <c r="F1626" s="1224">
        <f>'SITE 10'!C421</f>
        <v>0</v>
      </c>
      <c r="G1626" s="1225">
        <f>'SITE 10'!D421</f>
        <v>0</v>
      </c>
      <c r="H1626" s="1226">
        <f>'SITE 10'!E421</f>
        <v>0</v>
      </c>
    </row>
    <row r="1627" spans="1:8" x14ac:dyDescent="0.25">
      <c r="A1627" s="1217" t="s">
        <v>399</v>
      </c>
      <c r="B1627" s="1217" t="str">
        <f>'SITE 10'!$H$6</f>
        <v>SITE 10</v>
      </c>
      <c r="C1627" s="1217" t="s">
        <v>607</v>
      </c>
      <c r="D1627" s="1218" t="s">
        <v>21</v>
      </c>
      <c r="E1627" s="1223" t="str">
        <f>'SITE 10'!B512</f>
        <v>Coordinateur 1</v>
      </c>
      <c r="F1627" s="1224">
        <f>'SITE 10'!C512</f>
        <v>0</v>
      </c>
      <c r="G1627" s="1225">
        <f>'SITE 10'!D512</f>
        <v>0</v>
      </c>
      <c r="H1627" s="1226">
        <f>'SITE 10'!E512</f>
        <v>0</v>
      </c>
    </row>
    <row r="1628" spans="1:8" x14ac:dyDescent="0.25">
      <c r="A1628" s="1217" t="s">
        <v>399</v>
      </c>
      <c r="B1628" s="1217" t="str">
        <f>'SITE 10'!$H$6</f>
        <v>SITE 10</v>
      </c>
      <c r="C1628" s="1217" t="s">
        <v>607</v>
      </c>
      <c r="D1628" s="1218" t="s">
        <v>21</v>
      </c>
      <c r="E1628" s="1223" t="str">
        <f>'SITE 10'!B513</f>
        <v>Coordinateur 2</v>
      </c>
      <c r="F1628" s="1224">
        <f>'SITE 10'!C513</f>
        <v>0</v>
      </c>
      <c r="G1628" s="1225">
        <f>'SITE 10'!D513</f>
        <v>0</v>
      </c>
      <c r="H1628" s="1226">
        <f>'SITE 10'!E513</f>
        <v>0</v>
      </c>
    </row>
    <row r="1629" spans="1:8" x14ac:dyDescent="0.25">
      <c r="A1629" s="1217" t="s">
        <v>399</v>
      </c>
      <c r="B1629" s="1217" t="str">
        <f>'SITE 10'!$H$6</f>
        <v>SITE 10</v>
      </c>
      <c r="C1629" s="1217" t="s">
        <v>607</v>
      </c>
      <c r="D1629" s="1218" t="s">
        <v>21</v>
      </c>
      <c r="E1629" s="1223" t="str">
        <f>'SITE 10'!B514</f>
        <v>Coordinateur 3</v>
      </c>
      <c r="F1629" s="1224">
        <f>'SITE 10'!C514</f>
        <v>0</v>
      </c>
      <c r="G1629" s="1225">
        <f>'SITE 10'!D514</f>
        <v>0</v>
      </c>
      <c r="H1629" s="1226">
        <f>'SITE 10'!E514</f>
        <v>0</v>
      </c>
    </row>
    <row r="1630" spans="1:8" x14ac:dyDescent="0.25">
      <c r="A1630" s="1217" t="s">
        <v>399</v>
      </c>
      <c r="B1630" s="1217" t="str">
        <f>'SITE 10'!$H$6</f>
        <v>SITE 10</v>
      </c>
      <c r="C1630" s="1217" t="s">
        <v>607</v>
      </c>
      <c r="D1630" s="1218" t="s">
        <v>605</v>
      </c>
      <c r="E1630" s="1223" t="str">
        <f>'SITE 10'!B518</f>
        <v>Responsable 1</v>
      </c>
      <c r="F1630" s="1224">
        <f>'SITE 10'!C518</f>
        <v>0</v>
      </c>
      <c r="G1630" s="1225">
        <f>'SITE 10'!D518</f>
        <v>0</v>
      </c>
      <c r="H1630" s="1226">
        <f>'SITE 10'!E518</f>
        <v>0</v>
      </c>
    </row>
    <row r="1631" spans="1:8" x14ac:dyDescent="0.25">
      <c r="A1631" s="1217" t="s">
        <v>399</v>
      </c>
      <c r="B1631" s="1217" t="str">
        <f>'SITE 10'!$H$6</f>
        <v>SITE 10</v>
      </c>
      <c r="C1631" s="1217" t="s">
        <v>607</v>
      </c>
      <c r="D1631" s="1218" t="s">
        <v>605</v>
      </c>
      <c r="E1631" s="1223" t="str">
        <f>'SITE 10'!B519</f>
        <v>Responsable 2</v>
      </c>
      <c r="F1631" s="1224">
        <f>'SITE 10'!C519</f>
        <v>0</v>
      </c>
      <c r="G1631" s="1225">
        <f>'SITE 10'!D519</f>
        <v>0</v>
      </c>
      <c r="H1631" s="1226">
        <f>'SITE 10'!E519</f>
        <v>0</v>
      </c>
    </row>
    <row r="1632" spans="1:8" x14ac:dyDescent="0.25">
      <c r="A1632" s="1217" t="s">
        <v>399</v>
      </c>
      <c r="B1632" s="1217" t="str">
        <f>'SITE 10'!$H$6</f>
        <v>SITE 10</v>
      </c>
      <c r="C1632" s="1217" t="s">
        <v>607</v>
      </c>
      <c r="D1632" s="1218" t="s">
        <v>605</v>
      </c>
      <c r="E1632" s="1223" t="str">
        <f>'SITE 10'!B520</f>
        <v>Responsable 3</v>
      </c>
      <c r="F1632" s="1224">
        <f>'SITE 10'!C520</f>
        <v>0</v>
      </c>
      <c r="G1632" s="1225">
        <f>'SITE 10'!D520</f>
        <v>0</v>
      </c>
      <c r="H1632" s="1226">
        <f>'SITE 10'!E520</f>
        <v>0</v>
      </c>
    </row>
    <row r="1633" spans="1:8" x14ac:dyDescent="0.25">
      <c r="A1633" s="1217" t="s">
        <v>399</v>
      </c>
      <c r="B1633" s="1217" t="str">
        <f>'SITE 10'!$H$6</f>
        <v>SITE 10</v>
      </c>
      <c r="C1633" s="1217" t="s">
        <v>607</v>
      </c>
      <c r="D1633" s="1218" t="s">
        <v>46</v>
      </c>
      <c r="E1633" s="1223" t="str">
        <f>'SITE 10'!B524</f>
        <v>Animateur 1</v>
      </c>
      <c r="F1633" s="1224">
        <f>'SITE 10'!C524</f>
        <v>0</v>
      </c>
      <c r="G1633" s="1225">
        <f>'SITE 10'!D524</f>
        <v>0</v>
      </c>
      <c r="H1633" s="1226">
        <f>'SITE 10'!E524</f>
        <v>0</v>
      </c>
    </row>
    <row r="1634" spans="1:8" x14ac:dyDescent="0.25">
      <c r="A1634" s="1217" t="s">
        <v>399</v>
      </c>
      <c r="B1634" s="1217" t="str">
        <f>'SITE 10'!$H$6</f>
        <v>SITE 10</v>
      </c>
      <c r="C1634" s="1217" t="s">
        <v>607</v>
      </c>
      <c r="D1634" s="1218" t="s">
        <v>46</v>
      </c>
      <c r="E1634" s="1223" t="str">
        <f>'SITE 10'!B525</f>
        <v>Animateur 2</v>
      </c>
      <c r="F1634" s="1224">
        <f>'SITE 10'!C525</f>
        <v>0</v>
      </c>
      <c r="G1634" s="1225">
        <f>'SITE 10'!D525</f>
        <v>0</v>
      </c>
      <c r="H1634" s="1226">
        <f>'SITE 10'!E525</f>
        <v>0</v>
      </c>
    </row>
    <row r="1635" spans="1:8" x14ac:dyDescent="0.25">
      <c r="A1635" s="1217" t="s">
        <v>399</v>
      </c>
      <c r="B1635" s="1217" t="str">
        <f>'SITE 10'!$H$6</f>
        <v>SITE 10</v>
      </c>
      <c r="C1635" s="1217" t="s">
        <v>607</v>
      </c>
      <c r="D1635" s="1218" t="s">
        <v>46</v>
      </c>
      <c r="E1635" s="1223" t="str">
        <f>'SITE 10'!B526</f>
        <v>Animateur 3</v>
      </c>
      <c r="F1635" s="1224">
        <f>'SITE 10'!C526</f>
        <v>0</v>
      </c>
      <c r="G1635" s="1225">
        <f>'SITE 10'!D526</f>
        <v>0</v>
      </c>
      <c r="H1635" s="1226">
        <f>'SITE 10'!E526</f>
        <v>0</v>
      </c>
    </row>
    <row r="1636" spans="1:8" x14ac:dyDescent="0.25">
      <c r="A1636" s="1217" t="s">
        <v>399</v>
      </c>
      <c r="B1636" s="1217" t="str">
        <f>'SITE 10'!$H$6</f>
        <v>SITE 10</v>
      </c>
      <c r="C1636" s="1217" t="s">
        <v>607</v>
      </c>
      <c r="D1636" s="1218" t="s">
        <v>46</v>
      </c>
      <c r="E1636" s="1223" t="str">
        <f>'SITE 10'!B527</f>
        <v>Animateur 4</v>
      </c>
      <c r="F1636" s="1224">
        <f>'SITE 10'!C527</f>
        <v>0</v>
      </c>
      <c r="G1636" s="1225">
        <f>'SITE 10'!D527</f>
        <v>0</v>
      </c>
      <c r="H1636" s="1226">
        <f>'SITE 10'!E527</f>
        <v>0</v>
      </c>
    </row>
    <row r="1637" spans="1:8" x14ac:dyDescent="0.25">
      <c r="A1637" s="1217" t="s">
        <v>399</v>
      </c>
      <c r="B1637" s="1217" t="str">
        <f>'SITE 10'!$H$6</f>
        <v>SITE 10</v>
      </c>
      <c r="C1637" s="1217" t="s">
        <v>607</v>
      </c>
      <c r="D1637" s="1218" t="s">
        <v>46</v>
      </c>
      <c r="E1637" s="1223" t="str">
        <f>'SITE 10'!B528</f>
        <v>Animateur 5</v>
      </c>
      <c r="F1637" s="1224">
        <f>'SITE 10'!C528</f>
        <v>0</v>
      </c>
      <c r="G1637" s="1225">
        <f>'SITE 10'!D528</f>
        <v>0</v>
      </c>
      <c r="H1637" s="1226">
        <f>'SITE 10'!E528</f>
        <v>0</v>
      </c>
    </row>
    <row r="1638" spans="1:8" x14ac:dyDescent="0.25">
      <c r="A1638" s="1217" t="s">
        <v>399</v>
      </c>
      <c r="B1638" s="1217" t="str">
        <f>'SITE 10'!$H$6</f>
        <v>SITE 10</v>
      </c>
      <c r="C1638" s="1217" t="s">
        <v>607</v>
      </c>
      <c r="D1638" s="1218" t="s">
        <v>46</v>
      </c>
      <c r="E1638" s="1223" t="str">
        <f>'SITE 10'!B529</f>
        <v>Animateur 6</v>
      </c>
      <c r="F1638" s="1224">
        <f>'SITE 10'!C529</f>
        <v>0</v>
      </c>
      <c r="G1638" s="1225">
        <f>'SITE 10'!D529</f>
        <v>0</v>
      </c>
      <c r="H1638" s="1226">
        <f>'SITE 10'!E529</f>
        <v>0</v>
      </c>
    </row>
    <row r="1639" spans="1:8" x14ac:dyDescent="0.25">
      <c r="A1639" s="1217" t="s">
        <v>399</v>
      </c>
      <c r="B1639" s="1217" t="str">
        <f>'SITE 10'!$H$6</f>
        <v>SITE 10</v>
      </c>
      <c r="C1639" s="1217" t="s">
        <v>607</v>
      </c>
      <c r="D1639" s="1218" t="s">
        <v>46</v>
      </c>
      <c r="E1639" s="1223" t="str">
        <f>'SITE 10'!B530</f>
        <v>Animateur 7</v>
      </c>
      <c r="F1639" s="1224">
        <f>'SITE 10'!C530</f>
        <v>0</v>
      </c>
      <c r="G1639" s="1225">
        <f>'SITE 10'!D530</f>
        <v>0</v>
      </c>
      <c r="H1639" s="1226">
        <f>'SITE 10'!E530</f>
        <v>0</v>
      </c>
    </row>
    <row r="1640" spans="1:8" x14ac:dyDescent="0.25">
      <c r="A1640" s="1217" t="s">
        <v>399</v>
      </c>
      <c r="B1640" s="1217" t="str">
        <f>'SITE 10'!$H$6</f>
        <v>SITE 10</v>
      </c>
      <c r="C1640" s="1217" t="s">
        <v>607</v>
      </c>
      <c r="D1640" s="1218" t="s">
        <v>46</v>
      </c>
      <c r="E1640" s="1223" t="str">
        <f>'SITE 10'!B531</f>
        <v>Animateur 8</v>
      </c>
      <c r="F1640" s="1224">
        <f>'SITE 10'!C531</f>
        <v>0</v>
      </c>
      <c r="G1640" s="1225">
        <f>'SITE 10'!D531</f>
        <v>0</v>
      </c>
      <c r="H1640" s="1226">
        <f>'SITE 10'!E531</f>
        <v>0</v>
      </c>
    </row>
    <row r="1641" spans="1:8" x14ac:dyDescent="0.25">
      <c r="A1641" s="1217" t="s">
        <v>399</v>
      </c>
      <c r="B1641" s="1217" t="str">
        <f>'SITE 10'!$H$6</f>
        <v>SITE 10</v>
      </c>
      <c r="C1641" s="1217" t="s">
        <v>607</v>
      </c>
      <c r="D1641" s="1218" t="s">
        <v>46</v>
      </c>
      <c r="E1641" s="1223" t="str">
        <f>'SITE 10'!B532</f>
        <v>Animateur 9</v>
      </c>
      <c r="F1641" s="1224">
        <f>'SITE 10'!C532</f>
        <v>0</v>
      </c>
      <c r="G1641" s="1225">
        <f>'SITE 10'!D532</f>
        <v>0</v>
      </c>
      <c r="H1641" s="1226">
        <f>'SITE 10'!E532</f>
        <v>0</v>
      </c>
    </row>
    <row r="1642" spans="1:8" x14ac:dyDescent="0.25">
      <c r="A1642" s="1217" t="s">
        <v>399</v>
      </c>
      <c r="B1642" s="1217" t="str">
        <f>'SITE 10'!$H$6</f>
        <v>SITE 10</v>
      </c>
      <c r="C1642" s="1217" t="s">
        <v>607</v>
      </c>
      <c r="D1642" s="1218" t="s">
        <v>46</v>
      </c>
      <c r="E1642" s="1223" t="str">
        <f>'SITE 10'!B533</f>
        <v>Animateur 10</v>
      </c>
      <c r="F1642" s="1224">
        <f>'SITE 10'!C533</f>
        <v>0</v>
      </c>
      <c r="G1642" s="1225">
        <f>'SITE 10'!D533</f>
        <v>0</v>
      </c>
      <c r="H1642" s="1226">
        <f>'SITE 10'!E533</f>
        <v>0</v>
      </c>
    </row>
    <row r="1643" spans="1:8" x14ac:dyDescent="0.25">
      <c r="A1643" s="1217" t="s">
        <v>399</v>
      </c>
      <c r="B1643" s="1217" t="str">
        <f>'SITE 10'!$H$6</f>
        <v>SITE 10</v>
      </c>
      <c r="C1643" s="1217" t="s">
        <v>607</v>
      </c>
      <c r="D1643" s="1218" t="s">
        <v>46</v>
      </c>
      <c r="E1643" s="1223" t="str">
        <f>'SITE 10'!B534</f>
        <v>Animateur 11</v>
      </c>
      <c r="F1643" s="1224">
        <f>'SITE 10'!C534</f>
        <v>0</v>
      </c>
      <c r="G1643" s="1225">
        <f>'SITE 10'!D534</f>
        <v>0</v>
      </c>
      <c r="H1643" s="1226">
        <f>'SITE 10'!E534</f>
        <v>0</v>
      </c>
    </row>
    <row r="1644" spans="1:8" x14ac:dyDescent="0.25">
      <c r="A1644" s="1217" t="s">
        <v>399</v>
      </c>
      <c r="B1644" s="1217" t="str">
        <f>'SITE 10'!$H$6</f>
        <v>SITE 10</v>
      </c>
      <c r="C1644" s="1217" t="s">
        <v>607</v>
      </c>
      <c r="D1644" s="1218" t="s">
        <v>46</v>
      </c>
      <c r="E1644" s="1223" t="str">
        <f>'SITE 10'!B535</f>
        <v>Animateur 12</v>
      </c>
      <c r="F1644" s="1224">
        <f>'SITE 10'!C535</f>
        <v>0</v>
      </c>
      <c r="G1644" s="1225">
        <f>'SITE 10'!D535</f>
        <v>0</v>
      </c>
      <c r="H1644" s="1226">
        <f>'SITE 10'!E535</f>
        <v>0</v>
      </c>
    </row>
    <row r="1645" spans="1:8" x14ac:dyDescent="0.25">
      <c r="A1645" s="1217" t="s">
        <v>399</v>
      </c>
      <c r="B1645" s="1217" t="str">
        <f>'SITE 10'!$H$6</f>
        <v>SITE 10</v>
      </c>
      <c r="C1645" s="1217" t="s">
        <v>607</v>
      </c>
      <c r="D1645" s="1218" t="s">
        <v>46</v>
      </c>
      <c r="E1645" s="1223" t="str">
        <f>'SITE 10'!B536</f>
        <v>Animateur 13</v>
      </c>
      <c r="F1645" s="1224">
        <f>'SITE 10'!C536</f>
        <v>0</v>
      </c>
      <c r="G1645" s="1225">
        <f>'SITE 10'!D536</f>
        <v>0</v>
      </c>
      <c r="H1645" s="1226">
        <f>'SITE 10'!E536</f>
        <v>0</v>
      </c>
    </row>
    <row r="1646" spans="1:8" x14ac:dyDescent="0.25">
      <c r="A1646" s="1217" t="s">
        <v>399</v>
      </c>
      <c r="B1646" s="1217" t="str">
        <f>'SITE 10'!$H$6</f>
        <v>SITE 10</v>
      </c>
      <c r="C1646" s="1217" t="s">
        <v>607</v>
      </c>
      <c r="D1646" s="1218" t="s">
        <v>46</v>
      </c>
      <c r="E1646" s="1223" t="str">
        <f>'SITE 10'!B537</f>
        <v>Animateur 14</v>
      </c>
      <c r="F1646" s="1224">
        <f>'SITE 10'!C537</f>
        <v>0</v>
      </c>
      <c r="G1646" s="1225">
        <f>'SITE 10'!D537</f>
        <v>0</v>
      </c>
      <c r="H1646" s="1226">
        <f>'SITE 10'!E537</f>
        <v>0</v>
      </c>
    </row>
    <row r="1647" spans="1:8" x14ac:dyDescent="0.25">
      <c r="A1647" s="1217" t="s">
        <v>399</v>
      </c>
      <c r="B1647" s="1217" t="str">
        <f>'SITE 10'!$H$6</f>
        <v>SITE 10</v>
      </c>
      <c r="C1647" s="1217" t="s">
        <v>607</v>
      </c>
      <c r="D1647" s="1218" t="s">
        <v>46</v>
      </c>
      <c r="E1647" s="1223" t="str">
        <f>'SITE 10'!B538</f>
        <v>Animateur 15</v>
      </c>
      <c r="F1647" s="1224">
        <f>'SITE 10'!C538</f>
        <v>0</v>
      </c>
      <c r="G1647" s="1225">
        <f>'SITE 10'!D538</f>
        <v>0</v>
      </c>
      <c r="H1647" s="1226">
        <f>'SITE 10'!E538</f>
        <v>0</v>
      </c>
    </row>
    <row r="1648" spans="1:8" x14ac:dyDescent="0.25">
      <c r="A1648" s="1217" t="s">
        <v>399</v>
      </c>
      <c r="B1648" s="1217" t="str">
        <f>'SITE 10'!$H$6</f>
        <v>SITE 10</v>
      </c>
      <c r="C1648" s="1217" t="s">
        <v>607</v>
      </c>
      <c r="D1648" s="1218" t="s">
        <v>315</v>
      </c>
      <c r="E1648" s="1223" t="str">
        <f>'SITE 10'!B542</f>
        <v>Agents d'entretien 1</v>
      </c>
      <c r="F1648" s="1224">
        <f>'SITE 10'!C542</f>
        <v>0</v>
      </c>
      <c r="G1648" s="1225">
        <f>'SITE 10'!D542</f>
        <v>0</v>
      </c>
      <c r="H1648" s="1226">
        <f>'SITE 10'!E542</f>
        <v>0</v>
      </c>
    </row>
    <row r="1649" spans="1:8" x14ac:dyDescent="0.25">
      <c r="A1649" s="1217" t="s">
        <v>399</v>
      </c>
      <c r="B1649" s="1217" t="str">
        <f>'SITE 10'!$H$6</f>
        <v>SITE 10</v>
      </c>
      <c r="C1649" s="1217" t="s">
        <v>607</v>
      </c>
      <c r="D1649" s="1218" t="s">
        <v>315</v>
      </c>
      <c r="E1649" s="1223" t="str">
        <f>'SITE 10'!B543</f>
        <v>Agents d'entretien 2</v>
      </c>
      <c r="F1649" s="1224">
        <f>'SITE 10'!C543</f>
        <v>0</v>
      </c>
      <c r="G1649" s="1225">
        <f>'SITE 10'!D543</f>
        <v>0</v>
      </c>
      <c r="H1649" s="1226">
        <f>'SITE 10'!E543</f>
        <v>0</v>
      </c>
    </row>
    <row r="1650" spans="1:8" x14ac:dyDescent="0.25">
      <c r="A1650" s="1217" t="s">
        <v>399</v>
      </c>
      <c r="B1650" s="1217" t="str">
        <f>'SITE 10'!$H$6</f>
        <v>SITE 10</v>
      </c>
      <c r="C1650" s="1217" t="s">
        <v>607</v>
      </c>
      <c r="D1650" s="1218" t="s">
        <v>315</v>
      </c>
      <c r="E1650" s="1223" t="str">
        <f>'SITE 10'!B544</f>
        <v>Agents d'entretien 3</v>
      </c>
      <c r="F1650" s="1224">
        <f>'SITE 10'!C544</f>
        <v>0</v>
      </c>
      <c r="G1650" s="1225">
        <f>'SITE 10'!D544</f>
        <v>0</v>
      </c>
      <c r="H1650" s="1226">
        <f>'SITE 10'!E544</f>
        <v>0</v>
      </c>
    </row>
    <row r="1651" spans="1:8" x14ac:dyDescent="0.25">
      <c r="A1651" s="1217" t="s">
        <v>399</v>
      </c>
      <c r="B1651" s="1217" t="str">
        <f>'SITE 10'!$H$6</f>
        <v>SITE 10</v>
      </c>
      <c r="C1651" s="1217" t="s">
        <v>607</v>
      </c>
      <c r="D1651" s="1218" t="s">
        <v>316</v>
      </c>
      <c r="E1651" s="1223" t="str">
        <f>'SITE 10'!B548</f>
        <v>Secrétaire 1</v>
      </c>
      <c r="F1651" s="1224">
        <f>'SITE 10'!C548</f>
        <v>0</v>
      </c>
      <c r="G1651" s="1225">
        <f>'SITE 10'!D548</f>
        <v>0</v>
      </c>
      <c r="H1651" s="1226">
        <f>'SITE 10'!E548</f>
        <v>0</v>
      </c>
    </row>
    <row r="1652" spans="1:8" x14ac:dyDescent="0.25">
      <c r="A1652" s="1217" t="s">
        <v>399</v>
      </c>
      <c r="B1652" s="1217" t="str">
        <f>'SITE 10'!$H$6</f>
        <v>SITE 10</v>
      </c>
      <c r="C1652" s="1217" t="s">
        <v>607</v>
      </c>
      <c r="D1652" s="1218" t="s">
        <v>316</v>
      </c>
      <c r="E1652" s="1223" t="str">
        <f>'SITE 10'!B549</f>
        <v>Secrétaire 2</v>
      </c>
      <c r="F1652" s="1224">
        <f>'SITE 10'!C549</f>
        <v>0</v>
      </c>
      <c r="G1652" s="1225">
        <f>'SITE 10'!D549</f>
        <v>0</v>
      </c>
      <c r="H1652" s="1226">
        <f>'SITE 10'!E549</f>
        <v>0</v>
      </c>
    </row>
    <row r="1653" spans="1:8" x14ac:dyDescent="0.25">
      <c r="A1653" s="1217" t="s">
        <v>399</v>
      </c>
      <c r="B1653" s="1217" t="str">
        <f>'SITE 10'!$H$6</f>
        <v>SITE 10</v>
      </c>
      <c r="C1653" s="1217" t="s">
        <v>607</v>
      </c>
      <c r="D1653" s="1218" t="s">
        <v>316</v>
      </c>
      <c r="E1653" s="1223" t="str">
        <f>'SITE 10'!B550</f>
        <v>Secrétaire 3</v>
      </c>
      <c r="F1653" s="1224">
        <f>'SITE 10'!C550</f>
        <v>0</v>
      </c>
      <c r="G1653" s="1225">
        <f>'SITE 10'!D550</f>
        <v>0</v>
      </c>
      <c r="H1653" s="1226">
        <f>'SITE 10'!E550</f>
        <v>0</v>
      </c>
    </row>
    <row r="1654" spans="1:8" x14ac:dyDescent="0.25">
      <c r="A1654" s="1217" t="s">
        <v>399</v>
      </c>
      <c r="B1654" s="1217" t="str">
        <f>'SITE 10'!$H$6</f>
        <v>SITE 10</v>
      </c>
      <c r="C1654" s="1217" t="s">
        <v>607</v>
      </c>
      <c r="D1654" s="1218" t="s">
        <v>316</v>
      </c>
      <c r="E1654" s="1223" t="str">
        <f>'SITE 10'!B551</f>
        <v>Secrétaire 4</v>
      </c>
      <c r="F1654" s="1224">
        <f>'SITE 10'!C551</f>
        <v>0</v>
      </c>
      <c r="G1654" s="1225">
        <f>'SITE 10'!D551</f>
        <v>0</v>
      </c>
      <c r="H1654" s="1226">
        <f>'SITE 10'!E551</f>
        <v>0</v>
      </c>
    </row>
    <row r="1655" spans="1:8" x14ac:dyDescent="0.25">
      <c r="A1655" s="1217" t="s">
        <v>399</v>
      </c>
      <c r="B1655" s="1217" t="str">
        <f>'SITE 10'!$H$6</f>
        <v>SITE 10</v>
      </c>
      <c r="C1655" s="1217" t="s">
        <v>607</v>
      </c>
      <c r="D1655" s="1218" t="s">
        <v>316</v>
      </c>
      <c r="E1655" s="1223" t="str">
        <f>'SITE 10'!B552</f>
        <v>Secrétaire 5</v>
      </c>
      <c r="F1655" s="1224">
        <f>'SITE 10'!C552</f>
        <v>0</v>
      </c>
      <c r="G1655" s="1225">
        <f>'SITE 10'!D552</f>
        <v>0</v>
      </c>
      <c r="H1655" s="1226">
        <f>'SITE 10'!E552</f>
        <v>0</v>
      </c>
    </row>
    <row r="1656" spans="1:8" x14ac:dyDescent="0.25">
      <c r="A1656" s="1217" t="s">
        <v>399</v>
      </c>
      <c r="B1656" s="1217" t="str">
        <f>'SITE 10'!$H$6</f>
        <v>SITE 10</v>
      </c>
      <c r="C1656" s="1217" t="s">
        <v>609</v>
      </c>
      <c r="D1656" s="1218" t="s">
        <v>21</v>
      </c>
      <c r="E1656" s="1223" t="str">
        <f>'SITE 10'!B631</f>
        <v>Coordinateur 1</v>
      </c>
      <c r="F1656" s="1224">
        <f>'SITE 10'!C631</f>
        <v>0</v>
      </c>
      <c r="G1656" s="1225">
        <f>'SITE 10'!D631</f>
        <v>0</v>
      </c>
      <c r="H1656" s="1226">
        <f>'SITE 10'!E631</f>
        <v>0</v>
      </c>
    </row>
    <row r="1657" spans="1:8" x14ac:dyDescent="0.25">
      <c r="A1657" s="1217" t="s">
        <v>399</v>
      </c>
      <c r="B1657" s="1217" t="str">
        <f>'SITE 10'!$H$6</f>
        <v>SITE 10</v>
      </c>
      <c r="C1657" s="1217" t="s">
        <v>609</v>
      </c>
      <c r="D1657" s="1218" t="s">
        <v>21</v>
      </c>
      <c r="E1657" s="1223" t="str">
        <f>'SITE 10'!B632</f>
        <v>Coordinateur 2</v>
      </c>
      <c r="F1657" s="1224">
        <f>'SITE 10'!C632</f>
        <v>0</v>
      </c>
      <c r="G1657" s="1225">
        <f>'SITE 10'!D632</f>
        <v>0</v>
      </c>
      <c r="H1657" s="1226">
        <f>'SITE 10'!E632</f>
        <v>0</v>
      </c>
    </row>
    <row r="1658" spans="1:8" x14ac:dyDescent="0.25">
      <c r="A1658" s="1217" t="s">
        <v>399</v>
      </c>
      <c r="B1658" s="1217" t="str">
        <f>'SITE 10'!$H$6</f>
        <v>SITE 10</v>
      </c>
      <c r="C1658" s="1217" t="s">
        <v>609</v>
      </c>
      <c r="D1658" s="1218" t="s">
        <v>21</v>
      </c>
      <c r="E1658" s="1223" t="str">
        <f>'SITE 10'!B633</f>
        <v>Coordinateur 3</v>
      </c>
      <c r="F1658" s="1224">
        <f>'SITE 10'!C633</f>
        <v>0</v>
      </c>
      <c r="G1658" s="1225">
        <f>'SITE 10'!D633</f>
        <v>0</v>
      </c>
      <c r="H1658" s="1226">
        <f>'SITE 10'!E633</f>
        <v>0</v>
      </c>
    </row>
    <row r="1659" spans="1:8" x14ac:dyDescent="0.25">
      <c r="A1659" s="1217" t="s">
        <v>399</v>
      </c>
      <c r="B1659" s="1217" t="str">
        <f>'SITE 10'!$H$6</f>
        <v>SITE 10</v>
      </c>
      <c r="C1659" s="1217" t="s">
        <v>609</v>
      </c>
      <c r="D1659" s="1218" t="s">
        <v>605</v>
      </c>
      <c r="E1659" s="1223" t="str">
        <f>'SITE 10'!B637</f>
        <v>Responsable 1</v>
      </c>
      <c r="F1659" s="1224">
        <f>'SITE 10'!C637</f>
        <v>0</v>
      </c>
      <c r="G1659" s="1225">
        <f>'SITE 10'!D637</f>
        <v>0</v>
      </c>
      <c r="H1659" s="1226">
        <f>'SITE 10'!E637</f>
        <v>0</v>
      </c>
    </row>
    <row r="1660" spans="1:8" x14ac:dyDescent="0.25">
      <c r="A1660" s="1217" t="s">
        <v>399</v>
      </c>
      <c r="B1660" s="1217" t="str">
        <f>'SITE 10'!$H$6</f>
        <v>SITE 10</v>
      </c>
      <c r="C1660" s="1217" t="s">
        <v>609</v>
      </c>
      <c r="D1660" s="1218" t="s">
        <v>605</v>
      </c>
      <c r="E1660" s="1223" t="str">
        <f>'SITE 10'!B638</f>
        <v>Responsable 2</v>
      </c>
      <c r="F1660" s="1224">
        <f>'SITE 10'!C638</f>
        <v>0</v>
      </c>
      <c r="G1660" s="1225">
        <f>'SITE 10'!D638</f>
        <v>0</v>
      </c>
      <c r="H1660" s="1226">
        <f>'SITE 10'!E638</f>
        <v>0</v>
      </c>
    </row>
    <row r="1661" spans="1:8" x14ac:dyDescent="0.25">
      <c r="A1661" s="1217" t="s">
        <v>399</v>
      </c>
      <c r="B1661" s="1217" t="str">
        <f>'SITE 10'!$H$6</f>
        <v>SITE 10</v>
      </c>
      <c r="C1661" s="1217" t="s">
        <v>609</v>
      </c>
      <c r="D1661" s="1218" t="s">
        <v>605</v>
      </c>
      <c r="E1661" s="1223" t="str">
        <f>'SITE 10'!B639</f>
        <v>Responsable 3</v>
      </c>
      <c r="F1661" s="1224">
        <f>'SITE 10'!C639</f>
        <v>0</v>
      </c>
      <c r="G1661" s="1225">
        <f>'SITE 10'!D639</f>
        <v>0</v>
      </c>
      <c r="H1661" s="1226">
        <f>'SITE 10'!E639</f>
        <v>0</v>
      </c>
    </row>
    <row r="1662" spans="1:8" x14ac:dyDescent="0.25">
      <c r="A1662" s="1217" t="s">
        <v>399</v>
      </c>
      <c r="B1662" s="1217" t="str">
        <f>'SITE 10'!$H$6</f>
        <v>SITE 10</v>
      </c>
      <c r="C1662" s="1217" t="s">
        <v>609</v>
      </c>
      <c r="D1662" s="1218" t="s">
        <v>46</v>
      </c>
      <c r="E1662" s="1223" t="str">
        <f>'SITE 10'!B643</f>
        <v>Animateur 1</v>
      </c>
      <c r="F1662" s="1224">
        <f>'SITE 10'!C643</f>
        <v>0</v>
      </c>
      <c r="G1662" s="1225">
        <f>'SITE 10'!D643</f>
        <v>0</v>
      </c>
      <c r="H1662" s="1226">
        <f>'SITE 10'!E643</f>
        <v>0</v>
      </c>
    </row>
    <row r="1663" spans="1:8" x14ac:dyDescent="0.25">
      <c r="A1663" s="1217" t="s">
        <v>399</v>
      </c>
      <c r="B1663" s="1217" t="str">
        <f>'SITE 10'!$H$6</f>
        <v>SITE 10</v>
      </c>
      <c r="C1663" s="1217" t="s">
        <v>609</v>
      </c>
      <c r="D1663" s="1218" t="s">
        <v>46</v>
      </c>
      <c r="E1663" s="1223" t="str">
        <f>'SITE 10'!B644</f>
        <v>Animateur 2</v>
      </c>
      <c r="F1663" s="1224">
        <f>'SITE 10'!C644</f>
        <v>0</v>
      </c>
      <c r="G1663" s="1225">
        <f>'SITE 10'!D644</f>
        <v>0</v>
      </c>
      <c r="H1663" s="1226">
        <f>'SITE 10'!E644</f>
        <v>0</v>
      </c>
    </row>
    <row r="1664" spans="1:8" x14ac:dyDescent="0.25">
      <c r="A1664" s="1217" t="s">
        <v>399</v>
      </c>
      <c r="B1664" s="1217" t="str">
        <f>'SITE 10'!$H$6</f>
        <v>SITE 10</v>
      </c>
      <c r="C1664" s="1217" t="s">
        <v>609</v>
      </c>
      <c r="D1664" s="1218" t="s">
        <v>46</v>
      </c>
      <c r="E1664" s="1223" t="str">
        <f>'SITE 10'!B645</f>
        <v>Animateur 3</v>
      </c>
      <c r="F1664" s="1224">
        <f>'SITE 10'!C645</f>
        <v>0</v>
      </c>
      <c r="G1664" s="1225">
        <f>'SITE 10'!D645</f>
        <v>0</v>
      </c>
      <c r="H1664" s="1226">
        <f>'SITE 10'!E645</f>
        <v>0</v>
      </c>
    </row>
    <row r="1665" spans="1:8" x14ac:dyDescent="0.25">
      <c r="A1665" s="1217" t="s">
        <v>399</v>
      </c>
      <c r="B1665" s="1217" t="str">
        <f>'SITE 10'!$H$6</f>
        <v>SITE 10</v>
      </c>
      <c r="C1665" s="1217" t="s">
        <v>609</v>
      </c>
      <c r="D1665" s="1218" t="s">
        <v>46</v>
      </c>
      <c r="E1665" s="1223" t="str">
        <f>'SITE 10'!B646</f>
        <v>Animateur 4</v>
      </c>
      <c r="F1665" s="1224">
        <f>'SITE 10'!C646</f>
        <v>0</v>
      </c>
      <c r="G1665" s="1225">
        <f>'SITE 10'!D646</f>
        <v>0</v>
      </c>
      <c r="H1665" s="1226">
        <f>'SITE 10'!E646</f>
        <v>0</v>
      </c>
    </row>
    <row r="1666" spans="1:8" x14ac:dyDescent="0.25">
      <c r="A1666" s="1217" t="s">
        <v>399</v>
      </c>
      <c r="B1666" s="1217" t="str">
        <f>'SITE 10'!$H$6</f>
        <v>SITE 10</v>
      </c>
      <c r="C1666" s="1217" t="s">
        <v>609</v>
      </c>
      <c r="D1666" s="1218" t="s">
        <v>46</v>
      </c>
      <c r="E1666" s="1223" t="str">
        <f>'SITE 10'!B647</f>
        <v>Animateur 5</v>
      </c>
      <c r="F1666" s="1224">
        <f>'SITE 10'!C647</f>
        <v>0</v>
      </c>
      <c r="G1666" s="1225">
        <f>'SITE 10'!D647</f>
        <v>0</v>
      </c>
      <c r="H1666" s="1226">
        <f>'SITE 10'!E647</f>
        <v>0</v>
      </c>
    </row>
    <row r="1667" spans="1:8" x14ac:dyDescent="0.25">
      <c r="A1667" s="1217" t="s">
        <v>399</v>
      </c>
      <c r="B1667" s="1217" t="str">
        <f>'SITE 10'!$H$6</f>
        <v>SITE 10</v>
      </c>
      <c r="C1667" s="1217" t="s">
        <v>609</v>
      </c>
      <c r="D1667" s="1218" t="s">
        <v>46</v>
      </c>
      <c r="E1667" s="1223" t="str">
        <f>'SITE 10'!B648</f>
        <v>Animateur 6</v>
      </c>
      <c r="F1667" s="1224">
        <f>'SITE 10'!C648</f>
        <v>0</v>
      </c>
      <c r="G1667" s="1225">
        <f>'SITE 10'!D648</f>
        <v>0</v>
      </c>
      <c r="H1667" s="1226">
        <f>'SITE 10'!E648</f>
        <v>0</v>
      </c>
    </row>
    <row r="1668" spans="1:8" x14ac:dyDescent="0.25">
      <c r="A1668" s="1217" t="s">
        <v>399</v>
      </c>
      <c r="B1668" s="1217" t="str">
        <f>'SITE 10'!$H$6</f>
        <v>SITE 10</v>
      </c>
      <c r="C1668" s="1217" t="s">
        <v>609</v>
      </c>
      <c r="D1668" s="1218" t="s">
        <v>46</v>
      </c>
      <c r="E1668" s="1223" t="str">
        <f>'SITE 10'!B649</f>
        <v>Animateur 7</v>
      </c>
      <c r="F1668" s="1224">
        <f>'SITE 10'!C649</f>
        <v>0</v>
      </c>
      <c r="G1668" s="1225">
        <f>'SITE 10'!D649</f>
        <v>0</v>
      </c>
      <c r="H1668" s="1226">
        <f>'SITE 10'!E649</f>
        <v>0</v>
      </c>
    </row>
    <row r="1669" spans="1:8" x14ac:dyDescent="0.25">
      <c r="A1669" s="1217" t="s">
        <v>399</v>
      </c>
      <c r="B1669" s="1217" t="str">
        <f>'SITE 10'!$H$6</f>
        <v>SITE 10</v>
      </c>
      <c r="C1669" s="1217" t="s">
        <v>609</v>
      </c>
      <c r="D1669" s="1218" t="s">
        <v>46</v>
      </c>
      <c r="E1669" s="1223" t="str">
        <f>'SITE 10'!B650</f>
        <v>Animateur 8</v>
      </c>
      <c r="F1669" s="1224">
        <f>'SITE 10'!C650</f>
        <v>0</v>
      </c>
      <c r="G1669" s="1225">
        <f>'SITE 10'!D650</f>
        <v>0</v>
      </c>
      <c r="H1669" s="1226">
        <f>'SITE 10'!E650</f>
        <v>0</v>
      </c>
    </row>
    <row r="1670" spans="1:8" x14ac:dyDescent="0.25">
      <c r="A1670" s="1217" t="s">
        <v>399</v>
      </c>
      <c r="B1670" s="1217" t="str">
        <f>'SITE 10'!$H$6</f>
        <v>SITE 10</v>
      </c>
      <c r="C1670" s="1217" t="s">
        <v>609</v>
      </c>
      <c r="D1670" s="1218" t="s">
        <v>46</v>
      </c>
      <c r="E1670" s="1223" t="str">
        <f>'SITE 10'!B651</f>
        <v>Animateur 9</v>
      </c>
      <c r="F1670" s="1224">
        <f>'SITE 10'!C651</f>
        <v>0</v>
      </c>
      <c r="G1670" s="1225">
        <f>'SITE 10'!D651</f>
        <v>0</v>
      </c>
      <c r="H1670" s="1226">
        <f>'SITE 10'!E651</f>
        <v>0</v>
      </c>
    </row>
    <row r="1671" spans="1:8" x14ac:dyDescent="0.25">
      <c r="A1671" s="1217" t="s">
        <v>399</v>
      </c>
      <c r="B1671" s="1217" t="str">
        <f>'SITE 10'!$H$6</f>
        <v>SITE 10</v>
      </c>
      <c r="C1671" s="1217" t="s">
        <v>609</v>
      </c>
      <c r="D1671" s="1218" t="s">
        <v>46</v>
      </c>
      <c r="E1671" s="1223" t="str">
        <f>'SITE 10'!B652</f>
        <v>Animateur 10</v>
      </c>
      <c r="F1671" s="1224">
        <f>'SITE 10'!C652</f>
        <v>0</v>
      </c>
      <c r="G1671" s="1225">
        <f>'SITE 10'!D652</f>
        <v>0</v>
      </c>
      <c r="H1671" s="1226">
        <f>'SITE 10'!E652</f>
        <v>0</v>
      </c>
    </row>
    <row r="1672" spans="1:8" x14ac:dyDescent="0.25">
      <c r="A1672" s="1217" t="s">
        <v>399</v>
      </c>
      <c r="B1672" s="1217" t="str">
        <f>'SITE 10'!$H$6</f>
        <v>SITE 10</v>
      </c>
      <c r="C1672" s="1217" t="s">
        <v>609</v>
      </c>
      <c r="D1672" s="1218" t="s">
        <v>46</v>
      </c>
      <c r="E1672" s="1223" t="str">
        <f>'SITE 10'!B653</f>
        <v>Animateur 11</v>
      </c>
      <c r="F1672" s="1224">
        <f>'SITE 10'!C653</f>
        <v>0</v>
      </c>
      <c r="G1672" s="1225">
        <f>'SITE 10'!D653</f>
        <v>0</v>
      </c>
      <c r="H1672" s="1226">
        <f>'SITE 10'!E653</f>
        <v>0</v>
      </c>
    </row>
    <row r="1673" spans="1:8" x14ac:dyDescent="0.25">
      <c r="A1673" s="1217" t="s">
        <v>399</v>
      </c>
      <c r="B1673" s="1217" t="str">
        <f>'SITE 10'!$H$6</f>
        <v>SITE 10</v>
      </c>
      <c r="C1673" s="1217" t="s">
        <v>609</v>
      </c>
      <c r="D1673" s="1218" t="s">
        <v>46</v>
      </c>
      <c r="E1673" s="1223" t="str">
        <f>'SITE 10'!B654</f>
        <v>Animateur 12</v>
      </c>
      <c r="F1673" s="1224">
        <f>'SITE 10'!C654</f>
        <v>0</v>
      </c>
      <c r="G1673" s="1225">
        <f>'SITE 10'!D654</f>
        <v>0</v>
      </c>
      <c r="H1673" s="1226">
        <f>'SITE 10'!E654</f>
        <v>0</v>
      </c>
    </row>
    <row r="1674" spans="1:8" x14ac:dyDescent="0.25">
      <c r="A1674" s="1217" t="s">
        <v>399</v>
      </c>
      <c r="B1674" s="1217" t="str">
        <f>'SITE 10'!$H$6</f>
        <v>SITE 10</v>
      </c>
      <c r="C1674" s="1217" t="s">
        <v>609</v>
      </c>
      <c r="D1674" s="1218" t="s">
        <v>46</v>
      </c>
      <c r="E1674" s="1223" t="str">
        <f>'SITE 10'!B655</f>
        <v>Animateur 13</v>
      </c>
      <c r="F1674" s="1224">
        <f>'SITE 10'!C655</f>
        <v>0</v>
      </c>
      <c r="G1674" s="1225">
        <f>'SITE 10'!D655</f>
        <v>0</v>
      </c>
      <c r="H1674" s="1226">
        <f>'SITE 10'!E655</f>
        <v>0</v>
      </c>
    </row>
    <row r="1675" spans="1:8" x14ac:dyDescent="0.25">
      <c r="A1675" s="1217" t="s">
        <v>399</v>
      </c>
      <c r="B1675" s="1217" t="str">
        <f>'SITE 10'!$H$6</f>
        <v>SITE 10</v>
      </c>
      <c r="C1675" s="1217" t="s">
        <v>609</v>
      </c>
      <c r="D1675" s="1218" t="s">
        <v>46</v>
      </c>
      <c r="E1675" s="1223" t="str">
        <f>'SITE 10'!B656</f>
        <v>Animateur 14</v>
      </c>
      <c r="F1675" s="1224">
        <f>'SITE 10'!C656</f>
        <v>0</v>
      </c>
      <c r="G1675" s="1225">
        <f>'SITE 10'!D656</f>
        <v>0</v>
      </c>
      <c r="H1675" s="1226">
        <f>'SITE 10'!E656</f>
        <v>0</v>
      </c>
    </row>
    <row r="1676" spans="1:8" x14ac:dyDescent="0.25">
      <c r="A1676" s="1217" t="s">
        <v>399</v>
      </c>
      <c r="B1676" s="1217" t="str">
        <f>'SITE 10'!$H$6</f>
        <v>SITE 10</v>
      </c>
      <c r="C1676" s="1217" t="s">
        <v>609</v>
      </c>
      <c r="D1676" s="1218" t="s">
        <v>46</v>
      </c>
      <c r="E1676" s="1223" t="str">
        <f>'SITE 10'!B657</f>
        <v>Animateur 15</v>
      </c>
      <c r="F1676" s="1224">
        <f>'SITE 10'!C657</f>
        <v>0</v>
      </c>
      <c r="G1676" s="1225">
        <f>'SITE 10'!D657</f>
        <v>0</v>
      </c>
      <c r="H1676" s="1226">
        <f>'SITE 10'!E657</f>
        <v>0</v>
      </c>
    </row>
    <row r="1677" spans="1:8" x14ac:dyDescent="0.25">
      <c r="A1677" s="1217" t="s">
        <v>399</v>
      </c>
      <c r="B1677" s="1217" t="str">
        <f>'SITE 10'!$H$6</f>
        <v>SITE 10</v>
      </c>
      <c r="C1677" s="1217" t="s">
        <v>609</v>
      </c>
      <c r="D1677" s="1218" t="s">
        <v>315</v>
      </c>
      <c r="E1677" s="1223" t="str">
        <f>'SITE 10'!B661</f>
        <v>Agents d'entretien 1</v>
      </c>
      <c r="F1677" s="1224">
        <f>'SITE 10'!C661</f>
        <v>0</v>
      </c>
      <c r="G1677" s="1225">
        <f>'SITE 10'!D661</f>
        <v>0</v>
      </c>
      <c r="H1677" s="1226">
        <f>'SITE 10'!E661</f>
        <v>0</v>
      </c>
    </row>
    <row r="1678" spans="1:8" x14ac:dyDescent="0.25">
      <c r="A1678" s="1217" t="s">
        <v>399</v>
      </c>
      <c r="B1678" s="1217" t="str">
        <f>'SITE 10'!$H$6</f>
        <v>SITE 10</v>
      </c>
      <c r="C1678" s="1217" t="s">
        <v>609</v>
      </c>
      <c r="D1678" s="1218" t="s">
        <v>315</v>
      </c>
      <c r="E1678" s="1223" t="str">
        <f>'SITE 10'!B662</f>
        <v>Agents d'entretien 2</v>
      </c>
      <c r="F1678" s="1224">
        <f>'SITE 10'!C662</f>
        <v>0</v>
      </c>
      <c r="G1678" s="1225">
        <f>'SITE 10'!D662</f>
        <v>0</v>
      </c>
      <c r="H1678" s="1226">
        <f>'SITE 10'!E662</f>
        <v>0</v>
      </c>
    </row>
    <row r="1679" spans="1:8" x14ac:dyDescent="0.25">
      <c r="A1679" s="1217" t="s">
        <v>399</v>
      </c>
      <c r="B1679" s="1217" t="str">
        <f>'SITE 10'!$H$6</f>
        <v>SITE 10</v>
      </c>
      <c r="C1679" s="1217" t="s">
        <v>609</v>
      </c>
      <c r="D1679" s="1218" t="s">
        <v>315</v>
      </c>
      <c r="E1679" s="1223" t="str">
        <f>'SITE 10'!B663</f>
        <v>Agents d'entretien 3</v>
      </c>
      <c r="F1679" s="1224">
        <f>'SITE 10'!C663</f>
        <v>0</v>
      </c>
      <c r="G1679" s="1225">
        <f>'SITE 10'!D663</f>
        <v>0</v>
      </c>
      <c r="H1679" s="1226">
        <f>'SITE 10'!E663</f>
        <v>0</v>
      </c>
    </row>
    <row r="1680" spans="1:8" x14ac:dyDescent="0.25">
      <c r="A1680" s="1217" t="s">
        <v>399</v>
      </c>
      <c r="B1680" s="1217" t="str">
        <f>'SITE 10'!$H$6</f>
        <v>SITE 10</v>
      </c>
      <c r="C1680" s="1217" t="s">
        <v>609</v>
      </c>
      <c r="D1680" s="1218" t="s">
        <v>316</v>
      </c>
      <c r="E1680" s="1223" t="str">
        <f>'SITE 10'!B667</f>
        <v>Secrétaire 1</v>
      </c>
      <c r="F1680" s="1224">
        <f>'SITE 10'!C667</f>
        <v>0</v>
      </c>
      <c r="G1680" s="1225">
        <f>'SITE 10'!D667</f>
        <v>0</v>
      </c>
      <c r="H1680" s="1226">
        <f>'SITE 10'!E667</f>
        <v>0</v>
      </c>
    </row>
    <row r="1681" spans="1:8" x14ac:dyDescent="0.25">
      <c r="A1681" s="1217" t="s">
        <v>399</v>
      </c>
      <c r="B1681" s="1217" t="str">
        <f>'SITE 10'!$H$6</f>
        <v>SITE 10</v>
      </c>
      <c r="C1681" s="1217" t="s">
        <v>609</v>
      </c>
      <c r="D1681" s="1218" t="s">
        <v>316</v>
      </c>
      <c r="E1681" s="1223" t="str">
        <f>'SITE 10'!B668</f>
        <v>Secrétaire 2</v>
      </c>
      <c r="F1681" s="1224">
        <f>'SITE 10'!C668</f>
        <v>0</v>
      </c>
      <c r="G1681" s="1225">
        <f>'SITE 10'!D668</f>
        <v>0</v>
      </c>
      <c r="H1681" s="1226">
        <f>'SITE 10'!E668</f>
        <v>0</v>
      </c>
    </row>
    <row r="1682" spans="1:8" x14ac:dyDescent="0.25">
      <c r="A1682" s="1217" t="s">
        <v>399</v>
      </c>
      <c r="B1682" s="1217" t="str">
        <f>'SITE 10'!$H$6</f>
        <v>SITE 10</v>
      </c>
      <c r="C1682" s="1217" t="s">
        <v>609</v>
      </c>
      <c r="D1682" s="1218" t="s">
        <v>316</v>
      </c>
      <c r="E1682" s="1223" t="str">
        <f>'SITE 10'!B669</f>
        <v>Secrétaire 3</v>
      </c>
      <c r="F1682" s="1224">
        <f>'SITE 10'!C669</f>
        <v>0</v>
      </c>
      <c r="G1682" s="1225">
        <f>'SITE 10'!D669</f>
        <v>0</v>
      </c>
      <c r="H1682" s="1226">
        <f>'SITE 10'!E669</f>
        <v>0</v>
      </c>
    </row>
    <row r="1683" spans="1:8" x14ac:dyDescent="0.25">
      <c r="A1683" s="1217" t="s">
        <v>399</v>
      </c>
      <c r="B1683" s="1217" t="str">
        <f>'SITE 10'!$H$6</f>
        <v>SITE 10</v>
      </c>
      <c r="C1683" s="1217" t="s">
        <v>609</v>
      </c>
      <c r="D1683" s="1218" t="s">
        <v>316</v>
      </c>
      <c r="E1683" s="1223" t="str">
        <f>'SITE 10'!B670</f>
        <v>Secrétaire 4</v>
      </c>
      <c r="F1683" s="1224">
        <f>'SITE 10'!C670</f>
        <v>0</v>
      </c>
      <c r="G1683" s="1225">
        <f>'SITE 10'!D670</f>
        <v>0</v>
      </c>
      <c r="H1683" s="1226">
        <f>'SITE 10'!E670</f>
        <v>0</v>
      </c>
    </row>
    <row r="1684" spans="1:8" x14ac:dyDescent="0.25">
      <c r="A1684" s="1217" t="s">
        <v>399</v>
      </c>
      <c r="B1684" s="1217" t="str">
        <f>'SITE 10'!$H$6</f>
        <v>SITE 10</v>
      </c>
      <c r="C1684" s="1217" t="s">
        <v>609</v>
      </c>
      <c r="D1684" s="1218" t="s">
        <v>316</v>
      </c>
      <c r="E1684" s="1223" t="str">
        <f>'SITE 10'!B671</f>
        <v>Secrétaire 5</v>
      </c>
      <c r="F1684" s="1224">
        <f>'SITE 10'!C671</f>
        <v>0</v>
      </c>
      <c r="G1684" s="1225">
        <f>'SITE 10'!D671</f>
        <v>0</v>
      </c>
      <c r="H1684" s="1226">
        <f>'SITE 10'!E671</f>
        <v>0</v>
      </c>
    </row>
    <row r="1685" spans="1:8" x14ac:dyDescent="0.25">
      <c r="A1685" s="1217" t="s">
        <v>399</v>
      </c>
      <c r="B1685" s="1217" t="str">
        <f>'SITE 10'!$H$6</f>
        <v>SITE 10</v>
      </c>
      <c r="C1685" s="1217" t="s">
        <v>608</v>
      </c>
      <c r="D1685" s="1218" t="s">
        <v>21</v>
      </c>
      <c r="E1685" s="1223" t="str">
        <f>'SITE 10'!B752</f>
        <v>Coordinateur 1</v>
      </c>
      <c r="F1685" s="1224">
        <f>'SITE 10'!C752</f>
        <v>0</v>
      </c>
      <c r="G1685" s="1225">
        <f>'SITE 10'!D752</f>
        <v>0</v>
      </c>
      <c r="H1685" s="1226">
        <f>'SITE 10'!E752</f>
        <v>0</v>
      </c>
    </row>
    <row r="1686" spans="1:8" x14ac:dyDescent="0.25">
      <c r="A1686" s="1217" t="s">
        <v>399</v>
      </c>
      <c r="B1686" s="1217" t="str">
        <f>'SITE 10'!$H$6</f>
        <v>SITE 10</v>
      </c>
      <c r="C1686" s="1217" t="s">
        <v>608</v>
      </c>
      <c r="D1686" s="1218" t="s">
        <v>21</v>
      </c>
      <c r="E1686" s="1223" t="str">
        <f>'SITE 10'!B753</f>
        <v>Coordinateur 2</v>
      </c>
      <c r="F1686" s="1224">
        <f>'SITE 10'!C753</f>
        <v>0</v>
      </c>
      <c r="G1686" s="1225">
        <f>'SITE 10'!D753</f>
        <v>0</v>
      </c>
      <c r="H1686" s="1226">
        <f>'SITE 10'!E753</f>
        <v>0</v>
      </c>
    </row>
    <row r="1687" spans="1:8" x14ac:dyDescent="0.25">
      <c r="A1687" s="1217" t="s">
        <v>399</v>
      </c>
      <c r="B1687" s="1217" t="str">
        <f>'SITE 10'!$H$6</f>
        <v>SITE 10</v>
      </c>
      <c r="C1687" s="1217" t="s">
        <v>608</v>
      </c>
      <c r="D1687" s="1218" t="s">
        <v>21</v>
      </c>
      <c r="E1687" s="1223" t="str">
        <f>'SITE 10'!B754</f>
        <v>Coordinateur 3</v>
      </c>
      <c r="F1687" s="1224">
        <f>'SITE 10'!C754</f>
        <v>0</v>
      </c>
      <c r="G1687" s="1225">
        <f>'SITE 10'!D754</f>
        <v>0</v>
      </c>
      <c r="H1687" s="1226">
        <f>'SITE 10'!E754</f>
        <v>0</v>
      </c>
    </row>
    <row r="1688" spans="1:8" x14ac:dyDescent="0.25">
      <c r="A1688" s="1217" t="s">
        <v>399</v>
      </c>
      <c r="B1688" s="1217" t="str">
        <f>'SITE 10'!$H$6</f>
        <v>SITE 10</v>
      </c>
      <c r="C1688" s="1217" t="s">
        <v>608</v>
      </c>
      <c r="D1688" s="1218" t="s">
        <v>605</v>
      </c>
      <c r="E1688" s="1223" t="str">
        <f>'SITE 10'!B758</f>
        <v>Responsable 1</v>
      </c>
      <c r="F1688" s="1224">
        <f>'SITE 10'!C758</f>
        <v>0</v>
      </c>
      <c r="G1688" s="1225">
        <f>'SITE 10'!D758</f>
        <v>0</v>
      </c>
      <c r="H1688" s="1226">
        <f>'SITE 10'!E758</f>
        <v>0</v>
      </c>
    </row>
    <row r="1689" spans="1:8" x14ac:dyDescent="0.25">
      <c r="A1689" s="1217" t="s">
        <v>399</v>
      </c>
      <c r="B1689" s="1217" t="str">
        <f>'SITE 10'!$H$6</f>
        <v>SITE 10</v>
      </c>
      <c r="C1689" s="1217" t="s">
        <v>608</v>
      </c>
      <c r="D1689" s="1218" t="s">
        <v>605</v>
      </c>
      <c r="E1689" s="1223" t="str">
        <f>'SITE 10'!B759</f>
        <v>Responsable 2</v>
      </c>
      <c r="F1689" s="1224">
        <f>'SITE 10'!C759</f>
        <v>0</v>
      </c>
      <c r="G1689" s="1225">
        <f>'SITE 10'!D759</f>
        <v>0</v>
      </c>
      <c r="H1689" s="1226">
        <f>'SITE 10'!E759</f>
        <v>0</v>
      </c>
    </row>
    <row r="1690" spans="1:8" x14ac:dyDescent="0.25">
      <c r="A1690" s="1217" t="s">
        <v>399</v>
      </c>
      <c r="B1690" s="1217" t="str">
        <f>'SITE 10'!$H$6</f>
        <v>SITE 10</v>
      </c>
      <c r="C1690" s="1217" t="s">
        <v>608</v>
      </c>
      <c r="D1690" s="1218" t="s">
        <v>605</v>
      </c>
      <c r="E1690" s="1223" t="str">
        <f>'SITE 10'!B760</f>
        <v>Responsable 3</v>
      </c>
      <c r="F1690" s="1224">
        <f>'SITE 10'!C760</f>
        <v>0</v>
      </c>
      <c r="G1690" s="1225">
        <f>'SITE 10'!D760</f>
        <v>0</v>
      </c>
      <c r="H1690" s="1226">
        <f>'SITE 10'!E760</f>
        <v>0</v>
      </c>
    </row>
    <row r="1691" spans="1:8" x14ac:dyDescent="0.25">
      <c r="A1691" s="1217" t="s">
        <v>399</v>
      </c>
      <c r="B1691" s="1217" t="str">
        <f>'SITE 10'!$H$6</f>
        <v>SITE 10</v>
      </c>
      <c r="C1691" s="1217" t="s">
        <v>608</v>
      </c>
      <c r="D1691" s="1218" t="s">
        <v>46</v>
      </c>
      <c r="E1691" s="1223" t="str">
        <f>'SITE 10'!B764</f>
        <v>Animateur 1</v>
      </c>
      <c r="F1691" s="1224">
        <f>'SITE 10'!C764</f>
        <v>0</v>
      </c>
      <c r="G1691" s="1225">
        <f>'SITE 10'!D764</f>
        <v>0</v>
      </c>
      <c r="H1691" s="1226">
        <f>'SITE 10'!E764</f>
        <v>0</v>
      </c>
    </row>
    <row r="1692" spans="1:8" x14ac:dyDescent="0.25">
      <c r="A1692" s="1217" t="s">
        <v>399</v>
      </c>
      <c r="B1692" s="1217" t="str">
        <f>'SITE 10'!$H$6</f>
        <v>SITE 10</v>
      </c>
      <c r="C1692" s="1217" t="s">
        <v>608</v>
      </c>
      <c r="D1692" s="1218" t="s">
        <v>46</v>
      </c>
      <c r="E1692" s="1223" t="str">
        <f>'SITE 10'!B765</f>
        <v>Animateur 2</v>
      </c>
      <c r="F1692" s="1224">
        <f>'SITE 10'!C765</f>
        <v>0</v>
      </c>
      <c r="G1692" s="1225">
        <f>'SITE 10'!D765</f>
        <v>0</v>
      </c>
      <c r="H1692" s="1226">
        <f>'SITE 10'!E765</f>
        <v>0</v>
      </c>
    </row>
    <row r="1693" spans="1:8" x14ac:dyDescent="0.25">
      <c r="A1693" s="1217" t="s">
        <v>399</v>
      </c>
      <c r="B1693" s="1217" t="str">
        <f>'SITE 10'!$H$6</f>
        <v>SITE 10</v>
      </c>
      <c r="C1693" s="1217" t="s">
        <v>608</v>
      </c>
      <c r="D1693" s="1218" t="s">
        <v>46</v>
      </c>
      <c r="E1693" s="1223" t="str">
        <f>'SITE 10'!B766</f>
        <v>Animateur 3</v>
      </c>
      <c r="F1693" s="1224">
        <f>'SITE 10'!C766</f>
        <v>0</v>
      </c>
      <c r="G1693" s="1225">
        <f>'SITE 10'!D766</f>
        <v>0</v>
      </c>
      <c r="H1693" s="1226">
        <f>'SITE 10'!E766</f>
        <v>0</v>
      </c>
    </row>
    <row r="1694" spans="1:8" x14ac:dyDescent="0.25">
      <c r="A1694" s="1217" t="s">
        <v>399</v>
      </c>
      <c r="B1694" s="1217" t="str">
        <f>'SITE 10'!$H$6</f>
        <v>SITE 10</v>
      </c>
      <c r="C1694" s="1217" t="s">
        <v>608</v>
      </c>
      <c r="D1694" s="1218" t="s">
        <v>46</v>
      </c>
      <c r="E1694" s="1223" t="str">
        <f>'SITE 10'!B767</f>
        <v>Animateur 4</v>
      </c>
      <c r="F1694" s="1224">
        <f>'SITE 10'!C767</f>
        <v>0</v>
      </c>
      <c r="G1694" s="1225">
        <f>'SITE 10'!D767</f>
        <v>0</v>
      </c>
      <c r="H1694" s="1226">
        <f>'SITE 10'!E767</f>
        <v>0</v>
      </c>
    </row>
    <row r="1695" spans="1:8" x14ac:dyDescent="0.25">
      <c r="A1695" s="1217" t="s">
        <v>399</v>
      </c>
      <c r="B1695" s="1217" t="str">
        <f>'SITE 10'!$H$6</f>
        <v>SITE 10</v>
      </c>
      <c r="C1695" s="1217" t="s">
        <v>608</v>
      </c>
      <c r="D1695" s="1218" t="s">
        <v>46</v>
      </c>
      <c r="E1695" s="1223" t="str">
        <f>'SITE 10'!B768</f>
        <v>Animateur 5</v>
      </c>
      <c r="F1695" s="1224">
        <f>'SITE 10'!C768</f>
        <v>0</v>
      </c>
      <c r="G1695" s="1225">
        <f>'SITE 10'!D768</f>
        <v>0</v>
      </c>
      <c r="H1695" s="1226">
        <f>'SITE 10'!E768</f>
        <v>0</v>
      </c>
    </row>
    <row r="1696" spans="1:8" x14ac:dyDescent="0.25">
      <c r="A1696" s="1217" t="s">
        <v>399</v>
      </c>
      <c r="B1696" s="1217" t="str">
        <f>'SITE 10'!$H$6</f>
        <v>SITE 10</v>
      </c>
      <c r="C1696" s="1217" t="s">
        <v>608</v>
      </c>
      <c r="D1696" s="1218" t="s">
        <v>46</v>
      </c>
      <c r="E1696" s="1223" t="str">
        <f>'SITE 10'!B769</f>
        <v>Animateur 6</v>
      </c>
      <c r="F1696" s="1224">
        <f>'SITE 10'!C769</f>
        <v>0</v>
      </c>
      <c r="G1696" s="1225">
        <f>'SITE 10'!D769</f>
        <v>0</v>
      </c>
      <c r="H1696" s="1226">
        <f>'SITE 10'!E769</f>
        <v>0</v>
      </c>
    </row>
    <row r="1697" spans="1:8" x14ac:dyDescent="0.25">
      <c r="A1697" s="1217" t="s">
        <v>399</v>
      </c>
      <c r="B1697" s="1217" t="str">
        <f>'SITE 10'!$H$6</f>
        <v>SITE 10</v>
      </c>
      <c r="C1697" s="1217" t="s">
        <v>608</v>
      </c>
      <c r="D1697" s="1218" t="s">
        <v>46</v>
      </c>
      <c r="E1697" s="1223" t="str">
        <f>'SITE 10'!B770</f>
        <v>Animateur 7</v>
      </c>
      <c r="F1697" s="1224">
        <f>'SITE 10'!C770</f>
        <v>0</v>
      </c>
      <c r="G1697" s="1225">
        <f>'SITE 10'!D770</f>
        <v>0</v>
      </c>
      <c r="H1697" s="1226">
        <f>'SITE 10'!E770</f>
        <v>0</v>
      </c>
    </row>
    <row r="1698" spans="1:8" x14ac:dyDescent="0.25">
      <c r="A1698" s="1217" t="s">
        <v>399</v>
      </c>
      <c r="B1698" s="1217" t="str">
        <f>'SITE 10'!$H$6</f>
        <v>SITE 10</v>
      </c>
      <c r="C1698" s="1217" t="s">
        <v>608</v>
      </c>
      <c r="D1698" s="1218" t="s">
        <v>46</v>
      </c>
      <c r="E1698" s="1223" t="str">
        <f>'SITE 10'!B771</f>
        <v>Animateur 8</v>
      </c>
      <c r="F1698" s="1224">
        <f>'SITE 10'!C771</f>
        <v>0</v>
      </c>
      <c r="G1698" s="1225">
        <f>'SITE 10'!D771</f>
        <v>0</v>
      </c>
      <c r="H1698" s="1226">
        <f>'SITE 10'!E771</f>
        <v>0</v>
      </c>
    </row>
    <row r="1699" spans="1:8" x14ac:dyDescent="0.25">
      <c r="A1699" s="1217" t="s">
        <v>399</v>
      </c>
      <c r="B1699" s="1217" t="str">
        <f>'SITE 10'!$H$6</f>
        <v>SITE 10</v>
      </c>
      <c r="C1699" s="1217" t="s">
        <v>608</v>
      </c>
      <c r="D1699" s="1218" t="s">
        <v>46</v>
      </c>
      <c r="E1699" s="1223" t="str">
        <f>'SITE 10'!B772</f>
        <v>Animateur 9</v>
      </c>
      <c r="F1699" s="1224">
        <f>'SITE 10'!C772</f>
        <v>0</v>
      </c>
      <c r="G1699" s="1225">
        <f>'SITE 10'!D772</f>
        <v>0</v>
      </c>
      <c r="H1699" s="1226">
        <f>'SITE 10'!E772</f>
        <v>0</v>
      </c>
    </row>
    <row r="1700" spans="1:8" x14ac:dyDescent="0.25">
      <c r="A1700" s="1217" t="s">
        <v>399</v>
      </c>
      <c r="B1700" s="1217" t="str">
        <f>'SITE 10'!$H$6</f>
        <v>SITE 10</v>
      </c>
      <c r="C1700" s="1217" t="s">
        <v>608</v>
      </c>
      <c r="D1700" s="1218" t="s">
        <v>46</v>
      </c>
      <c r="E1700" s="1223" t="str">
        <f>'SITE 10'!B773</f>
        <v>Animateur 10</v>
      </c>
      <c r="F1700" s="1224">
        <f>'SITE 10'!C773</f>
        <v>0</v>
      </c>
      <c r="G1700" s="1225">
        <f>'SITE 10'!D773</f>
        <v>0</v>
      </c>
      <c r="H1700" s="1226">
        <f>'SITE 10'!E773</f>
        <v>0</v>
      </c>
    </row>
    <row r="1701" spans="1:8" x14ac:dyDescent="0.25">
      <c r="A1701" s="1217" t="s">
        <v>399</v>
      </c>
      <c r="B1701" s="1217" t="str">
        <f>'SITE 10'!$H$6</f>
        <v>SITE 10</v>
      </c>
      <c r="C1701" s="1217" t="s">
        <v>608</v>
      </c>
      <c r="D1701" s="1218" t="s">
        <v>46</v>
      </c>
      <c r="E1701" s="1223" t="str">
        <f>'SITE 10'!B774</f>
        <v>Animateur 11</v>
      </c>
      <c r="F1701" s="1224">
        <f>'SITE 10'!C774</f>
        <v>0</v>
      </c>
      <c r="G1701" s="1225">
        <f>'SITE 10'!D774</f>
        <v>0</v>
      </c>
      <c r="H1701" s="1226">
        <f>'SITE 10'!E774</f>
        <v>0</v>
      </c>
    </row>
    <row r="1702" spans="1:8" x14ac:dyDescent="0.25">
      <c r="A1702" s="1217" t="s">
        <v>399</v>
      </c>
      <c r="B1702" s="1217" t="str">
        <f>'SITE 10'!$H$6</f>
        <v>SITE 10</v>
      </c>
      <c r="C1702" s="1217" t="s">
        <v>608</v>
      </c>
      <c r="D1702" s="1218" t="s">
        <v>46</v>
      </c>
      <c r="E1702" s="1223" t="str">
        <f>'SITE 10'!B775</f>
        <v>Animateur 12</v>
      </c>
      <c r="F1702" s="1224">
        <f>'SITE 10'!C775</f>
        <v>0</v>
      </c>
      <c r="G1702" s="1225">
        <f>'SITE 10'!D775</f>
        <v>0</v>
      </c>
      <c r="H1702" s="1226">
        <f>'SITE 10'!E775</f>
        <v>0</v>
      </c>
    </row>
    <row r="1703" spans="1:8" x14ac:dyDescent="0.25">
      <c r="A1703" s="1217" t="s">
        <v>399</v>
      </c>
      <c r="B1703" s="1217" t="str">
        <f>'SITE 10'!$H$6</f>
        <v>SITE 10</v>
      </c>
      <c r="C1703" s="1217" t="s">
        <v>608</v>
      </c>
      <c r="D1703" s="1218" t="s">
        <v>46</v>
      </c>
      <c r="E1703" s="1223" t="str">
        <f>'SITE 10'!B776</f>
        <v>Animateur 13</v>
      </c>
      <c r="F1703" s="1224">
        <f>'SITE 10'!C776</f>
        <v>0</v>
      </c>
      <c r="G1703" s="1225">
        <f>'SITE 10'!D776</f>
        <v>0</v>
      </c>
      <c r="H1703" s="1226">
        <f>'SITE 10'!E776</f>
        <v>0</v>
      </c>
    </row>
    <row r="1704" spans="1:8" x14ac:dyDescent="0.25">
      <c r="A1704" s="1217" t="s">
        <v>399</v>
      </c>
      <c r="B1704" s="1217" t="str">
        <f>'SITE 10'!$H$6</f>
        <v>SITE 10</v>
      </c>
      <c r="C1704" s="1217" t="s">
        <v>608</v>
      </c>
      <c r="D1704" s="1218" t="s">
        <v>46</v>
      </c>
      <c r="E1704" s="1223" t="str">
        <f>'SITE 10'!B777</f>
        <v>Animateur 14</v>
      </c>
      <c r="F1704" s="1224">
        <f>'SITE 10'!C777</f>
        <v>0</v>
      </c>
      <c r="G1704" s="1225">
        <f>'SITE 10'!D777</f>
        <v>0</v>
      </c>
      <c r="H1704" s="1226">
        <f>'SITE 10'!E777</f>
        <v>0</v>
      </c>
    </row>
    <row r="1705" spans="1:8" x14ac:dyDescent="0.25">
      <c r="A1705" s="1217" t="s">
        <v>399</v>
      </c>
      <c r="B1705" s="1217" t="str">
        <f>'SITE 10'!$H$6</f>
        <v>SITE 10</v>
      </c>
      <c r="C1705" s="1217" t="s">
        <v>608</v>
      </c>
      <c r="D1705" s="1218" t="s">
        <v>46</v>
      </c>
      <c r="E1705" s="1223" t="str">
        <f>'SITE 10'!B778</f>
        <v>Animateur 15</v>
      </c>
      <c r="F1705" s="1224">
        <f>'SITE 10'!C778</f>
        <v>0</v>
      </c>
      <c r="G1705" s="1225">
        <f>'SITE 10'!D778</f>
        <v>0</v>
      </c>
      <c r="H1705" s="1226">
        <f>'SITE 10'!E778</f>
        <v>0</v>
      </c>
    </row>
    <row r="1706" spans="1:8" x14ac:dyDescent="0.25">
      <c r="A1706" s="1217" t="s">
        <v>399</v>
      </c>
      <c r="B1706" s="1217" t="str">
        <f>'SITE 10'!$H$6</f>
        <v>SITE 10</v>
      </c>
      <c r="C1706" s="1217" t="s">
        <v>608</v>
      </c>
      <c r="D1706" s="1218" t="s">
        <v>315</v>
      </c>
      <c r="E1706" s="1223" t="str">
        <f>'SITE 10'!B782</f>
        <v>Agents d'entretien 1</v>
      </c>
      <c r="F1706" s="1224">
        <f>'SITE 10'!C782</f>
        <v>0</v>
      </c>
      <c r="G1706" s="1225">
        <f>'SITE 10'!D782</f>
        <v>0</v>
      </c>
      <c r="H1706" s="1226">
        <f>'SITE 10'!E782</f>
        <v>0</v>
      </c>
    </row>
    <row r="1707" spans="1:8" x14ac:dyDescent="0.25">
      <c r="A1707" s="1217" t="s">
        <v>399</v>
      </c>
      <c r="B1707" s="1217" t="str">
        <f>'SITE 10'!$H$6</f>
        <v>SITE 10</v>
      </c>
      <c r="C1707" s="1217" t="s">
        <v>608</v>
      </c>
      <c r="D1707" s="1218" t="s">
        <v>315</v>
      </c>
      <c r="E1707" s="1223" t="str">
        <f>'SITE 10'!B783</f>
        <v>Agents d'entretien 2</v>
      </c>
      <c r="F1707" s="1224">
        <f>'SITE 10'!C783</f>
        <v>0</v>
      </c>
      <c r="G1707" s="1225">
        <f>'SITE 10'!D783</f>
        <v>0</v>
      </c>
      <c r="H1707" s="1226">
        <f>'SITE 10'!E783</f>
        <v>0</v>
      </c>
    </row>
    <row r="1708" spans="1:8" x14ac:dyDescent="0.25">
      <c r="A1708" s="1217" t="s">
        <v>399</v>
      </c>
      <c r="B1708" s="1217" t="str">
        <f>'SITE 10'!$H$6</f>
        <v>SITE 10</v>
      </c>
      <c r="C1708" s="1217" t="s">
        <v>608</v>
      </c>
      <c r="D1708" s="1218" t="s">
        <v>315</v>
      </c>
      <c r="E1708" s="1223" t="str">
        <f>'SITE 10'!B784</f>
        <v>Agents d'entretien 3</v>
      </c>
      <c r="F1708" s="1224">
        <f>'SITE 10'!C784</f>
        <v>0</v>
      </c>
      <c r="G1708" s="1225">
        <f>'SITE 10'!D784</f>
        <v>0</v>
      </c>
      <c r="H1708" s="1226">
        <f>'SITE 10'!E784</f>
        <v>0</v>
      </c>
    </row>
    <row r="1709" spans="1:8" x14ac:dyDescent="0.25">
      <c r="A1709" s="1217" t="s">
        <v>399</v>
      </c>
      <c r="B1709" s="1217" t="str">
        <f>'SITE 10'!$H$6</f>
        <v>SITE 10</v>
      </c>
      <c r="C1709" s="1217" t="s">
        <v>608</v>
      </c>
      <c r="D1709" s="1218" t="s">
        <v>316</v>
      </c>
      <c r="E1709" s="1223" t="str">
        <f>'SITE 10'!B788</f>
        <v>Secrétaire 1</v>
      </c>
      <c r="F1709" s="1224">
        <f>'SITE 10'!C788</f>
        <v>0</v>
      </c>
      <c r="G1709" s="1225">
        <f>'SITE 10'!D788</f>
        <v>0</v>
      </c>
      <c r="H1709" s="1226">
        <f>'SITE 10'!E788</f>
        <v>0</v>
      </c>
    </row>
    <row r="1710" spans="1:8" x14ac:dyDescent="0.25">
      <c r="A1710" s="1217" t="s">
        <v>399</v>
      </c>
      <c r="B1710" s="1217" t="str">
        <f>'SITE 10'!$H$6</f>
        <v>SITE 10</v>
      </c>
      <c r="C1710" s="1217" t="s">
        <v>608</v>
      </c>
      <c r="D1710" s="1218" t="s">
        <v>316</v>
      </c>
      <c r="E1710" s="1223" t="str">
        <f>'SITE 10'!B789</f>
        <v>Secrétaire 2</v>
      </c>
      <c r="F1710" s="1224">
        <f>'SITE 10'!C789</f>
        <v>0</v>
      </c>
      <c r="G1710" s="1225">
        <f>'SITE 10'!D789</f>
        <v>0</v>
      </c>
      <c r="H1710" s="1226">
        <f>'SITE 10'!E789</f>
        <v>0</v>
      </c>
    </row>
    <row r="1711" spans="1:8" x14ac:dyDescent="0.25">
      <c r="A1711" s="1217" t="s">
        <v>399</v>
      </c>
      <c r="B1711" s="1217" t="str">
        <f>'SITE 10'!$H$6</f>
        <v>SITE 10</v>
      </c>
      <c r="C1711" s="1217" t="s">
        <v>608</v>
      </c>
      <c r="D1711" s="1218" t="s">
        <v>316</v>
      </c>
      <c r="E1711" s="1223" t="str">
        <f>'SITE 10'!B790</f>
        <v>Secrétaire 3</v>
      </c>
      <c r="F1711" s="1224">
        <f>'SITE 10'!C790</f>
        <v>0</v>
      </c>
      <c r="G1711" s="1225">
        <f>'SITE 10'!D790</f>
        <v>0</v>
      </c>
      <c r="H1711" s="1226">
        <f>'SITE 10'!E790</f>
        <v>0</v>
      </c>
    </row>
    <row r="1712" spans="1:8" x14ac:dyDescent="0.25">
      <c r="A1712" s="1217" t="s">
        <v>399</v>
      </c>
      <c r="B1712" s="1217" t="str">
        <f>'SITE 10'!$H$6</f>
        <v>SITE 10</v>
      </c>
      <c r="C1712" s="1217" t="s">
        <v>608</v>
      </c>
      <c r="D1712" s="1218" t="s">
        <v>316</v>
      </c>
      <c r="E1712" s="1223" t="str">
        <f>'SITE 10'!B791</f>
        <v>Secrétaire 4</v>
      </c>
      <c r="F1712" s="1224">
        <f>'SITE 10'!C791</f>
        <v>0</v>
      </c>
      <c r="G1712" s="1225">
        <f>'SITE 10'!D791</f>
        <v>0</v>
      </c>
      <c r="H1712" s="1226">
        <f>'SITE 10'!E791</f>
        <v>0</v>
      </c>
    </row>
    <row r="1713" spans="1:8" x14ac:dyDescent="0.25">
      <c r="A1713" s="1217" t="s">
        <v>399</v>
      </c>
      <c r="B1713" s="1217" t="str">
        <f>'SITE 10'!$H$6</f>
        <v>SITE 10</v>
      </c>
      <c r="C1713" s="1217" t="s">
        <v>608</v>
      </c>
      <c r="D1713" s="1218" t="s">
        <v>316</v>
      </c>
      <c r="E1713" s="1223" t="str">
        <f>'SITE 10'!B792</f>
        <v>Secrétaire 5</v>
      </c>
      <c r="F1713" s="1224">
        <f>'SITE 10'!C792</f>
        <v>0</v>
      </c>
      <c r="G1713" s="1225">
        <f>'SITE 10'!D792</f>
        <v>0</v>
      </c>
      <c r="H1713" s="1226">
        <f>'SITE 10'!E792</f>
        <v>0</v>
      </c>
    </row>
    <row r="1714" spans="1:8" x14ac:dyDescent="0.25">
      <c r="A1714" s="1217" t="s">
        <v>399</v>
      </c>
      <c r="B1714" s="1217" t="str">
        <f>'SITE 10'!$H$6</f>
        <v>SITE 10</v>
      </c>
      <c r="C1714" s="1217" t="s">
        <v>471</v>
      </c>
      <c r="D1714" s="1218" t="s">
        <v>21</v>
      </c>
      <c r="E1714" s="1223" t="str">
        <f>'SITE 10'!B874</f>
        <v>Coordinateur 1</v>
      </c>
      <c r="F1714" s="1224">
        <f>'SITE 10'!C874</f>
        <v>0</v>
      </c>
      <c r="G1714" s="1225">
        <f>'SITE 10'!D874</f>
        <v>0</v>
      </c>
      <c r="H1714" s="1226">
        <f>'SITE 10'!E874</f>
        <v>0</v>
      </c>
    </row>
    <row r="1715" spans="1:8" x14ac:dyDescent="0.25">
      <c r="A1715" s="1217" t="s">
        <v>399</v>
      </c>
      <c r="B1715" s="1217" t="str">
        <f>'SITE 10'!$H$6</f>
        <v>SITE 10</v>
      </c>
      <c r="C1715" s="1217" t="s">
        <v>471</v>
      </c>
      <c r="D1715" s="1218" t="s">
        <v>21</v>
      </c>
      <c r="E1715" s="1223" t="str">
        <f>'SITE 10'!B875</f>
        <v>Coordinateur 2</v>
      </c>
      <c r="F1715" s="1224">
        <f>'SITE 10'!C875</f>
        <v>0</v>
      </c>
      <c r="G1715" s="1225">
        <f>'SITE 10'!D875</f>
        <v>0</v>
      </c>
      <c r="H1715" s="1226">
        <f>'SITE 10'!E875</f>
        <v>0</v>
      </c>
    </row>
    <row r="1716" spans="1:8" x14ac:dyDescent="0.25">
      <c r="A1716" s="1217" t="s">
        <v>399</v>
      </c>
      <c r="B1716" s="1217" t="str">
        <f>'SITE 10'!$H$6</f>
        <v>SITE 10</v>
      </c>
      <c r="C1716" s="1217" t="s">
        <v>471</v>
      </c>
      <c r="D1716" s="1218" t="s">
        <v>21</v>
      </c>
      <c r="E1716" s="1223" t="str">
        <f>'SITE 10'!B876</f>
        <v>Coordinateur 3</v>
      </c>
      <c r="F1716" s="1224">
        <f>'SITE 10'!C876</f>
        <v>0</v>
      </c>
      <c r="G1716" s="1225">
        <f>'SITE 10'!D876</f>
        <v>0</v>
      </c>
      <c r="H1716" s="1226">
        <f>'SITE 10'!E876</f>
        <v>0</v>
      </c>
    </row>
    <row r="1717" spans="1:8" x14ac:dyDescent="0.25">
      <c r="A1717" s="1217" t="s">
        <v>399</v>
      </c>
      <c r="B1717" s="1217" t="str">
        <f>'SITE 10'!$H$6</f>
        <v>SITE 10</v>
      </c>
      <c r="C1717" s="1217" t="s">
        <v>471</v>
      </c>
      <c r="D1717" s="1218" t="s">
        <v>605</v>
      </c>
      <c r="E1717" s="1223" t="str">
        <f>'SITE 10'!B880</f>
        <v>Responsable 1</v>
      </c>
      <c r="F1717" s="1224">
        <f>'SITE 10'!C880</f>
        <v>0</v>
      </c>
      <c r="G1717" s="1225">
        <f>'SITE 10'!D880</f>
        <v>0</v>
      </c>
      <c r="H1717" s="1226">
        <f>'SITE 10'!E880</f>
        <v>0</v>
      </c>
    </row>
    <row r="1718" spans="1:8" x14ac:dyDescent="0.25">
      <c r="A1718" s="1217" t="s">
        <v>399</v>
      </c>
      <c r="B1718" s="1217" t="str">
        <f>'SITE 10'!$H$6</f>
        <v>SITE 10</v>
      </c>
      <c r="C1718" s="1217" t="s">
        <v>471</v>
      </c>
      <c r="D1718" s="1218" t="s">
        <v>605</v>
      </c>
      <c r="E1718" s="1223" t="str">
        <f>'SITE 10'!B881</f>
        <v>Responsable 2</v>
      </c>
      <c r="F1718" s="1224">
        <f>'SITE 10'!C881</f>
        <v>0</v>
      </c>
      <c r="G1718" s="1225">
        <f>'SITE 10'!D881</f>
        <v>0</v>
      </c>
      <c r="H1718" s="1226">
        <f>'SITE 10'!E881</f>
        <v>0</v>
      </c>
    </row>
    <row r="1719" spans="1:8" x14ac:dyDescent="0.25">
      <c r="A1719" s="1217" t="s">
        <v>399</v>
      </c>
      <c r="B1719" s="1217" t="str">
        <f>'SITE 10'!$H$6</f>
        <v>SITE 10</v>
      </c>
      <c r="C1719" s="1217" t="s">
        <v>471</v>
      </c>
      <c r="D1719" s="1218" t="s">
        <v>605</v>
      </c>
      <c r="E1719" s="1223" t="str">
        <f>'SITE 10'!B882</f>
        <v>Responsable 3</v>
      </c>
      <c r="F1719" s="1224">
        <f>'SITE 10'!C882</f>
        <v>0</v>
      </c>
      <c r="G1719" s="1225">
        <f>'SITE 10'!D882</f>
        <v>0</v>
      </c>
      <c r="H1719" s="1226">
        <f>'SITE 10'!E882</f>
        <v>0</v>
      </c>
    </row>
    <row r="1720" spans="1:8" x14ac:dyDescent="0.25">
      <c r="A1720" s="1217" t="s">
        <v>399</v>
      </c>
      <c r="B1720" s="1217" t="str">
        <f>'SITE 10'!$H$6</f>
        <v>SITE 10</v>
      </c>
      <c r="C1720" s="1217" t="s">
        <v>471</v>
      </c>
      <c r="D1720" s="1218" t="s">
        <v>46</v>
      </c>
      <c r="E1720" s="1223" t="str">
        <f>'SITE 10'!B886</f>
        <v>Animateur 1</v>
      </c>
      <c r="F1720" s="1224">
        <f>'SITE 10'!C886</f>
        <v>0</v>
      </c>
      <c r="G1720" s="1225">
        <f>'SITE 10'!D886</f>
        <v>0</v>
      </c>
      <c r="H1720" s="1226">
        <f>'SITE 10'!E886</f>
        <v>0</v>
      </c>
    </row>
    <row r="1721" spans="1:8" x14ac:dyDescent="0.25">
      <c r="A1721" s="1217" t="s">
        <v>399</v>
      </c>
      <c r="B1721" s="1217" t="str">
        <f>'SITE 10'!$H$6</f>
        <v>SITE 10</v>
      </c>
      <c r="C1721" s="1217" t="s">
        <v>471</v>
      </c>
      <c r="D1721" s="1218" t="s">
        <v>46</v>
      </c>
      <c r="E1721" s="1223" t="str">
        <f>'SITE 10'!B887</f>
        <v>Animateur 2</v>
      </c>
      <c r="F1721" s="1224">
        <f>'SITE 10'!C887</f>
        <v>0</v>
      </c>
      <c r="G1721" s="1225">
        <f>'SITE 10'!D887</f>
        <v>0</v>
      </c>
      <c r="H1721" s="1226">
        <f>'SITE 10'!E887</f>
        <v>0</v>
      </c>
    </row>
    <row r="1722" spans="1:8" x14ac:dyDescent="0.25">
      <c r="A1722" s="1217" t="s">
        <v>399</v>
      </c>
      <c r="B1722" s="1217" t="str">
        <f>'SITE 10'!$H$6</f>
        <v>SITE 10</v>
      </c>
      <c r="C1722" s="1217" t="s">
        <v>471</v>
      </c>
      <c r="D1722" s="1218" t="s">
        <v>46</v>
      </c>
      <c r="E1722" s="1223" t="str">
        <f>'SITE 10'!B888</f>
        <v>Animateur 3</v>
      </c>
      <c r="F1722" s="1224">
        <f>'SITE 10'!C888</f>
        <v>0</v>
      </c>
      <c r="G1722" s="1225">
        <f>'SITE 10'!D888</f>
        <v>0</v>
      </c>
      <c r="H1722" s="1226">
        <f>'SITE 10'!E888</f>
        <v>0</v>
      </c>
    </row>
    <row r="1723" spans="1:8" x14ac:dyDescent="0.25">
      <c r="A1723" s="1217" t="s">
        <v>399</v>
      </c>
      <c r="B1723" s="1217" t="str">
        <f>'SITE 10'!$H$6</f>
        <v>SITE 10</v>
      </c>
      <c r="C1723" s="1217" t="s">
        <v>471</v>
      </c>
      <c r="D1723" s="1218" t="s">
        <v>46</v>
      </c>
      <c r="E1723" s="1223" t="str">
        <f>'SITE 10'!B889</f>
        <v>Animateur 4</v>
      </c>
      <c r="F1723" s="1224">
        <f>'SITE 10'!C889</f>
        <v>0</v>
      </c>
      <c r="G1723" s="1225">
        <f>'SITE 10'!D889</f>
        <v>0</v>
      </c>
      <c r="H1723" s="1226">
        <f>'SITE 10'!E889</f>
        <v>0</v>
      </c>
    </row>
    <row r="1724" spans="1:8" x14ac:dyDescent="0.25">
      <c r="A1724" s="1217" t="s">
        <v>399</v>
      </c>
      <c r="B1724" s="1217" t="str">
        <f>'SITE 10'!$H$6</f>
        <v>SITE 10</v>
      </c>
      <c r="C1724" s="1217" t="s">
        <v>471</v>
      </c>
      <c r="D1724" s="1218" t="s">
        <v>46</v>
      </c>
      <c r="E1724" s="1223" t="str">
        <f>'SITE 10'!B890</f>
        <v>Animateur 5</v>
      </c>
      <c r="F1724" s="1224">
        <f>'SITE 10'!C890</f>
        <v>0</v>
      </c>
      <c r="G1724" s="1225">
        <f>'SITE 10'!D890</f>
        <v>0</v>
      </c>
      <c r="H1724" s="1226">
        <f>'SITE 10'!E890</f>
        <v>0</v>
      </c>
    </row>
    <row r="1725" spans="1:8" x14ac:dyDescent="0.25">
      <c r="A1725" s="1217" t="s">
        <v>399</v>
      </c>
      <c r="B1725" s="1217" t="str">
        <f>'SITE 10'!$H$6</f>
        <v>SITE 10</v>
      </c>
      <c r="C1725" s="1217" t="s">
        <v>471</v>
      </c>
      <c r="D1725" s="1218" t="s">
        <v>46</v>
      </c>
      <c r="E1725" s="1223" t="str">
        <f>'SITE 10'!B891</f>
        <v>Animateur 6</v>
      </c>
      <c r="F1725" s="1224">
        <f>'SITE 10'!C891</f>
        <v>0</v>
      </c>
      <c r="G1725" s="1225">
        <f>'SITE 10'!D891</f>
        <v>0</v>
      </c>
      <c r="H1725" s="1226">
        <f>'SITE 10'!E891</f>
        <v>0</v>
      </c>
    </row>
    <row r="1726" spans="1:8" x14ac:dyDescent="0.25">
      <c r="A1726" s="1217" t="s">
        <v>399</v>
      </c>
      <c r="B1726" s="1217" t="str">
        <f>'SITE 10'!$H$6</f>
        <v>SITE 10</v>
      </c>
      <c r="C1726" s="1217" t="s">
        <v>471</v>
      </c>
      <c r="D1726" s="1218" t="s">
        <v>46</v>
      </c>
      <c r="E1726" s="1223" t="str">
        <f>'SITE 10'!B892</f>
        <v>Animateur 7</v>
      </c>
      <c r="F1726" s="1224">
        <f>'SITE 10'!C892</f>
        <v>0</v>
      </c>
      <c r="G1726" s="1225">
        <f>'SITE 10'!D892</f>
        <v>0</v>
      </c>
      <c r="H1726" s="1226">
        <f>'SITE 10'!E892</f>
        <v>0</v>
      </c>
    </row>
    <row r="1727" spans="1:8" x14ac:dyDescent="0.25">
      <c r="A1727" s="1217" t="s">
        <v>399</v>
      </c>
      <c r="B1727" s="1217" t="str">
        <f>'SITE 10'!$H$6</f>
        <v>SITE 10</v>
      </c>
      <c r="C1727" s="1217" t="s">
        <v>471</v>
      </c>
      <c r="D1727" s="1218" t="s">
        <v>46</v>
      </c>
      <c r="E1727" s="1223" t="str">
        <f>'SITE 10'!B893</f>
        <v>Animateur 8</v>
      </c>
      <c r="F1727" s="1224">
        <f>'SITE 10'!C893</f>
        <v>0</v>
      </c>
      <c r="G1727" s="1225">
        <f>'SITE 10'!D893</f>
        <v>0</v>
      </c>
      <c r="H1727" s="1226">
        <f>'SITE 10'!E893</f>
        <v>0</v>
      </c>
    </row>
    <row r="1728" spans="1:8" x14ac:dyDescent="0.25">
      <c r="A1728" s="1217" t="s">
        <v>399</v>
      </c>
      <c r="B1728" s="1217" t="str">
        <f>'SITE 10'!$H$6</f>
        <v>SITE 10</v>
      </c>
      <c r="C1728" s="1217" t="s">
        <v>471</v>
      </c>
      <c r="D1728" s="1218" t="s">
        <v>46</v>
      </c>
      <c r="E1728" s="1223" t="str">
        <f>'SITE 10'!B894</f>
        <v>Animateur 9</v>
      </c>
      <c r="F1728" s="1224">
        <f>'SITE 10'!C894</f>
        <v>0</v>
      </c>
      <c r="G1728" s="1225">
        <f>'SITE 10'!D894</f>
        <v>0</v>
      </c>
      <c r="H1728" s="1226">
        <f>'SITE 10'!E894</f>
        <v>0</v>
      </c>
    </row>
    <row r="1729" spans="1:8" x14ac:dyDescent="0.25">
      <c r="A1729" s="1217" t="s">
        <v>399</v>
      </c>
      <c r="B1729" s="1217" t="str">
        <f>'SITE 10'!$H$6</f>
        <v>SITE 10</v>
      </c>
      <c r="C1729" s="1217" t="s">
        <v>471</v>
      </c>
      <c r="D1729" s="1218" t="s">
        <v>46</v>
      </c>
      <c r="E1729" s="1223" t="str">
        <f>'SITE 10'!B895</f>
        <v>Animateur 10</v>
      </c>
      <c r="F1729" s="1224">
        <f>'SITE 10'!C895</f>
        <v>0</v>
      </c>
      <c r="G1729" s="1225">
        <f>'SITE 10'!D895</f>
        <v>0</v>
      </c>
      <c r="H1729" s="1226">
        <f>'SITE 10'!E895</f>
        <v>0</v>
      </c>
    </row>
    <row r="1730" spans="1:8" x14ac:dyDescent="0.25">
      <c r="A1730" s="1217" t="s">
        <v>399</v>
      </c>
      <c r="B1730" s="1217" t="str">
        <f>'SITE 10'!$H$6</f>
        <v>SITE 10</v>
      </c>
      <c r="C1730" s="1217" t="s">
        <v>471</v>
      </c>
      <c r="D1730" s="1218" t="s">
        <v>46</v>
      </c>
      <c r="E1730" s="1223" t="str">
        <f>'SITE 10'!B896</f>
        <v>Animateur 11</v>
      </c>
      <c r="F1730" s="1224">
        <f>'SITE 10'!C896</f>
        <v>0</v>
      </c>
      <c r="G1730" s="1225">
        <f>'SITE 10'!D896</f>
        <v>0</v>
      </c>
      <c r="H1730" s="1226">
        <f>'SITE 10'!E896</f>
        <v>0</v>
      </c>
    </row>
    <row r="1731" spans="1:8" x14ac:dyDescent="0.25">
      <c r="A1731" s="1217" t="s">
        <v>399</v>
      </c>
      <c r="B1731" s="1217" t="str">
        <f>'SITE 10'!$H$6</f>
        <v>SITE 10</v>
      </c>
      <c r="C1731" s="1217" t="s">
        <v>471</v>
      </c>
      <c r="D1731" s="1218" t="s">
        <v>46</v>
      </c>
      <c r="E1731" s="1223" t="str">
        <f>'SITE 10'!B897</f>
        <v>Animateur 12</v>
      </c>
      <c r="F1731" s="1224">
        <f>'SITE 10'!C897</f>
        <v>0</v>
      </c>
      <c r="G1731" s="1225">
        <f>'SITE 10'!D897</f>
        <v>0</v>
      </c>
      <c r="H1731" s="1226">
        <f>'SITE 10'!E897</f>
        <v>0</v>
      </c>
    </row>
    <row r="1732" spans="1:8" x14ac:dyDescent="0.25">
      <c r="A1732" s="1217" t="s">
        <v>399</v>
      </c>
      <c r="B1732" s="1217" t="str">
        <f>'SITE 10'!$H$6</f>
        <v>SITE 10</v>
      </c>
      <c r="C1732" s="1217" t="s">
        <v>471</v>
      </c>
      <c r="D1732" s="1218" t="s">
        <v>46</v>
      </c>
      <c r="E1732" s="1223" t="str">
        <f>'SITE 10'!B898</f>
        <v>Animateur 13</v>
      </c>
      <c r="F1732" s="1224">
        <f>'SITE 10'!C898</f>
        <v>0</v>
      </c>
      <c r="G1732" s="1225">
        <f>'SITE 10'!D898</f>
        <v>0</v>
      </c>
      <c r="H1732" s="1226">
        <f>'SITE 10'!E898</f>
        <v>0</v>
      </c>
    </row>
    <row r="1733" spans="1:8" x14ac:dyDescent="0.25">
      <c r="A1733" s="1217" t="s">
        <v>399</v>
      </c>
      <c r="B1733" s="1217" t="str">
        <f>'SITE 10'!$H$6</f>
        <v>SITE 10</v>
      </c>
      <c r="C1733" s="1217" t="s">
        <v>471</v>
      </c>
      <c r="D1733" s="1218" t="s">
        <v>46</v>
      </c>
      <c r="E1733" s="1223" t="str">
        <f>'SITE 10'!B899</f>
        <v>Animateur 14</v>
      </c>
      <c r="F1733" s="1224">
        <f>'SITE 10'!C899</f>
        <v>0</v>
      </c>
      <c r="G1733" s="1225">
        <f>'SITE 10'!D899</f>
        <v>0</v>
      </c>
      <c r="H1733" s="1226">
        <f>'SITE 10'!E899</f>
        <v>0</v>
      </c>
    </row>
    <row r="1734" spans="1:8" x14ac:dyDescent="0.25">
      <c r="A1734" s="1217" t="s">
        <v>399</v>
      </c>
      <c r="B1734" s="1217" t="str">
        <f>'SITE 10'!$H$6</f>
        <v>SITE 10</v>
      </c>
      <c r="C1734" s="1217" t="s">
        <v>471</v>
      </c>
      <c r="D1734" s="1218" t="s">
        <v>46</v>
      </c>
      <c r="E1734" s="1223" t="str">
        <f>'SITE 10'!B900</f>
        <v>Animateur 15</v>
      </c>
      <c r="F1734" s="1224">
        <f>'SITE 10'!C900</f>
        <v>0</v>
      </c>
      <c r="G1734" s="1225">
        <f>'SITE 10'!D900</f>
        <v>0</v>
      </c>
      <c r="H1734" s="1226">
        <f>'SITE 10'!E900</f>
        <v>0</v>
      </c>
    </row>
    <row r="1735" spans="1:8" x14ac:dyDescent="0.25">
      <c r="A1735" s="1217" t="s">
        <v>399</v>
      </c>
      <c r="B1735" s="1217" t="str">
        <f>'SITE 10'!$H$6</f>
        <v>SITE 10</v>
      </c>
      <c r="C1735" s="1217" t="s">
        <v>471</v>
      </c>
      <c r="D1735" s="1218" t="s">
        <v>315</v>
      </c>
      <c r="E1735" s="1223" t="str">
        <f>'SITE 10'!B904</f>
        <v>Agents d'entretien 1</v>
      </c>
      <c r="F1735" s="1224">
        <f>'SITE 10'!C904</f>
        <v>0</v>
      </c>
      <c r="G1735" s="1225">
        <f>'SITE 10'!D904</f>
        <v>0</v>
      </c>
      <c r="H1735" s="1226">
        <f>'SITE 10'!E904</f>
        <v>0</v>
      </c>
    </row>
    <row r="1736" spans="1:8" x14ac:dyDescent="0.25">
      <c r="A1736" s="1217" t="s">
        <v>399</v>
      </c>
      <c r="B1736" s="1217" t="str">
        <f>'SITE 10'!$H$6</f>
        <v>SITE 10</v>
      </c>
      <c r="C1736" s="1217" t="s">
        <v>471</v>
      </c>
      <c r="D1736" s="1218" t="s">
        <v>315</v>
      </c>
      <c r="E1736" s="1223" t="str">
        <f>'SITE 10'!B905</f>
        <v>Agents d'entretien 2</v>
      </c>
      <c r="F1736" s="1224">
        <f>'SITE 10'!C905</f>
        <v>0</v>
      </c>
      <c r="G1736" s="1225">
        <f>'SITE 10'!D905</f>
        <v>0</v>
      </c>
      <c r="H1736" s="1226">
        <f>'SITE 10'!E905</f>
        <v>0</v>
      </c>
    </row>
    <row r="1737" spans="1:8" x14ac:dyDescent="0.25">
      <c r="A1737" s="1217" t="s">
        <v>399</v>
      </c>
      <c r="B1737" s="1217" t="str">
        <f>'SITE 10'!$H$6</f>
        <v>SITE 10</v>
      </c>
      <c r="C1737" s="1217" t="s">
        <v>471</v>
      </c>
      <c r="D1737" s="1218" t="s">
        <v>315</v>
      </c>
      <c r="E1737" s="1223" t="str">
        <f>'SITE 10'!B906</f>
        <v>Agents d'entretien 3</v>
      </c>
      <c r="F1737" s="1224">
        <f>'SITE 10'!C906</f>
        <v>0</v>
      </c>
      <c r="G1737" s="1225">
        <f>'SITE 10'!D906</f>
        <v>0</v>
      </c>
      <c r="H1737" s="1226">
        <f>'SITE 10'!E906</f>
        <v>0</v>
      </c>
    </row>
    <row r="1738" spans="1:8" x14ac:dyDescent="0.25">
      <c r="A1738" s="1217" t="s">
        <v>399</v>
      </c>
      <c r="B1738" s="1217" t="str">
        <f>'SITE 10'!$H$6</f>
        <v>SITE 10</v>
      </c>
      <c r="C1738" s="1217" t="s">
        <v>471</v>
      </c>
      <c r="D1738" s="1218" t="s">
        <v>316</v>
      </c>
      <c r="E1738" s="1223" t="str">
        <f>'SITE 10'!B910</f>
        <v>Secrétaire 1</v>
      </c>
      <c r="F1738" s="1224">
        <f>'SITE 10'!C910</f>
        <v>0</v>
      </c>
      <c r="G1738" s="1225">
        <f>'SITE 10'!D910</f>
        <v>0</v>
      </c>
      <c r="H1738" s="1226">
        <f>'SITE 10'!E910</f>
        <v>0</v>
      </c>
    </row>
    <row r="1739" spans="1:8" x14ac:dyDescent="0.25">
      <c r="A1739" s="1217" t="s">
        <v>399</v>
      </c>
      <c r="B1739" s="1217" t="str">
        <f>'SITE 10'!$H$6</f>
        <v>SITE 10</v>
      </c>
      <c r="C1739" s="1217" t="s">
        <v>471</v>
      </c>
      <c r="D1739" s="1218" t="s">
        <v>316</v>
      </c>
      <c r="E1739" s="1223" t="str">
        <f>'SITE 10'!B911</f>
        <v>Secrétaire 2</v>
      </c>
      <c r="F1739" s="1224">
        <f>'SITE 10'!C911</f>
        <v>0</v>
      </c>
      <c r="G1739" s="1225">
        <f>'SITE 10'!D911</f>
        <v>0</v>
      </c>
      <c r="H1739" s="1226">
        <f>'SITE 10'!E911</f>
        <v>0</v>
      </c>
    </row>
    <row r="1740" spans="1:8" x14ac:dyDescent="0.25">
      <c r="A1740" s="1217" t="s">
        <v>399</v>
      </c>
      <c r="B1740" s="1217" t="str">
        <f>'SITE 10'!$H$6</f>
        <v>SITE 10</v>
      </c>
      <c r="C1740" s="1217" t="s">
        <v>471</v>
      </c>
      <c r="D1740" s="1218" t="s">
        <v>316</v>
      </c>
      <c r="E1740" s="1223" t="str">
        <f>'SITE 10'!B912</f>
        <v>Secrétaire 3</v>
      </c>
      <c r="F1740" s="1224">
        <f>'SITE 10'!C912</f>
        <v>0</v>
      </c>
      <c r="G1740" s="1225">
        <f>'SITE 10'!D912</f>
        <v>0</v>
      </c>
      <c r="H1740" s="1226">
        <f>'SITE 10'!E912</f>
        <v>0</v>
      </c>
    </row>
    <row r="1741" spans="1:8" x14ac:dyDescent="0.25">
      <c r="A1741" s="1217" t="s">
        <v>399</v>
      </c>
      <c r="B1741" s="1217" t="str">
        <f>'SITE 10'!$H$6</f>
        <v>SITE 10</v>
      </c>
      <c r="C1741" s="1217" t="s">
        <v>471</v>
      </c>
      <c r="D1741" s="1218" t="s">
        <v>316</v>
      </c>
      <c r="E1741" s="1223" t="str">
        <f>'SITE 10'!B913</f>
        <v>Secrétaire 4</v>
      </c>
      <c r="F1741" s="1224">
        <f>'SITE 10'!C913</f>
        <v>0</v>
      </c>
      <c r="G1741" s="1225">
        <f>'SITE 10'!D913</f>
        <v>0</v>
      </c>
      <c r="H1741" s="1226">
        <f>'SITE 10'!E913</f>
        <v>0</v>
      </c>
    </row>
    <row r="1742" spans="1:8" x14ac:dyDescent="0.25">
      <c r="A1742" s="1217" t="s">
        <v>399</v>
      </c>
      <c r="B1742" s="1217" t="str">
        <f>'SITE 10'!$H$6</f>
        <v>SITE 10</v>
      </c>
      <c r="C1742" s="1217" t="s">
        <v>471</v>
      </c>
      <c r="D1742" s="1218" t="s">
        <v>316</v>
      </c>
      <c r="E1742" s="1223" t="str">
        <f>'SITE 10'!B914</f>
        <v>Secrétaire 5</v>
      </c>
      <c r="F1742" s="1224">
        <f>'SITE 10'!C914</f>
        <v>0</v>
      </c>
      <c r="G1742" s="1225">
        <f>'SITE 10'!D914</f>
        <v>0</v>
      </c>
      <c r="H1742" s="1226">
        <f>'SITE 10'!E914</f>
        <v>0</v>
      </c>
    </row>
    <row r="1743" spans="1:8" x14ac:dyDescent="0.25">
      <c r="A1743" s="1217" t="s">
        <v>421</v>
      </c>
      <c r="B1743" s="1217" t="str">
        <f>'SITE 11'!$H$6</f>
        <v>SITE 11</v>
      </c>
      <c r="C1743" s="1217" t="s">
        <v>470</v>
      </c>
      <c r="D1743" s="1218" t="s">
        <v>21</v>
      </c>
      <c r="E1743" s="1223" t="str">
        <f>'SITE 11'!B20</f>
        <v>Coordinateur 1</v>
      </c>
      <c r="F1743" s="1224">
        <f>'SITE 11'!C20</f>
        <v>0</v>
      </c>
      <c r="G1743" s="1225">
        <f>'SITE 11'!D20</f>
        <v>0</v>
      </c>
      <c r="H1743" s="1226">
        <f>'SITE 11'!E20</f>
        <v>0</v>
      </c>
    </row>
    <row r="1744" spans="1:8" x14ac:dyDescent="0.25">
      <c r="A1744" s="1217" t="s">
        <v>421</v>
      </c>
      <c r="B1744" s="1217" t="str">
        <f>'SITE 11'!$H$6</f>
        <v>SITE 11</v>
      </c>
      <c r="C1744" s="1217" t="s">
        <v>470</v>
      </c>
      <c r="D1744" s="1218" t="s">
        <v>21</v>
      </c>
      <c r="E1744" s="1223" t="str">
        <f>'SITE 11'!B21</f>
        <v>Coordinateur 2</v>
      </c>
      <c r="F1744" s="1224">
        <f>'SITE 11'!C21</f>
        <v>0</v>
      </c>
      <c r="G1744" s="1225">
        <f>'SITE 11'!D21</f>
        <v>0</v>
      </c>
      <c r="H1744" s="1226">
        <f>'SITE 11'!E21</f>
        <v>0</v>
      </c>
    </row>
    <row r="1745" spans="1:8" x14ac:dyDescent="0.25">
      <c r="A1745" s="1217" t="s">
        <v>421</v>
      </c>
      <c r="B1745" s="1217" t="str">
        <f>'SITE 11'!$H$6</f>
        <v>SITE 11</v>
      </c>
      <c r="C1745" s="1217" t="s">
        <v>470</v>
      </c>
      <c r="D1745" s="1218" t="s">
        <v>21</v>
      </c>
      <c r="E1745" s="1223" t="str">
        <f>'SITE 11'!B22</f>
        <v>Coordinateur 3</v>
      </c>
      <c r="F1745" s="1224">
        <f>'SITE 11'!C22</f>
        <v>0</v>
      </c>
      <c r="G1745" s="1225">
        <f>'SITE 11'!D22</f>
        <v>0</v>
      </c>
      <c r="H1745" s="1226">
        <f>'SITE 11'!E22</f>
        <v>0</v>
      </c>
    </row>
    <row r="1746" spans="1:8" x14ac:dyDescent="0.25">
      <c r="A1746" s="1217" t="s">
        <v>421</v>
      </c>
      <c r="B1746" s="1217" t="str">
        <f>'SITE 11'!$H$6</f>
        <v>SITE 11</v>
      </c>
      <c r="C1746" s="1217" t="s">
        <v>470</v>
      </c>
      <c r="D1746" s="1218" t="s">
        <v>605</v>
      </c>
      <c r="E1746" s="1223" t="str">
        <f>'SITE 11'!B26</f>
        <v>Responsable 1</v>
      </c>
      <c r="F1746" s="1224">
        <f>'SITE 11'!C26</f>
        <v>0</v>
      </c>
      <c r="G1746" s="1225">
        <f>'SITE 11'!D26</f>
        <v>0</v>
      </c>
      <c r="H1746" s="1226">
        <f>'SITE 11'!E26</f>
        <v>0</v>
      </c>
    </row>
    <row r="1747" spans="1:8" x14ac:dyDescent="0.25">
      <c r="A1747" s="1217" t="s">
        <v>421</v>
      </c>
      <c r="B1747" s="1217" t="str">
        <f>'SITE 11'!$H$6</f>
        <v>SITE 11</v>
      </c>
      <c r="C1747" s="1217" t="s">
        <v>470</v>
      </c>
      <c r="D1747" s="1218" t="s">
        <v>605</v>
      </c>
      <c r="E1747" s="1223" t="str">
        <f>'SITE 11'!B27</f>
        <v>Responsable 2</v>
      </c>
      <c r="F1747" s="1224">
        <f>'SITE 11'!C27</f>
        <v>0</v>
      </c>
      <c r="G1747" s="1225">
        <f>'SITE 11'!D27</f>
        <v>0</v>
      </c>
      <c r="H1747" s="1226">
        <f>'SITE 11'!E27</f>
        <v>0</v>
      </c>
    </row>
    <row r="1748" spans="1:8" x14ac:dyDescent="0.25">
      <c r="A1748" s="1217" t="s">
        <v>421</v>
      </c>
      <c r="B1748" s="1217" t="str">
        <f>'SITE 11'!$H$6</f>
        <v>SITE 11</v>
      </c>
      <c r="C1748" s="1217" t="s">
        <v>470</v>
      </c>
      <c r="D1748" s="1218" t="s">
        <v>605</v>
      </c>
      <c r="E1748" s="1223" t="str">
        <f>'SITE 11'!B28</f>
        <v>Responsable 3</v>
      </c>
      <c r="F1748" s="1224">
        <f>'SITE 11'!C28</f>
        <v>0</v>
      </c>
      <c r="G1748" s="1225">
        <f>'SITE 11'!D28</f>
        <v>0</v>
      </c>
      <c r="H1748" s="1226">
        <f>'SITE 11'!E28</f>
        <v>0</v>
      </c>
    </row>
    <row r="1749" spans="1:8" x14ac:dyDescent="0.25">
      <c r="A1749" s="1217" t="s">
        <v>421</v>
      </c>
      <c r="B1749" s="1217" t="str">
        <f>'SITE 11'!$H$6</f>
        <v>SITE 11</v>
      </c>
      <c r="C1749" s="1217" t="s">
        <v>470</v>
      </c>
      <c r="D1749" s="1218" t="s">
        <v>46</v>
      </c>
      <c r="E1749" s="1223" t="str">
        <f>'SITE 11'!B32</f>
        <v>Animateur 1</v>
      </c>
      <c r="F1749" s="1224">
        <f>'SITE 11'!C32</f>
        <v>0</v>
      </c>
      <c r="G1749" s="1225">
        <f>'SITE 11'!D32</f>
        <v>0</v>
      </c>
      <c r="H1749" s="1226">
        <f>'SITE 11'!E32</f>
        <v>0</v>
      </c>
    </row>
    <row r="1750" spans="1:8" x14ac:dyDescent="0.25">
      <c r="A1750" s="1217" t="s">
        <v>421</v>
      </c>
      <c r="B1750" s="1217" t="str">
        <f>'SITE 11'!$H$6</f>
        <v>SITE 11</v>
      </c>
      <c r="C1750" s="1217" t="s">
        <v>470</v>
      </c>
      <c r="D1750" s="1218" t="s">
        <v>46</v>
      </c>
      <c r="E1750" s="1223" t="str">
        <f>'SITE 11'!B33</f>
        <v>Animateur 2</v>
      </c>
      <c r="F1750" s="1224">
        <f>'SITE 11'!C33</f>
        <v>0</v>
      </c>
      <c r="G1750" s="1225">
        <f>'SITE 11'!D33</f>
        <v>0</v>
      </c>
      <c r="H1750" s="1226">
        <f>'SITE 11'!E33</f>
        <v>0</v>
      </c>
    </row>
    <row r="1751" spans="1:8" x14ac:dyDescent="0.25">
      <c r="A1751" s="1217" t="s">
        <v>421</v>
      </c>
      <c r="B1751" s="1217" t="str">
        <f>'SITE 11'!$H$6</f>
        <v>SITE 11</v>
      </c>
      <c r="C1751" s="1217" t="s">
        <v>470</v>
      </c>
      <c r="D1751" s="1218" t="s">
        <v>46</v>
      </c>
      <c r="E1751" s="1223" t="str">
        <f>'SITE 11'!B34</f>
        <v>Animateur 3</v>
      </c>
      <c r="F1751" s="1224">
        <f>'SITE 11'!C34</f>
        <v>0</v>
      </c>
      <c r="G1751" s="1225">
        <f>'SITE 11'!D34</f>
        <v>0</v>
      </c>
      <c r="H1751" s="1226">
        <f>'SITE 11'!E34</f>
        <v>0</v>
      </c>
    </row>
    <row r="1752" spans="1:8" x14ac:dyDescent="0.25">
      <c r="A1752" s="1217" t="s">
        <v>421</v>
      </c>
      <c r="B1752" s="1217" t="str">
        <f>'SITE 11'!$H$6</f>
        <v>SITE 11</v>
      </c>
      <c r="C1752" s="1217" t="s">
        <v>470</v>
      </c>
      <c r="D1752" s="1218" t="s">
        <v>46</v>
      </c>
      <c r="E1752" s="1223" t="str">
        <f>'SITE 11'!B35</f>
        <v>Animateur 4</v>
      </c>
      <c r="F1752" s="1224">
        <f>'SITE 11'!C35</f>
        <v>0</v>
      </c>
      <c r="G1752" s="1225">
        <f>'SITE 11'!D35</f>
        <v>0</v>
      </c>
      <c r="H1752" s="1226">
        <f>'SITE 11'!E35</f>
        <v>0</v>
      </c>
    </row>
    <row r="1753" spans="1:8" x14ac:dyDescent="0.25">
      <c r="A1753" s="1217" t="s">
        <v>421</v>
      </c>
      <c r="B1753" s="1217" t="str">
        <f>'SITE 11'!$H$6</f>
        <v>SITE 11</v>
      </c>
      <c r="C1753" s="1217" t="s">
        <v>470</v>
      </c>
      <c r="D1753" s="1218" t="s">
        <v>46</v>
      </c>
      <c r="E1753" s="1223" t="str">
        <f>'SITE 11'!B36</f>
        <v>Animateur 5</v>
      </c>
      <c r="F1753" s="1224">
        <f>'SITE 11'!C36</f>
        <v>0</v>
      </c>
      <c r="G1753" s="1225">
        <f>'SITE 11'!D36</f>
        <v>0</v>
      </c>
      <c r="H1753" s="1226">
        <f>'SITE 11'!E36</f>
        <v>0</v>
      </c>
    </row>
    <row r="1754" spans="1:8" x14ac:dyDescent="0.25">
      <c r="A1754" s="1217" t="s">
        <v>421</v>
      </c>
      <c r="B1754" s="1217" t="str">
        <f>'SITE 11'!$H$6</f>
        <v>SITE 11</v>
      </c>
      <c r="C1754" s="1217" t="s">
        <v>470</v>
      </c>
      <c r="D1754" s="1218" t="s">
        <v>46</v>
      </c>
      <c r="E1754" s="1223" t="str">
        <f>'SITE 11'!B37</f>
        <v>Animateur 6</v>
      </c>
      <c r="F1754" s="1224">
        <f>'SITE 11'!C37</f>
        <v>0</v>
      </c>
      <c r="G1754" s="1225">
        <f>'SITE 11'!D37</f>
        <v>0</v>
      </c>
      <c r="H1754" s="1226">
        <f>'SITE 11'!E37</f>
        <v>0</v>
      </c>
    </row>
    <row r="1755" spans="1:8" x14ac:dyDescent="0.25">
      <c r="A1755" s="1217" t="s">
        <v>421</v>
      </c>
      <c r="B1755" s="1217" t="str">
        <f>'SITE 11'!$H$6</f>
        <v>SITE 11</v>
      </c>
      <c r="C1755" s="1217" t="s">
        <v>470</v>
      </c>
      <c r="D1755" s="1218" t="s">
        <v>46</v>
      </c>
      <c r="E1755" s="1223" t="str">
        <f>'SITE 11'!B38</f>
        <v>Animateur 7</v>
      </c>
      <c r="F1755" s="1224">
        <f>'SITE 11'!C38</f>
        <v>0</v>
      </c>
      <c r="G1755" s="1225">
        <f>'SITE 11'!D38</f>
        <v>0</v>
      </c>
      <c r="H1755" s="1226">
        <f>'SITE 11'!E38</f>
        <v>0</v>
      </c>
    </row>
    <row r="1756" spans="1:8" x14ac:dyDescent="0.25">
      <c r="A1756" s="1217" t="s">
        <v>421</v>
      </c>
      <c r="B1756" s="1217" t="str">
        <f>'SITE 11'!$H$6</f>
        <v>SITE 11</v>
      </c>
      <c r="C1756" s="1217" t="s">
        <v>470</v>
      </c>
      <c r="D1756" s="1218" t="s">
        <v>46</v>
      </c>
      <c r="E1756" s="1223" t="str">
        <f>'SITE 11'!B39</f>
        <v>Animateur 8</v>
      </c>
      <c r="F1756" s="1224">
        <f>'SITE 11'!C39</f>
        <v>0</v>
      </c>
      <c r="G1756" s="1225">
        <f>'SITE 11'!D39</f>
        <v>0</v>
      </c>
      <c r="H1756" s="1226">
        <f>'SITE 11'!E39</f>
        <v>0</v>
      </c>
    </row>
    <row r="1757" spans="1:8" x14ac:dyDescent="0.25">
      <c r="A1757" s="1217" t="s">
        <v>421</v>
      </c>
      <c r="B1757" s="1217" t="str">
        <f>'SITE 11'!$H$6</f>
        <v>SITE 11</v>
      </c>
      <c r="C1757" s="1217" t="s">
        <v>470</v>
      </c>
      <c r="D1757" s="1218" t="s">
        <v>46</v>
      </c>
      <c r="E1757" s="1223" t="str">
        <f>'SITE 11'!B40</f>
        <v>Animateur 9</v>
      </c>
      <c r="F1757" s="1224">
        <f>'SITE 11'!C40</f>
        <v>0</v>
      </c>
      <c r="G1757" s="1225">
        <f>'SITE 11'!D40</f>
        <v>0</v>
      </c>
      <c r="H1757" s="1226">
        <f>'SITE 11'!E40</f>
        <v>0</v>
      </c>
    </row>
    <row r="1758" spans="1:8" x14ac:dyDescent="0.25">
      <c r="A1758" s="1217" t="s">
        <v>421</v>
      </c>
      <c r="B1758" s="1217" t="str">
        <f>'SITE 11'!$H$6</f>
        <v>SITE 11</v>
      </c>
      <c r="C1758" s="1217" t="s">
        <v>470</v>
      </c>
      <c r="D1758" s="1218" t="s">
        <v>46</v>
      </c>
      <c r="E1758" s="1223" t="str">
        <f>'SITE 11'!B41</f>
        <v>Animateur 10</v>
      </c>
      <c r="F1758" s="1224">
        <f>'SITE 11'!C41</f>
        <v>0</v>
      </c>
      <c r="G1758" s="1225">
        <f>'SITE 11'!D41</f>
        <v>0</v>
      </c>
      <c r="H1758" s="1226">
        <f>'SITE 11'!E41</f>
        <v>0</v>
      </c>
    </row>
    <row r="1759" spans="1:8" x14ac:dyDescent="0.25">
      <c r="A1759" s="1217" t="s">
        <v>421</v>
      </c>
      <c r="B1759" s="1217" t="str">
        <f>'SITE 11'!$H$6</f>
        <v>SITE 11</v>
      </c>
      <c r="C1759" s="1217" t="s">
        <v>470</v>
      </c>
      <c r="D1759" s="1218" t="s">
        <v>46</v>
      </c>
      <c r="E1759" s="1223" t="str">
        <f>'SITE 11'!B42</f>
        <v>Animateur 11</v>
      </c>
      <c r="F1759" s="1224">
        <f>'SITE 11'!C42</f>
        <v>0</v>
      </c>
      <c r="G1759" s="1225">
        <f>'SITE 11'!D42</f>
        <v>0</v>
      </c>
      <c r="H1759" s="1226">
        <f>'SITE 11'!E42</f>
        <v>0</v>
      </c>
    </row>
    <row r="1760" spans="1:8" x14ac:dyDescent="0.25">
      <c r="A1760" s="1217" t="s">
        <v>421</v>
      </c>
      <c r="B1760" s="1217" t="str">
        <f>'SITE 11'!$H$6</f>
        <v>SITE 11</v>
      </c>
      <c r="C1760" s="1217" t="s">
        <v>470</v>
      </c>
      <c r="D1760" s="1218" t="s">
        <v>46</v>
      </c>
      <c r="E1760" s="1223" t="str">
        <f>'SITE 11'!B43</f>
        <v>Animateur 12</v>
      </c>
      <c r="F1760" s="1224">
        <f>'SITE 11'!C43</f>
        <v>0</v>
      </c>
      <c r="G1760" s="1225">
        <f>'SITE 11'!D43</f>
        <v>0</v>
      </c>
      <c r="H1760" s="1226">
        <f>'SITE 11'!E43</f>
        <v>0</v>
      </c>
    </row>
    <row r="1761" spans="1:8" x14ac:dyDescent="0.25">
      <c r="A1761" s="1217" t="s">
        <v>421</v>
      </c>
      <c r="B1761" s="1217" t="str">
        <f>'SITE 11'!$H$6</f>
        <v>SITE 11</v>
      </c>
      <c r="C1761" s="1217" t="s">
        <v>470</v>
      </c>
      <c r="D1761" s="1218" t="s">
        <v>46</v>
      </c>
      <c r="E1761" s="1223" t="str">
        <f>'SITE 11'!B44</f>
        <v>Animateur 13</v>
      </c>
      <c r="F1761" s="1224">
        <f>'SITE 11'!C44</f>
        <v>0</v>
      </c>
      <c r="G1761" s="1225">
        <f>'SITE 11'!D44</f>
        <v>0</v>
      </c>
      <c r="H1761" s="1226">
        <f>'SITE 11'!E44</f>
        <v>0</v>
      </c>
    </row>
    <row r="1762" spans="1:8" x14ac:dyDescent="0.25">
      <c r="A1762" s="1217" t="s">
        <v>421</v>
      </c>
      <c r="B1762" s="1217" t="str">
        <f>'SITE 11'!$H$6</f>
        <v>SITE 11</v>
      </c>
      <c r="C1762" s="1217" t="s">
        <v>470</v>
      </c>
      <c r="D1762" s="1218" t="s">
        <v>46</v>
      </c>
      <c r="E1762" s="1223" t="str">
        <f>'SITE 11'!B45</f>
        <v>Animateur 14</v>
      </c>
      <c r="F1762" s="1224">
        <f>'SITE 11'!C45</f>
        <v>0</v>
      </c>
      <c r="G1762" s="1225">
        <f>'SITE 11'!D45</f>
        <v>0</v>
      </c>
      <c r="H1762" s="1226">
        <f>'SITE 11'!E45</f>
        <v>0</v>
      </c>
    </row>
    <row r="1763" spans="1:8" x14ac:dyDescent="0.25">
      <c r="A1763" s="1217" t="s">
        <v>421</v>
      </c>
      <c r="B1763" s="1217" t="str">
        <f>'SITE 11'!$H$6</f>
        <v>SITE 11</v>
      </c>
      <c r="C1763" s="1217" t="s">
        <v>470</v>
      </c>
      <c r="D1763" s="1218" t="s">
        <v>46</v>
      </c>
      <c r="E1763" s="1223" t="str">
        <f>'SITE 11'!B46</f>
        <v>Animateur 15</v>
      </c>
      <c r="F1763" s="1224">
        <f>'SITE 11'!C46</f>
        <v>0</v>
      </c>
      <c r="G1763" s="1225">
        <f>'SITE 11'!D46</f>
        <v>0</v>
      </c>
      <c r="H1763" s="1226">
        <f>'SITE 11'!E46</f>
        <v>0</v>
      </c>
    </row>
    <row r="1764" spans="1:8" x14ac:dyDescent="0.25">
      <c r="A1764" s="1217" t="s">
        <v>421</v>
      </c>
      <c r="B1764" s="1217" t="str">
        <f>'SITE 11'!$H$6</f>
        <v>SITE 11</v>
      </c>
      <c r="C1764" s="1217" t="s">
        <v>470</v>
      </c>
      <c r="D1764" s="1218" t="s">
        <v>315</v>
      </c>
      <c r="E1764" s="1223" t="str">
        <f>'SITE 11'!B50</f>
        <v>Agents d'entretien 1</v>
      </c>
      <c r="F1764" s="1224">
        <f>'SITE 11'!C50</f>
        <v>0</v>
      </c>
      <c r="G1764" s="1225">
        <f>'SITE 11'!D50</f>
        <v>0</v>
      </c>
      <c r="H1764" s="1226">
        <f>'SITE 11'!E50</f>
        <v>0</v>
      </c>
    </row>
    <row r="1765" spans="1:8" x14ac:dyDescent="0.25">
      <c r="A1765" s="1217" t="s">
        <v>421</v>
      </c>
      <c r="B1765" s="1217" t="str">
        <f>'SITE 11'!$H$6</f>
        <v>SITE 11</v>
      </c>
      <c r="C1765" s="1217" t="s">
        <v>470</v>
      </c>
      <c r="D1765" s="1218" t="s">
        <v>315</v>
      </c>
      <c r="E1765" s="1223" t="str">
        <f>'SITE 11'!B51</f>
        <v>Agents d'entretien 2</v>
      </c>
      <c r="F1765" s="1224">
        <f>'SITE 11'!C51</f>
        <v>0</v>
      </c>
      <c r="G1765" s="1225">
        <f>'SITE 11'!D51</f>
        <v>0</v>
      </c>
      <c r="H1765" s="1226">
        <f>'SITE 11'!E51</f>
        <v>0</v>
      </c>
    </row>
    <row r="1766" spans="1:8" x14ac:dyDescent="0.25">
      <c r="A1766" s="1217" t="s">
        <v>421</v>
      </c>
      <c r="B1766" s="1217" t="str">
        <f>'SITE 11'!$H$6</f>
        <v>SITE 11</v>
      </c>
      <c r="C1766" s="1217" t="s">
        <v>470</v>
      </c>
      <c r="D1766" s="1218" t="s">
        <v>315</v>
      </c>
      <c r="E1766" s="1223" t="str">
        <f>'SITE 11'!B52</f>
        <v>Agents d'entretien 3</v>
      </c>
      <c r="F1766" s="1224">
        <f>'SITE 11'!C52</f>
        <v>0</v>
      </c>
      <c r="G1766" s="1225">
        <f>'SITE 11'!D52</f>
        <v>0</v>
      </c>
      <c r="H1766" s="1226">
        <f>'SITE 11'!E52</f>
        <v>0</v>
      </c>
    </row>
    <row r="1767" spans="1:8" x14ac:dyDescent="0.25">
      <c r="A1767" s="1217" t="s">
        <v>421</v>
      </c>
      <c r="B1767" s="1217" t="str">
        <f>'SITE 11'!$H$6</f>
        <v>SITE 11</v>
      </c>
      <c r="C1767" s="1217" t="s">
        <v>470</v>
      </c>
      <c r="D1767" s="1218" t="s">
        <v>316</v>
      </c>
      <c r="E1767" s="1223" t="str">
        <f>'SITE 11'!B56</f>
        <v>Secrétaire 1</v>
      </c>
      <c r="F1767" s="1224">
        <f>'SITE 11'!C56</f>
        <v>0</v>
      </c>
      <c r="G1767" s="1225">
        <f>'SITE 11'!D56</f>
        <v>0</v>
      </c>
      <c r="H1767" s="1226">
        <f>'SITE 11'!E56</f>
        <v>0</v>
      </c>
    </row>
    <row r="1768" spans="1:8" x14ac:dyDescent="0.25">
      <c r="A1768" s="1217" t="s">
        <v>421</v>
      </c>
      <c r="B1768" s="1217" t="str">
        <f>'SITE 11'!$H$6</f>
        <v>SITE 11</v>
      </c>
      <c r="C1768" s="1217" t="s">
        <v>470</v>
      </c>
      <c r="D1768" s="1218" t="s">
        <v>316</v>
      </c>
      <c r="E1768" s="1223" t="str">
        <f>'SITE 11'!B57</f>
        <v>Secrétaire 2</v>
      </c>
      <c r="F1768" s="1224">
        <f>'SITE 11'!C57</f>
        <v>0</v>
      </c>
      <c r="G1768" s="1225">
        <f>'SITE 11'!D57</f>
        <v>0</v>
      </c>
      <c r="H1768" s="1226">
        <f>'SITE 11'!E57</f>
        <v>0</v>
      </c>
    </row>
    <row r="1769" spans="1:8" x14ac:dyDescent="0.25">
      <c r="A1769" s="1217" t="s">
        <v>421</v>
      </c>
      <c r="B1769" s="1217" t="str">
        <f>'SITE 11'!$H$6</f>
        <v>SITE 11</v>
      </c>
      <c r="C1769" s="1217" t="s">
        <v>470</v>
      </c>
      <c r="D1769" s="1218" t="s">
        <v>316</v>
      </c>
      <c r="E1769" s="1223" t="str">
        <f>'SITE 11'!B58</f>
        <v>Secrétaire 3</v>
      </c>
      <c r="F1769" s="1224">
        <f>'SITE 11'!C58</f>
        <v>0</v>
      </c>
      <c r="G1769" s="1225">
        <f>'SITE 11'!D58</f>
        <v>0</v>
      </c>
      <c r="H1769" s="1226">
        <f>'SITE 11'!E58</f>
        <v>0</v>
      </c>
    </row>
    <row r="1770" spans="1:8" x14ac:dyDescent="0.25">
      <c r="A1770" s="1217" t="s">
        <v>421</v>
      </c>
      <c r="B1770" s="1217" t="str">
        <f>'SITE 11'!$H$6</f>
        <v>SITE 11</v>
      </c>
      <c r="C1770" s="1217" t="s">
        <v>470</v>
      </c>
      <c r="D1770" s="1218" t="s">
        <v>316</v>
      </c>
      <c r="E1770" s="1223" t="str">
        <f>'SITE 11'!B59</f>
        <v>Secrétaire 4</v>
      </c>
      <c r="F1770" s="1224">
        <f>'SITE 11'!C59</f>
        <v>0</v>
      </c>
      <c r="G1770" s="1225">
        <f>'SITE 11'!D59</f>
        <v>0</v>
      </c>
      <c r="H1770" s="1226">
        <f>'SITE 11'!E59</f>
        <v>0</v>
      </c>
    </row>
    <row r="1771" spans="1:8" x14ac:dyDescent="0.25">
      <c r="A1771" s="1217" t="s">
        <v>421</v>
      </c>
      <c r="B1771" s="1217" t="str">
        <f>'SITE 11'!$H$6</f>
        <v>SITE 11</v>
      </c>
      <c r="C1771" s="1217" t="s">
        <v>470</v>
      </c>
      <c r="D1771" s="1218" t="s">
        <v>316</v>
      </c>
      <c r="E1771" s="1223" t="str">
        <f>'SITE 11'!B60</f>
        <v>Secrétaire 5</v>
      </c>
      <c r="F1771" s="1224">
        <f>'SITE 11'!C60</f>
        <v>0</v>
      </c>
      <c r="G1771" s="1225">
        <f>'SITE 11'!D60</f>
        <v>0</v>
      </c>
      <c r="H1771" s="1226">
        <f>'SITE 11'!E60</f>
        <v>0</v>
      </c>
    </row>
    <row r="1772" spans="1:8" x14ac:dyDescent="0.25">
      <c r="A1772" s="1217" t="s">
        <v>421</v>
      </c>
      <c r="B1772" s="1217" t="str">
        <f>'SITE 11'!$H$6</f>
        <v>SITE 11</v>
      </c>
      <c r="C1772" s="1217" t="s">
        <v>606</v>
      </c>
      <c r="D1772" s="1218" t="s">
        <v>21</v>
      </c>
      <c r="E1772" s="1223" t="str">
        <f>'SITE 11'!B381</f>
        <v>Coordinateur 1</v>
      </c>
      <c r="F1772" s="1224">
        <f>'SITE 11'!C381</f>
        <v>0</v>
      </c>
      <c r="G1772" s="1225">
        <f>'SITE 11'!D381</f>
        <v>0</v>
      </c>
      <c r="H1772" s="1226">
        <f>'SITE 11'!E381</f>
        <v>0</v>
      </c>
    </row>
    <row r="1773" spans="1:8" x14ac:dyDescent="0.25">
      <c r="A1773" s="1217" t="s">
        <v>421</v>
      </c>
      <c r="B1773" s="1217" t="str">
        <f>'SITE 11'!$H$6</f>
        <v>SITE 11</v>
      </c>
      <c r="C1773" s="1217" t="s">
        <v>606</v>
      </c>
      <c r="D1773" s="1218" t="s">
        <v>21</v>
      </c>
      <c r="E1773" s="1223" t="str">
        <f>'SITE 11'!B382</f>
        <v>Coordinateur 2</v>
      </c>
      <c r="F1773" s="1224">
        <f>'SITE 11'!C382</f>
        <v>0</v>
      </c>
      <c r="G1773" s="1225">
        <f>'SITE 11'!D382</f>
        <v>0</v>
      </c>
      <c r="H1773" s="1226">
        <f>'SITE 11'!E382</f>
        <v>0</v>
      </c>
    </row>
    <row r="1774" spans="1:8" x14ac:dyDescent="0.25">
      <c r="A1774" s="1217" t="s">
        <v>421</v>
      </c>
      <c r="B1774" s="1217" t="str">
        <f>'SITE 11'!$H$6</f>
        <v>SITE 11</v>
      </c>
      <c r="C1774" s="1217" t="s">
        <v>606</v>
      </c>
      <c r="D1774" s="1218" t="s">
        <v>21</v>
      </c>
      <c r="E1774" s="1223" t="str">
        <f>'SITE 11'!B383</f>
        <v>Coordinateur 3</v>
      </c>
      <c r="F1774" s="1224">
        <f>'SITE 11'!C383</f>
        <v>0</v>
      </c>
      <c r="G1774" s="1225">
        <f>'SITE 11'!D383</f>
        <v>0</v>
      </c>
      <c r="H1774" s="1226">
        <f>'SITE 11'!E383</f>
        <v>0</v>
      </c>
    </row>
    <row r="1775" spans="1:8" x14ac:dyDescent="0.25">
      <c r="A1775" s="1217" t="s">
        <v>421</v>
      </c>
      <c r="B1775" s="1217" t="str">
        <f>'SITE 11'!$H$6</f>
        <v>SITE 11</v>
      </c>
      <c r="C1775" s="1217" t="s">
        <v>606</v>
      </c>
      <c r="D1775" s="1218" t="s">
        <v>605</v>
      </c>
      <c r="E1775" s="1223" t="str">
        <f>'SITE 11'!B387</f>
        <v>Responsable 1</v>
      </c>
      <c r="F1775" s="1224">
        <f>'SITE 11'!C387</f>
        <v>0</v>
      </c>
      <c r="G1775" s="1225">
        <f>'SITE 11'!D387</f>
        <v>0</v>
      </c>
      <c r="H1775" s="1226">
        <f>'SITE 11'!E387</f>
        <v>0</v>
      </c>
    </row>
    <row r="1776" spans="1:8" x14ac:dyDescent="0.25">
      <c r="A1776" s="1217" t="s">
        <v>421</v>
      </c>
      <c r="B1776" s="1217" t="str">
        <f>'SITE 11'!$H$6</f>
        <v>SITE 11</v>
      </c>
      <c r="C1776" s="1217" t="s">
        <v>606</v>
      </c>
      <c r="D1776" s="1218" t="s">
        <v>605</v>
      </c>
      <c r="E1776" s="1223" t="str">
        <f>'SITE 11'!B388</f>
        <v>Responsable 2</v>
      </c>
      <c r="F1776" s="1224">
        <f>'SITE 11'!C388</f>
        <v>0</v>
      </c>
      <c r="G1776" s="1225">
        <f>'SITE 11'!D388</f>
        <v>0</v>
      </c>
      <c r="H1776" s="1226">
        <f>'SITE 11'!E388</f>
        <v>0</v>
      </c>
    </row>
    <row r="1777" spans="1:8" x14ac:dyDescent="0.25">
      <c r="A1777" s="1217" t="s">
        <v>421</v>
      </c>
      <c r="B1777" s="1217" t="str">
        <f>'SITE 11'!$H$6</f>
        <v>SITE 11</v>
      </c>
      <c r="C1777" s="1217" t="s">
        <v>606</v>
      </c>
      <c r="D1777" s="1218" t="s">
        <v>605</v>
      </c>
      <c r="E1777" s="1223" t="str">
        <f>'SITE 11'!B389</f>
        <v>Responsable 3</v>
      </c>
      <c r="F1777" s="1224">
        <f>'SITE 11'!C389</f>
        <v>0</v>
      </c>
      <c r="G1777" s="1225">
        <f>'SITE 11'!D389</f>
        <v>0</v>
      </c>
      <c r="H1777" s="1226">
        <f>'SITE 11'!E389</f>
        <v>0</v>
      </c>
    </row>
    <row r="1778" spans="1:8" x14ac:dyDescent="0.25">
      <c r="A1778" s="1217" t="s">
        <v>421</v>
      </c>
      <c r="B1778" s="1217" t="str">
        <f>'SITE 11'!$H$6</f>
        <v>SITE 11</v>
      </c>
      <c r="C1778" s="1217" t="s">
        <v>606</v>
      </c>
      <c r="D1778" s="1218" t="s">
        <v>46</v>
      </c>
      <c r="E1778" s="1223" t="str">
        <f>'SITE 11'!B393</f>
        <v>Animateur 1</v>
      </c>
      <c r="F1778" s="1224">
        <f>'SITE 11'!C393</f>
        <v>0</v>
      </c>
      <c r="G1778" s="1225">
        <f>'SITE 11'!D393</f>
        <v>0</v>
      </c>
      <c r="H1778" s="1226">
        <f>'SITE 11'!E393</f>
        <v>0</v>
      </c>
    </row>
    <row r="1779" spans="1:8" x14ac:dyDescent="0.25">
      <c r="A1779" s="1217" t="s">
        <v>421</v>
      </c>
      <c r="B1779" s="1217" t="str">
        <f>'SITE 11'!$H$6</f>
        <v>SITE 11</v>
      </c>
      <c r="C1779" s="1217" t="s">
        <v>606</v>
      </c>
      <c r="D1779" s="1218" t="s">
        <v>46</v>
      </c>
      <c r="E1779" s="1223" t="str">
        <f>'SITE 11'!B394</f>
        <v>Animateur 2</v>
      </c>
      <c r="F1779" s="1224">
        <f>'SITE 11'!C394</f>
        <v>0</v>
      </c>
      <c r="G1779" s="1225">
        <f>'SITE 11'!D394</f>
        <v>0</v>
      </c>
      <c r="H1779" s="1226">
        <f>'SITE 11'!E394</f>
        <v>0</v>
      </c>
    </row>
    <row r="1780" spans="1:8" x14ac:dyDescent="0.25">
      <c r="A1780" s="1217" t="s">
        <v>421</v>
      </c>
      <c r="B1780" s="1217" t="str">
        <f>'SITE 11'!$H$6</f>
        <v>SITE 11</v>
      </c>
      <c r="C1780" s="1217" t="s">
        <v>606</v>
      </c>
      <c r="D1780" s="1218" t="s">
        <v>46</v>
      </c>
      <c r="E1780" s="1223" t="str">
        <f>'SITE 11'!B395</f>
        <v>Animateur 3</v>
      </c>
      <c r="F1780" s="1224">
        <f>'SITE 11'!C395</f>
        <v>0</v>
      </c>
      <c r="G1780" s="1225">
        <f>'SITE 11'!D395</f>
        <v>0</v>
      </c>
      <c r="H1780" s="1226">
        <f>'SITE 11'!E395</f>
        <v>0</v>
      </c>
    </row>
    <row r="1781" spans="1:8" x14ac:dyDescent="0.25">
      <c r="A1781" s="1217" t="s">
        <v>421</v>
      </c>
      <c r="B1781" s="1217" t="str">
        <f>'SITE 11'!$H$6</f>
        <v>SITE 11</v>
      </c>
      <c r="C1781" s="1217" t="s">
        <v>606</v>
      </c>
      <c r="D1781" s="1218" t="s">
        <v>46</v>
      </c>
      <c r="E1781" s="1223" t="str">
        <f>'SITE 11'!B396</f>
        <v>Animateur 4</v>
      </c>
      <c r="F1781" s="1224">
        <f>'SITE 11'!C396</f>
        <v>0</v>
      </c>
      <c r="G1781" s="1225">
        <f>'SITE 11'!D396</f>
        <v>0</v>
      </c>
      <c r="H1781" s="1226">
        <f>'SITE 11'!E396</f>
        <v>0</v>
      </c>
    </row>
    <row r="1782" spans="1:8" x14ac:dyDescent="0.25">
      <c r="A1782" s="1217" t="s">
        <v>421</v>
      </c>
      <c r="B1782" s="1217" t="str">
        <f>'SITE 11'!$H$6</f>
        <v>SITE 11</v>
      </c>
      <c r="C1782" s="1217" t="s">
        <v>606</v>
      </c>
      <c r="D1782" s="1218" t="s">
        <v>46</v>
      </c>
      <c r="E1782" s="1223" t="str">
        <f>'SITE 11'!B397</f>
        <v>Animateur 5</v>
      </c>
      <c r="F1782" s="1224">
        <f>'SITE 11'!C397</f>
        <v>0</v>
      </c>
      <c r="G1782" s="1225">
        <f>'SITE 11'!D397</f>
        <v>0</v>
      </c>
      <c r="H1782" s="1226">
        <f>'SITE 11'!E397</f>
        <v>0</v>
      </c>
    </row>
    <row r="1783" spans="1:8" x14ac:dyDescent="0.25">
      <c r="A1783" s="1217" t="s">
        <v>421</v>
      </c>
      <c r="B1783" s="1217" t="str">
        <f>'SITE 11'!$H$6</f>
        <v>SITE 11</v>
      </c>
      <c r="C1783" s="1217" t="s">
        <v>606</v>
      </c>
      <c r="D1783" s="1218" t="s">
        <v>46</v>
      </c>
      <c r="E1783" s="1223" t="str">
        <f>'SITE 11'!B398</f>
        <v>Animateur 6</v>
      </c>
      <c r="F1783" s="1224">
        <f>'SITE 11'!C398</f>
        <v>0</v>
      </c>
      <c r="G1783" s="1225">
        <f>'SITE 11'!D398</f>
        <v>0</v>
      </c>
      <c r="H1783" s="1226">
        <f>'SITE 11'!E398</f>
        <v>0</v>
      </c>
    </row>
    <row r="1784" spans="1:8" x14ac:dyDescent="0.25">
      <c r="A1784" s="1217" t="s">
        <v>421</v>
      </c>
      <c r="B1784" s="1217" t="str">
        <f>'SITE 11'!$H$6</f>
        <v>SITE 11</v>
      </c>
      <c r="C1784" s="1217" t="s">
        <v>606</v>
      </c>
      <c r="D1784" s="1218" t="s">
        <v>46</v>
      </c>
      <c r="E1784" s="1223" t="str">
        <f>'SITE 11'!B399</f>
        <v>Animateur 7</v>
      </c>
      <c r="F1784" s="1224">
        <f>'SITE 11'!C399</f>
        <v>0</v>
      </c>
      <c r="G1784" s="1225">
        <f>'SITE 11'!D399</f>
        <v>0</v>
      </c>
      <c r="H1784" s="1226">
        <f>'SITE 11'!E399</f>
        <v>0</v>
      </c>
    </row>
    <row r="1785" spans="1:8" x14ac:dyDescent="0.25">
      <c r="A1785" s="1217" t="s">
        <v>421</v>
      </c>
      <c r="B1785" s="1217" t="str">
        <f>'SITE 11'!$H$6</f>
        <v>SITE 11</v>
      </c>
      <c r="C1785" s="1217" t="s">
        <v>606</v>
      </c>
      <c r="D1785" s="1218" t="s">
        <v>46</v>
      </c>
      <c r="E1785" s="1223" t="str">
        <f>'SITE 11'!B400</f>
        <v>Animateur 8</v>
      </c>
      <c r="F1785" s="1224">
        <f>'SITE 11'!C400</f>
        <v>0</v>
      </c>
      <c r="G1785" s="1225">
        <f>'SITE 11'!D400</f>
        <v>0</v>
      </c>
      <c r="H1785" s="1226">
        <f>'SITE 11'!E400</f>
        <v>0</v>
      </c>
    </row>
    <row r="1786" spans="1:8" x14ac:dyDescent="0.25">
      <c r="A1786" s="1217" t="s">
        <v>421</v>
      </c>
      <c r="B1786" s="1217" t="str">
        <f>'SITE 11'!$H$6</f>
        <v>SITE 11</v>
      </c>
      <c r="C1786" s="1217" t="s">
        <v>606</v>
      </c>
      <c r="D1786" s="1218" t="s">
        <v>46</v>
      </c>
      <c r="E1786" s="1223" t="str">
        <f>'SITE 11'!B401</f>
        <v>Animateur 9</v>
      </c>
      <c r="F1786" s="1224">
        <f>'SITE 11'!C401</f>
        <v>0</v>
      </c>
      <c r="G1786" s="1225">
        <f>'SITE 11'!D401</f>
        <v>0</v>
      </c>
      <c r="H1786" s="1226">
        <f>'SITE 11'!E401</f>
        <v>0</v>
      </c>
    </row>
    <row r="1787" spans="1:8" x14ac:dyDescent="0.25">
      <c r="A1787" s="1217" t="s">
        <v>421</v>
      </c>
      <c r="B1787" s="1217" t="str">
        <f>'SITE 11'!$H$6</f>
        <v>SITE 11</v>
      </c>
      <c r="C1787" s="1217" t="s">
        <v>606</v>
      </c>
      <c r="D1787" s="1218" t="s">
        <v>46</v>
      </c>
      <c r="E1787" s="1223" t="str">
        <f>'SITE 11'!B402</f>
        <v>Animateur 10</v>
      </c>
      <c r="F1787" s="1224">
        <f>'SITE 11'!C402</f>
        <v>0</v>
      </c>
      <c r="G1787" s="1225">
        <f>'SITE 11'!D402</f>
        <v>0</v>
      </c>
      <c r="H1787" s="1226">
        <f>'SITE 11'!E402</f>
        <v>0</v>
      </c>
    </row>
    <row r="1788" spans="1:8" x14ac:dyDescent="0.25">
      <c r="A1788" s="1217" t="s">
        <v>421</v>
      </c>
      <c r="B1788" s="1217" t="str">
        <f>'SITE 11'!$H$6</f>
        <v>SITE 11</v>
      </c>
      <c r="C1788" s="1217" t="s">
        <v>606</v>
      </c>
      <c r="D1788" s="1218" t="s">
        <v>46</v>
      </c>
      <c r="E1788" s="1223" t="str">
        <f>'SITE 11'!B403</f>
        <v>Animateur 11</v>
      </c>
      <c r="F1788" s="1224">
        <f>'SITE 11'!C403</f>
        <v>0</v>
      </c>
      <c r="G1788" s="1225">
        <f>'SITE 11'!D403</f>
        <v>0</v>
      </c>
      <c r="H1788" s="1226">
        <f>'SITE 11'!E403</f>
        <v>0</v>
      </c>
    </row>
    <row r="1789" spans="1:8" x14ac:dyDescent="0.25">
      <c r="A1789" s="1217" t="s">
        <v>421</v>
      </c>
      <c r="B1789" s="1217" t="str">
        <f>'SITE 11'!$H$6</f>
        <v>SITE 11</v>
      </c>
      <c r="C1789" s="1217" t="s">
        <v>606</v>
      </c>
      <c r="D1789" s="1218" t="s">
        <v>46</v>
      </c>
      <c r="E1789" s="1223" t="str">
        <f>'SITE 11'!B404</f>
        <v>Animateur 12</v>
      </c>
      <c r="F1789" s="1224">
        <f>'SITE 11'!C404</f>
        <v>0</v>
      </c>
      <c r="G1789" s="1225">
        <f>'SITE 11'!D404</f>
        <v>0</v>
      </c>
      <c r="H1789" s="1226">
        <f>'SITE 11'!E404</f>
        <v>0</v>
      </c>
    </row>
    <row r="1790" spans="1:8" x14ac:dyDescent="0.25">
      <c r="A1790" s="1217" t="s">
        <v>421</v>
      </c>
      <c r="B1790" s="1217" t="str">
        <f>'SITE 11'!$H$6</f>
        <v>SITE 11</v>
      </c>
      <c r="C1790" s="1217" t="s">
        <v>606</v>
      </c>
      <c r="D1790" s="1218" t="s">
        <v>46</v>
      </c>
      <c r="E1790" s="1223" t="str">
        <f>'SITE 11'!B405</f>
        <v>Animateur 13</v>
      </c>
      <c r="F1790" s="1224">
        <f>'SITE 11'!C405</f>
        <v>0</v>
      </c>
      <c r="G1790" s="1225">
        <f>'SITE 11'!D405</f>
        <v>0</v>
      </c>
      <c r="H1790" s="1226">
        <f>'SITE 11'!E405</f>
        <v>0</v>
      </c>
    </row>
    <row r="1791" spans="1:8" x14ac:dyDescent="0.25">
      <c r="A1791" s="1217" t="s">
        <v>421</v>
      </c>
      <c r="B1791" s="1217" t="str">
        <f>'SITE 11'!$H$6</f>
        <v>SITE 11</v>
      </c>
      <c r="C1791" s="1217" t="s">
        <v>606</v>
      </c>
      <c r="D1791" s="1218" t="s">
        <v>46</v>
      </c>
      <c r="E1791" s="1223" t="str">
        <f>'SITE 11'!B406</f>
        <v>Animateur 14</v>
      </c>
      <c r="F1791" s="1224">
        <f>'SITE 11'!C406</f>
        <v>0</v>
      </c>
      <c r="G1791" s="1225">
        <f>'SITE 11'!D406</f>
        <v>0</v>
      </c>
      <c r="H1791" s="1226">
        <f>'SITE 11'!E406</f>
        <v>0</v>
      </c>
    </row>
    <row r="1792" spans="1:8" x14ac:dyDescent="0.25">
      <c r="A1792" s="1217" t="s">
        <v>421</v>
      </c>
      <c r="B1792" s="1217" t="str">
        <f>'SITE 11'!$H$6</f>
        <v>SITE 11</v>
      </c>
      <c r="C1792" s="1217" t="s">
        <v>606</v>
      </c>
      <c r="D1792" s="1218" t="s">
        <v>46</v>
      </c>
      <c r="E1792" s="1223" t="str">
        <f>'SITE 11'!B407</f>
        <v>Animateur 15</v>
      </c>
      <c r="F1792" s="1224">
        <f>'SITE 11'!C407</f>
        <v>0</v>
      </c>
      <c r="G1792" s="1225">
        <f>'SITE 11'!D407</f>
        <v>0</v>
      </c>
      <c r="H1792" s="1226">
        <f>'SITE 11'!E407</f>
        <v>0</v>
      </c>
    </row>
    <row r="1793" spans="1:8" x14ac:dyDescent="0.25">
      <c r="A1793" s="1217" t="s">
        <v>421</v>
      </c>
      <c r="B1793" s="1217" t="str">
        <f>'SITE 11'!$H$6</f>
        <v>SITE 11</v>
      </c>
      <c r="C1793" s="1217" t="s">
        <v>606</v>
      </c>
      <c r="D1793" s="1218" t="s">
        <v>315</v>
      </c>
      <c r="E1793" s="1223" t="str">
        <f>'SITE 11'!B411</f>
        <v>Agents d'entretien 1</v>
      </c>
      <c r="F1793" s="1224">
        <f>'SITE 11'!C411</f>
        <v>0</v>
      </c>
      <c r="G1793" s="1225">
        <f>'SITE 11'!D411</f>
        <v>0</v>
      </c>
      <c r="H1793" s="1226">
        <f>'SITE 11'!E411</f>
        <v>0</v>
      </c>
    </row>
    <row r="1794" spans="1:8" x14ac:dyDescent="0.25">
      <c r="A1794" s="1217" t="s">
        <v>421</v>
      </c>
      <c r="B1794" s="1217" t="str">
        <f>'SITE 11'!$H$6</f>
        <v>SITE 11</v>
      </c>
      <c r="C1794" s="1217" t="s">
        <v>606</v>
      </c>
      <c r="D1794" s="1218" t="s">
        <v>315</v>
      </c>
      <c r="E1794" s="1223" t="str">
        <f>'SITE 11'!B412</f>
        <v>Agents d'entretien 2</v>
      </c>
      <c r="F1794" s="1224">
        <f>'SITE 11'!C412</f>
        <v>0</v>
      </c>
      <c r="G1794" s="1225">
        <f>'SITE 11'!D412</f>
        <v>0</v>
      </c>
      <c r="H1794" s="1226">
        <f>'SITE 11'!E412</f>
        <v>0</v>
      </c>
    </row>
    <row r="1795" spans="1:8" x14ac:dyDescent="0.25">
      <c r="A1795" s="1217" t="s">
        <v>421</v>
      </c>
      <c r="B1795" s="1217" t="str">
        <f>'SITE 11'!$H$6</f>
        <v>SITE 11</v>
      </c>
      <c r="C1795" s="1217" t="s">
        <v>606</v>
      </c>
      <c r="D1795" s="1218" t="s">
        <v>315</v>
      </c>
      <c r="E1795" s="1223" t="str">
        <f>'SITE 11'!B413</f>
        <v>Agents d'entretien 3</v>
      </c>
      <c r="F1795" s="1224">
        <f>'SITE 11'!C413</f>
        <v>0</v>
      </c>
      <c r="G1795" s="1225">
        <f>'SITE 11'!D413</f>
        <v>0</v>
      </c>
      <c r="H1795" s="1226">
        <f>'SITE 11'!E413</f>
        <v>0</v>
      </c>
    </row>
    <row r="1796" spans="1:8" x14ac:dyDescent="0.25">
      <c r="A1796" s="1217" t="s">
        <v>421</v>
      </c>
      <c r="B1796" s="1217" t="str">
        <f>'SITE 11'!$H$6</f>
        <v>SITE 11</v>
      </c>
      <c r="C1796" s="1217" t="s">
        <v>606</v>
      </c>
      <c r="D1796" s="1218" t="s">
        <v>316</v>
      </c>
      <c r="E1796" s="1223" t="str">
        <f>'SITE 11'!B417</f>
        <v>Secrétaire 1</v>
      </c>
      <c r="F1796" s="1224">
        <f>'SITE 11'!C417</f>
        <v>0</v>
      </c>
      <c r="G1796" s="1225">
        <f>'SITE 11'!D417</f>
        <v>0</v>
      </c>
      <c r="H1796" s="1226">
        <f>'SITE 11'!E417</f>
        <v>0</v>
      </c>
    </row>
    <row r="1797" spans="1:8" x14ac:dyDescent="0.25">
      <c r="A1797" s="1217" t="s">
        <v>421</v>
      </c>
      <c r="B1797" s="1217" t="str">
        <f>'SITE 11'!$H$6</f>
        <v>SITE 11</v>
      </c>
      <c r="C1797" s="1217" t="s">
        <v>606</v>
      </c>
      <c r="D1797" s="1218" t="s">
        <v>316</v>
      </c>
      <c r="E1797" s="1223" t="str">
        <f>'SITE 11'!B418</f>
        <v>Secrétaire 2</v>
      </c>
      <c r="F1797" s="1224">
        <f>'SITE 11'!C418</f>
        <v>0</v>
      </c>
      <c r="G1797" s="1225">
        <f>'SITE 11'!D418</f>
        <v>0</v>
      </c>
      <c r="H1797" s="1226">
        <f>'SITE 11'!E418</f>
        <v>0</v>
      </c>
    </row>
    <row r="1798" spans="1:8" x14ac:dyDescent="0.25">
      <c r="A1798" s="1217" t="s">
        <v>421</v>
      </c>
      <c r="B1798" s="1217" t="str">
        <f>'SITE 11'!$H$6</f>
        <v>SITE 11</v>
      </c>
      <c r="C1798" s="1217" t="s">
        <v>606</v>
      </c>
      <c r="D1798" s="1218" t="s">
        <v>316</v>
      </c>
      <c r="E1798" s="1223" t="str">
        <f>'SITE 11'!B419</f>
        <v>Secrétaire 3</v>
      </c>
      <c r="F1798" s="1224">
        <f>'SITE 11'!C419</f>
        <v>0</v>
      </c>
      <c r="G1798" s="1225">
        <f>'SITE 11'!D419</f>
        <v>0</v>
      </c>
      <c r="H1798" s="1226">
        <f>'SITE 11'!E419</f>
        <v>0</v>
      </c>
    </row>
    <row r="1799" spans="1:8" x14ac:dyDescent="0.25">
      <c r="A1799" s="1217" t="s">
        <v>421</v>
      </c>
      <c r="B1799" s="1217" t="str">
        <f>'SITE 11'!$H$6</f>
        <v>SITE 11</v>
      </c>
      <c r="C1799" s="1217" t="s">
        <v>606</v>
      </c>
      <c r="D1799" s="1218" t="s">
        <v>316</v>
      </c>
      <c r="E1799" s="1223" t="str">
        <f>'SITE 11'!B420</f>
        <v>Secrétaire 4</v>
      </c>
      <c r="F1799" s="1224">
        <f>'SITE 11'!C420</f>
        <v>0</v>
      </c>
      <c r="G1799" s="1225">
        <f>'SITE 11'!D420</f>
        <v>0</v>
      </c>
      <c r="H1799" s="1226">
        <f>'SITE 11'!E420</f>
        <v>0</v>
      </c>
    </row>
    <row r="1800" spans="1:8" x14ac:dyDescent="0.25">
      <c r="A1800" s="1217" t="s">
        <v>421</v>
      </c>
      <c r="B1800" s="1217" t="str">
        <f>'SITE 11'!$H$6</f>
        <v>SITE 11</v>
      </c>
      <c r="C1800" s="1217" t="s">
        <v>606</v>
      </c>
      <c r="D1800" s="1218" t="s">
        <v>316</v>
      </c>
      <c r="E1800" s="1223" t="str">
        <f>'SITE 11'!B421</f>
        <v>Secrétaire 5</v>
      </c>
      <c r="F1800" s="1224">
        <f>'SITE 11'!C421</f>
        <v>0</v>
      </c>
      <c r="G1800" s="1225">
        <f>'SITE 11'!D421</f>
        <v>0</v>
      </c>
      <c r="H1800" s="1226">
        <f>'SITE 11'!E421</f>
        <v>0</v>
      </c>
    </row>
    <row r="1801" spans="1:8" x14ac:dyDescent="0.25">
      <c r="A1801" s="1217" t="s">
        <v>421</v>
      </c>
      <c r="B1801" s="1217" t="str">
        <f>'SITE 11'!$H$6</f>
        <v>SITE 11</v>
      </c>
      <c r="C1801" s="1217" t="s">
        <v>607</v>
      </c>
      <c r="D1801" s="1218" t="s">
        <v>21</v>
      </c>
      <c r="E1801" s="1223" t="str">
        <f>'SITE 11'!B512</f>
        <v>Coordinateur 1</v>
      </c>
      <c r="F1801" s="1224">
        <f>'SITE 11'!C512</f>
        <v>0</v>
      </c>
      <c r="G1801" s="1225">
        <f>'SITE 11'!D512</f>
        <v>0</v>
      </c>
      <c r="H1801" s="1226">
        <f>'SITE 11'!E512</f>
        <v>0</v>
      </c>
    </row>
    <row r="1802" spans="1:8" x14ac:dyDescent="0.25">
      <c r="A1802" s="1217" t="s">
        <v>421</v>
      </c>
      <c r="B1802" s="1217" t="str">
        <f>'SITE 11'!$H$6</f>
        <v>SITE 11</v>
      </c>
      <c r="C1802" s="1217" t="s">
        <v>607</v>
      </c>
      <c r="D1802" s="1218" t="s">
        <v>21</v>
      </c>
      <c r="E1802" s="1223" t="str">
        <f>'SITE 11'!B513</f>
        <v>Coordinateur 2</v>
      </c>
      <c r="F1802" s="1224">
        <f>'SITE 11'!C513</f>
        <v>0</v>
      </c>
      <c r="G1802" s="1225">
        <f>'SITE 11'!D513</f>
        <v>0</v>
      </c>
      <c r="H1802" s="1226">
        <f>'SITE 11'!E513</f>
        <v>0</v>
      </c>
    </row>
    <row r="1803" spans="1:8" x14ac:dyDescent="0.25">
      <c r="A1803" s="1217" t="s">
        <v>421</v>
      </c>
      <c r="B1803" s="1217" t="str">
        <f>'SITE 11'!$H$6</f>
        <v>SITE 11</v>
      </c>
      <c r="C1803" s="1217" t="s">
        <v>607</v>
      </c>
      <c r="D1803" s="1218" t="s">
        <v>21</v>
      </c>
      <c r="E1803" s="1223" t="str">
        <f>'SITE 11'!B514</f>
        <v>Coordinateur 3</v>
      </c>
      <c r="F1803" s="1224">
        <f>'SITE 11'!C514</f>
        <v>0</v>
      </c>
      <c r="G1803" s="1225">
        <f>'SITE 11'!D514</f>
        <v>0</v>
      </c>
      <c r="H1803" s="1226">
        <f>'SITE 11'!E514</f>
        <v>0</v>
      </c>
    </row>
    <row r="1804" spans="1:8" x14ac:dyDescent="0.25">
      <c r="A1804" s="1217" t="s">
        <v>421</v>
      </c>
      <c r="B1804" s="1217" t="str">
        <f>'SITE 11'!$H$6</f>
        <v>SITE 11</v>
      </c>
      <c r="C1804" s="1217" t="s">
        <v>607</v>
      </c>
      <c r="D1804" s="1218" t="s">
        <v>605</v>
      </c>
      <c r="E1804" s="1223" t="str">
        <f>'SITE 11'!B518</f>
        <v>Responsable 1</v>
      </c>
      <c r="F1804" s="1224">
        <f>'SITE 11'!C518</f>
        <v>0</v>
      </c>
      <c r="G1804" s="1225">
        <f>'SITE 11'!D518</f>
        <v>0</v>
      </c>
      <c r="H1804" s="1226">
        <f>'SITE 11'!E518</f>
        <v>0</v>
      </c>
    </row>
    <row r="1805" spans="1:8" x14ac:dyDescent="0.25">
      <c r="A1805" s="1217" t="s">
        <v>421</v>
      </c>
      <c r="B1805" s="1217" t="str">
        <f>'SITE 11'!$H$6</f>
        <v>SITE 11</v>
      </c>
      <c r="C1805" s="1217" t="s">
        <v>607</v>
      </c>
      <c r="D1805" s="1218" t="s">
        <v>605</v>
      </c>
      <c r="E1805" s="1223" t="str">
        <f>'SITE 11'!B519</f>
        <v>Responsable 2</v>
      </c>
      <c r="F1805" s="1224">
        <f>'SITE 11'!C519</f>
        <v>0</v>
      </c>
      <c r="G1805" s="1225">
        <f>'SITE 11'!D519</f>
        <v>0</v>
      </c>
      <c r="H1805" s="1226">
        <f>'SITE 11'!E519</f>
        <v>0</v>
      </c>
    </row>
    <row r="1806" spans="1:8" x14ac:dyDescent="0.25">
      <c r="A1806" s="1217" t="s">
        <v>421</v>
      </c>
      <c r="B1806" s="1217" t="str">
        <f>'SITE 11'!$H$6</f>
        <v>SITE 11</v>
      </c>
      <c r="C1806" s="1217" t="s">
        <v>607</v>
      </c>
      <c r="D1806" s="1218" t="s">
        <v>605</v>
      </c>
      <c r="E1806" s="1223" t="str">
        <f>'SITE 11'!B520</f>
        <v>Responsable 3</v>
      </c>
      <c r="F1806" s="1224">
        <f>'SITE 11'!C520</f>
        <v>0</v>
      </c>
      <c r="G1806" s="1225">
        <f>'SITE 11'!D520</f>
        <v>0</v>
      </c>
      <c r="H1806" s="1226">
        <f>'SITE 11'!E520</f>
        <v>0</v>
      </c>
    </row>
    <row r="1807" spans="1:8" x14ac:dyDescent="0.25">
      <c r="A1807" s="1217" t="s">
        <v>421</v>
      </c>
      <c r="B1807" s="1217" t="str">
        <f>'SITE 11'!$H$6</f>
        <v>SITE 11</v>
      </c>
      <c r="C1807" s="1217" t="s">
        <v>607</v>
      </c>
      <c r="D1807" s="1218" t="s">
        <v>46</v>
      </c>
      <c r="E1807" s="1223" t="str">
        <f>'SITE 11'!B524</f>
        <v>Animateur 1</v>
      </c>
      <c r="F1807" s="1224">
        <f>'SITE 11'!C524</f>
        <v>0</v>
      </c>
      <c r="G1807" s="1225">
        <f>'SITE 11'!D524</f>
        <v>0</v>
      </c>
      <c r="H1807" s="1226">
        <f>'SITE 11'!E524</f>
        <v>0</v>
      </c>
    </row>
    <row r="1808" spans="1:8" x14ac:dyDescent="0.25">
      <c r="A1808" s="1217" t="s">
        <v>421</v>
      </c>
      <c r="B1808" s="1217" t="str">
        <f>'SITE 11'!$H$6</f>
        <v>SITE 11</v>
      </c>
      <c r="C1808" s="1217" t="s">
        <v>607</v>
      </c>
      <c r="D1808" s="1218" t="s">
        <v>46</v>
      </c>
      <c r="E1808" s="1223" t="str">
        <f>'SITE 11'!B525</f>
        <v>Animateur 2</v>
      </c>
      <c r="F1808" s="1224">
        <f>'SITE 11'!C525</f>
        <v>0</v>
      </c>
      <c r="G1808" s="1225">
        <f>'SITE 11'!D525</f>
        <v>0</v>
      </c>
      <c r="H1808" s="1226">
        <f>'SITE 11'!E525</f>
        <v>0</v>
      </c>
    </row>
    <row r="1809" spans="1:8" x14ac:dyDescent="0.25">
      <c r="A1809" s="1217" t="s">
        <v>421</v>
      </c>
      <c r="B1809" s="1217" t="str">
        <f>'SITE 11'!$H$6</f>
        <v>SITE 11</v>
      </c>
      <c r="C1809" s="1217" t="s">
        <v>607</v>
      </c>
      <c r="D1809" s="1218" t="s">
        <v>46</v>
      </c>
      <c r="E1809" s="1223" t="str">
        <f>'SITE 11'!B526</f>
        <v>Animateur 3</v>
      </c>
      <c r="F1809" s="1224">
        <f>'SITE 11'!C526</f>
        <v>0</v>
      </c>
      <c r="G1809" s="1225">
        <f>'SITE 11'!D526</f>
        <v>0</v>
      </c>
      <c r="H1809" s="1226">
        <f>'SITE 11'!E526</f>
        <v>0</v>
      </c>
    </row>
    <row r="1810" spans="1:8" x14ac:dyDescent="0.25">
      <c r="A1810" s="1217" t="s">
        <v>421</v>
      </c>
      <c r="B1810" s="1217" t="str">
        <f>'SITE 11'!$H$6</f>
        <v>SITE 11</v>
      </c>
      <c r="C1810" s="1217" t="s">
        <v>607</v>
      </c>
      <c r="D1810" s="1218" t="s">
        <v>46</v>
      </c>
      <c r="E1810" s="1223" t="str">
        <f>'SITE 11'!B527</f>
        <v>Animateur 4</v>
      </c>
      <c r="F1810" s="1224">
        <f>'SITE 11'!C527</f>
        <v>0</v>
      </c>
      <c r="G1810" s="1225">
        <f>'SITE 11'!D527</f>
        <v>0</v>
      </c>
      <c r="H1810" s="1226">
        <f>'SITE 11'!E527</f>
        <v>0</v>
      </c>
    </row>
    <row r="1811" spans="1:8" x14ac:dyDescent="0.25">
      <c r="A1811" s="1217" t="s">
        <v>421</v>
      </c>
      <c r="B1811" s="1217" t="str">
        <f>'SITE 11'!$H$6</f>
        <v>SITE 11</v>
      </c>
      <c r="C1811" s="1217" t="s">
        <v>607</v>
      </c>
      <c r="D1811" s="1218" t="s">
        <v>46</v>
      </c>
      <c r="E1811" s="1223" t="str">
        <f>'SITE 11'!B528</f>
        <v>Animateur 5</v>
      </c>
      <c r="F1811" s="1224">
        <f>'SITE 11'!C528</f>
        <v>0</v>
      </c>
      <c r="G1811" s="1225">
        <f>'SITE 11'!D528</f>
        <v>0</v>
      </c>
      <c r="H1811" s="1226">
        <f>'SITE 11'!E528</f>
        <v>0</v>
      </c>
    </row>
    <row r="1812" spans="1:8" x14ac:dyDescent="0.25">
      <c r="A1812" s="1217" t="s">
        <v>421</v>
      </c>
      <c r="B1812" s="1217" t="str">
        <f>'SITE 11'!$H$6</f>
        <v>SITE 11</v>
      </c>
      <c r="C1812" s="1217" t="s">
        <v>607</v>
      </c>
      <c r="D1812" s="1218" t="s">
        <v>46</v>
      </c>
      <c r="E1812" s="1223" t="str">
        <f>'SITE 11'!B529</f>
        <v>Animateur 6</v>
      </c>
      <c r="F1812" s="1224">
        <f>'SITE 11'!C529</f>
        <v>0</v>
      </c>
      <c r="G1812" s="1225">
        <f>'SITE 11'!D529</f>
        <v>0</v>
      </c>
      <c r="H1812" s="1226">
        <f>'SITE 11'!E529</f>
        <v>0</v>
      </c>
    </row>
    <row r="1813" spans="1:8" x14ac:dyDescent="0.25">
      <c r="A1813" s="1217" t="s">
        <v>421</v>
      </c>
      <c r="B1813" s="1217" t="str">
        <f>'SITE 11'!$H$6</f>
        <v>SITE 11</v>
      </c>
      <c r="C1813" s="1217" t="s">
        <v>607</v>
      </c>
      <c r="D1813" s="1218" t="s">
        <v>46</v>
      </c>
      <c r="E1813" s="1223" t="str">
        <f>'SITE 11'!B530</f>
        <v>Animateur 7</v>
      </c>
      <c r="F1813" s="1224">
        <f>'SITE 11'!C530</f>
        <v>0</v>
      </c>
      <c r="G1813" s="1225">
        <f>'SITE 11'!D530</f>
        <v>0</v>
      </c>
      <c r="H1813" s="1226">
        <f>'SITE 11'!E530</f>
        <v>0</v>
      </c>
    </row>
    <row r="1814" spans="1:8" x14ac:dyDescent="0.25">
      <c r="A1814" s="1217" t="s">
        <v>421</v>
      </c>
      <c r="B1814" s="1217" t="str">
        <f>'SITE 11'!$H$6</f>
        <v>SITE 11</v>
      </c>
      <c r="C1814" s="1217" t="s">
        <v>607</v>
      </c>
      <c r="D1814" s="1218" t="s">
        <v>46</v>
      </c>
      <c r="E1814" s="1223" t="str">
        <f>'SITE 11'!B531</f>
        <v>Animateur 8</v>
      </c>
      <c r="F1814" s="1224">
        <f>'SITE 11'!C531</f>
        <v>0</v>
      </c>
      <c r="G1814" s="1225">
        <f>'SITE 11'!D531</f>
        <v>0</v>
      </c>
      <c r="H1814" s="1226">
        <f>'SITE 11'!E531</f>
        <v>0</v>
      </c>
    </row>
    <row r="1815" spans="1:8" x14ac:dyDescent="0.25">
      <c r="A1815" s="1217" t="s">
        <v>421</v>
      </c>
      <c r="B1815" s="1217" t="str">
        <f>'SITE 11'!$H$6</f>
        <v>SITE 11</v>
      </c>
      <c r="C1815" s="1217" t="s">
        <v>607</v>
      </c>
      <c r="D1815" s="1218" t="s">
        <v>46</v>
      </c>
      <c r="E1815" s="1223" t="str">
        <f>'SITE 11'!B532</f>
        <v>Animateur 9</v>
      </c>
      <c r="F1815" s="1224">
        <f>'SITE 11'!C532</f>
        <v>0</v>
      </c>
      <c r="G1815" s="1225">
        <f>'SITE 11'!D532</f>
        <v>0</v>
      </c>
      <c r="H1815" s="1226">
        <f>'SITE 11'!E532</f>
        <v>0</v>
      </c>
    </row>
    <row r="1816" spans="1:8" x14ac:dyDescent="0.25">
      <c r="A1816" s="1217" t="s">
        <v>421</v>
      </c>
      <c r="B1816" s="1217" t="str">
        <f>'SITE 11'!$H$6</f>
        <v>SITE 11</v>
      </c>
      <c r="C1816" s="1217" t="s">
        <v>607</v>
      </c>
      <c r="D1816" s="1218" t="s">
        <v>46</v>
      </c>
      <c r="E1816" s="1223" t="str">
        <f>'SITE 11'!B533</f>
        <v>Animateur 10</v>
      </c>
      <c r="F1816" s="1224">
        <f>'SITE 11'!C533</f>
        <v>0</v>
      </c>
      <c r="G1816" s="1225">
        <f>'SITE 11'!D533</f>
        <v>0</v>
      </c>
      <c r="H1816" s="1226">
        <f>'SITE 11'!E533</f>
        <v>0</v>
      </c>
    </row>
    <row r="1817" spans="1:8" x14ac:dyDescent="0.25">
      <c r="A1817" s="1217" t="s">
        <v>421</v>
      </c>
      <c r="B1817" s="1217" t="str">
        <f>'SITE 11'!$H$6</f>
        <v>SITE 11</v>
      </c>
      <c r="C1817" s="1217" t="s">
        <v>607</v>
      </c>
      <c r="D1817" s="1218" t="s">
        <v>46</v>
      </c>
      <c r="E1817" s="1223" t="str">
        <f>'SITE 11'!B534</f>
        <v>Animateur 11</v>
      </c>
      <c r="F1817" s="1224">
        <f>'SITE 11'!C534</f>
        <v>0</v>
      </c>
      <c r="G1817" s="1225">
        <f>'SITE 11'!D534</f>
        <v>0</v>
      </c>
      <c r="H1817" s="1226">
        <f>'SITE 11'!E534</f>
        <v>0</v>
      </c>
    </row>
    <row r="1818" spans="1:8" x14ac:dyDescent="0.25">
      <c r="A1818" s="1217" t="s">
        <v>421</v>
      </c>
      <c r="B1818" s="1217" t="str">
        <f>'SITE 11'!$H$6</f>
        <v>SITE 11</v>
      </c>
      <c r="C1818" s="1217" t="s">
        <v>607</v>
      </c>
      <c r="D1818" s="1218" t="s">
        <v>46</v>
      </c>
      <c r="E1818" s="1223" t="str">
        <f>'SITE 11'!B535</f>
        <v>Animateur 12</v>
      </c>
      <c r="F1818" s="1224">
        <f>'SITE 11'!C535</f>
        <v>0</v>
      </c>
      <c r="G1818" s="1225">
        <f>'SITE 11'!D535</f>
        <v>0</v>
      </c>
      <c r="H1818" s="1226">
        <f>'SITE 11'!E535</f>
        <v>0</v>
      </c>
    </row>
    <row r="1819" spans="1:8" x14ac:dyDescent="0.25">
      <c r="A1819" s="1217" t="s">
        <v>421</v>
      </c>
      <c r="B1819" s="1217" t="str">
        <f>'SITE 11'!$H$6</f>
        <v>SITE 11</v>
      </c>
      <c r="C1819" s="1217" t="s">
        <v>607</v>
      </c>
      <c r="D1819" s="1218" t="s">
        <v>46</v>
      </c>
      <c r="E1819" s="1223" t="str">
        <f>'SITE 11'!B536</f>
        <v>Animateur 13</v>
      </c>
      <c r="F1819" s="1224">
        <f>'SITE 11'!C536</f>
        <v>0</v>
      </c>
      <c r="G1819" s="1225">
        <f>'SITE 11'!D536</f>
        <v>0</v>
      </c>
      <c r="H1819" s="1226">
        <f>'SITE 11'!E536</f>
        <v>0</v>
      </c>
    </row>
    <row r="1820" spans="1:8" x14ac:dyDescent="0.25">
      <c r="A1820" s="1217" t="s">
        <v>421</v>
      </c>
      <c r="B1820" s="1217" t="str">
        <f>'SITE 11'!$H$6</f>
        <v>SITE 11</v>
      </c>
      <c r="C1820" s="1217" t="s">
        <v>607</v>
      </c>
      <c r="D1820" s="1218" t="s">
        <v>46</v>
      </c>
      <c r="E1820" s="1223" t="str">
        <f>'SITE 11'!B537</f>
        <v>Animateur 14</v>
      </c>
      <c r="F1820" s="1224">
        <f>'SITE 11'!C537</f>
        <v>0</v>
      </c>
      <c r="G1820" s="1225">
        <f>'SITE 11'!D537</f>
        <v>0</v>
      </c>
      <c r="H1820" s="1226">
        <f>'SITE 11'!E537</f>
        <v>0</v>
      </c>
    </row>
    <row r="1821" spans="1:8" x14ac:dyDescent="0.25">
      <c r="A1821" s="1217" t="s">
        <v>421</v>
      </c>
      <c r="B1821" s="1217" t="str">
        <f>'SITE 11'!$H$6</f>
        <v>SITE 11</v>
      </c>
      <c r="C1821" s="1217" t="s">
        <v>607</v>
      </c>
      <c r="D1821" s="1218" t="s">
        <v>46</v>
      </c>
      <c r="E1821" s="1223" t="str">
        <f>'SITE 11'!B538</f>
        <v>Animateur 15</v>
      </c>
      <c r="F1821" s="1224">
        <f>'SITE 11'!C538</f>
        <v>0</v>
      </c>
      <c r="G1821" s="1225">
        <f>'SITE 11'!D538</f>
        <v>0</v>
      </c>
      <c r="H1821" s="1226">
        <f>'SITE 11'!E538</f>
        <v>0</v>
      </c>
    </row>
    <row r="1822" spans="1:8" x14ac:dyDescent="0.25">
      <c r="A1822" s="1217" t="s">
        <v>421</v>
      </c>
      <c r="B1822" s="1217" t="str">
        <f>'SITE 11'!$H$6</f>
        <v>SITE 11</v>
      </c>
      <c r="C1822" s="1217" t="s">
        <v>607</v>
      </c>
      <c r="D1822" s="1218" t="s">
        <v>315</v>
      </c>
      <c r="E1822" s="1223" t="str">
        <f>'SITE 11'!B542</f>
        <v>Agents d'entretien 1</v>
      </c>
      <c r="F1822" s="1224">
        <f>'SITE 11'!C542</f>
        <v>0</v>
      </c>
      <c r="G1822" s="1225">
        <f>'SITE 11'!D542</f>
        <v>0</v>
      </c>
      <c r="H1822" s="1226">
        <f>'SITE 11'!E542</f>
        <v>0</v>
      </c>
    </row>
    <row r="1823" spans="1:8" x14ac:dyDescent="0.25">
      <c r="A1823" s="1217" t="s">
        <v>421</v>
      </c>
      <c r="B1823" s="1217" t="str">
        <f>'SITE 11'!$H$6</f>
        <v>SITE 11</v>
      </c>
      <c r="C1823" s="1217" t="s">
        <v>607</v>
      </c>
      <c r="D1823" s="1218" t="s">
        <v>315</v>
      </c>
      <c r="E1823" s="1223" t="str">
        <f>'SITE 11'!B543</f>
        <v>Agents d'entretien 2</v>
      </c>
      <c r="F1823" s="1224">
        <f>'SITE 11'!C543</f>
        <v>0</v>
      </c>
      <c r="G1823" s="1225">
        <f>'SITE 11'!D543</f>
        <v>0</v>
      </c>
      <c r="H1823" s="1226">
        <f>'SITE 11'!E543</f>
        <v>0</v>
      </c>
    </row>
    <row r="1824" spans="1:8" x14ac:dyDescent="0.25">
      <c r="A1824" s="1217" t="s">
        <v>421</v>
      </c>
      <c r="B1824" s="1217" t="str">
        <f>'SITE 11'!$H$6</f>
        <v>SITE 11</v>
      </c>
      <c r="C1824" s="1217" t="s">
        <v>607</v>
      </c>
      <c r="D1824" s="1218" t="s">
        <v>315</v>
      </c>
      <c r="E1824" s="1223" t="str">
        <f>'SITE 11'!B544</f>
        <v>Agents d'entretien 3</v>
      </c>
      <c r="F1824" s="1224">
        <f>'SITE 11'!C544</f>
        <v>0</v>
      </c>
      <c r="G1824" s="1225">
        <f>'SITE 11'!D544</f>
        <v>0</v>
      </c>
      <c r="H1824" s="1226">
        <f>'SITE 11'!E544</f>
        <v>0</v>
      </c>
    </row>
    <row r="1825" spans="1:8" x14ac:dyDescent="0.25">
      <c r="A1825" s="1217" t="s">
        <v>421</v>
      </c>
      <c r="B1825" s="1217" t="str">
        <f>'SITE 11'!$H$6</f>
        <v>SITE 11</v>
      </c>
      <c r="C1825" s="1217" t="s">
        <v>607</v>
      </c>
      <c r="D1825" s="1218" t="s">
        <v>316</v>
      </c>
      <c r="E1825" s="1223" t="str">
        <f>'SITE 11'!B548</f>
        <v>Secrétaire 1</v>
      </c>
      <c r="F1825" s="1224">
        <f>'SITE 11'!C548</f>
        <v>0</v>
      </c>
      <c r="G1825" s="1225">
        <f>'SITE 11'!D548</f>
        <v>0</v>
      </c>
      <c r="H1825" s="1226">
        <f>'SITE 11'!E548</f>
        <v>0</v>
      </c>
    </row>
    <row r="1826" spans="1:8" x14ac:dyDescent="0.25">
      <c r="A1826" s="1217" t="s">
        <v>421</v>
      </c>
      <c r="B1826" s="1217" t="str">
        <f>'SITE 11'!$H$6</f>
        <v>SITE 11</v>
      </c>
      <c r="C1826" s="1217" t="s">
        <v>607</v>
      </c>
      <c r="D1826" s="1218" t="s">
        <v>316</v>
      </c>
      <c r="E1826" s="1223" t="str">
        <f>'SITE 11'!B549</f>
        <v>Secrétaire 2</v>
      </c>
      <c r="F1826" s="1224">
        <f>'SITE 11'!C549</f>
        <v>0</v>
      </c>
      <c r="G1826" s="1225">
        <f>'SITE 11'!D549</f>
        <v>0</v>
      </c>
      <c r="H1826" s="1226">
        <f>'SITE 11'!E549</f>
        <v>0</v>
      </c>
    </row>
    <row r="1827" spans="1:8" x14ac:dyDescent="0.25">
      <c r="A1827" s="1217" t="s">
        <v>421</v>
      </c>
      <c r="B1827" s="1217" t="str">
        <f>'SITE 11'!$H$6</f>
        <v>SITE 11</v>
      </c>
      <c r="C1827" s="1217" t="s">
        <v>607</v>
      </c>
      <c r="D1827" s="1218" t="s">
        <v>316</v>
      </c>
      <c r="E1827" s="1223" t="str">
        <f>'SITE 11'!B550</f>
        <v>Secrétaire 3</v>
      </c>
      <c r="F1827" s="1224">
        <f>'SITE 11'!C550</f>
        <v>0</v>
      </c>
      <c r="G1827" s="1225">
        <f>'SITE 11'!D550</f>
        <v>0</v>
      </c>
      <c r="H1827" s="1226">
        <f>'SITE 11'!E550</f>
        <v>0</v>
      </c>
    </row>
    <row r="1828" spans="1:8" x14ac:dyDescent="0.25">
      <c r="A1828" s="1217" t="s">
        <v>421</v>
      </c>
      <c r="B1828" s="1217" t="str">
        <f>'SITE 11'!$H$6</f>
        <v>SITE 11</v>
      </c>
      <c r="C1828" s="1217" t="s">
        <v>607</v>
      </c>
      <c r="D1828" s="1218" t="s">
        <v>316</v>
      </c>
      <c r="E1828" s="1223" t="str">
        <f>'SITE 11'!B551</f>
        <v>Secrétaire 4</v>
      </c>
      <c r="F1828" s="1224">
        <f>'SITE 11'!C551</f>
        <v>0</v>
      </c>
      <c r="G1828" s="1225">
        <f>'SITE 11'!D551</f>
        <v>0</v>
      </c>
      <c r="H1828" s="1226">
        <f>'SITE 11'!E551</f>
        <v>0</v>
      </c>
    </row>
    <row r="1829" spans="1:8" x14ac:dyDescent="0.25">
      <c r="A1829" s="1217" t="s">
        <v>421</v>
      </c>
      <c r="B1829" s="1217" t="str">
        <f>'SITE 11'!$H$6</f>
        <v>SITE 11</v>
      </c>
      <c r="C1829" s="1217" t="s">
        <v>607</v>
      </c>
      <c r="D1829" s="1218" t="s">
        <v>316</v>
      </c>
      <c r="E1829" s="1223" t="str">
        <f>'SITE 11'!B552</f>
        <v>Secrétaire 5</v>
      </c>
      <c r="F1829" s="1224">
        <f>'SITE 11'!C552</f>
        <v>0</v>
      </c>
      <c r="G1829" s="1225">
        <f>'SITE 11'!D552</f>
        <v>0</v>
      </c>
      <c r="H1829" s="1226">
        <f>'SITE 11'!E552</f>
        <v>0</v>
      </c>
    </row>
    <row r="1830" spans="1:8" x14ac:dyDescent="0.25">
      <c r="A1830" s="1217" t="s">
        <v>421</v>
      </c>
      <c r="B1830" s="1217" t="str">
        <f>'SITE 11'!$H$6</f>
        <v>SITE 11</v>
      </c>
      <c r="C1830" s="1217" t="s">
        <v>609</v>
      </c>
      <c r="D1830" s="1218" t="s">
        <v>21</v>
      </c>
      <c r="E1830" s="1223" t="str">
        <f>'SITE 11'!B631</f>
        <v>Coordinateur 1</v>
      </c>
      <c r="F1830" s="1224">
        <f>'SITE 11'!C631</f>
        <v>0</v>
      </c>
      <c r="G1830" s="1225">
        <f>'SITE 11'!D631</f>
        <v>0</v>
      </c>
      <c r="H1830" s="1226">
        <f>'SITE 11'!E631</f>
        <v>0</v>
      </c>
    </row>
    <row r="1831" spans="1:8" x14ac:dyDescent="0.25">
      <c r="A1831" s="1217" t="s">
        <v>421</v>
      </c>
      <c r="B1831" s="1217" t="str">
        <f>'SITE 11'!$H$6</f>
        <v>SITE 11</v>
      </c>
      <c r="C1831" s="1217" t="s">
        <v>609</v>
      </c>
      <c r="D1831" s="1218" t="s">
        <v>21</v>
      </c>
      <c r="E1831" s="1223" t="str">
        <f>'SITE 11'!B632</f>
        <v>Coordinateur 2</v>
      </c>
      <c r="F1831" s="1224">
        <f>'SITE 11'!C632</f>
        <v>0</v>
      </c>
      <c r="G1831" s="1225">
        <f>'SITE 11'!D632</f>
        <v>0</v>
      </c>
      <c r="H1831" s="1226">
        <f>'SITE 11'!E632</f>
        <v>0</v>
      </c>
    </row>
    <row r="1832" spans="1:8" x14ac:dyDescent="0.25">
      <c r="A1832" s="1217" t="s">
        <v>421</v>
      </c>
      <c r="B1832" s="1217" t="str">
        <f>'SITE 11'!$H$6</f>
        <v>SITE 11</v>
      </c>
      <c r="C1832" s="1217" t="s">
        <v>609</v>
      </c>
      <c r="D1832" s="1218" t="s">
        <v>21</v>
      </c>
      <c r="E1832" s="1223" t="str">
        <f>'SITE 11'!B633</f>
        <v>Coordinateur 3</v>
      </c>
      <c r="F1832" s="1224">
        <f>'SITE 11'!C633</f>
        <v>0</v>
      </c>
      <c r="G1832" s="1225">
        <f>'SITE 11'!D633</f>
        <v>0</v>
      </c>
      <c r="H1832" s="1226">
        <f>'SITE 11'!E633</f>
        <v>0</v>
      </c>
    </row>
    <row r="1833" spans="1:8" x14ac:dyDescent="0.25">
      <c r="A1833" s="1217" t="s">
        <v>421</v>
      </c>
      <c r="B1833" s="1217" t="str">
        <f>'SITE 11'!$H$6</f>
        <v>SITE 11</v>
      </c>
      <c r="C1833" s="1217" t="s">
        <v>609</v>
      </c>
      <c r="D1833" s="1218" t="s">
        <v>605</v>
      </c>
      <c r="E1833" s="1223" t="str">
        <f>'SITE 11'!B637</f>
        <v>Responsable 1</v>
      </c>
      <c r="F1833" s="1224">
        <f>'SITE 11'!C637</f>
        <v>0</v>
      </c>
      <c r="G1833" s="1225">
        <f>'SITE 11'!D637</f>
        <v>0</v>
      </c>
      <c r="H1833" s="1226">
        <f>'SITE 11'!E637</f>
        <v>0</v>
      </c>
    </row>
    <row r="1834" spans="1:8" x14ac:dyDescent="0.25">
      <c r="A1834" s="1217" t="s">
        <v>421</v>
      </c>
      <c r="B1834" s="1217" t="str">
        <f>'SITE 11'!$H$6</f>
        <v>SITE 11</v>
      </c>
      <c r="C1834" s="1217" t="s">
        <v>609</v>
      </c>
      <c r="D1834" s="1218" t="s">
        <v>605</v>
      </c>
      <c r="E1834" s="1223" t="str">
        <f>'SITE 11'!B638</f>
        <v>Responsable 2</v>
      </c>
      <c r="F1834" s="1224">
        <f>'SITE 11'!C638</f>
        <v>0</v>
      </c>
      <c r="G1834" s="1225">
        <f>'SITE 11'!D638</f>
        <v>0</v>
      </c>
      <c r="H1834" s="1226">
        <f>'SITE 11'!E638</f>
        <v>0</v>
      </c>
    </row>
    <row r="1835" spans="1:8" x14ac:dyDescent="0.25">
      <c r="A1835" s="1217" t="s">
        <v>421</v>
      </c>
      <c r="B1835" s="1217" t="str">
        <f>'SITE 11'!$H$6</f>
        <v>SITE 11</v>
      </c>
      <c r="C1835" s="1217" t="s">
        <v>609</v>
      </c>
      <c r="D1835" s="1218" t="s">
        <v>605</v>
      </c>
      <c r="E1835" s="1223" t="str">
        <f>'SITE 11'!B639</f>
        <v>Responsable 3</v>
      </c>
      <c r="F1835" s="1224">
        <f>'SITE 11'!C639</f>
        <v>0</v>
      </c>
      <c r="G1835" s="1225">
        <f>'SITE 11'!D639</f>
        <v>0</v>
      </c>
      <c r="H1835" s="1226">
        <f>'SITE 11'!E639</f>
        <v>0</v>
      </c>
    </row>
    <row r="1836" spans="1:8" x14ac:dyDescent="0.25">
      <c r="A1836" s="1217" t="s">
        <v>421</v>
      </c>
      <c r="B1836" s="1217" t="str">
        <f>'SITE 11'!$H$6</f>
        <v>SITE 11</v>
      </c>
      <c r="C1836" s="1217" t="s">
        <v>609</v>
      </c>
      <c r="D1836" s="1218" t="s">
        <v>46</v>
      </c>
      <c r="E1836" s="1223" t="str">
        <f>'SITE 11'!B643</f>
        <v>Animateur 1</v>
      </c>
      <c r="F1836" s="1224">
        <f>'SITE 11'!C643</f>
        <v>0</v>
      </c>
      <c r="G1836" s="1225">
        <f>'SITE 11'!D643</f>
        <v>0</v>
      </c>
      <c r="H1836" s="1226">
        <f>'SITE 11'!E643</f>
        <v>0</v>
      </c>
    </row>
    <row r="1837" spans="1:8" x14ac:dyDescent="0.25">
      <c r="A1837" s="1217" t="s">
        <v>421</v>
      </c>
      <c r="B1837" s="1217" t="str">
        <f>'SITE 11'!$H$6</f>
        <v>SITE 11</v>
      </c>
      <c r="C1837" s="1217" t="s">
        <v>609</v>
      </c>
      <c r="D1837" s="1218" t="s">
        <v>46</v>
      </c>
      <c r="E1837" s="1223" t="str">
        <f>'SITE 11'!B644</f>
        <v>Animateur 2</v>
      </c>
      <c r="F1837" s="1224">
        <f>'SITE 11'!C644</f>
        <v>0</v>
      </c>
      <c r="G1837" s="1225">
        <f>'SITE 11'!D644</f>
        <v>0</v>
      </c>
      <c r="H1837" s="1226">
        <f>'SITE 11'!E644</f>
        <v>0</v>
      </c>
    </row>
    <row r="1838" spans="1:8" x14ac:dyDescent="0.25">
      <c r="A1838" s="1217" t="s">
        <v>421</v>
      </c>
      <c r="B1838" s="1217" t="str">
        <f>'SITE 11'!$H$6</f>
        <v>SITE 11</v>
      </c>
      <c r="C1838" s="1217" t="s">
        <v>609</v>
      </c>
      <c r="D1838" s="1218" t="s">
        <v>46</v>
      </c>
      <c r="E1838" s="1223" t="str">
        <f>'SITE 11'!B645</f>
        <v>Animateur 3</v>
      </c>
      <c r="F1838" s="1224">
        <f>'SITE 11'!C645</f>
        <v>0</v>
      </c>
      <c r="G1838" s="1225">
        <f>'SITE 11'!D645</f>
        <v>0</v>
      </c>
      <c r="H1838" s="1226">
        <f>'SITE 11'!E645</f>
        <v>0</v>
      </c>
    </row>
    <row r="1839" spans="1:8" x14ac:dyDescent="0.25">
      <c r="A1839" s="1217" t="s">
        <v>421</v>
      </c>
      <c r="B1839" s="1217" t="str">
        <f>'SITE 11'!$H$6</f>
        <v>SITE 11</v>
      </c>
      <c r="C1839" s="1217" t="s">
        <v>609</v>
      </c>
      <c r="D1839" s="1218" t="s">
        <v>46</v>
      </c>
      <c r="E1839" s="1223" t="str">
        <f>'SITE 11'!B646</f>
        <v>Animateur 4</v>
      </c>
      <c r="F1839" s="1224">
        <f>'SITE 11'!C646</f>
        <v>0</v>
      </c>
      <c r="G1839" s="1225">
        <f>'SITE 11'!D646</f>
        <v>0</v>
      </c>
      <c r="H1839" s="1226">
        <f>'SITE 11'!E646</f>
        <v>0</v>
      </c>
    </row>
    <row r="1840" spans="1:8" x14ac:dyDescent="0.25">
      <c r="A1840" s="1217" t="s">
        <v>421</v>
      </c>
      <c r="B1840" s="1217" t="str">
        <f>'SITE 11'!$H$6</f>
        <v>SITE 11</v>
      </c>
      <c r="C1840" s="1217" t="s">
        <v>609</v>
      </c>
      <c r="D1840" s="1218" t="s">
        <v>46</v>
      </c>
      <c r="E1840" s="1223" t="str">
        <f>'SITE 11'!B647</f>
        <v>Animateur 5</v>
      </c>
      <c r="F1840" s="1224">
        <f>'SITE 11'!C647</f>
        <v>0</v>
      </c>
      <c r="G1840" s="1225">
        <f>'SITE 11'!D647</f>
        <v>0</v>
      </c>
      <c r="H1840" s="1226">
        <f>'SITE 11'!E647</f>
        <v>0</v>
      </c>
    </row>
    <row r="1841" spans="1:8" x14ac:dyDescent="0.25">
      <c r="A1841" s="1217" t="s">
        <v>421</v>
      </c>
      <c r="B1841" s="1217" t="str">
        <f>'SITE 11'!$H$6</f>
        <v>SITE 11</v>
      </c>
      <c r="C1841" s="1217" t="s">
        <v>609</v>
      </c>
      <c r="D1841" s="1218" t="s">
        <v>46</v>
      </c>
      <c r="E1841" s="1223" t="str">
        <f>'SITE 11'!B648</f>
        <v>Animateur 6</v>
      </c>
      <c r="F1841" s="1224">
        <f>'SITE 11'!C648</f>
        <v>0</v>
      </c>
      <c r="G1841" s="1225">
        <f>'SITE 11'!D648</f>
        <v>0</v>
      </c>
      <c r="H1841" s="1226">
        <f>'SITE 11'!E648</f>
        <v>0</v>
      </c>
    </row>
    <row r="1842" spans="1:8" x14ac:dyDescent="0.25">
      <c r="A1842" s="1217" t="s">
        <v>421</v>
      </c>
      <c r="B1842" s="1217" t="str">
        <f>'SITE 11'!$H$6</f>
        <v>SITE 11</v>
      </c>
      <c r="C1842" s="1217" t="s">
        <v>609</v>
      </c>
      <c r="D1842" s="1218" t="s">
        <v>46</v>
      </c>
      <c r="E1842" s="1223" t="str">
        <f>'SITE 11'!B649</f>
        <v>Animateur 7</v>
      </c>
      <c r="F1842" s="1224">
        <f>'SITE 11'!C649</f>
        <v>0</v>
      </c>
      <c r="G1842" s="1225">
        <f>'SITE 11'!D649</f>
        <v>0</v>
      </c>
      <c r="H1842" s="1226">
        <f>'SITE 11'!E649</f>
        <v>0</v>
      </c>
    </row>
    <row r="1843" spans="1:8" x14ac:dyDescent="0.25">
      <c r="A1843" s="1217" t="s">
        <v>421</v>
      </c>
      <c r="B1843" s="1217" t="str">
        <f>'SITE 11'!$H$6</f>
        <v>SITE 11</v>
      </c>
      <c r="C1843" s="1217" t="s">
        <v>609</v>
      </c>
      <c r="D1843" s="1218" t="s">
        <v>46</v>
      </c>
      <c r="E1843" s="1223" t="str">
        <f>'SITE 11'!B650</f>
        <v>Animateur 8</v>
      </c>
      <c r="F1843" s="1224">
        <f>'SITE 11'!C650</f>
        <v>0</v>
      </c>
      <c r="G1843" s="1225">
        <f>'SITE 11'!D650</f>
        <v>0</v>
      </c>
      <c r="H1843" s="1226">
        <f>'SITE 11'!E650</f>
        <v>0</v>
      </c>
    </row>
    <row r="1844" spans="1:8" x14ac:dyDescent="0.25">
      <c r="A1844" s="1217" t="s">
        <v>421</v>
      </c>
      <c r="B1844" s="1217" t="str">
        <f>'SITE 11'!$H$6</f>
        <v>SITE 11</v>
      </c>
      <c r="C1844" s="1217" t="s">
        <v>609</v>
      </c>
      <c r="D1844" s="1218" t="s">
        <v>46</v>
      </c>
      <c r="E1844" s="1223" t="str">
        <f>'SITE 11'!B651</f>
        <v>Animateur 9</v>
      </c>
      <c r="F1844" s="1224">
        <f>'SITE 11'!C651</f>
        <v>0</v>
      </c>
      <c r="G1844" s="1225">
        <f>'SITE 11'!D651</f>
        <v>0</v>
      </c>
      <c r="H1844" s="1226">
        <f>'SITE 11'!E651</f>
        <v>0</v>
      </c>
    </row>
    <row r="1845" spans="1:8" x14ac:dyDescent="0.25">
      <c r="A1845" s="1217" t="s">
        <v>421</v>
      </c>
      <c r="B1845" s="1217" t="str">
        <f>'SITE 11'!$H$6</f>
        <v>SITE 11</v>
      </c>
      <c r="C1845" s="1217" t="s">
        <v>609</v>
      </c>
      <c r="D1845" s="1218" t="s">
        <v>46</v>
      </c>
      <c r="E1845" s="1223" t="str">
        <f>'SITE 11'!B652</f>
        <v>Animateur 10</v>
      </c>
      <c r="F1845" s="1224">
        <f>'SITE 11'!C652</f>
        <v>0</v>
      </c>
      <c r="G1845" s="1225">
        <f>'SITE 11'!D652</f>
        <v>0</v>
      </c>
      <c r="H1845" s="1226">
        <f>'SITE 11'!E652</f>
        <v>0</v>
      </c>
    </row>
    <row r="1846" spans="1:8" x14ac:dyDescent="0.25">
      <c r="A1846" s="1217" t="s">
        <v>421</v>
      </c>
      <c r="B1846" s="1217" t="str">
        <f>'SITE 11'!$H$6</f>
        <v>SITE 11</v>
      </c>
      <c r="C1846" s="1217" t="s">
        <v>609</v>
      </c>
      <c r="D1846" s="1218" t="s">
        <v>46</v>
      </c>
      <c r="E1846" s="1223" t="str">
        <f>'SITE 11'!B653</f>
        <v>Animateur 11</v>
      </c>
      <c r="F1846" s="1224">
        <f>'SITE 11'!C653</f>
        <v>0</v>
      </c>
      <c r="G1846" s="1225">
        <f>'SITE 11'!D653</f>
        <v>0</v>
      </c>
      <c r="H1846" s="1226">
        <f>'SITE 11'!E653</f>
        <v>0</v>
      </c>
    </row>
    <row r="1847" spans="1:8" x14ac:dyDescent="0.25">
      <c r="A1847" s="1217" t="s">
        <v>421</v>
      </c>
      <c r="B1847" s="1217" t="str">
        <f>'SITE 11'!$H$6</f>
        <v>SITE 11</v>
      </c>
      <c r="C1847" s="1217" t="s">
        <v>609</v>
      </c>
      <c r="D1847" s="1218" t="s">
        <v>46</v>
      </c>
      <c r="E1847" s="1223" t="str">
        <f>'SITE 11'!B654</f>
        <v>Animateur 12</v>
      </c>
      <c r="F1847" s="1224">
        <f>'SITE 11'!C654</f>
        <v>0</v>
      </c>
      <c r="G1847" s="1225">
        <f>'SITE 11'!D654</f>
        <v>0</v>
      </c>
      <c r="H1847" s="1226">
        <f>'SITE 11'!E654</f>
        <v>0</v>
      </c>
    </row>
    <row r="1848" spans="1:8" x14ac:dyDescent="0.25">
      <c r="A1848" s="1217" t="s">
        <v>421</v>
      </c>
      <c r="B1848" s="1217" t="str">
        <f>'SITE 11'!$H$6</f>
        <v>SITE 11</v>
      </c>
      <c r="C1848" s="1217" t="s">
        <v>609</v>
      </c>
      <c r="D1848" s="1218" t="s">
        <v>46</v>
      </c>
      <c r="E1848" s="1223" t="str">
        <f>'SITE 11'!B655</f>
        <v>Animateur 13</v>
      </c>
      <c r="F1848" s="1224">
        <f>'SITE 11'!C655</f>
        <v>0</v>
      </c>
      <c r="G1848" s="1225">
        <f>'SITE 11'!D655</f>
        <v>0</v>
      </c>
      <c r="H1848" s="1226">
        <f>'SITE 11'!E655</f>
        <v>0</v>
      </c>
    </row>
    <row r="1849" spans="1:8" x14ac:dyDescent="0.25">
      <c r="A1849" s="1217" t="s">
        <v>421</v>
      </c>
      <c r="B1849" s="1217" t="str">
        <f>'SITE 11'!$H$6</f>
        <v>SITE 11</v>
      </c>
      <c r="C1849" s="1217" t="s">
        <v>609</v>
      </c>
      <c r="D1849" s="1218" t="s">
        <v>46</v>
      </c>
      <c r="E1849" s="1223" t="str">
        <f>'SITE 11'!B656</f>
        <v>Animateur 14</v>
      </c>
      <c r="F1849" s="1224">
        <f>'SITE 11'!C656</f>
        <v>0</v>
      </c>
      <c r="G1849" s="1225">
        <f>'SITE 11'!D656</f>
        <v>0</v>
      </c>
      <c r="H1849" s="1226">
        <f>'SITE 11'!E656</f>
        <v>0</v>
      </c>
    </row>
    <row r="1850" spans="1:8" x14ac:dyDescent="0.25">
      <c r="A1850" s="1217" t="s">
        <v>421</v>
      </c>
      <c r="B1850" s="1217" t="str">
        <f>'SITE 11'!$H$6</f>
        <v>SITE 11</v>
      </c>
      <c r="C1850" s="1217" t="s">
        <v>609</v>
      </c>
      <c r="D1850" s="1218" t="s">
        <v>46</v>
      </c>
      <c r="E1850" s="1223" t="str">
        <f>'SITE 11'!B657</f>
        <v>Animateur 15</v>
      </c>
      <c r="F1850" s="1224">
        <f>'SITE 11'!C657</f>
        <v>0</v>
      </c>
      <c r="G1850" s="1225">
        <f>'SITE 11'!D657</f>
        <v>0</v>
      </c>
      <c r="H1850" s="1226">
        <f>'SITE 11'!E657</f>
        <v>0</v>
      </c>
    </row>
    <row r="1851" spans="1:8" x14ac:dyDescent="0.25">
      <c r="A1851" s="1217" t="s">
        <v>421</v>
      </c>
      <c r="B1851" s="1217" t="str">
        <f>'SITE 11'!$H$6</f>
        <v>SITE 11</v>
      </c>
      <c r="C1851" s="1217" t="s">
        <v>609</v>
      </c>
      <c r="D1851" s="1218" t="s">
        <v>315</v>
      </c>
      <c r="E1851" s="1223" t="str">
        <f>'SITE 11'!B661</f>
        <v>Agents d'entretien 1</v>
      </c>
      <c r="F1851" s="1224">
        <f>'SITE 11'!C661</f>
        <v>0</v>
      </c>
      <c r="G1851" s="1225">
        <f>'SITE 11'!D661</f>
        <v>0</v>
      </c>
      <c r="H1851" s="1226">
        <f>'SITE 11'!E661</f>
        <v>0</v>
      </c>
    </row>
    <row r="1852" spans="1:8" x14ac:dyDescent="0.25">
      <c r="A1852" s="1217" t="s">
        <v>421</v>
      </c>
      <c r="B1852" s="1217" t="str">
        <f>'SITE 11'!$H$6</f>
        <v>SITE 11</v>
      </c>
      <c r="C1852" s="1217" t="s">
        <v>609</v>
      </c>
      <c r="D1852" s="1218" t="s">
        <v>315</v>
      </c>
      <c r="E1852" s="1223" t="str">
        <f>'SITE 11'!B662</f>
        <v>Agents d'entretien 2</v>
      </c>
      <c r="F1852" s="1224">
        <f>'SITE 11'!C662</f>
        <v>0</v>
      </c>
      <c r="G1852" s="1225">
        <f>'SITE 11'!D662</f>
        <v>0</v>
      </c>
      <c r="H1852" s="1226">
        <f>'SITE 11'!E662</f>
        <v>0</v>
      </c>
    </row>
    <row r="1853" spans="1:8" x14ac:dyDescent="0.25">
      <c r="A1853" s="1217" t="s">
        <v>421</v>
      </c>
      <c r="B1853" s="1217" t="str">
        <f>'SITE 11'!$H$6</f>
        <v>SITE 11</v>
      </c>
      <c r="C1853" s="1217" t="s">
        <v>609</v>
      </c>
      <c r="D1853" s="1218" t="s">
        <v>315</v>
      </c>
      <c r="E1853" s="1223" t="str">
        <f>'SITE 11'!B663</f>
        <v>Agents d'entretien 3</v>
      </c>
      <c r="F1853" s="1224">
        <f>'SITE 11'!C663</f>
        <v>0</v>
      </c>
      <c r="G1853" s="1225">
        <f>'SITE 11'!D663</f>
        <v>0</v>
      </c>
      <c r="H1853" s="1226">
        <f>'SITE 11'!E663</f>
        <v>0</v>
      </c>
    </row>
    <row r="1854" spans="1:8" x14ac:dyDescent="0.25">
      <c r="A1854" s="1217" t="s">
        <v>421</v>
      </c>
      <c r="B1854" s="1217" t="str">
        <f>'SITE 11'!$H$6</f>
        <v>SITE 11</v>
      </c>
      <c r="C1854" s="1217" t="s">
        <v>609</v>
      </c>
      <c r="D1854" s="1218" t="s">
        <v>316</v>
      </c>
      <c r="E1854" s="1223" t="str">
        <f>'SITE 11'!B667</f>
        <v>Secrétaire 1</v>
      </c>
      <c r="F1854" s="1224">
        <f>'SITE 11'!C667</f>
        <v>0</v>
      </c>
      <c r="G1854" s="1225">
        <f>'SITE 11'!D667</f>
        <v>0</v>
      </c>
      <c r="H1854" s="1226">
        <f>'SITE 11'!E667</f>
        <v>0</v>
      </c>
    </row>
    <row r="1855" spans="1:8" x14ac:dyDescent="0.25">
      <c r="A1855" s="1217" t="s">
        <v>421</v>
      </c>
      <c r="B1855" s="1217" t="str">
        <f>'SITE 11'!$H$6</f>
        <v>SITE 11</v>
      </c>
      <c r="C1855" s="1217" t="s">
        <v>609</v>
      </c>
      <c r="D1855" s="1218" t="s">
        <v>316</v>
      </c>
      <c r="E1855" s="1223" t="str">
        <f>'SITE 11'!B668</f>
        <v>Secrétaire 2</v>
      </c>
      <c r="F1855" s="1224">
        <f>'SITE 11'!C668</f>
        <v>0</v>
      </c>
      <c r="G1855" s="1225">
        <f>'SITE 11'!D668</f>
        <v>0</v>
      </c>
      <c r="H1855" s="1226">
        <f>'SITE 11'!E668</f>
        <v>0</v>
      </c>
    </row>
    <row r="1856" spans="1:8" x14ac:dyDescent="0.25">
      <c r="A1856" s="1217" t="s">
        <v>421</v>
      </c>
      <c r="B1856" s="1217" t="str">
        <f>'SITE 11'!$H$6</f>
        <v>SITE 11</v>
      </c>
      <c r="C1856" s="1217" t="s">
        <v>609</v>
      </c>
      <c r="D1856" s="1218" t="s">
        <v>316</v>
      </c>
      <c r="E1856" s="1223" t="str">
        <f>'SITE 11'!B669</f>
        <v>Secrétaire 3</v>
      </c>
      <c r="F1856" s="1224">
        <f>'SITE 11'!C669</f>
        <v>0</v>
      </c>
      <c r="G1856" s="1225">
        <f>'SITE 11'!D669</f>
        <v>0</v>
      </c>
      <c r="H1856" s="1226">
        <f>'SITE 11'!E669</f>
        <v>0</v>
      </c>
    </row>
    <row r="1857" spans="1:8" x14ac:dyDescent="0.25">
      <c r="A1857" s="1217" t="s">
        <v>421</v>
      </c>
      <c r="B1857" s="1217" t="str">
        <f>'SITE 11'!$H$6</f>
        <v>SITE 11</v>
      </c>
      <c r="C1857" s="1217" t="s">
        <v>609</v>
      </c>
      <c r="D1857" s="1218" t="s">
        <v>316</v>
      </c>
      <c r="E1857" s="1223" t="str">
        <f>'SITE 11'!B670</f>
        <v>Secrétaire 4</v>
      </c>
      <c r="F1857" s="1224">
        <f>'SITE 11'!C670</f>
        <v>0</v>
      </c>
      <c r="G1857" s="1225">
        <f>'SITE 11'!D670</f>
        <v>0</v>
      </c>
      <c r="H1857" s="1226">
        <f>'SITE 11'!E670</f>
        <v>0</v>
      </c>
    </row>
    <row r="1858" spans="1:8" x14ac:dyDescent="0.25">
      <c r="A1858" s="1217" t="s">
        <v>421</v>
      </c>
      <c r="B1858" s="1217" t="str">
        <f>'SITE 11'!$H$6</f>
        <v>SITE 11</v>
      </c>
      <c r="C1858" s="1217" t="s">
        <v>609</v>
      </c>
      <c r="D1858" s="1218" t="s">
        <v>316</v>
      </c>
      <c r="E1858" s="1223" t="str">
        <f>'SITE 11'!B671</f>
        <v>Secrétaire 5</v>
      </c>
      <c r="F1858" s="1224">
        <f>'SITE 11'!C671</f>
        <v>0</v>
      </c>
      <c r="G1858" s="1225">
        <f>'SITE 11'!D671</f>
        <v>0</v>
      </c>
      <c r="H1858" s="1226">
        <f>'SITE 11'!E671</f>
        <v>0</v>
      </c>
    </row>
    <row r="1859" spans="1:8" x14ac:dyDescent="0.25">
      <c r="A1859" s="1217" t="s">
        <v>421</v>
      </c>
      <c r="B1859" s="1217" t="str">
        <f>'SITE 11'!$H$6</f>
        <v>SITE 11</v>
      </c>
      <c r="C1859" s="1217" t="s">
        <v>608</v>
      </c>
      <c r="D1859" s="1218" t="s">
        <v>21</v>
      </c>
      <c r="E1859" s="1223" t="str">
        <f>'SITE 11'!B752</f>
        <v>Coordinateur 1</v>
      </c>
      <c r="F1859" s="1224">
        <f>'SITE 11'!C752</f>
        <v>0</v>
      </c>
      <c r="G1859" s="1225">
        <f>'SITE 11'!D752</f>
        <v>0</v>
      </c>
      <c r="H1859" s="1226">
        <f>'SITE 11'!E752</f>
        <v>0</v>
      </c>
    </row>
    <row r="1860" spans="1:8" x14ac:dyDescent="0.25">
      <c r="A1860" s="1217" t="s">
        <v>421</v>
      </c>
      <c r="B1860" s="1217" t="str">
        <f>'SITE 11'!$H$6</f>
        <v>SITE 11</v>
      </c>
      <c r="C1860" s="1217" t="s">
        <v>608</v>
      </c>
      <c r="D1860" s="1218" t="s">
        <v>21</v>
      </c>
      <c r="E1860" s="1223" t="str">
        <f>'SITE 11'!B753</f>
        <v>Coordinateur 2</v>
      </c>
      <c r="F1860" s="1224">
        <f>'SITE 11'!C753</f>
        <v>0</v>
      </c>
      <c r="G1860" s="1225">
        <f>'SITE 11'!D753</f>
        <v>0</v>
      </c>
      <c r="H1860" s="1226">
        <f>'SITE 11'!E753</f>
        <v>0</v>
      </c>
    </row>
    <row r="1861" spans="1:8" x14ac:dyDescent="0.25">
      <c r="A1861" s="1217" t="s">
        <v>421</v>
      </c>
      <c r="B1861" s="1217" t="str">
        <f>'SITE 11'!$H$6</f>
        <v>SITE 11</v>
      </c>
      <c r="C1861" s="1217" t="s">
        <v>608</v>
      </c>
      <c r="D1861" s="1218" t="s">
        <v>21</v>
      </c>
      <c r="E1861" s="1223" t="str">
        <f>'SITE 11'!B754</f>
        <v>Coordinateur 3</v>
      </c>
      <c r="F1861" s="1224">
        <f>'SITE 11'!C754</f>
        <v>0</v>
      </c>
      <c r="G1861" s="1225">
        <f>'SITE 11'!D754</f>
        <v>0</v>
      </c>
      <c r="H1861" s="1226">
        <f>'SITE 11'!E754</f>
        <v>0</v>
      </c>
    </row>
    <row r="1862" spans="1:8" x14ac:dyDescent="0.25">
      <c r="A1862" s="1217" t="s">
        <v>421</v>
      </c>
      <c r="B1862" s="1217" t="str">
        <f>'SITE 11'!$H$6</f>
        <v>SITE 11</v>
      </c>
      <c r="C1862" s="1217" t="s">
        <v>608</v>
      </c>
      <c r="D1862" s="1218" t="s">
        <v>605</v>
      </c>
      <c r="E1862" s="1223" t="str">
        <f>'SITE 11'!B758</f>
        <v>Responsable 1</v>
      </c>
      <c r="F1862" s="1224">
        <f>'SITE 11'!C758</f>
        <v>0</v>
      </c>
      <c r="G1862" s="1225">
        <f>'SITE 11'!D758</f>
        <v>0</v>
      </c>
      <c r="H1862" s="1226">
        <f>'SITE 11'!E758</f>
        <v>0</v>
      </c>
    </row>
    <row r="1863" spans="1:8" x14ac:dyDescent="0.25">
      <c r="A1863" s="1217" t="s">
        <v>421</v>
      </c>
      <c r="B1863" s="1217" t="str">
        <f>'SITE 11'!$H$6</f>
        <v>SITE 11</v>
      </c>
      <c r="C1863" s="1217" t="s">
        <v>608</v>
      </c>
      <c r="D1863" s="1218" t="s">
        <v>605</v>
      </c>
      <c r="E1863" s="1223" t="str">
        <f>'SITE 11'!B759</f>
        <v>Responsable 2</v>
      </c>
      <c r="F1863" s="1224">
        <f>'SITE 11'!C759</f>
        <v>0</v>
      </c>
      <c r="G1863" s="1225">
        <f>'SITE 11'!D759</f>
        <v>0</v>
      </c>
      <c r="H1863" s="1226">
        <f>'SITE 11'!E759</f>
        <v>0</v>
      </c>
    </row>
    <row r="1864" spans="1:8" x14ac:dyDescent="0.25">
      <c r="A1864" s="1217" t="s">
        <v>421</v>
      </c>
      <c r="B1864" s="1217" t="str">
        <f>'SITE 11'!$H$6</f>
        <v>SITE 11</v>
      </c>
      <c r="C1864" s="1217" t="s">
        <v>608</v>
      </c>
      <c r="D1864" s="1218" t="s">
        <v>605</v>
      </c>
      <c r="E1864" s="1223" t="str">
        <f>'SITE 11'!B760</f>
        <v>Responsable 3</v>
      </c>
      <c r="F1864" s="1224">
        <f>'SITE 11'!C760</f>
        <v>0</v>
      </c>
      <c r="G1864" s="1225">
        <f>'SITE 11'!D760</f>
        <v>0</v>
      </c>
      <c r="H1864" s="1226">
        <f>'SITE 11'!E760</f>
        <v>0</v>
      </c>
    </row>
    <row r="1865" spans="1:8" x14ac:dyDescent="0.25">
      <c r="A1865" s="1217" t="s">
        <v>421</v>
      </c>
      <c r="B1865" s="1217" t="str">
        <f>'SITE 11'!$H$6</f>
        <v>SITE 11</v>
      </c>
      <c r="C1865" s="1217" t="s">
        <v>608</v>
      </c>
      <c r="D1865" s="1218" t="s">
        <v>46</v>
      </c>
      <c r="E1865" s="1223" t="str">
        <f>'SITE 11'!B764</f>
        <v>Animateur 1</v>
      </c>
      <c r="F1865" s="1224">
        <f>'SITE 11'!C764</f>
        <v>0</v>
      </c>
      <c r="G1865" s="1225">
        <f>'SITE 11'!D764</f>
        <v>0</v>
      </c>
      <c r="H1865" s="1226">
        <f>'SITE 11'!E764</f>
        <v>0</v>
      </c>
    </row>
    <row r="1866" spans="1:8" x14ac:dyDescent="0.25">
      <c r="A1866" s="1217" t="s">
        <v>421</v>
      </c>
      <c r="B1866" s="1217" t="str">
        <f>'SITE 11'!$H$6</f>
        <v>SITE 11</v>
      </c>
      <c r="C1866" s="1217" t="s">
        <v>608</v>
      </c>
      <c r="D1866" s="1218" t="s">
        <v>46</v>
      </c>
      <c r="E1866" s="1223" t="str">
        <f>'SITE 11'!B765</f>
        <v>Animateur 2</v>
      </c>
      <c r="F1866" s="1224">
        <f>'SITE 11'!C765</f>
        <v>0</v>
      </c>
      <c r="G1866" s="1225">
        <f>'SITE 11'!D765</f>
        <v>0</v>
      </c>
      <c r="H1866" s="1226">
        <f>'SITE 11'!E765</f>
        <v>0</v>
      </c>
    </row>
    <row r="1867" spans="1:8" x14ac:dyDescent="0.25">
      <c r="A1867" s="1217" t="s">
        <v>421</v>
      </c>
      <c r="B1867" s="1217" t="str">
        <f>'SITE 11'!$H$6</f>
        <v>SITE 11</v>
      </c>
      <c r="C1867" s="1217" t="s">
        <v>608</v>
      </c>
      <c r="D1867" s="1218" t="s">
        <v>46</v>
      </c>
      <c r="E1867" s="1223" t="str">
        <f>'SITE 11'!B766</f>
        <v>Animateur 3</v>
      </c>
      <c r="F1867" s="1224">
        <f>'SITE 11'!C766</f>
        <v>0</v>
      </c>
      <c r="G1867" s="1225">
        <f>'SITE 11'!D766</f>
        <v>0</v>
      </c>
      <c r="H1867" s="1226">
        <f>'SITE 11'!E766</f>
        <v>0</v>
      </c>
    </row>
    <row r="1868" spans="1:8" x14ac:dyDescent="0.25">
      <c r="A1868" s="1217" t="s">
        <v>421</v>
      </c>
      <c r="B1868" s="1217" t="str">
        <f>'SITE 11'!$H$6</f>
        <v>SITE 11</v>
      </c>
      <c r="C1868" s="1217" t="s">
        <v>608</v>
      </c>
      <c r="D1868" s="1218" t="s">
        <v>46</v>
      </c>
      <c r="E1868" s="1223" t="str">
        <f>'SITE 11'!B767</f>
        <v>Animateur 4</v>
      </c>
      <c r="F1868" s="1224">
        <f>'SITE 11'!C767</f>
        <v>0</v>
      </c>
      <c r="G1868" s="1225">
        <f>'SITE 11'!D767</f>
        <v>0</v>
      </c>
      <c r="H1868" s="1226">
        <f>'SITE 11'!E767</f>
        <v>0</v>
      </c>
    </row>
    <row r="1869" spans="1:8" x14ac:dyDescent="0.25">
      <c r="A1869" s="1217" t="s">
        <v>421</v>
      </c>
      <c r="B1869" s="1217" t="str">
        <f>'SITE 11'!$H$6</f>
        <v>SITE 11</v>
      </c>
      <c r="C1869" s="1217" t="s">
        <v>608</v>
      </c>
      <c r="D1869" s="1218" t="s">
        <v>46</v>
      </c>
      <c r="E1869" s="1223" t="str">
        <f>'SITE 11'!B768</f>
        <v>Animateur 5</v>
      </c>
      <c r="F1869" s="1224">
        <f>'SITE 11'!C768</f>
        <v>0</v>
      </c>
      <c r="G1869" s="1225">
        <f>'SITE 11'!D768</f>
        <v>0</v>
      </c>
      <c r="H1869" s="1226">
        <f>'SITE 11'!E768</f>
        <v>0</v>
      </c>
    </row>
    <row r="1870" spans="1:8" x14ac:dyDescent="0.25">
      <c r="A1870" s="1217" t="s">
        <v>421</v>
      </c>
      <c r="B1870" s="1217" t="str">
        <f>'SITE 11'!$H$6</f>
        <v>SITE 11</v>
      </c>
      <c r="C1870" s="1217" t="s">
        <v>608</v>
      </c>
      <c r="D1870" s="1218" t="s">
        <v>46</v>
      </c>
      <c r="E1870" s="1223" t="str">
        <f>'SITE 11'!B769</f>
        <v>Animateur 6</v>
      </c>
      <c r="F1870" s="1224">
        <f>'SITE 11'!C769</f>
        <v>0</v>
      </c>
      <c r="G1870" s="1225">
        <f>'SITE 11'!D769</f>
        <v>0</v>
      </c>
      <c r="H1870" s="1226">
        <f>'SITE 11'!E769</f>
        <v>0</v>
      </c>
    </row>
    <row r="1871" spans="1:8" x14ac:dyDescent="0.25">
      <c r="A1871" s="1217" t="s">
        <v>421</v>
      </c>
      <c r="B1871" s="1217" t="str">
        <f>'SITE 11'!$H$6</f>
        <v>SITE 11</v>
      </c>
      <c r="C1871" s="1217" t="s">
        <v>608</v>
      </c>
      <c r="D1871" s="1218" t="s">
        <v>46</v>
      </c>
      <c r="E1871" s="1223" t="str">
        <f>'SITE 11'!B770</f>
        <v>Animateur 7</v>
      </c>
      <c r="F1871" s="1224">
        <f>'SITE 11'!C770</f>
        <v>0</v>
      </c>
      <c r="G1871" s="1225">
        <f>'SITE 11'!D770</f>
        <v>0</v>
      </c>
      <c r="H1871" s="1226">
        <f>'SITE 11'!E770</f>
        <v>0</v>
      </c>
    </row>
    <row r="1872" spans="1:8" x14ac:dyDescent="0.25">
      <c r="A1872" s="1217" t="s">
        <v>421</v>
      </c>
      <c r="B1872" s="1217" t="str">
        <f>'SITE 11'!$H$6</f>
        <v>SITE 11</v>
      </c>
      <c r="C1872" s="1217" t="s">
        <v>608</v>
      </c>
      <c r="D1872" s="1218" t="s">
        <v>46</v>
      </c>
      <c r="E1872" s="1223" t="str">
        <f>'SITE 11'!B771</f>
        <v>Animateur 8</v>
      </c>
      <c r="F1872" s="1224">
        <f>'SITE 11'!C771</f>
        <v>0</v>
      </c>
      <c r="G1872" s="1225">
        <f>'SITE 11'!D771</f>
        <v>0</v>
      </c>
      <c r="H1872" s="1226">
        <f>'SITE 11'!E771</f>
        <v>0</v>
      </c>
    </row>
    <row r="1873" spans="1:8" x14ac:dyDescent="0.25">
      <c r="A1873" s="1217" t="s">
        <v>421</v>
      </c>
      <c r="B1873" s="1217" t="str">
        <f>'SITE 11'!$H$6</f>
        <v>SITE 11</v>
      </c>
      <c r="C1873" s="1217" t="s">
        <v>608</v>
      </c>
      <c r="D1873" s="1218" t="s">
        <v>46</v>
      </c>
      <c r="E1873" s="1223" t="str">
        <f>'SITE 11'!B772</f>
        <v>Animateur 9</v>
      </c>
      <c r="F1873" s="1224">
        <f>'SITE 11'!C772</f>
        <v>0</v>
      </c>
      <c r="G1873" s="1225">
        <f>'SITE 11'!D772</f>
        <v>0</v>
      </c>
      <c r="H1873" s="1226">
        <f>'SITE 11'!E772</f>
        <v>0</v>
      </c>
    </row>
    <row r="1874" spans="1:8" x14ac:dyDescent="0.25">
      <c r="A1874" s="1217" t="s">
        <v>421</v>
      </c>
      <c r="B1874" s="1217" t="str">
        <f>'SITE 11'!$H$6</f>
        <v>SITE 11</v>
      </c>
      <c r="C1874" s="1217" t="s">
        <v>608</v>
      </c>
      <c r="D1874" s="1218" t="s">
        <v>46</v>
      </c>
      <c r="E1874" s="1223" t="str">
        <f>'SITE 11'!B773</f>
        <v>Animateur 10</v>
      </c>
      <c r="F1874" s="1224">
        <f>'SITE 11'!C773</f>
        <v>0</v>
      </c>
      <c r="G1874" s="1225">
        <f>'SITE 11'!D773</f>
        <v>0</v>
      </c>
      <c r="H1874" s="1226">
        <f>'SITE 11'!E773</f>
        <v>0</v>
      </c>
    </row>
    <row r="1875" spans="1:8" x14ac:dyDescent="0.25">
      <c r="A1875" s="1217" t="s">
        <v>421</v>
      </c>
      <c r="B1875" s="1217" t="str">
        <f>'SITE 11'!$H$6</f>
        <v>SITE 11</v>
      </c>
      <c r="C1875" s="1217" t="s">
        <v>608</v>
      </c>
      <c r="D1875" s="1218" t="s">
        <v>46</v>
      </c>
      <c r="E1875" s="1223" t="str">
        <f>'SITE 11'!B774</f>
        <v>Animateur 11</v>
      </c>
      <c r="F1875" s="1224">
        <f>'SITE 11'!C774</f>
        <v>0</v>
      </c>
      <c r="G1875" s="1225">
        <f>'SITE 11'!D774</f>
        <v>0</v>
      </c>
      <c r="H1875" s="1226">
        <f>'SITE 11'!E774</f>
        <v>0</v>
      </c>
    </row>
    <row r="1876" spans="1:8" x14ac:dyDescent="0.25">
      <c r="A1876" s="1217" t="s">
        <v>421</v>
      </c>
      <c r="B1876" s="1217" t="str">
        <f>'SITE 11'!$H$6</f>
        <v>SITE 11</v>
      </c>
      <c r="C1876" s="1217" t="s">
        <v>608</v>
      </c>
      <c r="D1876" s="1218" t="s">
        <v>46</v>
      </c>
      <c r="E1876" s="1223" t="str">
        <f>'SITE 11'!B775</f>
        <v>Animateur 12</v>
      </c>
      <c r="F1876" s="1224">
        <f>'SITE 11'!C775</f>
        <v>0</v>
      </c>
      <c r="G1876" s="1225">
        <f>'SITE 11'!D775</f>
        <v>0</v>
      </c>
      <c r="H1876" s="1226">
        <f>'SITE 11'!E775</f>
        <v>0</v>
      </c>
    </row>
    <row r="1877" spans="1:8" x14ac:dyDescent="0.25">
      <c r="A1877" s="1217" t="s">
        <v>421</v>
      </c>
      <c r="B1877" s="1217" t="str">
        <f>'SITE 11'!$H$6</f>
        <v>SITE 11</v>
      </c>
      <c r="C1877" s="1217" t="s">
        <v>608</v>
      </c>
      <c r="D1877" s="1218" t="s">
        <v>46</v>
      </c>
      <c r="E1877" s="1223" t="str">
        <f>'SITE 11'!B776</f>
        <v>Animateur 13</v>
      </c>
      <c r="F1877" s="1224">
        <f>'SITE 11'!C776</f>
        <v>0</v>
      </c>
      <c r="G1877" s="1225">
        <f>'SITE 11'!D776</f>
        <v>0</v>
      </c>
      <c r="H1877" s="1226">
        <f>'SITE 11'!E776</f>
        <v>0</v>
      </c>
    </row>
    <row r="1878" spans="1:8" x14ac:dyDescent="0.25">
      <c r="A1878" s="1217" t="s">
        <v>421</v>
      </c>
      <c r="B1878" s="1217" t="str">
        <f>'SITE 11'!$H$6</f>
        <v>SITE 11</v>
      </c>
      <c r="C1878" s="1217" t="s">
        <v>608</v>
      </c>
      <c r="D1878" s="1218" t="s">
        <v>46</v>
      </c>
      <c r="E1878" s="1223" t="str">
        <f>'SITE 11'!B777</f>
        <v>Animateur 14</v>
      </c>
      <c r="F1878" s="1224">
        <f>'SITE 11'!C777</f>
        <v>0</v>
      </c>
      <c r="G1878" s="1225">
        <f>'SITE 11'!D777</f>
        <v>0</v>
      </c>
      <c r="H1878" s="1226">
        <f>'SITE 11'!E777</f>
        <v>0</v>
      </c>
    </row>
    <row r="1879" spans="1:8" x14ac:dyDescent="0.25">
      <c r="A1879" s="1217" t="s">
        <v>421</v>
      </c>
      <c r="B1879" s="1217" t="str">
        <f>'SITE 11'!$H$6</f>
        <v>SITE 11</v>
      </c>
      <c r="C1879" s="1217" t="s">
        <v>608</v>
      </c>
      <c r="D1879" s="1218" t="s">
        <v>46</v>
      </c>
      <c r="E1879" s="1223" t="str">
        <f>'SITE 11'!B778</f>
        <v>Animateur 15</v>
      </c>
      <c r="F1879" s="1224">
        <f>'SITE 11'!C778</f>
        <v>0</v>
      </c>
      <c r="G1879" s="1225">
        <f>'SITE 11'!D778</f>
        <v>0</v>
      </c>
      <c r="H1879" s="1226">
        <f>'SITE 11'!E778</f>
        <v>0</v>
      </c>
    </row>
    <row r="1880" spans="1:8" x14ac:dyDescent="0.25">
      <c r="A1880" s="1217" t="s">
        <v>421</v>
      </c>
      <c r="B1880" s="1217" t="str">
        <f>'SITE 11'!$H$6</f>
        <v>SITE 11</v>
      </c>
      <c r="C1880" s="1217" t="s">
        <v>608</v>
      </c>
      <c r="D1880" s="1218" t="s">
        <v>315</v>
      </c>
      <c r="E1880" s="1223" t="str">
        <f>'SITE 11'!B782</f>
        <v>Agents d'entretien 1</v>
      </c>
      <c r="F1880" s="1224">
        <f>'SITE 11'!C782</f>
        <v>0</v>
      </c>
      <c r="G1880" s="1225">
        <f>'SITE 11'!D782</f>
        <v>0</v>
      </c>
      <c r="H1880" s="1226">
        <f>'SITE 11'!E782</f>
        <v>0</v>
      </c>
    </row>
    <row r="1881" spans="1:8" x14ac:dyDescent="0.25">
      <c r="A1881" s="1217" t="s">
        <v>421</v>
      </c>
      <c r="B1881" s="1217" t="str">
        <f>'SITE 11'!$H$6</f>
        <v>SITE 11</v>
      </c>
      <c r="C1881" s="1217" t="s">
        <v>608</v>
      </c>
      <c r="D1881" s="1218" t="s">
        <v>315</v>
      </c>
      <c r="E1881" s="1223" t="str">
        <f>'SITE 11'!B783</f>
        <v>Agents d'entretien 2</v>
      </c>
      <c r="F1881" s="1224">
        <f>'SITE 11'!C783</f>
        <v>0</v>
      </c>
      <c r="G1881" s="1225">
        <f>'SITE 11'!D783</f>
        <v>0</v>
      </c>
      <c r="H1881" s="1226">
        <f>'SITE 11'!E783</f>
        <v>0</v>
      </c>
    </row>
    <row r="1882" spans="1:8" x14ac:dyDescent="0.25">
      <c r="A1882" s="1217" t="s">
        <v>421</v>
      </c>
      <c r="B1882" s="1217" t="str">
        <f>'SITE 11'!$H$6</f>
        <v>SITE 11</v>
      </c>
      <c r="C1882" s="1217" t="s">
        <v>608</v>
      </c>
      <c r="D1882" s="1218" t="s">
        <v>315</v>
      </c>
      <c r="E1882" s="1223" t="str">
        <f>'SITE 11'!B784</f>
        <v>Agents d'entretien 3</v>
      </c>
      <c r="F1882" s="1224">
        <f>'SITE 11'!C784</f>
        <v>0</v>
      </c>
      <c r="G1882" s="1225">
        <f>'SITE 11'!D784</f>
        <v>0</v>
      </c>
      <c r="H1882" s="1226">
        <f>'SITE 11'!E784</f>
        <v>0</v>
      </c>
    </row>
    <row r="1883" spans="1:8" x14ac:dyDescent="0.25">
      <c r="A1883" s="1217" t="s">
        <v>421</v>
      </c>
      <c r="B1883" s="1217" t="str">
        <f>'SITE 11'!$H$6</f>
        <v>SITE 11</v>
      </c>
      <c r="C1883" s="1217" t="s">
        <v>608</v>
      </c>
      <c r="D1883" s="1218" t="s">
        <v>316</v>
      </c>
      <c r="E1883" s="1223" t="str">
        <f>'SITE 11'!B788</f>
        <v>Secrétaire 1</v>
      </c>
      <c r="F1883" s="1224">
        <f>'SITE 11'!C788</f>
        <v>0</v>
      </c>
      <c r="G1883" s="1225">
        <f>'SITE 11'!D788</f>
        <v>0</v>
      </c>
      <c r="H1883" s="1226">
        <f>'SITE 11'!E788</f>
        <v>0</v>
      </c>
    </row>
    <row r="1884" spans="1:8" x14ac:dyDescent="0.25">
      <c r="A1884" s="1217" t="s">
        <v>421</v>
      </c>
      <c r="B1884" s="1217" t="str">
        <f>'SITE 11'!$H$6</f>
        <v>SITE 11</v>
      </c>
      <c r="C1884" s="1217" t="s">
        <v>608</v>
      </c>
      <c r="D1884" s="1218" t="s">
        <v>316</v>
      </c>
      <c r="E1884" s="1223" t="str">
        <f>'SITE 11'!B789</f>
        <v>Secrétaire 2</v>
      </c>
      <c r="F1884" s="1224">
        <f>'SITE 11'!C789</f>
        <v>0</v>
      </c>
      <c r="G1884" s="1225">
        <f>'SITE 11'!D789</f>
        <v>0</v>
      </c>
      <c r="H1884" s="1226">
        <f>'SITE 11'!E789</f>
        <v>0</v>
      </c>
    </row>
    <row r="1885" spans="1:8" x14ac:dyDescent="0.25">
      <c r="A1885" s="1217" t="s">
        <v>421</v>
      </c>
      <c r="B1885" s="1217" t="str">
        <f>'SITE 11'!$H$6</f>
        <v>SITE 11</v>
      </c>
      <c r="C1885" s="1217" t="s">
        <v>608</v>
      </c>
      <c r="D1885" s="1218" t="s">
        <v>316</v>
      </c>
      <c r="E1885" s="1223" t="str">
        <f>'SITE 11'!B790</f>
        <v>Secrétaire 3</v>
      </c>
      <c r="F1885" s="1224">
        <f>'SITE 11'!C790</f>
        <v>0</v>
      </c>
      <c r="G1885" s="1225">
        <f>'SITE 11'!D790</f>
        <v>0</v>
      </c>
      <c r="H1885" s="1226">
        <f>'SITE 11'!E790</f>
        <v>0</v>
      </c>
    </row>
    <row r="1886" spans="1:8" x14ac:dyDescent="0.25">
      <c r="A1886" s="1217" t="s">
        <v>421</v>
      </c>
      <c r="B1886" s="1217" t="str">
        <f>'SITE 11'!$H$6</f>
        <v>SITE 11</v>
      </c>
      <c r="C1886" s="1217" t="s">
        <v>608</v>
      </c>
      <c r="D1886" s="1218" t="s">
        <v>316</v>
      </c>
      <c r="E1886" s="1223" t="str">
        <f>'SITE 11'!B791</f>
        <v>Secrétaire 4</v>
      </c>
      <c r="F1886" s="1224">
        <f>'SITE 11'!C791</f>
        <v>0</v>
      </c>
      <c r="G1886" s="1225">
        <f>'SITE 11'!D791</f>
        <v>0</v>
      </c>
      <c r="H1886" s="1226">
        <f>'SITE 11'!E791</f>
        <v>0</v>
      </c>
    </row>
    <row r="1887" spans="1:8" x14ac:dyDescent="0.25">
      <c r="A1887" s="1217" t="s">
        <v>421</v>
      </c>
      <c r="B1887" s="1217" t="str">
        <f>'SITE 11'!$H$6</f>
        <v>SITE 11</v>
      </c>
      <c r="C1887" s="1217" t="s">
        <v>608</v>
      </c>
      <c r="D1887" s="1218" t="s">
        <v>316</v>
      </c>
      <c r="E1887" s="1223" t="str">
        <f>'SITE 11'!B792</f>
        <v>Secrétaire 5</v>
      </c>
      <c r="F1887" s="1224">
        <f>'SITE 11'!C792</f>
        <v>0</v>
      </c>
      <c r="G1887" s="1225">
        <f>'SITE 11'!D792</f>
        <v>0</v>
      </c>
      <c r="H1887" s="1226">
        <f>'SITE 11'!E792</f>
        <v>0</v>
      </c>
    </row>
    <row r="1888" spans="1:8" x14ac:dyDescent="0.25">
      <c r="A1888" s="1217" t="s">
        <v>421</v>
      </c>
      <c r="B1888" s="1217" t="str">
        <f>'SITE 11'!$H$6</f>
        <v>SITE 11</v>
      </c>
      <c r="C1888" s="1217" t="s">
        <v>471</v>
      </c>
      <c r="D1888" s="1218" t="s">
        <v>21</v>
      </c>
      <c r="E1888" s="1223" t="str">
        <f>'SITE 11'!B874</f>
        <v>Coordinateur 1</v>
      </c>
      <c r="F1888" s="1224">
        <f>'SITE 11'!C874</f>
        <v>0</v>
      </c>
      <c r="G1888" s="1225">
        <f>'SITE 11'!D874</f>
        <v>0</v>
      </c>
      <c r="H1888" s="1226">
        <f>'SITE 11'!E874</f>
        <v>0</v>
      </c>
    </row>
    <row r="1889" spans="1:8" x14ac:dyDescent="0.25">
      <c r="A1889" s="1217" t="s">
        <v>421</v>
      </c>
      <c r="B1889" s="1217" t="str">
        <f>'SITE 11'!$H$6</f>
        <v>SITE 11</v>
      </c>
      <c r="C1889" s="1217" t="s">
        <v>471</v>
      </c>
      <c r="D1889" s="1218" t="s">
        <v>21</v>
      </c>
      <c r="E1889" s="1223" t="str">
        <f>'SITE 11'!B875</f>
        <v>Coordinateur 2</v>
      </c>
      <c r="F1889" s="1224">
        <f>'SITE 11'!C875</f>
        <v>0</v>
      </c>
      <c r="G1889" s="1225">
        <f>'SITE 11'!D875</f>
        <v>0</v>
      </c>
      <c r="H1889" s="1226">
        <f>'SITE 11'!E875</f>
        <v>0</v>
      </c>
    </row>
    <row r="1890" spans="1:8" x14ac:dyDescent="0.25">
      <c r="A1890" s="1217" t="s">
        <v>421</v>
      </c>
      <c r="B1890" s="1217" t="str">
        <f>'SITE 11'!$H$6</f>
        <v>SITE 11</v>
      </c>
      <c r="C1890" s="1217" t="s">
        <v>471</v>
      </c>
      <c r="D1890" s="1218" t="s">
        <v>21</v>
      </c>
      <c r="E1890" s="1223" t="str">
        <f>'SITE 11'!B876</f>
        <v>Coordinateur 3</v>
      </c>
      <c r="F1890" s="1224">
        <f>'SITE 11'!C876</f>
        <v>0</v>
      </c>
      <c r="G1890" s="1225">
        <f>'SITE 11'!D876</f>
        <v>0</v>
      </c>
      <c r="H1890" s="1226">
        <f>'SITE 11'!E876</f>
        <v>0</v>
      </c>
    </row>
    <row r="1891" spans="1:8" x14ac:dyDescent="0.25">
      <c r="A1891" s="1217" t="s">
        <v>421</v>
      </c>
      <c r="B1891" s="1217" t="str">
        <f>'SITE 11'!$H$6</f>
        <v>SITE 11</v>
      </c>
      <c r="C1891" s="1217" t="s">
        <v>471</v>
      </c>
      <c r="D1891" s="1218" t="s">
        <v>605</v>
      </c>
      <c r="E1891" s="1223" t="str">
        <f>'SITE 11'!B880</f>
        <v>Responsable 1</v>
      </c>
      <c r="F1891" s="1224">
        <f>'SITE 11'!C880</f>
        <v>0</v>
      </c>
      <c r="G1891" s="1225">
        <f>'SITE 11'!D880</f>
        <v>0</v>
      </c>
      <c r="H1891" s="1226">
        <f>'SITE 11'!E880</f>
        <v>0</v>
      </c>
    </row>
    <row r="1892" spans="1:8" x14ac:dyDescent="0.25">
      <c r="A1892" s="1217" t="s">
        <v>421</v>
      </c>
      <c r="B1892" s="1217" t="str">
        <f>'SITE 11'!$H$6</f>
        <v>SITE 11</v>
      </c>
      <c r="C1892" s="1217" t="s">
        <v>471</v>
      </c>
      <c r="D1892" s="1218" t="s">
        <v>605</v>
      </c>
      <c r="E1892" s="1223" t="str">
        <f>'SITE 11'!B881</f>
        <v>Responsable 2</v>
      </c>
      <c r="F1892" s="1224">
        <f>'SITE 11'!C881</f>
        <v>0</v>
      </c>
      <c r="G1892" s="1225">
        <f>'SITE 11'!D881</f>
        <v>0</v>
      </c>
      <c r="H1892" s="1226">
        <f>'SITE 11'!E881</f>
        <v>0</v>
      </c>
    </row>
    <row r="1893" spans="1:8" x14ac:dyDescent="0.25">
      <c r="A1893" s="1217" t="s">
        <v>421</v>
      </c>
      <c r="B1893" s="1217" t="str">
        <f>'SITE 11'!$H$6</f>
        <v>SITE 11</v>
      </c>
      <c r="C1893" s="1217" t="s">
        <v>471</v>
      </c>
      <c r="D1893" s="1218" t="s">
        <v>605</v>
      </c>
      <c r="E1893" s="1223" t="str">
        <f>'SITE 11'!B882</f>
        <v>Responsable 3</v>
      </c>
      <c r="F1893" s="1224">
        <f>'SITE 11'!C882</f>
        <v>0</v>
      </c>
      <c r="G1893" s="1225">
        <f>'SITE 11'!D882</f>
        <v>0</v>
      </c>
      <c r="H1893" s="1226">
        <f>'SITE 11'!E882</f>
        <v>0</v>
      </c>
    </row>
    <row r="1894" spans="1:8" x14ac:dyDescent="0.25">
      <c r="A1894" s="1217" t="s">
        <v>421</v>
      </c>
      <c r="B1894" s="1217" t="str">
        <f>'SITE 11'!$H$6</f>
        <v>SITE 11</v>
      </c>
      <c r="C1894" s="1217" t="s">
        <v>471</v>
      </c>
      <c r="D1894" s="1218" t="s">
        <v>46</v>
      </c>
      <c r="E1894" s="1223" t="str">
        <f>'SITE 11'!B886</f>
        <v>Animateur 1</v>
      </c>
      <c r="F1894" s="1224">
        <f>'SITE 11'!C886</f>
        <v>0</v>
      </c>
      <c r="G1894" s="1225">
        <f>'SITE 11'!D886</f>
        <v>0</v>
      </c>
      <c r="H1894" s="1226">
        <f>'SITE 11'!E886</f>
        <v>0</v>
      </c>
    </row>
    <row r="1895" spans="1:8" x14ac:dyDescent="0.25">
      <c r="A1895" s="1217" t="s">
        <v>421</v>
      </c>
      <c r="B1895" s="1217" t="str">
        <f>'SITE 11'!$H$6</f>
        <v>SITE 11</v>
      </c>
      <c r="C1895" s="1217" t="s">
        <v>471</v>
      </c>
      <c r="D1895" s="1218" t="s">
        <v>46</v>
      </c>
      <c r="E1895" s="1223" t="str">
        <f>'SITE 11'!B887</f>
        <v>Animateur 2</v>
      </c>
      <c r="F1895" s="1224">
        <f>'SITE 11'!C887</f>
        <v>0</v>
      </c>
      <c r="G1895" s="1225">
        <f>'SITE 11'!D887</f>
        <v>0</v>
      </c>
      <c r="H1895" s="1226">
        <f>'SITE 11'!E887</f>
        <v>0</v>
      </c>
    </row>
    <row r="1896" spans="1:8" x14ac:dyDescent="0.25">
      <c r="A1896" s="1217" t="s">
        <v>421</v>
      </c>
      <c r="B1896" s="1217" t="str">
        <f>'SITE 11'!$H$6</f>
        <v>SITE 11</v>
      </c>
      <c r="C1896" s="1217" t="s">
        <v>471</v>
      </c>
      <c r="D1896" s="1218" t="s">
        <v>46</v>
      </c>
      <c r="E1896" s="1223" t="str">
        <f>'SITE 11'!B888</f>
        <v>Animateur 3</v>
      </c>
      <c r="F1896" s="1224">
        <f>'SITE 11'!C888</f>
        <v>0</v>
      </c>
      <c r="G1896" s="1225">
        <f>'SITE 11'!D888</f>
        <v>0</v>
      </c>
      <c r="H1896" s="1226">
        <f>'SITE 11'!E888</f>
        <v>0</v>
      </c>
    </row>
    <row r="1897" spans="1:8" x14ac:dyDescent="0.25">
      <c r="A1897" s="1217" t="s">
        <v>421</v>
      </c>
      <c r="B1897" s="1217" t="str">
        <f>'SITE 11'!$H$6</f>
        <v>SITE 11</v>
      </c>
      <c r="C1897" s="1217" t="s">
        <v>471</v>
      </c>
      <c r="D1897" s="1218" t="s">
        <v>46</v>
      </c>
      <c r="E1897" s="1223" t="str">
        <f>'SITE 11'!B889</f>
        <v>Animateur 4</v>
      </c>
      <c r="F1897" s="1224">
        <f>'SITE 11'!C889</f>
        <v>0</v>
      </c>
      <c r="G1897" s="1225">
        <f>'SITE 11'!D889</f>
        <v>0</v>
      </c>
      <c r="H1897" s="1226">
        <f>'SITE 11'!E889</f>
        <v>0</v>
      </c>
    </row>
    <row r="1898" spans="1:8" x14ac:dyDescent="0.25">
      <c r="A1898" s="1217" t="s">
        <v>421</v>
      </c>
      <c r="B1898" s="1217" t="str">
        <f>'SITE 11'!$H$6</f>
        <v>SITE 11</v>
      </c>
      <c r="C1898" s="1217" t="s">
        <v>471</v>
      </c>
      <c r="D1898" s="1218" t="s">
        <v>46</v>
      </c>
      <c r="E1898" s="1223" t="str">
        <f>'SITE 11'!B890</f>
        <v>Animateur 5</v>
      </c>
      <c r="F1898" s="1224">
        <f>'SITE 11'!C890</f>
        <v>0</v>
      </c>
      <c r="G1898" s="1225">
        <f>'SITE 11'!D890</f>
        <v>0</v>
      </c>
      <c r="H1898" s="1226">
        <f>'SITE 11'!E890</f>
        <v>0</v>
      </c>
    </row>
    <row r="1899" spans="1:8" x14ac:dyDescent="0.25">
      <c r="A1899" s="1217" t="s">
        <v>421</v>
      </c>
      <c r="B1899" s="1217" t="str">
        <f>'SITE 11'!$H$6</f>
        <v>SITE 11</v>
      </c>
      <c r="C1899" s="1217" t="s">
        <v>471</v>
      </c>
      <c r="D1899" s="1218" t="s">
        <v>46</v>
      </c>
      <c r="E1899" s="1223" t="str">
        <f>'SITE 11'!B891</f>
        <v>Animateur 6</v>
      </c>
      <c r="F1899" s="1224">
        <f>'SITE 11'!C891</f>
        <v>0</v>
      </c>
      <c r="G1899" s="1225">
        <f>'SITE 11'!D891</f>
        <v>0</v>
      </c>
      <c r="H1899" s="1226">
        <f>'SITE 11'!E891</f>
        <v>0</v>
      </c>
    </row>
    <row r="1900" spans="1:8" x14ac:dyDescent="0.25">
      <c r="A1900" s="1217" t="s">
        <v>421</v>
      </c>
      <c r="B1900" s="1217" t="str">
        <f>'SITE 11'!$H$6</f>
        <v>SITE 11</v>
      </c>
      <c r="C1900" s="1217" t="s">
        <v>471</v>
      </c>
      <c r="D1900" s="1218" t="s">
        <v>46</v>
      </c>
      <c r="E1900" s="1223" t="str">
        <f>'SITE 11'!B892</f>
        <v>Animateur 7</v>
      </c>
      <c r="F1900" s="1224">
        <f>'SITE 11'!C892</f>
        <v>0</v>
      </c>
      <c r="G1900" s="1225">
        <f>'SITE 11'!D892</f>
        <v>0</v>
      </c>
      <c r="H1900" s="1226">
        <f>'SITE 11'!E892</f>
        <v>0</v>
      </c>
    </row>
    <row r="1901" spans="1:8" x14ac:dyDescent="0.25">
      <c r="A1901" s="1217" t="s">
        <v>421</v>
      </c>
      <c r="B1901" s="1217" t="str">
        <f>'SITE 11'!$H$6</f>
        <v>SITE 11</v>
      </c>
      <c r="C1901" s="1217" t="s">
        <v>471</v>
      </c>
      <c r="D1901" s="1218" t="s">
        <v>46</v>
      </c>
      <c r="E1901" s="1223" t="str">
        <f>'SITE 11'!B893</f>
        <v>Animateur 8</v>
      </c>
      <c r="F1901" s="1224">
        <f>'SITE 11'!C893</f>
        <v>0</v>
      </c>
      <c r="G1901" s="1225">
        <f>'SITE 11'!D893</f>
        <v>0</v>
      </c>
      <c r="H1901" s="1226">
        <f>'SITE 11'!E893</f>
        <v>0</v>
      </c>
    </row>
    <row r="1902" spans="1:8" x14ac:dyDescent="0.25">
      <c r="A1902" s="1217" t="s">
        <v>421</v>
      </c>
      <c r="B1902" s="1217" t="str">
        <f>'SITE 11'!$H$6</f>
        <v>SITE 11</v>
      </c>
      <c r="C1902" s="1217" t="s">
        <v>471</v>
      </c>
      <c r="D1902" s="1218" t="s">
        <v>46</v>
      </c>
      <c r="E1902" s="1223" t="str">
        <f>'SITE 11'!B894</f>
        <v>Animateur 9</v>
      </c>
      <c r="F1902" s="1224">
        <f>'SITE 11'!C894</f>
        <v>0</v>
      </c>
      <c r="G1902" s="1225">
        <f>'SITE 11'!D894</f>
        <v>0</v>
      </c>
      <c r="H1902" s="1226">
        <f>'SITE 11'!E894</f>
        <v>0</v>
      </c>
    </row>
    <row r="1903" spans="1:8" x14ac:dyDescent="0.25">
      <c r="A1903" s="1217" t="s">
        <v>421</v>
      </c>
      <c r="B1903" s="1217" t="str">
        <f>'SITE 11'!$H$6</f>
        <v>SITE 11</v>
      </c>
      <c r="C1903" s="1217" t="s">
        <v>471</v>
      </c>
      <c r="D1903" s="1218" t="s">
        <v>46</v>
      </c>
      <c r="E1903" s="1223" t="str">
        <f>'SITE 11'!B895</f>
        <v>Animateur 10</v>
      </c>
      <c r="F1903" s="1224">
        <f>'SITE 11'!C895</f>
        <v>0</v>
      </c>
      <c r="G1903" s="1225">
        <f>'SITE 11'!D895</f>
        <v>0</v>
      </c>
      <c r="H1903" s="1226">
        <f>'SITE 11'!E895</f>
        <v>0</v>
      </c>
    </row>
    <row r="1904" spans="1:8" x14ac:dyDescent="0.25">
      <c r="A1904" s="1217" t="s">
        <v>421</v>
      </c>
      <c r="B1904" s="1217" t="str">
        <f>'SITE 11'!$H$6</f>
        <v>SITE 11</v>
      </c>
      <c r="C1904" s="1217" t="s">
        <v>471</v>
      </c>
      <c r="D1904" s="1218" t="s">
        <v>46</v>
      </c>
      <c r="E1904" s="1223" t="str">
        <f>'SITE 11'!B896</f>
        <v>Animateur 11</v>
      </c>
      <c r="F1904" s="1224">
        <f>'SITE 11'!C896</f>
        <v>0</v>
      </c>
      <c r="G1904" s="1225">
        <f>'SITE 11'!D896</f>
        <v>0</v>
      </c>
      <c r="H1904" s="1226">
        <f>'SITE 11'!E896</f>
        <v>0</v>
      </c>
    </row>
    <row r="1905" spans="1:8" x14ac:dyDescent="0.25">
      <c r="A1905" s="1217" t="s">
        <v>421</v>
      </c>
      <c r="B1905" s="1217" t="str">
        <f>'SITE 11'!$H$6</f>
        <v>SITE 11</v>
      </c>
      <c r="C1905" s="1217" t="s">
        <v>471</v>
      </c>
      <c r="D1905" s="1218" t="s">
        <v>46</v>
      </c>
      <c r="E1905" s="1223" t="str">
        <f>'SITE 11'!B897</f>
        <v>Animateur 12</v>
      </c>
      <c r="F1905" s="1224">
        <f>'SITE 11'!C897</f>
        <v>0</v>
      </c>
      <c r="G1905" s="1225">
        <f>'SITE 11'!D897</f>
        <v>0</v>
      </c>
      <c r="H1905" s="1226">
        <f>'SITE 11'!E897</f>
        <v>0</v>
      </c>
    </row>
    <row r="1906" spans="1:8" x14ac:dyDescent="0.25">
      <c r="A1906" s="1217" t="s">
        <v>421</v>
      </c>
      <c r="B1906" s="1217" t="str">
        <f>'SITE 11'!$H$6</f>
        <v>SITE 11</v>
      </c>
      <c r="C1906" s="1217" t="s">
        <v>471</v>
      </c>
      <c r="D1906" s="1218" t="s">
        <v>46</v>
      </c>
      <c r="E1906" s="1223" t="str">
        <f>'SITE 11'!B898</f>
        <v>Animateur 13</v>
      </c>
      <c r="F1906" s="1224">
        <f>'SITE 11'!C898</f>
        <v>0</v>
      </c>
      <c r="G1906" s="1225">
        <f>'SITE 11'!D898</f>
        <v>0</v>
      </c>
      <c r="H1906" s="1226">
        <f>'SITE 11'!E898</f>
        <v>0</v>
      </c>
    </row>
    <row r="1907" spans="1:8" x14ac:dyDescent="0.25">
      <c r="A1907" s="1217" t="s">
        <v>421</v>
      </c>
      <c r="B1907" s="1217" t="str">
        <f>'SITE 11'!$H$6</f>
        <v>SITE 11</v>
      </c>
      <c r="C1907" s="1217" t="s">
        <v>471</v>
      </c>
      <c r="D1907" s="1218" t="s">
        <v>46</v>
      </c>
      <c r="E1907" s="1223" t="str">
        <f>'SITE 11'!B899</f>
        <v>Animateur 14</v>
      </c>
      <c r="F1907" s="1224">
        <f>'SITE 11'!C899</f>
        <v>0</v>
      </c>
      <c r="G1907" s="1225">
        <f>'SITE 11'!D899</f>
        <v>0</v>
      </c>
      <c r="H1907" s="1226">
        <f>'SITE 11'!E899</f>
        <v>0</v>
      </c>
    </row>
    <row r="1908" spans="1:8" x14ac:dyDescent="0.25">
      <c r="A1908" s="1217" t="s">
        <v>421</v>
      </c>
      <c r="B1908" s="1217" t="str">
        <f>'SITE 11'!$H$6</f>
        <v>SITE 11</v>
      </c>
      <c r="C1908" s="1217" t="s">
        <v>471</v>
      </c>
      <c r="D1908" s="1218" t="s">
        <v>46</v>
      </c>
      <c r="E1908" s="1223" t="str">
        <f>'SITE 11'!B900</f>
        <v>Animateur 15</v>
      </c>
      <c r="F1908" s="1224">
        <f>'SITE 11'!C900</f>
        <v>0</v>
      </c>
      <c r="G1908" s="1225">
        <f>'SITE 11'!D900</f>
        <v>0</v>
      </c>
      <c r="H1908" s="1226">
        <f>'SITE 11'!E900</f>
        <v>0</v>
      </c>
    </row>
    <row r="1909" spans="1:8" x14ac:dyDescent="0.25">
      <c r="A1909" s="1217" t="s">
        <v>421</v>
      </c>
      <c r="B1909" s="1217" t="str">
        <f>'SITE 11'!$H$6</f>
        <v>SITE 11</v>
      </c>
      <c r="C1909" s="1217" t="s">
        <v>471</v>
      </c>
      <c r="D1909" s="1218" t="s">
        <v>315</v>
      </c>
      <c r="E1909" s="1223" t="str">
        <f>'SITE 11'!B904</f>
        <v>Agents d'entretien 1</v>
      </c>
      <c r="F1909" s="1224">
        <f>'SITE 11'!C904</f>
        <v>0</v>
      </c>
      <c r="G1909" s="1225">
        <f>'SITE 11'!D904</f>
        <v>0</v>
      </c>
      <c r="H1909" s="1226">
        <f>'SITE 11'!E904</f>
        <v>0</v>
      </c>
    </row>
    <row r="1910" spans="1:8" x14ac:dyDescent="0.25">
      <c r="A1910" s="1217" t="s">
        <v>421</v>
      </c>
      <c r="B1910" s="1217" t="str">
        <f>'SITE 11'!$H$6</f>
        <v>SITE 11</v>
      </c>
      <c r="C1910" s="1217" t="s">
        <v>471</v>
      </c>
      <c r="D1910" s="1218" t="s">
        <v>315</v>
      </c>
      <c r="E1910" s="1223" t="str">
        <f>'SITE 11'!B905</f>
        <v>Agents d'entretien 2</v>
      </c>
      <c r="F1910" s="1224">
        <f>'SITE 11'!C905</f>
        <v>0</v>
      </c>
      <c r="G1910" s="1225">
        <f>'SITE 11'!D905</f>
        <v>0</v>
      </c>
      <c r="H1910" s="1226">
        <f>'SITE 11'!E905</f>
        <v>0</v>
      </c>
    </row>
    <row r="1911" spans="1:8" x14ac:dyDescent="0.25">
      <c r="A1911" s="1217" t="s">
        <v>421</v>
      </c>
      <c r="B1911" s="1217" t="str">
        <f>'SITE 11'!$H$6</f>
        <v>SITE 11</v>
      </c>
      <c r="C1911" s="1217" t="s">
        <v>471</v>
      </c>
      <c r="D1911" s="1218" t="s">
        <v>315</v>
      </c>
      <c r="E1911" s="1223" t="str">
        <f>'SITE 11'!B906</f>
        <v>Agents d'entretien 3</v>
      </c>
      <c r="F1911" s="1224">
        <f>'SITE 11'!C906</f>
        <v>0</v>
      </c>
      <c r="G1911" s="1225">
        <f>'SITE 11'!D906</f>
        <v>0</v>
      </c>
      <c r="H1911" s="1226">
        <f>'SITE 11'!E906</f>
        <v>0</v>
      </c>
    </row>
    <row r="1912" spans="1:8" x14ac:dyDescent="0.25">
      <c r="A1912" s="1217" t="s">
        <v>421</v>
      </c>
      <c r="B1912" s="1217" t="str">
        <f>'SITE 11'!$H$6</f>
        <v>SITE 11</v>
      </c>
      <c r="C1912" s="1217" t="s">
        <v>471</v>
      </c>
      <c r="D1912" s="1218" t="s">
        <v>316</v>
      </c>
      <c r="E1912" s="1223" t="str">
        <f>'SITE 11'!B910</f>
        <v>Secrétaire 1</v>
      </c>
      <c r="F1912" s="1224">
        <f>'SITE 11'!C910</f>
        <v>0</v>
      </c>
      <c r="G1912" s="1225">
        <f>'SITE 11'!D910</f>
        <v>0</v>
      </c>
      <c r="H1912" s="1226">
        <f>'SITE 11'!E910</f>
        <v>0</v>
      </c>
    </row>
    <row r="1913" spans="1:8" x14ac:dyDescent="0.25">
      <c r="A1913" s="1217" t="s">
        <v>421</v>
      </c>
      <c r="B1913" s="1217" t="str">
        <f>'SITE 11'!$H$6</f>
        <v>SITE 11</v>
      </c>
      <c r="C1913" s="1217" t="s">
        <v>471</v>
      </c>
      <c r="D1913" s="1218" t="s">
        <v>316</v>
      </c>
      <c r="E1913" s="1223" t="str">
        <f>'SITE 11'!B911</f>
        <v>Secrétaire 2</v>
      </c>
      <c r="F1913" s="1224">
        <f>'SITE 11'!C911</f>
        <v>0</v>
      </c>
      <c r="G1913" s="1225">
        <f>'SITE 11'!D911</f>
        <v>0</v>
      </c>
      <c r="H1913" s="1226">
        <f>'SITE 11'!E911</f>
        <v>0</v>
      </c>
    </row>
    <row r="1914" spans="1:8" x14ac:dyDescent="0.25">
      <c r="A1914" s="1217" t="s">
        <v>421</v>
      </c>
      <c r="B1914" s="1217" t="str">
        <f>'SITE 11'!$H$6</f>
        <v>SITE 11</v>
      </c>
      <c r="C1914" s="1217" t="s">
        <v>471</v>
      </c>
      <c r="D1914" s="1218" t="s">
        <v>316</v>
      </c>
      <c r="E1914" s="1223" t="str">
        <f>'SITE 11'!B912</f>
        <v>Secrétaire 3</v>
      </c>
      <c r="F1914" s="1224">
        <f>'SITE 11'!C912</f>
        <v>0</v>
      </c>
      <c r="G1914" s="1225">
        <f>'SITE 11'!D912</f>
        <v>0</v>
      </c>
      <c r="H1914" s="1226">
        <f>'SITE 11'!E912</f>
        <v>0</v>
      </c>
    </row>
    <row r="1915" spans="1:8" x14ac:dyDescent="0.25">
      <c r="A1915" s="1217" t="s">
        <v>421</v>
      </c>
      <c r="B1915" s="1217" t="str">
        <f>'SITE 11'!$H$6</f>
        <v>SITE 11</v>
      </c>
      <c r="C1915" s="1217" t="s">
        <v>471</v>
      </c>
      <c r="D1915" s="1218" t="s">
        <v>316</v>
      </c>
      <c r="E1915" s="1223" t="str">
        <f>'SITE 11'!B913</f>
        <v>Secrétaire 4</v>
      </c>
      <c r="F1915" s="1224">
        <f>'SITE 11'!C913</f>
        <v>0</v>
      </c>
      <c r="G1915" s="1225">
        <f>'SITE 11'!D913</f>
        <v>0</v>
      </c>
      <c r="H1915" s="1226">
        <f>'SITE 11'!E913</f>
        <v>0</v>
      </c>
    </row>
    <row r="1916" spans="1:8" x14ac:dyDescent="0.25">
      <c r="A1916" s="1217" t="s">
        <v>421</v>
      </c>
      <c r="B1916" s="1217" t="str">
        <f>'SITE 11'!$H$6</f>
        <v>SITE 11</v>
      </c>
      <c r="C1916" s="1217" t="s">
        <v>471</v>
      </c>
      <c r="D1916" s="1218" t="s">
        <v>316</v>
      </c>
      <c r="E1916" s="1223" t="str">
        <f>'SITE 11'!B914</f>
        <v>Secrétaire 5</v>
      </c>
      <c r="F1916" s="1224">
        <f>'SITE 11'!C914</f>
        <v>0</v>
      </c>
      <c r="G1916" s="1225">
        <f>'SITE 11'!D914</f>
        <v>0</v>
      </c>
      <c r="H1916" s="1226">
        <f>'SITE 11'!E914</f>
        <v>0</v>
      </c>
    </row>
    <row r="1917" spans="1:8" x14ac:dyDescent="0.25">
      <c r="A1917" s="1217" t="s">
        <v>422</v>
      </c>
      <c r="B1917" s="1217" t="str">
        <f>'SITE 12'!$H$6</f>
        <v>SITE 12</v>
      </c>
      <c r="C1917" s="1217" t="s">
        <v>470</v>
      </c>
      <c r="D1917" s="1218" t="s">
        <v>21</v>
      </c>
      <c r="E1917" s="1223" t="str">
        <f>'SITE 12'!B20</f>
        <v>Coordinateur 1</v>
      </c>
      <c r="F1917" s="1224">
        <f>'SITE 12'!C20</f>
        <v>0</v>
      </c>
      <c r="G1917" s="1225">
        <f>'SITE 12'!D20</f>
        <v>0</v>
      </c>
      <c r="H1917" s="1226">
        <f>'SITE 12'!E20</f>
        <v>0</v>
      </c>
    </row>
    <row r="1918" spans="1:8" x14ac:dyDescent="0.25">
      <c r="A1918" s="1217" t="s">
        <v>422</v>
      </c>
      <c r="B1918" s="1217" t="str">
        <f>'SITE 12'!$H$6</f>
        <v>SITE 12</v>
      </c>
      <c r="C1918" s="1217" t="s">
        <v>470</v>
      </c>
      <c r="D1918" s="1218" t="s">
        <v>21</v>
      </c>
      <c r="E1918" s="1223" t="str">
        <f>'SITE 12'!B21</f>
        <v>Coordinateur 2</v>
      </c>
      <c r="F1918" s="1224">
        <f>'SITE 12'!C21</f>
        <v>0</v>
      </c>
      <c r="G1918" s="1225">
        <f>'SITE 12'!D21</f>
        <v>0</v>
      </c>
      <c r="H1918" s="1226">
        <f>'SITE 12'!E21</f>
        <v>0</v>
      </c>
    </row>
    <row r="1919" spans="1:8" x14ac:dyDescent="0.25">
      <c r="A1919" s="1217" t="s">
        <v>422</v>
      </c>
      <c r="B1919" s="1217" t="str">
        <f>'SITE 12'!$H$6</f>
        <v>SITE 12</v>
      </c>
      <c r="C1919" s="1217" t="s">
        <v>470</v>
      </c>
      <c r="D1919" s="1218" t="s">
        <v>21</v>
      </c>
      <c r="E1919" s="1223" t="str">
        <f>'SITE 12'!B22</f>
        <v>Coordinateur 3</v>
      </c>
      <c r="F1919" s="1224">
        <f>'SITE 12'!C22</f>
        <v>0</v>
      </c>
      <c r="G1919" s="1225">
        <f>'SITE 12'!D22</f>
        <v>0</v>
      </c>
      <c r="H1919" s="1226">
        <f>'SITE 12'!E22</f>
        <v>0</v>
      </c>
    </row>
    <row r="1920" spans="1:8" x14ac:dyDescent="0.25">
      <c r="A1920" s="1217" t="s">
        <v>422</v>
      </c>
      <c r="B1920" s="1217" t="str">
        <f>'SITE 12'!$H$6</f>
        <v>SITE 12</v>
      </c>
      <c r="C1920" s="1217" t="s">
        <v>470</v>
      </c>
      <c r="D1920" s="1218" t="s">
        <v>605</v>
      </c>
      <c r="E1920" s="1223" t="str">
        <f>'SITE 12'!B26</f>
        <v>Responsable 1</v>
      </c>
      <c r="F1920" s="1224">
        <f>'SITE 12'!C26</f>
        <v>0</v>
      </c>
      <c r="G1920" s="1225">
        <f>'SITE 12'!D26</f>
        <v>0</v>
      </c>
      <c r="H1920" s="1226">
        <f>'SITE 12'!E26</f>
        <v>0</v>
      </c>
    </row>
    <row r="1921" spans="1:8" x14ac:dyDescent="0.25">
      <c r="A1921" s="1217" t="s">
        <v>422</v>
      </c>
      <c r="B1921" s="1217" t="str">
        <f>'SITE 12'!$H$6</f>
        <v>SITE 12</v>
      </c>
      <c r="C1921" s="1217" t="s">
        <v>470</v>
      </c>
      <c r="D1921" s="1218" t="s">
        <v>605</v>
      </c>
      <c r="E1921" s="1223" t="str">
        <f>'SITE 12'!B27</f>
        <v>Responsable 2</v>
      </c>
      <c r="F1921" s="1224">
        <f>'SITE 12'!C27</f>
        <v>0</v>
      </c>
      <c r="G1921" s="1225">
        <f>'SITE 12'!D27</f>
        <v>0</v>
      </c>
      <c r="H1921" s="1226">
        <f>'SITE 12'!E27</f>
        <v>0</v>
      </c>
    </row>
    <row r="1922" spans="1:8" x14ac:dyDescent="0.25">
      <c r="A1922" s="1217" t="s">
        <v>422</v>
      </c>
      <c r="B1922" s="1217" t="str">
        <f>'SITE 12'!$H$6</f>
        <v>SITE 12</v>
      </c>
      <c r="C1922" s="1217" t="s">
        <v>470</v>
      </c>
      <c r="D1922" s="1218" t="s">
        <v>605</v>
      </c>
      <c r="E1922" s="1223" t="str">
        <f>'SITE 12'!B28</f>
        <v>Responsable 3</v>
      </c>
      <c r="F1922" s="1224">
        <f>'SITE 12'!C28</f>
        <v>0</v>
      </c>
      <c r="G1922" s="1225">
        <f>'SITE 12'!D28</f>
        <v>0</v>
      </c>
      <c r="H1922" s="1226">
        <f>'SITE 12'!E28</f>
        <v>0</v>
      </c>
    </row>
    <row r="1923" spans="1:8" x14ac:dyDescent="0.25">
      <c r="A1923" s="1217" t="s">
        <v>422</v>
      </c>
      <c r="B1923" s="1217" t="str">
        <f>'SITE 12'!$H$6</f>
        <v>SITE 12</v>
      </c>
      <c r="C1923" s="1217" t="s">
        <v>470</v>
      </c>
      <c r="D1923" s="1218" t="s">
        <v>46</v>
      </c>
      <c r="E1923" s="1223" t="str">
        <f>'SITE 12'!B32</f>
        <v>Animateur 1</v>
      </c>
      <c r="F1923" s="1224">
        <f>'SITE 12'!C32</f>
        <v>0</v>
      </c>
      <c r="G1923" s="1225">
        <f>'SITE 12'!D32</f>
        <v>0</v>
      </c>
      <c r="H1923" s="1226">
        <f>'SITE 12'!E32</f>
        <v>0</v>
      </c>
    </row>
    <row r="1924" spans="1:8" x14ac:dyDescent="0.25">
      <c r="A1924" s="1217" t="s">
        <v>422</v>
      </c>
      <c r="B1924" s="1217" t="str">
        <f>'SITE 12'!$H$6</f>
        <v>SITE 12</v>
      </c>
      <c r="C1924" s="1217" t="s">
        <v>470</v>
      </c>
      <c r="D1924" s="1218" t="s">
        <v>46</v>
      </c>
      <c r="E1924" s="1223" t="str">
        <f>'SITE 12'!B33</f>
        <v>Animateur 2</v>
      </c>
      <c r="F1924" s="1224">
        <f>'SITE 12'!C33</f>
        <v>0</v>
      </c>
      <c r="G1924" s="1225">
        <f>'SITE 12'!D33</f>
        <v>0</v>
      </c>
      <c r="H1924" s="1226">
        <f>'SITE 12'!E33</f>
        <v>0</v>
      </c>
    </row>
    <row r="1925" spans="1:8" x14ac:dyDescent="0.25">
      <c r="A1925" s="1217" t="s">
        <v>422</v>
      </c>
      <c r="B1925" s="1217" t="str">
        <f>'SITE 12'!$H$6</f>
        <v>SITE 12</v>
      </c>
      <c r="C1925" s="1217" t="s">
        <v>470</v>
      </c>
      <c r="D1925" s="1218" t="s">
        <v>46</v>
      </c>
      <c r="E1925" s="1223" t="str">
        <f>'SITE 12'!B34</f>
        <v>Animateur 3</v>
      </c>
      <c r="F1925" s="1224">
        <f>'SITE 12'!C34</f>
        <v>0</v>
      </c>
      <c r="G1925" s="1225">
        <f>'SITE 12'!D34</f>
        <v>0</v>
      </c>
      <c r="H1925" s="1226">
        <f>'SITE 12'!E34</f>
        <v>0</v>
      </c>
    </row>
    <row r="1926" spans="1:8" x14ac:dyDescent="0.25">
      <c r="A1926" s="1217" t="s">
        <v>422</v>
      </c>
      <c r="B1926" s="1217" t="str">
        <f>'SITE 12'!$H$6</f>
        <v>SITE 12</v>
      </c>
      <c r="C1926" s="1217" t="s">
        <v>470</v>
      </c>
      <c r="D1926" s="1218" t="s">
        <v>46</v>
      </c>
      <c r="E1926" s="1223" t="str">
        <f>'SITE 12'!B35</f>
        <v>Animateur 4</v>
      </c>
      <c r="F1926" s="1224">
        <f>'SITE 12'!C35</f>
        <v>0</v>
      </c>
      <c r="G1926" s="1225">
        <f>'SITE 12'!D35</f>
        <v>0</v>
      </c>
      <c r="H1926" s="1226">
        <f>'SITE 12'!E35</f>
        <v>0</v>
      </c>
    </row>
    <row r="1927" spans="1:8" x14ac:dyDescent="0.25">
      <c r="A1927" s="1217" t="s">
        <v>422</v>
      </c>
      <c r="B1927" s="1217" t="str">
        <f>'SITE 12'!$H$6</f>
        <v>SITE 12</v>
      </c>
      <c r="C1927" s="1217" t="s">
        <v>470</v>
      </c>
      <c r="D1927" s="1218" t="s">
        <v>46</v>
      </c>
      <c r="E1927" s="1223" t="str">
        <f>'SITE 12'!B36</f>
        <v>Animateur 5</v>
      </c>
      <c r="F1927" s="1224">
        <f>'SITE 12'!C36</f>
        <v>0</v>
      </c>
      <c r="G1927" s="1225">
        <f>'SITE 12'!D36</f>
        <v>0</v>
      </c>
      <c r="H1927" s="1226">
        <f>'SITE 12'!E36</f>
        <v>0</v>
      </c>
    </row>
    <row r="1928" spans="1:8" x14ac:dyDescent="0.25">
      <c r="A1928" s="1217" t="s">
        <v>422</v>
      </c>
      <c r="B1928" s="1217" t="str">
        <f>'SITE 12'!$H$6</f>
        <v>SITE 12</v>
      </c>
      <c r="C1928" s="1217" t="s">
        <v>470</v>
      </c>
      <c r="D1928" s="1218" t="s">
        <v>46</v>
      </c>
      <c r="E1928" s="1223" t="str">
        <f>'SITE 12'!B37</f>
        <v>Animateur 6</v>
      </c>
      <c r="F1928" s="1224">
        <f>'SITE 12'!C37</f>
        <v>0</v>
      </c>
      <c r="G1928" s="1225">
        <f>'SITE 12'!D37</f>
        <v>0</v>
      </c>
      <c r="H1928" s="1226">
        <f>'SITE 12'!E37</f>
        <v>0</v>
      </c>
    </row>
    <row r="1929" spans="1:8" x14ac:dyDescent="0.25">
      <c r="A1929" s="1217" t="s">
        <v>422</v>
      </c>
      <c r="B1929" s="1217" t="str">
        <f>'SITE 12'!$H$6</f>
        <v>SITE 12</v>
      </c>
      <c r="C1929" s="1217" t="s">
        <v>470</v>
      </c>
      <c r="D1929" s="1218" t="s">
        <v>46</v>
      </c>
      <c r="E1929" s="1223" t="str">
        <f>'SITE 12'!B38</f>
        <v>Animateur 7</v>
      </c>
      <c r="F1929" s="1224">
        <f>'SITE 12'!C38</f>
        <v>0</v>
      </c>
      <c r="G1929" s="1225">
        <f>'SITE 12'!D38</f>
        <v>0</v>
      </c>
      <c r="H1929" s="1226">
        <f>'SITE 12'!E38</f>
        <v>0</v>
      </c>
    </row>
    <row r="1930" spans="1:8" x14ac:dyDescent="0.25">
      <c r="A1930" s="1217" t="s">
        <v>422</v>
      </c>
      <c r="B1930" s="1217" t="str">
        <f>'SITE 12'!$H$6</f>
        <v>SITE 12</v>
      </c>
      <c r="C1930" s="1217" t="s">
        <v>470</v>
      </c>
      <c r="D1930" s="1218" t="s">
        <v>46</v>
      </c>
      <c r="E1930" s="1223" t="str">
        <f>'SITE 12'!B39</f>
        <v>Animateur 8</v>
      </c>
      <c r="F1930" s="1224">
        <f>'SITE 12'!C39</f>
        <v>0</v>
      </c>
      <c r="G1930" s="1225">
        <f>'SITE 12'!D39</f>
        <v>0</v>
      </c>
      <c r="H1930" s="1226">
        <f>'SITE 12'!E39</f>
        <v>0</v>
      </c>
    </row>
    <row r="1931" spans="1:8" x14ac:dyDescent="0.25">
      <c r="A1931" s="1217" t="s">
        <v>422</v>
      </c>
      <c r="B1931" s="1217" t="str">
        <f>'SITE 12'!$H$6</f>
        <v>SITE 12</v>
      </c>
      <c r="C1931" s="1217" t="s">
        <v>470</v>
      </c>
      <c r="D1931" s="1218" t="s">
        <v>46</v>
      </c>
      <c r="E1931" s="1223" t="str">
        <f>'SITE 12'!B40</f>
        <v>Animateur 9</v>
      </c>
      <c r="F1931" s="1224">
        <f>'SITE 12'!C40</f>
        <v>0</v>
      </c>
      <c r="G1931" s="1225">
        <f>'SITE 12'!D40</f>
        <v>0</v>
      </c>
      <c r="H1931" s="1226">
        <f>'SITE 12'!E40</f>
        <v>0</v>
      </c>
    </row>
    <row r="1932" spans="1:8" x14ac:dyDescent="0.25">
      <c r="A1932" s="1217" t="s">
        <v>422</v>
      </c>
      <c r="B1932" s="1217" t="str">
        <f>'SITE 12'!$H$6</f>
        <v>SITE 12</v>
      </c>
      <c r="C1932" s="1217" t="s">
        <v>470</v>
      </c>
      <c r="D1932" s="1218" t="s">
        <v>46</v>
      </c>
      <c r="E1932" s="1223" t="str">
        <f>'SITE 12'!B41</f>
        <v>Animateur 10</v>
      </c>
      <c r="F1932" s="1224">
        <f>'SITE 12'!C41</f>
        <v>0</v>
      </c>
      <c r="G1932" s="1225">
        <f>'SITE 12'!D41</f>
        <v>0</v>
      </c>
      <c r="H1932" s="1226">
        <f>'SITE 12'!E41</f>
        <v>0</v>
      </c>
    </row>
    <row r="1933" spans="1:8" x14ac:dyDescent="0.25">
      <c r="A1933" s="1217" t="s">
        <v>422</v>
      </c>
      <c r="B1933" s="1217" t="str">
        <f>'SITE 12'!$H$6</f>
        <v>SITE 12</v>
      </c>
      <c r="C1933" s="1217" t="s">
        <v>470</v>
      </c>
      <c r="D1933" s="1218" t="s">
        <v>46</v>
      </c>
      <c r="E1933" s="1223" t="str">
        <f>'SITE 12'!B42</f>
        <v>Animateur 11</v>
      </c>
      <c r="F1933" s="1224">
        <f>'SITE 12'!C42</f>
        <v>0</v>
      </c>
      <c r="G1933" s="1225">
        <f>'SITE 12'!D42</f>
        <v>0</v>
      </c>
      <c r="H1933" s="1226">
        <f>'SITE 12'!E42</f>
        <v>0</v>
      </c>
    </row>
    <row r="1934" spans="1:8" x14ac:dyDescent="0.25">
      <c r="A1934" s="1217" t="s">
        <v>422</v>
      </c>
      <c r="B1934" s="1217" t="str">
        <f>'SITE 12'!$H$6</f>
        <v>SITE 12</v>
      </c>
      <c r="C1934" s="1217" t="s">
        <v>470</v>
      </c>
      <c r="D1934" s="1218" t="s">
        <v>46</v>
      </c>
      <c r="E1934" s="1223" t="str">
        <f>'SITE 12'!B43</f>
        <v>Animateur 12</v>
      </c>
      <c r="F1934" s="1224">
        <f>'SITE 12'!C43</f>
        <v>0</v>
      </c>
      <c r="G1934" s="1225">
        <f>'SITE 12'!D43</f>
        <v>0</v>
      </c>
      <c r="H1934" s="1226">
        <f>'SITE 12'!E43</f>
        <v>0</v>
      </c>
    </row>
    <row r="1935" spans="1:8" x14ac:dyDescent="0.25">
      <c r="A1935" s="1217" t="s">
        <v>422</v>
      </c>
      <c r="B1935" s="1217" t="str">
        <f>'SITE 12'!$H$6</f>
        <v>SITE 12</v>
      </c>
      <c r="C1935" s="1217" t="s">
        <v>470</v>
      </c>
      <c r="D1935" s="1218" t="s">
        <v>46</v>
      </c>
      <c r="E1935" s="1223" t="str">
        <f>'SITE 12'!B44</f>
        <v>Animateur 13</v>
      </c>
      <c r="F1935" s="1224">
        <f>'SITE 12'!C44</f>
        <v>0</v>
      </c>
      <c r="G1935" s="1225">
        <f>'SITE 12'!D44</f>
        <v>0</v>
      </c>
      <c r="H1935" s="1226">
        <f>'SITE 12'!E44</f>
        <v>0</v>
      </c>
    </row>
    <row r="1936" spans="1:8" x14ac:dyDescent="0.25">
      <c r="A1936" s="1217" t="s">
        <v>422</v>
      </c>
      <c r="B1936" s="1217" t="str">
        <f>'SITE 12'!$H$6</f>
        <v>SITE 12</v>
      </c>
      <c r="C1936" s="1217" t="s">
        <v>470</v>
      </c>
      <c r="D1936" s="1218" t="s">
        <v>46</v>
      </c>
      <c r="E1936" s="1223" t="str">
        <f>'SITE 12'!B45</f>
        <v>Animateur 14</v>
      </c>
      <c r="F1936" s="1224">
        <f>'SITE 12'!C45</f>
        <v>0</v>
      </c>
      <c r="G1936" s="1225">
        <f>'SITE 12'!D45</f>
        <v>0</v>
      </c>
      <c r="H1936" s="1226">
        <f>'SITE 12'!E45</f>
        <v>0</v>
      </c>
    </row>
    <row r="1937" spans="1:8" x14ac:dyDescent="0.25">
      <c r="A1937" s="1217" t="s">
        <v>422</v>
      </c>
      <c r="B1937" s="1217" t="str">
        <f>'SITE 12'!$H$6</f>
        <v>SITE 12</v>
      </c>
      <c r="C1937" s="1217" t="s">
        <v>470</v>
      </c>
      <c r="D1937" s="1218" t="s">
        <v>46</v>
      </c>
      <c r="E1937" s="1223" t="str">
        <f>'SITE 12'!B46</f>
        <v>Animateur 15</v>
      </c>
      <c r="F1937" s="1224">
        <f>'SITE 12'!C46</f>
        <v>0</v>
      </c>
      <c r="G1937" s="1225">
        <f>'SITE 12'!D46</f>
        <v>0</v>
      </c>
      <c r="H1937" s="1226">
        <f>'SITE 12'!E46</f>
        <v>0</v>
      </c>
    </row>
    <row r="1938" spans="1:8" x14ac:dyDescent="0.25">
      <c r="A1938" s="1217" t="s">
        <v>422</v>
      </c>
      <c r="B1938" s="1217" t="str">
        <f>'SITE 12'!$H$6</f>
        <v>SITE 12</v>
      </c>
      <c r="C1938" s="1217" t="s">
        <v>470</v>
      </c>
      <c r="D1938" s="1218" t="s">
        <v>315</v>
      </c>
      <c r="E1938" s="1223" t="str">
        <f>'SITE 12'!B50</f>
        <v>Agents d'entretien 1</v>
      </c>
      <c r="F1938" s="1224">
        <f>'SITE 12'!C50</f>
        <v>0</v>
      </c>
      <c r="G1938" s="1225">
        <f>'SITE 12'!D50</f>
        <v>0</v>
      </c>
      <c r="H1938" s="1226">
        <f>'SITE 12'!E50</f>
        <v>0</v>
      </c>
    </row>
    <row r="1939" spans="1:8" x14ac:dyDescent="0.25">
      <c r="A1939" s="1217" t="s">
        <v>422</v>
      </c>
      <c r="B1939" s="1217" t="str">
        <f>'SITE 12'!$H$6</f>
        <v>SITE 12</v>
      </c>
      <c r="C1939" s="1217" t="s">
        <v>470</v>
      </c>
      <c r="D1939" s="1218" t="s">
        <v>315</v>
      </c>
      <c r="E1939" s="1223" t="str">
        <f>'SITE 12'!B51</f>
        <v>Agents d'entretien 2</v>
      </c>
      <c r="F1939" s="1224">
        <f>'SITE 12'!C51</f>
        <v>0</v>
      </c>
      <c r="G1939" s="1225">
        <f>'SITE 12'!D51</f>
        <v>0</v>
      </c>
      <c r="H1939" s="1226">
        <f>'SITE 12'!E51</f>
        <v>0</v>
      </c>
    </row>
    <row r="1940" spans="1:8" x14ac:dyDescent="0.25">
      <c r="A1940" s="1217" t="s">
        <v>422</v>
      </c>
      <c r="B1940" s="1217" t="str">
        <f>'SITE 12'!$H$6</f>
        <v>SITE 12</v>
      </c>
      <c r="C1940" s="1217" t="s">
        <v>470</v>
      </c>
      <c r="D1940" s="1218" t="s">
        <v>315</v>
      </c>
      <c r="E1940" s="1223" t="str">
        <f>'SITE 12'!B52</f>
        <v>Agents d'entretien 3</v>
      </c>
      <c r="F1940" s="1224">
        <f>'SITE 12'!C52</f>
        <v>0</v>
      </c>
      <c r="G1940" s="1225">
        <f>'SITE 12'!D52</f>
        <v>0</v>
      </c>
      <c r="H1940" s="1226">
        <f>'SITE 12'!E52</f>
        <v>0</v>
      </c>
    </row>
    <row r="1941" spans="1:8" x14ac:dyDescent="0.25">
      <c r="A1941" s="1217" t="s">
        <v>422</v>
      </c>
      <c r="B1941" s="1217" t="str">
        <f>'SITE 12'!$H$6</f>
        <v>SITE 12</v>
      </c>
      <c r="C1941" s="1217" t="s">
        <v>470</v>
      </c>
      <c r="D1941" s="1218" t="s">
        <v>316</v>
      </c>
      <c r="E1941" s="1223" t="str">
        <f>'SITE 12'!B56</f>
        <v>Secrétaire 1</v>
      </c>
      <c r="F1941" s="1224">
        <f>'SITE 12'!C56</f>
        <v>0</v>
      </c>
      <c r="G1941" s="1225">
        <f>'SITE 12'!D56</f>
        <v>0</v>
      </c>
      <c r="H1941" s="1226">
        <f>'SITE 12'!E56</f>
        <v>0</v>
      </c>
    </row>
    <row r="1942" spans="1:8" x14ac:dyDescent="0.25">
      <c r="A1942" s="1217" t="s">
        <v>422</v>
      </c>
      <c r="B1942" s="1217" t="str">
        <f>'SITE 12'!$H$6</f>
        <v>SITE 12</v>
      </c>
      <c r="C1942" s="1217" t="s">
        <v>470</v>
      </c>
      <c r="D1942" s="1218" t="s">
        <v>316</v>
      </c>
      <c r="E1942" s="1223" t="str">
        <f>'SITE 12'!B57</f>
        <v>Secrétaire 2</v>
      </c>
      <c r="F1942" s="1224">
        <f>'SITE 12'!C57</f>
        <v>0</v>
      </c>
      <c r="G1942" s="1225">
        <f>'SITE 12'!D57</f>
        <v>0</v>
      </c>
      <c r="H1942" s="1226">
        <f>'SITE 12'!E57</f>
        <v>0</v>
      </c>
    </row>
    <row r="1943" spans="1:8" x14ac:dyDescent="0.25">
      <c r="A1943" s="1217" t="s">
        <v>422</v>
      </c>
      <c r="B1943" s="1217" t="str">
        <f>'SITE 12'!$H$6</f>
        <v>SITE 12</v>
      </c>
      <c r="C1943" s="1217" t="s">
        <v>470</v>
      </c>
      <c r="D1943" s="1218" t="s">
        <v>316</v>
      </c>
      <c r="E1943" s="1223" t="str">
        <f>'SITE 12'!B58</f>
        <v>Secrétaire 3</v>
      </c>
      <c r="F1943" s="1224">
        <f>'SITE 12'!C58</f>
        <v>0</v>
      </c>
      <c r="G1943" s="1225">
        <f>'SITE 12'!D58</f>
        <v>0</v>
      </c>
      <c r="H1943" s="1226">
        <f>'SITE 12'!E58</f>
        <v>0</v>
      </c>
    </row>
    <row r="1944" spans="1:8" x14ac:dyDescent="0.25">
      <c r="A1944" s="1217" t="s">
        <v>422</v>
      </c>
      <c r="B1944" s="1217" t="str">
        <f>'SITE 12'!$H$6</f>
        <v>SITE 12</v>
      </c>
      <c r="C1944" s="1217" t="s">
        <v>470</v>
      </c>
      <c r="D1944" s="1218" t="s">
        <v>316</v>
      </c>
      <c r="E1944" s="1223" t="str">
        <f>'SITE 12'!B59</f>
        <v>Secrétaire 4</v>
      </c>
      <c r="F1944" s="1224">
        <f>'SITE 12'!C59</f>
        <v>0</v>
      </c>
      <c r="G1944" s="1225">
        <f>'SITE 12'!D59</f>
        <v>0</v>
      </c>
      <c r="H1944" s="1226">
        <f>'SITE 12'!E59</f>
        <v>0</v>
      </c>
    </row>
    <row r="1945" spans="1:8" x14ac:dyDescent="0.25">
      <c r="A1945" s="1217" t="s">
        <v>422</v>
      </c>
      <c r="B1945" s="1217" t="str">
        <f>'SITE 12'!$H$6</f>
        <v>SITE 12</v>
      </c>
      <c r="C1945" s="1217" t="s">
        <v>470</v>
      </c>
      <c r="D1945" s="1218" t="s">
        <v>316</v>
      </c>
      <c r="E1945" s="1223" t="str">
        <f>'SITE 12'!B60</f>
        <v>Secrétaire 5</v>
      </c>
      <c r="F1945" s="1224">
        <f>'SITE 12'!C60</f>
        <v>0</v>
      </c>
      <c r="G1945" s="1225">
        <f>'SITE 12'!D60</f>
        <v>0</v>
      </c>
      <c r="H1945" s="1226">
        <f>'SITE 12'!E60</f>
        <v>0</v>
      </c>
    </row>
    <row r="1946" spans="1:8" x14ac:dyDescent="0.25">
      <c r="A1946" s="1217" t="s">
        <v>422</v>
      </c>
      <c r="B1946" s="1217" t="str">
        <f>'SITE 12'!$H$6</f>
        <v>SITE 12</v>
      </c>
      <c r="C1946" s="1217" t="s">
        <v>606</v>
      </c>
      <c r="D1946" s="1218" t="s">
        <v>21</v>
      </c>
      <c r="E1946" s="1223" t="str">
        <f>'SITE 12'!B381</f>
        <v>Coordinateur 1</v>
      </c>
      <c r="F1946" s="1224">
        <f>'SITE 12'!C381</f>
        <v>0</v>
      </c>
      <c r="G1946" s="1225">
        <f>'SITE 12'!D381</f>
        <v>0</v>
      </c>
      <c r="H1946" s="1226">
        <f>'SITE 12'!E381</f>
        <v>0</v>
      </c>
    </row>
    <row r="1947" spans="1:8" x14ac:dyDescent="0.25">
      <c r="A1947" s="1217" t="s">
        <v>422</v>
      </c>
      <c r="B1947" s="1217" t="str">
        <f>'SITE 12'!$H$6</f>
        <v>SITE 12</v>
      </c>
      <c r="C1947" s="1217" t="s">
        <v>606</v>
      </c>
      <c r="D1947" s="1218" t="s">
        <v>21</v>
      </c>
      <c r="E1947" s="1223" t="str">
        <f>'SITE 12'!B382</f>
        <v>Coordinateur 2</v>
      </c>
      <c r="F1947" s="1224">
        <f>'SITE 12'!C382</f>
        <v>0</v>
      </c>
      <c r="G1947" s="1225">
        <f>'SITE 12'!D382</f>
        <v>0</v>
      </c>
      <c r="H1947" s="1226">
        <f>'SITE 12'!E382</f>
        <v>0</v>
      </c>
    </row>
    <row r="1948" spans="1:8" x14ac:dyDescent="0.25">
      <c r="A1948" s="1217" t="s">
        <v>422</v>
      </c>
      <c r="B1948" s="1217" t="str">
        <f>'SITE 12'!$H$6</f>
        <v>SITE 12</v>
      </c>
      <c r="C1948" s="1217" t="s">
        <v>606</v>
      </c>
      <c r="D1948" s="1218" t="s">
        <v>21</v>
      </c>
      <c r="E1948" s="1223" t="str">
        <f>'SITE 12'!B383</f>
        <v>Coordinateur 3</v>
      </c>
      <c r="F1948" s="1224">
        <f>'SITE 12'!C383</f>
        <v>0</v>
      </c>
      <c r="G1948" s="1225">
        <f>'SITE 12'!D383</f>
        <v>0</v>
      </c>
      <c r="H1948" s="1226">
        <f>'SITE 12'!E383</f>
        <v>0</v>
      </c>
    </row>
    <row r="1949" spans="1:8" x14ac:dyDescent="0.25">
      <c r="A1949" s="1217" t="s">
        <v>422</v>
      </c>
      <c r="B1949" s="1217" t="str">
        <f>'SITE 12'!$H$6</f>
        <v>SITE 12</v>
      </c>
      <c r="C1949" s="1217" t="s">
        <v>606</v>
      </c>
      <c r="D1949" s="1218" t="s">
        <v>605</v>
      </c>
      <c r="E1949" s="1223" t="str">
        <f>'SITE 12'!B387</f>
        <v>Responsable 1</v>
      </c>
      <c r="F1949" s="1224">
        <f>'SITE 12'!C387</f>
        <v>0</v>
      </c>
      <c r="G1949" s="1225">
        <f>'SITE 12'!D387</f>
        <v>0</v>
      </c>
      <c r="H1949" s="1226">
        <f>'SITE 12'!E387</f>
        <v>0</v>
      </c>
    </row>
    <row r="1950" spans="1:8" x14ac:dyDescent="0.25">
      <c r="A1950" s="1217" t="s">
        <v>422</v>
      </c>
      <c r="B1950" s="1217" t="str">
        <f>'SITE 12'!$H$6</f>
        <v>SITE 12</v>
      </c>
      <c r="C1950" s="1217" t="s">
        <v>606</v>
      </c>
      <c r="D1950" s="1218" t="s">
        <v>605</v>
      </c>
      <c r="E1950" s="1223" t="str">
        <f>'SITE 12'!B388</f>
        <v>Responsable 2</v>
      </c>
      <c r="F1950" s="1224">
        <f>'SITE 12'!C388</f>
        <v>0</v>
      </c>
      <c r="G1950" s="1225">
        <f>'SITE 12'!D388</f>
        <v>0</v>
      </c>
      <c r="H1950" s="1226">
        <f>'SITE 12'!E388</f>
        <v>0</v>
      </c>
    </row>
    <row r="1951" spans="1:8" x14ac:dyDescent="0.25">
      <c r="A1951" s="1217" t="s">
        <v>422</v>
      </c>
      <c r="B1951" s="1217" t="str">
        <f>'SITE 12'!$H$6</f>
        <v>SITE 12</v>
      </c>
      <c r="C1951" s="1217" t="s">
        <v>606</v>
      </c>
      <c r="D1951" s="1218" t="s">
        <v>605</v>
      </c>
      <c r="E1951" s="1223" t="str">
        <f>'SITE 12'!B389</f>
        <v>Responsable 3</v>
      </c>
      <c r="F1951" s="1224">
        <f>'SITE 12'!C389</f>
        <v>0</v>
      </c>
      <c r="G1951" s="1225">
        <f>'SITE 12'!D389</f>
        <v>0</v>
      </c>
      <c r="H1951" s="1226">
        <f>'SITE 12'!E389</f>
        <v>0</v>
      </c>
    </row>
    <row r="1952" spans="1:8" x14ac:dyDescent="0.25">
      <c r="A1952" s="1217" t="s">
        <v>422</v>
      </c>
      <c r="B1952" s="1217" t="str">
        <f>'SITE 12'!$H$6</f>
        <v>SITE 12</v>
      </c>
      <c r="C1952" s="1217" t="s">
        <v>606</v>
      </c>
      <c r="D1952" s="1218" t="s">
        <v>46</v>
      </c>
      <c r="E1952" s="1223" t="str">
        <f>'SITE 12'!B393</f>
        <v>Animateur 1</v>
      </c>
      <c r="F1952" s="1224">
        <f>'SITE 12'!C393</f>
        <v>0</v>
      </c>
      <c r="G1952" s="1225">
        <f>'SITE 12'!D393</f>
        <v>0</v>
      </c>
      <c r="H1952" s="1226">
        <f>'SITE 12'!E393</f>
        <v>0</v>
      </c>
    </row>
    <row r="1953" spans="1:8" x14ac:dyDescent="0.25">
      <c r="A1953" s="1217" t="s">
        <v>422</v>
      </c>
      <c r="B1953" s="1217" t="str">
        <f>'SITE 12'!$H$6</f>
        <v>SITE 12</v>
      </c>
      <c r="C1953" s="1217" t="s">
        <v>606</v>
      </c>
      <c r="D1953" s="1218" t="s">
        <v>46</v>
      </c>
      <c r="E1953" s="1223" t="str">
        <f>'SITE 12'!B394</f>
        <v>Animateur 2</v>
      </c>
      <c r="F1953" s="1224">
        <f>'SITE 12'!C394</f>
        <v>0</v>
      </c>
      <c r="G1953" s="1225">
        <f>'SITE 12'!D394</f>
        <v>0</v>
      </c>
      <c r="H1953" s="1226">
        <f>'SITE 12'!E394</f>
        <v>0</v>
      </c>
    </row>
    <row r="1954" spans="1:8" x14ac:dyDescent="0.25">
      <c r="A1954" s="1217" t="s">
        <v>422</v>
      </c>
      <c r="B1954" s="1217" t="str">
        <f>'SITE 12'!$H$6</f>
        <v>SITE 12</v>
      </c>
      <c r="C1954" s="1217" t="s">
        <v>606</v>
      </c>
      <c r="D1954" s="1218" t="s">
        <v>46</v>
      </c>
      <c r="E1954" s="1223" t="str">
        <f>'SITE 12'!B395</f>
        <v>Animateur 3</v>
      </c>
      <c r="F1954" s="1224">
        <f>'SITE 12'!C395</f>
        <v>0</v>
      </c>
      <c r="G1954" s="1225">
        <f>'SITE 12'!D395</f>
        <v>0</v>
      </c>
      <c r="H1954" s="1226">
        <f>'SITE 12'!E395</f>
        <v>0</v>
      </c>
    </row>
    <row r="1955" spans="1:8" x14ac:dyDescent="0.25">
      <c r="A1955" s="1217" t="s">
        <v>422</v>
      </c>
      <c r="B1955" s="1217" t="str">
        <f>'SITE 12'!$H$6</f>
        <v>SITE 12</v>
      </c>
      <c r="C1955" s="1217" t="s">
        <v>606</v>
      </c>
      <c r="D1955" s="1218" t="s">
        <v>46</v>
      </c>
      <c r="E1955" s="1223" t="str">
        <f>'SITE 12'!B396</f>
        <v>Animateur 4</v>
      </c>
      <c r="F1955" s="1224">
        <f>'SITE 12'!C396</f>
        <v>0</v>
      </c>
      <c r="G1955" s="1225">
        <f>'SITE 12'!D396</f>
        <v>0</v>
      </c>
      <c r="H1955" s="1226">
        <f>'SITE 12'!E396</f>
        <v>0</v>
      </c>
    </row>
    <row r="1956" spans="1:8" x14ac:dyDescent="0.25">
      <c r="A1956" s="1217" t="s">
        <v>422</v>
      </c>
      <c r="B1956" s="1217" t="str">
        <f>'SITE 12'!$H$6</f>
        <v>SITE 12</v>
      </c>
      <c r="C1956" s="1217" t="s">
        <v>606</v>
      </c>
      <c r="D1956" s="1218" t="s">
        <v>46</v>
      </c>
      <c r="E1956" s="1223" t="str">
        <f>'SITE 12'!B397</f>
        <v>Animateur 5</v>
      </c>
      <c r="F1956" s="1224">
        <f>'SITE 12'!C397</f>
        <v>0</v>
      </c>
      <c r="G1956" s="1225">
        <f>'SITE 12'!D397</f>
        <v>0</v>
      </c>
      <c r="H1956" s="1226">
        <f>'SITE 12'!E397</f>
        <v>0</v>
      </c>
    </row>
    <row r="1957" spans="1:8" x14ac:dyDescent="0.25">
      <c r="A1957" s="1217" t="s">
        <v>422</v>
      </c>
      <c r="B1957" s="1217" t="str">
        <f>'SITE 12'!$H$6</f>
        <v>SITE 12</v>
      </c>
      <c r="C1957" s="1217" t="s">
        <v>606</v>
      </c>
      <c r="D1957" s="1218" t="s">
        <v>46</v>
      </c>
      <c r="E1957" s="1223" t="str">
        <f>'SITE 12'!B398</f>
        <v>Animateur 6</v>
      </c>
      <c r="F1957" s="1224">
        <f>'SITE 12'!C398</f>
        <v>0</v>
      </c>
      <c r="G1957" s="1225">
        <f>'SITE 12'!D398</f>
        <v>0</v>
      </c>
      <c r="H1957" s="1226">
        <f>'SITE 12'!E398</f>
        <v>0</v>
      </c>
    </row>
    <row r="1958" spans="1:8" x14ac:dyDescent="0.25">
      <c r="A1958" s="1217" t="s">
        <v>422</v>
      </c>
      <c r="B1958" s="1217" t="str">
        <f>'SITE 12'!$H$6</f>
        <v>SITE 12</v>
      </c>
      <c r="C1958" s="1217" t="s">
        <v>606</v>
      </c>
      <c r="D1958" s="1218" t="s">
        <v>46</v>
      </c>
      <c r="E1958" s="1223" t="str">
        <f>'SITE 12'!B399</f>
        <v>Animateur 7</v>
      </c>
      <c r="F1958" s="1224">
        <f>'SITE 12'!C399</f>
        <v>0</v>
      </c>
      <c r="G1958" s="1225">
        <f>'SITE 12'!D399</f>
        <v>0</v>
      </c>
      <c r="H1958" s="1226">
        <f>'SITE 12'!E399</f>
        <v>0</v>
      </c>
    </row>
    <row r="1959" spans="1:8" x14ac:dyDescent="0.25">
      <c r="A1959" s="1217" t="s">
        <v>422</v>
      </c>
      <c r="B1959" s="1217" t="str">
        <f>'SITE 12'!$H$6</f>
        <v>SITE 12</v>
      </c>
      <c r="C1959" s="1217" t="s">
        <v>606</v>
      </c>
      <c r="D1959" s="1218" t="s">
        <v>46</v>
      </c>
      <c r="E1959" s="1223" t="str">
        <f>'SITE 12'!B400</f>
        <v>Animateur 8</v>
      </c>
      <c r="F1959" s="1224">
        <f>'SITE 12'!C400</f>
        <v>0</v>
      </c>
      <c r="G1959" s="1225">
        <f>'SITE 12'!D400</f>
        <v>0</v>
      </c>
      <c r="H1959" s="1226">
        <f>'SITE 12'!E400</f>
        <v>0</v>
      </c>
    </row>
    <row r="1960" spans="1:8" x14ac:dyDescent="0.25">
      <c r="A1960" s="1217" t="s">
        <v>422</v>
      </c>
      <c r="B1960" s="1217" t="str">
        <f>'SITE 12'!$H$6</f>
        <v>SITE 12</v>
      </c>
      <c r="C1960" s="1217" t="s">
        <v>606</v>
      </c>
      <c r="D1960" s="1218" t="s">
        <v>46</v>
      </c>
      <c r="E1960" s="1223" t="str">
        <f>'SITE 12'!B401</f>
        <v>Animateur 9</v>
      </c>
      <c r="F1960" s="1224">
        <f>'SITE 12'!C401</f>
        <v>0</v>
      </c>
      <c r="G1960" s="1225">
        <f>'SITE 12'!D401</f>
        <v>0</v>
      </c>
      <c r="H1960" s="1226">
        <f>'SITE 12'!E401</f>
        <v>0</v>
      </c>
    </row>
    <row r="1961" spans="1:8" x14ac:dyDescent="0.25">
      <c r="A1961" s="1217" t="s">
        <v>422</v>
      </c>
      <c r="B1961" s="1217" t="str">
        <f>'SITE 12'!$H$6</f>
        <v>SITE 12</v>
      </c>
      <c r="C1961" s="1217" t="s">
        <v>606</v>
      </c>
      <c r="D1961" s="1218" t="s">
        <v>46</v>
      </c>
      <c r="E1961" s="1223" t="str">
        <f>'SITE 12'!B402</f>
        <v>Animateur 10</v>
      </c>
      <c r="F1961" s="1224">
        <f>'SITE 12'!C402</f>
        <v>0</v>
      </c>
      <c r="G1961" s="1225">
        <f>'SITE 12'!D402</f>
        <v>0</v>
      </c>
      <c r="H1961" s="1226">
        <f>'SITE 12'!E402</f>
        <v>0</v>
      </c>
    </row>
    <row r="1962" spans="1:8" x14ac:dyDescent="0.25">
      <c r="A1962" s="1217" t="s">
        <v>422</v>
      </c>
      <c r="B1962" s="1217" t="str">
        <f>'SITE 12'!$H$6</f>
        <v>SITE 12</v>
      </c>
      <c r="C1962" s="1217" t="s">
        <v>606</v>
      </c>
      <c r="D1962" s="1218" t="s">
        <v>46</v>
      </c>
      <c r="E1962" s="1223" t="str">
        <f>'SITE 12'!B403</f>
        <v>Animateur 11</v>
      </c>
      <c r="F1962" s="1224">
        <f>'SITE 12'!C403</f>
        <v>0</v>
      </c>
      <c r="G1962" s="1225">
        <f>'SITE 12'!D403</f>
        <v>0</v>
      </c>
      <c r="H1962" s="1226">
        <f>'SITE 12'!E403</f>
        <v>0</v>
      </c>
    </row>
    <row r="1963" spans="1:8" x14ac:dyDescent="0.25">
      <c r="A1963" s="1217" t="s">
        <v>422</v>
      </c>
      <c r="B1963" s="1217" t="str">
        <f>'SITE 12'!$H$6</f>
        <v>SITE 12</v>
      </c>
      <c r="C1963" s="1217" t="s">
        <v>606</v>
      </c>
      <c r="D1963" s="1218" t="s">
        <v>46</v>
      </c>
      <c r="E1963" s="1223" t="str">
        <f>'SITE 12'!B404</f>
        <v>Animateur 12</v>
      </c>
      <c r="F1963" s="1224">
        <f>'SITE 12'!C404</f>
        <v>0</v>
      </c>
      <c r="G1963" s="1225">
        <f>'SITE 12'!D404</f>
        <v>0</v>
      </c>
      <c r="H1963" s="1226">
        <f>'SITE 12'!E404</f>
        <v>0</v>
      </c>
    </row>
    <row r="1964" spans="1:8" x14ac:dyDescent="0.25">
      <c r="A1964" s="1217" t="s">
        <v>422</v>
      </c>
      <c r="B1964" s="1217" t="str">
        <f>'SITE 12'!$H$6</f>
        <v>SITE 12</v>
      </c>
      <c r="C1964" s="1217" t="s">
        <v>606</v>
      </c>
      <c r="D1964" s="1218" t="s">
        <v>46</v>
      </c>
      <c r="E1964" s="1223" t="str">
        <f>'SITE 12'!B405</f>
        <v>Animateur 13</v>
      </c>
      <c r="F1964" s="1224">
        <f>'SITE 12'!C405</f>
        <v>0</v>
      </c>
      <c r="G1964" s="1225">
        <f>'SITE 12'!D405</f>
        <v>0</v>
      </c>
      <c r="H1964" s="1226">
        <f>'SITE 12'!E405</f>
        <v>0</v>
      </c>
    </row>
    <row r="1965" spans="1:8" x14ac:dyDescent="0.25">
      <c r="A1965" s="1217" t="s">
        <v>422</v>
      </c>
      <c r="B1965" s="1217" t="str">
        <f>'SITE 12'!$H$6</f>
        <v>SITE 12</v>
      </c>
      <c r="C1965" s="1217" t="s">
        <v>606</v>
      </c>
      <c r="D1965" s="1218" t="s">
        <v>46</v>
      </c>
      <c r="E1965" s="1223" t="str">
        <f>'SITE 12'!B406</f>
        <v>Animateur 14</v>
      </c>
      <c r="F1965" s="1224">
        <f>'SITE 12'!C406</f>
        <v>0</v>
      </c>
      <c r="G1965" s="1225">
        <f>'SITE 12'!D406</f>
        <v>0</v>
      </c>
      <c r="H1965" s="1226">
        <f>'SITE 12'!E406</f>
        <v>0</v>
      </c>
    </row>
    <row r="1966" spans="1:8" x14ac:dyDescent="0.25">
      <c r="A1966" s="1217" t="s">
        <v>422</v>
      </c>
      <c r="B1966" s="1217" t="str">
        <f>'SITE 12'!$H$6</f>
        <v>SITE 12</v>
      </c>
      <c r="C1966" s="1217" t="s">
        <v>606</v>
      </c>
      <c r="D1966" s="1218" t="s">
        <v>46</v>
      </c>
      <c r="E1966" s="1223" t="str">
        <f>'SITE 12'!B407</f>
        <v>Animateur 15</v>
      </c>
      <c r="F1966" s="1224">
        <f>'SITE 12'!C407</f>
        <v>0</v>
      </c>
      <c r="G1966" s="1225">
        <f>'SITE 12'!D407</f>
        <v>0</v>
      </c>
      <c r="H1966" s="1226">
        <f>'SITE 12'!E407</f>
        <v>0</v>
      </c>
    </row>
    <row r="1967" spans="1:8" x14ac:dyDescent="0.25">
      <c r="A1967" s="1217" t="s">
        <v>422</v>
      </c>
      <c r="B1967" s="1217" t="str">
        <f>'SITE 12'!$H$6</f>
        <v>SITE 12</v>
      </c>
      <c r="C1967" s="1217" t="s">
        <v>606</v>
      </c>
      <c r="D1967" s="1218" t="s">
        <v>315</v>
      </c>
      <c r="E1967" s="1223" t="str">
        <f>'SITE 12'!B411</f>
        <v>Agents d'entretien 1</v>
      </c>
      <c r="F1967" s="1224">
        <f>'SITE 12'!C411</f>
        <v>0</v>
      </c>
      <c r="G1967" s="1225">
        <f>'SITE 12'!D411</f>
        <v>0</v>
      </c>
      <c r="H1967" s="1226">
        <f>'SITE 12'!E411</f>
        <v>0</v>
      </c>
    </row>
    <row r="1968" spans="1:8" x14ac:dyDescent="0.25">
      <c r="A1968" s="1217" t="s">
        <v>422</v>
      </c>
      <c r="B1968" s="1217" t="str">
        <f>'SITE 12'!$H$6</f>
        <v>SITE 12</v>
      </c>
      <c r="C1968" s="1217" t="s">
        <v>606</v>
      </c>
      <c r="D1968" s="1218" t="s">
        <v>315</v>
      </c>
      <c r="E1968" s="1223" t="str">
        <f>'SITE 12'!B412</f>
        <v>Agents d'entretien 2</v>
      </c>
      <c r="F1968" s="1224">
        <f>'SITE 12'!C412</f>
        <v>0</v>
      </c>
      <c r="G1968" s="1225">
        <f>'SITE 12'!D412</f>
        <v>0</v>
      </c>
      <c r="H1968" s="1226">
        <f>'SITE 12'!E412</f>
        <v>0</v>
      </c>
    </row>
    <row r="1969" spans="1:8" x14ac:dyDescent="0.25">
      <c r="A1969" s="1217" t="s">
        <v>422</v>
      </c>
      <c r="B1969" s="1217" t="str">
        <f>'SITE 12'!$H$6</f>
        <v>SITE 12</v>
      </c>
      <c r="C1969" s="1217" t="s">
        <v>606</v>
      </c>
      <c r="D1969" s="1218" t="s">
        <v>315</v>
      </c>
      <c r="E1969" s="1223" t="str">
        <f>'SITE 12'!B413</f>
        <v>Agents d'entretien 3</v>
      </c>
      <c r="F1969" s="1224">
        <f>'SITE 12'!C413</f>
        <v>0</v>
      </c>
      <c r="G1969" s="1225">
        <f>'SITE 12'!D413</f>
        <v>0</v>
      </c>
      <c r="H1969" s="1226">
        <f>'SITE 12'!E413</f>
        <v>0</v>
      </c>
    </row>
    <row r="1970" spans="1:8" x14ac:dyDescent="0.25">
      <c r="A1970" s="1217" t="s">
        <v>422</v>
      </c>
      <c r="B1970" s="1217" t="str">
        <f>'SITE 12'!$H$6</f>
        <v>SITE 12</v>
      </c>
      <c r="C1970" s="1217" t="s">
        <v>606</v>
      </c>
      <c r="D1970" s="1218" t="s">
        <v>316</v>
      </c>
      <c r="E1970" s="1223" t="str">
        <f>'SITE 12'!B417</f>
        <v>Secrétaire 1</v>
      </c>
      <c r="F1970" s="1224">
        <f>'SITE 12'!C417</f>
        <v>0</v>
      </c>
      <c r="G1970" s="1225">
        <f>'SITE 12'!D417</f>
        <v>0</v>
      </c>
      <c r="H1970" s="1226">
        <f>'SITE 12'!E417</f>
        <v>0</v>
      </c>
    </row>
    <row r="1971" spans="1:8" x14ac:dyDescent="0.25">
      <c r="A1971" s="1217" t="s">
        <v>422</v>
      </c>
      <c r="B1971" s="1217" t="str">
        <f>'SITE 12'!$H$6</f>
        <v>SITE 12</v>
      </c>
      <c r="C1971" s="1217" t="s">
        <v>606</v>
      </c>
      <c r="D1971" s="1218" t="s">
        <v>316</v>
      </c>
      <c r="E1971" s="1223" t="str">
        <f>'SITE 12'!B418</f>
        <v>Secrétaire 2</v>
      </c>
      <c r="F1971" s="1224">
        <f>'SITE 12'!C418</f>
        <v>0</v>
      </c>
      <c r="G1971" s="1225">
        <f>'SITE 12'!D418</f>
        <v>0</v>
      </c>
      <c r="H1971" s="1226">
        <f>'SITE 12'!E418</f>
        <v>0</v>
      </c>
    </row>
    <row r="1972" spans="1:8" x14ac:dyDescent="0.25">
      <c r="A1972" s="1217" t="s">
        <v>422</v>
      </c>
      <c r="B1972" s="1217" t="str">
        <f>'SITE 12'!$H$6</f>
        <v>SITE 12</v>
      </c>
      <c r="C1972" s="1217" t="s">
        <v>606</v>
      </c>
      <c r="D1972" s="1218" t="s">
        <v>316</v>
      </c>
      <c r="E1972" s="1223" t="str">
        <f>'SITE 12'!B419</f>
        <v>Secrétaire 3</v>
      </c>
      <c r="F1972" s="1224">
        <f>'SITE 12'!C419</f>
        <v>0</v>
      </c>
      <c r="G1972" s="1225">
        <f>'SITE 12'!D419</f>
        <v>0</v>
      </c>
      <c r="H1972" s="1226">
        <f>'SITE 12'!E419</f>
        <v>0</v>
      </c>
    </row>
    <row r="1973" spans="1:8" x14ac:dyDescent="0.25">
      <c r="A1973" s="1217" t="s">
        <v>422</v>
      </c>
      <c r="B1973" s="1217" t="str">
        <f>'SITE 12'!$H$6</f>
        <v>SITE 12</v>
      </c>
      <c r="C1973" s="1217" t="s">
        <v>606</v>
      </c>
      <c r="D1973" s="1218" t="s">
        <v>316</v>
      </c>
      <c r="E1973" s="1223" t="str">
        <f>'SITE 12'!B420</f>
        <v>Secrétaire 4</v>
      </c>
      <c r="F1973" s="1224">
        <f>'SITE 12'!C420</f>
        <v>0</v>
      </c>
      <c r="G1973" s="1225">
        <f>'SITE 12'!D420</f>
        <v>0</v>
      </c>
      <c r="H1973" s="1226">
        <f>'SITE 12'!E420</f>
        <v>0</v>
      </c>
    </row>
    <row r="1974" spans="1:8" x14ac:dyDescent="0.25">
      <c r="A1974" s="1217" t="s">
        <v>422</v>
      </c>
      <c r="B1974" s="1217" t="str">
        <f>'SITE 12'!$H$6</f>
        <v>SITE 12</v>
      </c>
      <c r="C1974" s="1217" t="s">
        <v>606</v>
      </c>
      <c r="D1974" s="1218" t="s">
        <v>316</v>
      </c>
      <c r="E1974" s="1223" t="str">
        <f>'SITE 12'!B421</f>
        <v>Secrétaire 5</v>
      </c>
      <c r="F1974" s="1224">
        <f>'SITE 12'!C421</f>
        <v>0</v>
      </c>
      <c r="G1974" s="1225">
        <f>'SITE 12'!D421</f>
        <v>0</v>
      </c>
      <c r="H1974" s="1226">
        <f>'SITE 12'!E421</f>
        <v>0</v>
      </c>
    </row>
    <row r="1975" spans="1:8" x14ac:dyDescent="0.25">
      <c r="A1975" s="1217" t="s">
        <v>422</v>
      </c>
      <c r="B1975" s="1217" t="str">
        <f>'SITE 12'!$H$6</f>
        <v>SITE 12</v>
      </c>
      <c r="C1975" s="1217" t="s">
        <v>607</v>
      </c>
      <c r="D1975" s="1218" t="s">
        <v>21</v>
      </c>
      <c r="E1975" s="1223" t="str">
        <f>'SITE 12'!B512</f>
        <v>Coordinateur 1</v>
      </c>
      <c r="F1975" s="1224">
        <f>'SITE 12'!C512</f>
        <v>0</v>
      </c>
      <c r="G1975" s="1225">
        <f>'SITE 12'!D512</f>
        <v>0</v>
      </c>
      <c r="H1975" s="1226">
        <f>'SITE 12'!E512</f>
        <v>0</v>
      </c>
    </row>
    <row r="1976" spans="1:8" x14ac:dyDescent="0.25">
      <c r="A1976" s="1217" t="s">
        <v>422</v>
      </c>
      <c r="B1976" s="1217" t="str">
        <f>'SITE 12'!$H$6</f>
        <v>SITE 12</v>
      </c>
      <c r="C1976" s="1217" t="s">
        <v>607</v>
      </c>
      <c r="D1976" s="1218" t="s">
        <v>21</v>
      </c>
      <c r="E1976" s="1223" t="str">
        <f>'SITE 12'!B513</f>
        <v>Coordinateur 2</v>
      </c>
      <c r="F1976" s="1224">
        <f>'SITE 12'!C513</f>
        <v>0</v>
      </c>
      <c r="G1976" s="1225">
        <f>'SITE 12'!D513</f>
        <v>0</v>
      </c>
      <c r="H1976" s="1226">
        <f>'SITE 12'!E513</f>
        <v>0</v>
      </c>
    </row>
    <row r="1977" spans="1:8" x14ac:dyDescent="0.25">
      <c r="A1977" s="1217" t="s">
        <v>422</v>
      </c>
      <c r="B1977" s="1217" t="str">
        <f>'SITE 12'!$H$6</f>
        <v>SITE 12</v>
      </c>
      <c r="C1977" s="1217" t="s">
        <v>607</v>
      </c>
      <c r="D1977" s="1218" t="s">
        <v>21</v>
      </c>
      <c r="E1977" s="1223" t="str">
        <f>'SITE 12'!B514</f>
        <v>Coordinateur 3</v>
      </c>
      <c r="F1977" s="1224">
        <f>'SITE 12'!C514</f>
        <v>0</v>
      </c>
      <c r="G1977" s="1225">
        <f>'SITE 12'!D514</f>
        <v>0</v>
      </c>
      <c r="H1977" s="1226">
        <f>'SITE 12'!E514</f>
        <v>0</v>
      </c>
    </row>
    <row r="1978" spans="1:8" x14ac:dyDescent="0.25">
      <c r="A1978" s="1217" t="s">
        <v>422</v>
      </c>
      <c r="B1978" s="1217" t="str">
        <f>'SITE 12'!$H$6</f>
        <v>SITE 12</v>
      </c>
      <c r="C1978" s="1217" t="s">
        <v>607</v>
      </c>
      <c r="D1978" s="1218" t="s">
        <v>605</v>
      </c>
      <c r="E1978" s="1223" t="str">
        <f>'SITE 12'!B518</f>
        <v>Responsable 1</v>
      </c>
      <c r="F1978" s="1224">
        <f>'SITE 12'!C518</f>
        <v>0</v>
      </c>
      <c r="G1978" s="1225">
        <f>'SITE 12'!D518</f>
        <v>0</v>
      </c>
      <c r="H1978" s="1226">
        <f>'SITE 12'!E518</f>
        <v>0</v>
      </c>
    </row>
    <row r="1979" spans="1:8" x14ac:dyDescent="0.25">
      <c r="A1979" s="1217" t="s">
        <v>422</v>
      </c>
      <c r="B1979" s="1217" t="str">
        <f>'SITE 12'!$H$6</f>
        <v>SITE 12</v>
      </c>
      <c r="C1979" s="1217" t="s">
        <v>607</v>
      </c>
      <c r="D1979" s="1218" t="s">
        <v>605</v>
      </c>
      <c r="E1979" s="1223" t="str">
        <f>'SITE 12'!B519</f>
        <v>Responsable 2</v>
      </c>
      <c r="F1979" s="1224">
        <f>'SITE 12'!C519</f>
        <v>0</v>
      </c>
      <c r="G1979" s="1225">
        <f>'SITE 12'!D519</f>
        <v>0</v>
      </c>
      <c r="H1979" s="1226">
        <f>'SITE 12'!E519</f>
        <v>0</v>
      </c>
    </row>
    <row r="1980" spans="1:8" x14ac:dyDescent="0.25">
      <c r="A1980" s="1217" t="s">
        <v>422</v>
      </c>
      <c r="B1980" s="1217" t="str">
        <f>'SITE 12'!$H$6</f>
        <v>SITE 12</v>
      </c>
      <c r="C1980" s="1217" t="s">
        <v>607</v>
      </c>
      <c r="D1980" s="1218" t="s">
        <v>605</v>
      </c>
      <c r="E1980" s="1223" t="str">
        <f>'SITE 12'!B520</f>
        <v>Responsable 3</v>
      </c>
      <c r="F1980" s="1224">
        <f>'SITE 12'!C520</f>
        <v>0</v>
      </c>
      <c r="G1980" s="1225">
        <f>'SITE 12'!D520</f>
        <v>0</v>
      </c>
      <c r="H1980" s="1226">
        <f>'SITE 12'!E520</f>
        <v>0</v>
      </c>
    </row>
    <row r="1981" spans="1:8" x14ac:dyDescent="0.25">
      <c r="A1981" s="1217" t="s">
        <v>422</v>
      </c>
      <c r="B1981" s="1217" t="str">
        <f>'SITE 12'!$H$6</f>
        <v>SITE 12</v>
      </c>
      <c r="C1981" s="1217" t="s">
        <v>607</v>
      </c>
      <c r="D1981" s="1218" t="s">
        <v>46</v>
      </c>
      <c r="E1981" s="1223" t="str">
        <f>'SITE 12'!B524</f>
        <v>Animateur 1</v>
      </c>
      <c r="F1981" s="1224">
        <f>'SITE 12'!C524</f>
        <v>0</v>
      </c>
      <c r="G1981" s="1225">
        <f>'SITE 12'!D524</f>
        <v>0</v>
      </c>
      <c r="H1981" s="1226">
        <f>'SITE 12'!E524</f>
        <v>0</v>
      </c>
    </row>
    <row r="1982" spans="1:8" x14ac:dyDescent="0.25">
      <c r="A1982" s="1217" t="s">
        <v>422</v>
      </c>
      <c r="B1982" s="1217" t="str">
        <f>'SITE 12'!$H$6</f>
        <v>SITE 12</v>
      </c>
      <c r="C1982" s="1217" t="s">
        <v>607</v>
      </c>
      <c r="D1982" s="1218" t="s">
        <v>46</v>
      </c>
      <c r="E1982" s="1223" t="str">
        <f>'SITE 12'!B525</f>
        <v>Animateur 2</v>
      </c>
      <c r="F1982" s="1224">
        <f>'SITE 12'!C525</f>
        <v>0</v>
      </c>
      <c r="G1982" s="1225">
        <f>'SITE 12'!D525</f>
        <v>0</v>
      </c>
      <c r="H1982" s="1226">
        <f>'SITE 12'!E525</f>
        <v>0</v>
      </c>
    </row>
    <row r="1983" spans="1:8" x14ac:dyDescent="0.25">
      <c r="A1983" s="1217" t="s">
        <v>422</v>
      </c>
      <c r="B1983" s="1217" t="str">
        <f>'SITE 12'!$H$6</f>
        <v>SITE 12</v>
      </c>
      <c r="C1983" s="1217" t="s">
        <v>607</v>
      </c>
      <c r="D1983" s="1218" t="s">
        <v>46</v>
      </c>
      <c r="E1983" s="1223" t="str">
        <f>'SITE 12'!B526</f>
        <v>Animateur 3</v>
      </c>
      <c r="F1983" s="1224">
        <f>'SITE 12'!C526</f>
        <v>0</v>
      </c>
      <c r="G1983" s="1225">
        <f>'SITE 12'!D526</f>
        <v>0</v>
      </c>
      <c r="H1983" s="1226">
        <f>'SITE 12'!E526</f>
        <v>0</v>
      </c>
    </row>
    <row r="1984" spans="1:8" x14ac:dyDescent="0.25">
      <c r="A1984" s="1217" t="s">
        <v>422</v>
      </c>
      <c r="B1984" s="1217" t="str">
        <f>'SITE 12'!$H$6</f>
        <v>SITE 12</v>
      </c>
      <c r="C1984" s="1217" t="s">
        <v>607</v>
      </c>
      <c r="D1984" s="1218" t="s">
        <v>46</v>
      </c>
      <c r="E1984" s="1223" t="str">
        <f>'SITE 12'!B527</f>
        <v>Animateur 4</v>
      </c>
      <c r="F1984" s="1224">
        <f>'SITE 12'!C527</f>
        <v>0</v>
      </c>
      <c r="G1984" s="1225">
        <f>'SITE 12'!D527</f>
        <v>0</v>
      </c>
      <c r="H1984" s="1226">
        <f>'SITE 12'!E527</f>
        <v>0</v>
      </c>
    </row>
    <row r="1985" spans="1:8" x14ac:dyDescent="0.25">
      <c r="A1985" s="1217" t="s">
        <v>422</v>
      </c>
      <c r="B1985" s="1217" t="str">
        <f>'SITE 12'!$H$6</f>
        <v>SITE 12</v>
      </c>
      <c r="C1985" s="1217" t="s">
        <v>607</v>
      </c>
      <c r="D1985" s="1218" t="s">
        <v>46</v>
      </c>
      <c r="E1985" s="1223" t="str">
        <f>'SITE 12'!B528</f>
        <v>Animateur 5</v>
      </c>
      <c r="F1985" s="1224">
        <f>'SITE 12'!C528</f>
        <v>0</v>
      </c>
      <c r="G1985" s="1225">
        <f>'SITE 12'!D528</f>
        <v>0</v>
      </c>
      <c r="H1985" s="1226">
        <f>'SITE 12'!E528</f>
        <v>0</v>
      </c>
    </row>
    <row r="1986" spans="1:8" x14ac:dyDescent="0.25">
      <c r="A1986" s="1217" t="s">
        <v>422</v>
      </c>
      <c r="B1986" s="1217" t="str">
        <f>'SITE 12'!$H$6</f>
        <v>SITE 12</v>
      </c>
      <c r="C1986" s="1217" t="s">
        <v>607</v>
      </c>
      <c r="D1986" s="1218" t="s">
        <v>46</v>
      </c>
      <c r="E1986" s="1223" t="str">
        <f>'SITE 12'!B529</f>
        <v>Animateur 6</v>
      </c>
      <c r="F1986" s="1224">
        <f>'SITE 12'!C529</f>
        <v>0</v>
      </c>
      <c r="G1986" s="1225">
        <f>'SITE 12'!D529</f>
        <v>0</v>
      </c>
      <c r="H1986" s="1226">
        <f>'SITE 12'!E529</f>
        <v>0</v>
      </c>
    </row>
    <row r="1987" spans="1:8" x14ac:dyDescent="0.25">
      <c r="A1987" s="1217" t="s">
        <v>422</v>
      </c>
      <c r="B1987" s="1217" t="str">
        <f>'SITE 12'!$H$6</f>
        <v>SITE 12</v>
      </c>
      <c r="C1987" s="1217" t="s">
        <v>607</v>
      </c>
      <c r="D1987" s="1218" t="s">
        <v>46</v>
      </c>
      <c r="E1987" s="1223" t="str">
        <f>'SITE 12'!B530</f>
        <v>Animateur 7</v>
      </c>
      <c r="F1987" s="1224">
        <f>'SITE 12'!C530</f>
        <v>0</v>
      </c>
      <c r="G1987" s="1225">
        <f>'SITE 12'!D530</f>
        <v>0</v>
      </c>
      <c r="H1987" s="1226">
        <f>'SITE 12'!E530</f>
        <v>0</v>
      </c>
    </row>
    <row r="1988" spans="1:8" x14ac:dyDescent="0.25">
      <c r="A1988" s="1217" t="s">
        <v>422</v>
      </c>
      <c r="B1988" s="1217" t="str">
        <f>'SITE 12'!$H$6</f>
        <v>SITE 12</v>
      </c>
      <c r="C1988" s="1217" t="s">
        <v>607</v>
      </c>
      <c r="D1988" s="1218" t="s">
        <v>46</v>
      </c>
      <c r="E1988" s="1223" t="str">
        <f>'SITE 12'!B531</f>
        <v>Animateur 8</v>
      </c>
      <c r="F1988" s="1224">
        <f>'SITE 12'!C531</f>
        <v>0</v>
      </c>
      <c r="G1988" s="1225">
        <f>'SITE 12'!D531</f>
        <v>0</v>
      </c>
      <c r="H1988" s="1226">
        <f>'SITE 12'!E531</f>
        <v>0</v>
      </c>
    </row>
    <row r="1989" spans="1:8" x14ac:dyDescent="0.25">
      <c r="A1989" s="1217" t="s">
        <v>422</v>
      </c>
      <c r="B1989" s="1217" t="str">
        <f>'SITE 12'!$H$6</f>
        <v>SITE 12</v>
      </c>
      <c r="C1989" s="1217" t="s">
        <v>607</v>
      </c>
      <c r="D1989" s="1218" t="s">
        <v>46</v>
      </c>
      <c r="E1989" s="1223" t="str">
        <f>'SITE 12'!B532</f>
        <v>Animateur 9</v>
      </c>
      <c r="F1989" s="1224">
        <f>'SITE 12'!C532</f>
        <v>0</v>
      </c>
      <c r="G1989" s="1225">
        <f>'SITE 12'!D532</f>
        <v>0</v>
      </c>
      <c r="H1989" s="1226">
        <f>'SITE 12'!E532</f>
        <v>0</v>
      </c>
    </row>
    <row r="1990" spans="1:8" x14ac:dyDescent="0.25">
      <c r="A1990" s="1217" t="s">
        <v>422</v>
      </c>
      <c r="B1990" s="1217" t="str">
        <f>'SITE 12'!$H$6</f>
        <v>SITE 12</v>
      </c>
      <c r="C1990" s="1217" t="s">
        <v>607</v>
      </c>
      <c r="D1990" s="1218" t="s">
        <v>46</v>
      </c>
      <c r="E1990" s="1223" t="str">
        <f>'SITE 12'!B533</f>
        <v>Animateur 10</v>
      </c>
      <c r="F1990" s="1224">
        <f>'SITE 12'!C533</f>
        <v>0</v>
      </c>
      <c r="G1990" s="1225">
        <f>'SITE 12'!D533</f>
        <v>0</v>
      </c>
      <c r="H1990" s="1226">
        <f>'SITE 12'!E533</f>
        <v>0</v>
      </c>
    </row>
    <row r="1991" spans="1:8" x14ac:dyDescent="0.25">
      <c r="A1991" s="1217" t="s">
        <v>422</v>
      </c>
      <c r="B1991" s="1217" t="str">
        <f>'SITE 12'!$H$6</f>
        <v>SITE 12</v>
      </c>
      <c r="C1991" s="1217" t="s">
        <v>607</v>
      </c>
      <c r="D1991" s="1218" t="s">
        <v>46</v>
      </c>
      <c r="E1991" s="1223" t="str">
        <f>'SITE 12'!B534</f>
        <v>Animateur 11</v>
      </c>
      <c r="F1991" s="1224">
        <f>'SITE 12'!C534</f>
        <v>0</v>
      </c>
      <c r="G1991" s="1225">
        <f>'SITE 12'!D534</f>
        <v>0</v>
      </c>
      <c r="H1991" s="1226">
        <f>'SITE 12'!E534</f>
        <v>0</v>
      </c>
    </row>
    <row r="1992" spans="1:8" x14ac:dyDescent="0.25">
      <c r="A1992" s="1217" t="s">
        <v>422</v>
      </c>
      <c r="B1992" s="1217" t="str">
        <f>'SITE 12'!$H$6</f>
        <v>SITE 12</v>
      </c>
      <c r="C1992" s="1217" t="s">
        <v>607</v>
      </c>
      <c r="D1992" s="1218" t="s">
        <v>46</v>
      </c>
      <c r="E1992" s="1223" t="str">
        <f>'SITE 12'!B535</f>
        <v>Animateur 12</v>
      </c>
      <c r="F1992" s="1224">
        <f>'SITE 12'!C535</f>
        <v>0</v>
      </c>
      <c r="G1992" s="1225">
        <f>'SITE 12'!D535</f>
        <v>0</v>
      </c>
      <c r="H1992" s="1226">
        <f>'SITE 12'!E535</f>
        <v>0</v>
      </c>
    </row>
    <row r="1993" spans="1:8" x14ac:dyDescent="0.25">
      <c r="A1993" s="1217" t="s">
        <v>422</v>
      </c>
      <c r="B1993" s="1217" t="str">
        <f>'SITE 12'!$H$6</f>
        <v>SITE 12</v>
      </c>
      <c r="C1993" s="1217" t="s">
        <v>607</v>
      </c>
      <c r="D1993" s="1218" t="s">
        <v>46</v>
      </c>
      <c r="E1993" s="1223" t="str">
        <f>'SITE 12'!B536</f>
        <v>Animateur 13</v>
      </c>
      <c r="F1993" s="1224">
        <f>'SITE 12'!C536</f>
        <v>0</v>
      </c>
      <c r="G1993" s="1225">
        <f>'SITE 12'!D536</f>
        <v>0</v>
      </c>
      <c r="H1993" s="1226">
        <f>'SITE 12'!E536</f>
        <v>0</v>
      </c>
    </row>
    <row r="1994" spans="1:8" x14ac:dyDescent="0.25">
      <c r="A1994" s="1217" t="s">
        <v>422</v>
      </c>
      <c r="B1994" s="1217" t="str">
        <f>'SITE 12'!$H$6</f>
        <v>SITE 12</v>
      </c>
      <c r="C1994" s="1217" t="s">
        <v>607</v>
      </c>
      <c r="D1994" s="1218" t="s">
        <v>46</v>
      </c>
      <c r="E1994" s="1223" t="str">
        <f>'SITE 12'!B537</f>
        <v>Animateur 14</v>
      </c>
      <c r="F1994" s="1224">
        <f>'SITE 12'!C537</f>
        <v>0</v>
      </c>
      <c r="G1994" s="1225">
        <f>'SITE 12'!D537</f>
        <v>0</v>
      </c>
      <c r="H1994" s="1226">
        <f>'SITE 12'!E537</f>
        <v>0</v>
      </c>
    </row>
    <row r="1995" spans="1:8" x14ac:dyDescent="0.25">
      <c r="A1995" s="1217" t="s">
        <v>422</v>
      </c>
      <c r="B1995" s="1217" t="str">
        <f>'SITE 12'!$H$6</f>
        <v>SITE 12</v>
      </c>
      <c r="C1995" s="1217" t="s">
        <v>607</v>
      </c>
      <c r="D1995" s="1218" t="s">
        <v>46</v>
      </c>
      <c r="E1995" s="1223" t="str">
        <f>'SITE 12'!B538</f>
        <v>Animateur 15</v>
      </c>
      <c r="F1995" s="1224">
        <f>'SITE 12'!C538</f>
        <v>0</v>
      </c>
      <c r="G1995" s="1225">
        <f>'SITE 12'!D538</f>
        <v>0</v>
      </c>
      <c r="H1995" s="1226">
        <f>'SITE 12'!E538</f>
        <v>0</v>
      </c>
    </row>
    <row r="1996" spans="1:8" x14ac:dyDescent="0.25">
      <c r="A1996" s="1217" t="s">
        <v>422</v>
      </c>
      <c r="B1996" s="1217" t="str">
        <f>'SITE 12'!$H$6</f>
        <v>SITE 12</v>
      </c>
      <c r="C1996" s="1217" t="s">
        <v>607</v>
      </c>
      <c r="D1996" s="1218" t="s">
        <v>315</v>
      </c>
      <c r="E1996" s="1223" t="str">
        <f>'SITE 12'!B542</f>
        <v>Agents d'entretien 1</v>
      </c>
      <c r="F1996" s="1224">
        <f>'SITE 12'!C542</f>
        <v>0</v>
      </c>
      <c r="G1996" s="1225">
        <f>'SITE 12'!D542</f>
        <v>0</v>
      </c>
      <c r="H1996" s="1226">
        <f>'SITE 12'!E542</f>
        <v>0</v>
      </c>
    </row>
    <row r="1997" spans="1:8" x14ac:dyDescent="0.25">
      <c r="A1997" s="1217" t="s">
        <v>422</v>
      </c>
      <c r="B1997" s="1217" t="str">
        <f>'SITE 12'!$H$6</f>
        <v>SITE 12</v>
      </c>
      <c r="C1997" s="1217" t="s">
        <v>607</v>
      </c>
      <c r="D1997" s="1218" t="s">
        <v>315</v>
      </c>
      <c r="E1997" s="1223" t="str">
        <f>'SITE 12'!B543</f>
        <v>Agents d'entretien 2</v>
      </c>
      <c r="F1997" s="1224">
        <f>'SITE 12'!C543</f>
        <v>0</v>
      </c>
      <c r="G1997" s="1225">
        <f>'SITE 12'!D543</f>
        <v>0</v>
      </c>
      <c r="H1997" s="1226">
        <f>'SITE 12'!E543</f>
        <v>0</v>
      </c>
    </row>
    <row r="1998" spans="1:8" x14ac:dyDescent="0.25">
      <c r="A1998" s="1217" t="s">
        <v>422</v>
      </c>
      <c r="B1998" s="1217" t="str">
        <f>'SITE 12'!$H$6</f>
        <v>SITE 12</v>
      </c>
      <c r="C1998" s="1217" t="s">
        <v>607</v>
      </c>
      <c r="D1998" s="1218" t="s">
        <v>315</v>
      </c>
      <c r="E1998" s="1223" t="str">
        <f>'SITE 12'!B544</f>
        <v>Agents d'entretien 3</v>
      </c>
      <c r="F1998" s="1224">
        <f>'SITE 12'!C544</f>
        <v>0</v>
      </c>
      <c r="G1998" s="1225">
        <f>'SITE 12'!D544</f>
        <v>0</v>
      </c>
      <c r="H1998" s="1226">
        <f>'SITE 12'!E544</f>
        <v>0</v>
      </c>
    </row>
    <row r="1999" spans="1:8" x14ac:dyDescent="0.25">
      <c r="A1999" s="1217" t="s">
        <v>422</v>
      </c>
      <c r="B1999" s="1217" t="str">
        <f>'SITE 12'!$H$6</f>
        <v>SITE 12</v>
      </c>
      <c r="C1999" s="1217" t="s">
        <v>607</v>
      </c>
      <c r="D1999" s="1218" t="s">
        <v>316</v>
      </c>
      <c r="E1999" s="1223" t="str">
        <f>'SITE 12'!B548</f>
        <v>Secrétaire 1</v>
      </c>
      <c r="F1999" s="1224">
        <f>'SITE 12'!C548</f>
        <v>0</v>
      </c>
      <c r="G1999" s="1225">
        <f>'SITE 12'!D548</f>
        <v>0</v>
      </c>
      <c r="H1999" s="1226">
        <f>'SITE 12'!E548</f>
        <v>0</v>
      </c>
    </row>
    <row r="2000" spans="1:8" x14ac:dyDescent="0.25">
      <c r="A2000" s="1217" t="s">
        <v>422</v>
      </c>
      <c r="B2000" s="1217" t="str">
        <f>'SITE 12'!$H$6</f>
        <v>SITE 12</v>
      </c>
      <c r="C2000" s="1217" t="s">
        <v>607</v>
      </c>
      <c r="D2000" s="1218" t="s">
        <v>316</v>
      </c>
      <c r="E2000" s="1223" t="str">
        <f>'SITE 12'!B549</f>
        <v>Secrétaire 2</v>
      </c>
      <c r="F2000" s="1224">
        <f>'SITE 12'!C549</f>
        <v>0</v>
      </c>
      <c r="G2000" s="1225">
        <f>'SITE 12'!D549</f>
        <v>0</v>
      </c>
      <c r="H2000" s="1226">
        <f>'SITE 12'!E549</f>
        <v>0</v>
      </c>
    </row>
    <row r="2001" spans="1:8" x14ac:dyDescent="0.25">
      <c r="A2001" s="1217" t="s">
        <v>422</v>
      </c>
      <c r="B2001" s="1217" t="str">
        <f>'SITE 12'!$H$6</f>
        <v>SITE 12</v>
      </c>
      <c r="C2001" s="1217" t="s">
        <v>607</v>
      </c>
      <c r="D2001" s="1218" t="s">
        <v>316</v>
      </c>
      <c r="E2001" s="1223" t="str">
        <f>'SITE 12'!B550</f>
        <v>Secrétaire 3</v>
      </c>
      <c r="F2001" s="1224">
        <f>'SITE 12'!C550</f>
        <v>0</v>
      </c>
      <c r="G2001" s="1225">
        <f>'SITE 12'!D550</f>
        <v>0</v>
      </c>
      <c r="H2001" s="1226">
        <f>'SITE 12'!E550</f>
        <v>0</v>
      </c>
    </row>
    <row r="2002" spans="1:8" x14ac:dyDescent="0.25">
      <c r="A2002" s="1217" t="s">
        <v>422</v>
      </c>
      <c r="B2002" s="1217" t="str">
        <f>'SITE 12'!$H$6</f>
        <v>SITE 12</v>
      </c>
      <c r="C2002" s="1217" t="s">
        <v>607</v>
      </c>
      <c r="D2002" s="1218" t="s">
        <v>316</v>
      </c>
      <c r="E2002" s="1223" t="str">
        <f>'SITE 12'!B551</f>
        <v>Secrétaire 4</v>
      </c>
      <c r="F2002" s="1224">
        <f>'SITE 12'!C551</f>
        <v>0</v>
      </c>
      <c r="G2002" s="1225">
        <f>'SITE 12'!D551</f>
        <v>0</v>
      </c>
      <c r="H2002" s="1226">
        <f>'SITE 12'!E551</f>
        <v>0</v>
      </c>
    </row>
    <row r="2003" spans="1:8" x14ac:dyDescent="0.25">
      <c r="A2003" s="1217" t="s">
        <v>422</v>
      </c>
      <c r="B2003" s="1217" t="str">
        <f>'SITE 12'!$H$6</f>
        <v>SITE 12</v>
      </c>
      <c r="C2003" s="1217" t="s">
        <v>607</v>
      </c>
      <c r="D2003" s="1218" t="s">
        <v>316</v>
      </c>
      <c r="E2003" s="1223" t="str">
        <f>'SITE 12'!B552</f>
        <v>Secrétaire 5</v>
      </c>
      <c r="F2003" s="1224">
        <f>'SITE 12'!C552</f>
        <v>0</v>
      </c>
      <c r="G2003" s="1225">
        <f>'SITE 12'!D552</f>
        <v>0</v>
      </c>
      <c r="H2003" s="1226">
        <f>'SITE 12'!E552</f>
        <v>0</v>
      </c>
    </row>
    <row r="2004" spans="1:8" x14ac:dyDescent="0.25">
      <c r="A2004" s="1217" t="s">
        <v>422</v>
      </c>
      <c r="B2004" s="1217" t="str">
        <f>'SITE 12'!$H$6</f>
        <v>SITE 12</v>
      </c>
      <c r="C2004" s="1217" t="s">
        <v>609</v>
      </c>
      <c r="D2004" s="1218" t="s">
        <v>21</v>
      </c>
      <c r="E2004" s="1223" t="str">
        <f>'SITE 12'!B631</f>
        <v>Coordinateur 1</v>
      </c>
      <c r="F2004" s="1224">
        <f>'SITE 12'!C631</f>
        <v>0</v>
      </c>
      <c r="G2004" s="1225">
        <f>'SITE 12'!D631</f>
        <v>0</v>
      </c>
      <c r="H2004" s="1226">
        <f>'SITE 12'!E631</f>
        <v>0</v>
      </c>
    </row>
    <row r="2005" spans="1:8" x14ac:dyDescent="0.25">
      <c r="A2005" s="1217" t="s">
        <v>422</v>
      </c>
      <c r="B2005" s="1217" t="str">
        <f>'SITE 12'!$H$6</f>
        <v>SITE 12</v>
      </c>
      <c r="C2005" s="1217" t="s">
        <v>609</v>
      </c>
      <c r="D2005" s="1218" t="s">
        <v>21</v>
      </c>
      <c r="E2005" s="1223" t="str">
        <f>'SITE 12'!B632</f>
        <v>Coordinateur 2</v>
      </c>
      <c r="F2005" s="1224">
        <f>'SITE 12'!C632</f>
        <v>0</v>
      </c>
      <c r="G2005" s="1225">
        <f>'SITE 12'!D632</f>
        <v>0</v>
      </c>
      <c r="H2005" s="1226">
        <f>'SITE 12'!E632</f>
        <v>0</v>
      </c>
    </row>
    <row r="2006" spans="1:8" x14ac:dyDescent="0.25">
      <c r="A2006" s="1217" t="s">
        <v>422</v>
      </c>
      <c r="B2006" s="1217" t="str">
        <f>'SITE 12'!$H$6</f>
        <v>SITE 12</v>
      </c>
      <c r="C2006" s="1217" t="s">
        <v>609</v>
      </c>
      <c r="D2006" s="1218" t="s">
        <v>21</v>
      </c>
      <c r="E2006" s="1223" t="str">
        <f>'SITE 12'!B633</f>
        <v>Coordinateur 3</v>
      </c>
      <c r="F2006" s="1224">
        <f>'SITE 12'!C633</f>
        <v>0</v>
      </c>
      <c r="G2006" s="1225">
        <f>'SITE 12'!D633</f>
        <v>0</v>
      </c>
      <c r="H2006" s="1226">
        <f>'SITE 12'!E633</f>
        <v>0</v>
      </c>
    </row>
    <row r="2007" spans="1:8" x14ac:dyDescent="0.25">
      <c r="A2007" s="1217" t="s">
        <v>422</v>
      </c>
      <c r="B2007" s="1217" t="str">
        <f>'SITE 12'!$H$6</f>
        <v>SITE 12</v>
      </c>
      <c r="C2007" s="1217" t="s">
        <v>609</v>
      </c>
      <c r="D2007" s="1218" t="s">
        <v>605</v>
      </c>
      <c r="E2007" s="1223" t="str">
        <f>'SITE 12'!B637</f>
        <v>Responsable 1</v>
      </c>
      <c r="F2007" s="1224">
        <f>'SITE 12'!C637</f>
        <v>0</v>
      </c>
      <c r="G2007" s="1225">
        <f>'SITE 12'!D637</f>
        <v>0</v>
      </c>
      <c r="H2007" s="1226">
        <f>'SITE 12'!E637</f>
        <v>0</v>
      </c>
    </row>
    <row r="2008" spans="1:8" x14ac:dyDescent="0.25">
      <c r="A2008" s="1217" t="s">
        <v>422</v>
      </c>
      <c r="B2008" s="1217" t="str">
        <f>'SITE 12'!$H$6</f>
        <v>SITE 12</v>
      </c>
      <c r="C2008" s="1217" t="s">
        <v>609</v>
      </c>
      <c r="D2008" s="1218" t="s">
        <v>605</v>
      </c>
      <c r="E2008" s="1223" t="str">
        <f>'SITE 12'!B638</f>
        <v>Responsable 2</v>
      </c>
      <c r="F2008" s="1224">
        <f>'SITE 12'!C638</f>
        <v>0</v>
      </c>
      <c r="G2008" s="1225">
        <f>'SITE 12'!D638</f>
        <v>0</v>
      </c>
      <c r="H2008" s="1226">
        <f>'SITE 12'!E638</f>
        <v>0</v>
      </c>
    </row>
    <row r="2009" spans="1:8" x14ac:dyDescent="0.25">
      <c r="A2009" s="1217" t="s">
        <v>422</v>
      </c>
      <c r="B2009" s="1217" t="str">
        <f>'SITE 12'!$H$6</f>
        <v>SITE 12</v>
      </c>
      <c r="C2009" s="1217" t="s">
        <v>609</v>
      </c>
      <c r="D2009" s="1218" t="s">
        <v>605</v>
      </c>
      <c r="E2009" s="1223" t="str">
        <f>'SITE 12'!B639</f>
        <v>Responsable 3</v>
      </c>
      <c r="F2009" s="1224">
        <f>'SITE 12'!C639</f>
        <v>0</v>
      </c>
      <c r="G2009" s="1225">
        <f>'SITE 12'!D639</f>
        <v>0</v>
      </c>
      <c r="H2009" s="1226">
        <f>'SITE 12'!E639</f>
        <v>0</v>
      </c>
    </row>
    <row r="2010" spans="1:8" x14ac:dyDescent="0.25">
      <c r="A2010" s="1217" t="s">
        <v>422</v>
      </c>
      <c r="B2010" s="1217" t="str">
        <f>'SITE 12'!$H$6</f>
        <v>SITE 12</v>
      </c>
      <c r="C2010" s="1217" t="s">
        <v>609</v>
      </c>
      <c r="D2010" s="1218" t="s">
        <v>46</v>
      </c>
      <c r="E2010" s="1223" t="str">
        <f>'SITE 12'!B643</f>
        <v>Animateur 1</v>
      </c>
      <c r="F2010" s="1224">
        <f>'SITE 12'!C643</f>
        <v>0</v>
      </c>
      <c r="G2010" s="1225">
        <f>'SITE 12'!D643</f>
        <v>0</v>
      </c>
      <c r="H2010" s="1226">
        <f>'SITE 12'!E643</f>
        <v>0</v>
      </c>
    </row>
    <row r="2011" spans="1:8" x14ac:dyDescent="0.25">
      <c r="A2011" s="1217" t="s">
        <v>422</v>
      </c>
      <c r="B2011" s="1217" t="str">
        <f>'SITE 12'!$H$6</f>
        <v>SITE 12</v>
      </c>
      <c r="C2011" s="1217" t="s">
        <v>609</v>
      </c>
      <c r="D2011" s="1218" t="s">
        <v>46</v>
      </c>
      <c r="E2011" s="1223" t="str">
        <f>'SITE 12'!B644</f>
        <v>Animateur 2</v>
      </c>
      <c r="F2011" s="1224">
        <f>'SITE 12'!C644</f>
        <v>0</v>
      </c>
      <c r="G2011" s="1225">
        <f>'SITE 12'!D644</f>
        <v>0</v>
      </c>
      <c r="H2011" s="1226">
        <f>'SITE 12'!E644</f>
        <v>0</v>
      </c>
    </row>
    <row r="2012" spans="1:8" x14ac:dyDescent="0.25">
      <c r="A2012" s="1217" t="s">
        <v>422</v>
      </c>
      <c r="B2012" s="1217" t="str">
        <f>'SITE 12'!$H$6</f>
        <v>SITE 12</v>
      </c>
      <c r="C2012" s="1217" t="s">
        <v>609</v>
      </c>
      <c r="D2012" s="1218" t="s">
        <v>46</v>
      </c>
      <c r="E2012" s="1223" t="str">
        <f>'SITE 12'!B645</f>
        <v>Animateur 3</v>
      </c>
      <c r="F2012" s="1224">
        <f>'SITE 12'!C645</f>
        <v>0</v>
      </c>
      <c r="G2012" s="1225">
        <f>'SITE 12'!D645</f>
        <v>0</v>
      </c>
      <c r="H2012" s="1226">
        <f>'SITE 12'!E645</f>
        <v>0</v>
      </c>
    </row>
    <row r="2013" spans="1:8" x14ac:dyDescent="0.25">
      <c r="A2013" s="1217" t="s">
        <v>422</v>
      </c>
      <c r="B2013" s="1217" t="str">
        <f>'SITE 12'!$H$6</f>
        <v>SITE 12</v>
      </c>
      <c r="C2013" s="1217" t="s">
        <v>609</v>
      </c>
      <c r="D2013" s="1218" t="s">
        <v>46</v>
      </c>
      <c r="E2013" s="1223" t="str">
        <f>'SITE 12'!B646</f>
        <v>Animateur 4</v>
      </c>
      <c r="F2013" s="1224">
        <f>'SITE 12'!C646</f>
        <v>0</v>
      </c>
      <c r="G2013" s="1225">
        <f>'SITE 12'!D646</f>
        <v>0</v>
      </c>
      <c r="H2013" s="1226">
        <f>'SITE 12'!E646</f>
        <v>0</v>
      </c>
    </row>
    <row r="2014" spans="1:8" x14ac:dyDescent="0.25">
      <c r="A2014" s="1217" t="s">
        <v>422</v>
      </c>
      <c r="B2014" s="1217" t="str">
        <f>'SITE 12'!$H$6</f>
        <v>SITE 12</v>
      </c>
      <c r="C2014" s="1217" t="s">
        <v>609</v>
      </c>
      <c r="D2014" s="1218" t="s">
        <v>46</v>
      </c>
      <c r="E2014" s="1223" t="str">
        <f>'SITE 12'!B647</f>
        <v>Animateur 5</v>
      </c>
      <c r="F2014" s="1224">
        <f>'SITE 12'!C647</f>
        <v>0</v>
      </c>
      <c r="G2014" s="1225">
        <f>'SITE 12'!D647</f>
        <v>0</v>
      </c>
      <c r="H2014" s="1226">
        <f>'SITE 12'!E647</f>
        <v>0</v>
      </c>
    </row>
    <row r="2015" spans="1:8" x14ac:dyDescent="0.25">
      <c r="A2015" s="1217" t="s">
        <v>422</v>
      </c>
      <c r="B2015" s="1217" t="str">
        <f>'SITE 12'!$H$6</f>
        <v>SITE 12</v>
      </c>
      <c r="C2015" s="1217" t="s">
        <v>609</v>
      </c>
      <c r="D2015" s="1218" t="s">
        <v>46</v>
      </c>
      <c r="E2015" s="1223" t="str">
        <f>'SITE 12'!B648</f>
        <v>Animateur 6</v>
      </c>
      <c r="F2015" s="1224">
        <f>'SITE 12'!C648</f>
        <v>0</v>
      </c>
      <c r="G2015" s="1225">
        <f>'SITE 12'!D648</f>
        <v>0</v>
      </c>
      <c r="H2015" s="1226">
        <f>'SITE 12'!E648</f>
        <v>0</v>
      </c>
    </row>
    <row r="2016" spans="1:8" x14ac:dyDescent="0.25">
      <c r="A2016" s="1217" t="s">
        <v>422</v>
      </c>
      <c r="B2016" s="1217" t="str">
        <f>'SITE 12'!$H$6</f>
        <v>SITE 12</v>
      </c>
      <c r="C2016" s="1217" t="s">
        <v>609</v>
      </c>
      <c r="D2016" s="1218" t="s">
        <v>46</v>
      </c>
      <c r="E2016" s="1223" t="str">
        <f>'SITE 12'!B649</f>
        <v>Animateur 7</v>
      </c>
      <c r="F2016" s="1224">
        <f>'SITE 12'!C649</f>
        <v>0</v>
      </c>
      <c r="G2016" s="1225">
        <f>'SITE 12'!D649</f>
        <v>0</v>
      </c>
      <c r="H2016" s="1226">
        <f>'SITE 12'!E649</f>
        <v>0</v>
      </c>
    </row>
    <row r="2017" spans="1:8" x14ac:dyDescent="0.25">
      <c r="A2017" s="1217" t="s">
        <v>422</v>
      </c>
      <c r="B2017" s="1217" t="str">
        <f>'SITE 12'!$H$6</f>
        <v>SITE 12</v>
      </c>
      <c r="C2017" s="1217" t="s">
        <v>609</v>
      </c>
      <c r="D2017" s="1218" t="s">
        <v>46</v>
      </c>
      <c r="E2017" s="1223" t="str">
        <f>'SITE 12'!B650</f>
        <v>Animateur 8</v>
      </c>
      <c r="F2017" s="1224">
        <f>'SITE 12'!C650</f>
        <v>0</v>
      </c>
      <c r="G2017" s="1225">
        <f>'SITE 12'!D650</f>
        <v>0</v>
      </c>
      <c r="H2017" s="1226">
        <f>'SITE 12'!E650</f>
        <v>0</v>
      </c>
    </row>
    <row r="2018" spans="1:8" x14ac:dyDescent="0.25">
      <c r="A2018" s="1217" t="s">
        <v>422</v>
      </c>
      <c r="B2018" s="1217" t="str">
        <f>'SITE 12'!$H$6</f>
        <v>SITE 12</v>
      </c>
      <c r="C2018" s="1217" t="s">
        <v>609</v>
      </c>
      <c r="D2018" s="1218" t="s">
        <v>46</v>
      </c>
      <c r="E2018" s="1223" t="str">
        <f>'SITE 12'!B651</f>
        <v>Animateur 9</v>
      </c>
      <c r="F2018" s="1224">
        <f>'SITE 12'!C651</f>
        <v>0</v>
      </c>
      <c r="G2018" s="1225">
        <f>'SITE 12'!D651</f>
        <v>0</v>
      </c>
      <c r="H2018" s="1226">
        <f>'SITE 12'!E651</f>
        <v>0</v>
      </c>
    </row>
    <row r="2019" spans="1:8" x14ac:dyDescent="0.25">
      <c r="A2019" s="1217" t="s">
        <v>422</v>
      </c>
      <c r="B2019" s="1217" t="str">
        <f>'SITE 12'!$H$6</f>
        <v>SITE 12</v>
      </c>
      <c r="C2019" s="1217" t="s">
        <v>609</v>
      </c>
      <c r="D2019" s="1218" t="s">
        <v>46</v>
      </c>
      <c r="E2019" s="1223" t="str">
        <f>'SITE 12'!B652</f>
        <v>Animateur 10</v>
      </c>
      <c r="F2019" s="1224">
        <f>'SITE 12'!C652</f>
        <v>0</v>
      </c>
      <c r="G2019" s="1225">
        <f>'SITE 12'!D652</f>
        <v>0</v>
      </c>
      <c r="H2019" s="1226">
        <f>'SITE 12'!E652</f>
        <v>0</v>
      </c>
    </row>
    <row r="2020" spans="1:8" x14ac:dyDescent="0.25">
      <c r="A2020" s="1217" t="s">
        <v>422</v>
      </c>
      <c r="B2020" s="1217" t="str">
        <f>'SITE 12'!$H$6</f>
        <v>SITE 12</v>
      </c>
      <c r="C2020" s="1217" t="s">
        <v>609</v>
      </c>
      <c r="D2020" s="1218" t="s">
        <v>46</v>
      </c>
      <c r="E2020" s="1223" t="str">
        <f>'SITE 12'!B653</f>
        <v>Animateur 11</v>
      </c>
      <c r="F2020" s="1224">
        <f>'SITE 12'!C653</f>
        <v>0</v>
      </c>
      <c r="G2020" s="1225">
        <f>'SITE 12'!D653</f>
        <v>0</v>
      </c>
      <c r="H2020" s="1226">
        <f>'SITE 12'!E653</f>
        <v>0</v>
      </c>
    </row>
    <row r="2021" spans="1:8" x14ac:dyDescent="0.25">
      <c r="A2021" s="1217" t="s">
        <v>422</v>
      </c>
      <c r="B2021" s="1217" t="str">
        <f>'SITE 12'!$H$6</f>
        <v>SITE 12</v>
      </c>
      <c r="C2021" s="1217" t="s">
        <v>609</v>
      </c>
      <c r="D2021" s="1218" t="s">
        <v>46</v>
      </c>
      <c r="E2021" s="1223" t="str">
        <f>'SITE 12'!B654</f>
        <v>Animateur 12</v>
      </c>
      <c r="F2021" s="1224">
        <f>'SITE 12'!C654</f>
        <v>0</v>
      </c>
      <c r="G2021" s="1225">
        <f>'SITE 12'!D654</f>
        <v>0</v>
      </c>
      <c r="H2021" s="1226">
        <f>'SITE 12'!E654</f>
        <v>0</v>
      </c>
    </row>
    <row r="2022" spans="1:8" x14ac:dyDescent="0.25">
      <c r="A2022" s="1217" t="s">
        <v>422</v>
      </c>
      <c r="B2022" s="1217" t="str">
        <f>'SITE 12'!$H$6</f>
        <v>SITE 12</v>
      </c>
      <c r="C2022" s="1217" t="s">
        <v>609</v>
      </c>
      <c r="D2022" s="1218" t="s">
        <v>46</v>
      </c>
      <c r="E2022" s="1223" t="str">
        <f>'SITE 12'!B655</f>
        <v>Animateur 13</v>
      </c>
      <c r="F2022" s="1224">
        <f>'SITE 12'!C655</f>
        <v>0</v>
      </c>
      <c r="G2022" s="1225">
        <f>'SITE 12'!D655</f>
        <v>0</v>
      </c>
      <c r="H2022" s="1226">
        <f>'SITE 12'!E655</f>
        <v>0</v>
      </c>
    </row>
    <row r="2023" spans="1:8" x14ac:dyDescent="0.25">
      <c r="A2023" s="1217" t="s">
        <v>422</v>
      </c>
      <c r="B2023" s="1217" t="str">
        <f>'SITE 12'!$H$6</f>
        <v>SITE 12</v>
      </c>
      <c r="C2023" s="1217" t="s">
        <v>609</v>
      </c>
      <c r="D2023" s="1218" t="s">
        <v>46</v>
      </c>
      <c r="E2023" s="1223" t="str">
        <f>'SITE 12'!B656</f>
        <v>Animateur 14</v>
      </c>
      <c r="F2023" s="1224">
        <f>'SITE 12'!C656</f>
        <v>0</v>
      </c>
      <c r="G2023" s="1225">
        <f>'SITE 12'!D656</f>
        <v>0</v>
      </c>
      <c r="H2023" s="1226">
        <f>'SITE 12'!E656</f>
        <v>0</v>
      </c>
    </row>
    <row r="2024" spans="1:8" x14ac:dyDescent="0.25">
      <c r="A2024" s="1217" t="s">
        <v>422</v>
      </c>
      <c r="B2024" s="1217" t="str">
        <f>'SITE 12'!$H$6</f>
        <v>SITE 12</v>
      </c>
      <c r="C2024" s="1217" t="s">
        <v>609</v>
      </c>
      <c r="D2024" s="1218" t="s">
        <v>46</v>
      </c>
      <c r="E2024" s="1223" t="str">
        <f>'SITE 12'!B657</f>
        <v>Animateur 15</v>
      </c>
      <c r="F2024" s="1224">
        <f>'SITE 12'!C657</f>
        <v>0</v>
      </c>
      <c r="G2024" s="1225">
        <f>'SITE 12'!D657</f>
        <v>0</v>
      </c>
      <c r="H2024" s="1226">
        <f>'SITE 12'!E657</f>
        <v>0</v>
      </c>
    </row>
    <row r="2025" spans="1:8" x14ac:dyDescent="0.25">
      <c r="A2025" s="1217" t="s">
        <v>422</v>
      </c>
      <c r="B2025" s="1217" t="str">
        <f>'SITE 12'!$H$6</f>
        <v>SITE 12</v>
      </c>
      <c r="C2025" s="1217" t="s">
        <v>609</v>
      </c>
      <c r="D2025" s="1218" t="s">
        <v>315</v>
      </c>
      <c r="E2025" s="1223" t="str">
        <f>'SITE 12'!B661</f>
        <v>Agents d'entretien 1</v>
      </c>
      <c r="F2025" s="1224">
        <f>'SITE 12'!C661</f>
        <v>0</v>
      </c>
      <c r="G2025" s="1225">
        <f>'SITE 12'!D661</f>
        <v>0</v>
      </c>
      <c r="H2025" s="1226">
        <f>'SITE 12'!E661</f>
        <v>0</v>
      </c>
    </row>
    <row r="2026" spans="1:8" x14ac:dyDescent="0.25">
      <c r="A2026" s="1217" t="s">
        <v>422</v>
      </c>
      <c r="B2026" s="1217" t="str">
        <f>'SITE 12'!$H$6</f>
        <v>SITE 12</v>
      </c>
      <c r="C2026" s="1217" t="s">
        <v>609</v>
      </c>
      <c r="D2026" s="1218" t="s">
        <v>315</v>
      </c>
      <c r="E2026" s="1223" t="str">
        <f>'SITE 12'!B662</f>
        <v>Agents d'entretien 2</v>
      </c>
      <c r="F2026" s="1224">
        <f>'SITE 12'!C662</f>
        <v>0</v>
      </c>
      <c r="G2026" s="1225">
        <f>'SITE 12'!D662</f>
        <v>0</v>
      </c>
      <c r="H2026" s="1226">
        <f>'SITE 12'!E662</f>
        <v>0</v>
      </c>
    </row>
    <row r="2027" spans="1:8" x14ac:dyDescent="0.25">
      <c r="A2027" s="1217" t="s">
        <v>422</v>
      </c>
      <c r="B2027" s="1217" t="str">
        <f>'SITE 12'!$H$6</f>
        <v>SITE 12</v>
      </c>
      <c r="C2027" s="1217" t="s">
        <v>609</v>
      </c>
      <c r="D2027" s="1218" t="s">
        <v>315</v>
      </c>
      <c r="E2027" s="1223" t="str">
        <f>'SITE 12'!B663</f>
        <v>Agents d'entretien 3</v>
      </c>
      <c r="F2027" s="1224">
        <f>'SITE 12'!C663</f>
        <v>0</v>
      </c>
      <c r="G2027" s="1225">
        <f>'SITE 12'!D663</f>
        <v>0</v>
      </c>
      <c r="H2027" s="1226">
        <f>'SITE 12'!E663</f>
        <v>0</v>
      </c>
    </row>
    <row r="2028" spans="1:8" x14ac:dyDescent="0.25">
      <c r="A2028" s="1217" t="s">
        <v>422</v>
      </c>
      <c r="B2028" s="1217" t="str">
        <f>'SITE 12'!$H$6</f>
        <v>SITE 12</v>
      </c>
      <c r="C2028" s="1217" t="s">
        <v>609</v>
      </c>
      <c r="D2028" s="1218" t="s">
        <v>316</v>
      </c>
      <c r="E2028" s="1223" t="str">
        <f>'SITE 12'!B667</f>
        <v>Secrétaire 1</v>
      </c>
      <c r="F2028" s="1224">
        <f>'SITE 12'!C667</f>
        <v>0</v>
      </c>
      <c r="G2028" s="1225">
        <f>'SITE 12'!D667</f>
        <v>0</v>
      </c>
      <c r="H2028" s="1226">
        <f>'SITE 12'!E667</f>
        <v>0</v>
      </c>
    </row>
    <row r="2029" spans="1:8" x14ac:dyDescent="0.25">
      <c r="A2029" s="1217" t="s">
        <v>422</v>
      </c>
      <c r="B2029" s="1217" t="str">
        <f>'SITE 12'!$H$6</f>
        <v>SITE 12</v>
      </c>
      <c r="C2029" s="1217" t="s">
        <v>609</v>
      </c>
      <c r="D2029" s="1218" t="s">
        <v>316</v>
      </c>
      <c r="E2029" s="1223" t="str">
        <f>'SITE 12'!B668</f>
        <v>Secrétaire 2</v>
      </c>
      <c r="F2029" s="1224">
        <f>'SITE 12'!C668</f>
        <v>0</v>
      </c>
      <c r="G2029" s="1225">
        <f>'SITE 12'!D668</f>
        <v>0</v>
      </c>
      <c r="H2029" s="1226">
        <f>'SITE 12'!E668</f>
        <v>0</v>
      </c>
    </row>
    <row r="2030" spans="1:8" x14ac:dyDescent="0.25">
      <c r="A2030" s="1217" t="s">
        <v>422</v>
      </c>
      <c r="B2030" s="1217" t="str">
        <f>'SITE 12'!$H$6</f>
        <v>SITE 12</v>
      </c>
      <c r="C2030" s="1217" t="s">
        <v>609</v>
      </c>
      <c r="D2030" s="1218" t="s">
        <v>316</v>
      </c>
      <c r="E2030" s="1223" t="str">
        <f>'SITE 12'!B669</f>
        <v>Secrétaire 3</v>
      </c>
      <c r="F2030" s="1224">
        <f>'SITE 12'!C669</f>
        <v>0</v>
      </c>
      <c r="G2030" s="1225">
        <f>'SITE 12'!D669</f>
        <v>0</v>
      </c>
      <c r="H2030" s="1226">
        <f>'SITE 12'!E669</f>
        <v>0</v>
      </c>
    </row>
    <row r="2031" spans="1:8" x14ac:dyDescent="0.25">
      <c r="A2031" s="1217" t="s">
        <v>422</v>
      </c>
      <c r="B2031" s="1217" t="str">
        <f>'SITE 12'!$H$6</f>
        <v>SITE 12</v>
      </c>
      <c r="C2031" s="1217" t="s">
        <v>609</v>
      </c>
      <c r="D2031" s="1218" t="s">
        <v>316</v>
      </c>
      <c r="E2031" s="1223" t="str">
        <f>'SITE 12'!B670</f>
        <v>Secrétaire 4</v>
      </c>
      <c r="F2031" s="1224">
        <f>'SITE 12'!C670</f>
        <v>0</v>
      </c>
      <c r="G2031" s="1225">
        <f>'SITE 12'!D670</f>
        <v>0</v>
      </c>
      <c r="H2031" s="1226">
        <f>'SITE 12'!E670</f>
        <v>0</v>
      </c>
    </row>
    <row r="2032" spans="1:8" x14ac:dyDescent="0.25">
      <c r="A2032" s="1217" t="s">
        <v>422</v>
      </c>
      <c r="B2032" s="1217" t="str">
        <f>'SITE 12'!$H$6</f>
        <v>SITE 12</v>
      </c>
      <c r="C2032" s="1217" t="s">
        <v>609</v>
      </c>
      <c r="D2032" s="1218" t="s">
        <v>316</v>
      </c>
      <c r="E2032" s="1223" t="str">
        <f>'SITE 12'!B671</f>
        <v>Secrétaire 5</v>
      </c>
      <c r="F2032" s="1224">
        <f>'SITE 12'!C671</f>
        <v>0</v>
      </c>
      <c r="G2032" s="1225">
        <f>'SITE 12'!D671</f>
        <v>0</v>
      </c>
      <c r="H2032" s="1226">
        <f>'SITE 12'!E671</f>
        <v>0</v>
      </c>
    </row>
    <row r="2033" spans="1:8" x14ac:dyDescent="0.25">
      <c r="A2033" s="1217" t="s">
        <v>422</v>
      </c>
      <c r="B2033" s="1217" t="str">
        <f>'SITE 12'!$H$6</f>
        <v>SITE 12</v>
      </c>
      <c r="C2033" s="1217" t="s">
        <v>608</v>
      </c>
      <c r="D2033" s="1218" t="s">
        <v>21</v>
      </c>
      <c r="E2033" s="1223" t="str">
        <f>'SITE 12'!B752</f>
        <v>Coordinateur 1</v>
      </c>
      <c r="F2033" s="1224">
        <f>'SITE 12'!C752</f>
        <v>0</v>
      </c>
      <c r="G2033" s="1225">
        <f>'SITE 12'!D752</f>
        <v>0</v>
      </c>
      <c r="H2033" s="1226">
        <f>'SITE 12'!E752</f>
        <v>0</v>
      </c>
    </row>
    <row r="2034" spans="1:8" x14ac:dyDescent="0.25">
      <c r="A2034" s="1217" t="s">
        <v>422</v>
      </c>
      <c r="B2034" s="1217" t="str">
        <f>'SITE 12'!$H$6</f>
        <v>SITE 12</v>
      </c>
      <c r="C2034" s="1217" t="s">
        <v>608</v>
      </c>
      <c r="D2034" s="1218" t="s">
        <v>21</v>
      </c>
      <c r="E2034" s="1223" t="str">
        <f>'SITE 12'!B753</f>
        <v>Coordinateur 2</v>
      </c>
      <c r="F2034" s="1224">
        <f>'SITE 12'!C753</f>
        <v>0</v>
      </c>
      <c r="G2034" s="1225">
        <f>'SITE 12'!D753</f>
        <v>0</v>
      </c>
      <c r="H2034" s="1226">
        <f>'SITE 12'!E753</f>
        <v>0</v>
      </c>
    </row>
    <row r="2035" spans="1:8" x14ac:dyDescent="0.25">
      <c r="A2035" s="1217" t="s">
        <v>422</v>
      </c>
      <c r="B2035" s="1217" t="str">
        <f>'SITE 12'!$H$6</f>
        <v>SITE 12</v>
      </c>
      <c r="C2035" s="1217" t="s">
        <v>608</v>
      </c>
      <c r="D2035" s="1218" t="s">
        <v>21</v>
      </c>
      <c r="E2035" s="1223" t="str">
        <f>'SITE 12'!B754</f>
        <v>Coordinateur 3</v>
      </c>
      <c r="F2035" s="1224">
        <f>'SITE 12'!C754</f>
        <v>0</v>
      </c>
      <c r="G2035" s="1225">
        <f>'SITE 12'!D754</f>
        <v>0</v>
      </c>
      <c r="H2035" s="1226">
        <f>'SITE 12'!E754</f>
        <v>0</v>
      </c>
    </row>
    <row r="2036" spans="1:8" x14ac:dyDescent="0.25">
      <c r="A2036" s="1217" t="s">
        <v>422</v>
      </c>
      <c r="B2036" s="1217" t="str">
        <f>'SITE 12'!$H$6</f>
        <v>SITE 12</v>
      </c>
      <c r="C2036" s="1217" t="s">
        <v>608</v>
      </c>
      <c r="D2036" s="1218" t="s">
        <v>605</v>
      </c>
      <c r="E2036" s="1223" t="str">
        <f>'SITE 12'!B758</f>
        <v>Responsable 1</v>
      </c>
      <c r="F2036" s="1224">
        <f>'SITE 12'!C758</f>
        <v>0</v>
      </c>
      <c r="G2036" s="1225">
        <f>'SITE 12'!D758</f>
        <v>0</v>
      </c>
      <c r="H2036" s="1226">
        <f>'SITE 12'!E758</f>
        <v>0</v>
      </c>
    </row>
    <row r="2037" spans="1:8" x14ac:dyDescent="0.25">
      <c r="A2037" s="1217" t="s">
        <v>422</v>
      </c>
      <c r="B2037" s="1217" t="str">
        <f>'SITE 12'!$H$6</f>
        <v>SITE 12</v>
      </c>
      <c r="C2037" s="1217" t="s">
        <v>608</v>
      </c>
      <c r="D2037" s="1218" t="s">
        <v>605</v>
      </c>
      <c r="E2037" s="1223" t="str">
        <f>'SITE 12'!B759</f>
        <v>Responsable 2</v>
      </c>
      <c r="F2037" s="1224">
        <f>'SITE 12'!C759</f>
        <v>0</v>
      </c>
      <c r="G2037" s="1225">
        <f>'SITE 12'!D759</f>
        <v>0</v>
      </c>
      <c r="H2037" s="1226">
        <f>'SITE 12'!E759</f>
        <v>0</v>
      </c>
    </row>
    <row r="2038" spans="1:8" x14ac:dyDescent="0.25">
      <c r="A2038" s="1217" t="s">
        <v>422</v>
      </c>
      <c r="B2038" s="1217" t="str">
        <f>'SITE 12'!$H$6</f>
        <v>SITE 12</v>
      </c>
      <c r="C2038" s="1217" t="s">
        <v>608</v>
      </c>
      <c r="D2038" s="1218" t="s">
        <v>605</v>
      </c>
      <c r="E2038" s="1223" t="str">
        <f>'SITE 12'!B760</f>
        <v>Responsable 3</v>
      </c>
      <c r="F2038" s="1224">
        <f>'SITE 12'!C760</f>
        <v>0</v>
      </c>
      <c r="G2038" s="1225">
        <f>'SITE 12'!D760</f>
        <v>0</v>
      </c>
      <c r="H2038" s="1226">
        <f>'SITE 12'!E760</f>
        <v>0</v>
      </c>
    </row>
    <row r="2039" spans="1:8" x14ac:dyDescent="0.25">
      <c r="A2039" s="1217" t="s">
        <v>422</v>
      </c>
      <c r="B2039" s="1217" t="str">
        <f>'SITE 12'!$H$6</f>
        <v>SITE 12</v>
      </c>
      <c r="C2039" s="1217" t="s">
        <v>608</v>
      </c>
      <c r="D2039" s="1218" t="s">
        <v>46</v>
      </c>
      <c r="E2039" s="1223" t="str">
        <f>'SITE 12'!B764</f>
        <v>Animateur 1</v>
      </c>
      <c r="F2039" s="1224">
        <f>'SITE 12'!C764</f>
        <v>0</v>
      </c>
      <c r="G2039" s="1225">
        <f>'SITE 12'!D764</f>
        <v>0</v>
      </c>
      <c r="H2039" s="1226">
        <f>'SITE 12'!E764</f>
        <v>0</v>
      </c>
    </row>
    <row r="2040" spans="1:8" x14ac:dyDescent="0.25">
      <c r="A2040" s="1217" t="s">
        <v>422</v>
      </c>
      <c r="B2040" s="1217" t="str">
        <f>'SITE 12'!$H$6</f>
        <v>SITE 12</v>
      </c>
      <c r="C2040" s="1217" t="s">
        <v>608</v>
      </c>
      <c r="D2040" s="1218" t="s">
        <v>46</v>
      </c>
      <c r="E2040" s="1223" t="str">
        <f>'SITE 12'!B765</f>
        <v>Animateur 2</v>
      </c>
      <c r="F2040" s="1224">
        <f>'SITE 12'!C765</f>
        <v>0</v>
      </c>
      <c r="G2040" s="1225">
        <f>'SITE 12'!D765</f>
        <v>0</v>
      </c>
      <c r="H2040" s="1226">
        <f>'SITE 12'!E765</f>
        <v>0</v>
      </c>
    </row>
    <row r="2041" spans="1:8" x14ac:dyDescent="0.25">
      <c r="A2041" s="1217" t="s">
        <v>422</v>
      </c>
      <c r="B2041" s="1217" t="str">
        <f>'SITE 12'!$H$6</f>
        <v>SITE 12</v>
      </c>
      <c r="C2041" s="1217" t="s">
        <v>608</v>
      </c>
      <c r="D2041" s="1218" t="s">
        <v>46</v>
      </c>
      <c r="E2041" s="1223" t="str">
        <f>'SITE 12'!B766</f>
        <v>Animateur 3</v>
      </c>
      <c r="F2041" s="1224">
        <f>'SITE 12'!C766</f>
        <v>0</v>
      </c>
      <c r="G2041" s="1225">
        <f>'SITE 12'!D766</f>
        <v>0</v>
      </c>
      <c r="H2041" s="1226">
        <f>'SITE 12'!E766</f>
        <v>0</v>
      </c>
    </row>
    <row r="2042" spans="1:8" x14ac:dyDescent="0.25">
      <c r="A2042" s="1217" t="s">
        <v>422</v>
      </c>
      <c r="B2042" s="1217" t="str">
        <f>'SITE 12'!$H$6</f>
        <v>SITE 12</v>
      </c>
      <c r="C2042" s="1217" t="s">
        <v>608</v>
      </c>
      <c r="D2042" s="1218" t="s">
        <v>46</v>
      </c>
      <c r="E2042" s="1223" t="str">
        <f>'SITE 12'!B767</f>
        <v>Animateur 4</v>
      </c>
      <c r="F2042" s="1224">
        <f>'SITE 12'!C767</f>
        <v>0</v>
      </c>
      <c r="G2042" s="1225">
        <f>'SITE 12'!D767</f>
        <v>0</v>
      </c>
      <c r="H2042" s="1226">
        <f>'SITE 12'!E767</f>
        <v>0</v>
      </c>
    </row>
    <row r="2043" spans="1:8" x14ac:dyDescent="0.25">
      <c r="A2043" s="1217" t="s">
        <v>422</v>
      </c>
      <c r="B2043" s="1217" t="str">
        <f>'SITE 12'!$H$6</f>
        <v>SITE 12</v>
      </c>
      <c r="C2043" s="1217" t="s">
        <v>608</v>
      </c>
      <c r="D2043" s="1218" t="s">
        <v>46</v>
      </c>
      <c r="E2043" s="1223" t="str">
        <f>'SITE 12'!B768</f>
        <v>Animateur 5</v>
      </c>
      <c r="F2043" s="1224">
        <f>'SITE 12'!C768</f>
        <v>0</v>
      </c>
      <c r="G2043" s="1225">
        <f>'SITE 12'!D768</f>
        <v>0</v>
      </c>
      <c r="H2043" s="1226">
        <f>'SITE 12'!E768</f>
        <v>0</v>
      </c>
    </row>
    <row r="2044" spans="1:8" x14ac:dyDescent="0.25">
      <c r="A2044" s="1217" t="s">
        <v>422</v>
      </c>
      <c r="B2044" s="1217" t="str">
        <f>'SITE 12'!$H$6</f>
        <v>SITE 12</v>
      </c>
      <c r="C2044" s="1217" t="s">
        <v>608</v>
      </c>
      <c r="D2044" s="1218" t="s">
        <v>46</v>
      </c>
      <c r="E2044" s="1223" t="str">
        <f>'SITE 12'!B769</f>
        <v>Animateur 6</v>
      </c>
      <c r="F2044" s="1224">
        <f>'SITE 12'!C769</f>
        <v>0</v>
      </c>
      <c r="G2044" s="1225">
        <f>'SITE 12'!D769</f>
        <v>0</v>
      </c>
      <c r="H2044" s="1226">
        <f>'SITE 12'!E769</f>
        <v>0</v>
      </c>
    </row>
    <row r="2045" spans="1:8" x14ac:dyDescent="0.25">
      <c r="A2045" s="1217" t="s">
        <v>422</v>
      </c>
      <c r="B2045" s="1217" t="str">
        <f>'SITE 12'!$H$6</f>
        <v>SITE 12</v>
      </c>
      <c r="C2045" s="1217" t="s">
        <v>608</v>
      </c>
      <c r="D2045" s="1218" t="s">
        <v>46</v>
      </c>
      <c r="E2045" s="1223" t="str">
        <f>'SITE 12'!B770</f>
        <v>Animateur 7</v>
      </c>
      <c r="F2045" s="1224">
        <f>'SITE 12'!C770</f>
        <v>0</v>
      </c>
      <c r="G2045" s="1225">
        <f>'SITE 12'!D770</f>
        <v>0</v>
      </c>
      <c r="H2045" s="1226">
        <f>'SITE 12'!E770</f>
        <v>0</v>
      </c>
    </row>
    <row r="2046" spans="1:8" x14ac:dyDescent="0.25">
      <c r="A2046" s="1217" t="s">
        <v>422</v>
      </c>
      <c r="B2046" s="1217" t="str">
        <f>'SITE 12'!$H$6</f>
        <v>SITE 12</v>
      </c>
      <c r="C2046" s="1217" t="s">
        <v>608</v>
      </c>
      <c r="D2046" s="1218" t="s">
        <v>46</v>
      </c>
      <c r="E2046" s="1223" t="str">
        <f>'SITE 12'!B771</f>
        <v>Animateur 8</v>
      </c>
      <c r="F2046" s="1224">
        <f>'SITE 12'!C771</f>
        <v>0</v>
      </c>
      <c r="G2046" s="1225">
        <f>'SITE 12'!D771</f>
        <v>0</v>
      </c>
      <c r="H2046" s="1226">
        <f>'SITE 12'!E771</f>
        <v>0</v>
      </c>
    </row>
    <row r="2047" spans="1:8" x14ac:dyDescent="0.25">
      <c r="A2047" s="1217" t="s">
        <v>422</v>
      </c>
      <c r="B2047" s="1217" t="str">
        <f>'SITE 12'!$H$6</f>
        <v>SITE 12</v>
      </c>
      <c r="C2047" s="1217" t="s">
        <v>608</v>
      </c>
      <c r="D2047" s="1218" t="s">
        <v>46</v>
      </c>
      <c r="E2047" s="1223" t="str">
        <f>'SITE 12'!B772</f>
        <v>Animateur 9</v>
      </c>
      <c r="F2047" s="1224">
        <f>'SITE 12'!C772</f>
        <v>0</v>
      </c>
      <c r="G2047" s="1225">
        <f>'SITE 12'!D772</f>
        <v>0</v>
      </c>
      <c r="H2047" s="1226">
        <f>'SITE 12'!E772</f>
        <v>0</v>
      </c>
    </row>
    <row r="2048" spans="1:8" x14ac:dyDescent="0.25">
      <c r="A2048" s="1217" t="s">
        <v>422</v>
      </c>
      <c r="B2048" s="1217" t="str">
        <f>'SITE 12'!$H$6</f>
        <v>SITE 12</v>
      </c>
      <c r="C2048" s="1217" t="s">
        <v>608</v>
      </c>
      <c r="D2048" s="1218" t="s">
        <v>46</v>
      </c>
      <c r="E2048" s="1223" t="str">
        <f>'SITE 12'!B773</f>
        <v>Animateur 10</v>
      </c>
      <c r="F2048" s="1224">
        <f>'SITE 12'!C773</f>
        <v>0</v>
      </c>
      <c r="G2048" s="1225">
        <f>'SITE 12'!D773</f>
        <v>0</v>
      </c>
      <c r="H2048" s="1226">
        <f>'SITE 12'!E773</f>
        <v>0</v>
      </c>
    </row>
    <row r="2049" spans="1:8" x14ac:dyDescent="0.25">
      <c r="A2049" s="1217" t="s">
        <v>422</v>
      </c>
      <c r="B2049" s="1217" t="str">
        <f>'SITE 12'!$H$6</f>
        <v>SITE 12</v>
      </c>
      <c r="C2049" s="1217" t="s">
        <v>608</v>
      </c>
      <c r="D2049" s="1218" t="s">
        <v>46</v>
      </c>
      <c r="E2049" s="1223" t="str">
        <f>'SITE 12'!B774</f>
        <v>Animateur 11</v>
      </c>
      <c r="F2049" s="1224">
        <f>'SITE 12'!C774</f>
        <v>0</v>
      </c>
      <c r="G2049" s="1225">
        <f>'SITE 12'!D774</f>
        <v>0</v>
      </c>
      <c r="H2049" s="1226">
        <f>'SITE 12'!E774</f>
        <v>0</v>
      </c>
    </row>
    <row r="2050" spans="1:8" x14ac:dyDescent="0.25">
      <c r="A2050" s="1217" t="s">
        <v>422</v>
      </c>
      <c r="B2050" s="1217" t="str">
        <f>'SITE 12'!$H$6</f>
        <v>SITE 12</v>
      </c>
      <c r="C2050" s="1217" t="s">
        <v>608</v>
      </c>
      <c r="D2050" s="1218" t="s">
        <v>46</v>
      </c>
      <c r="E2050" s="1223" t="str">
        <f>'SITE 12'!B775</f>
        <v>Animateur 12</v>
      </c>
      <c r="F2050" s="1224">
        <f>'SITE 12'!C775</f>
        <v>0</v>
      </c>
      <c r="G2050" s="1225">
        <f>'SITE 12'!D775</f>
        <v>0</v>
      </c>
      <c r="H2050" s="1226">
        <f>'SITE 12'!E775</f>
        <v>0</v>
      </c>
    </row>
    <row r="2051" spans="1:8" x14ac:dyDescent="0.25">
      <c r="A2051" s="1217" t="s">
        <v>422</v>
      </c>
      <c r="B2051" s="1217" t="str">
        <f>'SITE 12'!$H$6</f>
        <v>SITE 12</v>
      </c>
      <c r="C2051" s="1217" t="s">
        <v>608</v>
      </c>
      <c r="D2051" s="1218" t="s">
        <v>46</v>
      </c>
      <c r="E2051" s="1223" t="str">
        <f>'SITE 12'!B776</f>
        <v>Animateur 13</v>
      </c>
      <c r="F2051" s="1224">
        <f>'SITE 12'!C776</f>
        <v>0</v>
      </c>
      <c r="G2051" s="1225">
        <f>'SITE 12'!D776</f>
        <v>0</v>
      </c>
      <c r="H2051" s="1226">
        <f>'SITE 12'!E776</f>
        <v>0</v>
      </c>
    </row>
    <row r="2052" spans="1:8" x14ac:dyDescent="0.25">
      <c r="A2052" s="1217" t="s">
        <v>422</v>
      </c>
      <c r="B2052" s="1217" t="str">
        <f>'SITE 12'!$H$6</f>
        <v>SITE 12</v>
      </c>
      <c r="C2052" s="1217" t="s">
        <v>608</v>
      </c>
      <c r="D2052" s="1218" t="s">
        <v>46</v>
      </c>
      <c r="E2052" s="1223" t="str">
        <f>'SITE 12'!B777</f>
        <v>Animateur 14</v>
      </c>
      <c r="F2052" s="1224">
        <f>'SITE 12'!C777</f>
        <v>0</v>
      </c>
      <c r="G2052" s="1225">
        <f>'SITE 12'!D777</f>
        <v>0</v>
      </c>
      <c r="H2052" s="1226">
        <f>'SITE 12'!E777</f>
        <v>0</v>
      </c>
    </row>
    <row r="2053" spans="1:8" x14ac:dyDescent="0.25">
      <c r="A2053" s="1217" t="s">
        <v>422</v>
      </c>
      <c r="B2053" s="1217" t="str">
        <f>'SITE 12'!$H$6</f>
        <v>SITE 12</v>
      </c>
      <c r="C2053" s="1217" t="s">
        <v>608</v>
      </c>
      <c r="D2053" s="1218" t="s">
        <v>46</v>
      </c>
      <c r="E2053" s="1223" t="str">
        <f>'SITE 12'!B778</f>
        <v>Animateur 15</v>
      </c>
      <c r="F2053" s="1224">
        <f>'SITE 12'!C778</f>
        <v>0</v>
      </c>
      <c r="G2053" s="1225">
        <f>'SITE 12'!D778</f>
        <v>0</v>
      </c>
      <c r="H2053" s="1226">
        <f>'SITE 12'!E778</f>
        <v>0</v>
      </c>
    </row>
    <row r="2054" spans="1:8" x14ac:dyDescent="0.25">
      <c r="A2054" s="1217" t="s">
        <v>422</v>
      </c>
      <c r="B2054" s="1217" t="str">
        <f>'SITE 12'!$H$6</f>
        <v>SITE 12</v>
      </c>
      <c r="C2054" s="1217" t="s">
        <v>608</v>
      </c>
      <c r="D2054" s="1218" t="s">
        <v>315</v>
      </c>
      <c r="E2054" s="1223" t="str">
        <f>'SITE 12'!B782</f>
        <v>Agents d'entretien 1</v>
      </c>
      <c r="F2054" s="1224">
        <f>'SITE 12'!C782</f>
        <v>0</v>
      </c>
      <c r="G2054" s="1225">
        <f>'SITE 12'!D782</f>
        <v>0</v>
      </c>
      <c r="H2054" s="1226">
        <f>'SITE 12'!E782</f>
        <v>0</v>
      </c>
    </row>
    <row r="2055" spans="1:8" x14ac:dyDescent="0.25">
      <c r="A2055" s="1217" t="s">
        <v>422</v>
      </c>
      <c r="B2055" s="1217" t="str">
        <f>'SITE 12'!$H$6</f>
        <v>SITE 12</v>
      </c>
      <c r="C2055" s="1217" t="s">
        <v>608</v>
      </c>
      <c r="D2055" s="1218" t="s">
        <v>315</v>
      </c>
      <c r="E2055" s="1223" t="str">
        <f>'SITE 12'!B783</f>
        <v>Agents d'entretien 2</v>
      </c>
      <c r="F2055" s="1224">
        <f>'SITE 12'!C783</f>
        <v>0</v>
      </c>
      <c r="G2055" s="1225">
        <f>'SITE 12'!D783</f>
        <v>0</v>
      </c>
      <c r="H2055" s="1226">
        <f>'SITE 12'!E783</f>
        <v>0</v>
      </c>
    </row>
    <row r="2056" spans="1:8" x14ac:dyDescent="0.25">
      <c r="A2056" s="1217" t="s">
        <v>422</v>
      </c>
      <c r="B2056" s="1217" t="str">
        <f>'SITE 12'!$H$6</f>
        <v>SITE 12</v>
      </c>
      <c r="C2056" s="1217" t="s">
        <v>608</v>
      </c>
      <c r="D2056" s="1218" t="s">
        <v>315</v>
      </c>
      <c r="E2056" s="1223" t="str">
        <f>'SITE 12'!B784</f>
        <v>Agents d'entretien 3</v>
      </c>
      <c r="F2056" s="1224">
        <f>'SITE 12'!C784</f>
        <v>0</v>
      </c>
      <c r="G2056" s="1225">
        <f>'SITE 12'!D784</f>
        <v>0</v>
      </c>
      <c r="H2056" s="1226">
        <f>'SITE 12'!E784</f>
        <v>0</v>
      </c>
    </row>
    <row r="2057" spans="1:8" x14ac:dyDescent="0.25">
      <c r="A2057" s="1217" t="s">
        <v>422</v>
      </c>
      <c r="B2057" s="1217" t="str">
        <f>'SITE 12'!$H$6</f>
        <v>SITE 12</v>
      </c>
      <c r="C2057" s="1217" t="s">
        <v>608</v>
      </c>
      <c r="D2057" s="1218" t="s">
        <v>316</v>
      </c>
      <c r="E2057" s="1223" t="str">
        <f>'SITE 12'!B788</f>
        <v>Secrétaire 1</v>
      </c>
      <c r="F2057" s="1224">
        <f>'SITE 12'!C788</f>
        <v>0</v>
      </c>
      <c r="G2057" s="1225">
        <f>'SITE 12'!D788</f>
        <v>0</v>
      </c>
      <c r="H2057" s="1226">
        <f>'SITE 12'!E788</f>
        <v>0</v>
      </c>
    </row>
    <row r="2058" spans="1:8" x14ac:dyDescent="0.25">
      <c r="A2058" s="1217" t="s">
        <v>422</v>
      </c>
      <c r="B2058" s="1217" t="str">
        <f>'SITE 12'!$H$6</f>
        <v>SITE 12</v>
      </c>
      <c r="C2058" s="1217" t="s">
        <v>608</v>
      </c>
      <c r="D2058" s="1218" t="s">
        <v>316</v>
      </c>
      <c r="E2058" s="1223" t="str">
        <f>'SITE 12'!B789</f>
        <v>Secrétaire 2</v>
      </c>
      <c r="F2058" s="1224">
        <f>'SITE 12'!C789</f>
        <v>0</v>
      </c>
      <c r="G2058" s="1225">
        <f>'SITE 12'!D789</f>
        <v>0</v>
      </c>
      <c r="H2058" s="1226">
        <f>'SITE 12'!E789</f>
        <v>0</v>
      </c>
    </row>
    <row r="2059" spans="1:8" x14ac:dyDescent="0.25">
      <c r="A2059" s="1217" t="s">
        <v>422</v>
      </c>
      <c r="B2059" s="1217" t="str">
        <f>'SITE 12'!$H$6</f>
        <v>SITE 12</v>
      </c>
      <c r="C2059" s="1217" t="s">
        <v>608</v>
      </c>
      <c r="D2059" s="1218" t="s">
        <v>316</v>
      </c>
      <c r="E2059" s="1223" t="str">
        <f>'SITE 12'!B790</f>
        <v>Secrétaire 3</v>
      </c>
      <c r="F2059" s="1224">
        <f>'SITE 12'!C790</f>
        <v>0</v>
      </c>
      <c r="G2059" s="1225">
        <f>'SITE 12'!D790</f>
        <v>0</v>
      </c>
      <c r="H2059" s="1226">
        <f>'SITE 12'!E790</f>
        <v>0</v>
      </c>
    </row>
    <row r="2060" spans="1:8" x14ac:dyDescent="0.25">
      <c r="A2060" s="1217" t="s">
        <v>422</v>
      </c>
      <c r="B2060" s="1217" t="str">
        <f>'SITE 12'!$H$6</f>
        <v>SITE 12</v>
      </c>
      <c r="C2060" s="1217" t="s">
        <v>608</v>
      </c>
      <c r="D2060" s="1218" t="s">
        <v>316</v>
      </c>
      <c r="E2060" s="1223" t="str">
        <f>'SITE 12'!B791</f>
        <v>Secrétaire 4</v>
      </c>
      <c r="F2060" s="1224">
        <f>'SITE 12'!C791</f>
        <v>0</v>
      </c>
      <c r="G2060" s="1225">
        <f>'SITE 12'!D791</f>
        <v>0</v>
      </c>
      <c r="H2060" s="1226">
        <f>'SITE 12'!E791</f>
        <v>0</v>
      </c>
    </row>
    <row r="2061" spans="1:8" x14ac:dyDescent="0.25">
      <c r="A2061" s="1217" t="s">
        <v>422</v>
      </c>
      <c r="B2061" s="1217" t="str">
        <f>'SITE 12'!$H$6</f>
        <v>SITE 12</v>
      </c>
      <c r="C2061" s="1217" t="s">
        <v>608</v>
      </c>
      <c r="D2061" s="1218" t="s">
        <v>316</v>
      </c>
      <c r="E2061" s="1223" t="str">
        <f>'SITE 12'!B792</f>
        <v>Secrétaire 5</v>
      </c>
      <c r="F2061" s="1224">
        <f>'SITE 12'!C792</f>
        <v>0</v>
      </c>
      <c r="G2061" s="1225">
        <f>'SITE 12'!D792</f>
        <v>0</v>
      </c>
      <c r="H2061" s="1226">
        <f>'SITE 12'!E792</f>
        <v>0</v>
      </c>
    </row>
    <row r="2062" spans="1:8" x14ac:dyDescent="0.25">
      <c r="A2062" s="1217" t="s">
        <v>422</v>
      </c>
      <c r="B2062" s="1217" t="str">
        <f>'SITE 12'!$H$6</f>
        <v>SITE 12</v>
      </c>
      <c r="C2062" s="1217" t="s">
        <v>471</v>
      </c>
      <c r="D2062" s="1218" t="s">
        <v>21</v>
      </c>
      <c r="E2062" s="1223" t="str">
        <f>'SITE 12'!B874</f>
        <v>Coordinateur 1</v>
      </c>
      <c r="F2062" s="1224">
        <f>'SITE 12'!C874</f>
        <v>0</v>
      </c>
      <c r="G2062" s="1225">
        <f>'SITE 12'!D874</f>
        <v>0</v>
      </c>
      <c r="H2062" s="1226">
        <f>'SITE 12'!E874</f>
        <v>0</v>
      </c>
    </row>
    <row r="2063" spans="1:8" x14ac:dyDescent="0.25">
      <c r="A2063" s="1217" t="s">
        <v>422</v>
      </c>
      <c r="B2063" s="1217" t="str">
        <f>'SITE 12'!$H$6</f>
        <v>SITE 12</v>
      </c>
      <c r="C2063" s="1217" t="s">
        <v>471</v>
      </c>
      <c r="D2063" s="1218" t="s">
        <v>21</v>
      </c>
      <c r="E2063" s="1223" t="str">
        <f>'SITE 12'!B875</f>
        <v>Coordinateur 2</v>
      </c>
      <c r="F2063" s="1224">
        <f>'SITE 12'!C875</f>
        <v>0</v>
      </c>
      <c r="G2063" s="1225">
        <f>'SITE 12'!D875</f>
        <v>0</v>
      </c>
      <c r="H2063" s="1226">
        <f>'SITE 12'!E875</f>
        <v>0</v>
      </c>
    </row>
    <row r="2064" spans="1:8" x14ac:dyDescent="0.25">
      <c r="A2064" s="1217" t="s">
        <v>422</v>
      </c>
      <c r="B2064" s="1217" t="str">
        <f>'SITE 12'!$H$6</f>
        <v>SITE 12</v>
      </c>
      <c r="C2064" s="1217" t="s">
        <v>471</v>
      </c>
      <c r="D2064" s="1218" t="s">
        <v>21</v>
      </c>
      <c r="E2064" s="1223" t="str">
        <f>'SITE 12'!B876</f>
        <v>Coordinateur 3</v>
      </c>
      <c r="F2064" s="1224">
        <f>'SITE 12'!C876</f>
        <v>0</v>
      </c>
      <c r="G2064" s="1225">
        <f>'SITE 12'!D876</f>
        <v>0</v>
      </c>
      <c r="H2064" s="1226">
        <f>'SITE 12'!E876</f>
        <v>0</v>
      </c>
    </row>
    <row r="2065" spans="1:8" x14ac:dyDescent="0.25">
      <c r="A2065" s="1217" t="s">
        <v>422</v>
      </c>
      <c r="B2065" s="1217" t="str">
        <f>'SITE 12'!$H$6</f>
        <v>SITE 12</v>
      </c>
      <c r="C2065" s="1217" t="s">
        <v>471</v>
      </c>
      <c r="D2065" s="1218" t="s">
        <v>605</v>
      </c>
      <c r="E2065" s="1223" t="str">
        <f>'SITE 12'!B880</f>
        <v>Responsable 1</v>
      </c>
      <c r="F2065" s="1224">
        <f>'SITE 12'!C880</f>
        <v>0</v>
      </c>
      <c r="G2065" s="1225">
        <f>'SITE 12'!D880</f>
        <v>0</v>
      </c>
      <c r="H2065" s="1226">
        <f>'SITE 12'!E880</f>
        <v>0</v>
      </c>
    </row>
    <row r="2066" spans="1:8" x14ac:dyDescent="0.25">
      <c r="A2066" s="1217" t="s">
        <v>422</v>
      </c>
      <c r="B2066" s="1217" t="str">
        <f>'SITE 12'!$H$6</f>
        <v>SITE 12</v>
      </c>
      <c r="C2066" s="1217" t="s">
        <v>471</v>
      </c>
      <c r="D2066" s="1218" t="s">
        <v>605</v>
      </c>
      <c r="E2066" s="1223" t="str">
        <f>'SITE 12'!B881</f>
        <v>Responsable 2</v>
      </c>
      <c r="F2066" s="1224">
        <f>'SITE 12'!C881</f>
        <v>0</v>
      </c>
      <c r="G2066" s="1225">
        <f>'SITE 12'!D881</f>
        <v>0</v>
      </c>
      <c r="H2066" s="1226">
        <f>'SITE 12'!E881</f>
        <v>0</v>
      </c>
    </row>
    <row r="2067" spans="1:8" x14ac:dyDescent="0.25">
      <c r="A2067" s="1217" t="s">
        <v>422</v>
      </c>
      <c r="B2067" s="1217" t="str">
        <f>'SITE 12'!$H$6</f>
        <v>SITE 12</v>
      </c>
      <c r="C2067" s="1217" t="s">
        <v>471</v>
      </c>
      <c r="D2067" s="1218" t="s">
        <v>605</v>
      </c>
      <c r="E2067" s="1223" t="str">
        <f>'SITE 12'!B882</f>
        <v>Responsable 3</v>
      </c>
      <c r="F2067" s="1224">
        <f>'SITE 12'!C882</f>
        <v>0</v>
      </c>
      <c r="G2067" s="1225">
        <f>'SITE 12'!D882</f>
        <v>0</v>
      </c>
      <c r="H2067" s="1226">
        <f>'SITE 12'!E882</f>
        <v>0</v>
      </c>
    </row>
    <row r="2068" spans="1:8" x14ac:dyDescent="0.25">
      <c r="A2068" s="1217" t="s">
        <v>422</v>
      </c>
      <c r="B2068" s="1217" t="str">
        <f>'SITE 12'!$H$6</f>
        <v>SITE 12</v>
      </c>
      <c r="C2068" s="1217" t="s">
        <v>471</v>
      </c>
      <c r="D2068" s="1218" t="s">
        <v>46</v>
      </c>
      <c r="E2068" s="1223" t="str">
        <f>'SITE 12'!B886</f>
        <v>Animateur 1</v>
      </c>
      <c r="F2068" s="1224">
        <f>'SITE 12'!C886</f>
        <v>0</v>
      </c>
      <c r="G2068" s="1225">
        <f>'SITE 12'!D886</f>
        <v>0</v>
      </c>
      <c r="H2068" s="1226">
        <f>'SITE 12'!E886</f>
        <v>0</v>
      </c>
    </row>
    <row r="2069" spans="1:8" x14ac:dyDescent="0.25">
      <c r="A2069" s="1217" t="s">
        <v>422</v>
      </c>
      <c r="B2069" s="1217" t="str">
        <f>'SITE 12'!$H$6</f>
        <v>SITE 12</v>
      </c>
      <c r="C2069" s="1217" t="s">
        <v>471</v>
      </c>
      <c r="D2069" s="1218" t="s">
        <v>46</v>
      </c>
      <c r="E2069" s="1223" t="str">
        <f>'SITE 12'!B887</f>
        <v>Animateur 2</v>
      </c>
      <c r="F2069" s="1224">
        <f>'SITE 12'!C887</f>
        <v>0</v>
      </c>
      <c r="G2069" s="1225">
        <f>'SITE 12'!D887</f>
        <v>0</v>
      </c>
      <c r="H2069" s="1226">
        <f>'SITE 12'!E887</f>
        <v>0</v>
      </c>
    </row>
    <row r="2070" spans="1:8" x14ac:dyDescent="0.25">
      <c r="A2070" s="1217" t="s">
        <v>422</v>
      </c>
      <c r="B2070" s="1217" t="str">
        <f>'SITE 12'!$H$6</f>
        <v>SITE 12</v>
      </c>
      <c r="C2070" s="1217" t="s">
        <v>471</v>
      </c>
      <c r="D2070" s="1218" t="s">
        <v>46</v>
      </c>
      <c r="E2070" s="1223" t="str">
        <f>'SITE 12'!B888</f>
        <v>Animateur 3</v>
      </c>
      <c r="F2070" s="1224">
        <f>'SITE 12'!C888</f>
        <v>0</v>
      </c>
      <c r="G2070" s="1225">
        <f>'SITE 12'!D888</f>
        <v>0</v>
      </c>
      <c r="H2070" s="1226">
        <f>'SITE 12'!E888</f>
        <v>0</v>
      </c>
    </row>
    <row r="2071" spans="1:8" x14ac:dyDescent="0.25">
      <c r="A2071" s="1217" t="s">
        <v>422</v>
      </c>
      <c r="B2071" s="1217" t="str">
        <f>'SITE 12'!$H$6</f>
        <v>SITE 12</v>
      </c>
      <c r="C2071" s="1217" t="s">
        <v>471</v>
      </c>
      <c r="D2071" s="1218" t="s">
        <v>46</v>
      </c>
      <c r="E2071" s="1223" t="str">
        <f>'SITE 12'!B889</f>
        <v>Animateur 4</v>
      </c>
      <c r="F2071" s="1224">
        <f>'SITE 12'!C889</f>
        <v>0</v>
      </c>
      <c r="G2071" s="1225">
        <f>'SITE 12'!D889</f>
        <v>0</v>
      </c>
      <c r="H2071" s="1226">
        <f>'SITE 12'!E889</f>
        <v>0</v>
      </c>
    </row>
    <row r="2072" spans="1:8" x14ac:dyDescent="0.25">
      <c r="A2072" s="1217" t="s">
        <v>422</v>
      </c>
      <c r="B2072" s="1217" t="str">
        <f>'SITE 12'!$H$6</f>
        <v>SITE 12</v>
      </c>
      <c r="C2072" s="1217" t="s">
        <v>471</v>
      </c>
      <c r="D2072" s="1218" t="s">
        <v>46</v>
      </c>
      <c r="E2072" s="1223" t="str">
        <f>'SITE 12'!B890</f>
        <v>Animateur 5</v>
      </c>
      <c r="F2072" s="1224">
        <f>'SITE 12'!C890</f>
        <v>0</v>
      </c>
      <c r="G2072" s="1225">
        <f>'SITE 12'!D890</f>
        <v>0</v>
      </c>
      <c r="H2072" s="1226">
        <f>'SITE 12'!E890</f>
        <v>0</v>
      </c>
    </row>
    <row r="2073" spans="1:8" x14ac:dyDescent="0.25">
      <c r="A2073" s="1217" t="s">
        <v>422</v>
      </c>
      <c r="B2073" s="1217" t="str">
        <f>'SITE 12'!$H$6</f>
        <v>SITE 12</v>
      </c>
      <c r="C2073" s="1217" t="s">
        <v>471</v>
      </c>
      <c r="D2073" s="1218" t="s">
        <v>46</v>
      </c>
      <c r="E2073" s="1223" t="str">
        <f>'SITE 12'!B891</f>
        <v>Animateur 6</v>
      </c>
      <c r="F2073" s="1224">
        <f>'SITE 12'!C891</f>
        <v>0</v>
      </c>
      <c r="G2073" s="1225">
        <f>'SITE 12'!D891</f>
        <v>0</v>
      </c>
      <c r="H2073" s="1226">
        <f>'SITE 12'!E891</f>
        <v>0</v>
      </c>
    </row>
    <row r="2074" spans="1:8" x14ac:dyDescent="0.25">
      <c r="A2074" s="1217" t="s">
        <v>422</v>
      </c>
      <c r="B2074" s="1217" t="str">
        <f>'SITE 12'!$H$6</f>
        <v>SITE 12</v>
      </c>
      <c r="C2074" s="1217" t="s">
        <v>471</v>
      </c>
      <c r="D2074" s="1218" t="s">
        <v>46</v>
      </c>
      <c r="E2074" s="1223" t="str">
        <f>'SITE 12'!B892</f>
        <v>Animateur 7</v>
      </c>
      <c r="F2074" s="1224">
        <f>'SITE 12'!C892</f>
        <v>0</v>
      </c>
      <c r="G2074" s="1225">
        <f>'SITE 12'!D892</f>
        <v>0</v>
      </c>
      <c r="H2074" s="1226">
        <f>'SITE 12'!E892</f>
        <v>0</v>
      </c>
    </row>
    <row r="2075" spans="1:8" x14ac:dyDescent="0.25">
      <c r="A2075" s="1217" t="s">
        <v>422</v>
      </c>
      <c r="B2075" s="1217" t="str">
        <f>'SITE 12'!$H$6</f>
        <v>SITE 12</v>
      </c>
      <c r="C2075" s="1217" t="s">
        <v>471</v>
      </c>
      <c r="D2075" s="1218" t="s">
        <v>46</v>
      </c>
      <c r="E2075" s="1223" t="str">
        <f>'SITE 12'!B893</f>
        <v>Animateur 8</v>
      </c>
      <c r="F2075" s="1224">
        <f>'SITE 12'!C893</f>
        <v>0</v>
      </c>
      <c r="G2075" s="1225">
        <f>'SITE 12'!D893</f>
        <v>0</v>
      </c>
      <c r="H2075" s="1226">
        <f>'SITE 12'!E893</f>
        <v>0</v>
      </c>
    </row>
    <row r="2076" spans="1:8" x14ac:dyDescent="0.25">
      <c r="A2076" s="1217" t="s">
        <v>422</v>
      </c>
      <c r="B2076" s="1217" t="str">
        <f>'SITE 12'!$H$6</f>
        <v>SITE 12</v>
      </c>
      <c r="C2076" s="1217" t="s">
        <v>471</v>
      </c>
      <c r="D2076" s="1218" t="s">
        <v>46</v>
      </c>
      <c r="E2076" s="1223" t="str">
        <f>'SITE 12'!B894</f>
        <v>Animateur 9</v>
      </c>
      <c r="F2076" s="1224">
        <f>'SITE 12'!C894</f>
        <v>0</v>
      </c>
      <c r="G2076" s="1225">
        <f>'SITE 12'!D894</f>
        <v>0</v>
      </c>
      <c r="H2076" s="1226">
        <f>'SITE 12'!E894</f>
        <v>0</v>
      </c>
    </row>
    <row r="2077" spans="1:8" x14ac:dyDescent="0.25">
      <c r="A2077" s="1217" t="s">
        <v>422</v>
      </c>
      <c r="B2077" s="1217" t="str">
        <f>'SITE 12'!$H$6</f>
        <v>SITE 12</v>
      </c>
      <c r="C2077" s="1217" t="s">
        <v>471</v>
      </c>
      <c r="D2077" s="1218" t="s">
        <v>46</v>
      </c>
      <c r="E2077" s="1223" t="str">
        <f>'SITE 12'!B895</f>
        <v>Animateur 10</v>
      </c>
      <c r="F2077" s="1224">
        <f>'SITE 12'!C895</f>
        <v>0</v>
      </c>
      <c r="G2077" s="1225">
        <f>'SITE 12'!D895</f>
        <v>0</v>
      </c>
      <c r="H2077" s="1226">
        <f>'SITE 12'!E895</f>
        <v>0</v>
      </c>
    </row>
    <row r="2078" spans="1:8" x14ac:dyDescent="0.25">
      <c r="A2078" s="1217" t="s">
        <v>422</v>
      </c>
      <c r="B2078" s="1217" t="str">
        <f>'SITE 12'!$H$6</f>
        <v>SITE 12</v>
      </c>
      <c r="C2078" s="1217" t="s">
        <v>471</v>
      </c>
      <c r="D2078" s="1218" t="s">
        <v>46</v>
      </c>
      <c r="E2078" s="1223" t="str">
        <f>'SITE 12'!B896</f>
        <v>Animateur 11</v>
      </c>
      <c r="F2078" s="1224">
        <f>'SITE 12'!C896</f>
        <v>0</v>
      </c>
      <c r="G2078" s="1225">
        <f>'SITE 12'!D896</f>
        <v>0</v>
      </c>
      <c r="H2078" s="1226">
        <f>'SITE 12'!E896</f>
        <v>0</v>
      </c>
    </row>
    <row r="2079" spans="1:8" x14ac:dyDescent="0.25">
      <c r="A2079" s="1217" t="s">
        <v>422</v>
      </c>
      <c r="B2079" s="1217" t="str">
        <f>'SITE 12'!$H$6</f>
        <v>SITE 12</v>
      </c>
      <c r="C2079" s="1217" t="s">
        <v>471</v>
      </c>
      <c r="D2079" s="1218" t="s">
        <v>46</v>
      </c>
      <c r="E2079" s="1223" t="str">
        <f>'SITE 12'!B897</f>
        <v>Animateur 12</v>
      </c>
      <c r="F2079" s="1224">
        <f>'SITE 12'!C897</f>
        <v>0</v>
      </c>
      <c r="G2079" s="1225">
        <f>'SITE 12'!D897</f>
        <v>0</v>
      </c>
      <c r="H2079" s="1226">
        <f>'SITE 12'!E897</f>
        <v>0</v>
      </c>
    </row>
    <row r="2080" spans="1:8" x14ac:dyDescent="0.25">
      <c r="A2080" s="1217" t="s">
        <v>422</v>
      </c>
      <c r="B2080" s="1217" t="str">
        <f>'SITE 12'!$H$6</f>
        <v>SITE 12</v>
      </c>
      <c r="C2080" s="1217" t="s">
        <v>471</v>
      </c>
      <c r="D2080" s="1218" t="s">
        <v>46</v>
      </c>
      <c r="E2080" s="1223" t="str">
        <f>'SITE 12'!B898</f>
        <v>Animateur 13</v>
      </c>
      <c r="F2080" s="1224">
        <f>'SITE 12'!C898</f>
        <v>0</v>
      </c>
      <c r="G2080" s="1225">
        <f>'SITE 12'!D898</f>
        <v>0</v>
      </c>
      <c r="H2080" s="1226">
        <f>'SITE 12'!E898</f>
        <v>0</v>
      </c>
    </row>
    <row r="2081" spans="1:8" x14ac:dyDescent="0.25">
      <c r="A2081" s="1217" t="s">
        <v>422</v>
      </c>
      <c r="B2081" s="1217" t="str">
        <f>'SITE 12'!$H$6</f>
        <v>SITE 12</v>
      </c>
      <c r="C2081" s="1217" t="s">
        <v>471</v>
      </c>
      <c r="D2081" s="1218" t="s">
        <v>46</v>
      </c>
      <c r="E2081" s="1223" t="str">
        <f>'SITE 12'!B899</f>
        <v>Animateur 14</v>
      </c>
      <c r="F2081" s="1224">
        <f>'SITE 12'!C899</f>
        <v>0</v>
      </c>
      <c r="G2081" s="1225">
        <f>'SITE 12'!D899</f>
        <v>0</v>
      </c>
      <c r="H2081" s="1226">
        <f>'SITE 12'!E899</f>
        <v>0</v>
      </c>
    </row>
    <row r="2082" spans="1:8" x14ac:dyDescent="0.25">
      <c r="A2082" s="1217" t="s">
        <v>422</v>
      </c>
      <c r="B2082" s="1217" t="str">
        <f>'SITE 12'!$H$6</f>
        <v>SITE 12</v>
      </c>
      <c r="C2082" s="1217" t="s">
        <v>471</v>
      </c>
      <c r="D2082" s="1218" t="s">
        <v>46</v>
      </c>
      <c r="E2082" s="1223" t="str">
        <f>'SITE 12'!B900</f>
        <v>Animateur 15</v>
      </c>
      <c r="F2082" s="1224">
        <f>'SITE 12'!C900</f>
        <v>0</v>
      </c>
      <c r="G2082" s="1225">
        <f>'SITE 12'!D900</f>
        <v>0</v>
      </c>
      <c r="H2082" s="1226">
        <f>'SITE 12'!E900</f>
        <v>0</v>
      </c>
    </row>
    <row r="2083" spans="1:8" x14ac:dyDescent="0.25">
      <c r="A2083" s="1217" t="s">
        <v>422</v>
      </c>
      <c r="B2083" s="1217" t="str">
        <f>'SITE 12'!$H$6</f>
        <v>SITE 12</v>
      </c>
      <c r="C2083" s="1217" t="s">
        <v>471</v>
      </c>
      <c r="D2083" s="1218" t="s">
        <v>315</v>
      </c>
      <c r="E2083" s="1223" t="str">
        <f>'SITE 12'!B904</f>
        <v>Agents d'entretien 1</v>
      </c>
      <c r="F2083" s="1224">
        <f>'SITE 12'!C904</f>
        <v>0</v>
      </c>
      <c r="G2083" s="1225">
        <f>'SITE 12'!D904</f>
        <v>0</v>
      </c>
      <c r="H2083" s="1226">
        <f>'SITE 12'!E904</f>
        <v>0</v>
      </c>
    </row>
    <row r="2084" spans="1:8" x14ac:dyDescent="0.25">
      <c r="A2084" s="1217" t="s">
        <v>422</v>
      </c>
      <c r="B2084" s="1217" t="str">
        <f>'SITE 12'!$H$6</f>
        <v>SITE 12</v>
      </c>
      <c r="C2084" s="1217" t="s">
        <v>471</v>
      </c>
      <c r="D2084" s="1218" t="s">
        <v>315</v>
      </c>
      <c r="E2084" s="1223" t="str">
        <f>'SITE 12'!B905</f>
        <v>Agents d'entretien 2</v>
      </c>
      <c r="F2084" s="1224">
        <f>'SITE 12'!C905</f>
        <v>0</v>
      </c>
      <c r="G2084" s="1225">
        <f>'SITE 12'!D905</f>
        <v>0</v>
      </c>
      <c r="H2084" s="1226">
        <f>'SITE 12'!E905</f>
        <v>0</v>
      </c>
    </row>
    <row r="2085" spans="1:8" x14ac:dyDescent="0.25">
      <c r="A2085" s="1217" t="s">
        <v>422</v>
      </c>
      <c r="B2085" s="1217" t="str">
        <f>'SITE 12'!$H$6</f>
        <v>SITE 12</v>
      </c>
      <c r="C2085" s="1217" t="s">
        <v>471</v>
      </c>
      <c r="D2085" s="1218" t="s">
        <v>315</v>
      </c>
      <c r="E2085" s="1223" t="str">
        <f>'SITE 12'!B906</f>
        <v>Agents d'entretien 3</v>
      </c>
      <c r="F2085" s="1224">
        <f>'SITE 12'!C906</f>
        <v>0</v>
      </c>
      <c r="G2085" s="1225">
        <f>'SITE 12'!D906</f>
        <v>0</v>
      </c>
      <c r="H2085" s="1226">
        <f>'SITE 12'!E906</f>
        <v>0</v>
      </c>
    </row>
    <row r="2086" spans="1:8" x14ac:dyDescent="0.25">
      <c r="A2086" s="1217" t="s">
        <v>422</v>
      </c>
      <c r="B2086" s="1217" t="str">
        <f>'SITE 12'!$H$6</f>
        <v>SITE 12</v>
      </c>
      <c r="C2086" s="1217" t="s">
        <v>471</v>
      </c>
      <c r="D2086" s="1218" t="s">
        <v>316</v>
      </c>
      <c r="E2086" s="1223" t="str">
        <f>'SITE 12'!B910</f>
        <v>Secrétaire 1</v>
      </c>
      <c r="F2086" s="1224">
        <f>'SITE 12'!C910</f>
        <v>0</v>
      </c>
      <c r="G2086" s="1225">
        <f>'SITE 12'!D910</f>
        <v>0</v>
      </c>
      <c r="H2086" s="1226">
        <f>'SITE 12'!E910</f>
        <v>0</v>
      </c>
    </row>
    <row r="2087" spans="1:8" x14ac:dyDescent="0.25">
      <c r="A2087" s="1217" t="s">
        <v>422</v>
      </c>
      <c r="B2087" s="1217" t="str">
        <f>'SITE 12'!$H$6</f>
        <v>SITE 12</v>
      </c>
      <c r="C2087" s="1217" t="s">
        <v>471</v>
      </c>
      <c r="D2087" s="1218" t="s">
        <v>316</v>
      </c>
      <c r="E2087" s="1223" t="str">
        <f>'SITE 12'!B911</f>
        <v>Secrétaire 2</v>
      </c>
      <c r="F2087" s="1224">
        <f>'SITE 12'!C911</f>
        <v>0</v>
      </c>
      <c r="G2087" s="1225">
        <f>'SITE 12'!D911</f>
        <v>0</v>
      </c>
      <c r="H2087" s="1226">
        <f>'SITE 12'!E911</f>
        <v>0</v>
      </c>
    </row>
    <row r="2088" spans="1:8" x14ac:dyDescent="0.25">
      <c r="A2088" s="1217" t="s">
        <v>422</v>
      </c>
      <c r="B2088" s="1217" t="str">
        <f>'SITE 12'!$H$6</f>
        <v>SITE 12</v>
      </c>
      <c r="C2088" s="1217" t="s">
        <v>471</v>
      </c>
      <c r="D2088" s="1218" t="s">
        <v>316</v>
      </c>
      <c r="E2088" s="1223" t="str">
        <f>'SITE 12'!B912</f>
        <v>Secrétaire 3</v>
      </c>
      <c r="F2088" s="1224">
        <f>'SITE 12'!C912</f>
        <v>0</v>
      </c>
      <c r="G2088" s="1225">
        <f>'SITE 12'!D912</f>
        <v>0</v>
      </c>
      <c r="H2088" s="1226">
        <f>'SITE 12'!E912</f>
        <v>0</v>
      </c>
    </row>
    <row r="2089" spans="1:8" x14ac:dyDescent="0.25">
      <c r="A2089" s="1217" t="s">
        <v>422</v>
      </c>
      <c r="B2089" s="1217" t="str">
        <f>'SITE 12'!$H$6</f>
        <v>SITE 12</v>
      </c>
      <c r="C2089" s="1217" t="s">
        <v>471</v>
      </c>
      <c r="D2089" s="1218" t="s">
        <v>316</v>
      </c>
      <c r="E2089" s="1223" t="str">
        <f>'SITE 12'!B913</f>
        <v>Secrétaire 4</v>
      </c>
      <c r="F2089" s="1224">
        <f>'SITE 12'!C913</f>
        <v>0</v>
      </c>
      <c r="G2089" s="1225">
        <f>'SITE 12'!D913</f>
        <v>0</v>
      </c>
      <c r="H2089" s="1226">
        <f>'SITE 12'!E913</f>
        <v>0</v>
      </c>
    </row>
    <row r="2090" spans="1:8" x14ac:dyDescent="0.25">
      <c r="A2090" s="1217" t="s">
        <v>422</v>
      </c>
      <c r="B2090" s="1217" t="str">
        <f>'SITE 12'!$H$6</f>
        <v>SITE 12</v>
      </c>
      <c r="C2090" s="1217" t="s">
        <v>471</v>
      </c>
      <c r="D2090" s="1218" t="s">
        <v>316</v>
      </c>
      <c r="E2090" s="1223" t="str">
        <f>'SITE 12'!B914</f>
        <v>Secrétaire 5</v>
      </c>
      <c r="F2090" s="1224">
        <f>'SITE 12'!C914</f>
        <v>0</v>
      </c>
      <c r="G2090" s="1225">
        <f>'SITE 12'!D914</f>
        <v>0</v>
      </c>
      <c r="H2090" s="1226">
        <f>'SITE 12'!E914</f>
        <v>0</v>
      </c>
    </row>
    <row r="2091" spans="1:8" x14ac:dyDescent="0.25">
      <c r="A2091" s="1217" t="s">
        <v>423</v>
      </c>
      <c r="B2091" s="1217" t="str">
        <f>'SITE 13'!$H$6</f>
        <v>SITE 13</v>
      </c>
      <c r="C2091" s="1217" t="s">
        <v>470</v>
      </c>
      <c r="D2091" s="1218" t="s">
        <v>21</v>
      </c>
      <c r="E2091" s="1223" t="str">
        <f>'SITE 13'!B20</f>
        <v>Coordinateur 1</v>
      </c>
      <c r="F2091" s="1224">
        <f>'SITE 13'!C20</f>
        <v>0</v>
      </c>
      <c r="G2091" s="1225">
        <f>'SITE 13'!D20</f>
        <v>0</v>
      </c>
      <c r="H2091" s="1226">
        <f>'SITE 13'!E20</f>
        <v>0</v>
      </c>
    </row>
    <row r="2092" spans="1:8" x14ac:dyDescent="0.25">
      <c r="A2092" s="1217" t="s">
        <v>423</v>
      </c>
      <c r="B2092" s="1217" t="str">
        <f>'SITE 13'!$H$6</f>
        <v>SITE 13</v>
      </c>
      <c r="C2092" s="1217" t="s">
        <v>470</v>
      </c>
      <c r="D2092" s="1218" t="s">
        <v>21</v>
      </c>
      <c r="E2092" s="1223" t="str">
        <f>'SITE 13'!B21</f>
        <v>Coordinateur 2</v>
      </c>
      <c r="F2092" s="1224">
        <f>'SITE 13'!C21</f>
        <v>0</v>
      </c>
      <c r="G2092" s="1225">
        <f>'SITE 13'!D21</f>
        <v>0</v>
      </c>
      <c r="H2092" s="1226">
        <f>'SITE 13'!E21</f>
        <v>0</v>
      </c>
    </row>
    <row r="2093" spans="1:8" x14ac:dyDescent="0.25">
      <c r="A2093" s="1217" t="s">
        <v>423</v>
      </c>
      <c r="B2093" s="1217" t="str">
        <f>'SITE 13'!$H$6</f>
        <v>SITE 13</v>
      </c>
      <c r="C2093" s="1217" t="s">
        <v>470</v>
      </c>
      <c r="D2093" s="1218" t="s">
        <v>21</v>
      </c>
      <c r="E2093" s="1223" t="str">
        <f>'SITE 13'!B22</f>
        <v>Coordinateur 3</v>
      </c>
      <c r="F2093" s="1224">
        <f>'SITE 13'!C22</f>
        <v>0</v>
      </c>
      <c r="G2093" s="1225">
        <f>'SITE 13'!D22</f>
        <v>0</v>
      </c>
      <c r="H2093" s="1226">
        <f>'SITE 13'!E22</f>
        <v>0</v>
      </c>
    </row>
    <row r="2094" spans="1:8" x14ac:dyDescent="0.25">
      <c r="A2094" s="1217" t="s">
        <v>423</v>
      </c>
      <c r="B2094" s="1217" t="str">
        <f>'SITE 13'!$H$6</f>
        <v>SITE 13</v>
      </c>
      <c r="C2094" s="1217" t="s">
        <v>470</v>
      </c>
      <c r="D2094" s="1218" t="s">
        <v>605</v>
      </c>
      <c r="E2094" s="1223" t="str">
        <f>'SITE 13'!B26</f>
        <v>Responsable 1</v>
      </c>
      <c r="F2094" s="1224">
        <f>'SITE 13'!C26</f>
        <v>0</v>
      </c>
      <c r="G2094" s="1225">
        <f>'SITE 13'!D26</f>
        <v>0</v>
      </c>
      <c r="H2094" s="1226">
        <f>'SITE 13'!E26</f>
        <v>0</v>
      </c>
    </row>
    <row r="2095" spans="1:8" x14ac:dyDescent="0.25">
      <c r="A2095" s="1217" t="s">
        <v>423</v>
      </c>
      <c r="B2095" s="1217" t="str">
        <f>'SITE 13'!$H$6</f>
        <v>SITE 13</v>
      </c>
      <c r="C2095" s="1217" t="s">
        <v>470</v>
      </c>
      <c r="D2095" s="1218" t="s">
        <v>605</v>
      </c>
      <c r="E2095" s="1223" t="str">
        <f>'SITE 13'!B27</f>
        <v>Responsable 2</v>
      </c>
      <c r="F2095" s="1224">
        <f>'SITE 13'!C27</f>
        <v>0</v>
      </c>
      <c r="G2095" s="1225">
        <f>'SITE 13'!D27</f>
        <v>0</v>
      </c>
      <c r="H2095" s="1226">
        <f>'SITE 13'!E27</f>
        <v>0</v>
      </c>
    </row>
    <row r="2096" spans="1:8" x14ac:dyDescent="0.25">
      <c r="A2096" s="1217" t="s">
        <v>423</v>
      </c>
      <c r="B2096" s="1217" t="str">
        <f>'SITE 13'!$H$6</f>
        <v>SITE 13</v>
      </c>
      <c r="C2096" s="1217" t="s">
        <v>470</v>
      </c>
      <c r="D2096" s="1218" t="s">
        <v>605</v>
      </c>
      <c r="E2096" s="1223" t="str">
        <f>'SITE 13'!B28</f>
        <v>Responsable 3</v>
      </c>
      <c r="F2096" s="1224">
        <f>'SITE 13'!C28</f>
        <v>0</v>
      </c>
      <c r="G2096" s="1225">
        <f>'SITE 13'!D28</f>
        <v>0</v>
      </c>
      <c r="H2096" s="1226">
        <f>'SITE 13'!E28</f>
        <v>0</v>
      </c>
    </row>
    <row r="2097" spans="1:8" x14ac:dyDescent="0.25">
      <c r="A2097" s="1217" t="s">
        <v>423</v>
      </c>
      <c r="B2097" s="1217" t="str">
        <f>'SITE 13'!$H$6</f>
        <v>SITE 13</v>
      </c>
      <c r="C2097" s="1217" t="s">
        <v>470</v>
      </c>
      <c r="D2097" s="1218" t="s">
        <v>46</v>
      </c>
      <c r="E2097" s="1223" t="str">
        <f>'SITE 13'!B32</f>
        <v>Animateur 1</v>
      </c>
      <c r="F2097" s="1224">
        <f>'SITE 13'!C32</f>
        <v>0</v>
      </c>
      <c r="G2097" s="1225">
        <f>'SITE 13'!D32</f>
        <v>0</v>
      </c>
      <c r="H2097" s="1226">
        <f>'SITE 13'!E32</f>
        <v>0</v>
      </c>
    </row>
    <row r="2098" spans="1:8" x14ac:dyDescent="0.25">
      <c r="A2098" s="1217" t="s">
        <v>423</v>
      </c>
      <c r="B2098" s="1217" t="str">
        <f>'SITE 13'!$H$6</f>
        <v>SITE 13</v>
      </c>
      <c r="C2098" s="1217" t="s">
        <v>470</v>
      </c>
      <c r="D2098" s="1218" t="s">
        <v>46</v>
      </c>
      <c r="E2098" s="1223" t="str">
        <f>'SITE 13'!B33</f>
        <v>Animateur 2</v>
      </c>
      <c r="F2098" s="1224">
        <f>'SITE 13'!C33</f>
        <v>0</v>
      </c>
      <c r="G2098" s="1225">
        <f>'SITE 13'!D33</f>
        <v>0</v>
      </c>
      <c r="H2098" s="1226">
        <f>'SITE 13'!E33</f>
        <v>0</v>
      </c>
    </row>
    <row r="2099" spans="1:8" x14ac:dyDescent="0.25">
      <c r="A2099" s="1217" t="s">
        <v>423</v>
      </c>
      <c r="B2099" s="1217" t="str">
        <f>'SITE 13'!$H$6</f>
        <v>SITE 13</v>
      </c>
      <c r="C2099" s="1217" t="s">
        <v>470</v>
      </c>
      <c r="D2099" s="1218" t="s">
        <v>46</v>
      </c>
      <c r="E2099" s="1223" t="str">
        <f>'SITE 13'!B34</f>
        <v>Animateur 3</v>
      </c>
      <c r="F2099" s="1224">
        <f>'SITE 13'!C34</f>
        <v>0</v>
      </c>
      <c r="G2099" s="1225">
        <f>'SITE 13'!D34</f>
        <v>0</v>
      </c>
      <c r="H2099" s="1226">
        <f>'SITE 13'!E34</f>
        <v>0</v>
      </c>
    </row>
    <row r="2100" spans="1:8" x14ac:dyDescent="0.25">
      <c r="A2100" s="1217" t="s">
        <v>423</v>
      </c>
      <c r="B2100" s="1217" t="str">
        <f>'SITE 13'!$H$6</f>
        <v>SITE 13</v>
      </c>
      <c r="C2100" s="1217" t="s">
        <v>470</v>
      </c>
      <c r="D2100" s="1218" t="s">
        <v>46</v>
      </c>
      <c r="E2100" s="1223" t="str">
        <f>'SITE 13'!B35</f>
        <v>Animateur 4</v>
      </c>
      <c r="F2100" s="1224">
        <f>'SITE 13'!C35</f>
        <v>0</v>
      </c>
      <c r="G2100" s="1225">
        <f>'SITE 13'!D35</f>
        <v>0</v>
      </c>
      <c r="H2100" s="1226">
        <f>'SITE 13'!E35</f>
        <v>0</v>
      </c>
    </row>
    <row r="2101" spans="1:8" x14ac:dyDescent="0.25">
      <c r="A2101" s="1217" t="s">
        <v>423</v>
      </c>
      <c r="B2101" s="1217" t="str">
        <f>'SITE 13'!$H$6</f>
        <v>SITE 13</v>
      </c>
      <c r="C2101" s="1217" t="s">
        <v>470</v>
      </c>
      <c r="D2101" s="1218" t="s">
        <v>46</v>
      </c>
      <c r="E2101" s="1223" t="str">
        <f>'SITE 13'!B36</f>
        <v>Animateur 5</v>
      </c>
      <c r="F2101" s="1224">
        <f>'SITE 13'!C36</f>
        <v>0</v>
      </c>
      <c r="G2101" s="1225">
        <f>'SITE 13'!D36</f>
        <v>0</v>
      </c>
      <c r="H2101" s="1226">
        <f>'SITE 13'!E36</f>
        <v>0</v>
      </c>
    </row>
    <row r="2102" spans="1:8" x14ac:dyDescent="0.25">
      <c r="A2102" s="1217" t="s">
        <v>423</v>
      </c>
      <c r="B2102" s="1217" t="str">
        <f>'SITE 13'!$H$6</f>
        <v>SITE 13</v>
      </c>
      <c r="C2102" s="1217" t="s">
        <v>470</v>
      </c>
      <c r="D2102" s="1218" t="s">
        <v>46</v>
      </c>
      <c r="E2102" s="1223" t="str">
        <f>'SITE 13'!B37</f>
        <v>Animateur 6</v>
      </c>
      <c r="F2102" s="1224">
        <f>'SITE 13'!C37</f>
        <v>0</v>
      </c>
      <c r="G2102" s="1225">
        <f>'SITE 13'!D37</f>
        <v>0</v>
      </c>
      <c r="H2102" s="1226">
        <f>'SITE 13'!E37</f>
        <v>0</v>
      </c>
    </row>
    <row r="2103" spans="1:8" x14ac:dyDescent="0.25">
      <c r="A2103" s="1217" t="s">
        <v>423</v>
      </c>
      <c r="B2103" s="1217" t="str">
        <f>'SITE 13'!$H$6</f>
        <v>SITE 13</v>
      </c>
      <c r="C2103" s="1217" t="s">
        <v>470</v>
      </c>
      <c r="D2103" s="1218" t="s">
        <v>46</v>
      </c>
      <c r="E2103" s="1223" t="str">
        <f>'SITE 13'!B38</f>
        <v>Animateur 7</v>
      </c>
      <c r="F2103" s="1224">
        <f>'SITE 13'!C38</f>
        <v>0</v>
      </c>
      <c r="G2103" s="1225">
        <f>'SITE 13'!D38</f>
        <v>0</v>
      </c>
      <c r="H2103" s="1226">
        <f>'SITE 13'!E38</f>
        <v>0</v>
      </c>
    </row>
    <row r="2104" spans="1:8" x14ac:dyDescent="0.25">
      <c r="A2104" s="1217" t="s">
        <v>423</v>
      </c>
      <c r="B2104" s="1217" t="str">
        <f>'SITE 13'!$H$6</f>
        <v>SITE 13</v>
      </c>
      <c r="C2104" s="1217" t="s">
        <v>470</v>
      </c>
      <c r="D2104" s="1218" t="s">
        <v>46</v>
      </c>
      <c r="E2104" s="1223" t="str">
        <f>'SITE 13'!B39</f>
        <v>Animateur 8</v>
      </c>
      <c r="F2104" s="1224">
        <f>'SITE 13'!C39</f>
        <v>0</v>
      </c>
      <c r="G2104" s="1225">
        <f>'SITE 13'!D39</f>
        <v>0</v>
      </c>
      <c r="H2104" s="1226">
        <f>'SITE 13'!E39</f>
        <v>0</v>
      </c>
    </row>
    <row r="2105" spans="1:8" x14ac:dyDescent="0.25">
      <c r="A2105" s="1217" t="s">
        <v>423</v>
      </c>
      <c r="B2105" s="1217" t="str">
        <f>'SITE 13'!$H$6</f>
        <v>SITE 13</v>
      </c>
      <c r="C2105" s="1217" t="s">
        <v>470</v>
      </c>
      <c r="D2105" s="1218" t="s">
        <v>46</v>
      </c>
      <c r="E2105" s="1223" t="str">
        <f>'SITE 13'!B40</f>
        <v>Animateur 9</v>
      </c>
      <c r="F2105" s="1224">
        <f>'SITE 13'!C40</f>
        <v>0</v>
      </c>
      <c r="G2105" s="1225">
        <f>'SITE 13'!D40</f>
        <v>0</v>
      </c>
      <c r="H2105" s="1226">
        <f>'SITE 13'!E40</f>
        <v>0</v>
      </c>
    </row>
    <row r="2106" spans="1:8" x14ac:dyDescent="0.25">
      <c r="A2106" s="1217" t="s">
        <v>423</v>
      </c>
      <c r="B2106" s="1217" t="str">
        <f>'SITE 13'!$H$6</f>
        <v>SITE 13</v>
      </c>
      <c r="C2106" s="1217" t="s">
        <v>470</v>
      </c>
      <c r="D2106" s="1218" t="s">
        <v>46</v>
      </c>
      <c r="E2106" s="1223" t="str">
        <f>'SITE 13'!B41</f>
        <v>Animateur 10</v>
      </c>
      <c r="F2106" s="1224">
        <f>'SITE 13'!C41</f>
        <v>0</v>
      </c>
      <c r="G2106" s="1225">
        <f>'SITE 13'!D41</f>
        <v>0</v>
      </c>
      <c r="H2106" s="1226">
        <f>'SITE 13'!E41</f>
        <v>0</v>
      </c>
    </row>
    <row r="2107" spans="1:8" x14ac:dyDescent="0.25">
      <c r="A2107" s="1217" t="s">
        <v>423</v>
      </c>
      <c r="B2107" s="1217" t="str">
        <f>'SITE 13'!$H$6</f>
        <v>SITE 13</v>
      </c>
      <c r="C2107" s="1217" t="s">
        <v>470</v>
      </c>
      <c r="D2107" s="1218" t="s">
        <v>46</v>
      </c>
      <c r="E2107" s="1223" t="str">
        <f>'SITE 13'!B42</f>
        <v>Animateur 11</v>
      </c>
      <c r="F2107" s="1224">
        <f>'SITE 13'!C42</f>
        <v>0</v>
      </c>
      <c r="G2107" s="1225">
        <f>'SITE 13'!D42</f>
        <v>0</v>
      </c>
      <c r="H2107" s="1226">
        <f>'SITE 13'!E42</f>
        <v>0</v>
      </c>
    </row>
    <row r="2108" spans="1:8" x14ac:dyDescent="0.25">
      <c r="A2108" s="1217" t="s">
        <v>423</v>
      </c>
      <c r="B2108" s="1217" t="str">
        <f>'SITE 13'!$H$6</f>
        <v>SITE 13</v>
      </c>
      <c r="C2108" s="1217" t="s">
        <v>470</v>
      </c>
      <c r="D2108" s="1218" t="s">
        <v>46</v>
      </c>
      <c r="E2108" s="1223" t="str">
        <f>'SITE 13'!B43</f>
        <v>Animateur 12</v>
      </c>
      <c r="F2108" s="1224">
        <f>'SITE 13'!C43</f>
        <v>0</v>
      </c>
      <c r="G2108" s="1225">
        <f>'SITE 13'!D43</f>
        <v>0</v>
      </c>
      <c r="H2108" s="1226">
        <f>'SITE 13'!E43</f>
        <v>0</v>
      </c>
    </row>
    <row r="2109" spans="1:8" x14ac:dyDescent="0.25">
      <c r="A2109" s="1217" t="s">
        <v>423</v>
      </c>
      <c r="B2109" s="1217" t="str">
        <f>'SITE 13'!$H$6</f>
        <v>SITE 13</v>
      </c>
      <c r="C2109" s="1217" t="s">
        <v>470</v>
      </c>
      <c r="D2109" s="1218" t="s">
        <v>46</v>
      </c>
      <c r="E2109" s="1223" t="str">
        <f>'SITE 13'!B44</f>
        <v>Animateur 13</v>
      </c>
      <c r="F2109" s="1224">
        <f>'SITE 13'!C44</f>
        <v>0</v>
      </c>
      <c r="G2109" s="1225">
        <f>'SITE 13'!D44</f>
        <v>0</v>
      </c>
      <c r="H2109" s="1226">
        <f>'SITE 13'!E44</f>
        <v>0</v>
      </c>
    </row>
    <row r="2110" spans="1:8" x14ac:dyDescent="0.25">
      <c r="A2110" s="1217" t="s">
        <v>423</v>
      </c>
      <c r="B2110" s="1217" t="str">
        <f>'SITE 13'!$H$6</f>
        <v>SITE 13</v>
      </c>
      <c r="C2110" s="1217" t="s">
        <v>470</v>
      </c>
      <c r="D2110" s="1218" t="s">
        <v>46</v>
      </c>
      <c r="E2110" s="1223" t="str">
        <f>'SITE 13'!B45</f>
        <v>Animateur 14</v>
      </c>
      <c r="F2110" s="1224">
        <f>'SITE 13'!C45</f>
        <v>0</v>
      </c>
      <c r="G2110" s="1225">
        <f>'SITE 13'!D45</f>
        <v>0</v>
      </c>
      <c r="H2110" s="1226">
        <f>'SITE 13'!E45</f>
        <v>0</v>
      </c>
    </row>
    <row r="2111" spans="1:8" x14ac:dyDescent="0.25">
      <c r="A2111" s="1217" t="s">
        <v>423</v>
      </c>
      <c r="B2111" s="1217" t="str">
        <f>'SITE 13'!$H$6</f>
        <v>SITE 13</v>
      </c>
      <c r="C2111" s="1217" t="s">
        <v>470</v>
      </c>
      <c r="D2111" s="1218" t="s">
        <v>46</v>
      </c>
      <c r="E2111" s="1223" t="str">
        <f>'SITE 13'!B46</f>
        <v>Animateur 15</v>
      </c>
      <c r="F2111" s="1224">
        <f>'SITE 13'!C46</f>
        <v>0</v>
      </c>
      <c r="G2111" s="1225">
        <f>'SITE 13'!D46</f>
        <v>0</v>
      </c>
      <c r="H2111" s="1226">
        <f>'SITE 13'!E46</f>
        <v>0</v>
      </c>
    </row>
    <row r="2112" spans="1:8" x14ac:dyDescent="0.25">
      <c r="A2112" s="1217" t="s">
        <v>423</v>
      </c>
      <c r="B2112" s="1217" t="str">
        <f>'SITE 13'!$H$6</f>
        <v>SITE 13</v>
      </c>
      <c r="C2112" s="1217" t="s">
        <v>470</v>
      </c>
      <c r="D2112" s="1218" t="s">
        <v>315</v>
      </c>
      <c r="E2112" s="1223" t="str">
        <f>'SITE 13'!B50</f>
        <v>Agents d'entretien 1</v>
      </c>
      <c r="F2112" s="1224">
        <f>'SITE 13'!C50</f>
        <v>0</v>
      </c>
      <c r="G2112" s="1225">
        <f>'SITE 13'!D50</f>
        <v>0</v>
      </c>
      <c r="H2112" s="1226">
        <f>'SITE 13'!E50</f>
        <v>0</v>
      </c>
    </row>
    <row r="2113" spans="1:8" x14ac:dyDescent="0.25">
      <c r="A2113" s="1217" t="s">
        <v>423</v>
      </c>
      <c r="B2113" s="1217" t="str">
        <f>'SITE 13'!$H$6</f>
        <v>SITE 13</v>
      </c>
      <c r="C2113" s="1217" t="s">
        <v>470</v>
      </c>
      <c r="D2113" s="1218" t="s">
        <v>315</v>
      </c>
      <c r="E2113" s="1223" t="str">
        <f>'SITE 13'!B51</f>
        <v>Agents d'entretien 2</v>
      </c>
      <c r="F2113" s="1224">
        <f>'SITE 13'!C51</f>
        <v>0</v>
      </c>
      <c r="G2113" s="1225">
        <f>'SITE 13'!D51</f>
        <v>0</v>
      </c>
      <c r="H2113" s="1226">
        <f>'SITE 13'!E51</f>
        <v>0</v>
      </c>
    </row>
    <row r="2114" spans="1:8" x14ac:dyDescent="0.25">
      <c r="A2114" s="1217" t="s">
        <v>423</v>
      </c>
      <c r="B2114" s="1217" t="str">
        <f>'SITE 13'!$H$6</f>
        <v>SITE 13</v>
      </c>
      <c r="C2114" s="1217" t="s">
        <v>470</v>
      </c>
      <c r="D2114" s="1218" t="s">
        <v>315</v>
      </c>
      <c r="E2114" s="1223" t="str">
        <f>'SITE 13'!B52</f>
        <v>Agents d'entretien 3</v>
      </c>
      <c r="F2114" s="1224">
        <f>'SITE 13'!C52</f>
        <v>0</v>
      </c>
      <c r="G2114" s="1225">
        <f>'SITE 13'!D52</f>
        <v>0</v>
      </c>
      <c r="H2114" s="1226">
        <f>'SITE 13'!E52</f>
        <v>0</v>
      </c>
    </row>
    <row r="2115" spans="1:8" x14ac:dyDescent="0.25">
      <c r="A2115" s="1217" t="s">
        <v>423</v>
      </c>
      <c r="B2115" s="1217" t="str">
        <f>'SITE 13'!$H$6</f>
        <v>SITE 13</v>
      </c>
      <c r="C2115" s="1217" t="s">
        <v>470</v>
      </c>
      <c r="D2115" s="1218" t="s">
        <v>316</v>
      </c>
      <c r="E2115" s="1223" t="str">
        <f>'SITE 13'!B56</f>
        <v>Secrétaire 1</v>
      </c>
      <c r="F2115" s="1224">
        <f>'SITE 13'!C56</f>
        <v>0</v>
      </c>
      <c r="G2115" s="1225">
        <f>'SITE 13'!D56</f>
        <v>0</v>
      </c>
      <c r="H2115" s="1226">
        <f>'SITE 13'!E56</f>
        <v>0</v>
      </c>
    </row>
    <row r="2116" spans="1:8" x14ac:dyDescent="0.25">
      <c r="A2116" s="1217" t="s">
        <v>423</v>
      </c>
      <c r="B2116" s="1217" t="str">
        <f>'SITE 13'!$H$6</f>
        <v>SITE 13</v>
      </c>
      <c r="C2116" s="1217" t="s">
        <v>470</v>
      </c>
      <c r="D2116" s="1218" t="s">
        <v>316</v>
      </c>
      <c r="E2116" s="1223" t="str">
        <f>'SITE 13'!B57</f>
        <v>Secrétaire 2</v>
      </c>
      <c r="F2116" s="1224">
        <f>'SITE 13'!C57</f>
        <v>0</v>
      </c>
      <c r="G2116" s="1225">
        <f>'SITE 13'!D57</f>
        <v>0</v>
      </c>
      <c r="H2116" s="1226">
        <f>'SITE 13'!E57</f>
        <v>0</v>
      </c>
    </row>
    <row r="2117" spans="1:8" x14ac:dyDescent="0.25">
      <c r="A2117" s="1217" t="s">
        <v>423</v>
      </c>
      <c r="B2117" s="1217" t="str">
        <f>'SITE 13'!$H$6</f>
        <v>SITE 13</v>
      </c>
      <c r="C2117" s="1217" t="s">
        <v>470</v>
      </c>
      <c r="D2117" s="1218" t="s">
        <v>316</v>
      </c>
      <c r="E2117" s="1223" t="str">
        <f>'SITE 13'!B58</f>
        <v>Secrétaire 3</v>
      </c>
      <c r="F2117" s="1224">
        <f>'SITE 13'!C58</f>
        <v>0</v>
      </c>
      <c r="G2117" s="1225">
        <f>'SITE 13'!D58</f>
        <v>0</v>
      </c>
      <c r="H2117" s="1226">
        <f>'SITE 13'!E58</f>
        <v>0</v>
      </c>
    </row>
    <row r="2118" spans="1:8" x14ac:dyDescent="0.25">
      <c r="A2118" s="1217" t="s">
        <v>423</v>
      </c>
      <c r="B2118" s="1217" t="str">
        <f>'SITE 13'!$H$6</f>
        <v>SITE 13</v>
      </c>
      <c r="C2118" s="1217" t="s">
        <v>470</v>
      </c>
      <c r="D2118" s="1218" t="s">
        <v>316</v>
      </c>
      <c r="E2118" s="1223" t="str">
        <f>'SITE 13'!B59</f>
        <v>Secrétaire 4</v>
      </c>
      <c r="F2118" s="1224">
        <f>'SITE 13'!C59</f>
        <v>0</v>
      </c>
      <c r="G2118" s="1225">
        <f>'SITE 13'!D59</f>
        <v>0</v>
      </c>
      <c r="H2118" s="1226">
        <f>'SITE 13'!E59</f>
        <v>0</v>
      </c>
    </row>
    <row r="2119" spans="1:8" x14ac:dyDescent="0.25">
      <c r="A2119" s="1217" t="s">
        <v>423</v>
      </c>
      <c r="B2119" s="1217" t="str">
        <f>'SITE 13'!$H$6</f>
        <v>SITE 13</v>
      </c>
      <c r="C2119" s="1217" t="s">
        <v>470</v>
      </c>
      <c r="D2119" s="1218" t="s">
        <v>316</v>
      </c>
      <c r="E2119" s="1223" t="str">
        <f>'SITE 13'!B60</f>
        <v>Secrétaire 5</v>
      </c>
      <c r="F2119" s="1224">
        <f>'SITE 13'!C60</f>
        <v>0</v>
      </c>
      <c r="G2119" s="1225">
        <f>'SITE 13'!D60</f>
        <v>0</v>
      </c>
      <c r="H2119" s="1226">
        <f>'SITE 13'!E60</f>
        <v>0</v>
      </c>
    </row>
    <row r="2120" spans="1:8" x14ac:dyDescent="0.25">
      <c r="A2120" s="1217" t="s">
        <v>423</v>
      </c>
      <c r="B2120" s="1217" t="str">
        <f>'SITE 13'!$H$6</f>
        <v>SITE 13</v>
      </c>
      <c r="C2120" s="1217" t="s">
        <v>606</v>
      </c>
      <c r="D2120" s="1218" t="s">
        <v>21</v>
      </c>
      <c r="E2120" s="1223" t="str">
        <f>'SITE 13'!B381</f>
        <v>Coordinateur 1</v>
      </c>
      <c r="F2120" s="1224">
        <f>'SITE 13'!C381</f>
        <v>0</v>
      </c>
      <c r="G2120" s="1225">
        <f>'SITE 13'!D381</f>
        <v>0</v>
      </c>
      <c r="H2120" s="1226">
        <f>'SITE 13'!E381</f>
        <v>0</v>
      </c>
    </row>
    <row r="2121" spans="1:8" x14ac:dyDescent="0.25">
      <c r="A2121" s="1217" t="s">
        <v>423</v>
      </c>
      <c r="B2121" s="1217" t="str">
        <f>'SITE 13'!$H$6</f>
        <v>SITE 13</v>
      </c>
      <c r="C2121" s="1217" t="s">
        <v>606</v>
      </c>
      <c r="D2121" s="1218" t="s">
        <v>21</v>
      </c>
      <c r="E2121" s="1223" t="str">
        <f>'SITE 13'!B382</f>
        <v>Coordinateur 2</v>
      </c>
      <c r="F2121" s="1224">
        <f>'SITE 13'!C382</f>
        <v>0</v>
      </c>
      <c r="G2121" s="1225">
        <f>'SITE 13'!D382</f>
        <v>0</v>
      </c>
      <c r="H2121" s="1226">
        <f>'SITE 13'!E382</f>
        <v>0</v>
      </c>
    </row>
    <row r="2122" spans="1:8" x14ac:dyDescent="0.25">
      <c r="A2122" s="1217" t="s">
        <v>423</v>
      </c>
      <c r="B2122" s="1217" t="str">
        <f>'SITE 13'!$H$6</f>
        <v>SITE 13</v>
      </c>
      <c r="C2122" s="1217" t="s">
        <v>606</v>
      </c>
      <c r="D2122" s="1218" t="s">
        <v>21</v>
      </c>
      <c r="E2122" s="1223" t="str">
        <f>'SITE 13'!B383</f>
        <v>Coordinateur 3</v>
      </c>
      <c r="F2122" s="1224">
        <f>'SITE 13'!C383</f>
        <v>0</v>
      </c>
      <c r="G2122" s="1225">
        <f>'SITE 13'!D383</f>
        <v>0</v>
      </c>
      <c r="H2122" s="1226">
        <f>'SITE 13'!E383</f>
        <v>0</v>
      </c>
    </row>
    <row r="2123" spans="1:8" x14ac:dyDescent="0.25">
      <c r="A2123" s="1217" t="s">
        <v>423</v>
      </c>
      <c r="B2123" s="1217" t="str">
        <f>'SITE 13'!$H$6</f>
        <v>SITE 13</v>
      </c>
      <c r="C2123" s="1217" t="s">
        <v>606</v>
      </c>
      <c r="D2123" s="1218" t="s">
        <v>605</v>
      </c>
      <c r="E2123" s="1223" t="str">
        <f>'SITE 13'!B387</f>
        <v>Responsable 1</v>
      </c>
      <c r="F2123" s="1224">
        <f>'SITE 13'!C387</f>
        <v>0</v>
      </c>
      <c r="G2123" s="1225">
        <f>'SITE 13'!D387</f>
        <v>0</v>
      </c>
      <c r="H2123" s="1226">
        <f>'SITE 13'!E387</f>
        <v>0</v>
      </c>
    </row>
    <row r="2124" spans="1:8" x14ac:dyDescent="0.25">
      <c r="A2124" s="1217" t="s">
        <v>423</v>
      </c>
      <c r="B2124" s="1217" t="str">
        <f>'SITE 13'!$H$6</f>
        <v>SITE 13</v>
      </c>
      <c r="C2124" s="1217" t="s">
        <v>606</v>
      </c>
      <c r="D2124" s="1218" t="s">
        <v>605</v>
      </c>
      <c r="E2124" s="1223" t="str">
        <f>'SITE 13'!B388</f>
        <v>Responsable 2</v>
      </c>
      <c r="F2124" s="1224">
        <f>'SITE 13'!C388</f>
        <v>0</v>
      </c>
      <c r="G2124" s="1225">
        <f>'SITE 13'!D388</f>
        <v>0</v>
      </c>
      <c r="H2124" s="1226">
        <f>'SITE 13'!E388</f>
        <v>0</v>
      </c>
    </row>
    <row r="2125" spans="1:8" x14ac:dyDescent="0.25">
      <c r="A2125" s="1217" t="s">
        <v>423</v>
      </c>
      <c r="B2125" s="1217" t="str">
        <f>'SITE 13'!$H$6</f>
        <v>SITE 13</v>
      </c>
      <c r="C2125" s="1217" t="s">
        <v>606</v>
      </c>
      <c r="D2125" s="1218" t="s">
        <v>605</v>
      </c>
      <c r="E2125" s="1223" t="str">
        <f>'SITE 13'!B389</f>
        <v>Responsable 3</v>
      </c>
      <c r="F2125" s="1224">
        <f>'SITE 13'!C389</f>
        <v>0</v>
      </c>
      <c r="G2125" s="1225">
        <f>'SITE 13'!D389</f>
        <v>0</v>
      </c>
      <c r="H2125" s="1226">
        <f>'SITE 13'!E389</f>
        <v>0</v>
      </c>
    </row>
    <row r="2126" spans="1:8" x14ac:dyDescent="0.25">
      <c r="A2126" s="1217" t="s">
        <v>423</v>
      </c>
      <c r="B2126" s="1217" t="str">
        <f>'SITE 13'!$H$6</f>
        <v>SITE 13</v>
      </c>
      <c r="C2126" s="1217" t="s">
        <v>606</v>
      </c>
      <c r="D2126" s="1218" t="s">
        <v>46</v>
      </c>
      <c r="E2126" s="1223" t="str">
        <f>'SITE 13'!B393</f>
        <v>Animateur 1</v>
      </c>
      <c r="F2126" s="1224">
        <f>'SITE 13'!C393</f>
        <v>0</v>
      </c>
      <c r="G2126" s="1225">
        <f>'SITE 13'!D393</f>
        <v>0</v>
      </c>
      <c r="H2126" s="1226">
        <f>'SITE 13'!E393</f>
        <v>0</v>
      </c>
    </row>
    <row r="2127" spans="1:8" x14ac:dyDescent="0.25">
      <c r="A2127" s="1217" t="s">
        <v>423</v>
      </c>
      <c r="B2127" s="1217" t="str">
        <f>'SITE 13'!$H$6</f>
        <v>SITE 13</v>
      </c>
      <c r="C2127" s="1217" t="s">
        <v>606</v>
      </c>
      <c r="D2127" s="1218" t="s">
        <v>46</v>
      </c>
      <c r="E2127" s="1223" t="str">
        <f>'SITE 13'!B394</f>
        <v>Animateur 2</v>
      </c>
      <c r="F2127" s="1224">
        <f>'SITE 13'!C394</f>
        <v>0</v>
      </c>
      <c r="G2127" s="1225">
        <f>'SITE 13'!D394</f>
        <v>0</v>
      </c>
      <c r="H2127" s="1226">
        <f>'SITE 13'!E394</f>
        <v>0</v>
      </c>
    </row>
    <row r="2128" spans="1:8" x14ac:dyDescent="0.25">
      <c r="A2128" s="1217" t="s">
        <v>423</v>
      </c>
      <c r="B2128" s="1217" t="str">
        <f>'SITE 13'!$H$6</f>
        <v>SITE 13</v>
      </c>
      <c r="C2128" s="1217" t="s">
        <v>606</v>
      </c>
      <c r="D2128" s="1218" t="s">
        <v>46</v>
      </c>
      <c r="E2128" s="1223" t="str">
        <f>'SITE 13'!B395</f>
        <v>Animateur 3</v>
      </c>
      <c r="F2128" s="1224">
        <f>'SITE 13'!C395</f>
        <v>0</v>
      </c>
      <c r="G2128" s="1225">
        <f>'SITE 13'!D395</f>
        <v>0</v>
      </c>
      <c r="H2128" s="1226">
        <f>'SITE 13'!E395</f>
        <v>0</v>
      </c>
    </row>
    <row r="2129" spans="1:8" x14ac:dyDescent="0.25">
      <c r="A2129" s="1217" t="s">
        <v>423</v>
      </c>
      <c r="B2129" s="1217" t="str">
        <f>'SITE 13'!$H$6</f>
        <v>SITE 13</v>
      </c>
      <c r="C2129" s="1217" t="s">
        <v>606</v>
      </c>
      <c r="D2129" s="1218" t="s">
        <v>46</v>
      </c>
      <c r="E2129" s="1223" t="str">
        <f>'SITE 13'!B396</f>
        <v>Animateur 4</v>
      </c>
      <c r="F2129" s="1224">
        <f>'SITE 13'!C396</f>
        <v>0</v>
      </c>
      <c r="G2129" s="1225">
        <f>'SITE 13'!D396</f>
        <v>0</v>
      </c>
      <c r="H2129" s="1226">
        <f>'SITE 13'!E396</f>
        <v>0</v>
      </c>
    </row>
    <row r="2130" spans="1:8" x14ac:dyDescent="0.25">
      <c r="A2130" s="1217" t="s">
        <v>423</v>
      </c>
      <c r="B2130" s="1217" t="str">
        <f>'SITE 13'!$H$6</f>
        <v>SITE 13</v>
      </c>
      <c r="C2130" s="1217" t="s">
        <v>606</v>
      </c>
      <c r="D2130" s="1218" t="s">
        <v>46</v>
      </c>
      <c r="E2130" s="1223" t="str">
        <f>'SITE 13'!B397</f>
        <v>Animateur 5</v>
      </c>
      <c r="F2130" s="1224">
        <f>'SITE 13'!C397</f>
        <v>0</v>
      </c>
      <c r="G2130" s="1225">
        <f>'SITE 13'!D397</f>
        <v>0</v>
      </c>
      <c r="H2130" s="1226">
        <f>'SITE 13'!E397</f>
        <v>0</v>
      </c>
    </row>
    <row r="2131" spans="1:8" x14ac:dyDescent="0.25">
      <c r="A2131" s="1217" t="s">
        <v>423</v>
      </c>
      <c r="B2131" s="1217" t="str">
        <f>'SITE 13'!$H$6</f>
        <v>SITE 13</v>
      </c>
      <c r="C2131" s="1217" t="s">
        <v>606</v>
      </c>
      <c r="D2131" s="1218" t="s">
        <v>46</v>
      </c>
      <c r="E2131" s="1223" t="str">
        <f>'SITE 13'!B398</f>
        <v>Animateur 6</v>
      </c>
      <c r="F2131" s="1224">
        <f>'SITE 13'!C398</f>
        <v>0</v>
      </c>
      <c r="G2131" s="1225">
        <f>'SITE 13'!D398</f>
        <v>0</v>
      </c>
      <c r="H2131" s="1226">
        <f>'SITE 13'!E398</f>
        <v>0</v>
      </c>
    </row>
    <row r="2132" spans="1:8" x14ac:dyDescent="0.25">
      <c r="A2132" s="1217" t="s">
        <v>423</v>
      </c>
      <c r="B2132" s="1217" t="str">
        <f>'SITE 13'!$H$6</f>
        <v>SITE 13</v>
      </c>
      <c r="C2132" s="1217" t="s">
        <v>606</v>
      </c>
      <c r="D2132" s="1218" t="s">
        <v>46</v>
      </c>
      <c r="E2132" s="1223" t="str">
        <f>'SITE 13'!B399</f>
        <v>Animateur 7</v>
      </c>
      <c r="F2132" s="1224">
        <f>'SITE 13'!C399</f>
        <v>0</v>
      </c>
      <c r="G2132" s="1225">
        <f>'SITE 13'!D399</f>
        <v>0</v>
      </c>
      <c r="H2132" s="1226">
        <f>'SITE 13'!E399</f>
        <v>0</v>
      </c>
    </row>
    <row r="2133" spans="1:8" x14ac:dyDescent="0.25">
      <c r="A2133" s="1217" t="s">
        <v>423</v>
      </c>
      <c r="B2133" s="1217" t="str">
        <f>'SITE 13'!$H$6</f>
        <v>SITE 13</v>
      </c>
      <c r="C2133" s="1217" t="s">
        <v>606</v>
      </c>
      <c r="D2133" s="1218" t="s">
        <v>46</v>
      </c>
      <c r="E2133" s="1223" t="str">
        <f>'SITE 13'!B400</f>
        <v>Animateur 8</v>
      </c>
      <c r="F2133" s="1224">
        <f>'SITE 13'!C400</f>
        <v>0</v>
      </c>
      <c r="G2133" s="1225">
        <f>'SITE 13'!D400</f>
        <v>0</v>
      </c>
      <c r="H2133" s="1226">
        <f>'SITE 13'!E400</f>
        <v>0</v>
      </c>
    </row>
    <row r="2134" spans="1:8" x14ac:dyDescent="0.25">
      <c r="A2134" s="1217" t="s">
        <v>423</v>
      </c>
      <c r="B2134" s="1217" t="str">
        <f>'SITE 13'!$H$6</f>
        <v>SITE 13</v>
      </c>
      <c r="C2134" s="1217" t="s">
        <v>606</v>
      </c>
      <c r="D2134" s="1218" t="s">
        <v>46</v>
      </c>
      <c r="E2134" s="1223" t="str">
        <f>'SITE 13'!B401</f>
        <v>Animateur 9</v>
      </c>
      <c r="F2134" s="1224">
        <f>'SITE 13'!C401</f>
        <v>0</v>
      </c>
      <c r="G2134" s="1225">
        <f>'SITE 13'!D401</f>
        <v>0</v>
      </c>
      <c r="H2134" s="1226">
        <f>'SITE 13'!E401</f>
        <v>0</v>
      </c>
    </row>
    <row r="2135" spans="1:8" x14ac:dyDescent="0.25">
      <c r="A2135" s="1217" t="s">
        <v>423</v>
      </c>
      <c r="B2135" s="1217" t="str">
        <f>'SITE 13'!$H$6</f>
        <v>SITE 13</v>
      </c>
      <c r="C2135" s="1217" t="s">
        <v>606</v>
      </c>
      <c r="D2135" s="1218" t="s">
        <v>46</v>
      </c>
      <c r="E2135" s="1223" t="str">
        <f>'SITE 13'!B402</f>
        <v>Animateur 10</v>
      </c>
      <c r="F2135" s="1224">
        <f>'SITE 13'!C402</f>
        <v>0</v>
      </c>
      <c r="G2135" s="1225">
        <f>'SITE 13'!D402</f>
        <v>0</v>
      </c>
      <c r="H2135" s="1226">
        <f>'SITE 13'!E402</f>
        <v>0</v>
      </c>
    </row>
    <row r="2136" spans="1:8" x14ac:dyDescent="0.25">
      <c r="A2136" s="1217" t="s">
        <v>423</v>
      </c>
      <c r="B2136" s="1217" t="str">
        <f>'SITE 13'!$H$6</f>
        <v>SITE 13</v>
      </c>
      <c r="C2136" s="1217" t="s">
        <v>606</v>
      </c>
      <c r="D2136" s="1218" t="s">
        <v>46</v>
      </c>
      <c r="E2136" s="1223" t="str">
        <f>'SITE 13'!B403</f>
        <v>Animateur 11</v>
      </c>
      <c r="F2136" s="1224">
        <f>'SITE 13'!C403</f>
        <v>0</v>
      </c>
      <c r="G2136" s="1225">
        <f>'SITE 13'!D403</f>
        <v>0</v>
      </c>
      <c r="H2136" s="1226">
        <f>'SITE 13'!E403</f>
        <v>0</v>
      </c>
    </row>
    <row r="2137" spans="1:8" x14ac:dyDescent="0.25">
      <c r="A2137" s="1217" t="s">
        <v>423</v>
      </c>
      <c r="B2137" s="1217" t="str">
        <f>'SITE 13'!$H$6</f>
        <v>SITE 13</v>
      </c>
      <c r="C2137" s="1217" t="s">
        <v>606</v>
      </c>
      <c r="D2137" s="1218" t="s">
        <v>46</v>
      </c>
      <c r="E2137" s="1223" t="str">
        <f>'SITE 13'!B404</f>
        <v>Animateur 12</v>
      </c>
      <c r="F2137" s="1224">
        <f>'SITE 13'!C404</f>
        <v>0</v>
      </c>
      <c r="G2137" s="1225">
        <f>'SITE 13'!D404</f>
        <v>0</v>
      </c>
      <c r="H2137" s="1226">
        <f>'SITE 13'!E404</f>
        <v>0</v>
      </c>
    </row>
    <row r="2138" spans="1:8" x14ac:dyDescent="0.25">
      <c r="A2138" s="1217" t="s">
        <v>423</v>
      </c>
      <c r="B2138" s="1217" t="str">
        <f>'SITE 13'!$H$6</f>
        <v>SITE 13</v>
      </c>
      <c r="C2138" s="1217" t="s">
        <v>606</v>
      </c>
      <c r="D2138" s="1218" t="s">
        <v>46</v>
      </c>
      <c r="E2138" s="1223" t="str">
        <f>'SITE 13'!B405</f>
        <v>Animateur 13</v>
      </c>
      <c r="F2138" s="1224">
        <f>'SITE 13'!C405</f>
        <v>0</v>
      </c>
      <c r="G2138" s="1225">
        <f>'SITE 13'!D405</f>
        <v>0</v>
      </c>
      <c r="H2138" s="1226">
        <f>'SITE 13'!E405</f>
        <v>0</v>
      </c>
    </row>
    <row r="2139" spans="1:8" x14ac:dyDescent="0.25">
      <c r="A2139" s="1217" t="s">
        <v>423</v>
      </c>
      <c r="B2139" s="1217" t="str">
        <f>'SITE 13'!$H$6</f>
        <v>SITE 13</v>
      </c>
      <c r="C2139" s="1217" t="s">
        <v>606</v>
      </c>
      <c r="D2139" s="1218" t="s">
        <v>46</v>
      </c>
      <c r="E2139" s="1223" t="str">
        <f>'SITE 13'!B406</f>
        <v>Animateur 14</v>
      </c>
      <c r="F2139" s="1224">
        <f>'SITE 13'!C406</f>
        <v>0</v>
      </c>
      <c r="G2139" s="1225">
        <f>'SITE 13'!D406</f>
        <v>0</v>
      </c>
      <c r="H2139" s="1226">
        <f>'SITE 13'!E406</f>
        <v>0</v>
      </c>
    </row>
    <row r="2140" spans="1:8" x14ac:dyDescent="0.25">
      <c r="A2140" s="1217" t="s">
        <v>423</v>
      </c>
      <c r="B2140" s="1217" t="str">
        <f>'SITE 13'!$H$6</f>
        <v>SITE 13</v>
      </c>
      <c r="C2140" s="1217" t="s">
        <v>606</v>
      </c>
      <c r="D2140" s="1218" t="s">
        <v>46</v>
      </c>
      <c r="E2140" s="1223" t="str">
        <f>'SITE 13'!B407</f>
        <v>Animateur 15</v>
      </c>
      <c r="F2140" s="1224">
        <f>'SITE 13'!C407</f>
        <v>0</v>
      </c>
      <c r="G2140" s="1225">
        <f>'SITE 13'!D407</f>
        <v>0</v>
      </c>
      <c r="H2140" s="1226">
        <f>'SITE 13'!E407</f>
        <v>0</v>
      </c>
    </row>
    <row r="2141" spans="1:8" x14ac:dyDescent="0.25">
      <c r="A2141" s="1217" t="s">
        <v>423</v>
      </c>
      <c r="B2141" s="1217" t="str">
        <f>'SITE 13'!$H$6</f>
        <v>SITE 13</v>
      </c>
      <c r="C2141" s="1217" t="s">
        <v>606</v>
      </c>
      <c r="D2141" s="1218" t="s">
        <v>315</v>
      </c>
      <c r="E2141" s="1223" t="str">
        <f>'SITE 13'!B411</f>
        <v>Agents d'entretien 1</v>
      </c>
      <c r="F2141" s="1224">
        <f>'SITE 13'!C411</f>
        <v>0</v>
      </c>
      <c r="G2141" s="1225">
        <f>'SITE 13'!D411</f>
        <v>0</v>
      </c>
      <c r="H2141" s="1226">
        <f>'SITE 13'!E411</f>
        <v>0</v>
      </c>
    </row>
    <row r="2142" spans="1:8" x14ac:dyDescent="0.25">
      <c r="A2142" s="1217" t="s">
        <v>423</v>
      </c>
      <c r="B2142" s="1217" t="str">
        <f>'SITE 13'!$H$6</f>
        <v>SITE 13</v>
      </c>
      <c r="C2142" s="1217" t="s">
        <v>606</v>
      </c>
      <c r="D2142" s="1218" t="s">
        <v>315</v>
      </c>
      <c r="E2142" s="1223" t="str">
        <f>'SITE 13'!B412</f>
        <v>Agents d'entretien 2</v>
      </c>
      <c r="F2142" s="1224">
        <f>'SITE 13'!C412</f>
        <v>0</v>
      </c>
      <c r="G2142" s="1225">
        <f>'SITE 13'!D412</f>
        <v>0</v>
      </c>
      <c r="H2142" s="1226">
        <f>'SITE 13'!E412</f>
        <v>0</v>
      </c>
    </row>
    <row r="2143" spans="1:8" x14ac:dyDescent="0.25">
      <c r="A2143" s="1217" t="s">
        <v>423</v>
      </c>
      <c r="B2143" s="1217" t="str">
        <f>'SITE 13'!$H$6</f>
        <v>SITE 13</v>
      </c>
      <c r="C2143" s="1217" t="s">
        <v>606</v>
      </c>
      <c r="D2143" s="1218" t="s">
        <v>315</v>
      </c>
      <c r="E2143" s="1223" t="str">
        <f>'SITE 13'!B413</f>
        <v>Agents d'entretien 3</v>
      </c>
      <c r="F2143" s="1224">
        <f>'SITE 13'!C413</f>
        <v>0</v>
      </c>
      <c r="G2143" s="1225">
        <f>'SITE 13'!D413</f>
        <v>0</v>
      </c>
      <c r="H2143" s="1226">
        <f>'SITE 13'!E413</f>
        <v>0</v>
      </c>
    </row>
    <row r="2144" spans="1:8" x14ac:dyDescent="0.25">
      <c r="A2144" s="1217" t="s">
        <v>423</v>
      </c>
      <c r="B2144" s="1217" t="str">
        <f>'SITE 13'!$H$6</f>
        <v>SITE 13</v>
      </c>
      <c r="C2144" s="1217" t="s">
        <v>606</v>
      </c>
      <c r="D2144" s="1218" t="s">
        <v>316</v>
      </c>
      <c r="E2144" s="1223" t="str">
        <f>'SITE 13'!B417</f>
        <v>Secrétaire 1</v>
      </c>
      <c r="F2144" s="1224">
        <f>'SITE 13'!C417</f>
        <v>0</v>
      </c>
      <c r="G2144" s="1225">
        <f>'SITE 13'!D417</f>
        <v>0</v>
      </c>
      <c r="H2144" s="1226">
        <f>'SITE 13'!E417</f>
        <v>0</v>
      </c>
    </row>
    <row r="2145" spans="1:8" x14ac:dyDescent="0.25">
      <c r="A2145" s="1217" t="s">
        <v>423</v>
      </c>
      <c r="B2145" s="1217" t="str">
        <f>'SITE 13'!$H$6</f>
        <v>SITE 13</v>
      </c>
      <c r="C2145" s="1217" t="s">
        <v>606</v>
      </c>
      <c r="D2145" s="1218" t="s">
        <v>316</v>
      </c>
      <c r="E2145" s="1223" t="str">
        <f>'SITE 13'!B418</f>
        <v>Secrétaire 2</v>
      </c>
      <c r="F2145" s="1224">
        <f>'SITE 13'!C418</f>
        <v>0</v>
      </c>
      <c r="G2145" s="1225">
        <f>'SITE 13'!D418</f>
        <v>0</v>
      </c>
      <c r="H2145" s="1226">
        <f>'SITE 13'!E418</f>
        <v>0</v>
      </c>
    </row>
    <row r="2146" spans="1:8" x14ac:dyDescent="0.25">
      <c r="A2146" s="1217" t="s">
        <v>423</v>
      </c>
      <c r="B2146" s="1217" t="str">
        <f>'SITE 13'!$H$6</f>
        <v>SITE 13</v>
      </c>
      <c r="C2146" s="1217" t="s">
        <v>606</v>
      </c>
      <c r="D2146" s="1218" t="s">
        <v>316</v>
      </c>
      <c r="E2146" s="1223" t="str">
        <f>'SITE 13'!B419</f>
        <v>Secrétaire 3</v>
      </c>
      <c r="F2146" s="1224">
        <f>'SITE 13'!C419</f>
        <v>0</v>
      </c>
      <c r="G2146" s="1225">
        <f>'SITE 13'!D419</f>
        <v>0</v>
      </c>
      <c r="H2146" s="1226">
        <f>'SITE 13'!E419</f>
        <v>0</v>
      </c>
    </row>
    <row r="2147" spans="1:8" x14ac:dyDescent="0.25">
      <c r="A2147" s="1217" t="s">
        <v>423</v>
      </c>
      <c r="B2147" s="1217" t="str">
        <f>'SITE 13'!$H$6</f>
        <v>SITE 13</v>
      </c>
      <c r="C2147" s="1217" t="s">
        <v>606</v>
      </c>
      <c r="D2147" s="1218" t="s">
        <v>316</v>
      </c>
      <c r="E2147" s="1223" t="str">
        <f>'SITE 13'!B420</f>
        <v>Secrétaire 4</v>
      </c>
      <c r="F2147" s="1224">
        <f>'SITE 13'!C420</f>
        <v>0</v>
      </c>
      <c r="G2147" s="1225">
        <f>'SITE 13'!D420</f>
        <v>0</v>
      </c>
      <c r="H2147" s="1226">
        <f>'SITE 13'!E420</f>
        <v>0</v>
      </c>
    </row>
    <row r="2148" spans="1:8" x14ac:dyDescent="0.25">
      <c r="A2148" s="1217" t="s">
        <v>423</v>
      </c>
      <c r="B2148" s="1217" t="str">
        <f>'SITE 13'!$H$6</f>
        <v>SITE 13</v>
      </c>
      <c r="C2148" s="1217" t="s">
        <v>606</v>
      </c>
      <c r="D2148" s="1218" t="s">
        <v>316</v>
      </c>
      <c r="E2148" s="1223" t="str">
        <f>'SITE 13'!B421</f>
        <v>Secrétaire 5</v>
      </c>
      <c r="F2148" s="1224">
        <f>'SITE 13'!C421</f>
        <v>0</v>
      </c>
      <c r="G2148" s="1225">
        <f>'SITE 13'!D421</f>
        <v>0</v>
      </c>
      <c r="H2148" s="1226">
        <f>'SITE 13'!E421</f>
        <v>0</v>
      </c>
    </row>
    <row r="2149" spans="1:8" x14ac:dyDescent="0.25">
      <c r="A2149" s="1217" t="s">
        <v>423</v>
      </c>
      <c r="B2149" s="1217" t="str">
        <f>'SITE 13'!$H$6</f>
        <v>SITE 13</v>
      </c>
      <c r="C2149" s="1217" t="s">
        <v>607</v>
      </c>
      <c r="D2149" s="1218" t="s">
        <v>21</v>
      </c>
      <c r="E2149" s="1223" t="str">
        <f>'SITE 13'!B512</f>
        <v>Coordinateur 1</v>
      </c>
      <c r="F2149" s="1224">
        <f>'SITE 13'!C512</f>
        <v>0</v>
      </c>
      <c r="G2149" s="1225">
        <f>'SITE 13'!D512</f>
        <v>0</v>
      </c>
      <c r="H2149" s="1226">
        <f>'SITE 13'!E512</f>
        <v>0</v>
      </c>
    </row>
    <row r="2150" spans="1:8" x14ac:dyDescent="0.25">
      <c r="A2150" s="1217" t="s">
        <v>423</v>
      </c>
      <c r="B2150" s="1217" t="str">
        <f>'SITE 13'!$H$6</f>
        <v>SITE 13</v>
      </c>
      <c r="C2150" s="1217" t="s">
        <v>607</v>
      </c>
      <c r="D2150" s="1218" t="s">
        <v>21</v>
      </c>
      <c r="E2150" s="1223" t="str">
        <f>'SITE 13'!B513</f>
        <v>Coordinateur 2</v>
      </c>
      <c r="F2150" s="1224">
        <f>'SITE 13'!C513</f>
        <v>0</v>
      </c>
      <c r="G2150" s="1225">
        <f>'SITE 13'!D513</f>
        <v>0</v>
      </c>
      <c r="H2150" s="1226">
        <f>'SITE 13'!E513</f>
        <v>0</v>
      </c>
    </row>
    <row r="2151" spans="1:8" x14ac:dyDescent="0.25">
      <c r="A2151" s="1217" t="s">
        <v>423</v>
      </c>
      <c r="B2151" s="1217" t="str">
        <f>'SITE 13'!$H$6</f>
        <v>SITE 13</v>
      </c>
      <c r="C2151" s="1217" t="s">
        <v>607</v>
      </c>
      <c r="D2151" s="1218" t="s">
        <v>21</v>
      </c>
      <c r="E2151" s="1223" t="str">
        <f>'SITE 13'!B514</f>
        <v>Coordinateur 3</v>
      </c>
      <c r="F2151" s="1224">
        <f>'SITE 13'!C514</f>
        <v>0</v>
      </c>
      <c r="G2151" s="1225">
        <f>'SITE 13'!D514</f>
        <v>0</v>
      </c>
      <c r="H2151" s="1226">
        <f>'SITE 13'!E514</f>
        <v>0</v>
      </c>
    </row>
    <row r="2152" spans="1:8" x14ac:dyDescent="0.25">
      <c r="A2152" s="1217" t="s">
        <v>423</v>
      </c>
      <c r="B2152" s="1217" t="str">
        <f>'SITE 13'!$H$6</f>
        <v>SITE 13</v>
      </c>
      <c r="C2152" s="1217" t="s">
        <v>607</v>
      </c>
      <c r="D2152" s="1218" t="s">
        <v>605</v>
      </c>
      <c r="E2152" s="1223" t="str">
        <f>'SITE 13'!B518</f>
        <v>Responsable 1</v>
      </c>
      <c r="F2152" s="1224">
        <f>'SITE 13'!C518</f>
        <v>0</v>
      </c>
      <c r="G2152" s="1225">
        <f>'SITE 13'!D518</f>
        <v>0</v>
      </c>
      <c r="H2152" s="1226">
        <f>'SITE 13'!E518</f>
        <v>0</v>
      </c>
    </row>
    <row r="2153" spans="1:8" x14ac:dyDescent="0.25">
      <c r="A2153" s="1217" t="s">
        <v>423</v>
      </c>
      <c r="B2153" s="1217" t="str">
        <f>'SITE 13'!$H$6</f>
        <v>SITE 13</v>
      </c>
      <c r="C2153" s="1217" t="s">
        <v>607</v>
      </c>
      <c r="D2153" s="1218" t="s">
        <v>605</v>
      </c>
      <c r="E2153" s="1223" t="str">
        <f>'SITE 13'!B519</f>
        <v>Responsable 2</v>
      </c>
      <c r="F2153" s="1224">
        <f>'SITE 13'!C519</f>
        <v>0</v>
      </c>
      <c r="G2153" s="1225">
        <f>'SITE 13'!D519</f>
        <v>0</v>
      </c>
      <c r="H2153" s="1226">
        <f>'SITE 13'!E519</f>
        <v>0</v>
      </c>
    </row>
    <row r="2154" spans="1:8" x14ac:dyDescent="0.25">
      <c r="A2154" s="1217" t="s">
        <v>423</v>
      </c>
      <c r="B2154" s="1217" t="str">
        <f>'SITE 13'!$H$6</f>
        <v>SITE 13</v>
      </c>
      <c r="C2154" s="1217" t="s">
        <v>607</v>
      </c>
      <c r="D2154" s="1218" t="s">
        <v>605</v>
      </c>
      <c r="E2154" s="1223" t="str">
        <f>'SITE 13'!B520</f>
        <v>Responsable 3</v>
      </c>
      <c r="F2154" s="1224">
        <f>'SITE 13'!C520</f>
        <v>0</v>
      </c>
      <c r="G2154" s="1225">
        <f>'SITE 13'!D520</f>
        <v>0</v>
      </c>
      <c r="H2154" s="1226">
        <f>'SITE 13'!E520</f>
        <v>0</v>
      </c>
    </row>
    <row r="2155" spans="1:8" x14ac:dyDescent="0.25">
      <c r="A2155" s="1217" t="s">
        <v>423</v>
      </c>
      <c r="B2155" s="1217" t="str">
        <f>'SITE 13'!$H$6</f>
        <v>SITE 13</v>
      </c>
      <c r="C2155" s="1217" t="s">
        <v>607</v>
      </c>
      <c r="D2155" s="1218" t="s">
        <v>46</v>
      </c>
      <c r="E2155" s="1223" t="str">
        <f>'SITE 13'!B524</f>
        <v>Animateur 1</v>
      </c>
      <c r="F2155" s="1224">
        <f>'SITE 13'!C524</f>
        <v>0</v>
      </c>
      <c r="G2155" s="1225">
        <f>'SITE 13'!D524</f>
        <v>0</v>
      </c>
      <c r="H2155" s="1226">
        <f>'SITE 13'!E524</f>
        <v>0</v>
      </c>
    </row>
    <row r="2156" spans="1:8" x14ac:dyDescent="0.25">
      <c r="A2156" s="1217" t="s">
        <v>423</v>
      </c>
      <c r="B2156" s="1217" t="str">
        <f>'SITE 13'!$H$6</f>
        <v>SITE 13</v>
      </c>
      <c r="C2156" s="1217" t="s">
        <v>607</v>
      </c>
      <c r="D2156" s="1218" t="s">
        <v>46</v>
      </c>
      <c r="E2156" s="1223" t="str">
        <f>'SITE 13'!B525</f>
        <v>Animateur 2</v>
      </c>
      <c r="F2156" s="1224">
        <f>'SITE 13'!C525</f>
        <v>0</v>
      </c>
      <c r="G2156" s="1225">
        <f>'SITE 13'!D525</f>
        <v>0</v>
      </c>
      <c r="H2156" s="1226">
        <f>'SITE 13'!E525</f>
        <v>0</v>
      </c>
    </row>
    <row r="2157" spans="1:8" x14ac:dyDescent="0.25">
      <c r="A2157" s="1217" t="s">
        <v>423</v>
      </c>
      <c r="B2157" s="1217" t="str">
        <f>'SITE 13'!$H$6</f>
        <v>SITE 13</v>
      </c>
      <c r="C2157" s="1217" t="s">
        <v>607</v>
      </c>
      <c r="D2157" s="1218" t="s">
        <v>46</v>
      </c>
      <c r="E2157" s="1223" t="str">
        <f>'SITE 13'!B526</f>
        <v>Animateur 3</v>
      </c>
      <c r="F2157" s="1224">
        <f>'SITE 13'!C526</f>
        <v>0</v>
      </c>
      <c r="G2157" s="1225">
        <f>'SITE 13'!D526</f>
        <v>0</v>
      </c>
      <c r="H2157" s="1226">
        <f>'SITE 13'!E526</f>
        <v>0</v>
      </c>
    </row>
    <row r="2158" spans="1:8" x14ac:dyDescent="0.25">
      <c r="A2158" s="1217" t="s">
        <v>423</v>
      </c>
      <c r="B2158" s="1217" t="str">
        <f>'SITE 13'!$H$6</f>
        <v>SITE 13</v>
      </c>
      <c r="C2158" s="1217" t="s">
        <v>607</v>
      </c>
      <c r="D2158" s="1218" t="s">
        <v>46</v>
      </c>
      <c r="E2158" s="1223" t="str">
        <f>'SITE 13'!B527</f>
        <v>Animateur 4</v>
      </c>
      <c r="F2158" s="1224">
        <f>'SITE 13'!C527</f>
        <v>0</v>
      </c>
      <c r="G2158" s="1225">
        <f>'SITE 13'!D527</f>
        <v>0</v>
      </c>
      <c r="H2158" s="1226">
        <f>'SITE 13'!E527</f>
        <v>0</v>
      </c>
    </row>
    <row r="2159" spans="1:8" x14ac:dyDescent="0.25">
      <c r="A2159" s="1217" t="s">
        <v>423</v>
      </c>
      <c r="B2159" s="1217" t="str">
        <f>'SITE 13'!$H$6</f>
        <v>SITE 13</v>
      </c>
      <c r="C2159" s="1217" t="s">
        <v>607</v>
      </c>
      <c r="D2159" s="1218" t="s">
        <v>46</v>
      </c>
      <c r="E2159" s="1223" t="str">
        <f>'SITE 13'!B528</f>
        <v>Animateur 5</v>
      </c>
      <c r="F2159" s="1224">
        <f>'SITE 13'!C528</f>
        <v>0</v>
      </c>
      <c r="G2159" s="1225">
        <f>'SITE 13'!D528</f>
        <v>0</v>
      </c>
      <c r="H2159" s="1226">
        <f>'SITE 13'!E528</f>
        <v>0</v>
      </c>
    </row>
    <row r="2160" spans="1:8" x14ac:dyDescent="0.25">
      <c r="A2160" s="1217" t="s">
        <v>423</v>
      </c>
      <c r="B2160" s="1217" t="str">
        <f>'SITE 13'!$H$6</f>
        <v>SITE 13</v>
      </c>
      <c r="C2160" s="1217" t="s">
        <v>607</v>
      </c>
      <c r="D2160" s="1218" t="s">
        <v>46</v>
      </c>
      <c r="E2160" s="1223" t="str">
        <f>'SITE 13'!B529</f>
        <v>Animateur 6</v>
      </c>
      <c r="F2160" s="1224">
        <f>'SITE 13'!C529</f>
        <v>0</v>
      </c>
      <c r="G2160" s="1225">
        <f>'SITE 13'!D529</f>
        <v>0</v>
      </c>
      <c r="H2160" s="1226">
        <f>'SITE 13'!E529</f>
        <v>0</v>
      </c>
    </row>
    <row r="2161" spans="1:8" x14ac:dyDescent="0.25">
      <c r="A2161" s="1217" t="s">
        <v>423</v>
      </c>
      <c r="B2161" s="1217" t="str">
        <f>'SITE 13'!$H$6</f>
        <v>SITE 13</v>
      </c>
      <c r="C2161" s="1217" t="s">
        <v>607</v>
      </c>
      <c r="D2161" s="1218" t="s">
        <v>46</v>
      </c>
      <c r="E2161" s="1223" t="str">
        <f>'SITE 13'!B530</f>
        <v>Animateur 7</v>
      </c>
      <c r="F2161" s="1224">
        <f>'SITE 13'!C530</f>
        <v>0</v>
      </c>
      <c r="G2161" s="1225">
        <f>'SITE 13'!D530</f>
        <v>0</v>
      </c>
      <c r="H2161" s="1226">
        <f>'SITE 13'!E530</f>
        <v>0</v>
      </c>
    </row>
    <row r="2162" spans="1:8" x14ac:dyDescent="0.25">
      <c r="A2162" s="1217" t="s">
        <v>423</v>
      </c>
      <c r="B2162" s="1217" t="str">
        <f>'SITE 13'!$H$6</f>
        <v>SITE 13</v>
      </c>
      <c r="C2162" s="1217" t="s">
        <v>607</v>
      </c>
      <c r="D2162" s="1218" t="s">
        <v>46</v>
      </c>
      <c r="E2162" s="1223" t="str">
        <f>'SITE 13'!B531</f>
        <v>Animateur 8</v>
      </c>
      <c r="F2162" s="1224">
        <f>'SITE 13'!C531</f>
        <v>0</v>
      </c>
      <c r="G2162" s="1225">
        <f>'SITE 13'!D531</f>
        <v>0</v>
      </c>
      <c r="H2162" s="1226">
        <f>'SITE 13'!E531</f>
        <v>0</v>
      </c>
    </row>
    <row r="2163" spans="1:8" x14ac:dyDescent="0.25">
      <c r="A2163" s="1217" t="s">
        <v>423</v>
      </c>
      <c r="B2163" s="1217" t="str">
        <f>'SITE 13'!$H$6</f>
        <v>SITE 13</v>
      </c>
      <c r="C2163" s="1217" t="s">
        <v>607</v>
      </c>
      <c r="D2163" s="1218" t="s">
        <v>46</v>
      </c>
      <c r="E2163" s="1223" t="str">
        <f>'SITE 13'!B532</f>
        <v>Animateur 9</v>
      </c>
      <c r="F2163" s="1224">
        <f>'SITE 13'!C532</f>
        <v>0</v>
      </c>
      <c r="G2163" s="1225">
        <f>'SITE 13'!D532</f>
        <v>0</v>
      </c>
      <c r="H2163" s="1226">
        <f>'SITE 13'!E532</f>
        <v>0</v>
      </c>
    </row>
    <row r="2164" spans="1:8" x14ac:dyDescent="0.25">
      <c r="A2164" s="1217" t="s">
        <v>423</v>
      </c>
      <c r="B2164" s="1217" t="str">
        <f>'SITE 13'!$H$6</f>
        <v>SITE 13</v>
      </c>
      <c r="C2164" s="1217" t="s">
        <v>607</v>
      </c>
      <c r="D2164" s="1218" t="s">
        <v>46</v>
      </c>
      <c r="E2164" s="1223" t="str">
        <f>'SITE 13'!B533</f>
        <v>Animateur 10</v>
      </c>
      <c r="F2164" s="1224">
        <f>'SITE 13'!C533</f>
        <v>0</v>
      </c>
      <c r="G2164" s="1225">
        <f>'SITE 13'!D533</f>
        <v>0</v>
      </c>
      <c r="H2164" s="1226">
        <f>'SITE 13'!E533</f>
        <v>0</v>
      </c>
    </row>
    <row r="2165" spans="1:8" x14ac:dyDescent="0.25">
      <c r="A2165" s="1217" t="s">
        <v>423</v>
      </c>
      <c r="B2165" s="1217" t="str">
        <f>'SITE 13'!$H$6</f>
        <v>SITE 13</v>
      </c>
      <c r="C2165" s="1217" t="s">
        <v>607</v>
      </c>
      <c r="D2165" s="1218" t="s">
        <v>46</v>
      </c>
      <c r="E2165" s="1223" t="str">
        <f>'SITE 13'!B534</f>
        <v>Animateur 11</v>
      </c>
      <c r="F2165" s="1224">
        <f>'SITE 13'!C534</f>
        <v>0</v>
      </c>
      <c r="G2165" s="1225">
        <f>'SITE 13'!D534</f>
        <v>0</v>
      </c>
      <c r="H2165" s="1226">
        <f>'SITE 13'!E534</f>
        <v>0</v>
      </c>
    </row>
    <row r="2166" spans="1:8" x14ac:dyDescent="0.25">
      <c r="A2166" s="1217" t="s">
        <v>423</v>
      </c>
      <c r="B2166" s="1217" t="str">
        <f>'SITE 13'!$H$6</f>
        <v>SITE 13</v>
      </c>
      <c r="C2166" s="1217" t="s">
        <v>607</v>
      </c>
      <c r="D2166" s="1218" t="s">
        <v>46</v>
      </c>
      <c r="E2166" s="1223" t="str">
        <f>'SITE 13'!B535</f>
        <v>Animateur 12</v>
      </c>
      <c r="F2166" s="1224">
        <f>'SITE 13'!C535</f>
        <v>0</v>
      </c>
      <c r="G2166" s="1225">
        <f>'SITE 13'!D535</f>
        <v>0</v>
      </c>
      <c r="H2166" s="1226">
        <f>'SITE 13'!E535</f>
        <v>0</v>
      </c>
    </row>
    <row r="2167" spans="1:8" x14ac:dyDescent="0.25">
      <c r="A2167" s="1217" t="s">
        <v>423</v>
      </c>
      <c r="B2167" s="1217" t="str">
        <f>'SITE 13'!$H$6</f>
        <v>SITE 13</v>
      </c>
      <c r="C2167" s="1217" t="s">
        <v>607</v>
      </c>
      <c r="D2167" s="1218" t="s">
        <v>46</v>
      </c>
      <c r="E2167" s="1223" t="str">
        <f>'SITE 13'!B536</f>
        <v>Animateur 13</v>
      </c>
      <c r="F2167" s="1224">
        <f>'SITE 13'!C536</f>
        <v>0</v>
      </c>
      <c r="G2167" s="1225">
        <f>'SITE 13'!D536</f>
        <v>0</v>
      </c>
      <c r="H2167" s="1226">
        <f>'SITE 13'!E536</f>
        <v>0</v>
      </c>
    </row>
    <row r="2168" spans="1:8" x14ac:dyDescent="0.25">
      <c r="A2168" s="1217" t="s">
        <v>423</v>
      </c>
      <c r="B2168" s="1217" t="str">
        <f>'SITE 13'!$H$6</f>
        <v>SITE 13</v>
      </c>
      <c r="C2168" s="1217" t="s">
        <v>607</v>
      </c>
      <c r="D2168" s="1218" t="s">
        <v>46</v>
      </c>
      <c r="E2168" s="1223" t="str">
        <f>'SITE 13'!B537</f>
        <v>Animateur 14</v>
      </c>
      <c r="F2168" s="1224">
        <f>'SITE 13'!C537</f>
        <v>0</v>
      </c>
      <c r="G2168" s="1225">
        <f>'SITE 13'!D537</f>
        <v>0</v>
      </c>
      <c r="H2168" s="1226">
        <f>'SITE 13'!E537</f>
        <v>0</v>
      </c>
    </row>
    <row r="2169" spans="1:8" x14ac:dyDescent="0.25">
      <c r="A2169" s="1217" t="s">
        <v>423</v>
      </c>
      <c r="B2169" s="1217" t="str">
        <f>'SITE 13'!$H$6</f>
        <v>SITE 13</v>
      </c>
      <c r="C2169" s="1217" t="s">
        <v>607</v>
      </c>
      <c r="D2169" s="1218" t="s">
        <v>46</v>
      </c>
      <c r="E2169" s="1223" t="str">
        <f>'SITE 13'!B538</f>
        <v>Animateur 15</v>
      </c>
      <c r="F2169" s="1224">
        <f>'SITE 13'!C538</f>
        <v>0</v>
      </c>
      <c r="G2169" s="1225">
        <f>'SITE 13'!D538</f>
        <v>0</v>
      </c>
      <c r="H2169" s="1226">
        <f>'SITE 13'!E538</f>
        <v>0</v>
      </c>
    </row>
    <row r="2170" spans="1:8" x14ac:dyDescent="0.25">
      <c r="A2170" s="1217" t="s">
        <v>423</v>
      </c>
      <c r="B2170" s="1217" t="str">
        <f>'SITE 13'!$H$6</f>
        <v>SITE 13</v>
      </c>
      <c r="C2170" s="1217" t="s">
        <v>607</v>
      </c>
      <c r="D2170" s="1218" t="s">
        <v>315</v>
      </c>
      <c r="E2170" s="1223" t="str">
        <f>'SITE 13'!B542</f>
        <v>Agents d'entretien 1</v>
      </c>
      <c r="F2170" s="1224">
        <f>'SITE 13'!C542</f>
        <v>0</v>
      </c>
      <c r="G2170" s="1225">
        <f>'SITE 13'!D542</f>
        <v>0</v>
      </c>
      <c r="H2170" s="1226">
        <f>'SITE 13'!E542</f>
        <v>0</v>
      </c>
    </row>
    <row r="2171" spans="1:8" x14ac:dyDescent="0.25">
      <c r="A2171" s="1217" t="s">
        <v>423</v>
      </c>
      <c r="B2171" s="1217" t="str">
        <f>'SITE 13'!$H$6</f>
        <v>SITE 13</v>
      </c>
      <c r="C2171" s="1217" t="s">
        <v>607</v>
      </c>
      <c r="D2171" s="1218" t="s">
        <v>315</v>
      </c>
      <c r="E2171" s="1223" t="str">
        <f>'SITE 13'!B543</f>
        <v>Agents d'entretien 2</v>
      </c>
      <c r="F2171" s="1224">
        <f>'SITE 13'!C543</f>
        <v>0</v>
      </c>
      <c r="G2171" s="1225">
        <f>'SITE 13'!D543</f>
        <v>0</v>
      </c>
      <c r="H2171" s="1226">
        <f>'SITE 13'!E543</f>
        <v>0</v>
      </c>
    </row>
    <row r="2172" spans="1:8" x14ac:dyDescent="0.25">
      <c r="A2172" s="1217" t="s">
        <v>423</v>
      </c>
      <c r="B2172" s="1217" t="str">
        <f>'SITE 13'!$H$6</f>
        <v>SITE 13</v>
      </c>
      <c r="C2172" s="1217" t="s">
        <v>607</v>
      </c>
      <c r="D2172" s="1218" t="s">
        <v>315</v>
      </c>
      <c r="E2172" s="1223" t="str">
        <f>'SITE 13'!B544</f>
        <v>Agents d'entretien 3</v>
      </c>
      <c r="F2172" s="1224">
        <f>'SITE 13'!C544</f>
        <v>0</v>
      </c>
      <c r="G2172" s="1225">
        <f>'SITE 13'!D544</f>
        <v>0</v>
      </c>
      <c r="H2172" s="1226">
        <f>'SITE 13'!E544</f>
        <v>0</v>
      </c>
    </row>
    <row r="2173" spans="1:8" x14ac:dyDescent="0.25">
      <c r="A2173" s="1217" t="s">
        <v>423</v>
      </c>
      <c r="B2173" s="1217" t="str">
        <f>'SITE 13'!$H$6</f>
        <v>SITE 13</v>
      </c>
      <c r="C2173" s="1217" t="s">
        <v>607</v>
      </c>
      <c r="D2173" s="1218" t="s">
        <v>316</v>
      </c>
      <c r="E2173" s="1223" t="str">
        <f>'SITE 13'!B548</f>
        <v>Secrétaire 1</v>
      </c>
      <c r="F2173" s="1224">
        <f>'SITE 13'!C548</f>
        <v>0</v>
      </c>
      <c r="G2173" s="1225">
        <f>'SITE 13'!D548</f>
        <v>0</v>
      </c>
      <c r="H2173" s="1226">
        <f>'SITE 13'!E548</f>
        <v>0</v>
      </c>
    </row>
    <row r="2174" spans="1:8" x14ac:dyDescent="0.25">
      <c r="A2174" s="1217" t="s">
        <v>423</v>
      </c>
      <c r="B2174" s="1217" t="str">
        <f>'SITE 13'!$H$6</f>
        <v>SITE 13</v>
      </c>
      <c r="C2174" s="1217" t="s">
        <v>607</v>
      </c>
      <c r="D2174" s="1218" t="s">
        <v>316</v>
      </c>
      <c r="E2174" s="1223" t="str">
        <f>'SITE 13'!B549</f>
        <v>Secrétaire 2</v>
      </c>
      <c r="F2174" s="1224">
        <f>'SITE 13'!C549</f>
        <v>0</v>
      </c>
      <c r="G2174" s="1225">
        <f>'SITE 13'!D549</f>
        <v>0</v>
      </c>
      <c r="H2174" s="1226">
        <f>'SITE 13'!E549</f>
        <v>0</v>
      </c>
    </row>
    <row r="2175" spans="1:8" x14ac:dyDescent="0.25">
      <c r="A2175" s="1217" t="s">
        <v>423</v>
      </c>
      <c r="B2175" s="1217" t="str">
        <f>'SITE 13'!$H$6</f>
        <v>SITE 13</v>
      </c>
      <c r="C2175" s="1217" t="s">
        <v>607</v>
      </c>
      <c r="D2175" s="1218" t="s">
        <v>316</v>
      </c>
      <c r="E2175" s="1223" t="str">
        <f>'SITE 13'!B550</f>
        <v>Secrétaire 3</v>
      </c>
      <c r="F2175" s="1224">
        <f>'SITE 13'!C550</f>
        <v>0</v>
      </c>
      <c r="G2175" s="1225">
        <f>'SITE 13'!D550</f>
        <v>0</v>
      </c>
      <c r="H2175" s="1226">
        <f>'SITE 13'!E550</f>
        <v>0</v>
      </c>
    </row>
    <row r="2176" spans="1:8" x14ac:dyDescent="0.25">
      <c r="A2176" s="1217" t="s">
        <v>423</v>
      </c>
      <c r="B2176" s="1217" t="str">
        <f>'SITE 13'!$H$6</f>
        <v>SITE 13</v>
      </c>
      <c r="C2176" s="1217" t="s">
        <v>607</v>
      </c>
      <c r="D2176" s="1218" t="s">
        <v>316</v>
      </c>
      <c r="E2176" s="1223" t="str">
        <f>'SITE 13'!B551</f>
        <v>Secrétaire 4</v>
      </c>
      <c r="F2176" s="1224">
        <f>'SITE 13'!C551</f>
        <v>0</v>
      </c>
      <c r="G2176" s="1225">
        <f>'SITE 13'!D551</f>
        <v>0</v>
      </c>
      <c r="H2176" s="1226">
        <f>'SITE 13'!E551</f>
        <v>0</v>
      </c>
    </row>
    <row r="2177" spans="1:8" x14ac:dyDescent="0.25">
      <c r="A2177" s="1217" t="s">
        <v>423</v>
      </c>
      <c r="B2177" s="1217" t="str">
        <f>'SITE 13'!$H$6</f>
        <v>SITE 13</v>
      </c>
      <c r="C2177" s="1217" t="s">
        <v>607</v>
      </c>
      <c r="D2177" s="1218" t="s">
        <v>316</v>
      </c>
      <c r="E2177" s="1223" t="str">
        <f>'SITE 13'!B552</f>
        <v>Secrétaire 5</v>
      </c>
      <c r="F2177" s="1224">
        <f>'SITE 13'!C552</f>
        <v>0</v>
      </c>
      <c r="G2177" s="1225">
        <f>'SITE 13'!D552</f>
        <v>0</v>
      </c>
      <c r="H2177" s="1226">
        <f>'SITE 13'!E552</f>
        <v>0</v>
      </c>
    </row>
    <row r="2178" spans="1:8" x14ac:dyDescent="0.25">
      <c r="A2178" s="1217" t="s">
        <v>423</v>
      </c>
      <c r="B2178" s="1217" t="str">
        <f>'SITE 13'!$H$6</f>
        <v>SITE 13</v>
      </c>
      <c r="C2178" s="1217" t="s">
        <v>609</v>
      </c>
      <c r="D2178" s="1218" t="s">
        <v>21</v>
      </c>
      <c r="E2178" s="1223" t="str">
        <f>'SITE 13'!B631</f>
        <v>Coordinateur 1</v>
      </c>
      <c r="F2178" s="1224">
        <f>'SITE 13'!C631</f>
        <v>0</v>
      </c>
      <c r="G2178" s="1225">
        <f>'SITE 13'!D631</f>
        <v>0</v>
      </c>
      <c r="H2178" s="1226">
        <f>'SITE 13'!E631</f>
        <v>0</v>
      </c>
    </row>
    <row r="2179" spans="1:8" x14ac:dyDescent="0.25">
      <c r="A2179" s="1217" t="s">
        <v>423</v>
      </c>
      <c r="B2179" s="1217" t="str">
        <f>'SITE 13'!$H$6</f>
        <v>SITE 13</v>
      </c>
      <c r="C2179" s="1217" t="s">
        <v>609</v>
      </c>
      <c r="D2179" s="1218" t="s">
        <v>21</v>
      </c>
      <c r="E2179" s="1223" t="str">
        <f>'SITE 13'!B632</f>
        <v>Coordinateur 2</v>
      </c>
      <c r="F2179" s="1224">
        <f>'SITE 13'!C632</f>
        <v>0</v>
      </c>
      <c r="G2179" s="1225">
        <f>'SITE 13'!D632</f>
        <v>0</v>
      </c>
      <c r="H2179" s="1226">
        <f>'SITE 13'!E632</f>
        <v>0</v>
      </c>
    </row>
    <row r="2180" spans="1:8" x14ac:dyDescent="0.25">
      <c r="A2180" s="1217" t="s">
        <v>423</v>
      </c>
      <c r="B2180" s="1217" t="str">
        <f>'SITE 13'!$H$6</f>
        <v>SITE 13</v>
      </c>
      <c r="C2180" s="1217" t="s">
        <v>609</v>
      </c>
      <c r="D2180" s="1218" t="s">
        <v>21</v>
      </c>
      <c r="E2180" s="1223" t="str">
        <f>'SITE 13'!B633</f>
        <v>Coordinateur 3</v>
      </c>
      <c r="F2180" s="1224">
        <f>'SITE 13'!C633</f>
        <v>0</v>
      </c>
      <c r="G2180" s="1225">
        <f>'SITE 13'!D633</f>
        <v>0</v>
      </c>
      <c r="H2180" s="1226">
        <f>'SITE 13'!E633</f>
        <v>0</v>
      </c>
    </row>
    <row r="2181" spans="1:8" x14ac:dyDescent="0.25">
      <c r="A2181" s="1217" t="s">
        <v>423</v>
      </c>
      <c r="B2181" s="1217" t="str">
        <f>'SITE 13'!$H$6</f>
        <v>SITE 13</v>
      </c>
      <c r="C2181" s="1217" t="s">
        <v>609</v>
      </c>
      <c r="D2181" s="1218" t="s">
        <v>605</v>
      </c>
      <c r="E2181" s="1223" t="str">
        <f>'SITE 13'!B637</f>
        <v>Responsable 1</v>
      </c>
      <c r="F2181" s="1224">
        <f>'SITE 13'!C637</f>
        <v>0</v>
      </c>
      <c r="G2181" s="1225">
        <f>'SITE 13'!D637</f>
        <v>0</v>
      </c>
      <c r="H2181" s="1226">
        <f>'SITE 13'!E637</f>
        <v>0</v>
      </c>
    </row>
    <row r="2182" spans="1:8" x14ac:dyDescent="0.25">
      <c r="A2182" s="1217" t="s">
        <v>423</v>
      </c>
      <c r="B2182" s="1217" t="str">
        <f>'SITE 13'!$H$6</f>
        <v>SITE 13</v>
      </c>
      <c r="C2182" s="1217" t="s">
        <v>609</v>
      </c>
      <c r="D2182" s="1218" t="s">
        <v>605</v>
      </c>
      <c r="E2182" s="1223" t="str">
        <f>'SITE 13'!B638</f>
        <v>Responsable 2</v>
      </c>
      <c r="F2182" s="1224">
        <f>'SITE 13'!C638</f>
        <v>0</v>
      </c>
      <c r="G2182" s="1225">
        <f>'SITE 13'!D638</f>
        <v>0</v>
      </c>
      <c r="H2182" s="1226">
        <f>'SITE 13'!E638</f>
        <v>0</v>
      </c>
    </row>
    <row r="2183" spans="1:8" x14ac:dyDescent="0.25">
      <c r="A2183" s="1217" t="s">
        <v>423</v>
      </c>
      <c r="B2183" s="1217" t="str">
        <f>'SITE 13'!$H$6</f>
        <v>SITE 13</v>
      </c>
      <c r="C2183" s="1217" t="s">
        <v>609</v>
      </c>
      <c r="D2183" s="1218" t="s">
        <v>605</v>
      </c>
      <c r="E2183" s="1223" t="str">
        <f>'SITE 13'!B639</f>
        <v>Responsable 3</v>
      </c>
      <c r="F2183" s="1224">
        <f>'SITE 13'!C639</f>
        <v>0</v>
      </c>
      <c r="G2183" s="1225">
        <f>'SITE 13'!D639</f>
        <v>0</v>
      </c>
      <c r="H2183" s="1226">
        <f>'SITE 13'!E639</f>
        <v>0</v>
      </c>
    </row>
    <row r="2184" spans="1:8" x14ac:dyDescent="0.25">
      <c r="A2184" s="1217" t="s">
        <v>423</v>
      </c>
      <c r="B2184" s="1217" t="str">
        <f>'SITE 13'!$H$6</f>
        <v>SITE 13</v>
      </c>
      <c r="C2184" s="1217" t="s">
        <v>609</v>
      </c>
      <c r="D2184" s="1218" t="s">
        <v>46</v>
      </c>
      <c r="E2184" s="1223" t="str">
        <f>'SITE 13'!B643</f>
        <v>Animateur 1</v>
      </c>
      <c r="F2184" s="1224">
        <f>'SITE 13'!C643</f>
        <v>0</v>
      </c>
      <c r="G2184" s="1225">
        <f>'SITE 13'!D643</f>
        <v>0</v>
      </c>
      <c r="H2184" s="1226">
        <f>'SITE 13'!E643</f>
        <v>0</v>
      </c>
    </row>
    <row r="2185" spans="1:8" x14ac:dyDescent="0.25">
      <c r="A2185" s="1217" t="s">
        <v>423</v>
      </c>
      <c r="B2185" s="1217" t="str">
        <f>'SITE 13'!$H$6</f>
        <v>SITE 13</v>
      </c>
      <c r="C2185" s="1217" t="s">
        <v>609</v>
      </c>
      <c r="D2185" s="1218" t="s">
        <v>46</v>
      </c>
      <c r="E2185" s="1223" t="str">
        <f>'SITE 13'!B644</f>
        <v>Animateur 2</v>
      </c>
      <c r="F2185" s="1224">
        <f>'SITE 13'!C644</f>
        <v>0</v>
      </c>
      <c r="G2185" s="1225">
        <f>'SITE 13'!D644</f>
        <v>0</v>
      </c>
      <c r="H2185" s="1226">
        <f>'SITE 13'!E644</f>
        <v>0</v>
      </c>
    </row>
    <row r="2186" spans="1:8" x14ac:dyDescent="0.25">
      <c r="A2186" s="1217" t="s">
        <v>423</v>
      </c>
      <c r="B2186" s="1217" t="str">
        <f>'SITE 13'!$H$6</f>
        <v>SITE 13</v>
      </c>
      <c r="C2186" s="1217" t="s">
        <v>609</v>
      </c>
      <c r="D2186" s="1218" t="s">
        <v>46</v>
      </c>
      <c r="E2186" s="1223" t="str">
        <f>'SITE 13'!B645</f>
        <v>Animateur 3</v>
      </c>
      <c r="F2186" s="1224">
        <f>'SITE 13'!C645</f>
        <v>0</v>
      </c>
      <c r="G2186" s="1225">
        <f>'SITE 13'!D645</f>
        <v>0</v>
      </c>
      <c r="H2186" s="1226">
        <f>'SITE 13'!E645</f>
        <v>0</v>
      </c>
    </row>
    <row r="2187" spans="1:8" x14ac:dyDescent="0.25">
      <c r="A2187" s="1217" t="s">
        <v>423</v>
      </c>
      <c r="B2187" s="1217" t="str">
        <f>'SITE 13'!$H$6</f>
        <v>SITE 13</v>
      </c>
      <c r="C2187" s="1217" t="s">
        <v>609</v>
      </c>
      <c r="D2187" s="1218" t="s">
        <v>46</v>
      </c>
      <c r="E2187" s="1223" t="str">
        <f>'SITE 13'!B646</f>
        <v>Animateur 4</v>
      </c>
      <c r="F2187" s="1224">
        <f>'SITE 13'!C646</f>
        <v>0</v>
      </c>
      <c r="G2187" s="1225">
        <f>'SITE 13'!D646</f>
        <v>0</v>
      </c>
      <c r="H2187" s="1226">
        <f>'SITE 13'!E646</f>
        <v>0</v>
      </c>
    </row>
    <row r="2188" spans="1:8" x14ac:dyDescent="0.25">
      <c r="A2188" s="1217" t="s">
        <v>423</v>
      </c>
      <c r="B2188" s="1217" t="str">
        <f>'SITE 13'!$H$6</f>
        <v>SITE 13</v>
      </c>
      <c r="C2188" s="1217" t="s">
        <v>609</v>
      </c>
      <c r="D2188" s="1218" t="s">
        <v>46</v>
      </c>
      <c r="E2188" s="1223" t="str">
        <f>'SITE 13'!B647</f>
        <v>Animateur 5</v>
      </c>
      <c r="F2188" s="1224">
        <f>'SITE 13'!C647</f>
        <v>0</v>
      </c>
      <c r="G2188" s="1225">
        <f>'SITE 13'!D647</f>
        <v>0</v>
      </c>
      <c r="H2188" s="1226">
        <f>'SITE 13'!E647</f>
        <v>0</v>
      </c>
    </row>
    <row r="2189" spans="1:8" x14ac:dyDescent="0.25">
      <c r="A2189" s="1217" t="s">
        <v>423</v>
      </c>
      <c r="B2189" s="1217" t="str">
        <f>'SITE 13'!$H$6</f>
        <v>SITE 13</v>
      </c>
      <c r="C2189" s="1217" t="s">
        <v>609</v>
      </c>
      <c r="D2189" s="1218" t="s">
        <v>46</v>
      </c>
      <c r="E2189" s="1223" t="str">
        <f>'SITE 13'!B648</f>
        <v>Animateur 6</v>
      </c>
      <c r="F2189" s="1224">
        <f>'SITE 13'!C648</f>
        <v>0</v>
      </c>
      <c r="G2189" s="1225">
        <f>'SITE 13'!D648</f>
        <v>0</v>
      </c>
      <c r="H2189" s="1226">
        <f>'SITE 13'!E648</f>
        <v>0</v>
      </c>
    </row>
    <row r="2190" spans="1:8" x14ac:dyDescent="0.25">
      <c r="A2190" s="1217" t="s">
        <v>423</v>
      </c>
      <c r="B2190" s="1217" t="str">
        <f>'SITE 13'!$H$6</f>
        <v>SITE 13</v>
      </c>
      <c r="C2190" s="1217" t="s">
        <v>609</v>
      </c>
      <c r="D2190" s="1218" t="s">
        <v>46</v>
      </c>
      <c r="E2190" s="1223" t="str">
        <f>'SITE 13'!B649</f>
        <v>Animateur 7</v>
      </c>
      <c r="F2190" s="1224">
        <f>'SITE 13'!C649</f>
        <v>0</v>
      </c>
      <c r="G2190" s="1225">
        <f>'SITE 13'!D649</f>
        <v>0</v>
      </c>
      <c r="H2190" s="1226">
        <f>'SITE 13'!E649</f>
        <v>0</v>
      </c>
    </row>
    <row r="2191" spans="1:8" x14ac:dyDescent="0.25">
      <c r="A2191" s="1217" t="s">
        <v>423</v>
      </c>
      <c r="B2191" s="1217" t="str">
        <f>'SITE 13'!$H$6</f>
        <v>SITE 13</v>
      </c>
      <c r="C2191" s="1217" t="s">
        <v>609</v>
      </c>
      <c r="D2191" s="1218" t="s">
        <v>46</v>
      </c>
      <c r="E2191" s="1223" t="str">
        <f>'SITE 13'!B650</f>
        <v>Animateur 8</v>
      </c>
      <c r="F2191" s="1224">
        <f>'SITE 13'!C650</f>
        <v>0</v>
      </c>
      <c r="G2191" s="1225">
        <f>'SITE 13'!D650</f>
        <v>0</v>
      </c>
      <c r="H2191" s="1226">
        <f>'SITE 13'!E650</f>
        <v>0</v>
      </c>
    </row>
    <row r="2192" spans="1:8" x14ac:dyDescent="0.25">
      <c r="A2192" s="1217" t="s">
        <v>423</v>
      </c>
      <c r="B2192" s="1217" t="str">
        <f>'SITE 13'!$H$6</f>
        <v>SITE 13</v>
      </c>
      <c r="C2192" s="1217" t="s">
        <v>609</v>
      </c>
      <c r="D2192" s="1218" t="s">
        <v>46</v>
      </c>
      <c r="E2192" s="1223" t="str">
        <f>'SITE 13'!B651</f>
        <v>Animateur 9</v>
      </c>
      <c r="F2192" s="1224">
        <f>'SITE 13'!C651</f>
        <v>0</v>
      </c>
      <c r="G2192" s="1225">
        <f>'SITE 13'!D651</f>
        <v>0</v>
      </c>
      <c r="H2192" s="1226">
        <f>'SITE 13'!E651</f>
        <v>0</v>
      </c>
    </row>
    <row r="2193" spans="1:8" x14ac:dyDescent="0.25">
      <c r="A2193" s="1217" t="s">
        <v>423</v>
      </c>
      <c r="B2193" s="1217" t="str">
        <f>'SITE 13'!$H$6</f>
        <v>SITE 13</v>
      </c>
      <c r="C2193" s="1217" t="s">
        <v>609</v>
      </c>
      <c r="D2193" s="1218" t="s">
        <v>46</v>
      </c>
      <c r="E2193" s="1223" t="str">
        <f>'SITE 13'!B652</f>
        <v>Animateur 10</v>
      </c>
      <c r="F2193" s="1224">
        <f>'SITE 13'!C652</f>
        <v>0</v>
      </c>
      <c r="G2193" s="1225">
        <f>'SITE 13'!D652</f>
        <v>0</v>
      </c>
      <c r="H2193" s="1226">
        <f>'SITE 13'!E652</f>
        <v>0</v>
      </c>
    </row>
    <row r="2194" spans="1:8" x14ac:dyDescent="0.25">
      <c r="A2194" s="1217" t="s">
        <v>423</v>
      </c>
      <c r="B2194" s="1217" t="str">
        <f>'SITE 13'!$H$6</f>
        <v>SITE 13</v>
      </c>
      <c r="C2194" s="1217" t="s">
        <v>609</v>
      </c>
      <c r="D2194" s="1218" t="s">
        <v>46</v>
      </c>
      <c r="E2194" s="1223" t="str">
        <f>'SITE 13'!B653</f>
        <v>Animateur 11</v>
      </c>
      <c r="F2194" s="1224">
        <f>'SITE 13'!C653</f>
        <v>0</v>
      </c>
      <c r="G2194" s="1225">
        <f>'SITE 13'!D653</f>
        <v>0</v>
      </c>
      <c r="H2194" s="1226">
        <f>'SITE 13'!E653</f>
        <v>0</v>
      </c>
    </row>
    <row r="2195" spans="1:8" x14ac:dyDescent="0.25">
      <c r="A2195" s="1217" t="s">
        <v>423</v>
      </c>
      <c r="B2195" s="1217" t="str">
        <f>'SITE 13'!$H$6</f>
        <v>SITE 13</v>
      </c>
      <c r="C2195" s="1217" t="s">
        <v>609</v>
      </c>
      <c r="D2195" s="1218" t="s">
        <v>46</v>
      </c>
      <c r="E2195" s="1223" t="str">
        <f>'SITE 13'!B654</f>
        <v>Animateur 12</v>
      </c>
      <c r="F2195" s="1224">
        <f>'SITE 13'!C654</f>
        <v>0</v>
      </c>
      <c r="G2195" s="1225">
        <f>'SITE 13'!D654</f>
        <v>0</v>
      </c>
      <c r="H2195" s="1226">
        <f>'SITE 13'!E654</f>
        <v>0</v>
      </c>
    </row>
    <row r="2196" spans="1:8" x14ac:dyDescent="0.25">
      <c r="A2196" s="1217" t="s">
        <v>423</v>
      </c>
      <c r="B2196" s="1217" t="str">
        <f>'SITE 13'!$H$6</f>
        <v>SITE 13</v>
      </c>
      <c r="C2196" s="1217" t="s">
        <v>609</v>
      </c>
      <c r="D2196" s="1218" t="s">
        <v>46</v>
      </c>
      <c r="E2196" s="1223" t="str">
        <f>'SITE 13'!B655</f>
        <v>Animateur 13</v>
      </c>
      <c r="F2196" s="1224">
        <f>'SITE 13'!C655</f>
        <v>0</v>
      </c>
      <c r="G2196" s="1225">
        <f>'SITE 13'!D655</f>
        <v>0</v>
      </c>
      <c r="H2196" s="1226">
        <f>'SITE 13'!E655</f>
        <v>0</v>
      </c>
    </row>
    <row r="2197" spans="1:8" x14ac:dyDescent="0.25">
      <c r="A2197" s="1217" t="s">
        <v>423</v>
      </c>
      <c r="B2197" s="1217" t="str">
        <f>'SITE 13'!$H$6</f>
        <v>SITE 13</v>
      </c>
      <c r="C2197" s="1217" t="s">
        <v>609</v>
      </c>
      <c r="D2197" s="1218" t="s">
        <v>46</v>
      </c>
      <c r="E2197" s="1223" t="str">
        <f>'SITE 13'!B656</f>
        <v>Animateur 14</v>
      </c>
      <c r="F2197" s="1224">
        <f>'SITE 13'!C656</f>
        <v>0</v>
      </c>
      <c r="G2197" s="1225">
        <f>'SITE 13'!D656</f>
        <v>0</v>
      </c>
      <c r="H2197" s="1226">
        <f>'SITE 13'!E656</f>
        <v>0</v>
      </c>
    </row>
    <row r="2198" spans="1:8" x14ac:dyDescent="0.25">
      <c r="A2198" s="1217" t="s">
        <v>423</v>
      </c>
      <c r="B2198" s="1217" t="str">
        <f>'SITE 13'!$H$6</f>
        <v>SITE 13</v>
      </c>
      <c r="C2198" s="1217" t="s">
        <v>609</v>
      </c>
      <c r="D2198" s="1218" t="s">
        <v>46</v>
      </c>
      <c r="E2198" s="1223" t="str">
        <f>'SITE 13'!B657</f>
        <v>Animateur 15</v>
      </c>
      <c r="F2198" s="1224">
        <f>'SITE 13'!C657</f>
        <v>0</v>
      </c>
      <c r="G2198" s="1225">
        <f>'SITE 13'!D657</f>
        <v>0</v>
      </c>
      <c r="H2198" s="1226">
        <f>'SITE 13'!E657</f>
        <v>0</v>
      </c>
    </row>
    <row r="2199" spans="1:8" x14ac:dyDescent="0.25">
      <c r="A2199" s="1217" t="s">
        <v>423</v>
      </c>
      <c r="B2199" s="1217" t="str">
        <f>'SITE 13'!$H$6</f>
        <v>SITE 13</v>
      </c>
      <c r="C2199" s="1217" t="s">
        <v>609</v>
      </c>
      <c r="D2199" s="1218" t="s">
        <v>315</v>
      </c>
      <c r="E2199" s="1223" t="str">
        <f>'SITE 13'!B661</f>
        <v>Agents d'entretien 1</v>
      </c>
      <c r="F2199" s="1224">
        <f>'SITE 13'!C661</f>
        <v>0</v>
      </c>
      <c r="G2199" s="1225">
        <f>'SITE 13'!D661</f>
        <v>0</v>
      </c>
      <c r="H2199" s="1226">
        <f>'SITE 13'!E661</f>
        <v>0</v>
      </c>
    </row>
    <row r="2200" spans="1:8" x14ac:dyDescent="0.25">
      <c r="A2200" s="1217" t="s">
        <v>423</v>
      </c>
      <c r="B2200" s="1217" t="str">
        <f>'SITE 13'!$H$6</f>
        <v>SITE 13</v>
      </c>
      <c r="C2200" s="1217" t="s">
        <v>609</v>
      </c>
      <c r="D2200" s="1218" t="s">
        <v>315</v>
      </c>
      <c r="E2200" s="1223" t="str">
        <f>'SITE 13'!B662</f>
        <v>Agents d'entretien 2</v>
      </c>
      <c r="F2200" s="1224">
        <f>'SITE 13'!C662</f>
        <v>0</v>
      </c>
      <c r="G2200" s="1225">
        <f>'SITE 13'!D662</f>
        <v>0</v>
      </c>
      <c r="H2200" s="1226">
        <f>'SITE 13'!E662</f>
        <v>0</v>
      </c>
    </row>
    <row r="2201" spans="1:8" x14ac:dyDescent="0.25">
      <c r="A2201" s="1217" t="s">
        <v>423</v>
      </c>
      <c r="B2201" s="1217" t="str">
        <f>'SITE 13'!$H$6</f>
        <v>SITE 13</v>
      </c>
      <c r="C2201" s="1217" t="s">
        <v>609</v>
      </c>
      <c r="D2201" s="1218" t="s">
        <v>315</v>
      </c>
      <c r="E2201" s="1223" t="str">
        <f>'SITE 13'!B663</f>
        <v>Agents d'entretien 3</v>
      </c>
      <c r="F2201" s="1224">
        <f>'SITE 13'!C663</f>
        <v>0</v>
      </c>
      <c r="G2201" s="1225">
        <f>'SITE 13'!D663</f>
        <v>0</v>
      </c>
      <c r="H2201" s="1226">
        <f>'SITE 13'!E663</f>
        <v>0</v>
      </c>
    </row>
    <row r="2202" spans="1:8" x14ac:dyDescent="0.25">
      <c r="A2202" s="1217" t="s">
        <v>423</v>
      </c>
      <c r="B2202" s="1217" t="str">
        <f>'SITE 13'!$H$6</f>
        <v>SITE 13</v>
      </c>
      <c r="C2202" s="1217" t="s">
        <v>609</v>
      </c>
      <c r="D2202" s="1218" t="s">
        <v>316</v>
      </c>
      <c r="E2202" s="1223" t="str">
        <f>'SITE 13'!B667</f>
        <v>Secrétaire 1</v>
      </c>
      <c r="F2202" s="1224">
        <f>'SITE 13'!C667</f>
        <v>0</v>
      </c>
      <c r="G2202" s="1225">
        <f>'SITE 13'!D667</f>
        <v>0</v>
      </c>
      <c r="H2202" s="1226">
        <f>'SITE 13'!E667</f>
        <v>0</v>
      </c>
    </row>
    <row r="2203" spans="1:8" x14ac:dyDescent="0.25">
      <c r="A2203" s="1217" t="s">
        <v>423</v>
      </c>
      <c r="B2203" s="1217" t="str">
        <f>'SITE 13'!$H$6</f>
        <v>SITE 13</v>
      </c>
      <c r="C2203" s="1217" t="s">
        <v>609</v>
      </c>
      <c r="D2203" s="1218" t="s">
        <v>316</v>
      </c>
      <c r="E2203" s="1223" t="str">
        <f>'SITE 13'!B668</f>
        <v>Secrétaire 2</v>
      </c>
      <c r="F2203" s="1224">
        <f>'SITE 13'!C668</f>
        <v>0</v>
      </c>
      <c r="G2203" s="1225">
        <f>'SITE 13'!D668</f>
        <v>0</v>
      </c>
      <c r="H2203" s="1226">
        <f>'SITE 13'!E668</f>
        <v>0</v>
      </c>
    </row>
    <row r="2204" spans="1:8" x14ac:dyDescent="0.25">
      <c r="A2204" s="1217" t="s">
        <v>423</v>
      </c>
      <c r="B2204" s="1217" t="str">
        <f>'SITE 13'!$H$6</f>
        <v>SITE 13</v>
      </c>
      <c r="C2204" s="1217" t="s">
        <v>609</v>
      </c>
      <c r="D2204" s="1218" t="s">
        <v>316</v>
      </c>
      <c r="E2204" s="1223" t="str">
        <f>'SITE 13'!B669</f>
        <v>Secrétaire 3</v>
      </c>
      <c r="F2204" s="1224">
        <f>'SITE 13'!C669</f>
        <v>0</v>
      </c>
      <c r="G2204" s="1225">
        <f>'SITE 13'!D669</f>
        <v>0</v>
      </c>
      <c r="H2204" s="1226">
        <f>'SITE 13'!E669</f>
        <v>0</v>
      </c>
    </row>
    <row r="2205" spans="1:8" x14ac:dyDescent="0.25">
      <c r="A2205" s="1217" t="s">
        <v>423</v>
      </c>
      <c r="B2205" s="1217" t="str">
        <f>'SITE 13'!$H$6</f>
        <v>SITE 13</v>
      </c>
      <c r="C2205" s="1217" t="s">
        <v>609</v>
      </c>
      <c r="D2205" s="1218" t="s">
        <v>316</v>
      </c>
      <c r="E2205" s="1223" t="str">
        <f>'SITE 13'!B670</f>
        <v>Secrétaire 4</v>
      </c>
      <c r="F2205" s="1224">
        <f>'SITE 13'!C670</f>
        <v>0</v>
      </c>
      <c r="G2205" s="1225">
        <f>'SITE 13'!D670</f>
        <v>0</v>
      </c>
      <c r="H2205" s="1226">
        <f>'SITE 13'!E670</f>
        <v>0</v>
      </c>
    </row>
    <row r="2206" spans="1:8" x14ac:dyDescent="0.25">
      <c r="A2206" s="1217" t="s">
        <v>423</v>
      </c>
      <c r="B2206" s="1217" t="str">
        <f>'SITE 13'!$H$6</f>
        <v>SITE 13</v>
      </c>
      <c r="C2206" s="1217" t="s">
        <v>609</v>
      </c>
      <c r="D2206" s="1218" t="s">
        <v>316</v>
      </c>
      <c r="E2206" s="1223" t="str">
        <f>'SITE 13'!B671</f>
        <v>Secrétaire 5</v>
      </c>
      <c r="F2206" s="1224">
        <f>'SITE 13'!C671</f>
        <v>0</v>
      </c>
      <c r="G2206" s="1225">
        <f>'SITE 13'!D671</f>
        <v>0</v>
      </c>
      <c r="H2206" s="1226">
        <f>'SITE 13'!E671</f>
        <v>0</v>
      </c>
    </row>
    <row r="2207" spans="1:8" x14ac:dyDescent="0.25">
      <c r="A2207" s="1217" t="s">
        <v>423</v>
      </c>
      <c r="B2207" s="1217" t="str">
        <f>'SITE 13'!$H$6</f>
        <v>SITE 13</v>
      </c>
      <c r="C2207" s="1217" t="s">
        <v>608</v>
      </c>
      <c r="D2207" s="1218" t="s">
        <v>21</v>
      </c>
      <c r="E2207" s="1223" t="str">
        <f>'SITE 13'!B752</f>
        <v>Coordinateur 1</v>
      </c>
      <c r="F2207" s="1224">
        <f>'SITE 13'!C752</f>
        <v>0</v>
      </c>
      <c r="G2207" s="1225">
        <f>'SITE 13'!D752</f>
        <v>0</v>
      </c>
      <c r="H2207" s="1226">
        <f>'SITE 13'!E752</f>
        <v>0</v>
      </c>
    </row>
    <row r="2208" spans="1:8" x14ac:dyDescent="0.25">
      <c r="A2208" s="1217" t="s">
        <v>423</v>
      </c>
      <c r="B2208" s="1217" t="str">
        <f>'SITE 13'!$H$6</f>
        <v>SITE 13</v>
      </c>
      <c r="C2208" s="1217" t="s">
        <v>608</v>
      </c>
      <c r="D2208" s="1218" t="s">
        <v>21</v>
      </c>
      <c r="E2208" s="1223" t="str">
        <f>'SITE 13'!B753</f>
        <v>Coordinateur 2</v>
      </c>
      <c r="F2208" s="1224">
        <f>'SITE 13'!C753</f>
        <v>0</v>
      </c>
      <c r="G2208" s="1225">
        <f>'SITE 13'!D753</f>
        <v>0</v>
      </c>
      <c r="H2208" s="1226">
        <f>'SITE 13'!E753</f>
        <v>0</v>
      </c>
    </row>
    <row r="2209" spans="1:8" x14ac:dyDescent="0.25">
      <c r="A2209" s="1217" t="s">
        <v>423</v>
      </c>
      <c r="B2209" s="1217" t="str">
        <f>'SITE 13'!$H$6</f>
        <v>SITE 13</v>
      </c>
      <c r="C2209" s="1217" t="s">
        <v>608</v>
      </c>
      <c r="D2209" s="1218" t="s">
        <v>21</v>
      </c>
      <c r="E2209" s="1223" t="str">
        <f>'SITE 13'!B754</f>
        <v>Coordinateur 3</v>
      </c>
      <c r="F2209" s="1224">
        <f>'SITE 13'!C754</f>
        <v>0</v>
      </c>
      <c r="G2209" s="1225">
        <f>'SITE 13'!D754</f>
        <v>0</v>
      </c>
      <c r="H2209" s="1226">
        <f>'SITE 13'!E754</f>
        <v>0</v>
      </c>
    </row>
    <row r="2210" spans="1:8" x14ac:dyDescent="0.25">
      <c r="A2210" s="1217" t="s">
        <v>423</v>
      </c>
      <c r="B2210" s="1217" t="str">
        <f>'SITE 13'!$H$6</f>
        <v>SITE 13</v>
      </c>
      <c r="C2210" s="1217" t="s">
        <v>608</v>
      </c>
      <c r="D2210" s="1218" t="s">
        <v>605</v>
      </c>
      <c r="E2210" s="1223" t="str">
        <f>'SITE 13'!B758</f>
        <v>Responsable 1</v>
      </c>
      <c r="F2210" s="1224">
        <f>'SITE 13'!C758</f>
        <v>0</v>
      </c>
      <c r="G2210" s="1225">
        <f>'SITE 13'!D758</f>
        <v>0</v>
      </c>
      <c r="H2210" s="1226">
        <f>'SITE 13'!E758</f>
        <v>0</v>
      </c>
    </row>
    <row r="2211" spans="1:8" x14ac:dyDescent="0.25">
      <c r="A2211" s="1217" t="s">
        <v>423</v>
      </c>
      <c r="B2211" s="1217" t="str">
        <f>'SITE 13'!$H$6</f>
        <v>SITE 13</v>
      </c>
      <c r="C2211" s="1217" t="s">
        <v>608</v>
      </c>
      <c r="D2211" s="1218" t="s">
        <v>605</v>
      </c>
      <c r="E2211" s="1223" t="str">
        <f>'SITE 13'!B759</f>
        <v>Responsable 2</v>
      </c>
      <c r="F2211" s="1224">
        <f>'SITE 13'!C759</f>
        <v>0</v>
      </c>
      <c r="G2211" s="1225">
        <f>'SITE 13'!D759</f>
        <v>0</v>
      </c>
      <c r="H2211" s="1226">
        <f>'SITE 13'!E759</f>
        <v>0</v>
      </c>
    </row>
    <row r="2212" spans="1:8" x14ac:dyDescent="0.25">
      <c r="A2212" s="1217" t="s">
        <v>423</v>
      </c>
      <c r="B2212" s="1217" t="str">
        <f>'SITE 13'!$H$6</f>
        <v>SITE 13</v>
      </c>
      <c r="C2212" s="1217" t="s">
        <v>608</v>
      </c>
      <c r="D2212" s="1218" t="s">
        <v>605</v>
      </c>
      <c r="E2212" s="1223" t="str">
        <f>'SITE 13'!B760</f>
        <v>Responsable 3</v>
      </c>
      <c r="F2212" s="1224">
        <f>'SITE 13'!C760</f>
        <v>0</v>
      </c>
      <c r="G2212" s="1225">
        <f>'SITE 13'!D760</f>
        <v>0</v>
      </c>
      <c r="H2212" s="1226">
        <f>'SITE 13'!E760</f>
        <v>0</v>
      </c>
    </row>
    <row r="2213" spans="1:8" x14ac:dyDescent="0.25">
      <c r="A2213" s="1217" t="s">
        <v>423</v>
      </c>
      <c r="B2213" s="1217" t="str">
        <f>'SITE 13'!$H$6</f>
        <v>SITE 13</v>
      </c>
      <c r="C2213" s="1217" t="s">
        <v>608</v>
      </c>
      <c r="D2213" s="1218" t="s">
        <v>46</v>
      </c>
      <c r="E2213" s="1223" t="str">
        <f>'SITE 13'!B764</f>
        <v>Animateur 1</v>
      </c>
      <c r="F2213" s="1224">
        <f>'SITE 13'!C764</f>
        <v>0</v>
      </c>
      <c r="G2213" s="1225">
        <f>'SITE 13'!D764</f>
        <v>0</v>
      </c>
      <c r="H2213" s="1226">
        <f>'SITE 13'!E764</f>
        <v>0</v>
      </c>
    </row>
    <row r="2214" spans="1:8" x14ac:dyDescent="0.25">
      <c r="A2214" s="1217" t="s">
        <v>423</v>
      </c>
      <c r="B2214" s="1217" t="str">
        <f>'SITE 13'!$H$6</f>
        <v>SITE 13</v>
      </c>
      <c r="C2214" s="1217" t="s">
        <v>608</v>
      </c>
      <c r="D2214" s="1218" t="s">
        <v>46</v>
      </c>
      <c r="E2214" s="1223" t="str">
        <f>'SITE 13'!B765</f>
        <v>Animateur 2</v>
      </c>
      <c r="F2214" s="1224">
        <f>'SITE 13'!C765</f>
        <v>0</v>
      </c>
      <c r="G2214" s="1225">
        <f>'SITE 13'!D765</f>
        <v>0</v>
      </c>
      <c r="H2214" s="1226">
        <f>'SITE 13'!E765</f>
        <v>0</v>
      </c>
    </row>
    <row r="2215" spans="1:8" x14ac:dyDescent="0.25">
      <c r="A2215" s="1217" t="s">
        <v>423</v>
      </c>
      <c r="B2215" s="1217" t="str">
        <f>'SITE 13'!$H$6</f>
        <v>SITE 13</v>
      </c>
      <c r="C2215" s="1217" t="s">
        <v>608</v>
      </c>
      <c r="D2215" s="1218" t="s">
        <v>46</v>
      </c>
      <c r="E2215" s="1223" t="str">
        <f>'SITE 13'!B766</f>
        <v>Animateur 3</v>
      </c>
      <c r="F2215" s="1224">
        <f>'SITE 13'!C766</f>
        <v>0</v>
      </c>
      <c r="G2215" s="1225">
        <f>'SITE 13'!D766</f>
        <v>0</v>
      </c>
      <c r="H2215" s="1226">
        <f>'SITE 13'!E766</f>
        <v>0</v>
      </c>
    </row>
    <row r="2216" spans="1:8" x14ac:dyDescent="0.25">
      <c r="A2216" s="1217" t="s">
        <v>423</v>
      </c>
      <c r="B2216" s="1217" t="str">
        <f>'SITE 13'!$H$6</f>
        <v>SITE 13</v>
      </c>
      <c r="C2216" s="1217" t="s">
        <v>608</v>
      </c>
      <c r="D2216" s="1218" t="s">
        <v>46</v>
      </c>
      <c r="E2216" s="1223" t="str">
        <f>'SITE 13'!B767</f>
        <v>Animateur 4</v>
      </c>
      <c r="F2216" s="1224">
        <f>'SITE 13'!C767</f>
        <v>0</v>
      </c>
      <c r="G2216" s="1225">
        <f>'SITE 13'!D767</f>
        <v>0</v>
      </c>
      <c r="H2216" s="1226">
        <f>'SITE 13'!E767</f>
        <v>0</v>
      </c>
    </row>
    <row r="2217" spans="1:8" x14ac:dyDescent="0.25">
      <c r="A2217" s="1217" t="s">
        <v>423</v>
      </c>
      <c r="B2217" s="1217" t="str">
        <f>'SITE 13'!$H$6</f>
        <v>SITE 13</v>
      </c>
      <c r="C2217" s="1217" t="s">
        <v>608</v>
      </c>
      <c r="D2217" s="1218" t="s">
        <v>46</v>
      </c>
      <c r="E2217" s="1223" t="str">
        <f>'SITE 13'!B768</f>
        <v>Animateur 5</v>
      </c>
      <c r="F2217" s="1224">
        <f>'SITE 13'!C768</f>
        <v>0</v>
      </c>
      <c r="G2217" s="1225">
        <f>'SITE 13'!D768</f>
        <v>0</v>
      </c>
      <c r="H2217" s="1226">
        <f>'SITE 13'!E768</f>
        <v>0</v>
      </c>
    </row>
    <row r="2218" spans="1:8" x14ac:dyDescent="0.25">
      <c r="A2218" s="1217" t="s">
        <v>423</v>
      </c>
      <c r="B2218" s="1217" t="str">
        <f>'SITE 13'!$H$6</f>
        <v>SITE 13</v>
      </c>
      <c r="C2218" s="1217" t="s">
        <v>608</v>
      </c>
      <c r="D2218" s="1218" t="s">
        <v>46</v>
      </c>
      <c r="E2218" s="1223" t="str">
        <f>'SITE 13'!B769</f>
        <v>Animateur 6</v>
      </c>
      <c r="F2218" s="1224">
        <f>'SITE 13'!C769</f>
        <v>0</v>
      </c>
      <c r="G2218" s="1225">
        <f>'SITE 13'!D769</f>
        <v>0</v>
      </c>
      <c r="H2218" s="1226">
        <f>'SITE 13'!E769</f>
        <v>0</v>
      </c>
    </row>
    <row r="2219" spans="1:8" x14ac:dyDescent="0.25">
      <c r="A2219" s="1217" t="s">
        <v>423</v>
      </c>
      <c r="B2219" s="1217" t="str">
        <f>'SITE 13'!$H$6</f>
        <v>SITE 13</v>
      </c>
      <c r="C2219" s="1217" t="s">
        <v>608</v>
      </c>
      <c r="D2219" s="1218" t="s">
        <v>46</v>
      </c>
      <c r="E2219" s="1223" t="str">
        <f>'SITE 13'!B770</f>
        <v>Animateur 7</v>
      </c>
      <c r="F2219" s="1224">
        <f>'SITE 13'!C770</f>
        <v>0</v>
      </c>
      <c r="G2219" s="1225">
        <f>'SITE 13'!D770</f>
        <v>0</v>
      </c>
      <c r="H2219" s="1226">
        <f>'SITE 13'!E770</f>
        <v>0</v>
      </c>
    </row>
    <row r="2220" spans="1:8" x14ac:dyDescent="0.25">
      <c r="A2220" s="1217" t="s">
        <v>423</v>
      </c>
      <c r="B2220" s="1217" t="str">
        <f>'SITE 13'!$H$6</f>
        <v>SITE 13</v>
      </c>
      <c r="C2220" s="1217" t="s">
        <v>608</v>
      </c>
      <c r="D2220" s="1218" t="s">
        <v>46</v>
      </c>
      <c r="E2220" s="1223" t="str">
        <f>'SITE 13'!B771</f>
        <v>Animateur 8</v>
      </c>
      <c r="F2220" s="1224">
        <f>'SITE 13'!C771</f>
        <v>0</v>
      </c>
      <c r="G2220" s="1225">
        <f>'SITE 13'!D771</f>
        <v>0</v>
      </c>
      <c r="H2220" s="1226">
        <f>'SITE 13'!E771</f>
        <v>0</v>
      </c>
    </row>
    <row r="2221" spans="1:8" x14ac:dyDescent="0.25">
      <c r="A2221" s="1217" t="s">
        <v>423</v>
      </c>
      <c r="B2221" s="1217" t="str">
        <f>'SITE 13'!$H$6</f>
        <v>SITE 13</v>
      </c>
      <c r="C2221" s="1217" t="s">
        <v>608</v>
      </c>
      <c r="D2221" s="1218" t="s">
        <v>46</v>
      </c>
      <c r="E2221" s="1223" t="str">
        <f>'SITE 13'!B772</f>
        <v>Animateur 9</v>
      </c>
      <c r="F2221" s="1224">
        <f>'SITE 13'!C772</f>
        <v>0</v>
      </c>
      <c r="G2221" s="1225">
        <f>'SITE 13'!D772</f>
        <v>0</v>
      </c>
      <c r="H2221" s="1226">
        <f>'SITE 13'!E772</f>
        <v>0</v>
      </c>
    </row>
    <row r="2222" spans="1:8" x14ac:dyDescent="0.25">
      <c r="A2222" s="1217" t="s">
        <v>423</v>
      </c>
      <c r="B2222" s="1217" t="str">
        <f>'SITE 13'!$H$6</f>
        <v>SITE 13</v>
      </c>
      <c r="C2222" s="1217" t="s">
        <v>608</v>
      </c>
      <c r="D2222" s="1218" t="s">
        <v>46</v>
      </c>
      <c r="E2222" s="1223" t="str">
        <f>'SITE 13'!B773</f>
        <v>Animateur 10</v>
      </c>
      <c r="F2222" s="1224">
        <f>'SITE 13'!C773</f>
        <v>0</v>
      </c>
      <c r="G2222" s="1225">
        <f>'SITE 13'!D773</f>
        <v>0</v>
      </c>
      <c r="H2222" s="1226">
        <f>'SITE 13'!E773</f>
        <v>0</v>
      </c>
    </row>
    <row r="2223" spans="1:8" x14ac:dyDescent="0.25">
      <c r="A2223" s="1217" t="s">
        <v>423</v>
      </c>
      <c r="B2223" s="1217" t="str">
        <f>'SITE 13'!$H$6</f>
        <v>SITE 13</v>
      </c>
      <c r="C2223" s="1217" t="s">
        <v>608</v>
      </c>
      <c r="D2223" s="1218" t="s">
        <v>46</v>
      </c>
      <c r="E2223" s="1223" t="str">
        <f>'SITE 13'!B774</f>
        <v>Animateur 11</v>
      </c>
      <c r="F2223" s="1224">
        <f>'SITE 13'!C774</f>
        <v>0</v>
      </c>
      <c r="G2223" s="1225">
        <f>'SITE 13'!D774</f>
        <v>0</v>
      </c>
      <c r="H2223" s="1226">
        <f>'SITE 13'!E774</f>
        <v>0</v>
      </c>
    </row>
    <row r="2224" spans="1:8" x14ac:dyDescent="0.25">
      <c r="A2224" s="1217" t="s">
        <v>423</v>
      </c>
      <c r="B2224" s="1217" t="str">
        <f>'SITE 13'!$H$6</f>
        <v>SITE 13</v>
      </c>
      <c r="C2224" s="1217" t="s">
        <v>608</v>
      </c>
      <c r="D2224" s="1218" t="s">
        <v>46</v>
      </c>
      <c r="E2224" s="1223" t="str">
        <f>'SITE 13'!B775</f>
        <v>Animateur 12</v>
      </c>
      <c r="F2224" s="1224">
        <f>'SITE 13'!C775</f>
        <v>0</v>
      </c>
      <c r="G2224" s="1225">
        <f>'SITE 13'!D775</f>
        <v>0</v>
      </c>
      <c r="H2224" s="1226">
        <f>'SITE 13'!E775</f>
        <v>0</v>
      </c>
    </row>
    <row r="2225" spans="1:8" x14ac:dyDescent="0.25">
      <c r="A2225" s="1217" t="s">
        <v>423</v>
      </c>
      <c r="B2225" s="1217" t="str">
        <f>'SITE 13'!$H$6</f>
        <v>SITE 13</v>
      </c>
      <c r="C2225" s="1217" t="s">
        <v>608</v>
      </c>
      <c r="D2225" s="1218" t="s">
        <v>46</v>
      </c>
      <c r="E2225" s="1223" t="str">
        <f>'SITE 13'!B776</f>
        <v>Animateur 13</v>
      </c>
      <c r="F2225" s="1224">
        <f>'SITE 13'!C776</f>
        <v>0</v>
      </c>
      <c r="G2225" s="1225">
        <f>'SITE 13'!D776</f>
        <v>0</v>
      </c>
      <c r="H2225" s="1226">
        <f>'SITE 13'!E776</f>
        <v>0</v>
      </c>
    </row>
    <row r="2226" spans="1:8" x14ac:dyDescent="0.25">
      <c r="A2226" s="1217" t="s">
        <v>423</v>
      </c>
      <c r="B2226" s="1217" t="str">
        <f>'SITE 13'!$H$6</f>
        <v>SITE 13</v>
      </c>
      <c r="C2226" s="1217" t="s">
        <v>608</v>
      </c>
      <c r="D2226" s="1218" t="s">
        <v>46</v>
      </c>
      <c r="E2226" s="1223" t="str">
        <f>'SITE 13'!B777</f>
        <v>Animateur 14</v>
      </c>
      <c r="F2226" s="1224">
        <f>'SITE 13'!C777</f>
        <v>0</v>
      </c>
      <c r="G2226" s="1225">
        <f>'SITE 13'!D777</f>
        <v>0</v>
      </c>
      <c r="H2226" s="1226">
        <f>'SITE 13'!E777</f>
        <v>0</v>
      </c>
    </row>
    <row r="2227" spans="1:8" x14ac:dyDescent="0.25">
      <c r="A2227" s="1217" t="s">
        <v>423</v>
      </c>
      <c r="B2227" s="1217" t="str">
        <f>'SITE 13'!$H$6</f>
        <v>SITE 13</v>
      </c>
      <c r="C2227" s="1217" t="s">
        <v>608</v>
      </c>
      <c r="D2227" s="1218" t="s">
        <v>46</v>
      </c>
      <c r="E2227" s="1223" t="str">
        <f>'SITE 13'!B778</f>
        <v>Animateur 15</v>
      </c>
      <c r="F2227" s="1224">
        <f>'SITE 13'!C778</f>
        <v>0</v>
      </c>
      <c r="G2227" s="1225">
        <f>'SITE 13'!D778</f>
        <v>0</v>
      </c>
      <c r="H2227" s="1226">
        <f>'SITE 13'!E778</f>
        <v>0</v>
      </c>
    </row>
    <row r="2228" spans="1:8" x14ac:dyDescent="0.25">
      <c r="A2228" s="1217" t="s">
        <v>423</v>
      </c>
      <c r="B2228" s="1217" t="str">
        <f>'SITE 13'!$H$6</f>
        <v>SITE 13</v>
      </c>
      <c r="C2228" s="1217" t="s">
        <v>608</v>
      </c>
      <c r="D2228" s="1218" t="s">
        <v>315</v>
      </c>
      <c r="E2228" s="1223" t="str">
        <f>'SITE 13'!B782</f>
        <v>Agents d'entretien 1</v>
      </c>
      <c r="F2228" s="1224">
        <f>'SITE 13'!C782</f>
        <v>0</v>
      </c>
      <c r="G2228" s="1225">
        <f>'SITE 13'!D782</f>
        <v>0</v>
      </c>
      <c r="H2228" s="1226">
        <f>'SITE 13'!E782</f>
        <v>0</v>
      </c>
    </row>
    <row r="2229" spans="1:8" x14ac:dyDescent="0.25">
      <c r="A2229" s="1217" t="s">
        <v>423</v>
      </c>
      <c r="B2229" s="1217" t="str">
        <f>'SITE 13'!$H$6</f>
        <v>SITE 13</v>
      </c>
      <c r="C2229" s="1217" t="s">
        <v>608</v>
      </c>
      <c r="D2229" s="1218" t="s">
        <v>315</v>
      </c>
      <c r="E2229" s="1223" t="str">
        <f>'SITE 13'!B783</f>
        <v>Agents d'entretien 2</v>
      </c>
      <c r="F2229" s="1224">
        <f>'SITE 13'!C783</f>
        <v>0</v>
      </c>
      <c r="G2229" s="1225">
        <f>'SITE 13'!D783</f>
        <v>0</v>
      </c>
      <c r="H2229" s="1226">
        <f>'SITE 13'!E783</f>
        <v>0</v>
      </c>
    </row>
    <row r="2230" spans="1:8" x14ac:dyDescent="0.25">
      <c r="A2230" s="1217" t="s">
        <v>423</v>
      </c>
      <c r="B2230" s="1217" t="str">
        <f>'SITE 13'!$H$6</f>
        <v>SITE 13</v>
      </c>
      <c r="C2230" s="1217" t="s">
        <v>608</v>
      </c>
      <c r="D2230" s="1218" t="s">
        <v>315</v>
      </c>
      <c r="E2230" s="1223" t="str">
        <f>'SITE 13'!B784</f>
        <v>Agents d'entretien 3</v>
      </c>
      <c r="F2230" s="1224">
        <f>'SITE 13'!C784</f>
        <v>0</v>
      </c>
      <c r="G2230" s="1225">
        <f>'SITE 13'!D784</f>
        <v>0</v>
      </c>
      <c r="H2230" s="1226">
        <f>'SITE 13'!E784</f>
        <v>0</v>
      </c>
    </row>
    <row r="2231" spans="1:8" x14ac:dyDescent="0.25">
      <c r="A2231" s="1217" t="s">
        <v>423</v>
      </c>
      <c r="B2231" s="1217" t="str">
        <f>'SITE 13'!$H$6</f>
        <v>SITE 13</v>
      </c>
      <c r="C2231" s="1217" t="s">
        <v>608</v>
      </c>
      <c r="D2231" s="1218" t="s">
        <v>316</v>
      </c>
      <c r="E2231" s="1223" t="str">
        <f>'SITE 13'!B788</f>
        <v>Secrétaire 1</v>
      </c>
      <c r="F2231" s="1224">
        <f>'SITE 13'!C788</f>
        <v>0</v>
      </c>
      <c r="G2231" s="1225">
        <f>'SITE 13'!D788</f>
        <v>0</v>
      </c>
      <c r="H2231" s="1226">
        <f>'SITE 13'!E788</f>
        <v>0</v>
      </c>
    </row>
    <row r="2232" spans="1:8" x14ac:dyDescent="0.25">
      <c r="A2232" s="1217" t="s">
        <v>423</v>
      </c>
      <c r="B2232" s="1217" t="str">
        <f>'SITE 13'!$H$6</f>
        <v>SITE 13</v>
      </c>
      <c r="C2232" s="1217" t="s">
        <v>608</v>
      </c>
      <c r="D2232" s="1218" t="s">
        <v>316</v>
      </c>
      <c r="E2232" s="1223" t="str">
        <f>'SITE 13'!B789</f>
        <v>Secrétaire 2</v>
      </c>
      <c r="F2232" s="1224">
        <f>'SITE 13'!C789</f>
        <v>0</v>
      </c>
      <c r="G2232" s="1225">
        <f>'SITE 13'!D789</f>
        <v>0</v>
      </c>
      <c r="H2232" s="1226">
        <f>'SITE 13'!E789</f>
        <v>0</v>
      </c>
    </row>
    <row r="2233" spans="1:8" x14ac:dyDescent="0.25">
      <c r="A2233" s="1217" t="s">
        <v>423</v>
      </c>
      <c r="B2233" s="1217" t="str">
        <f>'SITE 13'!$H$6</f>
        <v>SITE 13</v>
      </c>
      <c r="C2233" s="1217" t="s">
        <v>608</v>
      </c>
      <c r="D2233" s="1218" t="s">
        <v>316</v>
      </c>
      <c r="E2233" s="1223" t="str">
        <f>'SITE 13'!B790</f>
        <v>Secrétaire 3</v>
      </c>
      <c r="F2233" s="1224">
        <f>'SITE 13'!C790</f>
        <v>0</v>
      </c>
      <c r="G2233" s="1225">
        <f>'SITE 13'!D790</f>
        <v>0</v>
      </c>
      <c r="H2233" s="1226">
        <f>'SITE 13'!E790</f>
        <v>0</v>
      </c>
    </row>
    <row r="2234" spans="1:8" x14ac:dyDescent="0.25">
      <c r="A2234" s="1217" t="s">
        <v>423</v>
      </c>
      <c r="B2234" s="1217" t="str">
        <f>'SITE 13'!$H$6</f>
        <v>SITE 13</v>
      </c>
      <c r="C2234" s="1217" t="s">
        <v>608</v>
      </c>
      <c r="D2234" s="1218" t="s">
        <v>316</v>
      </c>
      <c r="E2234" s="1223" t="str">
        <f>'SITE 13'!B791</f>
        <v>Secrétaire 4</v>
      </c>
      <c r="F2234" s="1224">
        <f>'SITE 13'!C791</f>
        <v>0</v>
      </c>
      <c r="G2234" s="1225">
        <f>'SITE 13'!D791</f>
        <v>0</v>
      </c>
      <c r="H2234" s="1226">
        <f>'SITE 13'!E791</f>
        <v>0</v>
      </c>
    </row>
    <row r="2235" spans="1:8" x14ac:dyDescent="0.25">
      <c r="A2235" s="1217" t="s">
        <v>423</v>
      </c>
      <c r="B2235" s="1217" t="str">
        <f>'SITE 13'!$H$6</f>
        <v>SITE 13</v>
      </c>
      <c r="C2235" s="1217" t="s">
        <v>608</v>
      </c>
      <c r="D2235" s="1218" t="s">
        <v>316</v>
      </c>
      <c r="E2235" s="1223" t="str">
        <f>'SITE 13'!B792</f>
        <v>Secrétaire 5</v>
      </c>
      <c r="F2235" s="1224">
        <f>'SITE 13'!C792</f>
        <v>0</v>
      </c>
      <c r="G2235" s="1225">
        <f>'SITE 13'!D792</f>
        <v>0</v>
      </c>
      <c r="H2235" s="1226">
        <f>'SITE 13'!E792</f>
        <v>0</v>
      </c>
    </row>
    <row r="2236" spans="1:8" x14ac:dyDescent="0.25">
      <c r="A2236" s="1217" t="s">
        <v>423</v>
      </c>
      <c r="B2236" s="1217" t="str">
        <f>'SITE 13'!$H$6</f>
        <v>SITE 13</v>
      </c>
      <c r="C2236" s="1217" t="s">
        <v>471</v>
      </c>
      <c r="D2236" s="1218" t="s">
        <v>21</v>
      </c>
      <c r="E2236" s="1223" t="str">
        <f>'SITE 13'!B874</f>
        <v>Coordinateur 1</v>
      </c>
      <c r="F2236" s="1224">
        <f>'SITE 13'!C874</f>
        <v>0</v>
      </c>
      <c r="G2236" s="1225">
        <f>'SITE 13'!D874</f>
        <v>0</v>
      </c>
      <c r="H2236" s="1226">
        <f>'SITE 13'!E874</f>
        <v>0</v>
      </c>
    </row>
    <row r="2237" spans="1:8" x14ac:dyDescent="0.25">
      <c r="A2237" s="1217" t="s">
        <v>423</v>
      </c>
      <c r="B2237" s="1217" t="str">
        <f>'SITE 13'!$H$6</f>
        <v>SITE 13</v>
      </c>
      <c r="C2237" s="1217" t="s">
        <v>471</v>
      </c>
      <c r="D2237" s="1218" t="s">
        <v>21</v>
      </c>
      <c r="E2237" s="1223" t="str">
        <f>'SITE 13'!B875</f>
        <v>Coordinateur 2</v>
      </c>
      <c r="F2237" s="1224">
        <f>'SITE 13'!C875</f>
        <v>0</v>
      </c>
      <c r="G2237" s="1225">
        <f>'SITE 13'!D875</f>
        <v>0</v>
      </c>
      <c r="H2237" s="1226">
        <f>'SITE 13'!E875</f>
        <v>0</v>
      </c>
    </row>
    <row r="2238" spans="1:8" x14ac:dyDescent="0.25">
      <c r="A2238" s="1217" t="s">
        <v>423</v>
      </c>
      <c r="B2238" s="1217" t="str">
        <f>'SITE 13'!$H$6</f>
        <v>SITE 13</v>
      </c>
      <c r="C2238" s="1217" t="s">
        <v>471</v>
      </c>
      <c r="D2238" s="1218" t="s">
        <v>21</v>
      </c>
      <c r="E2238" s="1223" t="str">
        <f>'SITE 13'!B876</f>
        <v>Coordinateur 3</v>
      </c>
      <c r="F2238" s="1224">
        <f>'SITE 13'!C876</f>
        <v>0</v>
      </c>
      <c r="G2238" s="1225">
        <f>'SITE 13'!D876</f>
        <v>0</v>
      </c>
      <c r="H2238" s="1226">
        <f>'SITE 13'!E876</f>
        <v>0</v>
      </c>
    </row>
    <row r="2239" spans="1:8" x14ac:dyDescent="0.25">
      <c r="A2239" s="1217" t="s">
        <v>423</v>
      </c>
      <c r="B2239" s="1217" t="str">
        <f>'SITE 13'!$H$6</f>
        <v>SITE 13</v>
      </c>
      <c r="C2239" s="1217" t="s">
        <v>471</v>
      </c>
      <c r="D2239" s="1218" t="s">
        <v>605</v>
      </c>
      <c r="E2239" s="1223" t="str">
        <f>'SITE 13'!B880</f>
        <v>Responsable 1</v>
      </c>
      <c r="F2239" s="1224">
        <f>'SITE 13'!C880</f>
        <v>0</v>
      </c>
      <c r="G2239" s="1225">
        <f>'SITE 13'!D880</f>
        <v>0</v>
      </c>
      <c r="H2239" s="1226">
        <f>'SITE 13'!E880</f>
        <v>0</v>
      </c>
    </row>
    <row r="2240" spans="1:8" x14ac:dyDescent="0.25">
      <c r="A2240" s="1217" t="s">
        <v>423</v>
      </c>
      <c r="B2240" s="1217" t="str">
        <f>'SITE 13'!$H$6</f>
        <v>SITE 13</v>
      </c>
      <c r="C2240" s="1217" t="s">
        <v>471</v>
      </c>
      <c r="D2240" s="1218" t="s">
        <v>605</v>
      </c>
      <c r="E2240" s="1223" t="str">
        <f>'SITE 13'!B881</f>
        <v>Responsable 2</v>
      </c>
      <c r="F2240" s="1224">
        <f>'SITE 13'!C881</f>
        <v>0</v>
      </c>
      <c r="G2240" s="1225">
        <f>'SITE 13'!D881</f>
        <v>0</v>
      </c>
      <c r="H2240" s="1226">
        <f>'SITE 13'!E881</f>
        <v>0</v>
      </c>
    </row>
    <row r="2241" spans="1:8" x14ac:dyDescent="0.25">
      <c r="A2241" s="1217" t="s">
        <v>423</v>
      </c>
      <c r="B2241" s="1217" t="str">
        <f>'SITE 13'!$H$6</f>
        <v>SITE 13</v>
      </c>
      <c r="C2241" s="1217" t="s">
        <v>471</v>
      </c>
      <c r="D2241" s="1218" t="s">
        <v>605</v>
      </c>
      <c r="E2241" s="1223" t="str">
        <f>'SITE 13'!B882</f>
        <v>Responsable 3</v>
      </c>
      <c r="F2241" s="1224">
        <f>'SITE 13'!C882</f>
        <v>0</v>
      </c>
      <c r="G2241" s="1225">
        <f>'SITE 13'!D882</f>
        <v>0</v>
      </c>
      <c r="H2241" s="1226">
        <f>'SITE 13'!E882</f>
        <v>0</v>
      </c>
    </row>
    <row r="2242" spans="1:8" x14ac:dyDescent="0.25">
      <c r="A2242" s="1217" t="s">
        <v>423</v>
      </c>
      <c r="B2242" s="1217" t="str">
        <f>'SITE 13'!$H$6</f>
        <v>SITE 13</v>
      </c>
      <c r="C2242" s="1217" t="s">
        <v>471</v>
      </c>
      <c r="D2242" s="1218" t="s">
        <v>46</v>
      </c>
      <c r="E2242" s="1223" t="str">
        <f>'SITE 13'!B886</f>
        <v>Animateur 1</v>
      </c>
      <c r="F2242" s="1224">
        <f>'SITE 13'!C886</f>
        <v>0</v>
      </c>
      <c r="G2242" s="1225">
        <f>'SITE 13'!D886</f>
        <v>0</v>
      </c>
      <c r="H2242" s="1226">
        <f>'SITE 13'!E886</f>
        <v>0</v>
      </c>
    </row>
    <row r="2243" spans="1:8" x14ac:dyDescent="0.25">
      <c r="A2243" s="1217" t="s">
        <v>423</v>
      </c>
      <c r="B2243" s="1217" t="str">
        <f>'SITE 13'!$H$6</f>
        <v>SITE 13</v>
      </c>
      <c r="C2243" s="1217" t="s">
        <v>471</v>
      </c>
      <c r="D2243" s="1218" t="s">
        <v>46</v>
      </c>
      <c r="E2243" s="1223" t="str">
        <f>'SITE 13'!B887</f>
        <v>Animateur 2</v>
      </c>
      <c r="F2243" s="1224">
        <f>'SITE 13'!C887</f>
        <v>0</v>
      </c>
      <c r="G2243" s="1225">
        <f>'SITE 13'!D887</f>
        <v>0</v>
      </c>
      <c r="H2243" s="1226">
        <f>'SITE 13'!E887</f>
        <v>0</v>
      </c>
    </row>
    <row r="2244" spans="1:8" x14ac:dyDescent="0.25">
      <c r="A2244" s="1217" t="s">
        <v>423</v>
      </c>
      <c r="B2244" s="1217" t="str">
        <f>'SITE 13'!$H$6</f>
        <v>SITE 13</v>
      </c>
      <c r="C2244" s="1217" t="s">
        <v>471</v>
      </c>
      <c r="D2244" s="1218" t="s">
        <v>46</v>
      </c>
      <c r="E2244" s="1223" t="str">
        <f>'SITE 13'!B888</f>
        <v>Animateur 3</v>
      </c>
      <c r="F2244" s="1224">
        <f>'SITE 13'!C888</f>
        <v>0</v>
      </c>
      <c r="G2244" s="1225">
        <f>'SITE 13'!D888</f>
        <v>0</v>
      </c>
      <c r="H2244" s="1226">
        <f>'SITE 13'!E888</f>
        <v>0</v>
      </c>
    </row>
    <row r="2245" spans="1:8" x14ac:dyDescent="0.25">
      <c r="A2245" s="1217" t="s">
        <v>423</v>
      </c>
      <c r="B2245" s="1217" t="str">
        <f>'SITE 13'!$H$6</f>
        <v>SITE 13</v>
      </c>
      <c r="C2245" s="1217" t="s">
        <v>471</v>
      </c>
      <c r="D2245" s="1218" t="s">
        <v>46</v>
      </c>
      <c r="E2245" s="1223" t="str">
        <f>'SITE 13'!B889</f>
        <v>Animateur 4</v>
      </c>
      <c r="F2245" s="1224">
        <f>'SITE 13'!C889</f>
        <v>0</v>
      </c>
      <c r="G2245" s="1225">
        <f>'SITE 13'!D889</f>
        <v>0</v>
      </c>
      <c r="H2245" s="1226">
        <f>'SITE 13'!E889</f>
        <v>0</v>
      </c>
    </row>
    <row r="2246" spans="1:8" x14ac:dyDescent="0.25">
      <c r="A2246" s="1217" t="s">
        <v>423</v>
      </c>
      <c r="B2246" s="1217" t="str">
        <f>'SITE 13'!$H$6</f>
        <v>SITE 13</v>
      </c>
      <c r="C2246" s="1217" t="s">
        <v>471</v>
      </c>
      <c r="D2246" s="1218" t="s">
        <v>46</v>
      </c>
      <c r="E2246" s="1223" t="str">
        <f>'SITE 13'!B890</f>
        <v>Animateur 5</v>
      </c>
      <c r="F2246" s="1224">
        <f>'SITE 13'!C890</f>
        <v>0</v>
      </c>
      <c r="G2246" s="1225">
        <f>'SITE 13'!D890</f>
        <v>0</v>
      </c>
      <c r="H2246" s="1226">
        <f>'SITE 13'!E890</f>
        <v>0</v>
      </c>
    </row>
    <row r="2247" spans="1:8" x14ac:dyDescent="0.25">
      <c r="A2247" s="1217" t="s">
        <v>423</v>
      </c>
      <c r="B2247" s="1217" t="str">
        <f>'SITE 13'!$H$6</f>
        <v>SITE 13</v>
      </c>
      <c r="C2247" s="1217" t="s">
        <v>471</v>
      </c>
      <c r="D2247" s="1218" t="s">
        <v>46</v>
      </c>
      <c r="E2247" s="1223" t="str">
        <f>'SITE 13'!B891</f>
        <v>Animateur 6</v>
      </c>
      <c r="F2247" s="1224">
        <f>'SITE 13'!C891</f>
        <v>0</v>
      </c>
      <c r="G2247" s="1225">
        <f>'SITE 13'!D891</f>
        <v>0</v>
      </c>
      <c r="H2247" s="1226">
        <f>'SITE 13'!E891</f>
        <v>0</v>
      </c>
    </row>
    <row r="2248" spans="1:8" x14ac:dyDescent="0.25">
      <c r="A2248" s="1217" t="s">
        <v>423</v>
      </c>
      <c r="B2248" s="1217" t="str">
        <f>'SITE 13'!$H$6</f>
        <v>SITE 13</v>
      </c>
      <c r="C2248" s="1217" t="s">
        <v>471</v>
      </c>
      <c r="D2248" s="1218" t="s">
        <v>46</v>
      </c>
      <c r="E2248" s="1223" t="str">
        <f>'SITE 13'!B892</f>
        <v>Animateur 7</v>
      </c>
      <c r="F2248" s="1224">
        <f>'SITE 13'!C892</f>
        <v>0</v>
      </c>
      <c r="G2248" s="1225">
        <f>'SITE 13'!D892</f>
        <v>0</v>
      </c>
      <c r="H2248" s="1226">
        <f>'SITE 13'!E892</f>
        <v>0</v>
      </c>
    </row>
    <row r="2249" spans="1:8" x14ac:dyDescent="0.25">
      <c r="A2249" s="1217" t="s">
        <v>423</v>
      </c>
      <c r="B2249" s="1217" t="str">
        <f>'SITE 13'!$H$6</f>
        <v>SITE 13</v>
      </c>
      <c r="C2249" s="1217" t="s">
        <v>471</v>
      </c>
      <c r="D2249" s="1218" t="s">
        <v>46</v>
      </c>
      <c r="E2249" s="1223" t="str">
        <f>'SITE 13'!B893</f>
        <v>Animateur 8</v>
      </c>
      <c r="F2249" s="1224">
        <f>'SITE 13'!C893</f>
        <v>0</v>
      </c>
      <c r="G2249" s="1225">
        <f>'SITE 13'!D893</f>
        <v>0</v>
      </c>
      <c r="H2249" s="1226">
        <f>'SITE 13'!E893</f>
        <v>0</v>
      </c>
    </row>
    <row r="2250" spans="1:8" x14ac:dyDescent="0.25">
      <c r="A2250" s="1217" t="s">
        <v>423</v>
      </c>
      <c r="B2250" s="1217" t="str">
        <f>'SITE 13'!$H$6</f>
        <v>SITE 13</v>
      </c>
      <c r="C2250" s="1217" t="s">
        <v>471</v>
      </c>
      <c r="D2250" s="1218" t="s">
        <v>46</v>
      </c>
      <c r="E2250" s="1223" t="str">
        <f>'SITE 13'!B894</f>
        <v>Animateur 9</v>
      </c>
      <c r="F2250" s="1224">
        <f>'SITE 13'!C894</f>
        <v>0</v>
      </c>
      <c r="G2250" s="1225">
        <f>'SITE 13'!D894</f>
        <v>0</v>
      </c>
      <c r="H2250" s="1226">
        <f>'SITE 13'!E894</f>
        <v>0</v>
      </c>
    </row>
    <row r="2251" spans="1:8" x14ac:dyDescent="0.25">
      <c r="A2251" s="1217" t="s">
        <v>423</v>
      </c>
      <c r="B2251" s="1217" t="str">
        <f>'SITE 13'!$H$6</f>
        <v>SITE 13</v>
      </c>
      <c r="C2251" s="1217" t="s">
        <v>471</v>
      </c>
      <c r="D2251" s="1218" t="s">
        <v>46</v>
      </c>
      <c r="E2251" s="1223" t="str">
        <f>'SITE 13'!B895</f>
        <v>Animateur 10</v>
      </c>
      <c r="F2251" s="1224">
        <f>'SITE 13'!C895</f>
        <v>0</v>
      </c>
      <c r="G2251" s="1225">
        <f>'SITE 13'!D895</f>
        <v>0</v>
      </c>
      <c r="H2251" s="1226">
        <f>'SITE 13'!E895</f>
        <v>0</v>
      </c>
    </row>
    <row r="2252" spans="1:8" x14ac:dyDescent="0.25">
      <c r="A2252" s="1217" t="s">
        <v>423</v>
      </c>
      <c r="B2252" s="1217" t="str">
        <f>'SITE 13'!$H$6</f>
        <v>SITE 13</v>
      </c>
      <c r="C2252" s="1217" t="s">
        <v>471</v>
      </c>
      <c r="D2252" s="1218" t="s">
        <v>46</v>
      </c>
      <c r="E2252" s="1223" t="str">
        <f>'SITE 13'!B896</f>
        <v>Animateur 11</v>
      </c>
      <c r="F2252" s="1224">
        <f>'SITE 13'!C896</f>
        <v>0</v>
      </c>
      <c r="G2252" s="1225">
        <f>'SITE 13'!D896</f>
        <v>0</v>
      </c>
      <c r="H2252" s="1226">
        <f>'SITE 13'!E896</f>
        <v>0</v>
      </c>
    </row>
    <row r="2253" spans="1:8" x14ac:dyDescent="0.25">
      <c r="A2253" s="1217" t="s">
        <v>423</v>
      </c>
      <c r="B2253" s="1217" t="str">
        <f>'SITE 13'!$H$6</f>
        <v>SITE 13</v>
      </c>
      <c r="C2253" s="1217" t="s">
        <v>471</v>
      </c>
      <c r="D2253" s="1218" t="s">
        <v>46</v>
      </c>
      <c r="E2253" s="1223" t="str">
        <f>'SITE 13'!B897</f>
        <v>Animateur 12</v>
      </c>
      <c r="F2253" s="1224">
        <f>'SITE 13'!C897</f>
        <v>0</v>
      </c>
      <c r="G2253" s="1225">
        <f>'SITE 13'!D897</f>
        <v>0</v>
      </c>
      <c r="H2253" s="1226">
        <f>'SITE 13'!E897</f>
        <v>0</v>
      </c>
    </row>
    <row r="2254" spans="1:8" x14ac:dyDescent="0.25">
      <c r="A2254" s="1217" t="s">
        <v>423</v>
      </c>
      <c r="B2254" s="1217" t="str">
        <f>'SITE 13'!$H$6</f>
        <v>SITE 13</v>
      </c>
      <c r="C2254" s="1217" t="s">
        <v>471</v>
      </c>
      <c r="D2254" s="1218" t="s">
        <v>46</v>
      </c>
      <c r="E2254" s="1223" t="str">
        <f>'SITE 13'!B898</f>
        <v>Animateur 13</v>
      </c>
      <c r="F2254" s="1224">
        <f>'SITE 13'!C898</f>
        <v>0</v>
      </c>
      <c r="G2254" s="1225">
        <f>'SITE 13'!D898</f>
        <v>0</v>
      </c>
      <c r="H2254" s="1226">
        <f>'SITE 13'!E898</f>
        <v>0</v>
      </c>
    </row>
    <row r="2255" spans="1:8" x14ac:dyDescent="0.25">
      <c r="A2255" s="1217" t="s">
        <v>423</v>
      </c>
      <c r="B2255" s="1217" t="str">
        <f>'SITE 13'!$H$6</f>
        <v>SITE 13</v>
      </c>
      <c r="C2255" s="1217" t="s">
        <v>471</v>
      </c>
      <c r="D2255" s="1218" t="s">
        <v>46</v>
      </c>
      <c r="E2255" s="1223" t="str">
        <f>'SITE 13'!B899</f>
        <v>Animateur 14</v>
      </c>
      <c r="F2255" s="1224">
        <f>'SITE 13'!C899</f>
        <v>0</v>
      </c>
      <c r="G2255" s="1225">
        <f>'SITE 13'!D899</f>
        <v>0</v>
      </c>
      <c r="H2255" s="1226">
        <f>'SITE 13'!E899</f>
        <v>0</v>
      </c>
    </row>
    <row r="2256" spans="1:8" x14ac:dyDescent="0.25">
      <c r="A2256" s="1217" t="s">
        <v>423</v>
      </c>
      <c r="B2256" s="1217" t="str">
        <f>'SITE 13'!$H$6</f>
        <v>SITE 13</v>
      </c>
      <c r="C2256" s="1217" t="s">
        <v>471</v>
      </c>
      <c r="D2256" s="1218" t="s">
        <v>46</v>
      </c>
      <c r="E2256" s="1223" t="str">
        <f>'SITE 13'!B900</f>
        <v>Animateur 15</v>
      </c>
      <c r="F2256" s="1224">
        <f>'SITE 13'!C900</f>
        <v>0</v>
      </c>
      <c r="G2256" s="1225">
        <f>'SITE 13'!D900</f>
        <v>0</v>
      </c>
      <c r="H2256" s="1226">
        <f>'SITE 13'!E900</f>
        <v>0</v>
      </c>
    </row>
    <row r="2257" spans="1:8" x14ac:dyDescent="0.25">
      <c r="A2257" s="1217" t="s">
        <v>423</v>
      </c>
      <c r="B2257" s="1217" t="str">
        <f>'SITE 13'!$H$6</f>
        <v>SITE 13</v>
      </c>
      <c r="C2257" s="1217" t="s">
        <v>471</v>
      </c>
      <c r="D2257" s="1218" t="s">
        <v>315</v>
      </c>
      <c r="E2257" s="1223" t="str">
        <f>'SITE 13'!B904</f>
        <v>Agents d'entretien 1</v>
      </c>
      <c r="F2257" s="1224">
        <f>'SITE 13'!C904</f>
        <v>0</v>
      </c>
      <c r="G2257" s="1225">
        <f>'SITE 13'!D904</f>
        <v>0</v>
      </c>
      <c r="H2257" s="1226">
        <f>'SITE 13'!E904</f>
        <v>0</v>
      </c>
    </row>
    <row r="2258" spans="1:8" x14ac:dyDescent="0.25">
      <c r="A2258" s="1217" t="s">
        <v>423</v>
      </c>
      <c r="B2258" s="1217" t="str">
        <f>'SITE 13'!$H$6</f>
        <v>SITE 13</v>
      </c>
      <c r="C2258" s="1217" t="s">
        <v>471</v>
      </c>
      <c r="D2258" s="1218" t="s">
        <v>315</v>
      </c>
      <c r="E2258" s="1223" t="str">
        <f>'SITE 13'!B905</f>
        <v>Agents d'entretien 2</v>
      </c>
      <c r="F2258" s="1224">
        <f>'SITE 13'!C905</f>
        <v>0</v>
      </c>
      <c r="G2258" s="1225">
        <f>'SITE 13'!D905</f>
        <v>0</v>
      </c>
      <c r="H2258" s="1226">
        <f>'SITE 13'!E905</f>
        <v>0</v>
      </c>
    </row>
    <row r="2259" spans="1:8" x14ac:dyDescent="0.25">
      <c r="A2259" s="1217" t="s">
        <v>423</v>
      </c>
      <c r="B2259" s="1217" t="str">
        <f>'SITE 13'!$H$6</f>
        <v>SITE 13</v>
      </c>
      <c r="C2259" s="1217" t="s">
        <v>471</v>
      </c>
      <c r="D2259" s="1218" t="s">
        <v>315</v>
      </c>
      <c r="E2259" s="1223" t="str">
        <f>'SITE 13'!B906</f>
        <v>Agents d'entretien 3</v>
      </c>
      <c r="F2259" s="1224">
        <f>'SITE 13'!C906</f>
        <v>0</v>
      </c>
      <c r="G2259" s="1225">
        <f>'SITE 13'!D906</f>
        <v>0</v>
      </c>
      <c r="H2259" s="1226">
        <f>'SITE 13'!E906</f>
        <v>0</v>
      </c>
    </row>
    <row r="2260" spans="1:8" x14ac:dyDescent="0.25">
      <c r="A2260" s="1217" t="s">
        <v>423</v>
      </c>
      <c r="B2260" s="1217" t="str">
        <f>'SITE 13'!$H$6</f>
        <v>SITE 13</v>
      </c>
      <c r="C2260" s="1217" t="s">
        <v>471</v>
      </c>
      <c r="D2260" s="1218" t="s">
        <v>316</v>
      </c>
      <c r="E2260" s="1223" t="str">
        <f>'SITE 13'!B910</f>
        <v>Secrétaire 1</v>
      </c>
      <c r="F2260" s="1224">
        <f>'SITE 13'!C910</f>
        <v>0</v>
      </c>
      <c r="G2260" s="1225">
        <f>'SITE 13'!D910</f>
        <v>0</v>
      </c>
      <c r="H2260" s="1226">
        <f>'SITE 13'!E910</f>
        <v>0</v>
      </c>
    </row>
    <row r="2261" spans="1:8" x14ac:dyDescent="0.25">
      <c r="A2261" s="1217" t="s">
        <v>423</v>
      </c>
      <c r="B2261" s="1217" t="str">
        <f>'SITE 13'!$H$6</f>
        <v>SITE 13</v>
      </c>
      <c r="C2261" s="1217" t="s">
        <v>471</v>
      </c>
      <c r="D2261" s="1218" t="s">
        <v>316</v>
      </c>
      <c r="E2261" s="1223" t="str">
        <f>'SITE 13'!B911</f>
        <v>Secrétaire 2</v>
      </c>
      <c r="F2261" s="1224">
        <f>'SITE 13'!C911</f>
        <v>0</v>
      </c>
      <c r="G2261" s="1225">
        <f>'SITE 13'!D911</f>
        <v>0</v>
      </c>
      <c r="H2261" s="1226">
        <f>'SITE 13'!E911</f>
        <v>0</v>
      </c>
    </row>
    <row r="2262" spans="1:8" x14ac:dyDescent="0.25">
      <c r="A2262" s="1217" t="s">
        <v>423</v>
      </c>
      <c r="B2262" s="1217" t="str">
        <f>'SITE 13'!$H$6</f>
        <v>SITE 13</v>
      </c>
      <c r="C2262" s="1217" t="s">
        <v>471</v>
      </c>
      <c r="D2262" s="1218" t="s">
        <v>316</v>
      </c>
      <c r="E2262" s="1223" t="str">
        <f>'SITE 13'!B912</f>
        <v>Secrétaire 3</v>
      </c>
      <c r="F2262" s="1224">
        <f>'SITE 13'!C912</f>
        <v>0</v>
      </c>
      <c r="G2262" s="1225">
        <f>'SITE 13'!D912</f>
        <v>0</v>
      </c>
      <c r="H2262" s="1226">
        <f>'SITE 13'!E912</f>
        <v>0</v>
      </c>
    </row>
    <row r="2263" spans="1:8" x14ac:dyDescent="0.25">
      <c r="A2263" s="1217" t="s">
        <v>423</v>
      </c>
      <c r="B2263" s="1217" t="str">
        <f>'SITE 13'!$H$6</f>
        <v>SITE 13</v>
      </c>
      <c r="C2263" s="1217" t="s">
        <v>471</v>
      </c>
      <c r="D2263" s="1218" t="s">
        <v>316</v>
      </c>
      <c r="E2263" s="1223" t="str">
        <f>'SITE 13'!B913</f>
        <v>Secrétaire 4</v>
      </c>
      <c r="F2263" s="1224">
        <f>'SITE 13'!C913</f>
        <v>0</v>
      </c>
      <c r="G2263" s="1225">
        <f>'SITE 13'!D913</f>
        <v>0</v>
      </c>
      <c r="H2263" s="1226">
        <f>'SITE 13'!E913</f>
        <v>0</v>
      </c>
    </row>
    <row r="2264" spans="1:8" x14ac:dyDescent="0.25">
      <c r="A2264" s="1217" t="s">
        <v>423</v>
      </c>
      <c r="B2264" s="1217" t="str">
        <f>'SITE 13'!$H$6</f>
        <v>SITE 13</v>
      </c>
      <c r="C2264" s="1217" t="s">
        <v>471</v>
      </c>
      <c r="D2264" s="1218" t="s">
        <v>316</v>
      </c>
      <c r="E2264" s="1223" t="str">
        <f>'SITE 13'!B914</f>
        <v>Secrétaire 5</v>
      </c>
      <c r="F2264" s="1224">
        <f>'SITE 13'!C914</f>
        <v>0</v>
      </c>
      <c r="G2264" s="1225">
        <f>'SITE 13'!D914</f>
        <v>0</v>
      </c>
      <c r="H2264" s="1226">
        <f>'SITE 13'!E914</f>
        <v>0</v>
      </c>
    </row>
    <row r="2265" spans="1:8" x14ac:dyDescent="0.25">
      <c r="A2265" s="1217" t="s">
        <v>424</v>
      </c>
      <c r="B2265" s="1217" t="str">
        <f>'SITE 14'!$H$6</f>
        <v>SITE 14</v>
      </c>
      <c r="C2265" s="1217" t="s">
        <v>470</v>
      </c>
      <c r="D2265" s="1218" t="s">
        <v>21</v>
      </c>
      <c r="E2265" s="1223" t="str">
        <f>'SITE 14'!B20</f>
        <v>Coordinateur 1</v>
      </c>
      <c r="F2265" s="1224">
        <f>'SITE 14'!C20</f>
        <v>0</v>
      </c>
      <c r="G2265" s="1225">
        <f>'SITE 14'!D20</f>
        <v>0</v>
      </c>
      <c r="H2265" s="1226">
        <f>'SITE 14'!E20</f>
        <v>0</v>
      </c>
    </row>
    <row r="2266" spans="1:8" x14ac:dyDescent="0.25">
      <c r="A2266" s="1217" t="s">
        <v>424</v>
      </c>
      <c r="B2266" s="1217" t="str">
        <f>'SITE 14'!$H$6</f>
        <v>SITE 14</v>
      </c>
      <c r="C2266" s="1217" t="s">
        <v>470</v>
      </c>
      <c r="D2266" s="1218" t="s">
        <v>21</v>
      </c>
      <c r="E2266" s="1223" t="str">
        <f>'SITE 14'!B21</f>
        <v>Coordinateur 2</v>
      </c>
      <c r="F2266" s="1224">
        <f>'SITE 14'!C21</f>
        <v>0</v>
      </c>
      <c r="G2266" s="1225">
        <f>'SITE 14'!D21</f>
        <v>0</v>
      </c>
      <c r="H2266" s="1226">
        <f>'SITE 14'!E21</f>
        <v>0</v>
      </c>
    </row>
    <row r="2267" spans="1:8" x14ac:dyDescent="0.25">
      <c r="A2267" s="1217" t="s">
        <v>424</v>
      </c>
      <c r="B2267" s="1217" t="str">
        <f>'SITE 14'!$H$6</f>
        <v>SITE 14</v>
      </c>
      <c r="C2267" s="1217" t="s">
        <v>470</v>
      </c>
      <c r="D2267" s="1218" t="s">
        <v>21</v>
      </c>
      <c r="E2267" s="1223" t="str">
        <f>'SITE 14'!B22</f>
        <v>Coordinateur 3</v>
      </c>
      <c r="F2267" s="1224">
        <f>'SITE 14'!C22</f>
        <v>0</v>
      </c>
      <c r="G2267" s="1225">
        <f>'SITE 14'!D22</f>
        <v>0</v>
      </c>
      <c r="H2267" s="1226">
        <f>'SITE 14'!E22</f>
        <v>0</v>
      </c>
    </row>
    <row r="2268" spans="1:8" x14ac:dyDescent="0.25">
      <c r="A2268" s="1217" t="s">
        <v>424</v>
      </c>
      <c r="B2268" s="1217" t="str">
        <f>'SITE 14'!$H$6</f>
        <v>SITE 14</v>
      </c>
      <c r="C2268" s="1217" t="s">
        <v>470</v>
      </c>
      <c r="D2268" s="1218" t="s">
        <v>605</v>
      </c>
      <c r="E2268" s="1223" t="str">
        <f>'SITE 14'!B26</f>
        <v>Responsable 1</v>
      </c>
      <c r="F2268" s="1224">
        <f>'SITE 14'!C26</f>
        <v>0</v>
      </c>
      <c r="G2268" s="1225">
        <f>'SITE 14'!D26</f>
        <v>0</v>
      </c>
      <c r="H2268" s="1226">
        <f>'SITE 14'!E26</f>
        <v>0</v>
      </c>
    </row>
    <row r="2269" spans="1:8" x14ac:dyDescent="0.25">
      <c r="A2269" s="1217" t="s">
        <v>424</v>
      </c>
      <c r="B2269" s="1217" t="str">
        <f>'SITE 14'!$H$6</f>
        <v>SITE 14</v>
      </c>
      <c r="C2269" s="1217" t="s">
        <v>470</v>
      </c>
      <c r="D2269" s="1218" t="s">
        <v>605</v>
      </c>
      <c r="E2269" s="1223" t="str">
        <f>'SITE 14'!B27</f>
        <v>Responsable 2</v>
      </c>
      <c r="F2269" s="1224">
        <f>'SITE 14'!C27</f>
        <v>0</v>
      </c>
      <c r="G2269" s="1225">
        <f>'SITE 14'!D27</f>
        <v>0</v>
      </c>
      <c r="H2269" s="1226">
        <f>'SITE 14'!E27</f>
        <v>0</v>
      </c>
    </row>
    <row r="2270" spans="1:8" x14ac:dyDescent="0.25">
      <c r="A2270" s="1217" t="s">
        <v>424</v>
      </c>
      <c r="B2270" s="1217" t="str">
        <f>'SITE 14'!$H$6</f>
        <v>SITE 14</v>
      </c>
      <c r="C2270" s="1217" t="s">
        <v>470</v>
      </c>
      <c r="D2270" s="1218" t="s">
        <v>605</v>
      </c>
      <c r="E2270" s="1223" t="str">
        <f>'SITE 14'!B28</f>
        <v>Responsable 3</v>
      </c>
      <c r="F2270" s="1224">
        <f>'SITE 14'!C28</f>
        <v>0</v>
      </c>
      <c r="G2270" s="1225">
        <f>'SITE 14'!D28</f>
        <v>0</v>
      </c>
      <c r="H2270" s="1226">
        <f>'SITE 14'!E28</f>
        <v>0</v>
      </c>
    </row>
    <row r="2271" spans="1:8" x14ac:dyDescent="0.25">
      <c r="A2271" s="1217" t="s">
        <v>424</v>
      </c>
      <c r="B2271" s="1217" t="str">
        <f>'SITE 14'!$H$6</f>
        <v>SITE 14</v>
      </c>
      <c r="C2271" s="1217" t="s">
        <v>470</v>
      </c>
      <c r="D2271" s="1218" t="s">
        <v>46</v>
      </c>
      <c r="E2271" s="1223" t="str">
        <f>'SITE 14'!B32</f>
        <v>Animateur 1</v>
      </c>
      <c r="F2271" s="1224">
        <f>'SITE 14'!C32</f>
        <v>0</v>
      </c>
      <c r="G2271" s="1225">
        <f>'SITE 14'!D32</f>
        <v>0</v>
      </c>
      <c r="H2271" s="1226">
        <f>'SITE 14'!E32</f>
        <v>0</v>
      </c>
    </row>
    <row r="2272" spans="1:8" x14ac:dyDescent="0.25">
      <c r="A2272" s="1217" t="s">
        <v>424</v>
      </c>
      <c r="B2272" s="1217" t="str">
        <f>'SITE 14'!$H$6</f>
        <v>SITE 14</v>
      </c>
      <c r="C2272" s="1217" t="s">
        <v>470</v>
      </c>
      <c r="D2272" s="1218" t="s">
        <v>46</v>
      </c>
      <c r="E2272" s="1223" t="str">
        <f>'SITE 14'!B33</f>
        <v>Animateur 2</v>
      </c>
      <c r="F2272" s="1224">
        <f>'SITE 14'!C33</f>
        <v>0</v>
      </c>
      <c r="G2272" s="1225">
        <f>'SITE 14'!D33</f>
        <v>0</v>
      </c>
      <c r="H2272" s="1226">
        <f>'SITE 14'!E33</f>
        <v>0</v>
      </c>
    </row>
    <row r="2273" spans="1:8" x14ac:dyDescent="0.25">
      <c r="A2273" s="1217" t="s">
        <v>424</v>
      </c>
      <c r="B2273" s="1217" t="str">
        <f>'SITE 14'!$H$6</f>
        <v>SITE 14</v>
      </c>
      <c r="C2273" s="1217" t="s">
        <v>470</v>
      </c>
      <c r="D2273" s="1218" t="s">
        <v>46</v>
      </c>
      <c r="E2273" s="1223" t="str">
        <f>'SITE 14'!B34</f>
        <v>Animateur 3</v>
      </c>
      <c r="F2273" s="1224">
        <f>'SITE 14'!C34</f>
        <v>0</v>
      </c>
      <c r="G2273" s="1225">
        <f>'SITE 14'!D34</f>
        <v>0</v>
      </c>
      <c r="H2273" s="1226">
        <f>'SITE 14'!E34</f>
        <v>0</v>
      </c>
    </row>
    <row r="2274" spans="1:8" x14ac:dyDescent="0.25">
      <c r="A2274" s="1217" t="s">
        <v>424</v>
      </c>
      <c r="B2274" s="1217" t="str">
        <f>'SITE 14'!$H$6</f>
        <v>SITE 14</v>
      </c>
      <c r="C2274" s="1217" t="s">
        <v>470</v>
      </c>
      <c r="D2274" s="1218" t="s">
        <v>46</v>
      </c>
      <c r="E2274" s="1223" t="str">
        <f>'SITE 14'!B35</f>
        <v>Animateur 4</v>
      </c>
      <c r="F2274" s="1224">
        <f>'SITE 14'!C35</f>
        <v>0</v>
      </c>
      <c r="G2274" s="1225">
        <f>'SITE 14'!D35</f>
        <v>0</v>
      </c>
      <c r="H2274" s="1226">
        <f>'SITE 14'!E35</f>
        <v>0</v>
      </c>
    </row>
    <row r="2275" spans="1:8" x14ac:dyDescent="0.25">
      <c r="A2275" s="1217" t="s">
        <v>424</v>
      </c>
      <c r="B2275" s="1217" t="str">
        <f>'SITE 14'!$H$6</f>
        <v>SITE 14</v>
      </c>
      <c r="C2275" s="1217" t="s">
        <v>470</v>
      </c>
      <c r="D2275" s="1218" t="s">
        <v>46</v>
      </c>
      <c r="E2275" s="1223" t="str">
        <f>'SITE 14'!B36</f>
        <v>Animateur 5</v>
      </c>
      <c r="F2275" s="1224">
        <f>'SITE 14'!C36</f>
        <v>0</v>
      </c>
      <c r="G2275" s="1225">
        <f>'SITE 14'!D36</f>
        <v>0</v>
      </c>
      <c r="H2275" s="1226">
        <f>'SITE 14'!E36</f>
        <v>0</v>
      </c>
    </row>
    <row r="2276" spans="1:8" x14ac:dyDescent="0.25">
      <c r="A2276" s="1217" t="s">
        <v>424</v>
      </c>
      <c r="B2276" s="1217" t="str">
        <f>'SITE 14'!$H$6</f>
        <v>SITE 14</v>
      </c>
      <c r="C2276" s="1217" t="s">
        <v>470</v>
      </c>
      <c r="D2276" s="1218" t="s">
        <v>46</v>
      </c>
      <c r="E2276" s="1223" t="str">
        <f>'SITE 14'!B37</f>
        <v>Animateur 6</v>
      </c>
      <c r="F2276" s="1224">
        <f>'SITE 14'!C37</f>
        <v>0</v>
      </c>
      <c r="G2276" s="1225">
        <f>'SITE 14'!D37</f>
        <v>0</v>
      </c>
      <c r="H2276" s="1226">
        <f>'SITE 14'!E37</f>
        <v>0</v>
      </c>
    </row>
    <row r="2277" spans="1:8" x14ac:dyDescent="0.25">
      <c r="A2277" s="1217" t="s">
        <v>424</v>
      </c>
      <c r="B2277" s="1217" t="str">
        <f>'SITE 14'!$H$6</f>
        <v>SITE 14</v>
      </c>
      <c r="C2277" s="1217" t="s">
        <v>470</v>
      </c>
      <c r="D2277" s="1218" t="s">
        <v>46</v>
      </c>
      <c r="E2277" s="1223" t="str">
        <f>'SITE 14'!B38</f>
        <v>Animateur 7</v>
      </c>
      <c r="F2277" s="1224">
        <f>'SITE 14'!C38</f>
        <v>0</v>
      </c>
      <c r="G2277" s="1225">
        <f>'SITE 14'!D38</f>
        <v>0</v>
      </c>
      <c r="H2277" s="1226">
        <f>'SITE 14'!E38</f>
        <v>0</v>
      </c>
    </row>
    <row r="2278" spans="1:8" x14ac:dyDescent="0.25">
      <c r="A2278" s="1217" t="s">
        <v>424</v>
      </c>
      <c r="B2278" s="1217" t="str">
        <f>'SITE 14'!$H$6</f>
        <v>SITE 14</v>
      </c>
      <c r="C2278" s="1217" t="s">
        <v>470</v>
      </c>
      <c r="D2278" s="1218" t="s">
        <v>46</v>
      </c>
      <c r="E2278" s="1223" t="str">
        <f>'SITE 14'!B39</f>
        <v>Animateur 8</v>
      </c>
      <c r="F2278" s="1224">
        <f>'SITE 14'!C39</f>
        <v>0</v>
      </c>
      <c r="G2278" s="1225">
        <f>'SITE 14'!D39</f>
        <v>0</v>
      </c>
      <c r="H2278" s="1226">
        <f>'SITE 14'!E39</f>
        <v>0</v>
      </c>
    </row>
    <row r="2279" spans="1:8" x14ac:dyDescent="0.25">
      <c r="A2279" s="1217" t="s">
        <v>424</v>
      </c>
      <c r="B2279" s="1217" t="str">
        <f>'SITE 14'!$H$6</f>
        <v>SITE 14</v>
      </c>
      <c r="C2279" s="1217" t="s">
        <v>470</v>
      </c>
      <c r="D2279" s="1218" t="s">
        <v>46</v>
      </c>
      <c r="E2279" s="1223" t="str">
        <f>'SITE 14'!B40</f>
        <v>Animateur 9</v>
      </c>
      <c r="F2279" s="1224">
        <f>'SITE 14'!C40</f>
        <v>0</v>
      </c>
      <c r="G2279" s="1225">
        <f>'SITE 14'!D40</f>
        <v>0</v>
      </c>
      <c r="H2279" s="1226">
        <f>'SITE 14'!E40</f>
        <v>0</v>
      </c>
    </row>
    <row r="2280" spans="1:8" x14ac:dyDescent="0.25">
      <c r="A2280" s="1217" t="s">
        <v>424</v>
      </c>
      <c r="B2280" s="1217" t="str">
        <f>'SITE 14'!$H$6</f>
        <v>SITE 14</v>
      </c>
      <c r="C2280" s="1217" t="s">
        <v>470</v>
      </c>
      <c r="D2280" s="1218" t="s">
        <v>46</v>
      </c>
      <c r="E2280" s="1223" t="str">
        <f>'SITE 14'!B41</f>
        <v>Animateur 10</v>
      </c>
      <c r="F2280" s="1224">
        <f>'SITE 14'!C41</f>
        <v>0</v>
      </c>
      <c r="G2280" s="1225">
        <f>'SITE 14'!D41</f>
        <v>0</v>
      </c>
      <c r="H2280" s="1226">
        <f>'SITE 14'!E41</f>
        <v>0</v>
      </c>
    </row>
    <row r="2281" spans="1:8" x14ac:dyDescent="0.25">
      <c r="A2281" s="1217" t="s">
        <v>424</v>
      </c>
      <c r="B2281" s="1217" t="str">
        <f>'SITE 14'!$H$6</f>
        <v>SITE 14</v>
      </c>
      <c r="C2281" s="1217" t="s">
        <v>470</v>
      </c>
      <c r="D2281" s="1218" t="s">
        <v>46</v>
      </c>
      <c r="E2281" s="1223" t="str">
        <f>'SITE 14'!B42</f>
        <v>Animateur 11</v>
      </c>
      <c r="F2281" s="1224">
        <f>'SITE 14'!C42</f>
        <v>0</v>
      </c>
      <c r="G2281" s="1225">
        <f>'SITE 14'!D42</f>
        <v>0</v>
      </c>
      <c r="H2281" s="1226">
        <f>'SITE 14'!E42</f>
        <v>0</v>
      </c>
    </row>
    <row r="2282" spans="1:8" x14ac:dyDescent="0.25">
      <c r="A2282" s="1217" t="s">
        <v>424</v>
      </c>
      <c r="B2282" s="1217" t="str">
        <f>'SITE 14'!$H$6</f>
        <v>SITE 14</v>
      </c>
      <c r="C2282" s="1217" t="s">
        <v>470</v>
      </c>
      <c r="D2282" s="1218" t="s">
        <v>46</v>
      </c>
      <c r="E2282" s="1223" t="str">
        <f>'SITE 14'!B43</f>
        <v>Animateur 12</v>
      </c>
      <c r="F2282" s="1224">
        <f>'SITE 14'!C43</f>
        <v>0</v>
      </c>
      <c r="G2282" s="1225">
        <f>'SITE 14'!D43</f>
        <v>0</v>
      </c>
      <c r="H2282" s="1226">
        <f>'SITE 14'!E43</f>
        <v>0</v>
      </c>
    </row>
    <row r="2283" spans="1:8" x14ac:dyDescent="0.25">
      <c r="A2283" s="1217" t="s">
        <v>424</v>
      </c>
      <c r="B2283" s="1217" t="str">
        <f>'SITE 14'!$H$6</f>
        <v>SITE 14</v>
      </c>
      <c r="C2283" s="1217" t="s">
        <v>470</v>
      </c>
      <c r="D2283" s="1218" t="s">
        <v>46</v>
      </c>
      <c r="E2283" s="1223" t="str">
        <f>'SITE 14'!B44</f>
        <v>Animateur 13</v>
      </c>
      <c r="F2283" s="1224">
        <f>'SITE 14'!C44</f>
        <v>0</v>
      </c>
      <c r="G2283" s="1225">
        <f>'SITE 14'!D44</f>
        <v>0</v>
      </c>
      <c r="H2283" s="1226">
        <f>'SITE 14'!E44</f>
        <v>0</v>
      </c>
    </row>
    <row r="2284" spans="1:8" x14ac:dyDescent="0.25">
      <c r="A2284" s="1217" t="s">
        <v>424</v>
      </c>
      <c r="B2284" s="1217" t="str">
        <f>'SITE 14'!$H$6</f>
        <v>SITE 14</v>
      </c>
      <c r="C2284" s="1217" t="s">
        <v>470</v>
      </c>
      <c r="D2284" s="1218" t="s">
        <v>46</v>
      </c>
      <c r="E2284" s="1223" t="str">
        <f>'SITE 14'!B45</f>
        <v>Animateur 14</v>
      </c>
      <c r="F2284" s="1224">
        <f>'SITE 14'!C45</f>
        <v>0</v>
      </c>
      <c r="G2284" s="1225">
        <f>'SITE 14'!D45</f>
        <v>0</v>
      </c>
      <c r="H2284" s="1226">
        <f>'SITE 14'!E45</f>
        <v>0</v>
      </c>
    </row>
    <row r="2285" spans="1:8" x14ac:dyDescent="0.25">
      <c r="A2285" s="1217" t="s">
        <v>424</v>
      </c>
      <c r="B2285" s="1217" t="str">
        <f>'SITE 14'!$H$6</f>
        <v>SITE 14</v>
      </c>
      <c r="C2285" s="1217" t="s">
        <v>470</v>
      </c>
      <c r="D2285" s="1218" t="s">
        <v>46</v>
      </c>
      <c r="E2285" s="1223" t="str">
        <f>'SITE 14'!B46</f>
        <v>Animateur 15</v>
      </c>
      <c r="F2285" s="1224">
        <f>'SITE 14'!C46</f>
        <v>0</v>
      </c>
      <c r="G2285" s="1225">
        <f>'SITE 14'!D46</f>
        <v>0</v>
      </c>
      <c r="H2285" s="1226">
        <f>'SITE 14'!E46</f>
        <v>0</v>
      </c>
    </row>
    <row r="2286" spans="1:8" x14ac:dyDescent="0.25">
      <c r="A2286" s="1217" t="s">
        <v>424</v>
      </c>
      <c r="B2286" s="1217" t="str">
        <f>'SITE 14'!$H$6</f>
        <v>SITE 14</v>
      </c>
      <c r="C2286" s="1217" t="s">
        <v>470</v>
      </c>
      <c r="D2286" s="1218" t="s">
        <v>315</v>
      </c>
      <c r="E2286" s="1223" t="str">
        <f>'SITE 14'!B50</f>
        <v>Agents d'entretien 1</v>
      </c>
      <c r="F2286" s="1224">
        <f>'SITE 14'!C50</f>
        <v>0</v>
      </c>
      <c r="G2286" s="1225">
        <f>'SITE 14'!D50</f>
        <v>0</v>
      </c>
      <c r="H2286" s="1226">
        <f>'SITE 14'!E50</f>
        <v>0</v>
      </c>
    </row>
    <row r="2287" spans="1:8" x14ac:dyDescent="0.25">
      <c r="A2287" s="1217" t="s">
        <v>424</v>
      </c>
      <c r="B2287" s="1217" t="str">
        <f>'SITE 14'!$H$6</f>
        <v>SITE 14</v>
      </c>
      <c r="C2287" s="1217" t="s">
        <v>470</v>
      </c>
      <c r="D2287" s="1218" t="s">
        <v>315</v>
      </c>
      <c r="E2287" s="1223" t="str">
        <f>'SITE 14'!B51</f>
        <v>Agents d'entretien 2</v>
      </c>
      <c r="F2287" s="1224">
        <f>'SITE 14'!C51</f>
        <v>0</v>
      </c>
      <c r="G2287" s="1225">
        <f>'SITE 14'!D51</f>
        <v>0</v>
      </c>
      <c r="H2287" s="1226">
        <f>'SITE 14'!E51</f>
        <v>0</v>
      </c>
    </row>
    <row r="2288" spans="1:8" x14ac:dyDescent="0.25">
      <c r="A2288" s="1217" t="s">
        <v>424</v>
      </c>
      <c r="B2288" s="1217" t="str">
        <f>'SITE 14'!$H$6</f>
        <v>SITE 14</v>
      </c>
      <c r="C2288" s="1217" t="s">
        <v>470</v>
      </c>
      <c r="D2288" s="1218" t="s">
        <v>315</v>
      </c>
      <c r="E2288" s="1223" t="str">
        <f>'SITE 14'!B52</f>
        <v>Agents d'entretien 3</v>
      </c>
      <c r="F2288" s="1224">
        <f>'SITE 14'!C52</f>
        <v>0</v>
      </c>
      <c r="G2288" s="1225">
        <f>'SITE 14'!D52</f>
        <v>0</v>
      </c>
      <c r="H2288" s="1226">
        <f>'SITE 14'!E52</f>
        <v>0</v>
      </c>
    </row>
    <row r="2289" spans="1:8" x14ac:dyDescent="0.25">
      <c r="A2289" s="1217" t="s">
        <v>424</v>
      </c>
      <c r="B2289" s="1217" t="str">
        <f>'SITE 14'!$H$6</f>
        <v>SITE 14</v>
      </c>
      <c r="C2289" s="1217" t="s">
        <v>470</v>
      </c>
      <c r="D2289" s="1218" t="s">
        <v>316</v>
      </c>
      <c r="E2289" s="1223" t="str">
        <f>'SITE 14'!B56</f>
        <v>Secrétaire 1</v>
      </c>
      <c r="F2289" s="1224">
        <f>'SITE 14'!C56</f>
        <v>0</v>
      </c>
      <c r="G2289" s="1225">
        <f>'SITE 14'!D56</f>
        <v>0</v>
      </c>
      <c r="H2289" s="1226">
        <f>'SITE 14'!E56</f>
        <v>0</v>
      </c>
    </row>
    <row r="2290" spans="1:8" x14ac:dyDescent="0.25">
      <c r="A2290" s="1217" t="s">
        <v>424</v>
      </c>
      <c r="B2290" s="1217" t="str">
        <f>'SITE 14'!$H$6</f>
        <v>SITE 14</v>
      </c>
      <c r="C2290" s="1217" t="s">
        <v>470</v>
      </c>
      <c r="D2290" s="1218" t="s">
        <v>316</v>
      </c>
      <c r="E2290" s="1223" t="str">
        <f>'SITE 14'!B57</f>
        <v>Secrétaire 2</v>
      </c>
      <c r="F2290" s="1224">
        <f>'SITE 14'!C57</f>
        <v>0</v>
      </c>
      <c r="G2290" s="1225">
        <f>'SITE 14'!D57</f>
        <v>0</v>
      </c>
      <c r="H2290" s="1226">
        <f>'SITE 14'!E57</f>
        <v>0</v>
      </c>
    </row>
    <row r="2291" spans="1:8" x14ac:dyDescent="0.25">
      <c r="A2291" s="1217" t="s">
        <v>424</v>
      </c>
      <c r="B2291" s="1217" t="str">
        <f>'SITE 14'!$H$6</f>
        <v>SITE 14</v>
      </c>
      <c r="C2291" s="1217" t="s">
        <v>470</v>
      </c>
      <c r="D2291" s="1218" t="s">
        <v>316</v>
      </c>
      <c r="E2291" s="1223" t="str">
        <f>'SITE 14'!B58</f>
        <v>Secrétaire 3</v>
      </c>
      <c r="F2291" s="1224">
        <f>'SITE 14'!C58</f>
        <v>0</v>
      </c>
      <c r="G2291" s="1225">
        <f>'SITE 14'!D58</f>
        <v>0</v>
      </c>
      <c r="H2291" s="1226">
        <f>'SITE 14'!E58</f>
        <v>0</v>
      </c>
    </row>
    <row r="2292" spans="1:8" x14ac:dyDescent="0.25">
      <c r="A2292" s="1217" t="s">
        <v>424</v>
      </c>
      <c r="B2292" s="1217" t="str">
        <f>'SITE 14'!$H$6</f>
        <v>SITE 14</v>
      </c>
      <c r="C2292" s="1217" t="s">
        <v>470</v>
      </c>
      <c r="D2292" s="1218" t="s">
        <v>316</v>
      </c>
      <c r="E2292" s="1223" t="str">
        <f>'SITE 14'!B59</f>
        <v>Secrétaire 4</v>
      </c>
      <c r="F2292" s="1224">
        <f>'SITE 14'!C59</f>
        <v>0</v>
      </c>
      <c r="G2292" s="1225">
        <f>'SITE 14'!D59</f>
        <v>0</v>
      </c>
      <c r="H2292" s="1226">
        <f>'SITE 14'!E59</f>
        <v>0</v>
      </c>
    </row>
    <row r="2293" spans="1:8" x14ac:dyDescent="0.25">
      <c r="A2293" s="1217" t="s">
        <v>424</v>
      </c>
      <c r="B2293" s="1217" t="str">
        <f>'SITE 14'!$H$6</f>
        <v>SITE 14</v>
      </c>
      <c r="C2293" s="1217" t="s">
        <v>470</v>
      </c>
      <c r="D2293" s="1218" t="s">
        <v>316</v>
      </c>
      <c r="E2293" s="1223" t="str">
        <f>'SITE 14'!B60</f>
        <v>Secrétaire 5</v>
      </c>
      <c r="F2293" s="1224">
        <f>'SITE 14'!C60</f>
        <v>0</v>
      </c>
      <c r="G2293" s="1225">
        <f>'SITE 14'!D60</f>
        <v>0</v>
      </c>
      <c r="H2293" s="1226">
        <f>'SITE 14'!E60</f>
        <v>0</v>
      </c>
    </row>
    <row r="2294" spans="1:8" x14ac:dyDescent="0.25">
      <c r="A2294" s="1217" t="s">
        <v>424</v>
      </c>
      <c r="B2294" s="1217" t="str">
        <f>'SITE 14'!$H$6</f>
        <v>SITE 14</v>
      </c>
      <c r="C2294" s="1217" t="s">
        <v>606</v>
      </c>
      <c r="D2294" s="1218" t="s">
        <v>21</v>
      </c>
      <c r="E2294" s="1223" t="str">
        <f>'SITE 14'!B381</f>
        <v>Coordinateur 1</v>
      </c>
      <c r="F2294" s="1224">
        <f>'SITE 14'!C381</f>
        <v>0</v>
      </c>
      <c r="G2294" s="1225">
        <f>'SITE 14'!D381</f>
        <v>0</v>
      </c>
      <c r="H2294" s="1226">
        <f>'SITE 14'!E381</f>
        <v>0</v>
      </c>
    </row>
    <row r="2295" spans="1:8" x14ac:dyDescent="0.25">
      <c r="A2295" s="1217" t="s">
        <v>424</v>
      </c>
      <c r="B2295" s="1217" t="str">
        <f>'SITE 14'!$H$6</f>
        <v>SITE 14</v>
      </c>
      <c r="C2295" s="1217" t="s">
        <v>606</v>
      </c>
      <c r="D2295" s="1218" t="s">
        <v>21</v>
      </c>
      <c r="E2295" s="1223" t="str">
        <f>'SITE 14'!B382</f>
        <v>Coordinateur 2</v>
      </c>
      <c r="F2295" s="1224">
        <f>'SITE 14'!C382</f>
        <v>0</v>
      </c>
      <c r="G2295" s="1225">
        <f>'SITE 14'!D382</f>
        <v>0</v>
      </c>
      <c r="H2295" s="1226">
        <f>'SITE 14'!E382</f>
        <v>0</v>
      </c>
    </row>
    <row r="2296" spans="1:8" x14ac:dyDescent="0.25">
      <c r="A2296" s="1217" t="s">
        <v>424</v>
      </c>
      <c r="B2296" s="1217" t="str">
        <f>'SITE 14'!$H$6</f>
        <v>SITE 14</v>
      </c>
      <c r="C2296" s="1217" t="s">
        <v>606</v>
      </c>
      <c r="D2296" s="1218" t="s">
        <v>21</v>
      </c>
      <c r="E2296" s="1223" t="str">
        <f>'SITE 14'!B383</f>
        <v>Coordinateur 3</v>
      </c>
      <c r="F2296" s="1224">
        <f>'SITE 14'!C383</f>
        <v>0</v>
      </c>
      <c r="G2296" s="1225">
        <f>'SITE 14'!D383</f>
        <v>0</v>
      </c>
      <c r="H2296" s="1226">
        <f>'SITE 14'!E383</f>
        <v>0</v>
      </c>
    </row>
    <row r="2297" spans="1:8" x14ac:dyDescent="0.25">
      <c r="A2297" s="1217" t="s">
        <v>424</v>
      </c>
      <c r="B2297" s="1217" t="str">
        <f>'SITE 14'!$H$6</f>
        <v>SITE 14</v>
      </c>
      <c r="C2297" s="1217" t="s">
        <v>606</v>
      </c>
      <c r="D2297" s="1218" t="s">
        <v>605</v>
      </c>
      <c r="E2297" s="1223" t="str">
        <f>'SITE 14'!B387</f>
        <v>Responsable 1</v>
      </c>
      <c r="F2297" s="1224">
        <f>'SITE 14'!C387</f>
        <v>0</v>
      </c>
      <c r="G2297" s="1225">
        <f>'SITE 14'!D387</f>
        <v>0</v>
      </c>
      <c r="H2297" s="1226">
        <f>'SITE 14'!E387</f>
        <v>0</v>
      </c>
    </row>
    <row r="2298" spans="1:8" x14ac:dyDescent="0.25">
      <c r="A2298" s="1217" t="s">
        <v>424</v>
      </c>
      <c r="B2298" s="1217" t="str">
        <f>'SITE 14'!$H$6</f>
        <v>SITE 14</v>
      </c>
      <c r="C2298" s="1217" t="s">
        <v>606</v>
      </c>
      <c r="D2298" s="1218" t="s">
        <v>605</v>
      </c>
      <c r="E2298" s="1223" t="str">
        <f>'SITE 14'!B388</f>
        <v>Responsable 2</v>
      </c>
      <c r="F2298" s="1224">
        <f>'SITE 14'!C388</f>
        <v>0</v>
      </c>
      <c r="G2298" s="1225">
        <f>'SITE 14'!D388</f>
        <v>0</v>
      </c>
      <c r="H2298" s="1226">
        <f>'SITE 14'!E388</f>
        <v>0</v>
      </c>
    </row>
    <row r="2299" spans="1:8" x14ac:dyDescent="0.25">
      <c r="A2299" s="1217" t="s">
        <v>424</v>
      </c>
      <c r="B2299" s="1217" t="str">
        <f>'SITE 14'!$H$6</f>
        <v>SITE 14</v>
      </c>
      <c r="C2299" s="1217" t="s">
        <v>606</v>
      </c>
      <c r="D2299" s="1218" t="s">
        <v>605</v>
      </c>
      <c r="E2299" s="1223" t="str">
        <f>'SITE 14'!B389</f>
        <v>Responsable 3</v>
      </c>
      <c r="F2299" s="1224">
        <f>'SITE 14'!C389</f>
        <v>0</v>
      </c>
      <c r="G2299" s="1225">
        <f>'SITE 14'!D389</f>
        <v>0</v>
      </c>
      <c r="H2299" s="1226">
        <f>'SITE 14'!E389</f>
        <v>0</v>
      </c>
    </row>
    <row r="2300" spans="1:8" x14ac:dyDescent="0.25">
      <c r="A2300" s="1217" t="s">
        <v>424</v>
      </c>
      <c r="B2300" s="1217" t="str">
        <f>'SITE 14'!$H$6</f>
        <v>SITE 14</v>
      </c>
      <c r="C2300" s="1217" t="s">
        <v>606</v>
      </c>
      <c r="D2300" s="1218" t="s">
        <v>46</v>
      </c>
      <c r="E2300" s="1223" t="str">
        <f>'SITE 14'!B393</f>
        <v>Animateur 1</v>
      </c>
      <c r="F2300" s="1224">
        <f>'SITE 14'!C393</f>
        <v>0</v>
      </c>
      <c r="G2300" s="1225">
        <f>'SITE 14'!D393</f>
        <v>0</v>
      </c>
      <c r="H2300" s="1226">
        <f>'SITE 14'!E393</f>
        <v>0</v>
      </c>
    </row>
    <row r="2301" spans="1:8" x14ac:dyDescent="0.25">
      <c r="A2301" s="1217" t="s">
        <v>424</v>
      </c>
      <c r="B2301" s="1217" t="str">
        <f>'SITE 14'!$H$6</f>
        <v>SITE 14</v>
      </c>
      <c r="C2301" s="1217" t="s">
        <v>606</v>
      </c>
      <c r="D2301" s="1218" t="s">
        <v>46</v>
      </c>
      <c r="E2301" s="1223" t="str">
        <f>'SITE 14'!B394</f>
        <v>Animateur 2</v>
      </c>
      <c r="F2301" s="1224">
        <f>'SITE 14'!C394</f>
        <v>0</v>
      </c>
      <c r="G2301" s="1225">
        <f>'SITE 14'!D394</f>
        <v>0</v>
      </c>
      <c r="H2301" s="1226">
        <f>'SITE 14'!E394</f>
        <v>0</v>
      </c>
    </row>
    <row r="2302" spans="1:8" x14ac:dyDescent="0.25">
      <c r="A2302" s="1217" t="s">
        <v>424</v>
      </c>
      <c r="B2302" s="1217" t="str">
        <f>'SITE 14'!$H$6</f>
        <v>SITE 14</v>
      </c>
      <c r="C2302" s="1217" t="s">
        <v>606</v>
      </c>
      <c r="D2302" s="1218" t="s">
        <v>46</v>
      </c>
      <c r="E2302" s="1223" t="str">
        <f>'SITE 14'!B395</f>
        <v>Animateur 3</v>
      </c>
      <c r="F2302" s="1224">
        <f>'SITE 14'!C395</f>
        <v>0</v>
      </c>
      <c r="G2302" s="1225">
        <f>'SITE 14'!D395</f>
        <v>0</v>
      </c>
      <c r="H2302" s="1226">
        <f>'SITE 14'!E395</f>
        <v>0</v>
      </c>
    </row>
    <row r="2303" spans="1:8" x14ac:dyDescent="0.25">
      <c r="A2303" s="1217" t="s">
        <v>424</v>
      </c>
      <c r="B2303" s="1217" t="str">
        <f>'SITE 14'!$H$6</f>
        <v>SITE 14</v>
      </c>
      <c r="C2303" s="1217" t="s">
        <v>606</v>
      </c>
      <c r="D2303" s="1218" t="s">
        <v>46</v>
      </c>
      <c r="E2303" s="1223" t="str">
        <f>'SITE 14'!B396</f>
        <v>Animateur 4</v>
      </c>
      <c r="F2303" s="1224">
        <f>'SITE 14'!C396</f>
        <v>0</v>
      </c>
      <c r="G2303" s="1225">
        <f>'SITE 14'!D396</f>
        <v>0</v>
      </c>
      <c r="H2303" s="1226">
        <f>'SITE 14'!E396</f>
        <v>0</v>
      </c>
    </row>
    <row r="2304" spans="1:8" x14ac:dyDescent="0.25">
      <c r="A2304" s="1217" t="s">
        <v>424</v>
      </c>
      <c r="B2304" s="1217" t="str">
        <f>'SITE 14'!$H$6</f>
        <v>SITE 14</v>
      </c>
      <c r="C2304" s="1217" t="s">
        <v>606</v>
      </c>
      <c r="D2304" s="1218" t="s">
        <v>46</v>
      </c>
      <c r="E2304" s="1223" t="str">
        <f>'SITE 14'!B397</f>
        <v>Animateur 5</v>
      </c>
      <c r="F2304" s="1224">
        <f>'SITE 14'!C397</f>
        <v>0</v>
      </c>
      <c r="G2304" s="1225">
        <f>'SITE 14'!D397</f>
        <v>0</v>
      </c>
      <c r="H2304" s="1226">
        <f>'SITE 14'!E397</f>
        <v>0</v>
      </c>
    </row>
    <row r="2305" spans="1:8" x14ac:dyDescent="0.25">
      <c r="A2305" s="1217" t="s">
        <v>424</v>
      </c>
      <c r="B2305" s="1217" t="str">
        <f>'SITE 14'!$H$6</f>
        <v>SITE 14</v>
      </c>
      <c r="C2305" s="1217" t="s">
        <v>606</v>
      </c>
      <c r="D2305" s="1218" t="s">
        <v>46</v>
      </c>
      <c r="E2305" s="1223" t="str">
        <f>'SITE 14'!B398</f>
        <v>Animateur 6</v>
      </c>
      <c r="F2305" s="1224">
        <f>'SITE 14'!C398</f>
        <v>0</v>
      </c>
      <c r="G2305" s="1225">
        <f>'SITE 14'!D398</f>
        <v>0</v>
      </c>
      <c r="H2305" s="1226">
        <f>'SITE 14'!E398</f>
        <v>0</v>
      </c>
    </row>
    <row r="2306" spans="1:8" x14ac:dyDescent="0.25">
      <c r="A2306" s="1217" t="s">
        <v>424</v>
      </c>
      <c r="B2306" s="1217" t="str">
        <f>'SITE 14'!$H$6</f>
        <v>SITE 14</v>
      </c>
      <c r="C2306" s="1217" t="s">
        <v>606</v>
      </c>
      <c r="D2306" s="1218" t="s">
        <v>46</v>
      </c>
      <c r="E2306" s="1223" t="str">
        <f>'SITE 14'!B399</f>
        <v>Animateur 7</v>
      </c>
      <c r="F2306" s="1224">
        <f>'SITE 14'!C399</f>
        <v>0</v>
      </c>
      <c r="G2306" s="1225">
        <f>'SITE 14'!D399</f>
        <v>0</v>
      </c>
      <c r="H2306" s="1226">
        <f>'SITE 14'!E399</f>
        <v>0</v>
      </c>
    </row>
    <row r="2307" spans="1:8" x14ac:dyDescent="0.25">
      <c r="A2307" s="1217" t="s">
        <v>424</v>
      </c>
      <c r="B2307" s="1217" t="str">
        <f>'SITE 14'!$H$6</f>
        <v>SITE 14</v>
      </c>
      <c r="C2307" s="1217" t="s">
        <v>606</v>
      </c>
      <c r="D2307" s="1218" t="s">
        <v>46</v>
      </c>
      <c r="E2307" s="1223" t="str">
        <f>'SITE 14'!B400</f>
        <v>Animateur 8</v>
      </c>
      <c r="F2307" s="1224">
        <f>'SITE 14'!C400</f>
        <v>0</v>
      </c>
      <c r="G2307" s="1225">
        <f>'SITE 14'!D400</f>
        <v>0</v>
      </c>
      <c r="H2307" s="1226">
        <f>'SITE 14'!E400</f>
        <v>0</v>
      </c>
    </row>
    <row r="2308" spans="1:8" x14ac:dyDescent="0.25">
      <c r="A2308" s="1217" t="s">
        <v>424</v>
      </c>
      <c r="B2308" s="1217" t="str">
        <f>'SITE 14'!$H$6</f>
        <v>SITE 14</v>
      </c>
      <c r="C2308" s="1217" t="s">
        <v>606</v>
      </c>
      <c r="D2308" s="1218" t="s">
        <v>46</v>
      </c>
      <c r="E2308" s="1223" t="str">
        <f>'SITE 14'!B401</f>
        <v>Animateur 9</v>
      </c>
      <c r="F2308" s="1224">
        <f>'SITE 14'!C401</f>
        <v>0</v>
      </c>
      <c r="G2308" s="1225">
        <f>'SITE 14'!D401</f>
        <v>0</v>
      </c>
      <c r="H2308" s="1226">
        <f>'SITE 14'!E401</f>
        <v>0</v>
      </c>
    </row>
    <row r="2309" spans="1:8" x14ac:dyDescent="0.25">
      <c r="A2309" s="1217" t="s">
        <v>424</v>
      </c>
      <c r="B2309" s="1217" t="str">
        <f>'SITE 14'!$H$6</f>
        <v>SITE 14</v>
      </c>
      <c r="C2309" s="1217" t="s">
        <v>606</v>
      </c>
      <c r="D2309" s="1218" t="s">
        <v>46</v>
      </c>
      <c r="E2309" s="1223" t="str">
        <f>'SITE 14'!B402</f>
        <v>Animateur 10</v>
      </c>
      <c r="F2309" s="1224">
        <f>'SITE 14'!C402</f>
        <v>0</v>
      </c>
      <c r="G2309" s="1225">
        <f>'SITE 14'!D402</f>
        <v>0</v>
      </c>
      <c r="H2309" s="1226">
        <f>'SITE 14'!E402</f>
        <v>0</v>
      </c>
    </row>
    <row r="2310" spans="1:8" x14ac:dyDescent="0.25">
      <c r="A2310" s="1217" t="s">
        <v>424</v>
      </c>
      <c r="B2310" s="1217" t="str">
        <f>'SITE 14'!$H$6</f>
        <v>SITE 14</v>
      </c>
      <c r="C2310" s="1217" t="s">
        <v>606</v>
      </c>
      <c r="D2310" s="1218" t="s">
        <v>46</v>
      </c>
      <c r="E2310" s="1223" t="str">
        <f>'SITE 14'!B403</f>
        <v>Animateur 11</v>
      </c>
      <c r="F2310" s="1224">
        <f>'SITE 14'!C403</f>
        <v>0</v>
      </c>
      <c r="G2310" s="1225">
        <f>'SITE 14'!D403</f>
        <v>0</v>
      </c>
      <c r="H2310" s="1226">
        <f>'SITE 14'!E403</f>
        <v>0</v>
      </c>
    </row>
    <row r="2311" spans="1:8" x14ac:dyDescent="0.25">
      <c r="A2311" s="1217" t="s">
        <v>424</v>
      </c>
      <c r="B2311" s="1217" t="str">
        <f>'SITE 14'!$H$6</f>
        <v>SITE 14</v>
      </c>
      <c r="C2311" s="1217" t="s">
        <v>606</v>
      </c>
      <c r="D2311" s="1218" t="s">
        <v>46</v>
      </c>
      <c r="E2311" s="1223" t="str">
        <f>'SITE 14'!B404</f>
        <v>Animateur 12</v>
      </c>
      <c r="F2311" s="1224">
        <f>'SITE 14'!C404</f>
        <v>0</v>
      </c>
      <c r="G2311" s="1225">
        <f>'SITE 14'!D404</f>
        <v>0</v>
      </c>
      <c r="H2311" s="1226">
        <f>'SITE 14'!E404</f>
        <v>0</v>
      </c>
    </row>
    <row r="2312" spans="1:8" x14ac:dyDescent="0.25">
      <c r="A2312" s="1217" t="s">
        <v>424</v>
      </c>
      <c r="B2312" s="1217" t="str">
        <f>'SITE 14'!$H$6</f>
        <v>SITE 14</v>
      </c>
      <c r="C2312" s="1217" t="s">
        <v>606</v>
      </c>
      <c r="D2312" s="1218" t="s">
        <v>46</v>
      </c>
      <c r="E2312" s="1223" t="str">
        <f>'SITE 14'!B405</f>
        <v>Animateur 13</v>
      </c>
      <c r="F2312" s="1224">
        <f>'SITE 14'!C405</f>
        <v>0</v>
      </c>
      <c r="G2312" s="1225">
        <f>'SITE 14'!D405</f>
        <v>0</v>
      </c>
      <c r="H2312" s="1226">
        <f>'SITE 14'!E405</f>
        <v>0</v>
      </c>
    </row>
    <row r="2313" spans="1:8" x14ac:dyDescent="0.25">
      <c r="A2313" s="1217" t="s">
        <v>424</v>
      </c>
      <c r="B2313" s="1217" t="str">
        <f>'SITE 14'!$H$6</f>
        <v>SITE 14</v>
      </c>
      <c r="C2313" s="1217" t="s">
        <v>606</v>
      </c>
      <c r="D2313" s="1218" t="s">
        <v>46</v>
      </c>
      <c r="E2313" s="1223" t="str">
        <f>'SITE 14'!B406</f>
        <v>Animateur 14</v>
      </c>
      <c r="F2313" s="1224">
        <f>'SITE 14'!C406</f>
        <v>0</v>
      </c>
      <c r="G2313" s="1225">
        <f>'SITE 14'!D406</f>
        <v>0</v>
      </c>
      <c r="H2313" s="1226">
        <f>'SITE 14'!E406</f>
        <v>0</v>
      </c>
    </row>
    <row r="2314" spans="1:8" x14ac:dyDescent="0.25">
      <c r="A2314" s="1217" t="s">
        <v>424</v>
      </c>
      <c r="B2314" s="1217" t="str">
        <f>'SITE 14'!$H$6</f>
        <v>SITE 14</v>
      </c>
      <c r="C2314" s="1217" t="s">
        <v>606</v>
      </c>
      <c r="D2314" s="1218" t="s">
        <v>46</v>
      </c>
      <c r="E2314" s="1223" t="str">
        <f>'SITE 14'!B407</f>
        <v>Animateur 15</v>
      </c>
      <c r="F2314" s="1224">
        <f>'SITE 14'!C407</f>
        <v>0</v>
      </c>
      <c r="G2314" s="1225">
        <f>'SITE 14'!D407</f>
        <v>0</v>
      </c>
      <c r="H2314" s="1226">
        <f>'SITE 14'!E407</f>
        <v>0</v>
      </c>
    </row>
    <row r="2315" spans="1:8" x14ac:dyDescent="0.25">
      <c r="A2315" s="1217" t="s">
        <v>424</v>
      </c>
      <c r="B2315" s="1217" t="str">
        <f>'SITE 14'!$H$6</f>
        <v>SITE 14</v>
      </c>
      <c r="C2315" s="1217" t="s">
        <v>606</v>
      </c>
      <c r="D2315" s="1218" t="s">
        <v>315</v>
      </c>
      <c r="E2315" s="1223" t="str">
        <f>'SITE 14'!B411</f>
        <v>Agents d'entretien 1</v>
      </c>
      <c r="F2315" s="1224">
        <f>'SITE 14'!C411</f>
        <v>0</v>
      </c>
      <c r="G2315" s="1225">
        <f>'SITE 14'!D411</f>
        <v>0</v>
      </c>
      <c r="H2315" s="1226">
        <f>'SITE 14'!E411</f>
        <v>0</v>
      </c>
    </row>
    <row r="2316" spans="1:8" x14ac:dyDescent="0.25">
      <c r="A2316" s="1217" t="s">
        <v>424</v>
      </c>
      <c r="B2316" s="1217" t="str">
        <f>'SITE 14'!$H$6</f>
        <v>SITE 14</v>
      </c>
      <c r="C2316" s="1217" t="s">
        <v>606</v>
      </c>
      <c r="D2316" s="1218" t="s">
        <v>315</v>
      </c>
      <c r="E2316" s="1223" t="str">
        <f>'SITE 14'!B412</f>
        <v>Agents d'entretien 2</v>
      </c>
      <c r="F2316" s="1224">
        <f>'SITE 14'!C412</f>
        <v>0</v>
      </c>
      <c r="G2316" s="1225">
        <f>'SITE 14'!D412</f>
        <v>0</v>
      </c>
      <c r="H2316" s="1226">
        <f>'SITE 14'!E412</f>
        <v>0</v>
      </c>
    </row>
    <row r="2317" spans="1:8" x14ac:dyDescent="0.25">
      <c r="A2317" s="1217" t="s">
        <v>424</v>
      </c>
      <c r="B2317" s="1217" t="str">
        <f>'SITE 14'!$H$6</f>
        <v>SITE 14</v>
      </c>
      <c r="C2317" s="1217" t="s">
        <v>606</v>
      </c>
      <c r="D2317" s="1218" t="s">
        <v>315</v>
      </c>
      <c r="E2317" s="1223" t="str">
        <f>'SITE 14'!B413</f>
        <v>Agents d'entretien 3</v>
      </c>
      <c r="F2317" s="1224">
        <f>'SITE 14'!C413</f>
        <v>0</v>
      </c>
      <c r="G2317" s="1225">
        <f>'SITE 14'!D413</f>
        <v>0</v>
      </c>
      <c r="H2317" s="1226">
        <f>'SITE 14'!E413</f>
        <v>0</v>
      </c>
    </row>
    <row r="2318" spans="1:8" x14ac:dyDescent="0.25">
      <c r="A2318" s="1217" t="s">
        <v>424</v>
      </c>
      <c r="B2318" s="1217" t="str">
        <f>'SITE 14'!$H$6</f>
        <v>SITE 14</v>
      </c>
      <c r="C2318" s="1217" t="s">
        <v>606</v>
      </c>
      <c r="D2318" s="1218" t="s">
        <v>316</v>
      </c>
      <c r="E2318" s="1223" t="str">
        <f>'SITE 14'!B417</f>
        <v>Secrétaire 1</v>
      </c>
      <c r="F2318" s="1224">
        <f>'SITE 14'!C417</f>
        <v>0</v>
      </c>
      <c r="G2318" s="1225">
        <f>'SITE 14'!D417</f>
        <v>0</v>
      </c>
      <c r="H2318" s="1226">
        <f>'SITE 14'!E417</f>
        <v>0</v>
      </c>
    </row>
    <row r="2319" spans="1:8" x14ac:dyDescent="0.25">
      <c r="A2319" s="1217" t="s">
        <v>424</v>
      </c>
      <c r="B2319" s="1217" t="str">
        <f>'SITE 14'!$H$6</f>
        <v>SITE 14</v>
      </c>
      <c r="C2319" s="1217" t="s">
        <v>606</v>
      </c>
      <c r="D2319" s="1218" t="s">
        <v>316</v>
      </c>
      <c r="E2319" s="1223" t="str">
        <f>'SITE 14'!B418</f>
        <v>Secrétaire 2</v>
      </c>
      <c r="F2319" s="1224">
        <f>'SITE 14'!C418</f>
        <v>0</v>
      </c>
      <c r="G2319" s="1225">
        <f>'SITE 14'!D418</f>
        <v>0</v>
      </c>
      <c r="H2319" s="1226">
        <f>'SITE 14'!E418</f>
        <v>0</v>
      </c>
    </row>
    <row r="2320" spans="1:8" x14ac:dyDescent="0.25">
      <c r="A2320" s="1217" t="s">
        <v>424</v>
      </c>
      <c r="B2320" s="1217" t="str">
        <f>'SITE 14'!$H$6</f>
        <v>SITE 14</v>
      </c>
      <c r="C2320" s="1217" t="s">
        <v>606</v>
      </c>
      <c r="D2320" s="1218" t="s">
        <v>316</v>
      </c>
      <c r="E2320" s="1223" t="str">
        <f>'SITE 14'!B419</f>
        <v>Secrétaire 3</v>
      </c>
      <c r="F2320" s="1224">
        <f>'SITE 14'!C419</f>
        <v>0</v>
      </c>
      <c r="G2320" s="1225">
        <f>'SITE 14'!D419</f>
        <v>0</v>
      </c>
      <c r="H2320" s="1226">
        <f>'SITE 14'!E419</f>
        <v>0</v>
      </c>
    </row>
    <row r="2321" spans="1:8" x14ac:dyDescent="0.25">
      <c r="A2321" s="1217" t="s">
        <v>424</v>
      </c>
      <c r="B2321" s="1217" t="str">
        <f>'SITE 14'!$H$6</f>
        <v>SITE 14</v>
      </c>
      <c r="C2321" s="1217" t="s">
        <v>606</v>
      </c>
      <c r="D2321" s="1218" t="s">
        <v>316</v>
      </c>
      <c r="E2321" s="1223" t="str">
        <f>'SITE 14'!B420</f>
        <v>Secrétaire 4</v>
      </c>
      <c r="F2321" s="1224">
        <f>'SITE 14'!C420</f>
        <v>0</v>
      </c>
      <c r="G2321" s="1225">
        <f>'SITE 14'!D420</f>
        <v>0</v>
      </c>
      <c r="H2321" s="1226">
        <f>'SITE 14'!E420</f>
        <v>0</v>
      </c>
    </row>
    <row r="2322" spans="1:8" x14ac:dyDescent="0.25">
      <c r="A2322" s="1217" t="s">
        <v>424</v>
      </c>
      <c r="B2322" s="1217" t="str">
        <f>'SITE 14'!$H$6</f>
        <v>SITE 14</v>
      </c>
      <c r="C2322" s="1217" t="s">
        <v>606</v>
      </c>
      <c r="D2322" s="1218" t="s">
        <v>316</v>
      </c>
      <c r="E2322" s="1223" t="str">
        <f>'SITE 14'!B421</f>
        <v>Secrétaire 5</v>
      </c>
      <c r="F2322" s="1224">
        <f>'SITE 14'!C421</f>
        <v>0</v>
      </c>
      <c r="G2322" s="1225">
        <f>'SITE 14'!D421</f>
        <v>0</v>
      </c>
      <c r="H2322" s="1226">
        <f>'SITE 14'!E421</f>
        <v>0</v>
      </c>
    </row>
    <row r="2323" spans="1:8" x14ac:dyDescent="0.25">
      <c r="A2323" s="1217" t="s">
        <v>424</v>
      </c>
      <c r="B2323" s="1217" t="str">
        <f>'SITE 14'!$H$6</f>
        <v>SITE 14</v>
      </c>
      <c r="C2323" s="1217" t="s">
        <v>607</v>
      </c>
      <c r="D2323" s="1218" t="s">
        <v>21</v>
      </c>
      <c r="E2323" s="1223" t="str">
        <f>'SITE 14'!B512</f>
        <v>Coordinateur 1</v>
      </c>
      <c r="F2323" s="1224">
        <f>'SITE 14'!C512</f>
        <v>0</v>
      </c>
      <c r="G2323" s="1225">
        <f>'SITE 14'!D512</f>
        <v>0</v>
      </c>
      <c r="H2323" s="1226">
        <f>'SITE 14'!E512</f>
        <v>0</v>
      </c>
    </row>
    <row r="2324" spans="1:8" x14ac:dyDescent="0.25">
      <c r="A2324" s="1217" t="s">
        <v>424</v>
      </c>
      <c r="B2324" s="1217" t="str">
        <f>'SITE 14'!$H$6</f>
        <v>SITE 14</v>
      </c>
      <c r="C2324" s="1217" t="s">
        <v>607</v>
      </c>
      <c r="D2324" s="1218" t="s">
        <v>21</v>
      </c>
      <c r="E2324" s="1223" t="str">
        <f>'SITE 14'!B513</f>
        <v>Coordinateur 2</v>
      </c>
      <c r="F2324" s="1224">
        <f>'SITE 14'!C513</f>
        <v>0</v>
      </c>
      <c r="G2324" s="1225">
        <f>'SITE 14'!D513</f>
        <v>0</v>
      </c>
      <c r="H2324" s="1226">
        <f>'SITE 14'!E513</f>
        <v>0</v>
      </c>
    </row>
    <row r="2325" spans="1:8" x14ac:dyDescent="0.25">
      <c r="A2325" s="1217" t="s">
        <v>424</v>
      </c>
      <c r="B2325" s="1217" t="str">
        <f>'SITE 14'!$H$6</f>
        <v>SITE 14</v>
      </c>
      <c r="C2325" s="1217" t="s">
        <v>607</v>
      </c>
      <c r="D2325" s="1218" t="s">
        <v>21</v>
      </c>
      <c r="E2325" s="1223" t="str">
        <f>'SITE 14'!B514</f>
        <v>Coordinateur 3</v>
      </c>
      <c r="F2325" s="1224">
        <f>'SITE 14'!C514</f>
        <v>0</v>
      </c>
      <c r="G2325" s="1225">
        <f>'SITE 14'!D514</f>
        <v>0</v>
      </c>
      <c r="H2325" s="1226">
        <f>'SITE 14'!E514</f>
        <v>0</v>
      </c>
    </row>
    <row r="2326" spans="1:8" x14ac:dyDescent="0.25">
      <c r="A2326" s="1217" t="s">
        <v>424</v>
      </c>
      <c r="B2326" s="1217" t="str">
        <f>'SITE 14'!$H$6</f>
        <v>SITE 14</v>
      </c>
      <c r="C2326" s="1217" t="s">
        <v>607</v>
      </c>
      <c r="D2326" s="1218" t="s">
        <v>605</v>
      </c>
      <c r="E2326" s="1223" t="str">
        <f>'SITE 14'!B518</f>
        <v>Responsable 1</v>
      </c>
      <c r="F2326" s="1224">
        <f>'SITE 14'!C518</f>
        <v>0</v>
      </c>
      <c r="G2326" s="1225">
        <f>'SITE 14'!D518</f>
        <v>0</v>
      </c>
      <c r="H2326" s="1226">
        <f>'SITE 14'!E518</f>
        <v>0</v>
      </c>
    </row>
    <row r="2327" spans="1:8" x14ac:dyDescent="0.25">
      <c r="A2327" s="1217" t="s">
        <v>424</v>
      </c>
      <c r="B2327" s="1217" t="str">
        <f>'SITE 14'!$H$6</f>
        <v>SITE 14</v>
      </c>
      <c r="C2327" s="1217" t="s">
        <v>607</v>
      </c>
      <c r="D2327" s="1218" t="s">
        <v>605</v>
      </c>
      <c r="E2327" s="1223" t="str">
        <f>'SITE 14'!B519</f>
        <v>Responsable 2</v>
      </c>
      <c r="F2327" s="1224">
        <f>'SITE 14'!C519</f>
        <v>0</v>
      </c>
      <c r="G2327" s="1225">
        <f>'SITE 14'!D519</f>
        <v>0</v>
      </c>
      <c r="H2327" s="1226">
        <f>'SITE 14'!E519</f>
        <v>0</v>
      </c>
    </row>
    <row r="2328" spans="1:8" x14ac:dyDescent="0.25">
      <c r="A2328" s="1217" t="s">
        <v>424</v>
      </c>
      <c r="B2328" s="1217" t="str">
        <f>'SITE 14'!$H$6</f>
        <v>SITE 14</v>
      </c>
      <c r="C2328" s="1217" t="s">
        <v>607</v>
      </c>
      <c r="D2328" s="1218" t="s">
        <v>605</v>
      </c>
      <c r="E2328" s="1223" t="str">
        <f>'SITE 14'!B520</f>
        <v>Responsable 3</v>
      </c>
      <c r="F2328" s="1224">
        <f>'SITE 14'!C520</f>
        <v>0</v>
      </c>
      <c r="G2328" s="1225">
        <f>'SITE 14'!D520</f>
        <v>0</v>
      </c>
      <c r="H2328" s="1226">
        <f>'SITE 14'!E520</f>
        <v>0</v>
      </c>
    </row>
    <row r="2329" spans="1:8" x14ac:dyDescent="0.25">
      <c r="A2329" s="1217" t="s">
        <v>424</v>
      </c>
      <c r="B2329" s="1217" t="str">
        <f>'SITE 14'!$H$6</f>
        <v>SITE 14</v>
      </c>
      <c r="C2329" s="1217" t="s">
        <v>607</v>
      </c>
      <c r="D2329" s="1218" t="s">
        <v>46</v>
      </c>
      <c r="E2329" s="1223" t="str">
        <f>'SITE 14'!B524</f>
        <v>Animateur 1</v>
      </c>
      <c r="F2329" s="1224">
        <f>'SITE 14'!C524</f>
        <v>0</v>
      </c>
      <c r="G2329" s="1225">
        <f>'SITE 14'!D524</f>
        <v>0</v>
      </c>
      <c r="H2329" s="1226">
        <f>'SITE 14'!E524</f>
        <v>0</v>
      </c>
    </row>
    <row r="2330" spans="1:8" x14ac:dyDescent="0.25">
      <c r="A2330" s="1217" t="s">
        <v>424</v>
      </c>
      <c r="B2330" s="1217" t="str">
        <f>'SITE 14'!$H$6</f>
        <v>SITE 14</v>
      </c>
      <c r="C2330" s="1217" t="s">
        <v>607</v>
      </c>
      <c r="D2330" s="1218" t="s">
        <v>46</v>
      </c>
      <c r="E2330" s="1223" t="str">
        <f>'SITE 14'!B525</f>
        <v>Animateur 2</v>
      </c>
      <c r="F2330" s="1224">
        <f>'SITE 14'!C525</f>
        <v>0</v>
      </c>
      <c r="G2330" s="1225">
        <f>'SITE 14'!D525</f>
        <v>0</v>
      </c>
      <c r="H2330" s="1226">
        <f>'SITE 14'!E525</f>
        <v>0</v>
      </c>
    </row>
    <row r="2331" spans="1:8" x14ac:dyDescent="0.25">
      <c r="A2331" s="1217" t="s">
        <v>424</v>
      </c>
      <c r="B2331" s="1217" t="str">
        <f>'SITE 14'!$H$6</f>
        <v>SITE 14</v>
      </c>
      <c r="C2331" s="1217" t="s">
        <v>607</v>
      </c>
      <c r="D2331" s="1218" t="s">
        <v>46</v>
      </c>
      <c r="E2331" s="1223" t="str">
        <f>'SITE 14'!B526</f>
        <v>Animateur 3</v>
      </c>
      <c r="F2331" s="1224">
        <f>'SITE 14'!C526</f>
        <v>0</v>
      </c>
      <c r="G2331" s="1225">
        <f>'SITE 14'!D526</f>
        <v>0</v>
      </c>
      <c r="H2331" s="1226">
        <f>'SITE 14'!E526</f>
        <v>0</v>
      </c>
    </row>
    <row r="2332" spans="1:8" x14ac:dyDescent="0.25">
      <c r="A2332" s="1217" t="s">
        <v>424</v>
      </c>
      <c r="B2332" s="1217" t="str">
        <f>'SITE 14'!$H$6</f>
        <v>SITE 14</v>
      </c>
      <c r="C2332" s="1217" t="s">
        <v>607</v>
      </c>
      <c r="D2332" s="1218" t="s">
        <v>46</v>
      </c>
      <c r="E2332" s="1223" t="str">
        <f>'SITE 14'!B527</f>
        <v>Animateur 4</v>
      </c>
      <c r="F2332" s="1224">
        <f>'SITE 14'!C527</f>
        <v>0</v>
      </c>
      <c r="G2332" s="1225">
        <f>'SITE 14'!D527</f>
        <v>0</v>
      </c>
      <c r="H2332" s="1226">
        <f>'SITE 14'!E527</f>
        <v>0</v>
      </c>
    </row>
    <row r="2333" spans="1:8" x14ac:dyDescent="0.25">
      <c r="A2333" s="1217" t="s">
        <v>424</v>
      </c>
      <c r="B2333" s="1217" t="str">
        <f>'SITE 14'!$H$6</f>
        <v>SITE 14</v>
      </c>
      <c r="C2333" s="1217" t="s">
        <v>607</v>
      </c>
      <c r="D2333" s="1218" t="s">
        <v>46</v>
      </c>
      <c r="E2333" s="1223" t="str">
        <f>'SITE 14'!B528</f>
        <v>Animateur 5</v>
      </c>
      <c r="F2333" s="1224">
        <f>'SITE 14'!C528</f>
        <v>0</v>
      </c>
      <c r="G2333" s="1225">
        <f>'SITE 14'!D528</f>
        <v>0</v>
      </c>
      <c r="H2333" s="1226">
        <f>'SITE 14'!E528</f>
        <v>0</v>
      </c>
    </row>
    <row r="2334" spans="1:8" x14ac:dyDescent="0.25">
      <c r="A2334" s="1217" t="s">
        <v>424</v>
      </c>
      <c r="B2334" s="1217" t="str">
        <f>'SITE 14'!$H$6</f>
        <v>SITE 14</v>
      </c>
      <c r="C2334" s="1217" t="s">
        <v>607</v>
      </c>
      <c r="D2334" s="1218" t="s">
        <v>46</v>
      </c>
      <c r="E2334" s="1223" t="str">
        <f>'SITE 14'!B529</f>
        <v>Animateur 6</v>
      </c>
      <c r="F2334" s="1224">
        <f>'SITE 14'!C529</f>
        <v>0</v>
      </c>
      <c r="G2334" s="1225">
        <f>'SITE 14'!D529</f>
        <v>0</v>
      </c>
      <c r="H2334" s="1226">
        <f>'SITE 14'!E529</f>
        <v>0</v>
      </c>
    </row>
    <row r="2335" spans="1:8" x14ac:dyDescent="0.25">
      <c r="A2335" s="1217" t="s">
        <v>424</v>
      </c>
      <c r="B2335" s="1217" t="str">
        <f>'SITE 14'!$H$6</f>
        <v>SITE 14</v>
      </c>
      <c r="C2335" s="1217" t="s">
        <v>607</v>
      </c>
      <c r="D2335" s="1218" t="s">
        <v>46</v>
      </c>
      <c r="E2335" s="1223" t="str">
        <f>'SITE 14'!B530</f>
        <v>Animateur 7</v>
      </c>
      <c r="F2335" s="1224">
        <f>'SITE 14'!C530</f>
        <v>0</v>
      </c>
      <c r="G2335" s="1225">
        <f>'SITE 14'!D530</f>
        <v>0</v>
      </c>
      <c r="H2335" s="1226">
        <f>'SITE 14'!E530</f>
        <v>0</v>
      </c>
    </row>
    <row r="2336" spans="1:8" x14ac:dyDescent="0.25">
      <c r="A2336" s="1217" t="s">
        <v>424</v>
      </c>
      <c r="B2336" s="1217" t="str">
        <f>'SITE 14'!$H$6</f>
        <v>SITE 14</v>
      </c>
      <c r="C2336" s="1217" t="s">
        <v>607</v>
      </c>
      <c r="D2336" s="1218" t="s">
        <v>46</v>
      </c>
      <c r="E2336" s="1223" t="str">
        <f>'SITE 14'!B531</f>
        <v>Animateur 8</v>
      </c>
      <c r="F2336" s="1224">
        <f>'SITE 14'!C531</f>
        <v>0</v>
      </c>
      <c r="G2336" s="1225">
        <f>'SITE 14'!D531</f>
        <v>0</v>
      </c>
      <c r="H2336" s="1226">
        <f>'SITE 14'!E531</f>
        <v>0</v>
      </c>
    </row>
    <row r="2337" spans="1:8" x14ac:dyDescent="0.25">
      <c r="A2337" s="1217" t="s">
        <v>424</v>
      </c>
      <c r="B2337" s="1217" t="str">
        <f>'SITE 14'!$H$6</f>
        <v>SITE 14</v>
      </c>
      <c r="C2337" s="1217" t="s">
        <v>607</v>
      </c>
      <c r="D2337" s="1218" t="s">
        <v>46</v>
      </c>
      <c r="E2337" s="1223" t="str">
        <f>'SITE 14'!B532</f>
        <v>Animateur 9</v>
      </c>
      <c r="F2337" s="1224">
        <f>'SITE 14'!C532</f>
        <v>0</v>
      </c>
      <c r="G2337" s="1225">
        <f>'SITE 14'!D532</f>
        <v>0</v>
      </c>
      <c r="H2337" s="1226">
        <f>'SITE 14'!E532</f>
        <v>0</v>
      </c>
    </row>
    <row r="2338" spans="1:8" x14ac:dyDescent="0.25">
      <c r="A2338" s="1217" t="s">
        <v>424</v>
      </c>
      <c r="B2338" s="1217" t="str">
        <f>'SITE 14'!$H$6</f>
        <v>SITE 14</v>
      </c>
      <c r="C2338" s="1217" t="s">
        <v>607</v>
      </c>
      <c r="D2338" s="1218" t="s">
        <v>46</v>
      </c>
      <c r="E2338" s="1223" t="str">
        <f>'SITE 14'!B533</f>
        <v>Animateur 10</v>
      </c>
      <c r="F2338" s="1224">
        <f>'SITE 14'!C533</f>
        <v>0</v>
      </c>
      <c r="G2338" s="1225">
        <f>'SITE 14'!D533</f>
        <v>0</v>
      </c>
      <c r="H2338" s="1226">
        <f>'SITE 14'!E533</f>
        <v>0</v>
      </c>
    </row>
    <row r="2339" spans="1:8" x14ac:dyDescent="0.25">
      <c r="A2339" s="1217" t="s">
        <v>424</v>
      </c>
      <c r="B2339" s="1217" t="str">
        <f>'SITE 14'!$H$6</f>
        <v>SITE 14</v>
      </c>
      <c r="C2339" s="1217" t="s">
        <v>607</v>
      </c>
      <c r="D2339" s="1218" t="s">
        <v>46</v>
      </c>
      <c r="E2339" s="1223" t="str">
        <f>'SITE 14'!B534</f>
        <v>Animateur 11</v>
      </c>
      <c r="F2339" s="1224">
        <f>'SITE 14'!C534</f>
        <v>0</v>
      </c>
      <c r="G2339" s="1225">
        <f>'SITE 14'!D534</f>
        <v>0</v>
      </c>
      <c r="H2339" s="1226">
        <f>'SITE 14'!E534</f>
        <v>0</v>
      </c>
    </row>
    <row r="2340" spans="1:8" x14ac:dyDescent="0.25">
      <c r="A2340" s="1217" t="s">
        <v>424</v>
      </c>
      <c r="B2340" s="1217" t="str">
        <f>'SITE 14'!$H$6</f>
        <v>SITE 14</v>
      </c>
      <c r="C2340" s="1217" t="s">
        <v>607</v>
      </c>
      <c r="D2340" s="1218" t="s">
        <v>46</v>
      </c>
      <c r="E2340" s="1223" t="str">
        <f>'SITE 14'!B535</f>
        <v>Animateur 12</v>
      </c>
      <c r="F2340" s="1224">
        <f>'SITE 14'!C535</f>
        <v>0</v>
      </c>
      <c r="G2340" s="1225">
        <f>'SITE 14'!D535</f>
        <v>0</v>
      </c>
      <c r="H2340" s="1226">
        <f>'SITE 14'!E535</f>
        <v>0</v>
      </c>
    </row>
    <row r="2341" spans="1:8" x14ac:dyDescent="0.25">
      <c r="A2341" s="1217" t="s">
        <v>424</v>
      </c>
      <c r="B2341" s="1217" t="str">
        <f>'SITE 14'!$H$6</f>
        <v>SITE 14</v>
      </c>
      <c r="C2341" s="1217" t="s">
        <v>607</v>
      </c>
      <c r="D2341" s="1218" t="s">
        <v>46</v>
      </c>
      <c r="E2341" s="1223" t="str">
        <f>'SITE 14'!B536</f>
        <v>Animateur 13</v>
      </c>
      <c r="F2341" s="1224">
        <f>'SITE 14'!C536</f>
        <v>0</v>
      </c>
      <c r="G2341" s="1225">
        <f>'SITE 14'!D536</f>
        <v>0</v>
      </c>
      <c r="H2341" s="1226">
        <f>'SITE 14'!E536</f>
        <v>0</v>
      </c>
    </row>
    <row r="2342" spans="1:8" x14ac:dyDescent="0.25">
      <c r="A2342" s="1217" t="s">
        <v>424</v>
      </c>
      <c r="B2342" s="1217" t="str">
        <f>'SITE 14'!$H$6</f>
        <v>SITE 14</v>
      </c>
      <c r="C2342" s="1217" t="s">
        <v>607</v>
      </c>
      <c r="D2342" s="1218" t="s">
        <v>46</v>
      </c>
      <c r="E2342" s="1223" t="str">
        <f>'SITE 14'!B537</f>
        <v>Animateur 14</v>
      </c>
      <c r="F2342" s="1224">
        <f>'SITE 14'!C537</f>
        <v>0</v>
      </c>
      <c r="G2342" s="1225">
        <f>'SITE 14'!D537</f>
        <v>0</v>
      </c>
      <c r="H2342" s="1226">
        <f>'SITE 14'!E537</f>
        <v>0</v>
      </c>
    </row>
    <row r="2343" spans="1:8" x14ac:dyDescent="0.25">
      <c r="A2343" s="1217" t="s">
        <v>424</v>
      </c>
      <c r="B2343" s="1217" t="str">
        <f>'SITE 14'!$H$6</f>
        <v>SITE 14</v>
      </c>
      <c r="C2343" s="1217" t="s">
        <v>607</v>
      </c>
      <c r="D2343" s="1218" t="s">
        <v>46</v>
      </c>
      <c r="E2343" s="1223" t="str">
        <f>'SITE 14'!B538</f>
        <v>Animateur 15</v>
      </c>
      <c r="F2343" s="1224">
        <f>'SITE 14'!C538</f>
        <v>0</v>
      </c>
      <c r="G2343" s="1225">
        <f>'SITE 14'!D538</f>
        <v>0</v>
      </c>
      <c r="H2343" s="1226">
        <f>'SITE 14'!E538</f>
        <v>0</v>
      </c>
    </row>
    <row r="2344" spans="1:8" x14ac:dyDescent="0.25">
      <c r="A2344" s="1217" t="s">
        <v>424</v>
      </c>
      <c r="B2344" s="1217" t="str">
        <f>'SITE 14'!$H$6</f>
        <v>SITE 14</v>
      </c>
      <c r="C2344" s="1217" t="s">
        <v>607</v>
      </c>
      <c r="D2344" s="1218" t="s">
        <v>315</v>
      </c>
      <c r="E2344" s="1223" t="str">
        <f>'SITE 14'!B542</f>
        <v>Agents d'entretien 1</v>
      </c>
      <c r="F2344" s="1224">
        <f>'SITE 14'!C542</f>
        <v>0</v>
      </c>
      <c r="G2344" s="1225">
        <f>'SITE 14'!D542</f>
        <v>0</v>
      </c>
      <c r="H2344" s="1226">
        <f>'SITE 14'!E542</f>
        <v>0</v>
      </c>
    </row>
    <row r="2345" spans="1:8" x14ac:dyDescent="0.25">
      <c r="A2345" s="1217" t="s">
        <v>424</v>
      </c>
      <c r="B2345" s="1217" t="str">
        <f>'SITE 14'!$H$6</f>
        <v>SITE 14</v>
      </c>
      <c r="C2345" s="1217" t="s">
        <v>607</v>
      </c>
      <c r="D2345" s="1218" t="s">
        <v>315</v>
      </c>
      <c r="E2345" s="1223" t="str">
        <f>'SITE 14'!B543</f>
        <v>Agents d'entretien 2</v>
      </c>
      <c r="F2345" s="1224">
        <f>'SITE 14'!C543</f>
        <v>0</v>
      </c>
      <c r="G2345" s="1225">
        <f>'SITE 14'!D543</f>
        <v>0</v>
      </c>
      <c r="H2345" s="1226">
        <f>'SITE 14'!E543</f>
        <v>0</v>
      </c>
    </row>
    <row r="2346" spans="1:8" x14ac:dyDescent="0.25">
      <c r="A2346" s="1217" t="s">
        <v>424</v>
      </c>
      <c r="B2346" s="1217" t="str">
        <f>'SITE 14'!$H$6</f>
        <v>SITE 14</v>
      </c>
      <c r="C2346" s="1217" t="s">
        <v>607</v>
      </c>
      <c r="D2346" s="1218" t="s">
        <v>315</v>
      </c>
      <c r="E2346" s="1223" t="str">
        <f>'SITE 14'!B544</f>
        <v>Agents d'entretien 3</v>
      </c>
      <c r="F2346" s="1224">
        <f>'SITE 14'!C544</f>
        <v>0</v>
      </c>
      <c r="G2346" s="1225">
        <f>'SITE 14'!D544</f>
        <v>0</v>
      </c>
      <c r="H2346" s="1226">
        <f>'SITE 14'!E544</f>
        <v>0</v>
      </c>
    </row>
    <row r="2347" spans="1:8" x14ac:dyDescent="0.25">
      <c r="A2347" s="1217" t="s">
        <v>424</v>
      </c>
      <c r="B2347" s="1217" t="str">
        <f>'SITE 14'!$H$6</f>
        <v>SITE 14</v>
      </c>
      <c r="C2347" s="1217" t="s">
        <v>607</v>
      </c>
      <c r="D2347" s="1218" t="s">
        <v>316</v>
      </c>
      <c r="E2347" s="1223" t="str">
        <f>'SITE 14'!B548</f>
        <v>Secrétaire 1</v>
      </c>
      <c r="F2347" s="1224">
        <f>'SITE 14'!C548</f>
        <v>0</v>
      </c>
      <c r="G2347" s="1225">
        <f>'SITE 14'!D548</f>
        <v>0</v>
      </c>
      <c r="H2347" s="1226">
        <f>'SITE 14'!E548</f>
        <v>0</v>
      </c>
    </row>
    <row r="2348" spans="1:8" x14ac:dyDescent="0.25">
      <c r="A2348" s="1217" t="s">
        <v>424</v>
      </c>
      <c r="B2348" s="1217" t="str">
        <f>'SITE 14'!$H$6</f>
        <v>SITE 14</v>
      </c>
      <c r="C2348" s="1217" t="s">
        <v>607</v>
      </c>
      <c r="D2348" s="1218" t="s">
        <v>316</v>
      </c>
      <c r="E2348" s="1223" t="str">
        <f>'SITE 14'!B549</f>
        <v>Secrétaire 2</v>
      </c>
      <c r="F2348" s="1224">
        <f>'SITE 14'!C549</f>
        <v>0</v>
      </c>
      <c r="G2348" s="1225">
        <f>'SITE 14'!D549</f>
        <v>0</v>
      </c>
      <c r="H2348" s="1226">
        <f>'SITE 14'!E549</f>
        <v>0</v>
      </c>
    </row>
    <row r="2349" spans="1:8" x14ac:dyDescent="0.25">
      <c r="A2349" s="1217" t="s">
        <v>424</v>
      </c>
      <c r="B2349" s="1217" t="str">
        <f>'SITE 14'!$H$6</f>
        <v>SITE 14</v>
      </c>
      <c r="C2349" s="1217" t="s">
        <v>607</v>
      </c>
      <c r="D2349" s="1218" t="s">
        <v>316</v>
      </c>
      <c r="E2349" s="1223" t="str">
        <f>'SITE 14'!B550</f>
        <v>Secrétaire 3</v>
      </c>
      <c r="F2349" s="1224">
        <f>'SITE 14'!C550</f>
        <v>0</v>
      </c>
      <c r="G2349" s="1225">
        <f>'SITE 14'!D550</f>
        <v>0</v>
      </c>
      <c r="H2349" s="1226">
        <f>'SITE 14'!E550</f>
        <v>0</v>
      </c>
    </row>
    <row r="2350" spans="1:8" x14ac:dyDescent="0.25">
      <c r="A2350" s="1217" t="s">
        <v>424</v>
      </c>
      <c r="B2350" s="1217" t="str">
        <f>'SITE 14'!$H$6</f>
        <v>SITE 14</v>
      </c>
      <c r="C2350" s="1217" t="s">
        <v>607</v>
      </c>
      <c r="D2350" s="1218" t="s">
        <v>316</v>
      </c>
      <c r="E2350" s="1223" t="str">
        <f>'SITE 14'!B551</f>
        <v>Secrétaire 4</v>
      </c>
      <c r="F2350" s="1224">
        <f>'SITE 14'!C551</f>
        <v>0</v>
      </c>
      <c r="G2350" s="1225">
        <f>'SITE 14'!D551</f>
        <v>0</v>
      </c>
      <c r="H2350" s="1226">
        <f>'SITE 14'!E551</f>
        <v>0</v>
      </c>
    </row>
    <row r="2351" spans="1:8" x14ac:dyDescent="0.25">
      <c r="A2351" s="1217" t="s">
        <v>424</v>
      </c>
      <c r="B2351" s="1217" t="str">
        <f>'SITE 14'!$H$6</f>
        <v>SITE 14</v>
      </c>
      <c r="C2351" s="1217" t="s">
        <v>607</v>
      </c>
      <c r="D2351" s="1218" t="s">
        <v>316</v>
      </c>
      <c r="E2351" s="1223" t="str">
        <f>'SITE 14'!B552</f>
        <v>Secrétaire 5</v>
      </c>
      <c r="F2351" s="1224">
        <f>'SITE 14'!C552</f>
        <v>0</v>
      </c>
      <c r="G2351" s="1225">
        <f>'SITE 14'!D552</f>
        <v>0</v>
      </c>
      <c r="H2351" s="1226">
        <f>'SITE 14'!E552</f>
        <v>0</v>
      </c>
    </row>
    <row r="2352" spans="1:8" x14ac:dyDescent="0.25">
      <c r="A2352" s="1217" t="s">
        <v>424</v>
      </c>
      <c r="B2352" s="1217" t="str">
        <f>'SITE 14'!$H$6</f>
        <v>SITE 14</v>
      </c>
      <c r="C2352" s="1217" t="s">
        <v>609</v>
      </c>
      <c r="D2352" s="1218" t="s">
        <v>21</v>
      </c>
      <c r="E2352" s="1223" t="str">
        <f>'SITE 14'!B631</f>
        <v>Coordinateur 1</v>
      </c>
      <c r="F2352" s="1224">
        <f>'SITE 14'!C631</f>
        <v>0</v>
      </c>
      <c r="G2352" s="1225">
        <f>'SITE 14'!D631</f>
        <v>0</v>
      </c>
      <c r="H2352" s="1226">
        <f>'SITE 14'!E631</f>
        <v>0</v>
      </c>
    </row>
    <row r="2353" spans="1:8" x14ac:dyDescent="0.25">
      <c r="A2353" s="1217" t="s">
        <v>424</v>
      </c>
      <c r="B2353" s="1217" t="str">
        <f>'SITE 14'!$H$6</f>
        <v>SITE 14</v>
      </c>
      <c r="C2353" s="1217" t="s">
        <v>609</v>
      </c>
      <c r="D2353" s="1218" t="s">
        <v>21</v>
      </c>
      <c r="E2353" s="1223" t="str">
        <f>'SITE 14'!B632</f>
        <v>Coordinateur 2</v>
      </c>
      <c r="F2353" s="1224">
        <f>'SITE 14'!C632</f>
        <v>0</v>
      </c>
      <c r="G2353" s="1225">
        <f>'SITE 14'!D632</f>
        <v>0</v>
      </c>
      <c r="H2353" s="1226">
        <f>'SITE 14'!E632</f>
        <v>0</v>
      </c>
    </row>
    <row r="2354" spans="1:8" x14ac:dyDescent="0.25">
      <c r="A2354" s="1217" t="s">
        <v>424</v>
      </c>
      <c r="B2354" s="1217" t="str">
        <f>'SITE 14'!$H$6</f>
        <v>SITE 14</v>
      </c>
      <c r="C2354" s="1217" t="s">
        <v>609</v>
      </c>
      <c r="D2354" s="1218" t="s">
        <v>21</v>
      </c>
      <c r="E2354" s="1223" t="str">
        <f>'SITE 14'!B633</f>
        <v>Coordinateur 3</v>
      </c>
      <c r="F2354" s="1224">
        <f>'SITE 14'!C633</f>
        <v>0</v>
      </c>
      <c r="G2354" s="1225">
        <f>'SITE 14'!D633</f>
        <v>0</v>
      </c>
      <c r="H2354" s="1226">
        <f>'SITE 14'!E633</f>
        <v>0</v>
      </c>
    </row>
    <row r="2355" spans="1:8" x14ac:dyDescent="0.25">
      <c r="A2355" s="1217" t="s">
        <v>424</v>
      </c>
      <c r="B2355" s="1217" t="str">
        <f>'SITE 14'!$H$6</f>
        <v>SITE 14</v>
      </c>
      <c r="C2355" s="1217" t="s">
        <v>609</v>
      </c>
      <c r="D2355" s="1218" t="s">
        <v>605</v>
      </c>
      <c r="E2355" s="1223" t="str">
        <f>'SITE 14'!B637</f>
        <v>Responsable 1</v>
      </c>
      <c r="F2355" s="1224">
        <f>'SITE 14'!C637</f>
        <v>0</v>
      </c>
      <c r="G2355" s="1225">
        <f>'SITE 14'!D637</f>
        <v>0</v>
      </c>
      <c r="H2355" s="1226">
        <f>'SITE 14'!E637</f>
        <v>0</v>
      </c>
    </row>
    <row r="2356" spans="1:8" x14ac:dyDescent="0.25">
      <c r="A2356" s="1217" t="s">
        <v>424</v>
      </c>
      <c r="B2356" s="1217" t="str">
        <f>'SITE 14'!$H$6</f>
        <v>SITE 14</v>
      </c>
      <c r="C2356" s="1217" t="s">
        <v>609</v>
      </c>
      <c r="D2356" s="1218" t="s">
        <v>605</v>
      </c>
      <c r="E2356" s="1223" t="str">
        <f>'SITE 14'!B638</f>
        <v>Responsable 2</v>
      </c>
      <c r="F2356" s="1224">
        <f>'SITE 14'!C638</f>
        <v>0</v>
      </c>
      <c r="G2356" s="1225">
        <f>'SITE 14'!D638</f>
        <v>0</v>
      </c>
      <c r="H2356" s="1226">
        <f>'SITE 14'!E638</f>
        <v>0</v>
      </c>
    </row>
    <row r="2357" spans="1:8" x14ac:dyDescent="0.25">
      <c r="A2357" s="1217" t="s">
        <v>424</v>
      </c>
      <c r="B2357" s="1217" t="str">
        <f>'SITE 14'!$H$6</f>
        <v>SITE 14</v>
      </c>
      <c r="C2357" s="1217" t="s">
        <v>609</v>
      </c>
      <c r="D2357" s="1218" t="s">
        <v>605</v>
      </c>
      <c r="E2357" s="1223" t="str">
        <f>'SITE 14'!B639</f>
        <v>Responsable 3</v>
      </c>
      <c r="F2357" s="1224">
        <f>'SITE 14'!C639</f>
        <v>0</v>
      </c>
      <c r="G2357" s="1225">
        <f>'SITE 14'!D639</f>
        <v>0</v>
      </c>
      <c r="H2357" s="1226">
        <f>'SITE 14'!E639</f>
        <v>0</v>
      </c>
    </row>
    <row r="2358" spans="1:8" x14ac:dyDescent="0.25">
      <c r="A2358" s="1217" t="s">
        <v>424</v>
      </c>
      <c r="B2358" s="1217" t="str">
        <f>'SITE 14'!$H$6</f>
        <v>SITE 14</v>
      </c>
      <c r="C2358" s="1217" t="s">
        <v>609</v>
      </c>
      <c r="D2358" s="1218" t="s">
        <v>46</v>
      </c>
      <c r="E2358" s="1223" t="str">
        <f>'SITE 14'!B643</f>
        <v>Animateur 1</v>
      </c>
      <c r="F2358" s="1224">
        <f>'SITE 14'!C643</f>
        <v>0</v>
      </c>
      <c r="G2358" s="1225">
        <f>'SITE 14'!D643</f>
        <v>0</v>
      </c>
      <c r="H2358" s="1226">
        <f>'SITE 14'!E643</f>
        <v>0</v>
      </c>
    </row>
    <row r="2359" spans="1:8" x14ac:dyDescent="0.25">
      <c r="A2359" s="1217" t="s">
        <v>424</v>
      </c>
      <c r="B2359" s="1217" t="str">
        <f>'SITE 14'!$H$6</f>
        <v>SITE 14</v>
      </c>
      <c r="C2359" s="1217" t="s">
        <v>609</v>
      </c>
      <c r="D2359" s="1218" t="s">
        <v>46</v>
      </c>
      <c r="E2359" s="1223" t="str">
        <f>'SITE 14'!B644</f>
        <v>Animateur 2</v>
      </c>
      <c r="F2359" s="1224">
        <f>'SITE 14'!C644</f>
        <v>0</v>
      </c>
      <c r="G2359" s="1225">
        <f>'SITE 14'!D644</f>
        <v>0</v>
      </c>
      <c r="H2359" s="1226">
        <f>'SITE 14'!E644</f>
        <v>0</v>
      </c>
    </row>
    <row r="2360" spans="1:8" x14ac:dyDescent="0.25">
      <c r="A2360" s="1217" t="s">
        <v>424</v>
      </c>
      <c r="B2360" s="1217" t="str">
        <f>'SITE 14'!$H$6</f>
        <v>SITE 14</v>
      </c>
      <c r="C2360" s="1217" t="s">
        <v>609</v>
      </c>
      <c r="D2360" s="1218" t="s">
        <v>46</v>
      </c>
      <c r="E2360" s="1223" t="str">
        <f>'SITE 14'!B645</f>
        <v>Animateur 3</v>
      </c>
      <c r="F2360" s="1224">
        <f>'SITE 14'!C645</f>
        <v>0</v>
      </c>
      <c r="G2360" s="1225">
        <f>'SITE 14'!D645</f>
        <v>0</v>
      </c>
      <c r="H2360" s="1226">
        <f>'SITE 14'!E645</f>
        <v>0</v>
      </c>
    </row>
    <row r="2361" spans="1:8" x14ac:dyDescent="0.25">
      <c r="A2361" s="1217" t="s">
        <v>424</v>
      </c>
      <c r="B2361" s="1217" t="str">
        <f>'SITE 14'!$H$6</f>
        <v>SITE 14</v>
      </c>
      <c r="C2361" s="1217" t="s">
        <v>609</v>
      </c>
      <c r="D2361" s="1218" t="s">
        <v>46</v>
      </c>
      <c r="E2361" s="1223" t="str">
        <f>'SITE 14'!B646</f>
        <v>Animateur 4</v>
      </c>
      <c r="F2361" s="1224">
        <f>'SITE 14'!C646</f>
        <v>0</v>
      </c>
      <c r="G2361" s="1225">
        <f>'SITE 14'!D646</f>
        <v>0</v>
      </c>
      <c r="H2361" s="1226">
        <f>'SITE 14'!E646</f>
        <v>0</v>
      </c>
    </row>
    <row r="2362" spans="1:8" x14ac:dyDescent="0.25">
      <c r="A2362" s="1217" t="s">
        <v>424</v>
      </c>
      <c r="B2362" s="1217" t="str">
        <f>'SITE 14'!$H$6</f>
        <v>SITE 14</v>
      </c>
      <c r="C2362" s="1217" t="s">
        <v>609</v>
      </c>
      <c r="D2362" s="1218" t="s">
        <v>46</v>
      </c>
      <c r="E2362" s="1223" t="str">
        <f>'SITE 14'!B647</f>
        <v>Animateur 5</v>
      </c>
      <c r="F2362" s="1224">
        <f>'SITE 14'!C647</f>
        <v>0</v>
      </c>
      <c r="G2362" s="1225">
        <f>'SITE 14'!D647</f>
        <v>0</v>
      </c>
      <c r="H2362" s="1226">
        <f>'SITE 14'!E647</f>
        <v>0</v>
      </c>
    </row>
    <row r="2363" spans="1:8" x14ac:dyDescent="0.25">
      <c r="A2363" s="1217" t="s">
        <v>424</v>
      </c>
      <c r="B2363" s="1217" t="str">
        <f>'SITE 14'!$H$6</f>
        <v>SITE 14</v>
      </c>
      <c r="C2363" s="1217" t="s">
        <v>609</v>
      </c>
      <c r="D2363" s="1218" t="s">
        <v>46</v>
      </c>
      <c r="E2363" s="1223" t="str">
        <f>'SITE 14'!B648</f>
        <v>Animateur 6</v>
      </c>
      <c r="F2363" s="1224">
        <f>'SITE 14'!C648</f>
        <v>0</v>
      </c>
      <c r="G2363" s="1225">
        <f>'SITE 14'!D648</f>
        <v>0</v>
      </c>
      <c r="H2363" s="1226">
        <f>'SITE 14'!E648</f>
        <v>0</v>
      </c>
    </row>
    <row r="2364" spans="1:8" x14ac:dyDescent="0.25">
      <c r="A2364" s="1217" t="s">
        <v>424</v>
      </c>
      <c r="B2364" s="1217" t="str">
        <f>'SITE 14'!$H$6</f>
        <v>SITE 14</v>
      </c>
      <c r="C2364" s="1217" t="s">
        <v>609</v>
      </c>
      <c r="D2364" s="1218" t="s">
        <v>46</v>
      </c>
      <c r="E2364" s="1223" t="str">
        <f>'SITE 14'!B649</f>
        <v>Animateur 7</v>
      </c>
      <c r="F2364" s="1224">
        <f>'SITE 14'!C649</f>
        <v>0</v>
      </c>
      <c r="G2364" s="1225">
        <f>'SITE 14'!D649</f>
        <v>0</v>
      </c>
      <c r="H2364" s="1226">
        <f>'SITE 14'!E649</f>
        <v>0</v>
      </c>
    </row>
    <row r="2365" spans="1:8" x14ac:dyDescent="0.25">
      <c r="A2365" s="1217" t="s">
        <v>424</v>
      </c>
      <c r="B2365" s="1217" t="str">
        <f>'SITE 14'!$H$6</f>
        <v>SITE 14</v>
      </c>
      <c r="C2365" s="1217" t="s">
        <v>609</v>
      </c>
      <c r="D2365" s="1218" t="s">
        <v>46</v>
      </c>
      <c r="E2365" s="1223" t="str">
        <f>'SITE 14'!B650</f>
        <v>Animateur 8</v>
      </c>
      <c r="F2365" s="1224">
        <f>'SITE 14'!C650</f>
        <v>0</v>
      </c>
      <c r="G2365" s="1225">
        <f>'SITE 14'!D650</f>
        <v>0</v>
      </c>
      <c r="H2365" s="1226">
        <f>'SITE 14'!E650</f>
        <v>0</v>
      </c>
    </row>
    <row r="2366" spans="1:8" x14ac:dyDescent="0.25">
      <c r="A2366" s="1217" t="s">
        <v>424</v>
      </c>
      <c r="B2366" s="1217" t="str">
        <f>'SITE 14'!$H$6</f>
        <v>SITE 14</v>
      </c>
      <c r="C2366" s="1217" t="s">
        <v>609</v>
      </c>
      <c r="D2366" s="1218" t="s">
        <v>46</v>
      </c>
      <c r="E2366" s="1223" t="str">
        <f>'SITE 14'!B651</f>
        <v>Animateur 9</v>
      </c>
      <c r="F2366" s="1224">
        <f>'SITE 14'!C651</f>
        <v>0</v>
      </c>
      <c r="G2366" s="1225">
        <f>'SITE 14'!D651</f>
        <v>0</v>
      </c>
      <c r="H2366" s="1226">
        <f>'SITE 14'!E651</f>
        <v>0</v>
      </c>
    </row>
    <row r="2367" spans="1:8" x14ac:dyDescent="0.25">
      <c r="A2367" s="1217" t="s">
        <v>424</v>
      </c>
      <c r="B2367" s="1217" t="str">
        <f>'SITE 14'!$H$6</f>
        <v>SITE 14</v>
      </c>
      <c r="C2367" s="1217" t="s">
        <v>609</v>
      </c>
      <c r="D2367" s="1218" t="s">
        <v>46</v>
      </c>
      <c r="E2367" s="1223" t="str">
        <f>'SITE 14'!B652</f>
        <v>Animateur 10</v>
      </c>
      <c r="F2367" s="1224">
        <f>'SITE 14'!C652</f>
        <v>0</v>
      </c>
      <c r="G2367" s="1225">
        <f>'SITE 14'!D652</f>
        <v>0</v>
      </c>
      <c r="H2367" s="1226">
        <f>'SITE 14'!E652</f>
        <v>0</v>
      </c>
    </row>
    <row r="2368" spans="1:8" x14ac:dyDescent="0.25">
      <c r="A2368" s="1217" t="s">
        <v>424</v>
      </c>
      <c r="B2368" s="1217" t="str">
        <f>'SITE 14'!$H$6</f>
        <v>SITE 14</v>
      </c>
      <c r="C2368" s="1217" t="s">
        <v>609</v>
      </c>
      <c r="D2368" s="1218" t="s">
        <v>46</v>
      </c>
      <c r="E2368" s="1223" t="str">
        <f>'SITE 14'!B653</f>
        <v>Animateur 11</v>
      </c>
      <c r="F2368" s="1224">
        <f>'SITE 14'!C653</f>
        <v>0</v>
      </c>
      <c r="G2368" s="1225">
        <f>'SITE 14'!D653</f>
        <v>0</v>
      </c>
      <c r="H2368" s="1226">
        <f>'SITE 14'!E653</f>
        <v>0</v>
      </c>
    </row>
    <row r="2369" spans="1:8" x14ac:dyDescent="0.25">
      <c r="A2369" s="1217" t="s">
        <v>424</v>
      </c>
      <c r="B2369" s="1217" t="str">
        <f>'SITE 14'!$H$6</f>
        <v>SITE 14</v>
      </c>
      <c r="C2369" s="1217" t="s">
        <v>609</v>
      </c>
      <c r="D2369" s="1218" t="s">
        <v>46</v>
      </c>
      <c r="E2369" s="1223" t="str">
        <f>'SITE 14'!B654</f>
        <v>Animateur 12</v>
      </c>
      <c r="F2369" s="1224">
        <f>'SITE 14'!C654</f>
        <v>0</v>
      </c>
      <c r="G2369" s="1225">
        <f>'SITE 14'!D654</f>
        <v>0</v>
      </c>
      <c r="H2369" s="1226">
        <f>'SITE 14'!E654</f>
        <v>0</v>
      </c>
    </row>
    <row r="2370" spans="1:8" x14ac:dyDescent="0.25">
      <c r="A2370" s="1217" t="s">
        <v>424</v>
      </c>
      <c r="B2370" s="1217" t="str">
        <f>'SITE 14'!$H$6</f>
        <v>SITE 14</v>
      </c>
      <c r="C2370" s="1217" t="s">
        <v>609</v>
      </c>
      <c r="D2370" s="1218" t="s">
        <v>46</v>
      </c>
      <c r="E2370" s="1223" t="str">
        <f>'SITE 14'!B655</f>
        <v>Animateur 13</v>
      </c>
      <c r="F2370" s="1224">
        <f>'SITE 14'!C655</f>
        <v>0</v>
      </c>
      <c r="G2370" s="1225">
        <f>'SITE 14'!D655</f>
        <v>0</v>
      </c>
      <c r="H2370" s="1226">
        <f>'SITE 14'!E655</f>
        <v>0</v>
      </c>
    </row>
    <row r="2371" spans="1:8" x14ac:dyDescent="0.25">
      <c r="A2371" s="1217" t="s">
        <v>424</v>
      </c>
      <c r="B2371" s="1217" t="str">
        <f>'SITE 14'!$H$6</f>
        <v>SITE 14</v>
      </c>
      <c r="C2371" s="1217" t="s">
        <v>609</v>
      </c>
      <c r="D2371" s="1218" t="s">
        <v>46</v>
      </c>
      <c r="E2371" s="1223" t="str">
        <f>'SITE 14'!B656</f>
        <v>Animateur 14</v>
      </c>
      <c r="F2371" s="1224">
        <f>'SITE 14'!C656</f>
        <v>0</v>
      </c>
      <c r="G2371" s="1225">
        <f>'SITE 14'!D656</f>
        <v>0</v>
      </c>
      <c r="H2371" s="1226">
        <f>'SITE 14'!E656</f>
        <v>0</v>
      </c>
    </row>
    <row r="2372" spans="1:8" x14ac:dyDescent="0.25">
      <c r="A2372" s="1217" t="s">
        <v>424</v>
      </c>
      <c r="B2372" s="1217" t="str">
        <f>'SITE 14'!$H$6</f>
        <v>SITE 14</v>
      </c>
      <c r="C2372" s="1217" t="s">
        <v>609</v>
      </c>
      <c r="D2372" s="1218" t="s">
        <v>46</v>
      </c>
      <c r="E2372" s="1223" t="str">
        <f>'SITE 14'!B657</f>
        <v>Animateur 15</v>
      </c>
      <c r="F2372" s="1224">
        <f>'SITE 14'!C657</f>
        <v>0</v>
      </c>
      <c r="G2372" s="1225">
        <f>'SITE 14'!D657</f>
        <v>0</v>
      </c>
      <c r="H2372" s="1226">
        <f>'SITE 14'!E657</f>
        <v>0</v>
      </c>
    </row>
    <row r="2373" spans="1:8" x14ac:dyDescent="0.25">
      <c r="A2373" s="1217" t="s">
        <v>424</v>
      </c>
      <c r="B2373" s="1217" t="str">
        <f>'SITE 14'!$H$6</f>
        <v>SITE 14</v>
      </c>
      <c r="C2373" s="1217" t="s">
        <v>609</v>
      </c>
      <c r="D2373" s="1218" t="s">
        <v>315</v>
      </c>
      <c r="E2373" s="1223" t="str">
        <f>'SITE 14'!B661</f>
        <v>Agents d'entretien 1</v>
      </c>
      <c r="F2373" s="1224">
        <f>'SITE 14'!C661</f>
        <v>0</v>
      </c>
      <c r="G2373" s="1225">
        <f>'SITE 14'!D661</f>
        <v>0</v>
      </c>
      <c r="H2373" s="1226">
        <f>'SITE 14'!E661</f>
        <v>0</v>
      </c>
    </row>
    <row r="2374" spans="1:8" x14ac:dyDescent="0.25">
      <c r="A2374" s="1217" t="s">
        <v>424</v>
      </c>
      <c r="B2374" s="1217" t="str">
        <f>'SITE 14'!$H$6</f>
        <v>SITE 14</v>
      </c>
      <c r="C2374" s="1217" t="s">
        <v>609</v>
      </c>
      <c r="D2374" s="1218" t="s">
        <v>315</v>
      </c>
      <c r="E2374" s="1223" t="str">
        <f>'SITE 14'!B662</f>
        <v>Agents d'entretien 2</v>
      </c>
      <c r="F2374" s="1224">
        <f>'SITE 14'!C662</f>
        <v>0</v>
      </c>
      <c r="G2374" s="1225">
        <f>'SITE 14'!D662</f>
        <v>0</v>
      </c>
      <c r="H2374" s="1226">
        <f>'SITE 14'!E662</f>
        <v>0</v>
      </c>
    </row>
    <row r="2375" spans="1:8" x14ac:dyDescent="0.25">
      <c r="A2375" s="1217" t="s">
        <v>424</v>
      </c>
      <c r="B2375" s="1217" t="str">
        <f>'SITE 14'!$H$6</f>
        <v>SITE 14</v>
      </c>
      <c r="C2375" s="1217" t="s">
        <v>609</v>
      </c>
      <c r="D2375" s="1218" t="s">
        <v>315</v>
      </c>
      <c r="E2375" s="1223" t="str">
        <f>'SITE 14'!B663</f>
        <v>Agents d'entretien 3</v>
      </c>
      <c r="F2375" s="1224">
        <f>'SITE 14'!C663</f>
        <v>0</v>
      </c>
      <c r="G2375" s="1225">
        <f>'SITE 14'!D663</f>
        <v>0</v>
      </c>
      <c r="H2375" s="1226">
        <f>'SITE 14'!E663</f>
        <v>0</v>
      </c>
    </row>
    <row r="2376" spans="1:8" x14ac:dyDescent="0.25">
      <c r="A2376" s="1217" t="s">
        <v>424</v>
      </c>
      <c r="B2376" s="1217" t="str">
        <f>'SITE 14'!$H$6</f>
        <v>SITE 14</v>
      </c>
      <c r="C2376" s="1217" t="s">
        <v>609</v>
      </c>
      <c r="D2376" s="1218" t="s">
        <v>316</v>
      </c>
      <c r="E2376" s="1223" t="str">
        <f>'SITE 14'!B667</f>
        <v>Secrétaire 1</v>
      </c>
      <c r="F2376" s="1224">
        <f>'SITE 14'!C667</f>
        <v>0</v>
      </c>
      <c r="G2376" s="1225">
        <f>'SITE 14'!D667</f>
        <v>0</v>
      </c>
      <c r="H2376" s="1226">
        <f>'SITE 14'!E667</f>
        <v>0</v>
      </c>
    </row>
    <row r="2377" spans="1:8" x14ac:dyDescent="0.25">
      <c r="A2377" s="1217" t="s">
        <v>424</v>
      </c>
      <c r="B2377" s="1217" t="str">
        <f>'SITE 14'!$H$6</f>
        <v>SITE 14</v>
      </c>
      <c r="C2377" s="1217" t="s">
        <v>609</v>
      </c>
      <c r="D2377" s="1218" t="s">
        <v>316</v>
      </c>
      <c r="E2377" s="1223" t="str">
        <f>'SITE 14'!B668</f>
        <v>Secrétaire 2</v>
      </c>
      <c r="F2377" s="1224">
        <f>'SITE 14'!C668</f>
        <v>0</v>
      </c>
      <c r="G2377" s="1225">
        <f>'SITE 14'!D668</f>
        <v>0</v>
      </c>
      <c r="H2377" s="1226">
        <f>'SITE 14'!E668</f>
        <v>0</v>
      </c>
    </row>
    <row r="2378" spans="1:8" x14ac:dyDescent="0.25">
      <c r="A2378" s="1217" t="s">
        <v>424</v>
      </c>
      <c r="B2378" s="1217" t="str">
        <f>'SITE 14'!$H$6</f>
        <v>SITE 14</v>
      </c>
      <c r="C2378" s="1217" t="s">
        <v>609</v>
      </c>
      <c r="D2378" s="1218" t="s">
        <v>316</v>
      </c>
      <c r="E2378" s="1223" t="str">
        <f>'SITE 14'!B669</f>
        <v>Secrétaire 3</v>
      </c>
      <c r="F2378" s="1224">
        <f>'SITE 14'!C669</f>
        <v>0</v>
      </c>
      <c r="G2378" s="1225">
        <f>'SITE 14'!D669</f>
        <v>0</v>
      </c>
      <c r="H2378" s="1226">
        <f>'SITE 14'!E669</f>
        <v>0</v>
      </c>
    </row>
    <row r="2379" spans="1:8" x14ac:dyDescent="0.25">
      <c r="A2379" s="1217" t="s">
        <v>424</v>
      </c>
      <c r="B2379" s="1217" t="str">
        <f>'SITE 14'!$H$6</f>
        <v>SITE 14</v>
      </c>
      <c r="C2379" s="1217" t="s">
        <v>609</v>
      </c>
      <c r="D2379" s="1218" t="s">
        <v>316</v>
      </c>
      <c r="E2379" s="1223" t="str">
        <f>'SITE 14'!B670</f>
        <v>Secrétaire 4</v>
      </c>
      <c r="F2379" s="1224">
        <f>'SITE 14'!C670</f>
        <v>0</v>
      </c>
      <c r="G2379" s="1225">
        <f>'SITE 14'!D670</f>
        <v>0</v>
      </c>
      <c r="H2379" s="1226">
        <f>'SITE 14'!E670</f>
        <v>0</v>
      </c>
    </row>
    <row r="2380" spans="1:8" x14ac:dyDescent="0.25">
      <c r="A2380" s="1217" t="s">
        <v>424</v>
      </c>
      <c r="B2380" s="1217" t="str">
        <f>'SITE 14'!$H$6</f>
        <v>SITE 14</v>
      </c>
      <c r="C2380" s="1217" t="s">
        <v>609</v>
      </c>
      <c r="D2380" s="1218" t="s">
        <v>316</v>
      </c>
      <c r="E2380" s="1223" t="str">
        <f>'SITE 14'!B671</f>
        <v>Secrétaire 5</v>
      </c>
      <c r="F2380" s="1224">
        <f>'SITE 14'!C671</f>
        <v>0</v>
      </c>
      <c r="G2380" s="1225">
        <f>'SITE 14'!D671</f>
        <v>0</v>
      </c>
      <c r="H2380" s="1226">
        <f>'SITE 14'!E671</f>
        <v>0</v>
      </c>
    </row>
    <row r="2381" spans="1:8" x14ac:dyDescent="0.25">
      <c r="A2381" s="1217" t="s">
        <v>424</v>
      </c>
      <c r="B2381" s="1217" t="str">
        <f>'SITE 14'!$H$6</f>
        <v>SITE 14</v>
      </c>
      <c r="C2381" s="1217" t="s">
        <v>608</v>
      </c>
      <c r="D2381" s="1218" t="s">
        <v>21</v>
      </c>
      <c r="E2381" s="1223" t="str">
        <f>'SITE 14'!B752</f>
        <v>Coordinateur 1</v>
      </c>
      <c r="F2381" s="1224">
        <f>'SITE 14'!C752</f>
        <v>0</v>
      </c>
      <c r="G2381" s="1225">
        <f>'SITE 14'!D752</f>
        <v>0</v>
      </c>
      <c r="H2381" s="1226">
        <f>'SITE 14'!E752</f>
        <v>0</v>
      </c>
    </row>
    <row r="2382" spans="1:8" x14ac:dyDescent="0.25">
      <c r="A2382" s="1217" t="s">
        <v>424</v>
      </c>
      <c r="B2382" s="1217" t="str">
        <f>'SITE 14'!$H$6</f>
        <v>SITE 14</v>
      </c>
      <c r="C2382" s="1217" t="s">
        <v>608</v>
      </c>
      <c r="D2382" s="1218" t="s">
        <v>21</v>
      </c>
      <c r="E2382" s="1223" t="str">
        <f>'SITE 14'!B753</f>
        <v>Coordinateur 2</v>
      </c>
      <c r="F2382" s="1224">
        <f>'SITE 14'!C753</f>
        <v>0</v>
      </c>
      <c r="G2382" s="1225">
        <f>'SITE 14'!D753</f>
        <v>0</v>
      </c>
      <c r="H2382" s="1226">
        <f>'SITE 14'!E753</f>
        <v>0</v>
      </c>
    </row>
    <row r="2383" spans="1:8" x14ac:dyDescent="0.25">
      <c r="A2383" s="1217" t="s">
        <v>424</v>
      </c>
      <c r="B2383" s="1217" t="str">
        <f>'SITE 14'!$H$6</f>
        <v>SITE 14</v>
      </c>
      <c r="C2383" s="1217" t="s">
        <v>608</v>
      </c>
      <c r="D2383" s="1218" t="s">
        <v>21</v>
      </c>
      <c r="E2383" s="1223" t="str">
        <f>'SITE 14'!B754</f>
        <v>Coordinateur 3</v>
      </c>
      <c r="F2383" s="1224">
        <f>'SITE 14'!C754</f>
        <v>0</v>
      </c>
      <c r="G2383" s="1225">
        <f>'SITE 14'!D754</f>
        <v>0</v>
      </c>
      <c r="H2383" s="1226">
        <f>'SITE 14'!E754</f>
        <v>0</v>
      </c>
    </row>
    <row r="2384" spans="1:8" x14ac:dyDescent="0.25">
      <c r="A2384" s="1217" t="s">
        <v>424</v>
      </c>
      <c r="B2384" s="1217" t="str">
        <f>'SITE 14'!$H$6</f>
        <v>SITE 14</v>
      </c>
      <c r="C2384" s="1217" t="s">
        <v>608</v>
      </c>
      <c r="D2384" s="1218" t="s">
        <v>605</v>
      </c>
      <c r="E2384" s="1223" t="str">
        <f>'SITE 14'!B758</f>
        <v>Responsable 1</v>
      </c>
      <c r="F2384" s="1224">
        <f>'SITE 14'!C758</f>
        <v>0</v>
      </c>
      <c r="G2384" s="1225">
        <f>'SITE 14'!D758</f>
        <v>0</v>
      </c>
      <c r="H2384" s="1226">
        <f>'SITE 14'!E758</f>
        <v>0</v>
      </c>
    </row>
    <row r="2385" spans="1:8" x14ac:dyDescent="0.25">
      <c r="A2385" s="1217" t="s">
        <v>424</v>
      </c>
      <c r="B2385" s="1217" t="str">
        <f>'SITE 14'!$H$6</f>
        <v>SITE 14</v>
      </c>
      <c r="C2385" s="1217" t="s">
        <v>608</v>
      </c>
      <c r="D2385" s="1218" t="s">
        <v>605</v>
      </c>
      <c r="E2385" s="1223" t="str">
        <f>'SITE 14'!B759</f>
        <v>Responsable 2</v>
      </c>
      <c r="F2385" s="1224">
        <f>'SITE 14'!C759</f>
        <v>0</v>
      </c>
      <c r="G2385" s="1225">
        <f>'SITE 14'!D759</f>
        <v>0</v>
      </c>
      <c r="H2385" s="1226">
        <f>'SITE 14'!E759</f>
        <v>0</v>
      </c>
    </row>
    <row r="2386" spans="1:8" x14ac:dyDescent="0.25">
      <c r="A2386" s="1217" t="s">
        <v>424</v>
      </c>
      <c r="B2386" s="1217" t="str">
        <f>'SITE 14'!$H$6</f>
        <v>SITE 14</v>
      </c>
      <c r="C2386" s="1217" t="s">
        <v>608</v>
      </c>
      <c r="D2386" s="1218" t="s">
        <v>605</v>
      </c>
      <c r="E2386" s="1223" t="str">
        <f>'SITE 14'!B760</f>
        <v>Responsable 3</v>
      </c>
      <c r="F2386" s="1224">
        <f>'SITE 14'!C760</f>
        <v>0</v>
      </c>
      <c r="G2386" s="1225">
        <f>'SITE 14'!D760</f>
        <v>0</v>
      </c>
      <c r="H2386" s="1226">
        <f>'SITE 14'!E760</f>
        <v>0</v>
      </c>
    </row>
    <row r="2387" spans="1:8" x14ac:dyDescent="0.25">
      <c r="A2387" s="1217" t="s">
        <v>424</v>
      </c>
      <c r="B2387" s="1217" t="str">
        <f>'SITE 14'!$H$6</f>
        <v>SITE 14</v>
      </c>
      <c r="C2387" s="1217" t="s">
        <v>608</v>
      </c>
      <c r="D2387" s="1218" t="s">
        <v>46</v>
      </c>
      <c r="E2387" s="1223" t="str">
        <f>'SITE 14'!B764</f>
        <v>Animateur 1</v>
      </c>
      <c r="F2387" s="1224">
        <f>'SITE 14'!C764</f>
        <v>0</v>
      </c>
      <c r="G2387" s="1225">
        <f>'SITE 14'!D764</f>
        <v>0</v>
      </c>
      <c r="H2387" s="1226">
        <f>'SITE 14'!E764</f>
        <v>0</v>
      </c>
    </row>
    <row r="2388" spans="1:8" x14ac:dyDescent="0.25">
      <c r="A2388" s="1217" t="s">
        <v>424</v>
      </c>
      <c r="B2388" s="1217" t="str">
        <f>'SITE 14'!$H$6</f>
        <v>SITE 14</v>
      </c>
      <c r="C2388" s="1217" t="s">
        <v>608</v>
      </c>
      <c r="D2388" s="1218" t="s">
        <v>46</v>
      </c>
      <c r="E2388" s="1223" t="str">
        <f>'SITE 14'!B765</f>
        <v>Animateur 2</v>
      </c>
      <c r="F2388" s="1224">
        <f>'SITE 14'!C765</f>
        <v>0</v>
      </c>
      <c r="G2388" s="1225">
        <f>'SITE 14'!D765</f>
        <v>0</v>
      </c>
      <c r="H2388" s="1226">
        <f>'SITE 14'!E765</f>
        <v>0</v>
      </c>
    </row>
    <row r="2389" spans="1:8" x14ac:dyDescent="0.25">
      <c r="A2389" s="1217" t="s">
        <v>424</v>
      </c>
      <c r="B2389" s="1217" t="str">
        <f>'SITE 14'!$H$6</f>
        <v>SITE 14</v>
      </c>
      <c r="C2389" s="1217" t="s">
        <v>608</v>
      </c>
      <c r="D2389" s="1218" t="s">
        <v>46</v>
      </c>
      <c r="E2389" s="1223" t="str">
        <f>'SITE 14'!B766</f>
        <v>Animateur 3</v>
      </c>
      <c r="F2389" s="1224">
        <f>'SITE 14'!C766</f>
        <v>0</v>
      </c>
      <c r="G2389" s="1225">
        <f>'SITE 14'!D766</f>
        <v>0</v>
      </c>
      <c r="H2389" s="1226">
        <f>'SITE 14'!E766</f>
        <v>0</v>
      </c>
    </row>
    <row r="2390" spans="1:8" x14ac:dyDescent="0.25">
      <c r="A2390" s="1217" t="s">
        <v>424</v>
      </c>
      <c r="B2390" s="1217" t="str">
        <f>'SITE 14'!$H$6</f>
        <v>SITE 14</v>
      </c>
      <c r="C2390" s="1217" t="s">
        <v>608</v>
      </c>
      <c r="D2390" s="1218" t="s">
        <v>46</v>
      </c>
      <c r="E2390" s="1223" t="str">
        <f>'SITE 14'!B767</f>
        <v>Animateur 4</v>
      </c>
      <c r="F2390" s="1224">
        <f>'SITE 14'!C767</f>
        <v>0</v>
      </c>
      <c r="G2390" s="1225">
        <f>'SITE 14'!D767</f>
        <v>0</v>
      </c>
      <c r="H2390" s="1226">
        <f>'SITE 14'!E767</f>
        <v>0</v>
      </c>
    </row>
    <row r="2391" spans="1:8" x14ac:dyDescent="0.25">
      <c r="A2391" s="1217" t="s">
        <v>424</v>
      </c>
      <c r="B2391" s="1217" t="str">
        <f>'SITE 14'!$H$6</f>
        <v>SITE 14</v>
      </c>
      <c r="C2391" s="1217" t="s">
        <v>608</v>
      </c>
      <c r="D2391" s="1218" t="s">
        <v>46</v>
      </c>
      <c r="E2391" s="1223" t="str">
        <f>'SITE 14'!B768</f>
        <v>Animateur 5</v>
      </c>
      <c r="F2391" s="1224">
        <f>'SITE 14'!C768</f>
        <v>0</v>
      </c>
      <c r="G2391" s="1225">
        <f>'SITE 14'!D768</f>
        <v>0</v>
      </c>
      <c r="H2391" s="1226">
        <f>'SITE 14'!E768</f>
        <v>0</v>
      </c>
    </row>
    <row r="2392" spans="1:8" x14ac:dyDescent="0.25">
      <c r="A2392" s="1217" t="s">
        <v>424</v>
      </c>
      <c r="B2392" s="1217" t="str">
        <f>'SITE 14'!$H$6</f>
        <v>SITE 14</v>
      </c>
      <c r="C2392" s="1217" t="s">
        <v>608</v>
      </c>
      <c r="D2392" s="1218" t="s">
        <v>46</v>
      </c>
      <c r="E2392" s="1223" t="str">
        <f>'SITE 14'!B769</f>
        <v>Animateur 6</v>
      </c>
      <c r="F2392" s="1224">
        <f>'SITE 14'!C769</f>
        <v>0</v>
      </c>
      <c r="G2392" s="1225">
        <f>'SITE 14'!D769</f>
        <v>0</v>
      </c>
      <c r="H2392" s="1226">
        <f>'SITE 14'!E769</f>
        <v>0</v>
      </c>
    </row>
    <row r="2393" spans="1:8" x14ac:dyDescent="0.25">
      <c r="A2393" s="1217" t="s">
        <v>424</v>
      </c>
      <c r="B2393" s="1217" t="str">
        <f>'SITE 14'!$H$6</f>
        <v>SITE 14</v>
      </c>
      <c r="C2393" s="1217" t="s">
        <v>608</v>
      </c>
      <c r="D2393" s="1218" t="s">
        <v>46</v>
      </c>
      <c r="E2393" s="1223" t="str">
        <f>'SITE 14'!B770</f>
        <v>Animateur 7</v>
      </c>
      <c r="F2393" s="1224">
        <f>'SITE 14'!C770</f>
        <v>0</v>
      </c>
      <c r="G2393" s="1225">
        <f>'SITE 14'!D770</f>
        <v>0</v>
      </c>
      <c r="H2393" s="1226">
        <f>'SITE 14'!E770</f>
        <v>0</v>
      </c>
    </row>
    <row r="2394" spans="1:8" x14ac:dyDescent="0.25">
      <c r="A2394" s="1217" t="s">
        <v>424</v>
      </c>
      <c r="B2394" s="1217" t="str">
        <f>'SITE 14'!$H$6</f>
        <v>SITE 14</v>
      </c>
      <c r="C2394" s="1217" t="s">
        <v>608</v>
      </c>
      <c r="D2394" s="1218" t="s">
        <v>46</v>
      </c>
      <c r="E2394" s="1223" t="str">
        <f>'SITE 14'!B771</f>
        <v>Animateur 8</v>
      </c>
      <c r="F2394" s="1224">
        <f>'SITE 14'!C771</f>
        <v>0</v>
      </c>
      <c r="G2394" s="1225">
        <f>'SITE 14'!D771</f>
        <v>0</v>
      </c>
      <c r="H2394" s="1226">
        <f>'SITE 14'!E771</f>
        <v>0</v>
      </c>
    </row>
    <row r="2395" spans="1:8" x14ac:dyDescent="0.25">
      <c r="A2395" s="1217" t="s">
        <v>424</v>
      </c>
      <c r="B2395" s="1217" t="str">
        <f>'SITE 14'!$H$6</f>
        <v>SITE 14</v>
      </c>
      <c r="C2395" s="1217" t="s">
        <v>608</v>
      </c>
      <c r="D2395" s="1218" t="s">
        <v>46</v>
      </c>
      <c r="E2395" s="1223" t="str">
        <f>'SITE 14'!B772</f>
        <v>Animateur 9</v>
      </c>
      <c r="F2395" s="1224">
        <f>'SITE 14'!C772</f>
        <v>0</v>
      </c>
      <c r="G2395" s="1225">
        <f>'SITE 14'!D772</f>
        <v>0</v>
      </c>
      <c r="H2395" s="1226">
        <f>'SITE 14'!E772</f>
        <v>0</v>
      </c>
    </row>
    <row r="2396" spans="1:8" x14ac:dyDescent="0.25">
      <c r="A2396" s="1217" t="s">
        <v>424</v>
      </c>
      <c r="B2396" s="1217" t="str">
        <f>'SITE 14'!$H$6</f>
        <v>SITE 14</v>
      </c>
      <c r="C2396" s="1217" t="s">
        <v>608</v>
      </c>
      <c r="D2396" s="1218" t="s">
        <v>46</v>
      </c>
      <c r="E2396" s="1223" t="str">
        <f>'SITE 14'!B773</f>
        <v>Animateur 10</v>
      </c>
      <c r="F2396" s="1224">
        <f>'SITE 14'!C773</f>
        <v>0</v>
      </c>
      <c r="G2396" s="1225">
        <f>'SITE 14'!D773</f>
        <v>0</v>
      </c>
      <c r="H2396" s="1226">
        <f>'SITE 14'!E773</f>
        <v>0</v>
      </c>
    </row>
    <row r="2397" spans="1:8" x14ac:dyDescent="0.25">
      <c r="A2397" s="1217" t="s">
        <v>424</v>
      </c>
      <c r="B2397" s="1217" t="str">
        <f>'SITE 14'!$H$6</f>
        <v>SITE 14</v>
      </c>
      <c r="C2397" s="1217" t="s">
        <v>608</v>
      </c>
      <c r="D2397" s="1218" t="s">
        <v>46</v>
      </c>
      <c r="E2397" s="1223" t="str">
        <f>'SITE 14'!B774</f>
        <v>Animateur 11</v>
      </c>
      <c r="F2397" s="1224">
        <f>'SITE 14'!C774</f>
        <v>0</v>
      </c>
      <c r="G2397" s="1225">
        <f>'SITE 14'!D774</f>
        <v>0</v>
      </c>
      <c r="H2397" s="1226">
        <f>'SITE 14'!E774</f>
        <v>0</v>
      </c>
    </row>
    <row r="2398" spans="1:8" x14ac:dyDescent="0.25">
      <c r="A2398" s="1217" t="s">
        <v>424</v>
      </c>
      <c r="B2398" s="1217" t="str">
        <f>'SITE 14'!$H$6</f>
        <v>SITE 14</v>
      </c>
      <c r="C2398" s="1217" t="s">
        <v>608</v>
      </c>
      <c r="D2398" s="1218" t="s">
        <v>46</v>
      </c>
      <c r="E2398" s="1223" t="str">
        <f>'SITE 14'!B775</f>
        <v>Animateur 12</v>
      </c>
      <c r="F2398" s="1224">
        <f>'SITE 14'!C775</f>
        <v>0</v>
      </c>
      <c r="G2398" s="1225">
        <f>'SITE 14'!D775</f>
        <v>0</v>
      </c>
      <c r="H2398" s="1226">
        <f>'SITE 14'!E775</f>
        <v>0</v>
      </c>
    </row>
    <row r="2399" spans="1:8" x14ac:dyDescent="0.25">
      <c r="A2399" s="1217" t="s">
        <v>424</v>
      </c>
      <c r="B2399" s="1217" t="str">
        <f>'SITE 14'!$H$6</f>
        <v>SITE 14</v>
      </c>
      <c r="C2399" s="1217" t="s">
        <v>608</v>
      </c>
      <c r="D2399" s="1218" t="s">
        <v>46</v>
      </c>
      <c r="E2399" s="1223" t="str">
        <f>'SITE 14'!B776</f>
        <v>Animateur 13</v>
      </c>
      <c r="F2399" s="1224">
        <f>'SITE 14'!C776</f>
        <v>0</v>
      </c>
      <c r="G2399" s="1225">
        <f>'SITE 14'!D776</f>
        <v>0</v>
      </c>
      <c r="H2399" s="1226">
        <f>'SITE 14'!E776</f>
        <v>0</v>
      </c>
    </row>
    <row r="2400" spans="1:8" x14ac:dyDescent="0.25">
      <c r="A2400" s="1217" t="s">
        <v>424</v>
      </c>
      <c r="B2400" s="1217" t="str">
        <f>'SITE 14'!$H$6</f>
        <v>SITE 14</v>
      </c>
      <c r="C2400" s="1217" t="s">
        <v>608</v>
      </c>
      <c r="D2400" s="1218" t="s">
        <v>46</v>
      </c>
      <c r="E2400" s="1223" t="str">
        <f>'SITE 14'!B777</f>
        <v>Animateur 14</v>
      </c>
      <c r="F2400" s="1224">
        <f>'SITE 14'!C777</f>
        <v>0</v>
      </c>
      <c r="G2400" s="1225">
        <f>'SITE 14'!D777</f>
        <v>0</v>
      </c>
      <c r="H2400" s="1226">
        <f>'SITE 14'!E777</f>
        <v>0</v>
      </c>
    </row>
    <row r="2401" spans="1:8" x14ac:dyDescent="0.25">
      <c r="A2401" s="1217" t="s">
        <v>424</v>
      </c>
      <c r="B2401" s="1217" t="str">
        <f>'SITE 14'!$H$6</f>
        <v>SITE 14</v>
      </c>
      <c r="C2401" s="1217" t="s">
        <v>608</v>
      </c>
      <c r="D2401" s="1218" t="s">
        <v>46</v>
      </c>
      <c r="E2401" s="1223" t="str">
        <f>'SITE 14'!B778</f>
        <v>Animateur 15</v>
      </c>
      <c r="F2401" s="1224">
        <f>'SITE 14'!C778</f>
        <v>0</v>
      </c>
      <c r="G2401" s="1225">
        <f>'SITE 14'!D778</f>
        <v>0</v>
      </c>
      <c r="H2401" s="1226">
        <f>'SITE 14'!E778</f>
        <v>0</v>
      </c>
    </row>
    <row r="2402" spans="1:8" x14ac:dyDescent="0.25">
      <c r="A2402" s="1217" t="s">
        <v>424</v>
      </c>
      <c r="B2402" s="1217" t="str">
        <f>'SITE 14'!$H$6</f>
        <v>SITE 14</v>
      </c>
      <c r="C2402" s="1217" t="s">
        <v>608</v>
      </c>
      <c r="D2402" s="1218" t="s">
        <v>315</v>
      </c>
      <c r="E2402" s="1223" t="str">
        <f>'SITE 14'!B782</f>
        <v>Agents d'entretien 1</v>
      </c>
      <c r="F2402" s="1224">
        <f>'SITE 14'!C782</f>
        <v>0</v>
      </c>
      <c r="G2402" s="1225">
        <f>'SITE 14'!D782</f>
        <v>0</v>
      </c>
      <c r="H2402" s="1226">
        <f>'SITE 14'!E782</f>
        <v>0</v>
      </c>
    </row>
    <row r="2403" spans="1:8" x14ac:dyDescent="0.25">
      <c r="A2403" s="1217" t="s">
        <v>424</v>
      </c>
      <c r="B2403" s="1217" t="str">
        <f>'SITE 14'!$H$6</f>
        <v>SITE 14</v>
      </c>
      <c r="C2403" s="1217" t="s">
        <v>608</v>
      </c>
      <c r="D2403" s="1218" t="s">
        <v>315</v>
      </c>
      <c r="E2403" s="1223" t="str">
        <f>'SITE 14'!B783</f>
        <v>Agents d'entretien 2</v>
      </c>
      <c r="F2403" s="1224">
        <f>'SITE 14'!C783</f>
        <v>0</v>
      </c>
      <c r="G2403" s="1225">
        <f>'SITE 14'!D783</f>
        <v>0</v>
      </c>
      <c r="H2403" s="1226">
        <f>'SITE 14'!E783</f>
        <v>0</v>
      </c>
    </row>
    <row r="2404" spans="1:8" x14ac:dyDescent="0.25">
      <c r="A2404" s="1217" t="s">
        <v>424</v>
      </c>
      <c r="B2404" s="1217" t="str">
        <f>'SITE 14'!$H$6</f>
        <v>SITE 14</v>
      </c>
      <c r="C2404" s="1217" t="s">
        <v>608</v>
      </c>
      <c r="D2404" s="1218" t="s">
        <v>315</v>
      </c>
      <c r="E2404" s="1223" t="str">
        <f>'SITE 14'!B784</f>
        <v>Agents d'entretien 3</v>
      </c>
      <c r="F2404" s="1224">
        <f>'SITE 14'!C784</f>
        <v>0</v>
      </c>
      <c r="G2404" s="1225">
        <f>'SITE 14'!D784</f>
        <v>0</v>
      </c>
      <c r="H2404" s="1226">
        <f>'SITE 14'!E784</f>
        <v>0</v>
      </c>
    </row>
    <row r="2405" spans="1:8" x14ac:dyDescent="0.25">
      <c r="A2405" s="1217" t="s">
        <v>424</v>
      </c>
      <c r="B2405" s="1217" t="str">
        <f>'SITE 14'!$H$6</f>
        <v>SITE 14</v>
      </c>
      <c r="C2405" s="1217" t="s">
        <v>608</v>
      </c>
      <c r="D2405" s="1218" t="s">
        <v>316</v>
      </c>
      <c r="E2405" s="1223" t="str">
        <f>'SITE 14'!B788</f>
        <v>Secrétaire 1</v>
      </c>
      <c r="F2405" s="1224">
        <f>'SITE 14'!C788</f>
        <v>0</v>
      </c>
      <c r="G2405" s="1225">
        <f>'SITE 14'!D788</f>
        <v>0</v>
      </c>
      <c r="H2405" s="1226">
        <f>'SITE 14'!E788</f>
        <v>0</v>
      </c>
    </row>
    <row r="2406" spans="1:8" x14ac:dyDescent="0.25">
      <c r="A2406" s="1217" t="s">
        <v>424</v>
      </c>
      <c r="B2406" s="1217" t="str">
        <f>'SITE 14'!$H$6</f>
        <v>SITE 14</v>
      </c>
      <c r="C2406" s="1217" t="s">
        <v>608</v>
      </c>
      <c r="D2406" s="1218" t="s">
        <v>316</v>
      </c>
      <c r="E2406" s="1223" t="str">
        <f>'SITE 14'!B789</f>
        <v>Secrétaire 2</v>
      </c>
      <c r="F2406" s="1224">
        <f>'SITE 14'!C789</f>
        <v>0</v>
      </c>
      <c r="G2406" s="1225">
        <f>'SITE 14'!D789</f>
        <v>0</v>
      </c>
      <c r="H2406" s="1226">
        <f>'SITE 14'!E789</f>
        <v>0</v>
      </c>
    </row>
    <row r="2407" spans="1:8" x14ac:dyDescent="0.25">
      <c r="A2407" s="1217" t="s">
        <v>424</v>
      </c>
      <c r="B2407" s="1217" t="str">
        <f>'SITE 14'!$H$6</f>
        <v>SITE 14</v>
      </c>
      <c r="C2407" s="1217" t="s">
        <v>608</v>
      </c>
      <c r="D2407" s="1218" t="s">
        <v>316</v>
      </c>
      <c r="E2407" s="1223" t="str">
        <f>'SITE 14'!B790</f>
        <v>Secrétaire 3</v>
      </c>
      <c r="F2407" s="1224">
        <f>'SITE 14'!C790</f>
        <v>0</v>
      </c>
      <c r="G2407" s="1225">
        <f>'SITE 14'!D790</f>
        <v>0</v>
      </c>
      <c r="H2407" s="1226">
        <f>'SITE 14'!E790</f>
        <v>0</v>
      </c>
    </row>
    <row r="2408" spans="1:8" x14ac:dyDescent="0.25">
      <c r="A2408" s="1217" t="s">
        <v>424</v>
      </c>
      <c r="B2408" s="1217" t="str">
        <f>'SITE 14'!$H$6</f>
        <v>SITE 14</v>
      </c>
      <c r="C2408" s="1217" t="s">
        <v>608</v>
      </c>
      <c r="D2408" s="1218" t="s">
        <v>316</v>
      </c>
      <c r="E2408" s="1223" t="str">
        <f>'SITE 14'!B791</f>
        <v>Secrétaire 4</v>
      </c>
      <c r="F2408" s="1224">
        <f>'SITE 14'!C791</f>
        <v>0</v>
      </c>
      <c r="G2408" s="1225">
        <f>'SITE 14'!D791</f>
        <v>0</v>
      </c>
      <c r="H2408" s="1226">
        <f>'SITE 14'!E791</f>
        <v>0</v>
      </c>
    </row>
    <row r="2409" spans="1:8" x14ac:dyDescent="0.25">
      <c r="A2409" s="1217" t="s">
        <v>424</v>
      </c>
      <c r="B2409" s="1217" t="str">
        <f>'SITE 14'!$H$6</f>
        <v>SITE 14</v>
      </c>
      <c r="C2409" s="1217" t="s">
        <v>608</v>
      </c>
      <c r="D2409" s="1218" t="s">
        <v>316</v>
      </c>
      <c r="E2409" s="1223" t="str">
        <f>'SITE 14'!B792</f>
        <v>Secrétaire 5</v>
      </c>
      <c r="F2409" s="1224">
        <f>'SITE 14'!C792</f>
        <v>0</v>
      </c>
      <c r="G2409" s="1225">
        <f>'SITE 14'!D792</f>
        <v>0</v>
      </c>
      <c r="H2409" s="1226">
        <f>'SITE 14'!E792</f>
        <v>0</v>
      </c>
    </row>
    <row r="2410" spans="1:8" x14ac:dyDescent="0.25">
      <c r="A2410" s="1217" t="s">
        <v>424</v>
      </c>
      <c r="B2410" s="1217" t="str">
        <f>'SITE 14'!$H$6</f>
        <v>SITE 14</v>
      </c>
      <c r="C2410" s="1217" t="s">
        <v>471</v>
      </c>
      <c r="D2410" s="1218" t="s">
        <v>21</v>
      </c>
      <c r="E2410" s="1223" t="str">
        <f>'SITE 14'!B874</f>
        <v>Coordinateur 1</v>
      </c>
      <c r="F2410" s="1224">
        <f>'SITE 14'!C874</f>
        <v>0</v>
      </c>
      <c r="G2410" s="1225">
        <f>'SITE 14'!D874</f>
        <v>0</v>
      </c>
      <c r="H2410" s="1226">
        <f>'SITE 14'!E874</f>
        <v>0</v>
      </c>
    </row>
    <row r="2411" spans="1:8" x14ac:dyDescent="0.25">
      <c r="A2411" s="1217" t="s">
        <v>424</v>
      </c>
      <c r="B2411" s="1217" t="str">
        <f>'SITE 14'!$H$6</f>
        <v>SITE 14</v>
      </c>
      <c r="C2411" s="1217" t="s">
        <v>471</v>
      </c>
      <c r="D2411" s="1218" t="s">
        <v>21</v>
      </c>
      <c r="E2411" s="1223" t="str">
        <f>'SITE 14'!B875</f>
        <v>Coordinateur 2</v>
      </c>
      <c r="F2411" s="1224">
        <f>'SITE 14'!C875</f>
        <v>0</v>
      </c>
      <c r="G2411" s="1225">
        <f>'SITE 14'!D875</f>
        <v>0</v>
      </c>
      <c r="H2411" s="1226">
        <f>'SITE 14'!E875</f>
        <v>0</v>
      </c>
    </row>
    <row r="2412" spans="1:8" x14ac:dyDescent="0.25">
      <c r="A2412" s="1217" t="s">
        <v>424</v>
      </c>
      <c r="B2412" s="1217" t="str">
        <f>'SITE 14'!$H$6</f>
        <v>SITE 14</v>
      </c>
      <c r="C2412" s="1217" t="s">
        <v>471</v>
      </c>
      <c r="D2412" s="1218" t="s">
        <v>21</v>
      </c>
      <c r="E2412" s="1223" t="str">
        <f>'SITE 14'!B876</f>
        <v>Coordinateur 3</v>
      </c>
      <c r="F2412" s="1224">
        <f>'SITE 14'!C876</f>
        <v>0</v>
      </c>
      <c r="G2412" s="1225">
        <f>'SITE 14'!D876</f>
        <v>0</v>
      </c>
      <c r="H2412" s="1226">
        <f>'SITE 14'!E876</f>
        <v>0</v>
      </c>
    </row>
    <row r="2413" spans="1:8" x14ac:dyDescent="0.25">
      <c r="A2413" s="1217" t="s">
        <v>424</v>
      </c>
      <c r="B2413" s="1217" t="str">
        <f>'SITE 14'!$H$6</f>
        <v>SITE 14</v>
      </c>
      <c r="C2413" s="1217" t="s">
        <v>471</v>
      </c>
      <c r="D2413" s="1218" t="s">
        <v>605</v>
      </c>
      <c r="E2413" s="1223" t="str">
        <f>'SITE 14'!B880</f>
        <v>Responsable 1</v>
      </c>
      <c r="F2413" s="1224">
        <f>'SITE 14'!C880</f>
        <v>0</v>
      </c>
      <c r="G2413" s="1225">
        <f>'SITE 14'!D880</f>
        <v>0</v>
      </c>
      <c r="H2413" s="1226">
        <f>'SITE 14'!E880</f>
        <v>0</v>
      </c>
    </row>
    <row r="2414" spans="1:8" x14ac:dyDescent="0.25">
      <c r="A2414" s="1217" t="s">
        <v>424</v>
      </c>
      <c r="B2414" s="1217" t="str">
        <f>'SITE 14'!$H$6</f>
        <v>SITE 14</v>
      </c>
      <c r="C2414" s="1217" t="s">
        <v>471</v>
      </c>
      <c r="D2414" s="1218" t="s">
        <v>605</v>
      </c>
      <c r="E2414" s="1223" t="str">
        <f>'SITE 14'!B881</f>
        <v>Responsable 2</v>
      </c>
      <c r="F2414" s="1224">
        <f>'SITE 14'!C881</f>
        <v>0</v>
      </c>
      <c r="G2414" s="1225">
        <f>'SITE 14'!D881</f>
        <v>0</v>
      </c>
      <c r="H2414" s="1226">
        <f>'SITE 14'!E881</f>
        <v>0</v>
      </c>
    </row>
    <row r="2415" spans="1:8" x14ac:dyDescent="0.25">
      <c r="A2415" s="1217" t="s">
        <v>424</v>
      </c>
      <c r="B2415" s="1217" t="str">
        <f>'SITE 14'!$H$6</f>
        <v>SITE 14</v>
      </c>
      <c r="C2415" s="1217" t="s">
        <v>471</v>
      </c>
      <c r="D2415" s="1218" t="s">
        <v>605</v>
      </c>
      <c r="E2415" s="1223" t="str">
        <f>'SITE 14'!B882</f>
        <v>Responsable 3</v>
      </c>
      <c r="F2415" s="1224">
        <f>'SITE 14'!C882</f>
        <v>0</v>
      </c>
      <c r="G2415" s="1225">
        <f>'SITE 14'!D882</f>
        <v>0</v>
      </c>
      <c r="H2415" s="1226">
        <f>'SITE 14'!E882</f>
        <v>0</v>
      </c>
    </row>
    <row r="2416" spans="1:8" x14ac:dyDescent="0.25">
      <c r="A2416" s="1217" t="s">
        <v>424</v>
      </c>
      <c r="B2416" s="1217" t="str">
        <f>'SITE 14'!$H$6</f>
        <v>SITE 14</v>
      </c>
      <c r="C2416" s="1217" t="s">
        <v>471</v>
      </c>
      <c r="D2416" s="1218" t="s">
        <v>46</v>
      </c>
      <c r="E2416" s="1223" t="str">
        <f>'SITE 14'!B886</f>
        <v>Animateur 1</v>
      </c>
      <c r="F2416" s="1224">
        <f>'SITE 14'!C886</f>
        <v>0</v>
      </c>
      <c r="G2416" s="1225">
        <f>'SITE 14'!D886</f>
        <v>0</v>
      </c>
      <c r="H2416" s="1226">
        <f>'SITE 14'!E886</f>
        <v>0</v>
      </c>
    </row>
    <row r="2417" spans="1:8" x14ac:dyDescent="0.25">
      <c r="A2417" s="1217" t="s">
        <v>424</v>
      </c>
      <c r="B2417" s="1217" t="str">
        <f>'SITE 14'!$H$6</f>
        <v>SITE 14</v>
      </c>
      <c r="C2417" s="1217" t="s">
        <v>471</v>
      </c>
      <c r="D2417" s="1218" t="s">
        <v>46</v>
      </c>
      <c r="E2417" s="1223" t="str">
        <f>'SITE 14'!B887</f>
        <v>Animateur 2</v>
      </c>
      <c r="F2417" s="1224">
        <f>'SITE 14'!C887</f>
        <v>0</v>
      </c>
      <c r="G2417" s="1225">
        <f>'SITE 14'!D887</f>
        <v>0</v>
      </c>
      <c r="H2417" s="1226">
        <f>'SITE 14'!E887</f>
        <v>0</v>
      </c>
    </row>
    <row r="2418" spans="1:8" x14ac:dyDescent="0.25">
      <c r="A2418" s="1217" t="s">
        <v>424</v>
      </c>
      <c r="B2418" s="1217" t="str">
        <f>'SITE 14'!$H$6</f>
        <v>SITE 14</v>
      </c>
      <c r="C2418" s="1217" t="s">
        <v>471</v>
      </c>
      <c r="D2418" s="1218" t="s">
        <v>46</v>
      </c>
      <c r="E2418" s="1223" t="str">
        <f>'SITE 14'!B888</f>
        <v>Animateur 3</v>
      </c>
      <c r="F2418" s="1224">
        <f>'SITE 14'!C888</f>
        <v>0</v>
      </c>
      <c r="G2418" s="1225">
        <f>'SITE 14'!D888</f>
        <v>0</v>
      </c>
      <c r="H2418" s="1226">
        <f>'SITE 14'!E888</f>
        <v>0</v>
      </c>
    </row>
    <row r="2419" spans="1:8" x14ac:dyDescent="0.25">
      <c r="A2419" s="1217" t="s">
        <v>424</v>
      </c>
      <c r="B2419" s="1217" t="str">
        <f>'SITE 14'!$H$6</f>
        <v>SITE 14</v>
      </c>
      <c r="C2419" s="1217" t="s">
        <v>471</v>
      </c>
      <c r="D2419" s="1218" t="s">
        <v>46</v>
      </c>
      <c r="E2419" s="1223" t="str">
        <f>'SITE 14'!B889</f>
        <v>Animateur 4</v>
      </c>
      <c r="F2419" s="1224">
        <f>'SITE 14'!C889</f>
        <v>0</v>
      </c>
      <c r="G2419" s="1225">
        <f>'SITE 14'!D889</f>
        <v>0</v>
      </c>
      <c r="H2419" s="1226">
        <f>'SITE 14'!E889</f>
        <v>0</v>
      </c>
    </row>
    <row r="2420" spans="1:8" x14ac:dyDescent="0.25">
      <c r="A2420" s="1217" t="s">
        <v>424</v>
      </c>
      <c r="B2420" s="1217" t="str">
        <f>'SITE 14'!$H$6</f>
        <v>SITE 14</v>
      </c>
      <c r="C2420" s="1217" t="s">
        <v>471</v>
      </c>
      <c r="D2420" s="1218" t="s">
        <v>46</v>
      </c>
      <c r="E2420" s="1223" t="str">
        <f>'SITE 14'!B890</f>
        <v>Animateur 5</v>
      </c>
      <c r="F2420" s="1224">
        <f>'SITE 14'!C890</f>
        <v>0</v>
      </c>
      <c r="G2420" s="1225">
        <f>'SITE 14'!D890</f>
        <v>0</v>
      </c>
      <c r="H2420" s="1226">
        <f>'SITE 14'!E890</f>
        <v>0</v>
      </c>
    </row>
    <row r="2421" spans="1:8" x14ac:dyDescent="0.25">
      <c r="A2421" s="1217" t="s">
        <v>424</v>
      </c>
      <c r="B2421" s="1217" t="str">
        <f>'SITE 14'!$H$6</f>
        <v>SITE 14</v>
      </c>
      <c r="C2421" s="1217" t="s">
        <v>471</v>
      </c>
      <c r="D2421" s="1218" t="s">
        <v>46</v>
      </c>
      <c r="E2421" s="1223" t="str">
        <f>'SITE 14'!B891</f>
        <v>Animateur 6</v>
      </c>
      <c r="F2421" s="1224">
        <f>'SITE 14'!C891</f>
        <v>0</v>
      </c>
      <c r="G2421" s="1225">
        <f>'SITE 14'!D891</f>
        <v>0</v>
      </c>
      <c r="H2421" s="1226">
        <f>'SITE 14'!E891</f>
        <v>0</v>
      </c>
    </row>
    <row r="2422" spans="1:8" x14ac:dyDescent="0.25">
      <c r="A2422" s="1217" t="s">
        <v>424</v>
      </c>
      <c r="B2422" s="1217" t="str">
        <f>'SITE 14'!$H$6</f>
        <v>SITE 14</v>
      </c>
      <c r="C2422" s="1217" t="s">
        <v>471</v>
      </c>
      <c r="D2422" s="1218" t="s">
        <v>46</v>
      </c>
      <c r="E2422" s="1223" t="str">
        <f>'SITE 14'!B892</f>
        <v>Animateur 7</v>
      </c>
      <c r="F2422" s="1224">
        <f>'SITE 14'!C892</f>
        <v>0</v>
      </c>
      <c r="G2422" s="1225">
        <f>'SITE 14'!D892</f>
        <v>0</v>
      </c>
      <c r="H2422" s="1226">
        <f>'SITE 14'!E892</f>
        <v>0</v>
      </c>
    </row>
    <row r="2423" spans="1:8" x14ac:dyDescent="0.25">
      <c r="A2423" s="1217" t="s">
        <v>424</v>
      </c>
      <c r="B2423" s="1217" t="str">
        <f>'SITE 14'!$H$6</f>
        <v>SITE 14</v>
      </c>
      <c r="C2423" s="1217" t="s">
        <v>471</v>
      </c>
      <c r="D2423" s="1218" t="s">
        <v>46</v>
      </c>
      <c r="E2423" s="1223" t="str">
        <f>'SITE 14'!B893</f>
        <v>Animateur 8</v>
      </c>
      <c r="F2423" s="1224">
        <f>'SITE 14'!C893</f>
        <v>0</v>
      </c>
      <c r="G2423" s="1225">
        <f>'SITE 14'!D893</f>
        <v>0</v>
      </c>
      <c r="H2423" s="1226">
        <f>'SITE 14'!E893</f>
        <v>0</v>
      </c>
    </row>
    <row r="2424" spans="1:8" x14ac:dyDescent="0.25">
      <c r="A2424" s="1217" t="s">
        <v>424</v>
      </c>
      <c r="B2424" s="1217" t="str">
        <f>'SITE 14'!$H$6</f>
        <v>SITE 14</v>
      </c>
      <c r="C2424" s="1217" t="s">
        <v>471</v>
      </c>
      <c r="D2424" s="1218" t="s">
        <v>46</v>
      </c>
      <c r="E2424" s="1223" t="str">
        <f>'SITE 14'!B894</f>
        <v>Animateur 9</v>
      </c>
      <c r="F2424" s="1224">
        <f>'SITE 14'!C894</f>
        <v>0</v>
      </c>
      <c r="G2424" s="1225">
        <f>'SITE 14'!D894</f>
        <v>0</v>
      </c>
      <c r="H2424" s="1226">
        <f>'SITE 14'!E894</f>
        <v>0</v>
      </c>
    </row>
    <row r="2425" spans="1:8" x14ac:dyDescent="0.25">
      <c r="A2425" s="1217" t="s">
        <v>424</v>
      </c>
      <c r="B2425" s="1217" t="str">
        <f>'SITE 14'!$H$6</f>
        <v>SITE 14</v>
      </c>
      <c r="C2425" s="1217" t="s">
        <v>471</v>
      </c>
      <c r="D2425" s="1218" t="s">
        <v>46</v>
      </c>
      <c r="E2425" s="1223" t="str">
        <f>'SITE 14'!B895</f>
        <v>Animateur 10</v>
      </c>
      <c r="F2425" s="1224">
        <f>'SITE 14'!C895</f>
        <v>0</v>
      </c>
      <c r="G2425" s="1225">
        <f>'SITE 14'!D895</f>
        <v>0</v>
      </c>
      <c r="H2425" s="1226">
        <f>'SITE 14'!E895</f>
        <v>0</v>
      </c>
    </row>
    <row r="2426" spans="1:8" x14ac:dyDescent="0.25">
      <c r="A2426" s="1217" t="s">
        <v>424</v>
      </c>
      <c r="B2426" s="1217" t="str">
        <f>'SITE 14'!$H$6</f>
        <v>SITE 14</v>
      </c>
      <c r="C2426" s="1217" t="s">
        <v>471</v>
      </c>
      <c r="D2426" s="1218" t="s">
        <v>46</v>
      </c>
      <c r="E2426" s="1223" t="str">
        <f>'SITE 14'!B896</f>
        <v>Animateur 11</v>
      </c>
      <c r="F2426" s="1224">
        <f>'SITE 14'!C896</f>
        <v>0</v>
      </c>
      <c r="G2426" s="1225">
        <f>'SITE 14'!D896</f>
        <v>0</v>
      </c>
      <c r="H2426" s="1226">
        <f>'SITE 14'!E896</f>
        <v>0</v>
      </c>
    </row>
    <row r="2427" spans="1:8" x14ac:dyDescent="0.25">
      <c r="A2427" s="1217" t="s">
        <v>424</v>
      </c>
      <c r="B2427" s="1217" t="str">
        <f>'SITE 14'!$H$6</f>
        <v>SITE 14</v>
      </c>
      <c r="C2427" s="1217" t="s">
        <v>471</v>
      </c>
      <c r="D2427" s="1218" t="s">
        <v>46</v>
      </c>
      <c r="E2427" s="1223" t="str">
        <f>'SITE 14'!B897</f>
        <v>Animateur 12</v>
      </c>
      <c r="F2427" s="1224">
        <f>'SITE 14'!C897</f>
        <v>0</v>
      </c>
      <c r="G2427" s="1225">
        <f>'SITE 14'!D897</f>
        <v>0</v>
      </c>
      <c r="H2427" s="1226">
        <f>'SITE 14'!E897</f>
        <v>0</v>
      </c>
    </row>
    <row r="2428" spans="1:8" x14ac:dyDescent="0.25">
      <c r="A2428" s="1217" t="s">
        <v>424</v>
      </c>
      <c r="B2428" s="1217" t="str">
        <f>'SITE 14'!$H$6</f>
        <v>SITE 14</v>
      </c>
      <c r="C2428" s="1217" t="s">
        <v>471</v>
      </c>
      <c r="D2428" s="1218" t="s">
        <v>46</v>
      </c>
      <c r="E2428" s="1223" t="str">
        <f>'SITE 14'!B898</f>
        <v>Animateur 13</v>
      </c>
      <c r="F2428" s="1224">
        <f>'SITE 14'!C898</f>
        <v>0</v>
      </c>
      <c r="G2428" s="1225">
        <f>'SITE 14'!D898</f>
        <v>0</v>
      </c>
      <c r="H2428" s="1226">
        <f>'SITE 14'!E898</f>
        <v>0</v>
      </c>
    </row>
    <row r="2429" spans="1:8" x14ac:dyDescent="0.25">
      <c r="A2429" s="1217" t="s">
        <v>424</v>
      </c>
      <c r="B2429" s="1217" t="str">
        <f>'SITE 14'!$H$6</f>
        <v>SITE 14</v>
      </c>
      <c r="C2429" s="1217" t="s">
        <v>471</v>
      </c>
      <c r="D2429" s="1218" t="s">
        <v>46</v>
      </c>
      <c r="E2429" s="1223" t="str">
        <f>'SITE 14'!B899</f>
        <v>Animateur 14</v>
      </c>
      <c r="F2429" s="1224">
        <f>'SITE 14'!C899</f>
        <v>0</v>
      </c>
      <c r="G2429" s="1225">
        <f>'SITE 14'!D899</f>
        <v>0</v>
      </c>
      <c r="H2429" s="1226">
        <f>'SITE 14'!E899</f>
        <v>0</v>
      </c>
    </row>
    <row r="2430" spans="1:8" x14ac:dyDescent="0.25">
      <c r="A2430" s="1217" t="s">
        <v>424</v>
      </c>
      <c r="B2430" s="1217" t="str">
        <f>'SITE 14'!$H$6</f>
        <v>SITE 14</v>
      </c>
      <c r="C2430" s="1217" t="s">
        <v>471</v>
      </c>
      <c r="D2430" s="1218" t="s">
        <v>46</v>
      </c>
      <c r="E2430" s="1223" t="str">
        <f>'SITE 14'!B900</f>
        <v>Animateur 15</v>
      </c>
      <c r="F2430" s="1224">
        <f>'SITE 14'!C900</f>
        <v>0</v>
      </c>
      <c r="G2430" s="1225">
        <f>'SITE 14'!D900</f>
        <v>0</v>
      </c>
      <c r="H2430" s="1226">
        <f>'SITE 14'!E900</f>
        <v>0</v>
      </c>
    </row>
    <row r="2431" spans="1:8" x14ac:dyDescent="0.25">
      <c r="A2431" s="1217" t="s">
        <v>424</v>
      </c>
      <c r="B2431" s="1217" t="str">
        <f>'SITE 14'!$H$6</f>
        <v>SITE 14</v>
      </c>
      <c r="C2431" s="1217" t="s">
        <v>471</v>
      </c>
      <c r="D2431" s="1218" t="s">
        <v>315</v>
      </c>
      <c r="E2431" s="1223" t="str">
        <f>'SITE 14'!B904</f>
        <v>Agents d'entretien 1</v>
      </c>
      <c r="F2431" s="1224">
        <f>'SITE 14'!C904</f>
        <v>0</v>
      </c>
      <c r="G2431" s="1225">
        <f>'SITE 14'!D904</f>
        <v>0</v>
      </c>
      <c r="H2431" s="1226">
        <f>'SITE 14'!E904</f>
        <v>0</v>
      </c>
    </row>
    <row r="2432" spans="1:8" x14ac:dyDescent="0.25">
      <c r="A2432" s="1217" t="s">
        <v>424</v>
      </c>
      <c r="B2432" s="1217" t="str">
        <f>'SITE 14'!$H$6</f>
        <v>SITE 14</v>
      </c>
      <c r="C2432" s="1217" t="s">
        <v>471</v>
      </c>
      <c r="D2432" s="1218" t="s">
        <v>315</v>
      </c>
      <c r="E2432" s="1223" t="str">
        <f>'SITE 14'!B905</f>
        <v>Agents d'entretien 2</v>
      </c>
      <c r="F2432" s="1224">
        <f>'SITE 14'!C905</f>
        <v>0</v>
      </c>
      <c r="G2432" s="1225">
        <f>'SITE 14'!D905</f>
        <v>0</v>
      </c>
      <c r="H2432" s="1226">
        <f>'SITE 14'!E905</f>
        <v>0</v>
      </c>
    </row>
    <row r="2433" spans="1:8" x14ac:dyDescent="0.25">
      <c r="A2433" s="1217" t="s">
        <v>424</v>
      </c>
      <c r="B2433" s="1217" t="str">
        <f>'SITE 14'!$H$6</f>
        <v>SITE 14</v>
      </c>
      <c r="C2433" s="1217" t="s">
        <v>471</v>
      </c>
      <c r="D2433" s="1218" t="s">
        <v>315</v>
      </c>
      <c r="E2433" s="1223" t="str">
        <f>'SITE 14'!B906</f>
        <v>Agents d'entretien 3</v>
      </c>
      <c r="F2433" s="1224">
        <f>'SITE 14'!C906</f>
        <v>0</v>
      </c>
      <c r="G2433" s="1225">
        <f>'SITE 14'!D906</f>
        <v>0</v>
      </c>
      <c r="H2433" s="1226">
        <f>'SITE 14'!E906</f>
        <v>0</v>
      </c>
    </row>
    <row r="2434" spans="1:8" x14ac:dyDescent="0.25">
      <c r="A2434" s="1217" t="s">
        <v>424</v>
      </c>
      <c r="B2434" s="1217" t="str">
        <f>'SITE 14'!$H$6</f>
        <v>SITE 14</v>
      </c>
      <c r="C2434" s="1217" t="s">
        <v>471</v>
      </c>
      <c r="D2434" s="1218" t="s">
        <v>316</v>
      </c>
      <c r="E2434" s="1223" t="str">
        <f>'SITE 14'!B910</f>
        <v>Secrétaire 1</v>
      </c>
      <c r="F2434" s="1224">
        <f>'SITE 14'!C910</f>
        <v>0</v>
      </c>
      <c r="G2434" s="1225">
        <f>'SITE 14'!D910</f>
        <v>0</v>
      </c>
      <c r="H2434" s="1226">
        <f>'SITE 14'!E910</f>
        <v>0</v>
      </c>
    </row>
    <row r="2435" spans="1:8" x14ac:dyDescent="0.25">
      <c r="A2435" s="1217" t="s">
        <v>424</v>
      </c>
      <c r="B2435" s="1217" t="str">
        <f>'SITE 14'!$H$6</f>
        <v>SITE 14</v>
      </c>
      <c r="C2435" s="1217" t="s">
        <v>471</v>
      </c>
      <c r="D2435" s="1218" t="s">
        <v>316</v>
      </c>
      <c r="E2435" s="1223" t="str">
        <f>'SITE 14'!B911</f>
        <v>Secrétaire 2</v>
      </c>
      <c r="F2435" s="1224">
        <f>'SITE 14'!C911</f>
        <v>0</v>
      </c>
      <c r="G2435" s="1225">
        <f>'SITE 14'!D911</f>
        <v>0</v>
      </c>
      <c r="H2435" s="1226">
        <f>'SITE 14'!E911</f>
        <v>0</v>
      </c>
    </row>
    <row r="2436" spans="1:8" x14ac:dyDescent="0.25">
      <c r="A2436" s="1217" t="s">
        <v>424</v>
      </c>
      <c r="B2436" s="1217" t="str">
        <f>'SITE 14'!$H$6</f>
        <v>SITE 14</v>
      </c>
      <c r="C2436" s="1217" t="s">
        <v>471</v>
      </c>
      <c r="D2436" s="1218" t="s">
        <v>316</v>
      </c>
      <c r="E2436" s="1223" t="str">
        <f>'SITE 14'!B912</f>
        <v>Secrétaire 3</v>
      </c>
      <c r="F2436" s="1224">
        <f>'SITE 14'!C912</f>
        <v>0</v>
      </c>
      <c r="G2436" s="1225">
        <f>'SITE 14'!D912</f>
        <v>0</v>
      </c>
      <c r="H2436" s="1226">
        <f>'SITE 14'!E912</f>
        <v>0</v>
      </c>
    </row>
    <row r="2437" spans="1:8" x14ac:dyDescent="0.25">
      <c r="A2437" s="1217" t="s">
        <v>424</v>
      </c>
      <c r="B2437" s="1217" t="str">
        <f>'SITE 14'!$H$6</f>
        <v>SITE 14</v>
      </c>
      <c r="C2437" s="1217" t="s">
        <v>471</v>
      </c>
      <c r="D2437" s="1218" t="s">
        <v>316</v>
      </c>
      <c r="E2437" s="1223" t="str">
        <f>'SITE 14'!B913</f>
        <v>Secrétaire 4</v>
      </c>
      <c r="F2437" s="1224">
        <f>'SITE 14'!C913</f>
        <v>0</v>
      </c>
      <c r="G2437" s="1225">
        <f>'SITE 14'!D913</f>
        <v>0</v>
      </c>
      <c r="H2437" s="1226">
        <f>'SITE 14'!E913</f>
        <v>0</v>
      </c>
    </row>
    <row r="2438" spans="1:8" x14ac:dyDescent="0.25">
      <c r="A2438" s="1217" t="s">
        <v>424</v>
      </c>
      <c r="B2438" s="1217" t="str">
        <f>'SITE 14'!$H$6</f>
        <v>SITE 14</v>
      </c>
      <c r="C2438" s="1217" t="s">
        <v>471</v>
      </c>
      <c r="D2438" s="1218" t="s">
        <v>316</v>
      </c>
      <c r="E2438" s="1223" t="str">
        <f>'SITE 14'!B914</f>
        <v>Secrétaire 5</v>
      </c>
      <c r="F2438" s="1224">
        <f>'SITE 14'!C914</f>
        <v>0</v>
      </c>
      <c r="G2438" s="1225">
        <f>'SITE 14'!D914</f>
        <v>0</v>
      </c>
      <c r="H2438" s="1226">
        <f>'SITE 14'!E914</f>
        <v>0</v>
      </c>
    </row>
    <row r="2439" spans="1:8" x14ac:dyDescent="0.25">
      <c r="A2439" s="1217" t="s">
        <v>425</v>
      </c>
      <c r="B2439" s="1217" t="str">
        <f>'SITE 15'!$H$6</f>
        <v>SITE 15</v>
      </c>
      <c r="C2439" s="1217" t="s">
        <v>470</v>
      </c>
      <c r="D2439" s="1218" t="s">
        <v>21</v>
      </c>
      <c r="E2439" s="1223" t="str">
        <f>'SITE 15'!B20</f>
        <v>Coordinateur 1</v>
      </c>
      <c r="F2439" s="1224">
        <f>'SITE 15'!C20</f>
        <v>0</v>
      </c>
      <c r="G2439" s="1225">
        <f>'SITE 15'!D20</f>
        <v>0</v>
      </c>
      <c r="H2439" s="1226">
        <f>'SITE 15'!E20</f>
        <v>0</v>
      </c>
    </row>
    <row r="2440" spans="1:8" x14ac:dyDescent="0.25">
      <c r="A2440" s="1217" t="s">
        <v>425</v>
      </c>
      <c r="B2440" s="1217" t="str">
        <f>'SITE 15'!$H$6</f>
        <v>SITE 15</v>
      </c>
      <c r="C2440" s="1217" t="s">
        <v>470</v>
      </c>
      <c r="D2440" s="1218" t="s">
        <v>21</v>
      </c>
      <c r="E2440" s="1223" t="str">
        <f>'SITE 15'!B21</f>
        <v>Coordinateur 2</v>
      </c>
      <c r="F2440" s="1224">
        <f>'SITE 15'!C21</f>
        <v>0</v>
      </c>
      <c r="G2440" s="1225">
        <f>'SITE 15'!D21</f>
        <v>0</v>
      </c>
      <c r="H2440" s="1226">
        <f>'SITE 15'!E21</f>
        <v>0</v>
      </c>
    </row>
    <row r="2441" spans="1:8" x14ac:dyDescent="0.25">
      <c r="A2441" s="1217" t="s">
        <v>425</v>
      </c>
      <c r="B2441" s="1217" t="str">
        <f>'SITE 15'!$H$6</f>
        <v>SITE 15</v>
      </c>
      <c r="C2441" s="1217" t="s">
        <v>470</v>
      </c>
      <c r="D2441" s="1218" t="s">
        <v>21</v>
      </c>
      <c r="E2441" s="1223" t="str">
        <f>'SITE 15'!B22</f>
        <v>Coordinateur 3</v>
      </c>
      <c r="F2441" s="1224">
        <f>'SITE 15'!C22</f>
        <v>0</v>
      </c>
      <c r="G2441" s="1225">
        <f>'SITE 15'!D22</f>
        <v>0</v>
      </c>
      <c r="H2441" s="1226">
        <f>'SITE 15'!E22</f>
        <v>0</v>
      </c>
    </row>
    <row r="2442" spans="1:8" x14ac:dyDescent="0.25">
      <c r="A2442" s="1217" t="s">
        <v>425</v>
      </c>
      <c r="B2442" s="1217" t="str">
        <f>'SITE 15'!$H$6</f>
        <v>SITE 15</v>
      </c>
      <c r="C2442" s="1217" t="s">
        <v>470</v>
      </c>
      <c r="D2442" s="1218" t="s">
        <v>605</v>
      </c>
      <c r="E2442" s="1223">
        <f>'SITE 15'!B26</f>
        <v>0</v>
      </c>
      <c r="F2442" s="1224">
        <f>'SITE 15'!C26</f>
        <v>0</v>
      </c>
      <c r="G2442" s="1225">
        <f>'SITE 15'!D26</f>
        <v>0</v>
      </c>
      <c r="H2442" s="1226">
        <f>'SITE 15'!E26</f>
        <v>0</v>
      </c>
    </row>
    <row r="2443" spans="1:8" x14ac:dyDescent="0.25">
      <c r="A2443" s="1217" t="s">
        <v>425</v>
      </c>
      <c r="B2443" s="1217" t="str">
        <f>'SITE 15'!$H$6</f>
        <v>SITE 15</v>
      </c>
      <c r="C2443" s="1217" t="s">
        <v>470</v>
      </c>
      <c r="D2443" s="1218" t="s">
        <v>605</v>
      </c>
      <c r="E2443" s="1223">
        <f>'SITE 15'!B27</f>
        <v>0</v>
      </c>
      <c r="F2443" s="1224">
        <f>'SITE 15'!C27</f>
        <v>0</v>
      </c>
      <c r="G2443" s="1225">
        <f>'SITE 15'!D27</f>
        <v>0</v>
      </c>
      <c r="H2443" s="1226">
        <f>'SITE 15'!E27</f>
        <v>0</v>
      </c>
    </row>
    <row r="2444" spans="1:8" x14ac:dyDescent="0.25">
      <c r="A2444" s="1217" t="s">
        <v>425</v>
      </c>
      <c r="B2444" s="1217" t="str">
        <f>'SITE 15'!$H$6</f>
        <v>SITE 15</v>
      </c>
      <c r="C2444" s="1217" t="s">
        <v>470</v>
      </c>
      <c r="D2444" s="1218" t="s">
        <v>605</v>
      </c>
      <c r="E2444" s="1223">
        <f>'SITE 15'!B28</f>
        <v>0</v>
      </c>
      <c r="F2444" s="1224">
        <f>'SITE 15'!C28</f>
        <v>0</v>
      </c>
      <c r="G2444" s="1225">
        <f>'SITE 15'!D28</f>
        <v>0</v>
      </c>
      <c r="H2444" s="1226">
        <f>'SITE 15'!E28</f>
        <v>0</v>
      </c>
    </row>
    <row r="2445" spans="1:8" x14ac:dyDescent="0.25">
      <c r="A2445" s="1217" t="s">
        <v>425</v>
      </c>
      <c r="B2445" s="1217" t="str">
        <f>'SITE 15'!$H$6</f>
        <v>SITE 15</v>
      </c>
      <c r="C2445" s="1217" t="s">
        <v>470</v>
      </c>
      <c r="D2445" s="1218" t="s">
        <v>46</v>
      </c>
      <c r="E2445" s="1223" t="str">
        <f>'SITE 15'!B32</f>
        <v>Animateur 1</v>
      </c>
      <c r="F2445" s="1224">
        <f>'SITE 15'!C32</f>
        <v>0</v>
      </c>
      <c r="G2445" s="1225">
        <f>'SITE 15'!D32</f>
        <v>0</v>
      </c>
      <c r="H2445" s="1226">
        <f>'SITE 15'!E32</f>
        <v>0</v>
      </c>
    </row>
    <row r="2446" spans="1:8" x14ac:dyDescent="0.25">
      <c r="A2446" s="1217" t="s">
        <v>425</v>
      </c>
      <c r="B2446" s="1217" t="str">
        <f>'SITE 15'!$H$6</f>
        <v>SITE 15</v>
      </c>
      <c r="C2446" s="1217" t="s">
        <v>470</v>
      </c>
      <c r="D2446" s="1218" t="s">
        <v>46</v>
      </c>
      <c r="E2446" s="1223" t="str">
        <f>'SITE 15'!B33</f>
        <v>Animateur 2</v>
      </c>
      <c r="F2446" s="1224">
        <f>'SITE 15'!C33</f>
        <v>0</v>
      </c>
      <c r="G2446" s="1225">
        <f>'SITE 15'!D33</f>
        <v>0</v>
      </c>
      <c r="H2446" s="1226">
        <f>'SITE 15'!E33</f>
        <v>0</v>
      </c>
    </row>
    <row r="2447" spans="1:8" x14ac:dyDescent="0.25">
      <c r="A2447" s="1217" t="s">
        <v>425</v>
      </c>
      <c r="B2447" s="1217" t="str">
        <f>'SITE 15'!$H$6</f>
        <v>SITE 15</v>
      </c>
      <c r="C2447" s="1217" t="s">
        <v>470</v>
      </c>
      <c r="D2447" s="1218" t="s">
        <v>46</v>
      </c>
      <c r="E2447" s="1223" t="str">
        <f>'SITE 15'!B34</f>
        <v>Animateur 3</v>
      </c>
      <c r="F2447" s="1224">
        <f>'SITE 15'!C34</f>
        <v>0</v>
      </c>
      <c r="G2447" s="1225">
        <f>'SITE 15'!D34</f>
        <v>0</v>
      </c>
      <c r="H2447" s="1226">
        <f>'SITE 15'!E34</f>
        <v>0</v>
      </c>
    </row>
    <row r="2448" spans="1:8" x14ac:dyDescent="0.25">
      <c r="A2448" s="1217" t="s">
        <v>425</v>
      </c>
      <c r="B2448" s="1217" t="str">
        <f>'SITE 15'!$H$6</f>
        <v>SITE 15</v>
      </c>
      <c r="C2448" s="1217" t="s">
        <v>470</v>
      </c>
      <c r="D2448" s="1218" t="s">
        <v>46</v>
      </c>
      <c r="E2448" s="1223" t="str">
        <f>'SITE 15'!B35</f>
        <v>Animateur 4</v>
      </c>
      <c r="F2448" s="1224">
        <f>'SITE 15'!C35</f>
        <v>0</v>
      </c>
      <c r="G2448" s="1225">
        <f>'SITE 15'!D35</f>
        <v>0</v>
      </c>
      <c r="H2448" s="1226">
        <f>'SITE 15'!E35</f>
        <v>0</v>
      </c>
    </row>
    <row r="2449" spans="1:8" x14ac:dyDescent="0.25">
      <c r="A2449" s="1217" t="s">
        <v>425</v>
      </c>
      <c r="B2449" s="1217" t="str">
        <f>'SITE 15'!$H$6</f>
        <v>SITE 15</v>
      </c>
      <c r="C2449" s="1217" t="s">
        <v>470</v>
      </c>
      <c r="D2449" s="1218" t="s">
        <v>46</v>
      </c>
      <c r="E2449" s="1223" t="str">
        <f>'SITE 15'!B36</f>
        <v>Animateur 5</v>
      </c>
      <c r="F2449" s="1224">
        <f>'SITE 15'!C36</f>
        <v>0</v>
      </c>
      <c r="G2449" s="1225">
        <f>'SITE 15'!D36</f>
        <v>0</v>
      </c>
      <c r="H2449" s="1226">
        <f>'SITE 15'!E36</f>
        <v>0</v>
      </c>
    </row>
    <row r="2450" spans="1:8" x14ac:dyDescent="0.25">
      <c r="A2450" s="1217" t="s">
        <v>425</v>
      </c>
      <c r="B2450" s="1217" t="str">
        <f>'SITE 15'!$H$6</f>
        <v>SITE 15</v>
      </c>
      <c r="C2450" s="1217" t="s">
        <v>470</v>
      </c>
      <c r="D2450" s="1218" t="s">
        <v>46</v>
      </c>
      <c r="E2450" s="1223" t="str">
        <f>'SITE 15'!B37</f>
        <v>Animateur 6</v>
      </c>
      <c r="F2450" s="1224">
        <f>'SITE 15'!C37</f>
        <v>0</v>
      </c>
      <c r="G2450" s="1225">
        <f>'SITE 15'!D37</f>
        <v>0</v>
      </c>
      <c r="H2450" s="1226">
        <f>'SITE 15'!E37</f>
        <v>0</v>
      </c>
    </row>
    <row r="2451" spans="1:8" x14ac:dyDescent="0.25">
      <c r="A2451" s="1217" t="s">
        <v>425</v>
      </c>
      <c r="B2451" s="1217" t="str">
        <f>'SITE 15'!$H$6</f>
        <v>SITE 15</v>
      </c>
      <c r="C2451" s="1217" t="s">
        <v>470</v>
      </c>
      <c r="D2451" s="1218" t="s">
        <v>46</v>
      </c>
      <c r="E2451" s="1223" t="str">
        <f>'SITE 15'!B38</f>
        <v>Animateur 7</v>
      </c>
      <c r="F2451" s="1224">
        <f>'SITE 15'!C38</f>
        <v>0</v>
      </c>
      <c r="G2451" s="1225">
        <f>'SITE 15'!D38</f>
        <v>0</v>
      </c>
      <c r="H2451" s="1226">
        <f>'SITE 15'!E38</f>
        <v>0</v>
      </c>
    </row>
    <row r="2452" spans="1:8" x14ac:dyDescent="0.25">
      <c r="A2452" s="1217" t="s">
        <v>425</v>
      </c>
      <c r="B2452" s="1217" t="str">
        <f>'SITE 15'!$H$6</f>
        <v>SITE 15</v>
      </c>
      <c r="C2452" s="1217" t="s">
        <v>470</v>
      </c>
      <c r="D2452" s="1218" t="s">
        <v>46</v>
      </c>
      <c r="E2452" s="1223" t="str">
        <f>'SITE 15'!B39</f>
        <v>Animateur 8</v>
      </c>
      <c r="F2452" s="1224">
        <f>'SITE 15'!C39</f>
        <v>0</v>
      </c>
      <c r="G2452" s="1225">
        <f>'SITE 15'!D39</f>
        <v>0</v>
      </c>
      <c r="H2452" s="1226">
        <f>'SITE 15'!E39</f>
        <v>0</v>
      </c>
    </row>
    <row r="2453" spans="1:8" x14ac:dyDescent="0.25">
      <c r="A2453" s="1217" t="s">
        <v>425</v>
      </c>
      <c r="B2453" s="1217" t="str">
        <f>'SITE 15'!$H$6</f>
        <v>SITE 15</v>
      </c>
      <c r="C2453" s="1217" t="s">
        <v>470</v>
      </c>
      <c r="D2453" s="1218" t="s">
        <v>46</v>
      </c>
      <c r="E2453" s="1223" t="str">
        <f>'SITE 15'!B40</f>
        <v>Animateur 9</v>
      </c>
      <c r="F2453" s="1224">
        <f>'SITE 15'!C40</f>
        <v>0</v>
      </c>
      <c r="G2453" s="1225">
        <f>'SITE 15'!D40</f>
        <v>0</v>
      </c>
      <c r="H2453" s="1226">
        <f>'SITE 15'!E40</f>
        <v>0</v>
      </c>
    </row>
    <row r="2454" spans="1:8" x14ac:dyDescent="0.25">
      <c r="A2454" s="1217" t="s">
        <v>425</v>
      </c>
      <c r="B2454" s="1217" t="str">
        <f>'SITE 15'!$H$6</f>
        <v>SITE 15</v>
      </c>
      <c r="C2454" s="1217" t="s">
        <v>470</v>
      </c>
      <c r="D2454" s="1218" t="s">
        <v>46</v>
      </c>
      <c r="E2454" s="1223" t="str">
        <f>'SITE 15'!B41</f>
        <v>Animateur 10</v>
      </c>
      <c r="F2454" s="1224">
        <f>'SITE 15'!C41</f>
        <v>0</v>
      </c>
      <c r="G2454" s="1225">
        <f>'SITE 15'!D41</f>
        <v>0</v>
      </c>
      <c r="H2454" s="1226">
        <f>'SITE 15'!E41</f>
        <v>0</v>
      </c>
    </row>
    <row r="2455" spans="1:8" x14ac:dyDescent="0.25">
      <c r="A2455" s="1217" t="s">
        <v>425</v>
      </c>
      <c r="B2455" s="1217" t="str">
        <f>'SITE 15'!$H$6</f>
        <v>SITE 15</v>
      </c>
      <c r="C2455" s="1217" t="s">
        <v>470</v>
      </c>
      <c r="D2455" s="1218" t="s">
        <v>46</v>
      </c>
      <c r="E2455" s="1223" t="str">
        <f>'SITE 15'!B42</f>
        <v>Animateur 11</v>
      </c>
      <c r="F2455" s="1224">
        <f>'SITE 15'!C42</f>
        <v>0</v>
      </c>
      <c r="G2455" s="1225">
        <f>'SITE 15'!D42</f>
        <v>0</v>
      </c>
      <c r="H2455" s="1226">
        <f>'SITE 15'!E42</f>
        <v>0</v>
      </c>
    </row>
    <row r="2456" spans="1:8" x14ac:dyDescent="0.25">
      <c r="A2456" s="1217" t="s">
        <v>425</v>
      </c>
      <c r="B2456" s="1217" t="str">
        <f>'SITE 15'!$H$6</f>
        <v>SITE 15</v>
      </c>
      <c r="C2456" s="1217" t="s">
        <v>470</v>
      </c>
      <c r="D2456" s="1218" t="s">
        <v>46</v>
      </c>
      <c r="E2456" s="1223" t="str">
        <f>'SITE 15'!B43</f>
        <v>Animateur 12</v>
      </c>
      <c r="F2456" s="1224">
        <f>'SITE 15'!C43</f>
        <v>0</v>
      </c>
      <c r="G2456" s="1225">
        <f>'SITE 15'!D43</f>
        <v>0</v>
      </c>
      <c r="H2456" s="1226">
        <f>'SITE 15'!E43</f>
        <v>0</v>
      </c>
    </row>
    <row r="2457" spans="1:8" x14ac:dyDescent="0.25">
      <c r="A2457" s="1217" t="s">
        <v>425</v>
      </c>
      <c r="B2457" s="1217" t="str">
        <f>'SITE 15'!$H$6</f>
        <v>SITE 15</v>
      </c>
      <c r="C2457" s="1217" t="s">
        <v>470</v>
      </c>
      <c r="D2457" s="1218" t="s">
        <v>46</v>
      </c>
      <c r="E2457" s="1223" t="str">
        <f>'SITE 15'!B44</f>
        <v>Animateur 13</v>
      </c>
      <c r="F2457" s="1224">
        <f>'SITE 15'!C44</f>
        <v>0</v>
      </c>
      <c r="G2457" s="1225">
        <f>'SITE 15'!D44</f>
        <v>0</v>
      </c>
      <c r="H2457" s="1226">
        <f>'SITE 15'!E44</f>
        <v>0</v>
      </c>
    </row>
    <row r="2458" spans="1:8" x14ac:dyDescent="0.25">
      <c r="A2458" s="1217" t="s">
        <v>425</v>
      </c>
      <c r="B2458" s="1217" t="str">
        <f>'SITE 15'!$H$6</f>
        <v>SITE 15</v>
      </c>
      <c r="C2458" s="1217" t="s">
        <v>470</v>
      </c>
      <c r="D2458" s="1218" t="s">
        <v>46</v>
      </c>
      <c r="E2458" s="1223" t="str">
        <f>'SITE 15'!B45</f>
        <v>Animateur 14</v>
      </c>
      <c r="F2458" s="1224">
        <f>'SITE 15'!C45</f>
        <v>0</v>
      </c>
      <c r="G2458" s="1225">
        <f>'SITE 15'!D45</f>
        <v>0</v>
      </c>
      <c r="H2458" s="1226">
        <f>'SITE 15'!E45</f>
        <v>0</v>
      </c>
    </row>
    <row r="2459" spans="1:8" x14ac:dyDescent="0.25">
      <c r="A2459" s="1217" t="s">
        <v>425</v>
      </c>
      <c r="B2459" s="1217" t="str">
        <f>'SITE 15'!$H$6</f>
        <v>SITE 15</v>
      </c>
      <c r="C2459" s="1217" t="s">
        <v>470</v>
      </c>
      <c r="D2459" s="1218" t="s">
        <v>46</v>
      </c>
      <c r="E2459" s="1223" t="str">
        <f>'SITE 15'!B46</f>
        <v>Animateur 15</v>
      </c>
      <c r="F2459" s="1224">
        <f>'SITE 15'!C46</f>
        <v>0</v>
      </c>
      <c r="G2459" s="1225">
        <f>'SITE 15'!D46</f>
        <v>0</v>
      </c>
      <c r="H2459" s="1226">
        <f>'SITE 15'!E46</f>
        <v>0</v>
      </c>
    </row>
    <row r="2460" spans="1:8" x14ac:dyDescent="0.25">
      <c r="A2460" s="1217" t="s">
        <v>425</v>
      </c>
      <c r="B2460" s="1217" t="str">
        <f>'SITE 15'!$H$6</f>
        <v>SITE 15</v>
      </c>
      <c r="C2460" s="1217" t="s">
        <v>470</v>
      </c>
      <c r="D2460" s="1218" t="s">
        <v>315</v>
      </c>
      <c r="E2460" s="1223" t="str">
        <f>'SITE 15'!B50</f>
        <v>Agents d'entretien 1</v>
      </c>
      <c r="F2460" s="1224">
        <f>'SITE 15'!C50</f>
        <v>0</v>
      </c>
      <c r="G2460" s="1225">
        <f>'SITE 15'!D50</f>
        <v>0</v>
      </c>
      <c r="H2460" s="1226">
        <f>'SITE 15'!E50</f>
        <v>0</v>
      </c>
    </row>
    <row r="2461" spans="1:8" x14ac:dyDescent="0.25">
      <c r="A2461" s="1217" t="s">
        <v>425</v>
      </c>
      <c r="B2461" s="1217" t="str">
        <f>'SITE 15'!$H$6</f>
        <v>SITE 15</v>
      </c>
      <c r="C2461" s="1217" t="s">
        <v>470</v>
      </c>
      <c r="D2461" s="1218" t="s">
        <v>315</v>
      </c>
      <c r="E2461" s="1223" t="str">
        <f>'SITE 15'!B51</f>
        <v>Agents d'entretien 2</v>
      </c>
      <c r="F2461" s="1224">
        <f>'SITE 15'!C51</f>
        <v>0</v>
      </c>
      <c r="G2461" s="1225">
        <f>'SITE 15'!D51</f>
        <v>0</v>
      </c>
      <c r="H2461" s="1226">
        <f>'SITE 15'!E51</f>
        <v>0</v>
      </c>
    </row>
    <row r="2462" spans="1:8" x14ac:dyDescent="0.25">
      <c r="A2462" s="1217" t="s">
        <v>425</v>
      </c>
      <c r="B2462" s="1217" t="str">
        <f>'SITE 15'!$H$6</f>
        <v>SITE 15</v>
      </c>
      <c r="C2462" s="1217" t="s">
        <v>470</v>
      </c>
      <c r="D2462" s="1218" t="s">
        <v>315</v>
      </c>
      <c r="E2462" s="1223" t="str">
        <f>'SITE 15'!B52</f>
        <v>Agents d'entretien 3</v>
      </c>
      <c r="F2462" s="1224">
        <f>'SITE 15'!C52</f>
        <v>0</v>
      </c>
      <c r="G2462" s="1225">
        <f>'SITE 15'!D52</f>
        <v>0</v>
      </c>
      <c r="H2462" s="1226">
        <f>'SITE 15'!E52</f>
        <v>0</v>
      </c>
    </row>
    <row r="2463" spans="1:8" x14ac:dyDescent="0.25">
      <c r="A2463" s="1217" t="s">
        <v>425</v>
      </c>
      <c r="B2463" s="1217" t="str">
        <f>'SITE 15'!$H$6</f>
        <v>SITE 15</v>
      </c>
      <c r="C2463" s="1217" t="s">
        <v>470</v>
      </c>
      <c r="D2463" s="1218" t="s">
        <v>316</v>
      </c>
      <c r="E2463" s="1223" t="str">
        <f>'SITE 15'!B56</f>
        <v>Secrétaire 1</v>
      </c>
      <c r="F2463" s="1224">
        <f>'SITE 15'!C56</f>
        <v>0</v>
      </c>
      <c r="G2463" s="1225">
        <f>'SITE 15'!D56</f>
        <v>0</v>
      </c>
      <c r="H2463" s="1226">
        <f>'SITE 15'!E56</f>
        <v>0</v>
      </c>
    </row>
    <row r="2464" spans="1:8" x14ac:dyDescent="0.25">
      <c r="A2464" s="1217" t="s">
        <v>425</v>
      </c>
      <c r="B2464" s="1217" t="str">
        <f>'SITE 15'!$H$6</f>
        <v>SITE 15</v>
      </c>
      <c r="C2464" s="1217" t="s">
        <v>470</v>
      </c>
      <c r="D2464" s="1218" t="s">
        <v>316</v>
      </c>
      <c r="E2464" s="1223" t="str">
        <f>'SITE 15'!B57</f>
        <v>Secrétaire 2</v>
      </c>
      <c r="F2464" s="1224">
        <f>'SITE 15'!C57</f>
        <v>0</v>
      </c>
      <c r="G2464" s="1225">
        <f>'SITE 15'!D57</f>
        <v>0</v>
      </c>
      <c r="H2464" s="1226">
        <f>'SITE 15'!E57</f>
        <v>0</v>
      </c>
    </row>
    <row r="2465" spans="1:8" x14ac:dyDescent="0.25">
      <c r="A2465" s="1217" t="s">
        <v>425</v>
      </c>
      <c r="B2465" s="1217" t="str">
        <f>'SITE 15'!$H$6</f>
        <v>SITE 15</v>
      </c>
      <c r="C2465" s="1217" t="s">
        <v>470</v>
      </c>
      <c r="D2465" s="1218" t="s">
        <v>316</v>
      </c>
      <c r="E2465" s="1223" t="str">
        <f>'SITE 15'!B58</f>
        <v>Secrétaire 3</v>
      </c>
      <c r="F2465" s="1224">
        <f>'SITE 15'!C58</f>
        <v>0</v>
      </c>
      <c r="G2465" s="1225">
        <f>'SITE 15'!D58</f>
        <v>0</v>
      </c>
      <c r="H2465" s="1226">
        <f>'SITE 15'!E58</f>
        <v>0</v>
      </c>
    </row>
    <row r="2466" spans="1:8" x14ac:dyDescent="0.25">
      <c r="A2466" s="1217" t="s">
        <v>425</v>
      </c>
      <c r="B2466" s="1217" t="str">
        <f>'SITE 15'!$H$6</f>
        <v>SITE 15</v>
      </c>
      <c r="C2466" s="1217" t="s">
        <v>470</v>
      </c>
      <c r="D2466" s="1218" t="s">
        <v>316</v>
      </c>
      <c r="E2466" s="1223" t="str">
        <f>'SITE 15'!B59</f>
        <v>Secrétaire 4</v>
      </c>
      <c r="F2466" s="1224">
        <f>'SITE 15'!C59</f>
        <v>0</v>
      </c>
      <c r="G2466" s="1225">
        <f>'SITE 15'!D59</f>
        <v>0</v>
      </c>
      <c r="H2466" s="1226">
        <f>'SITE 15'!E59</f>
        <v>0</v>
      </c>
    </row>
    <row r="2467" spans="1:8" x14ac:dyDescent="0.25">
      <c r="A2467" s="1217" t="s">
        <v>425</v>
      </c>
      <c r="B2467" s="1217" t="str">
        <f>'SITE 15'!$H$6</f>
        <v>SITE 15</v>
      </c>
      <c r="C2467" s="1217" t="s">
        <v>470</v>
      </c>
      <c r="D2467" s="1218" t="s">
        <v>316</v>
      </c>
      <c r="E2467" s="1223" t="str">
        <f>'SITE 15'!B60</f>
        <v>Secrétaire 5</v>
      </c>
      <c r="F2467" s="1224">
        <f>'SITE 15'!C60</f>
        <v>0</v>
      </c>
      <c r="G2467" s="1225">
        <f>'SITE 15'!D60</f>
        <v>0</v>
      </c>
      <c r="H2467" s="1226">
        <f>'SITE 15'!E60</f>
        <v>0</v>
      </c>
    </row>
    <row r="2468" spans="1:8" x14ac:dyDescent="0.25">
      <c r="A2468" s="1217" t="s">
        <v>425</v>
      </c>
      <c r="B2468" s="1217" t="str">
        <f>'SITE 15'!$H$6</f>
        <v>SITE 15</v>
      </c>
      <c r="C2468" s="1217" t="s">
        <v>606</v>
      </c>
      <c r="D2468" s="1218" t="s">
        <v>21</v>
      </c>
      <c r="E2468" s="1223" t="str">
        <f>'SITE 15'!B381</f>
        <v>Coordinateur 1</v>
      </c>
      <c r="F2468" s="1224">
        <f>'SITE 15'!C381</f>
        <v>0</v>
      </c>
      <c r="G2468" s="1225">
        <f>'SITE 15'!D381</f>
        <v>0</v>
      </c>
      <c r="H2468" s="1226">
        <f>'SITE 15'!E381</f>
        <v>0</v>
      </c>
    </row>
    <row r="2469" spans="1:8" x14ac:dyDescent="0.25">
      <c r="A2469" s="1217" t="s">
        <v>425</v>
      </c>
      <c r="B2469" s="1217" t="str">
        <f>'SITE 15'!$H$6</f>
        <v>SITE 15</v>
      </c>
      <c r="C2469" s="1217" t="s">
        <v>606</v>
      </c>
      <c r="D2469" s="1218" t="s">
        <v>21</v>
      </c>
      <c r="E2469" s="1223" t="str">
        <f>'SITE 15'!B382</f>
        <v>Coordinateur 2</v>
      </c>
      <c r="F2469" s="1224">
        <f>'SITE 15'!C382</f>
        <v>0</v>
      </c>
      <c r="G2469" s="1225">
        <f>'SITE 15'!D382</f>
        <v>0</v>
      </c>
      <c r="H2469" s="1226">
        <f>'SITE 15'!E382</f>
        <v>0</v>
      </c>
    </row>
    <row r="2470" spans="1:8" x14ac:dyDescent="0.25">
      <c r="A2470" s="1217" t="s">
        <v>425</v>
      </c>
      <c r="B2470" s="1217" t="str">
        <f>'SITE 15'!$H$6</f>
        <v>SITE 15</v>
      </c>
      <c r="C2470" s="1217" t="s">
        <v>606</v>
      </c>
      <c r="D2470" s="1218" t="s">
        <v>21</v>
      </c>
      <c r="E2470" s="1223" t="str">
        <f>'SITE 15'!B383</f>
        <v>Coordinateur 3</v>
      </c>
      <c r="F2470" s="1224">
        <f>'SITE 15'!C383</f>
        <v>0</v>
      </c>
      <c r="G2470" s="1225">
        <f>'SITE 15'!D383</f>
        <v>0</v>
      </c>
      <c r="H2470" s="1226">
        <f>'SITE 15'!E383</f>
        <v>0</v>
      </c>
    </row>
    <row r="2471" spans="1:8" x14ac:dyDescent="0.25">
      <c r="A2471" s="1217" t="s">
        <v>425</v>
      </c>
      <c r="B2471" s="1217" t="str">
        <f>'SITE 15'!$H$6</f>
        <v>SITE 15</v>
      </c>
      <c r="C2471" s="1217" t="s">
        <v>606</v>
      </c>
      <c r="D2471" s="1218" t="s">
        <v>605</v>
      </c>
      <c r="E2471" s="1223" t="str">
        <f>'SITE 15'!B387</f>
        <v>Responsable 1</v>
      </c>
      <c r="F2471" s="1224">
        <f>'SITE 15'!C387</f>
        <v>0</v>
      </c>
      <c r="G2471" s="1225">
        <f>'SITE 15'!D387</f>
        <v>0</v>
      </c>
      <c r="H2471" s="1226">
        <f>'SITE 15'!E387</f>
        <v>0</v>
      </c>
    </row>
    <row r="2472" spans="1:8" x14ac:dyDescent="0.25">
      <c r="A2472" s="1217" t="s">
        <v>425</v>
      </c>
      <c r="B2472" s="1217" t="str">
        <f>'SITE 15'!$H$6</f>
        <v>SITE 15</v>
      </c>
      <c r="C2472" s="1217" t="s">
        <v>606</v>
      </c>
      <c r="D2472" s="1218" t="s">
        <v>605</v>
      </c>
      <c r="E2472" s="1223" t="str">
        <f>'SITE 15'!B388</f>
        <v>Responsable 2</v>
      </c>
      <c r="F2472" s="1224">
        <f>'SITE 15'!C388</f>
        <v>0</v>
      </c>
      <c r="G2472" s="1225">
        <f>'SITE 15'!D388</f>
        <v>0</v>
      </c>
      <c r="H2472" s="1226">
        <f>'SITE 15'!E388</f>
        <v>0</v>
      </c>
    </row>
    <row r="2473" spans="1:8" x14ac:dyDescent="0.25">
      <c r="A2473" s="1217" t="s">
        <v>425</v>
      </c>
      <c r="B2473" s="1217" t="str">
        <f>'SITE 15'!$H$6</f>
        <v>SITE 15</v>
      </c>
      <c r="C2473" s="1217" t="s">
        <v>606</v>
      </c>
      <c r="D2473" s="1218" t="s">
        <v>605</v>
      </c>
      <c r="E2473" s="1223" t="str">
        <f>'SITE 15'!B389</f>
        <v>Responsable 3</v>
      </c>
      <c r="F2473" s="1224">
        <f>'SITE 15'!C389</f>
        <v>0</v>
      </c>
      <c r="G2473" s="1225">
        <f>'SITE 15'!D389</f>
        <v>0</v>
      </c>
      <c r="H2473" s="1226">
        <f>'SITE 15'!E389</f>
        <v>0</v>
      </c>
    </row>
    <row r="2474" spans="1:8" x14ac:dyDescent="0.25">
      <c r="A2474" s="1217" t="s">
        <v>425</v>
      </c>
      <c r="B2474" s="1217" t="str">
        <f>'SITE 15'!$H$6</f>
        <v>SITE 15</v>
      </c>
      <c r="C2474" s="1217" t="s">
        <v>606</v>
      </c>
      <c r="D2474" s="1218" t="s">
        <v>46</v>
      </c>
      <c r="E2474" s="1223" t="str">
        <f>'SITE 15'!B393</f>
        <v>Animateur 1</v>
      </c>
      <c r="F2474" s="1224">
        <f>'SITE 15'!C393</f>
        <v>0</v>
      </c>
      <c r="G2474" s="1225">
        <f>'SITE 15'!D393</f>
        <v>0</v>
      </c>
      <c r="H2474" s="1226">
        <f>'SITE 15'!E393</f>
        <v>0</v>
      </c>
    </row>
    <row r="2475" spans="1:8" x14ac:dyDescent="0.25">
      <c r="A2475" s="1217" t="s">
        <v>425</v>
      </c>
      <c r="B2475" s="1217" t="str">
        <f>'SITE 15'!$H$6</f>
        <v>SITE 15</v>
      </c>
      <c r="C2475" s="1217" t="s">
        <v>606</v>
      </c>
      <c r="D2475" s="1218" t="s">
        <v>46</v>
      </c>
      <c r="E2475" s="1223" t="str">
        <f>'SITE 15'!B394</f>
        <v>Animateur 2</v>
      </c>
      <c r="F2475" s="1224">
        <f>'SITE 15'!C394</f>
        <v>0</v>
      </c>
      <c r="G2475" s="1225">
        <f>'SITE 15'!D394</f>
        <v>0</v>
      </c>
      <c r="H2475" s="1226">
        <f>'SITE 15'!E394</f>
        <v>0</v>
      </c>
    </row>
    <row r="2476" spans="1:8" x14ac:dyDescent="0.25">
      <c r="A2476" s="1217" t="s">
        <v>425</v>
      </c>
      <c r="B2476" s="1217" t="str">
        <f>'SITE 15'!$H$6</f>
        <v>SITE 15</v>
      </c>
      <c r="C2476" s="1217" t="s">
        <v>606</v>
      </c>
      <c r="D2476" s="1218" t="s">
        <v>46</v>
      </c>
      <c r="E2476" s="1223" t="str">
        <f>'SITE 15'!B395</f>
        <v>Animateur 3</v>
      </c>
      <c r="F2476" s="1224">
        <f>'SITE 15'!C395</f>
        <v>0</v>
      </c>
      <c r="G2476" s="1225">
        <f>'SITE 15'!D395</f>
        <v>0</v>
      </c>
      <c r="H2476" s="1226">
        <f>'SITE 15'!E395</f>
        <v>0</v>
      </c>
    </row>
    <row r="2477" spans="1:8" x14ac:dyDescent="0.25">
      <c r="A2477" s="1217" t="s">
        <v>425</v>
      </c>
      <c r="B2477" s="1217" t="str">
        <f>'SITE 15'!$H$6</f>
        <v>SITE 15</v>
      </c>
      <c r="C2477" s="1217" t="s">
        <v>606</v>
      </c>
      <c r="D2477" s="1218" t="s">
        <v>46</v>
      </c>
      <c r="E2477" s="1223" t="str">
        <f>'SITE 15'!B396</f>
        <v>Animateur 4</v>
      </c>
      <c r="F2477" s="1224">
        <f>'SITE 15'!C396</f>
        <v>0</v>
      </c>
      <c r="G2477" s="1225">
        <f>'SITE 15'!D396</f>
        <v>0</v>
      </c>
      <c r="H2477" s="1226">
        <f>'SITE 15'!E396</f>
        <v>0</v>
      </c>
    </row>
    <row r="2478" spans="1:8" x14ac:dyDescent="0.25">
      <c r="A2478" s="1217" t="s">
        <v>425</v>
      </c>
      <c r="B2478" s="1217" t="str">
        <f>'SITE 15'!$H$6</f>
        <v>SITE 15</v>
      </c>
      <c r="C2478" s="1217" t="s">
        <v>606</v>
      </c>
      <c r="D2478" s="1218" t="s">
        <v>46</v>
      </c>
      <c r="E2478" s="1223" t="str">
        <f>'SITE 15'!B397</f>
        <v>Animateur 5</v>
      </c>
      <c r="F2478" s="1224">
        <f>'SITE 15'!C397</f>
        <v>0</v>
      </c>
      <c r="G2478" s="1225">
        <f>'SITE 15'!D397</f>
        <v>0</v>
      </c>
      <c r="H2478" s="1226">
        <f>'SITE 15'!E397</f>
        <v>0</v>
      </c>
    </row>
    <row r="2479" spans="1:8" x14ac:dyDescent="0.25">
      <c r="A2479" s="1217" t="s">
        <v>425</v>
      </c>
      <c r="B2479" s="1217" t="str">
        <f>'SITE 15'!$H$6</f>
        <v>SITE 15</v>
      </c>
      <c r="C2479" s="1217" t="s">
        <v>606</v>
      </c>
      <c r="D2479" s="1218" t="s">
        <v>46</v>
      </c>
      <c r="E2479" s="1223" t="str">
        <f>'SITE 15'!B398</f>
        <v>Animateur 6</v>
      </c>
      <c r="F2479" s="1224">
        <f>'SITE 15'!C398</f>
        <v>0</v>
      </c>
      <c r="G2479" s="1225">
        <f>'SITE 15'!D398</f>
        <v>0</v>
      </c>
      <c r="H2479" s="1226">
        <f>'SITE 15'!E398</f>
        <v>0</v>
      </c>
    </row>
    <row r="2480" spans="1:8" x14ac:dyDescent="0.25">
      <c r="A2480" s="1217" t="s">
        <v>425</v>
      </c>
      <c r="B2480" s="1217" t="str">
        <f>'SITE 15'!$H$6</f>
        <v>SITE 15</v>
      </c>
      <c r="C2480" s="1217" t="s">
        <v>606</v>
      </c>
      <c r="D2480" s="1218" t="s">
        <v>46</v>
      </c>
      <c r="E2480" s="1223" t="str">
        <f>'SITE 15'!B399</f>
        <v>Animateur 7</v>
      </c>
      <c r="F2480" s="1224">
        <f>'SITE 15'!C399</f>
        <v>0</v>
      </c>
      <c r="G2480" s="1225">
        <f>'SITE 15'!D399</f>
        <v>0</v>
      </c>
      <c r="H2480" s="1226">
        <f>'SITE 15'!E399</f>
        <v>0</v>
      </c>
    </row>
    <row r="2481" spans="1:8" x14ac:dyDescent="0.25">
      <c r="A2481" s="1217" t="s">
        <v>425</v>
      </c>
      <c r="B2481" s="1217" t="str">
        <f>'SITE 15'!$H$6</f>
        <v>SITE 15</v>
      </c>
      <c r="C2481" s="1217" t="s">
        <v>606</v>
      </c>
      <c r="D2481" s="1218" t="s">
        <v>46</v>
      </c>
      <c r="E2481" s="1223" t="str">
        <f>'SITE 15'!B400</f>
        <v>Animateur 8</v>
      </c>
      <c r="F2481" s="1224">
        <f>'SITE 15'!C400</f>
        <v>0</v>
      </c>
      <c r="G2481" s="1225">
        <f>'SITE 15'!D400</f>
        <v>0</v>
      </c>
      <c r="H2481" s="1226">
        <f>'SITE 15'!E400</f>
        <v>0</v>
      </c>
    </row>
    <row r="2482" spans="1:8" x14ac:dyDescent="0.25">
      <c r="A2482" s="1217" t="s">
        <v>425</v>
      </c>
      <c r="B2482" s="1217" t="str">
        <f>'SITE 15'!$H$6</f>
        <v>SITE 15</v>
      </c>
      <c r="C2482" s="1217" t="s">
        <v>606</v>
      </c>
      <c r="D2482" s="1218" t="s">
        <v>46</v>
      </c>
      <c r="E2482" s="1223" t="str">
        <f>'SITE 15'!B401</f>
        <v>Animateur 9</v>
      </c>
      <c r="F2482" s="1224">
        <f>'SITE 15'!C401</f>
        <v>0</v>
      </c>
      <c r="G2482" s="1225">
        <f>'SITE 15'!D401</f>
        <v>0</v>
      </c>
      <c r="H2482" s="1226">
        <f>'SITE 15'!E401</f>
        <v>0</v>
      </c>
    </row>
    <row r="2483" spans="1:8" x14ac:dyDescent="0.25">
      <c r="A2483" s="1217" t="s">
        <v>425</v>
      </c>
      <c r="B2483" s="1217" t="str">
        <f>'SITE 15'!$H$6</f>
        <v>SITE 15</v>
      </c>
      <c r="C2483" s="1217" t="s">
        <v>606</v>
      </c>
      <c r="D2483" s="1218" t="s">
        <v>46</v>
      </c>
      <c r="E2483" s="1223" t="str">
        <f>'SITE 15'!B402</f>
        <v>Animateur 10</v>
      </c>
      <c r="F2483" s="1224">
        <f>'SITE 15'!C402</f>
        <v>0</v>
      </c>
      <c r="G2483" s="1225">
        <f>'SITE 15'!D402</f>
        <v>0</v>
      </c>
      <c r="H2483" s="1226">
        <f>'SITE 15'!E402</f>
        <v>0</v>
      </c>
    </row>
    <row r="2484" spans="1:8" x14ac:dyDescent="0.25">
      <c r="A2484" s="1217" t="s">
        <v>425</v>
      </c>
      <c r="B2484" s="1217" t="str">
        <f>'SITE 15'!$H$6</f>
        <v>SITE 15</v>
      </c>
      <c r="C2484" s="1217" t="s">
        <v>606</v>
      </c>
      <c r="D2484" s="1218" t="s">
        <v>46</v>
      </c>
      <c r="E2484" s="1223" t="str">
        <f>'SITE 15'!B403</f>
        <v>Animateur 11</v>
      </c>
      <c r="F2484" s="1224">
        <f>'SITE 15'!C403</f>
        <v>0</v>
      </c>
      <c r="G2484" s="1225">
        <f>'SITE 15'!D403</f>
        <v>0</v>
      </c>
      <c r="H2484" s="1226">
        <f>'SITE 15'!E403</f>
        <v>0</v>
      </c>
    </row>
    <row r="2485" spans="1:8" x14ac:dyDescent="0.25">
      <c r="A2485" s="1217" t="s">
        <v>425</v>
      </c>
      <c r="B2485" s="1217" t="str">
        <f>'SITE 15'!$H$6</f>
        <v>SITE 15</v>
      </c>
      <c r="C2485" s="1217" t="s">
        <v>606</v>
      </c>
      <c r="D2485" s="1218" t="s">
        <v>46</v>
      </c>
      <c r="E2485" s="1223" t="str">
        <f>'SITE 15'!B404</f>
        <v>Animateur 12</v>
      </c>
      <c r="F2485" s="1224">
        <f>'SITE 15'!C404</f>
        <v>0</v>
      </c>
      <c r="G2485" s="1225">
        <f>'SITE 15'!D404</f>
        <v>0</v>
      </c>
      <c r="H2485" s="1226">
        <f>'SITE 15'!E404</f>
        <v>0</v>
      </c>
    </row>
    <row r="2486" spans="1:8" x14ac:dyDescent="0.25">
      <c r="A2486" s="1217" t="s">
        <v>425</v>
      </c>
      <c r="B2486" s="1217" t="str">
        <f>'SITE 15'!$H$6</f>
        <v>SITE 15</v>
      </c>
      <c r="C2486" s="1217" t="s">
        <v>606</v>
      </c>
      <c r="D2486" s="1218" t="s">
        <v>46</v>
      </c>
      <c r="E2486" s="1223" t="str">
        <f>'SITE 15'!B405</f>
        <v>Animateur 13</v>
      </c>
      <c r="F2486" s="1224">
        <f>'SITE 15'!C405</f>
        <v>0</v>
      </c>
      <c r="G2486" s="1225">
        <f>'SITE 15'!D405</f>
        <v>0</v>
      </c>
      <c r="H2486" s="1226">
        <f>'SITE 15'!E405</f>
        <v>0</v>
      </c>
    </row>
    <row r="2487" spans="1:8" x14ac:dyDescent="0.25">
      <c r="A2487" s="1217" t="s">
        <v>425</v>
      </c>
      <c r="B2487" s="1217" t="str">
        <f>'SITE 15'!$H$6</f>
        <v>SITE 15</v>
      </c>
      <c r="C2487" s="1217" t="s">
        <v>606</v>
      </c>
      <c r="D2487" s="1218" t="s">
        <v>46</v>
      </c>
      <c r="E2487" s="1223" t="str">
        <f>'SITE 15'!B406</f>
        <v>Animateur 14</v>
      </c>
      <c r="F2487" s="1224">
        <f>'SITE 15'!C406</f>
        <v>0</v>
      </c>
      <c r="G2487" s="1225">
        <f>'SITE 15'!D406</f>
        <v>0</v>
      </c>
      <c r="H2487" s="1226">
        <f>'SITE 15'!E406</f>
        <v>0</v>
      </c>
    </row>
    <row r="2488" spans="1:8" x14ac:dyDescent="0.25">
      <c r="A2488" s="1217" t="s">
        <v>425</v>
      </c>
      <c r="B2488" s="1217" t="str">
        <f>'SITE 15'!$H$6</f>
        <v>SITE 15</v>
      </c>
      <c r="C2488" s="1217" t="s">
        <v>606</v>
      </c>
      <c r="D2488" s="1218" t="s">
        <v>46</v>
      </c>
      <c r="E2488" s="1223" t="str">
        <f>'SITE 15'!B407</f>
        <v>Animateur 15</v>
      </c>
      <c r="F2488" s="1224">
        <f>'SITE 15'!C407</f>
        <v>0</v>
      </c>
      <c r="G2488" s="1225">
        <f>'SITE 15'!D407</f>
        <v>0</v>
      </c>
      <c r="H2488" s="1226">
        <f>'SITE 15'!E407</f>
        <v>0</v>
      </c>
    </row>
    <row r="2489" spans="1:8" x14ac:dyDescent="0.25">
      <c r="A2489" s="1217" t="s">
        <v>425</v>
      </c>
      <c r="B2489" s="1217" t="str">
        <f>'SITE 15'!$H$6</f>
        <v>SITE 15</v>
      </c>
      <c r="C2489" s="1217" t="s">
        <v>606</v>
      </c>
      <c r="D2489" s="1218" t="s">
        <v>315</v>
      </c>
      <c r="E2489" s="1223" t="str">
        <f>'SITE 15'!B411</f>
        <v>Agents d'entretien 1</v>
      </c>
      <c r="F2489" s="1224">
        <f>'SITE 15'!C411</f>
        <v>0</v>
      </c>
      <c r="G2489" s="1225">
        <f>'SITE 15'!D411</f>
        <v>0</v>
      </c>
      <c r="H2489" s="1226">
        <f>'SITE 15'!E411</f>
        <v>0</v>
      </c>
    </row>
    <row r="2490" spans="1:8" x14ac:dyDescent="0.25">
      <c r="A2490" s="1217" t="s">
        <v>425</v>
      </c>
      <c r="B2490" s="1217" t="str">
        <f>'SITE 15'!$H$6</f>
        <v>SITE 15</v>
      </c>
      <c r="C2490" s="1217" t="s">
        <v>606</v>
      </c>
      <c r="D2490" s="1218" t="s">
        <v>315</v>
      </c>
      <c r="E2490" s="1223" t="str">
        <f>'SITE 15'!B412</f>
        <v>Agents d'entretien 2</v>
      </c>
      <c r="F2490" s="1224">
        <f>'SITE 15'!C412</f>
        <v>0</v>
      </c>
      <c r="G2490" s="1225">
        <f>'SITE 15'!D412</f>
        <v>0</v>
      </c>
      <c r="H2490" s="1226">
        <f>'SITE 15'!E412</f>
        <v>0</v>
      </c>
    </row>
    <row r="2491" spans="1:8" x14ac:dyDescent="0.25">
      <c r="A2491" s="1217" t="s">
        <v>425</v>
      </c>
      <c r="B2491" s="1217" t="str">
        <f>'SITE 15'!$H$6</f>
        <v>SITE 15</v>
      </c>
      <c r="C2491" s="1217" t="s">
        <v>606</v>
      </c>
      <c r="D2491" s="1218" t="s">
        <v>315</v>
      </c>
      <c r="E2491" s="1223" t="str">
        <f>'SITE 15'!B413</f>
        <v>Agents d'entretien 3</v>
      </c>
      <c r="F2491" s="1224">
        <f>'SITE 15'!C413</f>
        <v>0</v>
      </c>
      <c r="G2491" s="1225">
        <f>'SITE 15'!D413</f>
        <v>0</v>
      </c>
      <c r="H2491" s="1226">
        <f>'SITE 15'!E413</f>
        <v>0</v>
      </c>
    </row>
    <row r="2492" spans="1:8" x14ac:dyDescent="0.25">
      <c r="A2492" s="1217" t="s">
        <v>425</v>
      </c>
      <c r="B2492" s="1217" t="str">
        <f>'SITE 15'!$H$6</f>
        <v>SITE 15</v>
      </c>
      <c r="C2492" s="1217" t="s">
        <v>606</v>
      </c>
      <c r="D2492" s="1218" t="s">
        <v>316</v>
      </c>
      <c r="E2492" s="1223" t="str">
        <f>'SITE 15'!B417</f>
        <v>Secrétaire 1</v>
      </c>
      <c r="F2492" s="1224">
        <f>'SITE 15'!C417</f>
        <v>0</v>
      </c>
      <c r="G2492" s="1225">
        <f>'SITE 15'!D417</f>
        <v>0</v>
      </c>
      <c r="H2492" s="1226">
        <f>'SITE 15'!E417</f>
        <v>0</v>
      </c>
    </row>
    <row r="2493" spans="1:8" x14ac:dyDescent="0.25">
      <c r="A2493" s="1217" t="s">
        <v>425</v>
      </c>
      <c r="B2493" s="1217" t="str">
        <f>'SITE 15'!$H$6</f>
        <v>SITE 15</v>
      </c>
      <c r="C2493" s="1217" t="s">
        <v>606</v>
      </c>
      <c r="D2493" s="1218" t="s">
        <v>316</v>
      </c>
      <c r="E2493" s="1223" t="str">
        <f>'SITE 15'!B418</f>
        <v>Secrétaire 2</v>
      </c>
      <c r="F2493" s="1224">
        <f>'SITE 15'!C418</f>
        <v>0</v>
      </c>
      <c r="G2493" s="1225">
        <f>'SITE 15'!D418</f>
        <v>0</v>
      </c>
      <c r="H2493" s="1226">
        <f>'SITE 15'!E418</f>
        <v>0</v>
      </c>
    </row>
    <row r="2494" spans="1:8" x14ac:dyDescent="0.25">
      <c r="A2494" s="1217" t="s">
        <v>425</v>
      </c>
      <c r="B2494" s="1217" t="str">
        <f>'SITE 15'!$H$6</f>
        <v>SITE 15</v>
      </c>
      <c r="C2494" s="1217" t="s">
        <v>606</v>
      </c>
      <c r="D2494" s="1218" t="s">
        <v>316</v>
      </c>
      <c r="E2494" s="1223" t="str">
        <f>'SITE 15'!B419</f>
        <v>Secrétaire 3</v>
      </c>
      <c r="F2494" s="1224">
        <f>'SITE 15'!C419</f>
        <v>0</v>
      </c>
      <c r="G2494" s="1225">
        <f>'SITE 15'!D419</f>
        <v>0</v>
      </c>
      <c r="H2494" s="1226">
        <f>'SITE 15'!E419</f>
        <v>0</v>
      </c>
    </row>
    <row r="2495" spans="1:8" x14ac:dyDescent="0.25">
      <c r="A2495" s="1217" t="s">
        <v>425</v>
      </c>
      <c r="B2495" s="1217" t="str">
        <f>'SITE 15'!$H$6</f>
        <v>SITE 15</v>
      </c>
      <c r="C2495" s="1217" t="s">
        <v>606</v>
      </c>
      <c r="D2495" s="1218" t="s">
        <v>316</v>
      </c>
      <c r="E2495" s="1223" t="str">
        <f>'SITE 15'!B420</f>
        <v>Secrétaire 4</v>
      </c>
      <c r="F2495" s="1224">
        <f>'SITE 15'!C420</f>
        <v>0</v>
      </c>
      <c r="G2495" s="1225">
        <f>'SITE 15'!D420</f>
        <v>0</v>
      </c>
      <c r="H2495" s="1226">
        <f>'SITE 15'!E420</f>
        <v>0</v>
      </c>
    </row>
    <row r="2496" spans="1:8" x14ac:dyDescent="0.25">
      <c r="A2496" s="1217" t="s">
        <v>425</v>
      </c>
      <c r="B2496" s="1217" t="str">
        <f>'SITE 15'!$H$6</f>
        <v>SITE 15</v>
      </c>
      <c r="C2496" s="1217" t="s">
        <v>606</v>
      </c>
      <c r="D2496" s="1218" t="s">
        <v>316</v>
      </c>
      <c r="E2496" s="1223" t="str">
        <f>'SITE 15'!B421</f>
        <v>Secrétaire 5</v>
      </c>
      <c r="F2496" s="1224">
        <f>'SITE 15'!C421</f>
        <v>0</v>
      </c>
      <c r="G2496" s="1225">
        <f>'SITE 15'!D421</f>
        <v>0</v>
      </c>
      <c r="H2496" s="1226">
        <f>'SITE 15'!E421</f>
        <v>0</v>
      </c>
    </row>
    <row r="2497" spans="1:8" x14ac:dyDescent="0.25">
      <c r="A2497" s="1217" t="s">
        <v>425</v>
      </c>
      <c r="B2497" s="1217" t="str">
        <f>'SITE 15'!$H$6</f>
        <v>SITE 15</v>
      </c>
      <c r="C2497" s="1217" t="s">
        <v>607</v>
      </c>
      <c r="D2497" s="1218" t="s">
        <v>21</v>
      </c>
      <c r="E2497" s="1223" t="str">
        <f>'SITE 15'!B512</f>
        <v>Coordinateur 1</v>
      </c>
      <c r="F2497" s="1224">
        <f>'SITE 15'!C512</f>
        <v>0</v>
      </c>
      <c r="G2497" s="1225">
        <f>'SITE 15'!D512</f>
        <v>0</v>
      </c>
      <c r="H2497" s="1226">
        <f>'SITE 15'!E512</f>
        <v>0</v>
      </c>
    </row>
    <row r="2498" spans="1:8" x14ac:dyDescent="0.25">
      <c r="A2498" s="1217" t="s">
        <v>425</v>
      </c>
      <c r="B2498" s="1217" t="str">
        <f>'SITE 15'!$H$6</f>
        <v>SITE 15</v>
      </c>
      <c r="C2498" s="1217" t="s">
        <v>607</v>
      </c>
      <c r="D2498" s="1218" t="s">
        <v>21</v>
      </c>
      <c r="E2498" s="1223" t="str">
        <f>'SITE 15'!B513</f>
        <v>Coordinateur 2</v>
      </c>
      <c r="F2498" s="1224">
        <f>'SITE 15'!C513</f>
        <v>0</v>
      </c>
      <c r="G2498" s="1225">
        <f>'SITE 15'!D513</f>
        <v>0</v>
      </c>
      <c r="H2498" s="1226">
        <f>'SITE 15'!E513</f>
        <v>0</v>
      </c>
    </row>
    <row r="2499" spans="1:8" x14ac:dyDescent="0.25">
      <c r="A2499" s="1217" t="s">
        <v>425</v>
      </c>
      <c r="B2499" s="1217" t="str">
        <f>'SITE 15'!$H$6</f>
        <v>SITE 15</v>
      </c>
      <c r="C2499" s="1217" t="s">
        <v>607</v>
      </c>
      <c r="D2499" s="1218" t="s">
        <v>21</v>
      </c>
      <c r="E2499" s="1223" t="str">
        <f>'SITE 15'!B514</f>
        <v>Coordinateur 3</v>
      </c>
      <c r="F2499" s="1224">
        <f>'SITE 15'!C514</f>
        <v>0</v>
      </c>
      <c r="G2499" s="1225">
        <f>'SITE 15'!D514</f>
        <v>0</v>
      </c>
      <c r="H2499" s="1226">
        <f>'SITE 15'!E514</f>
        <v>0</v>
      </c>
    </row>
    <row r="2500" spans="1:8" x14ac:dyDescent="0.25">
      <c r="A2500" s="1217" t="s">
        <v>425</v>
      </c>
      <c r="B2500" s="1217" t="str">
        <f>'SITE 15'!$H$6</f>
        <v>SITE 15</v>
      </c>
      <c r="C2500" s="1217" t="s">
        <v>607</v>
      </c>
      <c r="D2500" s="1218" t="s">
        <v>605</v>
      </c>
      <c r="E2500" s="1223" t="str">
        <f>'SITE 15'!B518</f>
        <v>Responsable 1</v>
      </c>
      <c r="F2500" s="1224">
        <f>'SITE 15'!C518</f>
        <v>0</v>
      </c>
      <c r="G2500" s="1225">
        <f>'SITE 15'!D518</f>
        <v>0</v>
      </c>
      <c r="H2500" s="1226">
        <f>'SITE 15'!E518</f>
        <v>0</v>
      </c>
    </row>
    <row r="2501" spans="1:8" x14ac:dyDescent="0.25">
      <c r="A2501" s="1217" t="s">
        <v>425</v>
      </c>
      <c r="B2501" s="1217" t="str">
        <f>'SITE 15'!$H$6</f>
        <v>SITE 15</v>
      </c>
      <c r="C2501" s="1217" t="s">
        <v>607</v>
      </c>
      <c r="D2501" s="1218" t="s">
        <v>605</v>
      </c>
      <c r="E2501" s="1223" t="str">
        <f>'SITE 15'!B519</f>
        <v>Responsable 2</v>
      </c>
      <c r="F2501" s="1224">
        <f>'SITE 15'!C519</f>
        <v>0</v>
      </c>
      <c r="G2501" s="1225">
        <f>'SITE 15'!D519</f>
        <v>0</v>
      </c>
      <c r="H2501" s="1226">
        <f>'SITE 15'!E519</f>
        <v>0</v>
      </c>
    </row>
    <row r="2502" spans="1:8" x14ac:dyDescent="0.25">
      <c r="A2502" s="1217" t="s">
        <v>425</v>
      </c>
      <c r="B2502" s="1217" t="str">
        <f>'SITE 15'!$H$6</f>
        <v>SITE 15</v>
      </c>
      <c r="C2502" s="1217" t="s">
        <v>607</v>
      </c>
      <c r="D2502" s="1218" t="s">
        <v>605</v>
      </c>
      <c r="E2502" s="1223" t="str">
        <f>'SITE 15'!B520</f>
        <v>Responsable 3</v>
      </c>
      <c r="F2502" s="1224">
        <f>'SITE 15'!C520</f>
        <v>0</v>
      </c>
      <c r="G2502" s="1225">
        <f>'SITE 15'!D520</f>
        <v>0</v>
      </c>
      <c r="H2502" s="1226">
        <f>'SITE 15'!E520</f>
        <v>0</v>
      </c>
    </row>
    <row r="2503" spans="1:8" x14ac:dyDescent="0.25">
      <c r="A2503" s="1217" t="s">
        <v>425</v>
      </c>
      <c r="B2503" s="1217" t="str">
        <f>'SITE 15'!$H$6</f>
        <v>SITE 15</v>
      </c>
      <c r="C2503" s="1217" t="s">
        <v>607</v>
      </c>
      <c r="D2503" s="1218" t="s">
        <v>46</v>
      </c>
      <c r="E2503" s="1223" t="str">
        <f>'SITE 15'!B524</f>
        <v>Animateur 1</v>
      </c>
      <c r="F2503" s="1224">
        <f>'SITE 15'!C524</f>
        <v>0</v>
      </c>
      <c r="G2503" s="1225">
        <f>'SITE 15'!D524</f>
        <v>0</v>
      </c>
      <c r="H2503" s="1226">
        <f>'SITE 15'!E524</f>
        <v>0</v>
      </c>
    </row>
    <row r="2504" spans="1:8" x14ac:dyDescent="0.25">
      <c r="A2504" s="1217" t="s">
        <v>425</v>
      </c>
      <c r="B2504" s="1217" t="str">
        <f>'SITE 15'!$H$6</f>
        <v>SITE 15</v>
      </c>
      <c r="C2504" s="1217" t="s">
        <v>607</v>
      </c>
      <c r="D2504" s="1218" t="s">
        <v>46</v>
      </c>
      <c r="E2504" s="1223" t="str">
        <f>'SITE 15'!B525</f>
        <v>Animateur 2</v>
      </c>
      <c r="F2504" s="1224">
        <f>'SITE 15'!C525</f>
        <v>0</v>
      </c>
      <c r="G2504" s="1225">
        <f>'SITE 15'!D525</f>
        <v>0</v>
      </c>
      <c r="H2504" s="1226">
        <f>'SITE 15'!E525</f>
        <v>0</v>
      </c>
    </row>
    <row r="2505" spans="1:8" x14ac:dyDescent="0.25">
      <c r="A2505" s="1217" t="s">
        <v>425</v>
      </c>
      <c r="B2505" s="1217" t="str">
        <f>'SITE 15'!$H$6</f>
        <v>SITE 15</v>
      </c>
      <c r="C2505" s="1217" t="s">
        <v>607</v>
      </c>
      <c r="D2505" s="1218" t="s">
        <v>46</v>
      </c>
      <c r="E2505" s="1223" t="str">
        <f>'SITE 15'!B526</f>
        <v>Animateur 3</v>
      </c>
      <c r="F2505" s="1224">
        <f>'SITE 15'!C526</f>
        <v>0</v>
      </c>
      <c r="G2505" s="1225">
        <f>'SITE 15'!D526</f>
        <v>0</v>
      </c>
      <c r="H2505" s="1226">
        <f>'SITE 15'!E526</f>
        <v>0</v>
      </c>
    </row>
    <row r="2506" spans="1:8" x14ac:dyDescent="0.25">
      <c r="A2506" s="1217" t="s">
        <v>425</v>
      </c>
      <c r="B2506" s="1217" t="str">
        <f>'SITE 15'!$H$6</f>
        <v>SITE 15</v>
      </c>
      <c r="C2506" s="1217" t="s">
        <v>607</v>
      </c>
      <c r="D2506" s="1218" t="s">
        <v>46</v>
      </c>
      <c r="E2506" s="1223" t="str">
        <f>'SITE 15'!B527</f>
        <v>Animateur 4</v>
      </c>
      <c r="F2506" s="1224">
        <f>'SITE 15'!C527</f>
        <v>0</v>
      </c>
      <c r="G2506" s="1225">
        <f>'SITE 15'!D527</f>
        <v>0</v>
      </c>
      <c r="H2506" s="1226">
        <f>'SITE 15'!E527</f>
        <v>0</v>
      </c>
    </row>
    <row r="2507" spans="1:8" x14ac:dyDescent="0.25">
      <c r="A2507" s="1217" t="s">
        <v>425</v>
      </c>
      <c r="B2507" s="1217" t="str">
        <f>'SITE 15'!$H$6</f>
        <v>SITE 15</v>
      </c>
      <c r="C2507" s="1217" t="s">
        <v>607</v>
      </c>
      <c r="D2507" s="1218" t="s">
        <v>46</v>
      </c>
      <c r="E2507" s="1223" t="str">
        <f>'SITE 15'!B528</f>
        <v>Animateur 5</v>
      </c>
      <c r="F2507" s="1224">
        <f>'SITE 15'!C528</f>
        <v>0</v>
      </c>
      <c r="G2507" s="1225">
        <f>'SITE 15'!D528</f>
        <v>0</v>
      </c>
      <c r="H2507" s="1226">
        <f>'SITE 15'!E528</f>
        <v>0</v>
      </c>
    </row>
    <row r="2508" spans="1:8" x14ac:dyDescent="0.25">
      <c r="A2508" s="1217" t="s">
        <v>425</v>
      </c>
      <c r="B2508" s="1217" t="str">
        <f>'SITE 15'!$H$6</f>
        <v>SITE 15</v>
      </c>
      <c r="C2508" s="1217" t="s">
        <v>607</v>
      </c>
      <c r="D2508" s="1218" t="s">
        <v>46</v>
      </c>
      <c r="E2508" s="1223" t="str">
        <f>'SITE 15'!B529</f>
        <v>Animateur 6</v>
      </c>
      <c r="F2508" s="1224">
        <f>'SITE 15'!C529</f>
        <v>0</v>
      </c>
      <c r="G2508" s="1225">
        <f>'SITE 15'!D529</f>
        <v>0</v>
      </c>
      <c r="H2508" s="1226">
        <f>'SITE 15'!E529</f>
        <v>0</v>
      </c>
    </row>
    <row r="2509" spans="1:8" x14ac:dyDescent="0.25">
      <c r="A2509" s="1217" t="s">
        <v>425</v>
      </c>
      <c r="B2509" s="1217" t="str">
        <f>'SITE 15'!$H$6</f>
        <v>SITE 15</v>
      </c>
      <c r="C2509" s="1217" t="s">
        <v>607</v>
      </c>
      <c r="D2509" s="1218" t="s">
        <v>46</v>
      </c>
      <c r="E2509" s="1223" t="str">
        <f>'SITE 15'!B530</f>
        <v>Animateur 7</v>
      </c>
      <c r="F2509" s="1224">
        <f>'SITE 15'!C530</f>
        <v>0</v>
      </c>
      <c r="G2509" s="1225">
        <f>'SITE 15'!D530</f>
        <v>0</v>
      </c>
      <c r="H2509" s="1226">
        <f>'SITE 15'!E530</f>
        <v>0</v>
      </c>
    </row>
    <row r="2510" spans="1:8" x14ac:dyDescent="0.25">
      <c r="A2510" s="1217" t="s">
        <v>425</v>
      </c>
      <c r="B2510" s="1217" t="str">
        <f>'SITE 15'!$H$6</f>
        <v>SITE 15</v>
      </c>
      <c r="C2510" s="1217" t="s">
        <v>607</v>
      </c>
      <c r="D2510" s="1218" t="s">
        <v>46</v>
      </c>
      <c r="E2510" s="1223" t="str">
        <f>'SITE 15'!B531</f>
        <v>Animateur 8</v>
      </c>
      <c r="F2510" s="1224">
        <f>'SITE 15'!C531</f>
        <v>0</v>
      </c>
      <c r="G2510" s="1225">
        <f>'SITE 15'!D531</f>
        <v>0</v>
      </c>
      <c r="H2510" s="1226">
        <f>'SITE 15'!E531</f>
        <v>0</v>
      </c>
    </row>
    <row r="2511" spans="1:8" x14ac:dyDescent="0.25">
      <c r="A2511" s="1217" t="s">
        <v>425</v>
      </c>
      <c r="B2511" s="1217" t="str">
        <f>'SITE 15'!$H$6</f>
        <v>SITE 15</v>
      </c>
      <c r="C2511" s="1217" t="s">
        <v>607</v>
      </c>
      <c r="D2511" s="1218" t="s">
        <v>46</v>
      </c>
      <c r="E2511" s="1223" t="str">
        <f>'SITE 15'!B532</f>
        <v>Animateur 9</v>
      </c>
      <c r="F2511" s="1224">
        <f>'SITE 15'!C532</f>
        <v>0</v>
      </c>
      <c r="G2511" s="1225">
        <f>'SITE 15'!D532</f>
        <v>0</v>
      </c>
      <c r="H2511" s="1226">
        <f>'SITE 15'!E532</f>
        <v>0</v>
      </c>
    </row>
    <row r="2512" spans="1:8" x14ac:dyDescent="0.25">
      <c r="A2512" s="1217" t="s">
        <v>425</v>
      </c>
      <c r="B2512" s="1217" t="str">
        <f>'SITE 15'!$H$6</f>
        <v>SITE 15</v>
      </c>
      <c r="C2512" s="1217" t="s">
        <v>607</v>
      </c>
      <c r="D2512" s="1218" t="s">
        <v>46</v>
      </c>
      <c r="E2512" s="1223" t="str">
        <f>'SITE 15'!B533</f>
        <v>Animateur 10</v>
      </c>
      <c r="F2512" s="1224">
        <f>'SITE 15'!C533</f>
        <v>0</v>
      </c>
      <c r="G2512" s="1225">
        <f>'SITE 15'!D533</f>
        <v>0</v>
      </c>
      <c r="H2512" s="1226">
        <f>'SITE 15'!E533</f>
        <v>0</v>
      </c>
    </row>
    <row r="2513" spans="1:8" x14ac:dyDescent="0.25">
      <c r="A2513" s="1217" t="s">
        <v>425</v>
      </c>
      <c r="B2513" s="1217" t="str">
        <f>'SITE 15'!$H$6</f>
        <v>SITE 15</v>
      </c>
      <c r="C2513" s="1217" t="s">
        <v>607</v>
      </c>
      <c r="D2513" s="1218" t="s">
        <v>46</v>
      </c>
      <c r="E2513" s="1223" t="str">
        <f>'SITE 15'!B534</f>
        <v>Animateur 11</v>
      </c>
      <c r="F2513" s="1224">
        <f>'SITE 15'!C534</f>
        <v>0</v>
      </c>
      <c r="G2513" s="1225">
        <f>'SITE 15'!D534</f>
        <v>0</v>
      </c>
      <c r="H2513" s="1226">
        <f>'SITE 15'!E534</f>
        <v>0</v>
      </c>
    </row>
    <row r="2514" spans="1:8" x14ac:dyDescent="0.25">
      <c r="A2514" s="1217" t="s">
        <v>425</v>
      </c>
      <c r="B2514" s="1217" t="str">
        <f>'SITE 15'!$H$6</f>
        <v>SITE 15</v>
      </c>
      <c r="C2514" s="1217" t="s">
        <v>607</v>
      </c>
      <c r="D2514" s="1218" t="s">
        <v>46</v>
      </c>
      <c r="E2514" s="1223" t="str">
        <f>'SITE 15'!B535</f>
        <v>Animateur 12</v>
      </c>
      <c r="F2514" s="1224">
        <f>'SITE 15'!C535</f>
        <v>0</v>
      </c>
      <c r="G2514" s="1225">
        <f>'SITE 15'!D535</f>
        <v>0</v>
      </c>
      <c r="H2514" s="1226">
        <f>'SITE 15'!E535</f>
        <v>0</v>
      </c>
    </row>
    <row r="2515" spans="1:8" x14ac:dyDescent="0.25">
      <c r="A2515" s="1217" t="s">
        <v>425</v>
      </c>
      <c r="B2515" s="1217" t="str">
        <f>'SITE 15'!$H$6</f>
        <v>SITE 15</v>
      </c>
      <c r="C2515" s="1217" t="s">
        <v>607</v>
      </c>
      <c r="D2515" s="1218" t="s">
        <v>46</v>
      </c>
      <c r="E2515" s="1223" t="str">
        <f>'SITE 15'!B536</f>
        <v>Animateur 13</v>
      </c>
      <c r="F2515" s="1224">
        <f>'SITE 15'!C536</f>
        <v>0</v>
      </c>
      <c r="G2515" s="1225">
        <f>'SITE 15'!D536</f>
        <v>0</v>
      </c>
      <c r="H2515" s="1226">
        <f>'SITE 15'!E536</f>
        <v>0</v>
      </c>
    </row>
    <row r="2516" spans="1:8" x14ac:dyDescent="0.25">
      <c r="A2516" s="1217" t="s">
        <v>425</v>
      </c>
      <c r="B2516" s="1217" t="str">
        <f>'SITE 15'!$H$6</f>
        <v>SITE 15</v>
      </c>
      <c r="C2516" s="1217" t="s">
        <v>607</v>
      </c>
      <c r="D2516" s="1218" t="s">
        <v>46</v>
      </c>
      <c r="E2516" s="1223" t="str">
        <f>'SITE 15'!B537</f>
        <v>Animateur 14</v>
      </c>
      <c r="F2516" s="1224">
        <f>'SITE 15'!C537</f>
        <v>0</v>
      </c>
      <c r="G2516" s="1225">
        <f>'SITE 15'!D537</f>
        <v>0</v>
      </c>
      <c r="H2516" s="1226">
        <f>'SITE 15'!E537</f>
        <v>0</v>
      </c>
    </row>
    <row r="2517" spans="1:8" x14ac:dyDescent="0.25">
      <c r="A2517" s="1217" t="s">
        <v>425</v>
      </c>
      <c r="B2517" s="1217" t="str">
        <f>'SITE 15'!$H$6</f>
        <v>SITE 15</v>
      </c>
      <c r="C2517" s="1217" t="s">
        <v>607</v>
      </c>
      <c r="D2517" s="1218" t="s">
        <v>46</v>
      </c>
      <c r="E2517" s="1223" t="str">
        <f>'SITE 15'!B538</f>
        <v>Animateur 15</v>
      </c>
      <c r="F2517" s="1224">
        <f>'SITE 15'!C538</f>
        <v>0</v>
      </c>
      <c r="G2517" s="1225">
        <f>'SITE 15'!D538</f>
        <v>0</v>
      </c>
      <c r="H2517" s="1226">
        <f>'SITE 15'!E538</f>
        <v>0</v>
      </c>
    </row>
    <row r="2518" spans="1:8" x14ac:dyDescent="0.25">
      <c r="A2518" s="1217" t="s">
        <v>425</v>
      </c>
      <c r="B2518" s="1217" t="str">
        <f>'SITE 15'!$H$6</f>
        <v>SITE 15</v>
      </c>
      <c r="C2518" s="1217" t="s">
        <v>607</v>
      </c>
      <c r="D2518" s="1218" t="s">
        <v>315</v>
      </c>
      <c r="E2518" s="1223" t="str">
        <f>'SITE 15'!B542</f>
        <v>Agents d'entretien 1</v>
      </c>
      <c r="F2518" s="1224">
        <f>'SITE 15'!C542</f>
        <v>0</v>
      </c>
      <c r="G2518" s="1225">
        <f>'SITE 15'!D542</f>
        <v>0</v>
      </c>
      <c r="H2518" s="1226">
        <f>'SITE 15'!E542</f>
        <v>0</v>
      </c>
    </row>
    <row r="2519" spans="1:8" x14ac:dyDescent="0.25">
      <c r="A2519" s="1217" t="s">
        <v>425</v>
      </c>
      <c r="B2519" s="1217" t="str">
        <f>'SITE 15'!$H$6</f>
        <v>SITE 15</v>
      </c>
      <c r="C2519" s="1217" t="s">
        <v>607</v>
      </c>
      <c r="D2519" s="1218" t="s">
        <v>315</v>
      </c>
      <c r="E2519" s="1223" t="str">
        <f>'SITE 15'!B543</f>
        <v>Agents d'entretien 2</v>
      </c>
      <c r="F2519" s="1224">
        <f>'SITE 15'!C543</f>
        <v>0</v>
      </c>
      <c r="G2519" s="1225">
        <f>'SITE 15'!D543</f>
        <v>0</v>
      </c>
      <c r="H2519" s="1226">
        <f>'SITE 15'!E543</f>
        <v>0</v>
      </c>
    </row>
    <row r="2520" spans="1:8" x14ac:dyDescent="0.25">
      <c r="A2520" s="1217" t="s">
        <v>425</v>
      </c>
      <c r="B2520" s="1217" t="str">
        <f>'SITE 15'!$H$6</f>
        <v>SITE 15</v>
      </c>
      <c r="C2520" s="1217" t="s">
        <v>607</v>
      </c>
      <c r="D2520" s="1218" t="s">
        <v>315</v>
      </c>
      <c r="E2520" s="1223" t="str">
        <f>'SITE 15'!B544</f>
        <v>Agents d'entretien 3</v>
      </c>
      <c r="F2520" s="1224">
        <f>'SITE 15'!C544</f>
        <v>0</v>
      </c>
      <c r="G2520" s="1225">
        <f>'SITE 15'!D544</f>
        <v>0</v>
      </c>
      <c r="H2520" s="1226">
        <f>'SITE 15'!E544</f>
        <v>0</v>
      </c>
    </row>
    <row r="2521" spans="1:8" x14ac:dyDescent="0.25">
      <c r="A2521" s="1217" t="s">
        <v>425</v>
      </c>
      <c r="B2521" s="1217" t="str">
        <f>'SITE 15'!$H$6</f>
        <v>SITE 15</v>
      </c>
      <c r="C2521" s="1217" t="s">
        <v>607</v>
      </c>
      <c r="D2521" s="1218" t="s">
        <v>316</v>
      </c>
      <c r="E2521" s="1223" t="str">
        <f>'SITE 15'!B548</f>
        <v>Secrétaire 1</v>
      </c>
      <c r="F2521" s="1224">
        <f>'SITE 15'!C548</f>
        <v>0</v>
      </c>
      <c r="G2521" s="1225">
        <f>'SITE 15'!D548</f>
        <v>0</v>
      </c>
      <c r="H2521" s="1226">
        <f>'SITE 15'!E548</f>
        <v>0</v>
      </c>
    </row>
    <row r="2522" spans="1:8" x14ac:dyDescent="0.25">
      <c r="A2522" s="1217" t="s">
        <v>425</v>
      </c>
      <c r="B2522" s="1217" t="str">
        <f>'SITE 15'!$H$6</f>
        <v>SITE 15</v>
      </c>
      <c r="C2522" s="1217" t="s">
        <v>607</v>
      </c>
      <c r="D2522" s="1218" t="s">
        <v>316</v>
      </c>
      <c r="E2522" s="1223" t="str">
        <f>'SITE 15'!B549</f>
        <v>Secrétaire 2</v>
      </c>
      <c r="F2522" s="1224">
        <f>'SITE 15'!C549</f>
        <v>0</v>
      </c>
      <c r="G2522" s="1225">
        <f>'SITE 15'!D549</f>
        <v>0</v>
      </c>
      <c r="H2522" s="1226">
        <f>'SITE 15'!E549</f>
        <v>0</v>
      </c>
    </row>
    <row r="2523" spans="1:8" x14ac:dyDescent="0.25">
      <c r="A2523" s="1217" t="s">
        <v>425</v>
      </c>
      <c r="B2523" s="1217" t="str">
        <f>'SITE 15'!$H$6</f>
        <v>SITE 15</v>
      </c>
      <c r="C2523" s="1217" t="s">
        <v>607</v>
      </c>
      <c r="D2523" s="1218" t="s">
        <v>316</v>
      </c>
      <c r="E2523" s="1223" t="str">
        <f>'SITE 15'!B550</f>
        <v>Secrétaire 3</v>
      </c>
      <c r="F2523" s="1224">
        <f>'SITE 15'!C550</f>
        <v>0</v>
      </c>
      <c r="G2523" s="1225">
        <f>'SITE 15'!D550</f>
        <v>0</v>
      </c>
      <c r="H2523" s="1226">
        <f>'SITE 15'!E550</f>
        <v>0</v>
      </c>
    </row>
    <row r="2524" spans="1:8" x14ac:dyDescent="0.25">
      <c r="A2524" s="1217" t="s">
        <v>425</v>
      </c>
      <c r="B2524" s="1217" t="str">
        <f>'SITE 15'!$H$6</f>
        <v>SITE 15</v>
      </c>
      <c r="C2524" s="1217" t="s">
        <v>607</v>
      </c>
      <c r="D2524" s="1218" t="s">
        <v>316</v>
      </c>
      <c r="E2524" s="1223" t="str">
        <f>'SITE 15'!B551</f>
        <v>Secrétaire 4</v>
      </c>
      <c r="F2524" s="1224">
        <f>'SITE 15'!C551</f>
        <v>0</v>
      </c>
      <c r="G2524" s="1225">
        <f>'SITE 15'!D551</f>
        <v>0</v>
      </c>
      <c r="H2524" s="1226">
        <f>'SITE 15'!E551</f>
        <v>0</v>
      </c>
    </row>
    <row r="2525" spans="1:8" x14ac:dyDescent="0.25">
      <c r="A2525" s="1217" t="s">
        <v>425</v>
      </c>
      <c r="B2525" s="1217" t="str">
        <f>'SITE 15'!$H$6</f>
        <v>SITE 15</v>
      </c>
      <c r="C2525" s="1217" t="s">
        <v>607</v>
      </c>
      <c r="D2525" s="1218" t="s">
        <v>316</v>
      </c>
      <c r="E2525" s="1223" t="str">
        <f>'SITE 15'!B552</f>
        <v>Secrétaire 5</v>
      </c>
      <c r="F2525" s="1224">
        <f>'SITE 15'!C552</f>
        <v>0</v>
      </c>
      <c r="G2525" s="1225">
        <f>'SITE 15'!D552</f>
        <v>0</v>
      </c>
      <c r="H2525" s="1226">
        <f>'SITE 15'!E552</f>
        <v>0</v>
      </c>
    </row>
    <row r="2526" spans="1:8" x14ac:dyDescent="0.25">
      <c r="A2526" s="1217" t="s">
        <v>425</v>
      </c>
      <c r="B2526" s="1217" t="str">
        <f>'SITE 15'!$H$6</f>
        <v>SITE 15</v>
      </c>
      <c r="C2526" s="1217" t="s">
        <v>609</v>
      </c>
      <c r="D2526" s="1218" t="s">
        <v>21</v>
      </c>
      <c r="E2526" s="1223" t="str">
        <f>'SITE 15'!B631</f>
        <v>Coordinateur 1</v>
      </c>
      <c r="F2526" s="1224">
        <f>'SITE 15'!C631</f>
        <v>0</v>
      </c>
      <c r="G2526" s="1225">
        <f>'SITE 15'!D631</f>
        <v>0</v>
      </c>
      <c r="H2526" s="1226">
        <f>'SITE 15'!E631</f>
        <v>0</v>
      </c>
    </row>
    <row r="2527" spans="1:8" x14ac:dyDescent="0.25">
      <c r="A2527" s="1217" t="s">
        <v>425</v>
      </c>
      <c r="B2527" s="1217" t="str">
        <f>'SITE 15'!$H$6</f>
        <v>SITE 15</v>
      </c>
      <c r="C2527" s="1217" t="s">
        <v>609</v>
      </c>
      <c r="D2527" s="1218" t="s">
        <v>21</v>
      </c>
      <c r="E2527" s="1223" t="str">
        <f>'SITE 15'!B632</f>
        <v>Coordinateur 2</v>
      </c>
      <c r="F2527" s="1224">
        <f>'SITE 15'!C632</f>
        <v>0</v>
      </c>
      <c r="G2527" s="1225">
        <f>'SITE 15'!D632</f>
        <v>0</v>
      </c>
      <c r="H2527" s="1226">
        <f>'SITE 15'!E632</f>
        <v>0</v>
      </c>
    </row>
    <row r="2528" spans="1:8" x14ac:dyDescent="0.25">
      <c r="A2528" s="1217" t="s">
        <v>425</v>
      </c>
      <c r="B2528" s="1217" t="str">
        <f>'SITE 15'!$H$6</f>
        <v>SITE 15</v>
      </c>
      <c r="C2528" s="1217" t="s">
        <v>609</v>
      </c>
      <c r="D2528" s="1218" t="s">
        <v>21</v>
      </c>
      <c r="E2528" s="1223" t="str">
        <f>'SITE 15'!B633</f>
        <v>Coordinateur 3</v>
      </c>
      <c r="F2528" s="1224">
        <f>'SITE 15'!C633</f>
        <v>0</v>
      </c>
      <c r="G2528" s="1225">
        <f>'SITE 15'!D633</f>
        <v>0</v>
      </c>
      <c r="H2528" s="1226">
        <f>'SITE 15'!E633</f>
        <v>0</v>
      </c>
    </row>
    <row r="2529" spans="1:8" x14ac:dyDescent="0.25">
      <c r="A2529" s="1217" t="s">
        <v>425</v>
      </c>
      <c r="B2529" s="1217" t="str">
        <f>'SITE 15'!$H$6</f>
        <v>SITE 15</v>
      </c>
      <c r="C2529" s="1217" t="s">
        <v>609</v>
      </c>
      <c r="D2529" s="1218" t="s">
        <v>605</v>
      </c>
      <c r="E2529" s="1223" t="str">
        <f>'SITE 15'!B637</f>
        <v>Responsable 1</v>
      </c>
      <c r="F2529" s="1224">
        <f>'SITE 15'!C637</f>
        <v>0</v>
      </c>
      <c r="G2529" s="1225">
        <f>'SITE 15'!D637</f>
        <v>0</v>
      </c>
      <c r="H2529" s="1226">
        <f>'SITE 15'!E637</f>
        <v>0</v>
      </c>
    </row>
    <row r="2530" spans="1:8" x14ac:dyDescent="0.25">
      <c r="A2530" s="1217" t="s">
        <v>425</v>
      </c>
      <c r="B2530" s="1217" t="str">
        <f>'SITE 15'!$H$6</f>
        <v>SITE 15</v>
      </c>
      <c r="C2530" s="1217" t="s">
        <v>609</v>
      </c>
      <c r="D2530" s="1218" t="s">
        <v>605</v>
      </c>
      <c r="E2530" s="1223" t="str">
        <f>'SITE 15'!B638</f>
        <v>Responsable 2</v>
      </c>
      <c r="F2530" s="1224">
        <f>'SITE 15'!C638</f>
        <v>0</v>
      </c>
      <c r="G2530" s="1225">
        <f>'SITE 15'!D638</f>
        <v>0</v>
      </c>
      <c r="H2530" s="1226">
        <f>'SITE 15'!E638</f>
        <v>0</v>
      </c>
    </row>
    <row r="2531" spans="1:8" x14ac:dyDescent="0.25">
      <c r="A2531" s="1217" t="s">
        <v>425</v>
      </c>
      <c r="B2531" s="1217" t="str">
        <f>'SITE 15'!$H$6</f>
        <v>SITE 15</v>
      </c>
      <c r="C2531" s="1217" t="s">
        <v>609</v>
      </c>
      <c r="D2531" s="1218" t="s">
        <v>605</v>
      </c>
      <c r="E2531" s="1223" t="str">
        <f>'SITE 15'!B639</f>
        <v>Responsable 3</v>
      </c>
      <c r="F2531" s="1224">
        <f>'SITE 15'!C639</f>
        <v>0</v>
      </c>
      <c r="G2531" s="1225">
        <f>'SITE 15'!D639</f>
        <v>0</v>
      </c>
      <c r="H2531" s="1226">
        <f>'SITE 15'!E639</f>
        <v>0</v>
      </c>
    </row>
    <row r="2532" spans="1:8" x14ac:dyDescent="0.25">
      <c r="A2532" s="1217" t="s">
        <v>425</v>
      </c>
      <c r="B2532" s="1217" t="str">
        <f>'SITE 15'!$H$6</f>
        <v>SITE 15</v>
      </c>
      <c r="C2532" s="1217" t="s">
        <v>609</v>
      </c>
      <c r="D2532" s="1218" t="s">
        <v>46</v>
      </c>
      <c r="E2532" s="1223" t="str">
        <f>'SITE 15'!B643</f>
        <v>Animateur 1</v>
      </c>
      <c r="F2532" s="1224">
        <f>'SITE 15'!C643</f>
        <v>0</v>
      </c>
      <c r="G2532" s="1225">
        <f>'SITE 15'!D643</f>
        <v>0</v>
      </c>
      <c r="H2532" s="1226">
        <f>'SITE 15'!E643</f>
        <v>0</v>
      </c>
    </row>
    <row r="2533" spans="1:8" x14ac:dyDescent="0.25">
      <c r="A2533" s="1217" t="s">
        <v>425</v>
      </c>
      <c r="B2533" s="1217" t="str">
        <f>'SITE 15'!$H$6</f>
        <v>SITE 15</v>
      </c>
      <c r="C2533" s="1217" t="s">
        <v>609</v>
      </c>
      <c r="D2533" s="1218" t="s">
        <v>46</v>
      </c>
      <c r="E2533" s="1223" t="str">
        <f>'SITE 15'!B644</f>
        <v>Animateur 2</v>
      </c>
      <c r="F2533" s="1224">
        <f>'SITE 15'!C644</f>
        <v>0</v>
      </c>
      <c r="G2533" s="1225">
        <f>'SITE 15'!D644</f>
        <v>0</v>
      </c>
      <c r="H2533" s="1226">
        <f>'SITE 15'!E644</f>
        <v>0</v>
      </c>
    </row>
    <row r="2534" spans="1:8" x14ac:dyDescent="0.25">
      <c r="A2534" s="1217" t="s">
        <v>425</v>
      </c>
      <c r="B2534" s="1217" t="str">
        <f>'SITE 15'!$H$6</f>
        <v>SITE 15</v>
      </c>
      <c r="C2534" s="1217" t="s">
        <v>609</v>
      </c>
      <c r="D2534" s="1218" t="s">
        <v>46</v>
      </c>
      <c r="E2534" s="1223" t="str">
        <f>'SITE 15'!B645</f>
        <v>Animateur 3</v>
      </c>
      <c r="F2534" s="1224">
        <f>'SITE 15'!C645</f>
        <v>0</v>
      </c>
      <c r="G2534" s="1225">
        <f>'SITE 15'!D645</f>
        <v>0</v>
      </c>
      <c r="H2534" s="1226">
        <f>'SITE 15'!E645</f>
        <v>0</v>
      </c>
    </row>
    <row r="2535" spans="1:8" x14ac:dyDescent="0.25">
      <c r="A2535" s="1217" t="s">
        <v>425</v>
      </c>
      <c r="B2535" s="1217" t="str">
        <f>'SITE 15'!$H$6</f>
        <v>SITE 15</v>
      </c>
      <c r="C2535" s="1217" t="s">
        <v>609</v>
      </c>
      <c r="D2535" s="1218" t="s">
        <v>46</v>
      </c>
      <c r="E2535" s="1223" t="str">
        <f>'SITE 15'!B646</f>
        <v>Animateur 4</v>
      </c>
      <c r="F2535" s="1224">
        <f>'SITE 15'!C646</f>
        <v>0</v>
      </c>
      <c r="G2535" s="1225">
        <f>'SITE 15'!D646</f>
        <v>0</v>
      </c>
      <c r="H2535" s="1226">
        <f>'SITE 15'!E646</f>
        <v>0</v>
      </c>
    </row>
    <row r="2536" spans="1:8" x14ac:dyDescent="0.25">
      <c r="A2536" s="1217" t="s">
        <v>425</v>
      </c>
      <c r="B2536" s="1217" t="str">
        <f>'SITE 15'!$H$6</f>
        <v>SITE 15</v>
      </c>
      <c r="C2536" s="1217" t="s">
        <v>609</v>
      </c>
      <c r="D2536" s="1218" t="s">
        <v>46</v>
      </c>
      <c r="E2536" s="1223" t="str">
        <f>'SITE 15'!B647</f>
        <v>Animateur 5</v>
      </c>
      <c r="F2536" s="1224">
        <f>'SITE 15'!C647</f>
        <v>0</v>
      </c>
      <c r="G2536" s="1225">
        <f>'SITE 15'!D647</f>
        <v>0</v>
      </c>
      <c r="H2536" s="1226">
        <f>'SITE 15'!E647</f>
        <v>0</v>
      </c>
    </row>
    <row r="2537" spans="1:8" x14ac:dyDescent="0.25">
      <c r="A2537" s="1217" t="s">
        <v>425</v>
      </c>
      <c r="B2537" s="1217" t="str">
        <f>'SITE 15'!$H$6</f>
        <v>SITE 15</v>
      </c>
      <c r="C2537" s="1217" t="s">
        <v>609</v>
      </c>
      <c r="D2537" s="1218" t="s">
        <v>46</v>
      </c>
      <c r="E2537" s="1223" t="str">
        <f>'SITE 15'!B648</f>
        <v>Animateur 6</v>
      </c>
      <c r="F2537" s="1224">
        <f>'SITE 15'!C648</f>
        <v>0</v>
      </c>
      <c r="G2537" s="1225">
        <f>'SITE 15'!D648</f>
        <v>0</v>
      </c>
      <c r="H2537" s="1226">
        <f>'SITE 15'!E648</f>
        <v>0</v>
      </c>
    </row>
    <row r="2538" spans="1:8" x14ac:dyDescent="0.25">
      <c r="A2538" s="1217" t="s">
        <v>425</v>
      </c>
      <c r="B2538" s="1217" t="str">
        <f>'SITE 15'!$H$6</f>
        <v>SITE 15</v>
      </c>
      <c r="C2538" s="1217" t="s">
        <v>609</v>
      </c>
      <c r="D2538" s="1218" t="s">
        <v>46</v>
      </c>
      <c r="E2538" s="1223" t="str">
        <f>'SITE 15'!B649</f>
        <v>Animateur 7</v>
      </c>
      <c r="F2538" s="1224">
        <f>'SITE 15'!C649</f>
        <v>0</v>
      </c>
      <c r="G2538" s="1225">
        <f>'SITE 15'!D649</f>
        <v>0</v>
      </c>
      <c r="H2538" s="1226">
        <f>'SITE 15'!E649</f>
        <v>0</v>
      </c>
    </row>
    <row r="2539" spans="1:8" x14ac:dyDescent="0.25">
      <c r="A2539" s="1217" t="s">
        <v>425</v>
      </c>
      <c r="B2539" s="1217" t="str">
        <f>'SITE 15'!$H$6</f>
        <v>SITE 15</v>
      </c>
      <c r="C2539" s="1217" t="s">
        <v>609</v>
      </c>
      <c r="D2539" s="1218" t="s">
        <v>46</v>
      </c>
      <c r="E2539" s="1223" t="str">
        <f>'SITE 15'!B650</f>
        <v>Animateur 8</v>
      </c>
      <c r="F2539" s="1224">
        <f>'SITE 15'!C650</f>
        <v>0</v>
      </c>
      <c r="G2539" s="1225">
        <f>'SITE 15'!D650</f>
        <v>0</v>
      </c>
      <c r="H2539" s="1226">
        <f>'SITE 15'!E650</f>
        <v>0</v>
      </c>
    </row>
    <row r="2540" spans="1:8" x14ac:dyDescent="0.25">
      <c r="A2540" s="1217" t="s">
        <v>425</v>
      </c>
      <c r="B2540" s="1217" t="str">
        <f>'SITE 15'!$H$6</f>
        <v>SITE 15</v>
      </c>
      <c r="C2540" s="1217" t="s">
        <v>609</v>
      </c>
      <c r="D2540" s="1218" t="s">
        <v>46</v>
      </c>
      <c r="E2540" s="1223" t="str">
        <f>'SITE 15'!B651</f>
        <v>Animateur 9</v>
      </c>
      <c r="F2540" s="1224">
        <f>'SITE 15'!C651</f>
        <v>0</v>
      </c>
      <c r="G2540" s="1225">
        <f>'SITE 15'!D651</f>
        <v>0</v>
      </c>
      <c r="H2540" s="1226">
        <f>'SITE 15'!E651</f>
        <v>0</v>
      </c>
    </row>
    <row r="2541" spans="1:8" x14ac:dyDescent="0.25">
      <c r="A2541" s="1217" t="s">
        <v>425</v>
      </c>
      <c r="B2541" s="1217" t="str">
        <f>'SITE 15'!$H$6</f>
        <v>SITE 15</v>
      </c>
      <c r="C2541" s="1217" t="s">
        <v>609</v>
      </c>
      <c r="D2541" s="1218" t="s">
        <v>46</v>
      </c>
      <c r="E2541" s="1223" t="str">
        <f>'SITE 15'!B652</f>
        <v>Animateur 10</v>
      </c>
      <c r="F2541" s="1224">
        <f>'SITE 15'!C652</f>
        <v>0</v>
      </c>
      <c r="G2541" s="1225">
        <f>'SITE 15'!D652</f>
        <v>0</v>
      </c>
      <c r="H2541" s="1226">
        <f>'SITE 15'!E652</f>
        <v>0</v>
      </c>
    </row>
    <row r="2542" spans="1:8" x14ac:dyDescent="0.25">
      <c r="A2542" s="1217" t="s">
        <v>425</v>
      </c>
      <c r="B2542" s="1217" t="str">
        <f>'SITE 15'!$H$6</f>
        <v>SITE 15</v>
      </c>
      <c r="C2542" s="1217" t="s">
        <v>609</v>
      </c>
      <c r="D2542" s="1218" t="s">
        <v>46</v>
      </c>
      <c r="E2542" s="1223" t="str">
        <f>'SITE 15'!B653</f>
        <v>Animateur 11</v>
      </c>
      <c r="F2542" s="1224">
        <f>'SITE 15'!C653</f>
        <v>0</v>
      </c>
      <c r="G2542" s="1225">
        <f>'SITE 15'!D653</f>
        <v>0</v>
      </c>
      <c r="H2542" s="1226">
        <f>'SITE 15'!E653</f>
        <v>0</v>
      </c>
    </row>
    <row r="2543" spans="1:8" x14ac:dyDescent="0.25">
      <c r="A2543" s="1217" t="s">
        <v>425</v>
      </c>
      <c r="B2543" s="1217" t="str">
        <f>'SITE 15'!$H$6</f>
        <v>SITE 15</v>
      </c>
      <c r="C2543" s="1217" t="s">
        <v>609</v>
      </c>
      <c r="D2543" s="1218" t="s">
        <v>46</v>
      </c>
      <c r="E2543" s="1223" t="str">
        <f>'SITE 15'!B654</f>
        <v>Animateur 12</v>
      </c>
      <c r="F2543" s="1224">
        <f>'SITE 15'!C654</f>
        <v>0</v>
      </c>
      <c r="G2543" s="1225">
        <f>'SITE 15'!D654</f>
        <v>0</v>
      </c>
      <c r="H2543" s="1226">
        <f>'SITE 15'!E654</f>
        <v>0</v>
      </c>
    </row>
    <row r="2544" spans="1:8" x14ac:dyDescent="0.25">
      <c r="A2544" s="1217" t="s">
        <v>425</v>
      </c>
      <c r="B2544" s="1217" t="str">
        <f>'SITE 15'!$H$6</f>
        <v>SITE 15</v>
      </c>
      <c r="C2544" s="1217" t="s">
        <v>609</v>
      </c>
      <c r="D2544" s="1218" t="s">
        <v>46</v>
      </c>
      <c r="E2544" s="1223" t="str">
        <f>'SITE 15'!B655</f>
        <v>Animateur 13</v>
      </c>
      <c r="F2544" s="1224">
        <f>'SITE 15'!C655</f>
        <v>0</v>
      </c>
      <c r="G2544" s="1225">
        <f>'SITE 15'!D655</f>
        <v>0</v>
      </c>
      <c r="H2544" s="1226">
        <f>'SITE 15'!E655</f>
        <v>0</v>
      </c>
    </row>
    <row r="2545" spans="1:8" x14ac:dyDescent="0.25">
      <c r="A2545" s="1217" t="s">
        <v>425</v>
      </c>
      <c r="B2545" s="1217" t="str">
        <f>'SITE 15'!$H$6</f>
        <v>SITE 15</v>
      </c>
      <c r="C2545" s="1217" t="s">
        <v>609</v>
      </c>
      <c r="D2545" s="1218" t="s">
        <v>46</v>
      </c>
      <c r="E2545" s="1223" t="str">
        <f>'SITE 15'!B656</f>
        <v>Animateur 14</v>
      </c>
      <c r="F2545" s="1224">
        <f>'SITE 15'!C656</f>
        <v>0</v>
      </c>
      <c r="G2545" s="1225">
        <f>'SITE 15'!D656</f>
        <v>0</v>
      </c>
      <c r="H2545" s="1226">
        <f>'SITE 15'!E656</f>
        <v>0</v>
      </c>
    </row>
    <row r="2546" spans="1:8" x14ac:dyDescent="0.25">
      <c r="A2546" s="1217" t="s">
        <v>425</v>
      </c>
      <c r="B2546" s="1217" t="str">
        <f>'SITE 15'!$H$6</f>
        <v>SITE 15</v>
      </c>
      <c r="C2546" s="1217" t="s">
        <v>609</v>
      </c>
      <c r="D2546" s="1218" t="s">
        <v>46</v>
      </c>
      <c r="E2546" s="1223" t="str">
        <f>'SITE 15'!B657</f>
        <v>Animateur 15</v>
      </c>
      <c r="F2546" s="1224">
        <f>'SITE 15'!C657</f>
        <v>0</v>
      </c>
      <c r="G2546" s="1225">
        <f>'SITE 15'!D657</f>
        <v>0</v>
      </c>
      <c r="H2546" s="1226">
        <f>'SITE 15'!E657</f>
        <v>0</v>
      </c>
    </row>
    <row r="2547" spans="1:8" x14ac:dyDescent="0.25">
      <c r="A2547" s="1217" t="s">
        <v>425</v>
      </c>
      <c r="B2547" s="1217" t="str">
        <f>'SITE 15'!$H$6</f>
        <v>SITE 15</v>
      </c>
      <c r="C2547" s="1217" t="s">
        <v>609</v>
      </c>
      <c r="D2547" s="1218" t="s">
        <v>315</v>
      </c>
      <c r="E2547" s="1223" t="str">
        <f>'SITE 15'!B661</f>
        <v>Agents d'entretien 1</v>
      </c>
      <c r="F2547" s="1224">
        <f>'SITE 15'!C661</f>
        <v>0</v>
      </c>
      <c r="G2547" s="1225">
        <f>'SITE 15'!D661</f>
        <v>0</v>
      </c>
      <c r="H2547" s="1226">
        <f>'SITE 15'!E661</f>
        <v>0</v>
      </c>
    </row>
    <row r="2548" spans="1:8" x14ac:dyDescent="0.25">
      <c r="A2548" s="1217" t="s">
        <v>425</v>
      </c>
      <c r="B2548" s="1217" t="str">
        <f>'SITE 15'!$H$6</f>
        <v>SITE 15</v>
      </c>
      <c r="C2548" s="1217" t="s">
        <v>609</v>
      </c>
      <c r="D2548" s="1218" t="s">
        <v>315</v>
      </c>
      <c r="E2548" s="1223" t="str">
        <f>'SITE 15'!B662</f>
        <v>Agents d'entretien 2</v>
      </c>
      <c r="F2548" s="1224">
        <f>'SITE 15'!C662</f>
        <v>0</v>
      </c>
      <c r="G2548" s="1225">
        <f>'SITE 15'!D662</f>
        <v>0</v>
      </c>
      <c r="H2548" s="1226">
        <f>'SITE 15'!E662</f>
        <v>0</v>
      </c>
    </row>
    <row r="2549" spans="1:8" x14ac:dyDescent="0.25">
      <c r="A2549" s="1217" t="s">
        <v>425</v>
      </c>
      <c r="B2549" s="1217" t="str">
        <f>'SITE 15'!$H$6</f>
        <v>SITE 15</v>
      </c>
      <c r="C2549" s="1217" t="s">
        <v>609</v>
      </c>
      <c r="D2549" s="1218" t="s">
        <v>315</v>
      </c>
      <c r="E2549" s="1223" t="str">
        <f>'SITE 15'!B663</f>
        <v>Agents d'entretien 3</v>
      </c>
      <c r="F2549" s="1224">
        <f>'SITE 15'!C663</f>
        <v>0</v>
      </c>
      <c r="G2549" s="1225">
        <f>'SITE 15'!D663</f>
        <v>0</v>
      </c>
      <c r="H2549" s="1226">
        <f>'SITE 15'!E663</f>
        <v>0</v>
      </c>
    </row>
    <row r="2550" spans="1:8" x14ac:dyDescent="0.25">
      <c r="A2550" s="1217" t="s">
        <v>425</v>
      </c>
      <c r="B2550" s="1217" t="str">
        <f>'SITE 15'!$H$6</f>
        <v>SITE 15</v>
      </c>
      <c r="C2550" s="1217" t="s">
        <v>609</v>
      </c>
      <c r="D2550" s="1218" t="s">
        <v>316</v>
      </c>
      <c r="E2550" s="1223" t="str">
        <f>'SITE 15'!B667</f>
        <v>Secrétaire 1</v>
      </c>
      <c r="F2550" s="1224">
        <f>'SITE 15'!C667</f>
        <v>0</v>
      </c>
      <c r="G2550" s="1225">
        <f>'SITE 15'!D667</f>
        <v>0</v>
      </c>
      <c r="H2550" s="1226">
        <f>'SITE 15'!E667</f>
        <v>0</v>
      </c>
    </row>
    <row r="2551" spans="1:8" x14ac:dyDescent="0.25">
      <c r="A2551" s="1217" t="s">
        <v>425</v>
      </c>
      <c r="B2551" s="1217" t="str">
        <f>'SITE 15'!$H$6</f>
        <v>SITE 15</v>
      </c>
      <c r="C2551" s="1217" t="s">
        <v>609</v>
      </c>
      <c r="D2551" s="1218" t="s">
        <v>316</v>
      </c>
      <c r="E2551" s="1223" t="str">
        <f>'SITE 15'!B668</f>
        <v>Secrétaire 2</v>
      </c>
      <c r="F2551" s="1224">
        <f>'SITE 15'!C668</f>
        <v>0</v>
      </c>
      <c r="G2551" s="1225">
        <f>'SITE 15'!D668</f>
        <v>0</v>
      </c>
      <c r="H2551" s="1226">
        <f>'SITE 15'!E668</f>
        <v>0</v>
      </c>
    </row>
    <row r="2552" spans="1:8" x14ac:dyDescent="0.25">
      <c r="A2552" s="1217" t="s">
        <v>425</v>
      </c>
      <c r="B2552" s="1217" t="str">
        <f>'SITE 15'!$H$6</f>
        <v>SITE 15</v>
      </c>
      <c r="C2552" s="1217" t="s">
        <v>609</v>
      </c>
      <c r="D2552" s="1218" t="s">
        <v>316</v>
      </c>
      <c r="E2552" s="1223" t="str">
        <f>'SITE 15'!B669</f>
        <v>Secrétaire 3</v>
      </c>
      <c r="F2552" s="1224">
        <f>'SITE 15'!C669</f>
        <v>0</v>
      </c>
      <c r="G2552" s="1225">
        <f>'SITE 15'!D669</f>
        <v>0</v>
      </c>
      <c r="H2552" s="1226">
        <f>'SITE 15'!E669</f>
        <v>0</v>
      </c>
    </row>
    <row r="2553" spans="1:8" x14ac:dyDescent="0.25">
      <c r="A2553" s="1217" t="s">
        <v>425</v>
      </c>
      <c r="B2553" s="1217" t="str">
        <f>'SITE 15'!$H$6</f>
        <v>SITE 15</v>
      </c>
      <c r="C2553" s="1217" t="s">
        <v>609</v>
      </c>
      <c r="D2553" s="1218" t="s">
        <v>316</v>
      </c>
      <c r="E2553" s="1223" t="str">
        <f>'SITE 15'!B670</f>
        <v>Secrétaire 4</v>
      </c>
      <c r="F2553" s="1224">
        <f>'SITE 15'!C670</f>
        <v>0</v>
      </c>
      <c r="G2553" s="1225">
        <f>'SITE 15'!D670</f>
        <v>0</v>
      </c>
      <c r="H2553" s="1226">
        <f>'SITE 15'!E670</f>
        <v>0</v>
      </c>
    </row>
    <row r="2554" spans="1:8" x14ac:dyDescent="0.25">
      <c r="A2554" s="1217" t="s">
        <v>425</v>
      </c>
      <c r="B2554" s="1217" t="str">
        <f>'SITE 15'!$H$6</f>
        <v>SITE 15</v>
      </c>
      <c r="C2554" s="1217" t="s">
        <v>609</v>
      </c>
      <c r="D2554" s="1218" t="s">
        <v>316</v>
      </c>
      <c r="E2554" s="1223" t="str">
        <f>'SITE 15'!B671</f>
        <v>Secrétaire 5</v>
      </c>
      <c r="F2554" s="1224">
        <f>'SITE 15'!C671</f>
        <v>0</v>
      </c>
      <c r="G2554" s="1225">
        <f>'SITE 15'!D671</f>
        <v>0</v>
      </c>
      <c r="H2554" s="1226">
        <f>'SITE 15'!E671</f>
        <v>0</v>
      </c>
    </row>
    <row r="2555" spans="1:8" x14ac:dyDescent="0.25">
      <c r="A2555" s="1217" t="s">
        <v>425</v>
      </c>
      <c r="B2555" s="1217" t="str">
        <f>'SITE 15'!$H$6</f>
        <v>SITE 15</v>
      </c>
      <c r="C2555" s="1217" t="s">
        <v>608</v>
      </c>
      <c r="D2555" s="1218" t="s">
        <v>21</v>
      </c>
      <c r="E2555" s="1223" t="str">
        <f>'SITE 15'!B752</f>
        <v>Coordinateur 1</v>
      </c>
      <c r="F2555" s="1224">
        <f>'SITE 15'!C752</f>
        <v>0</v>
      </c>
      <c r="G2555" s="1225">
        <f>'SITE 15'!D752</f>
        <v>0</v>
      </c>
      <c r="H2555" s="1226">
        <f>'SITE 15'!E752</f>
        <v>0</v>
      </c>
    </row>
    <row r="2556" spans="1:8" x14ac:dyDescent="0.25">
      <c r="A2556" s="1217" t="s">
        <v>425</v>
      </c>
      <c r="B2556" s="1217" t="str">
        <f>'SITE 15'!$H$6</f>
        <v>SITE 15</v>
      </c>
      <c r="C2556" s="1217" t="s">
        <v>608</v>
      </c>
      <c r="D2556" s="1218" t="s">
        <v>21</v>
      </c>
      <c r="E2556" s="1223" t="str">
        <f>'SITE 15'!B753</f>
        <v>Coordinateur 2</v>
      </c>
      <c r="F2556" s="1224">
        <f>'SITE 15'!C753</f>
        <v>0</v>
      </c>
      <c r="G2556" s="1225">
        <f>'SITE 15'!D753</f>
        <v>0</v>
      </c>
      <c r="H2556" s="1226">
        <f>'SITE 15'!E753</f>
        <v>0</v>
      </c>
    </row>
    <row r="2557" spans="1:8" x14ac:dyDescent="0.25">
      <c r="A2557" s="1217" t="s">
        <v>425</v>
      </c>
      <c r="B2557" s="1217" t="str">
        <f>'SITE 15'!$H$6</f>
        <v>SITE 15</v>
      </c>
      <c r="C2557" s="1217" t="s">
        <v>608</v>
      </c>
      <c r="D2557" s="1218" t="s">
        <v>21</v>
      </c>
      <c r="E2557" s="1223" t="str">
        <f>'SITE 15'!B754</f>
        <v>Coordinateur 3</v>
      </c>
      <c r="F2557" s="1224">
        <f>'SITE 15'!C754</f>
        <v>0</v>
      </c>
      <c r="G2557" s="1225">
        <f>'SITE 15'!D754</f>
        <v>0</v>
      </c>
      <c r="H2557" s="1226">
        <f>'SITE 15'!E754</f>
        <v>0</v>
      </c>
    </row>
    <row r="2558" spans="1:8" x14ac:dyDescent="0.25">
      <c r="A2558" s="1217" t="s">
        <v>425</v>
      </c>
      <c r="B2558" s="1217" t="str">
        <f>'SITE 15'!$H$6</f>
        <v>SITE 15</v>
      </c>
      <c r="C2558" s="1217" t="s">
        <v>608</v>
      </c>
      <c r="D2558" s="1218" t="s">
        <v>605</v>
      </c>
      <c r="E2558" s="1223" t="str">
        <f>'SITE 15'!B758</f>
        <v>Responsable 1</v>
      </c>
      <c r="F2558" s="1224">
        <f>'SITE 15'!C758</f>
        <v>0</v>
      </c>
      <c r="G2558" s="1225">
        <f>'SITE 15'!D758</f>
        <v>0</v>
      </c>
      <c r="H2558" s="1226">
        <f>'SITE 15'!E758</f>
        <v>0</v>
      </c>
    </row>
    <row r="2559" spans="1:8" x14ac:dyDescent="0.25">
      <c r="A2559" s="1217" t="s">
        <v>425</v>
      </c>
      <c r="B2559" s="1217" t="str">
        <f>'SITE 15'!$H$6</f>
        <v>SITE 15</v>
      </c>
      <c r="C2559" s="1217" t="s">
        <v>608</v>
      </c>
      <c r="D2559" s="1218" t="s">
        <v>605</v>
      </c>
      <c r="E2559" s="1223" t="str">
        <f>'SITE 15'!B759</f>
        <v>Responsable 2</v>
      </c>
      <c r="F2559" s="1224">
        <f>'SITE 15'!C759</f>
        <v>0</v>
      </c>
      <c r="G2559" s="1225">
        <f>'SITE 15'!D759</f>
        <v>0</v>
      </c>
      <c r="H2559" s="1226">
        <f>'SITE 15'!E759</f>
        <v>0</v>
      </c>
    </row>
    <row r="2560" spans="1:8" x14ac:dyDescent="0.25">
      <c r="A2560" s="1217" t="s">
        <v>425</v>
      </c>
      <c r="B2560" s="1217" t="str">
        <f>'SITE 15'!$H$6</f>
        <v>SITE 15</v>
      </c>
      <c r="C2560" s="1217" t="s">
        <v>608</v>
      </c>
      <c r="D2560" s="1218" t="s">
        <v>605</v>
      </c>
      <c r="E2560" s="1223" t="str">
        <f>'SITE 15'!B760</f>
        <v>Responsable 3</v>
      </c>
      <c r="F2560" s="1224">
        <f>'SITE 15'!C760</f>
        <v>0</v>
      </c>
      <c r="G2560" s="1225">
        <f>'SITE 15'!D760</f>
        <v>0</v>
      </c>
      <c r="H2560" s="1226">
        <f>'SITE 15'!E760</f>
        <v>0</v>
      </c>
    </row>
    <row r="2561" spans="1:8" x14ac:dyDescent="0.25">
      <c r="A2561" s="1217" t="s">
        <v>425</v>
      </c>
      <c r="B2561" s="1217" t="str">
        <f>'SITE 15'!$H$6</f>
        <v>SITE 15</v>
      </c>
      <c r="C2561" s="1217" t="s">
        <v>608</v>
      </c>
      <c r="D2561" s="1218" t="s">
        <v>46</v>
      </c>
      <c r="E2561" s="1223" t="str">
        <f>'SITE 15'!B764</f>
        <v>Animateur 1</v>
      </c>
      <c r="F2561" s="1224">
        <f>'SITE 15'!C764</f>
        <v>0</v>
      </c>
      <c r="G2561" s="1225">
        <f>'SITE 15'!D764</f>
        <v>0</v>
      </c>
      <c r="H2561" s="1226">
        <f>'SITE 15'!E764</f>
        <v>0</v>
      </c>
    </row>
    <row r="2562" spans="1:8" x14ac:dyDescent="0.25">
      <c r="A2562" s="1217" t="s">
        <v>425</v>
      </c>
      <c r="B2562" s="1217" t="str">
        <f>'SITE 15'!$H$6</f>
        <v>SITE 15</v>
      </c>
      <c r="C2562" s="1217" t="s">
        <v>608</v>
      </c>
      <c r="D2562" s="1218" t="s">
        <v>46</v>
      </c>
      <c r="E2562" s="1223" t="str">
        <f>'SITE 15'!B765</f>
        <v>Animateur 2</v>
      </c>
      <c r="F2562" s="1224">
        <f>'SITE 15'!C765</f>
        <v>0</v>
      </c>
      <c r="G2562" s="1225">
        <f>'SITE 15'!D765</f>
        <v>0</v>
      </c>
      <c r="H2562" s="1226">
        <f>'SITE 15'!E765</f>
        <v>0</v>
      </c>
    </row>
    <row r="2563" spans="1:8" x14ac:dyDescent="0.25">
      <c r="A2563" s="1217" t="s">
        <v>425</v>
      </c>
      <c r="B2563" s="1217" t="str">
        <f>'SITE 15'!$H$6</f>
        <v>SITE 15</v>
      </c>
      <c r="C2563" s="1217" t="s">
        <v>608</v>
      </c>
      <c r="D2563" s="1218" t="s">
        <v>46</v>
      </c>
      <c r="E2563" s="1223" t="str">
        <f>'SITE 15'!B766</f>
        <v>Animateur 3</v>
      </c>
      <c r="F2563" s="1224">
        <f>'SITE 15'!C766</f>
        <v>0</v>
      </c>
      <c r="G2563" s="1225">
        <f>'SITE 15'!D766</f>
        <v>0</v>
      </c>
      <c r="H2563" s="1226">
        <f>'SITE 15'!E766</f>
        <v>0</v>
      </c>
    </row>
    <row r="2564" spans="1:8" x14ac:dyDescent="0.25">
      <c r="A2564" s="1217" t="s">
        <v>425</v>
      </c>
      <c r="B2564" s="1217" t="str">
        <f>'SITE 15'!$H$6</f>
        <v>SITE 15</v>
      </c>
      <c r="C2564" s="1217" t="s">
        <v>608</v>
      </c>
      <c r="D2564" s="1218" t="s">
        <v>46</v>
      </c>
      <c r="E2564" s="1223" t="str">
        <f>'SITE 15'!B767</f>
        <v>Animateur 4</v>
      </c>
      <c r="F2564" s="1224">
        <f>'SITE 15'!C767</f>
        <v>0</v>
      </c>
      <c r="G2564" s="1225">
        <f>'SITE 15'!D767</f>
        <v>0</v>
      </c>
      <c r="H2564" s="1226">
        <f>'SITE 15'!E767</f>
        <v>0</v>
      </c>
    </row>
    <row r="2565" spans="1:8" x14ac:dyDescent="0.25">
      <c r="A2565" s="1217" t="s">
        <v>425</v>
      </c>
      <c r="B2565" s="1217" t="str">
        <f>'SITE 15'!$H$6</f>
        <v>SITE 15</v>
      </c>
      <c r="C2565" s="1217" t="s">
        <v>608</v>
      </c>
      <c r="D2565" s="1218" t="s">
        <v>46</v>
      </c>
      <c r="E2565" s="1223" t="str">
        <f>'SITE 15'!B768</f>
        <v>Animateur 5</v>
      </c>
      <c r="F2565" s="1224">
        <f>'SITE 15'!C768</f>
        <v>0</v>
      </c>
      <c r="G2565" s="1225">
        <f>'SITE 15'!D768</f>
        <v>0</v>
      </c>
      <c r="H2565" s="1226">
        <f>'SITE 15'!E768</f>
        <v>0</v>
      </c>
    </row>
    <row r="2566" spans="1:8" x14ac:dyDescent="0.25">
      <c r="A2566" s="1217" t="s">
        <v>425</v>
      </c>
      <c r="B2566" s="1217" t="str">
        <f>'SITE 15'!$H$6</f>
        <v>SITE 15</v>
      </c>
      <c r="C2566" s="1217" t="s">
        <v>608</v>
      </c>
      <c r="D2566" s="1218" t="s">
        <v>46</v>
      </c>
      <c r="E2566" s="1223" t="str">
        <f>'SITE 15'!B769</f>
        <v>Animateur 6</v>
      </c>
      <c r="F2566" s="1224">
        <f>'SITE 15'!C769</f>
        <v>0</v>
      </c>
      <c r="G2566" s="1225">
        <f>'SITE 15'!D769</f>
        <v>0</v>
      </c>
      <c r="H2566" s="1226">
        <f>'SITE 15'!E769</f>
        <v>0</v>
      </c>
    </row>
    <row r="2567" spans="1:8" x14ac:dyDescent="0.25">
      <c r="A2567" s="1217" t="s">
        <v>425</v>
      </c>
      <c r="B2567" s="1217" t="str">
        <f>'SITE 15'!$H$6</f>
        <v>SITE 15</v>
      </c>
      <c r="C2567" s="1217" t="s">
        <v>608</v>
      </c>
      <c r="D2567" s="1218" t="s">
        <v>46</v>
      </c>
      <c r="E2567" s="1223" t="str">
        <f>'SITE 15'!B770</f>
        <v>Animateur 7</v>
      </c>
      <c r="F2567" s="1224">
        <f>'SITE 15'!C770</f>
        <v>0</v>
      </c>
      <c r="G2567" s="1225">
        <f>'SITE 15'!D770</f>
        <v>0</v>
      </c>
      <c r="H2567" s="1226">
        <f>'SITE 15'!E770</f>
        <v>0</v>
      </c>
    </row>
    <row r="2568" spans="1:8" x14ac:dyDescent="0.25">
      <c r="A2568" s="1217" t="s">
        <v>425</v>
      </c>
      <c r="B2568" s="1217" t="str">
        <f>'SITE 15'!$H$6</f>
        <v>SITE 15</v>
      </c>
      <c r="C2568" s="1217" t="s">
        <v>608</v>
      </c>
      <c r="D2568" s="1218" t="s">
        <v>46</v>
      </c>
      <c r="E2568" s="1223" t="str">
        <f>'SITE 15'!B771</f>
        <v>Animateur 8</v>
      </c>
      <c r="F2568" s="1224">
        <f>'SITE 15'!C771</f>
        <v>0</v>
      </c>
      <c r="G2568" s="1225">
        <f>'SITE 15'!D771</f>
        <v>0</v>
      </c>
      <c r="H2568" s="1226">
        <f>'SITE 15'!E771</f>
        <v>0</v>
      </c>
    </row>
    <row r="2569" spans="1:8" x14ac:dyDescent="0.25">
      <c r="A2569" s="1217" t="s">
        <v>425</v>
      </c>
      <c r="B2569" s="1217" t="str">
        <f>'SITE 15'!$H$6</f>
        <v>SITE 15</v>
      </c>
      <c r="C2569" s="1217" t="s">
        <v>608</v>
      </c>
      <c r="D2569" s="1218" t="s">
        <v>46</v>
      </c>
      <c r="E2569" s="1223" t="str">
        <f>'SITE 15'!B772</f>
        <v>Animateur 9</v>
      </c>
      <c r="F2569" s="1224">
        <f>'SITE 15'!C772</f>
        <v>0</v>
      </c>
      <c r="G2569" s="1225">
        <f>'SITE 15'!D772</f>
        <v>0</v>
      </c>
      <c r="H2569" s="1226">
        <f>'SITE 15'!E772</f>
        <v>0</v>
      </c>
    </row>
    <row r="2570" spans="1:8" x14ac:dyDescent="0.25">
      <c r="A2570" s="1217" t="s">
        <v>425</v>
      </c>
      <c r="B2570" s="1217" t="str">
        <f>'SITE 15'!$H$6</f>
        <v>SITE 15</v>
      </c>
      <c r="C2570" s="1217" t="s">
        <v>608</v>
      </c>
      <c r="D2570" s="1218" t="s">
        <v>46</v>
      </c>
      <c r="E2570" s="1223" t="str">
        <f>'SITE 15'!B773</f>
        <v>Animateur 10</v>
      </c>
      <c r="F2570" s="1224">
        <f>'SITE 15'!C773</f>
        <v>0</v>
      </c>
      <c r="G2570" s="1225">
        <f>'SITE 15'!D773</f>
        <v>0</v>
      </c>
      <c r="H2570" s="1226">
        <f>'SITE 15'!E773</f>
        <v>0</v>
      </c>
    </row>
    <row r="2571" spans="1:8" x14ac:dyDescent="0.25">
      <c r="A2571" s="1217" t="s">
        <v>425</v>
      </c>
      <c r="B2571" s="1217" t="str">
        <f>'SITE 15'!$H$6</f>
        <v>SITE 15</v>
      </c>
      <c r="C2571" s="1217" t="s">
        <v>608</v>
      </c>
      <c r="D2571" s="1218" t="s">
        <v>46</v>
      </c>
      <c r="E2571" s="1223" t="str">
        <f>'SITE 15'!B774</f>
        <v>Animateur 11</v>
      </c>
      <c r="F2571" s="1224">
        <f>'SITE 15'!C774</f>
        <v>0</v>
      </c>
      <c r="G2571" s="1225">
        <f>'SITE 15'!D774</f>
        <v>0</v>
      </c>
      <c r="H2571" s="1226">
        <f>'SITE 15'!E774</f>
        <v>0</v>
      </c>
    </row>
    <row r="2572" spans="1:8" x14ac:dyDescent="0.25">
      <c r="A2572" s="1217" t="s">
        <v>425</v>
      </c>
      <c r="B2572" s="1217" t="str">
        <f>'SITE 15'!$H$6</f>
        <v>SITE 15</v>
      </c>
      <c r="C2572" s="1217" t="s">
        <v>608</v>
      </c>
      <c r="D2572" s="1218" t="s">
        <v>46</v>
      </c>
      <c r="E2572" s="1223" t="str">
        <f>'SITE 15'!B775</f>
        <v>Animateur 12</v>
      </c>
      <c r="F2572" s="1224">
        <f>'SITE 15'!C775</f>
        <v>0</v>
      </c>
      <c r="G2572" s="1225">
        <f>'SITE 15'!D775</f>
        <v>0</v>
      </c>
      <c r="H2572" s="1226">
        <f>'SITE 15'!E775</f>
        <v>0</v>
      </c>
    </row>
    <row r="2573" spans="1:8" x14ac:dyDescent="0.25">
      <c r="A2573" s="1217" t="s">
        <v>425</v>
      </c>
      <c r="B2573" s="1217" t="str">
        <f>'SITE 15'!$H$6</f>
        <v>SITE 15</v>
      </c>
      <c r="C2573" s="1217" t="s">
        <v>608</v>
      </c>
      <c r="D2573" s="1218" t="s">
        <v>46</v>
      </c>
      <c r="E2573" s="1223" t="str">
        <f>'SITE 15'!B776</f>
        <v>Animateur 13</v>
      </c>
      <c r="F2573" s="1224">
        <f>'SITE 15'!C776</f>
        <v>0</v>
      </c>
      <c r="G2573" s="1225">
        <f>'SITE 15'!D776</f>
        <v>0</v>
      </c>
      <c r="H2573" s="1226">
        <f>'SITE 15'!E776</f>
        <v>0</v>
      </c>
    </row>
    <row r="2574" spans="1:8" x14ac:dyDescent="0.25">
      <c r="A2574" s="1217" t="s">
        <v>425</v>
      </c>
      <c r="B2574" s="1217" t="str">
        <f>'SITE 15'!$H$6</f>
        <v>SITE 15</v>
      </c>
      <c r="C2574" s="1217" t="s">
        <v>608</v>
      </c>
      <c r="D2574" s="1218" t="s">
        <v>46</v>
      </c>
      <c r="E2574" s="1223" t="str">
        <f>'SITE 15'!B777</f>
        <v>Animateur 14</v>
      </c>
      <c r="F2574" s="1224">
        <f>'SITE 15'!C777</f>
        <v>0</v>
      </c>
      <c r="G2574" s="1225">
        <f>'SITE 15'!D777</f>
        <v>0</v>
      </c>
      <c r="H2574" s="1226">
        <f>'SITE 15'!E777</f>
        <v>0</v>
      </c>
    </row>
    <row r="2575" spans="1:8" x14ac:dyDescent="0.25">
      <c r="A2575" s="1217" t="s">
        <v>425</v>
      </c>
      <c r="B2575" s="1217" t="str">
        <f>'SITE 15'!$H$6</f>
        <v>SITE 15</v>
      </c>
      <c r="C2575" s="1217" t="s">
        <v>608</v>
      </c>
      <c r="D2575" s="1218" t="s">
        <v>46</v>
      </c>
      <c r="E2575" s="1223" t="str">
        <f>'SITE 15'!B778</f>
        <v>Animateur 15</v>
      </c>
      <c r="F2575" s="1224">
        <f>'SITE 15'!C778</f>
        <v>0</v>
      </c>
      <c r="G2575" s="1225">
        <f>'SITE 15'!D778</f>
        <v>0</v>
      </c>
      <c r="H2575" s="1226">
        <f>'SITE 15'!E778</f>
        <v>0</v>
      </c>
    </row>
    <row r="2576" spans="1:8" x14ac:dyDescent="0.25">
      <c r="A2576" s="1217" t="s">
        <v>425</v>
      </c>
      <c r="B2576" s="1217" t="str">
        <f>'SITE 15'!$H$6</f>
        <v>SITE 15</v>
      </c>
      <c r="C2576" s="1217" t="s">
        <v>608</v>
      </c>
      <c r="D2576" s="1218" t="s">
        <v>315</v>
      </c>
      <c r="E2576" s="1223" t="str">
        <f>'SITE 15'!B782</f>
        <v>Agents d'entretien 1</v>
      </c>
      <c r="F2576" s="1224">
        <f>'SITE 15'!C782</f>
        <v>0</v>
      </c>
      <c r="G2576" s="1225">
        <f>'SITE 15'!D782</f>
        <v>0</v>
      </c>
      <c r="H2576" s="1226">
        <f>'SITE 15'!E782</f>
        <v>0</v>
      </c>
    </row>
    <row r="2577" spans="1:8" x14ac:dyDescent="0.25">
      <c r="A2577" s="1217" t="s">
        <v>425</v>
      </c>
      <c r="B2577" s="1217" t="str">
        <f>'SITE 15'!$H$6</f>
        <v>SITE 15</v>
      </c>
      <c r="C2577" s="1217" t="s">
        <v>608</v>
      </c>
      <c r="D2577" s="1218" t="s">
        <v>315</v>
      </c>
      <c r="E2577" s="1223" t="str">
        <f>'SITE 15'!B783</f>
        <v>Agents d'entretien 2</v>
      </c>
      <c r="F2577" s="1224">
        <f>'SITE 15'!C783</f>
        <v>0</v>
      </c>
      <c r="G2577" s="1225">
        <f>'SITE 15'!D783</f>
        <v>0</v>
      </c>
      <c r="H2577" s="1226">
        <f>'SITE 15'!E783</f>
        <v>0</v>
      </c>
    </row>
    <row r="2578" spans="1:8" x14ac:dyDescent="0.25">
      <c r="A2578" s="1217" t="s">
        <v>425</v>
      </c>
      <c r="B2578" s="1217" t="str">
        <f>'SITE 15'!$H$6</f>
        <v>SITE 15</v>
      </c>
      <c r="C2578" s="1217" t="s">
        <v>608</v>
      </c>
      <c r="D2578" s="1218" t="s">
        <v>315</v>
      </c>
      <c r="E2578" s="1223" t="str">
        <f>'SITE 15'!B784</f>
        <v>Agents d'entretien 3</v>
      </c>
      <c r="F2578" s="1224">
        <f>'SITE 15'!C784</f>
        <v>0</v>
      </c>
      <c r="G2578" s="1225">
        <f>'SITE 15'!D784</f>
        <v>0</v>
      </c>
      <c r="H2578" s="1226">
        <f>'SITE 15'!E784</f>
        <v>0</v>
      </c>
    </row>
    <row r="2579" spans="1:8" x14ac:dyDescent="0.25">
      <c r="A2579" s="1217" t="s">
        <v>425</v>
      </c>
      <c r="B2579" s="1217" t="str">
        <f>'SITE 15'!$H$6</f>
        <v>SITE 15</v>
      </c>
      <c r="C2579" s="1217" t="s">
        <v>608</v>
      </c>
      <c r="D2579" s="1218" t="s">
        <v>316</v>
      </c>
      <c r="E2579" s="1223" t="str">
        <f>'SITE 15'!B788</f>
        <v>Secrétaire 1</v>
      </c>
      <c r="F2579" s="1224">
        <f>'SITE 15'!C788</f>
        <v>0</v>
      </c>
      <c r="G2579" s="1225">
        <f>'SITE 15'!D788</f>
        <v>0</v>
      </c>
      <c r="H2579" s="1226">
        <f>'SITE 15'!E788</f>
        <v>0</v>
      </c>
    </row>
    <row r="2580" spans="1:8" x14ac:dyDescent="0.25">
      <c r="A2580" s="1217" t="s">
        <v>425</v>
      </c>
      <c r="B2580" s="1217" t="str">
        <f>'SITE 15'!$H$6</f>
        <v>SITE 15</v>
      </c>
      <c r="C2580" s="1217" t="s">
        <v>608</v>
      </c>
      <c r="D2580" s="1218" t="s">
        <v>316</v>
      </c>
      <c r="E2580" s="1223" t="str">
        <f>'SITE 15'!B789</f>
        <v>Secrétaire 2</v>
      </c>
      <c r="F2580" s="1224">
        <f>'SITE 15'!C789</f>
        <v>0</v>
      </c>
      <c r="G2580" s="1225">
        <f>'SITE 15'!D789</f>
        <v>0</v>
      </c>
      <c r="H2580" s="1226">
        <f>'SITE 15'!E789</f>
        <v>0</v>
      </c>
    </row>
    <row r="2581" spans="1:8" x14ac:dyDescent="0.25">
      <c r="A2581" s="1217" t="s">
        <v>425</v>
      </c>
      <c r="B2581" s="1217" t="str">
        <f>'SITE 15'!$H$6</f>
        <v>SITE 15</v>
      </c>
      <c r="C2581" s="1217" t="s">
        <v>608</v>
      </c>
      <c r="D2581" s="1218" t="s">
        <v>316</v>
      </c>
      <c r="E2581" s="1223" t="str">
        <f>'SITE 15'!B790</f>
        <v>Secrétaire 3</v>
      </c>
      <c r="F2581" s="1224">
        <f>'SITE 15'!C790</f>
        <v>0</v>
      </c>
      <c r="G2581" s="1225">
        <f>'SITE 15'!D790</f>
        <v>0</v>
      </c>
      <c r="H2581" s="1226">
        <f>'SITE 15'!E790</f>
        <v>0</v>
      </c>
    </row>
    <row r="2582" spans="1:8" x14ac:dyDescent="0.25">
      <c r="A2582" s="1217" t="s">
        <v>425</v>
      </c>
      <c r="B2582" s="1217" t="str">
        <f>'SITE 15'!$H$6</f>
        <v>SITE 15</v>
      </c>
      <c r="C2582" s="1217" t="s">
        <v>608</v>
      </c>
      <c r="D2582" s="1218" t="s">
        <v>316</v>
      </c>
      <c r="E2582" s="1223" t="str">
        <f>'SITE 15'!B791</f>
        <v>Secrétaire 4</v>
      </c>
      <c r="F2582" s="1224">
        <f>'SITE 15'!C791</f>
        <v>0</v>
      </c>
      <c r="G2582" s="1225">
        <f>'SITE 15'!D791</f>
        <v>0</v>
      </c>
      <c r="H2582" s="1226">
        <f>'SITE 15'!E791</f>
        <v>0</v>
      </c>
    </row>
    <row r="2583" spans="1:8" x14ac:dyDescent="0.25">
      <c r="A2583" s="1217" t="s">
        <v>425</v>
      </c>
      <c r="B2583" s="1217" t="str">
        <f>'SITE 15'!$H$6</f>
        <v>SITE 15</v>
      </c>
      <c r="C2583" s="1217" t="s">
        <v>608</v>
      </c>
      <c r="D2583" s="1218" t="s">
        <v>316</v>
      </c>
      <c r="E2583" s="1223" t="str">
        <f>'SITE 15'!B792</f>
        <v>Secrétaire 5</v>
      </c>
      <c r="F2583" s="1224">
        <f>'SITE 15'!C792</f>
        <v>0</v>
      </c>
      <c r="G2583" s="1225">
        <f>'SITE 15'!D792</f>
        <v>0</v>
      </c>
      <c r="H2583" s="1226">
        <f>'SITE 15'!E792</f>
        <v>0</v>
      </c>
    </row>
    <row r="2584" spans="1:8" x14ac:dyDescent="0.25">
      <c r="A2584" s="1217" t="s">
        <v>425</v>
      </c>
      <c r="B2584" s="1217" t="str">
        <f>'SITE 15'!$H$6</f>
        <v>SITE 15</v>
      </c>
      <c r="C2584" s="1217" t="s">
        <v>471</v>
      </c>
      <c r="D2584" s="1218" t="s">
        <v>21</v>
      </c>
      <c r="E2584" s="1223" t="str">
        <f>'SITE 15'!B874</f>
        <v>Coordinateur 1</v>
      </c>
      <c r="F2584" s="1224">
        <f>'SITE 15'!C874</f>
        <v>0</v>
      </c>
      <c r="G2584" s="1225">
        <f>'SITE 15'!D874</f>
        <v>0</v>
      </c>
      <c r="H2584" s="1226">
        <f>'SITE 15'!E874</f>
        <v>0</v>
      </c>
    </row>
    <row r="2585" spans="1:8" x14ac:dyDescent="0.25">
      <c r="A2585" s="1217" t="s">
        <v>425</v>
      </c>
      <c r="B2585" s="1217" t="str">
        <f>'SITE 15'!$H$6</f>
        <v>SITE 15</v>
      </c>
      <c r="C2585" s="1217" t="s">
        <v>471</v>
      </c>
      <c r="D2585" s="1218" t="s">
        <v>21</v>
      </c>
      <c r="E2585" s="1223" t="str">
        <f>'SITE 15'!B875</f>
        <v>Coordinateur 2</v>
      </c>
      <c r="F2585" s="1224">
        <f>'SITE 15'!C875</f>
        <v>0</v>
      </c>
      <c r="G2585" s="1225">
        <f>'SITE 15'!D875</f>
        <v>0</v>
      </c>
      <c r="H2585" s="1226">
        <f>'SITE 15'!E875</f>
        <v>0</v>
      </c>
    </row>
    <row r="2586" spans="1:8" x14ac:dyDescent="0.25">
      <c r="A2586" s="1217" t="s">
        <v>425</v>
      </c>
      <c r="B2586" s="1217" t="str">
        <f>'SITE 15'!$H$6</f>
        <v>SITE 15</v>
      </c>
      <c r="C2586" s="1217" t="s">
        <v>471</v>
      </c>
      <c r="D2586" s="1218" t="s">
        <v>21</v>
      </c>
      <c r="E2586" s="1223" t="str">
        <f>'SITE 15'!B876</f>
        <v>Coordinateur 3</v>
      </c>
      <c r="F2586" s="1224">
        <f>'SITE 15'!C876</f>
        <v>0</v>
      </c>
      <c r="G2586" s="1225">
        <f>'SITE 15'!D876</f>
        <v>0</v>
      </c>
      <c r="H2586" s="1226">
        <f>'SITE 15'!E876</f>
        <v>0</v>
      </c>
    </row>
    <row r="2587" spans="1:8" x14ac:dyDescent="0.25">
      <c r="A2587" s="1217" t="s">
        <v>425</v>
      </c>
      <c r="B2587" s="1217" t="str">
        <f>'SITE 15'!$H$6</f>
        <v>SITE 15</v>
      </c>
      <c r="C2587" s="1217" t="s">
        <v>471</v>
      </c>
      <c r="D2587" s="1218" t="s">
        <v>605</v>
      </c>
      <c r="E2587" s="1223">
        <f>'SITE 15'!B880</f>
        <v>0</v>
      </c>
      <c r="F2587" s="1224">
        <f>'SITE 15'!C880</f>
        <v>0</v>
      </c>
      <c r="G2587" s="1225">
        <f>'SITE 15'!D880</f>
        <v>0</v>
      </c>
      <c r="H2587" s="1226">
        <f>'SITE 15'!E880</f>
        <v>0</v>
      </c>
    </row>
    <row r="2588" spans="1:8" x14ac:dyDescent="0.25">
      <c r="A2588" s="1217" t="s">
        <v>425</v>
      </c>
      <c r="B2588" s="1217" t="str">
        <f>'SITE 15'!$H$6</f>
        <v>SITE 15</v>
      </c>
      <c r="C2588" s="1217" t="s">
        <v>471</v>
      </c>
      <c r="D2588" s="1218" t="s">
        <v>605</v>
      </c>
      <c r="E2588" s="1223">
        <f>'SITE 15'!B881</f>
        <v>0</v>
      </c>
      <c r="F2588" s="1224">
        <f>'SITE 15'!C881</f>
        <v>0</v>
      </c>
      <c r="G2588" s="1225">
        <f>'SITE 15'!D881</f>
        <v>0</v>
      </c>
      <c r="H2588" s="1226">
        <f>'SITE 15'!E881</f>
        <v>0</v>
      </c>
    </row>
    <row r="2589" spans="1:8" x14ac:dyDescent="0.25">
      <c r="A2589" s="1217" t="s">
        <v>425</v>
      </c>
      <c r="B2589" s="1217" t="str">
        <f>'SITE 15'!$H$6</f>
        <v>SITE 15</v>
      </c>
      <c r="C2589" s="1217" t="s">
        <v>471</v>
      </c>
      <c r="D2589" s="1218" t="s">
        <v>605</v>
      </c>
      <c r="E2589" s="1223">
        <f>'SITE 15'!B882</f>
        <v>0</v>
      </c>
      <c r="F2589" s="1224">
        <f>'SITE 15'!C882</f>
        <v>0</v>
      </c>
      <c r="G2589" s="1225">
        <f>'SITE 15'!D882</f>
        <v>0</v>
      </c>
      <c r="H2589" s="1226">
        <f>'SITE 15'!E882</f>
        <v>0</v>
      </c>
    </row>
    <row r="2590" spans="1:8" x14ac:dyDescent="0.25">
      <c r="A2590" s="1217" t="s">
        <v>425</v>
      </c>
      <c r="B2590" s="1217" t="str">
        <f>'SITE 15'!$H$6</f>
        <v>SITE 15</v>
      </c>
      <c r="C2590" s="1217" t="s">
        <v>471</v>
      </c>
      <c r="D2590" s="1218" t="s">
        <v>46</v>
      </c>
      <c r="E2590" s="1223" t="str">
        <f>'SITE 15'!B886</f>
        <v>Animateur 1</v>
      </c>
      <c r="F2590" s="1224">
        <f>'SITE 15'!C886</f>
        <v>0</v>
      </c>
      <c r="G2590" s="1225">
        <f>'SITE 15'!D886</f>
        <v>0</v>
      </c>
      <c r="H2590" s="1226">
        <f>'SITE 15'!E886</f>
        <v>0</v>
      </c>
    </row>
    <row r="2591" spans="1:8" x14ac:dyDescent="0.25">
      <c r="A2591" s="1217" t="s">
        <v>425</v>
      </c>
      <c r="B2591" s="1217" t="str">
        <f>'SITE 15'!$H$6</f>
        <v>SITE 15</v>
      </c>
      <c r="C2591" s="1217" t="s">
        <v>471</v>
      </c>
      <c r="D2591" s="1218" t="s">
        <v>46</v>
      </c>
      <c r="E2591" s="1223" t="str">
        <f>'SITE 15'!B887</f>
        <v>Animateur 2</v>
      </c>
      <c r="F2591" s="1224">
        <f>'SITE 15'!C887</f>
        <v>0</v>
      </c>
      <c r="G2591" s="1225">
        <f>'SITE 15'!D887</f>
        <v>0</v>
      </c>
      <c r="H2591" s="1226">
        <f>'SITE 15'!E887</f>
        <v>0</v>
      </c>
    </row>
    <row r="2592" spans="1:8" x14ac:dyDescent="0.25">
      <c r="A2592" s="1217" t="s">
        <v>425</v>
      </c>
      <c r="B2592" s="1217" t="str">
        <f>'SITE 15'!$H$6</f>
        <v>SITE 15</v>
      </c>
      <c r="C2592" s="1217" t="s">
        <v>471</v>
      </c>
      <c r="D2592" s="1218" t="s">
        <v>46</v>
      </c>
      <c r="E2592" s="1223" t="str">
        <f>'SITE 15'!B888</f>
        <v>Animateur 3</v>
      </c>
      <c r="F2592" s="1224">
        <f>'SITE 15'!C888</f>
        <v>0</v>
      </c>
      <c r="G2592" s="1225">
        <f>'SITE 15'!D888</f>
        <v>0</v>
      </c>
      <c r="H2592" s="1226">
        <f>'SITE 15'!E888</f>
        <v>0</v>
      </c>
    </row>
    <row r="2593" spans="1:8" x14ac:dyDescent="0.25">
      <c r="A2593" s="1217" t="s">
        <v>425</v>
      </c>
      <c r="B2593" s="1217" t="str">
        <f>'SITE 15'!$H$6</f>
        <v>SITE 15</v>
      </c>
      <c r="C2593" s="1217" t="s">
        <v>471</v>
      </c>
      <c r="D2593" s="1218" t="s">
        <v>46</v>
      </c>
      <c r="E2593" s="1223" t="str">
        <f>'SITE 15'!B889</f>
        <v>Animateur 4</v>
      </c>
      <c r="F2593" s="1224">
        <f>'SITE 15'!C889</f>
        <v>0</v>
      </c>
      <c r="G2593" s="1225">
        <f>'SITE 15'!D889</f>
        <v>0</v>
      </c>
      <c r="H2593" s="1226">
        <f>'SITE 15'!E889</f>
        <v>0</v>
      </c>
    </row>
    <row r="2594" spans="1:8" x14ac:dyDescent="0.25">
      <c r="A2594" s="1217" t="s">
        <v>425</v>
      </c>
      <c r="B2594" s="1217" t="str">
        <f>'SITE 15'!$H$6</f>
        <v>SITE 15</v>
      </c>
      <c r="C2594" s="1217" t="s">
        <v>471</v>
      </c>
      <c r="D2594" s="1218" t="s">
        <v>46</v>
      </c>
      <c r="E2594" s="1223" t="str">
        <f>'SITE 15'!B890</f>
        <v>Animateur 5</v>
      </c>
      <c r="F2594" s="1224">
        <f>'SITE 15'!C890</f>
        <v>0</v>
      </c>
      <c r="G2594" s="1225">
        <f>'SITE 15'!D890</f>
        <v>0</v>
      </c>
      <c r="H2594" s="1226">
        <f>'SITE 15'!E890</f>
        <v>0</v>
      </c>
    </row>
    <row r="2595" spans="1:8" x14ac:dyDescent="0.25">
      <c r="A2595" s="1217" t="s">
        <v>425</v>
      </c>
      <c r="B2595" s="1217" t="str">
        <f>'SITE 15'!$H$6</f>
        <v>SITE 15</v>
      </c>
      <c r="C2595" s="1217" t="s">
        <v>471</v>
      </c>
      <c r="D2595" s="1218" t="s">
        <v>46</v>
      </c>
      <c r="E2595" s="1223" t="str">
        <f>'SITE 15'!B891</f>
        <v>Animateur 6</v>
      </c>
      <c r="F2595" s="1224">
        <f>'SITE 15'!C891</f>
        <v>0</v>
      </c>
      <c r="G2595" s="1225">
        <f>'SITE 15'!D891</f>
        <v>0</v>
      </c>
      <c r="H2595" s="1226">
        <f>'SITE 15'!E891</f>
        <v>0</v>
      </c>
    </row>
    <row r="2596" spans="1:8" x14ac:dyDescent="0.25">
      <c r="A2596" s="1217" t="s">
        <v>425</v>
      </c>
      <c r="B2596" s="1217" t="str">
        <f>'SITE 15'!$H$6</f>
        <v>SITE 15</v>
      </c>
      <c r="C2596" s="1217" t="s">
        <v>471</v>
      </c>
      <c r="D2596" s="1218" t="s">
        <v>46</v>
      </c>
      <c r="E2596" s="1223" t="str">
        <f>'SITE 15'!B892</f>
        <v>Animateur 7</v>
      </c>
      <c r="F2596" s="1224">
        <f>'SITE 15'!C892</f>
        <v>0</v>
      </c>
      <c r="G2596" s="1225">
        <f>'SITE 15'!D892</f>
        <v>0</v>
      </c>
      <c r="H2596" s="1226">
        <f>'SITE 15'!E892</f>
        <v>0</v>
      </c>
    </row>
    <row r="2597" spans="1:8" x14ac:dyDescent="0.25">
      <c r="A2597" s="1217" t="s">
        <v>425</v>
      </c>
      <c r="B2597" s="1217" t="str">
        <f>'SITE 15'!$H$6</f>
        <v>SITE 15</v>
      </c>
      <c r="C2597" s="1217" t="s">
        <v>471</v>
      </c>
      <c r="D2597" s="1218" t="s">
        <v>46</v>
      </c>
      <c r="E2597" s="1223" t="str">
        <f>'SITE 15'!B893</f>
        <v>Animateur 8</v>
      </c>
      <c r="F2597" s="1224">
        <f>'SITE 15'!C893</f>
        <v>0</v>
      </c>
      <c r="G2597" s="1225">
        <f>'SITE 15'!D893</f>
        <v>0</v>
      </c>
      <c r="H2597" s="1226">
        <f>'SITE 15'!E893</f>
        <v>0</v>
      </c>
    </row>
    <row r="2598" spans="1:8" x14ac:dyDescent="0.25">
      <c r="A2598" s="1217" t="s">
        <v>425</v>
      </c>
      <c r="B2598" s="1217" t="str">
        <f>'SITE 15'!$H$6</f>
        <v>SITE 15</v>
      </c>
      <c r="C2598" s="1217" t="s">
        <v>471</v>
      </c>
      <c r="D2598" s="1218" t="s">
        <v>46</v>
      </c>
      <c r="E2598" s="1223" t="str">
        <f>'SITE 15'!B894</f>
        <v>Animateur 9</v>
      </c>
      <c r="F2598" s="1224">
        <f>'SITE 15'!C894</f>
        <v>0</v>
      </c>
      <c r="G2598" s="1225">
        <f>'SITE 15'!D894</f>
        <v>0</v>
      </c>
      <c r="H2598" s="1226">
        <f>'SITE 15'!E894</f>
        <v>0</v>
      </c>
    </row>
    <row r="2599" spans="1:8" x14ac:dyDescent="0.25">
      <c r="A2599" s="1217" t="s">
        <v>425</v>
      </c>
      <c r="B2599" s="1217" t="str">
        <f>'SITE 15'!$H$6</f>
        <v>SITE 15</v>
      </c>
      <c r="C2599" s="1217" t="s">
        <v>471</v>
      </c>
      <c r="D2599" s="1218" t="s">
        <v>46</v>
      </c>
      <c r="E2599" s="1223" t="str">
        <f>'SITE 15'!B895</f>
        <v>Animateur 10</v>
      </c>
      <c r="F2599" s="1224">
        <f>'SITE 15'!C895</f>
        <v>0</v>
      </c>
      <c r="G2599" s="1225">
        <f>'SITE 15'!D895</f>
        <v>0</v>
      </c>
      <c r="H2599" s="1226">
        <f>'SITE 15'!E895</f>
        <v>0</v>
      </c>
    </row>
    <row r="2600" spans="1:8" x14ac:dyDescent="0.25">
      <c r="A2600" s="1217" t="s">
        <v>425</v>
      </c>
      <c r="B2600" s="1217" t="str">
        <f>'SITE 15'!$H$6</f>
        <v>SITE 15</v>
      </c>
      <c r="C2600" s="1217" t="s">
        <v>471</v>
      </c>
      <c r="D2600" s="1218" t="s">
        <v>46</v>
      </c>
      <c r="E2600" s="1223" t="str">
        <f>'SITE 15'!B896</f>
        <v>Animateur 11</v>
      </c>
      <c r="F2600" s="1224">
        <f>'SITE 15'!C896</f>
        <v>0</v>
      </c>
      <c r="G2600" s="1225">
        <f>'SITE 15'!D896</f>
        <v>0</v>
      </c>
      <c r="H2600" s="1226">
        <f>'SITE 15'!E896</f>
        <v>0</v>
      </c>
    </row>
    <row r="2601" spans="1:8" x14ac:dyDescent="0.25">
      <c r="A2601" s="1217" t="s">
        <v>425</v>
      </c>
      <c r="B2601" s="1217" t="str">
        <f>'SITE 15'!$H$6</f>
        <v>SITE 15</v>
      </c>
      <c r="C2601" s="1217" t="s">
        <v>471</v>
      </c>
      <c r="D2601" s="1218" t="s">
        <v>46</v>
      </c>
      <c r="E2601" s="1223" t="str">
        <f>'SITE 15'!B897</f>
        <v>Animateur 12</v>
      </c>
      <c r="F2601" s="1224">
        <f>'SITE 15'!C897</f>
        <v>0</v>
      </c>
      <c r="G2601" s="1225">
        <f>'SITE 15'!D897</f>
        <v>0</v>
      </c>
      <c r="H2601" s="1226">
        <f>'SITE 15'!E897</f>
        <v>0</v>
      </c>
    </row>
    <row r="2602" spans="1:8" x14ac:dyDescent="0.25">
      <c r="A2602" s="1217" t="s">
        <v>425</v>
      </c>
      <c r="B2602" s="1217" t="str">
        <f>'SITE 15'!$H$6</f>
        <v>SITE 15</v>
      </c>
      <c r="C2602" s="1217" t="s">
        <v>471</v>
      </c>
      <c r="D2602" s="1218" t="s">
        <v>46</v>
      </c>
      <c r="E2602" s="1223" t="str">
        <f>'SITE 15'!B898</f>
        <v>Animateur 13</v>
      </c>
      <c r="F2602" s="1224">
        <f>'SITE 15'!C898</f>
        <v>0</v>
      </c>
      <c r="G2602" s="1225">
        <f>'SITE 15'!D898</f>
        <v>0</v>
      </c>
      <c r="H2602" s="1226">
        <f>'SITE 15'!E898</f>
        <v>0</v>
      </c>
    </row>
    <row r="2603" spans="1:8" x14ac:dyDescent="0.25">
      <c r="A2603" s="1217" t="s">
        <v>425</v>
      </c>
      <c r="B2603" s="1217" t="str">
        <f>'SITE 15'!$H$6</f>
        <v>SITE 15</v>
      </c>
      <c r="C2603" s="1217" t="s">
        <v>471</v>
      </c>
      <c r="D2603" s="1218" t="s">
        <v>46</v>
      </c>
      <c r="E2603" s="1223" t="str">
        <f>'SITE 15'!B899</f>
        <v>Animateur 14</v>
      </c>
      <c r="F2603" s="1224">
        <f>'SITE 15'!C899</f>
        <v>0</v>
      </c>
      <c r="G2603" s="1225">
        <f>'SITE 15'!D899</f>
        <v>0</v>
      </c>
      <c r="H2603" s="1226">
        <f>'SITE 15'!E899</f>
        <v>0</v>
      </c>
    </row>
    <row r="2604" spans="1:8" x14ac:dyDescent="0.25">
      <c r="A2604" s="1217" t="s">
        <v>425</v>
      </c>
      <c r="B2604" s="1217" t="str">
        <f>'SITE 15'!$H$6</f>
        <v>SITE 15</v>
      </c>
      <c r="C2604" s="1217" t="s">
        <v>471</v>
      </c>
      <c r="D2604" s="1218" t="s">
        <v>46</v>
      </c>
      <c r="E2604" s="1223" t="str">
        <f>'SITE 15'!B900</f>
        <v>Animateur 15</v>
      </c>
      <c r="F2604" s="1224">
        <f>'SITE 15'!C900</f>
        <v>0</v>
      </c>
      <c r="G2604" s="1225">
        <f>'SITE 15'!D900</f>
        <v>0</v>
      </c>
      <c r="H2604" s="1226">
        <f>'SITE 15'!E900</f>
        <v>0</v>
      </c>
    </row>
    <row r="2605" spans="1:8" x14ac:dyDescent="0.25">
      <c r="A2605" s="1217" t="s">
        <v>425</v>
      </c>
      <c r="B2605" s="1217" t="str">
        <f>'SITE 15'!$H$6</f>
        <v>SITE 15</v>
      </c>
      <c r="C2605" s="1217" t="s">
        <v>471</v>
      </c>
      <c r="D2605" s="1218" t="s">
        <v>315</v>
      </c>
      <c r="E2605" s="1223" t="str">
        <f>'SITE 15'!B904</f>
        <v>Agents d'entretien 1</v>
      </c>
      <c r="F2605" s="1224">
        <f>'SITE 15'!C904</f>
        <v>0</v>
      </c>
      <c r="G2605" s="1225">
        <f>'SITE 15'!D904</f>
        <v>0</v>
      </c>
      <c r="H2605" s="1226">
        <f>'SITE 15'!E904</f>
        <v>0</v>
      </c>
    </row>
    <row r="2606" spans="1:8" x14ac:dyDescent="0.25">
      <c r="A2606" s="1217" t="s">
        <v>425</v>
      </c>
      <c r="B2606" s="1217" t="str">
        <f>'SITE 15'!$H$6</f>
        <v>SITE 15</v>
      </c>
      <c r="C2606" s="1217" t="s">
        <v>471</v>
      </c>
      <c r="D2606" s="1218" t="s">
        <v>315</v>
      </c>
      <c r="E2606" s="1223" t="str">
        <f>'SITE 15'!B905</f>
        <v>Agents d'entretien 2</v>
      </c>
      <c r="F2606" s="1224">
        <f>'SITE 15'!C905</f>
        <v>0</v>
      </c>
      <c r="G2606" s="1225">
        <f>'SITE 15'!D905</f>
        <v>0</v>
      </c>
      <c r="H2606" s="1226">
        <f>'SITE 15'!E905</f>
        <v>0</v>
      </c>
    </row>
    <row r="2607" spans="1:8" x14ac:dyDescent="0.25">
      <c r="A2607" s="1217" t="s">
        <v>425</v>
      </c>
      <c r="B2607" s="1217" t="str">
        <f>'SITE 15'!$H$6</f>
        <v>SITE 15</v>
      </c>
      <c r="C2607" s="1217" t="s">
        <v>471</v>
      </c>
      <c r="D2607" s="1218" t="s">
        <v>315</v>
      </c>
      <c r="E2607" s="1223" t="str">
        <f>'SITE 15'!B906</f>
        <v>Agents d'entretien 3</v>
      </c>
      <c r="F2607" s="1224">
        <f>'SITE 15'!C906</f>
        <v>0</v>
      </c>
      <c r="G2607" s="1225">
        <f>'SITE 15'!D906</f>
        <v>0</v>
      </c>
      <c r="H2607" s="1226">
        <f>'SITE 15'!E906</f>
        <v>0</v>
      </c>
    </row>
    <row r="2608" spans="1:8" x14ac:dyDescent="0.25">
      <c r="A2608" s="1217" t="s">
        <v>425</v>
      </c>
      <c r="B2608" s="1217" t="str">
        <f>'SITE 15'!$H$6</f>
        <v>SITE 15</v>
      </c>
      <c r="C2608" s="1217" t="s">
        <v>471</v>
      </c>
      <c r="D2608" s="1218" t="s">
        <v>316</v>
      </c>
      <c r="E2608" s="1223" t="str">
        <f>'SITE 15'!B910</f>
        <v>Secrétaire 1</v>
      </c>
      <c r="F2608" s="1224">
        <f>'SITE 15'!C910</f>
        <v>0</v>
      </c>
      <c r="G2608" s="1225">
        <f>'SITE 15'!D910</f>
        <v>0</v>
      </c>
      <c r="H2608" s="1226">
        <f>'SITE 15'!E910</f>
        <v>0</v>
      </c>
    </row>
    <row r="2609" spans="1:8" x14ac:dyDescent="0.25">
      <c r="A2609" s="1217" t="s">
        <v>425</v>
      </c>
      <c r="B2609" s="1217" t="str">
        <f>'SITE 15'!$H$6</f>
        <v>SITE 15</v>
      </c>
      <c r="C2609" s="1217" t="s">
        <v>471</v>
      </c>
      <c r="D2609" s="1218" t="s">
        <v>316</v>
      </c>
      <c r="E2609" s="1223" t="str">
        <f>'SITE 15'!B911</f>
        <v>Secrétaire 2</v>
      </c>
      <c r="F2609" s="1224">
        <f>'SITE 15'!C911</f>
        <v>0</v>
      </c>
      <c r="G2609" s="1225">
        <f>'SITE 15'!D911</f>
        <v>0</v>
      </c>
      <c r="H2609" s="1226">
        <f>'SITE 15'!E911</f>
        <v>0</v>
      </c>
    </row>
    <row r="2610" spans="1:8" x14ac:dyDescent="0.25">
      <c r="A2610" s="1217" t="s">
        <v>425</v>
      </c>
      <c r="B2610" s="1217" t="str">
        <f>'SITE 15'!$H$6</f>
        <v>SITE 15</v>
      </c>
      <c r="C2610" s="1217" t="s">
        <v>471</v>
      </c>
      <c r="D2610" s="1218" t="s">
        <v>316</v>
      </c>
      <c r="E2610" s="1223" t="str">
        <f>'SITE 15'!B912</f>
        <v>Secrétaire 3</v>
      </c>
      <c r="F2610" s="1224">
        <f>'SITE 15'!C912</f>
        <v>0</v>
      </c>
      <c r="G2610" s="1225">
        <f>'SITE 15'!D912</f>
        <v>0</v>
      </c>
      <c r="H2610" s="1226">
        <f>'SITE 15'!E912</f>
        <v>0</v>
      </c>
    </row>
    <row r="2611" spans="1:8" x14ac:dyDescent="0.25">
      <c r="A2611" s="1217" t="s">
        <v>425</v>
      </c>
      <c r="B2611" s="1217" t="str">
        <f>'SITE 15'!$H$6</f>
        <v>SITE 15</v>
      </c>
      <c r="C2611" s="1217" t="s">
        <v>471</v>
      </c>
      <c r="D2611" s="1218" t="s">
        <v>316</v>
      </c>
      <c r="E2611" s="1223" t="str">
        <f>'SITE 15'!B913</f>
        <v>Secrétaire 4</v>
      </c>
      <c r="F2611" s="1224">
        <f>'SITE 15'!C913</f>
        <v>0</v>
      </c>
      <c r="G2611" s="1225">
        <f>'SITE 15'!D913</f>
        <v>0</v>
      </c>
      <c r="H2611" s="1226">
        <f>'SITE 15'!E913</f>
        <v>0</v>
      </c>
    </row>
    <row r="2612" spans="1:8" x14ac:dyDescent="0.25">
      <c r="A2612" s="1217" t="s">
        <v>425</v>
      </c>
      <c r="B2612" s="1217" t="str">
        <f>'SITE 15'!$H$6</f>
        <v>SITE 15</v>
      </c>
      <c r="C2612" s="1217" t="s">
        <v>471</v>
      </c>
      <c r="D2612" s="1218" t="s">
        <v>316</v>
      </c>
      <c r="E2612" s="1223" t="str">
        <f>'SITE 15'!B914</f>
        <v>Secrétaire 5</v>
      </c>
      <c r="F2612" s="1224">
        <f>'SITE 15'!C914</f>
        <v>0</v>
      </c>
      <c r="G2612" s="1225">
        <f>'SITE 15'!D914</f>
        <v>0</v>
      </c>
      <c r="H2612" s="1226">
        <f>'SITE 15'!E914</f>
        <v>0</v>
      </c>
    </row>
    <row r="2613" spans="1:8" x14ac:dyDescent="0.25">
      <c r="A2613" s="1436" t="s">
        <v>631</v>
      </c>
      <c r="B2613" s="1217" t="e">
        <f>'Accueils 12-17 ans'!#REF!</f>
        <v>#REF!</v>
      </c>
      <c r="C2613" s="1217" t="s">
        <v>690</v>
      </c>
      <c r="D2613" s="1218" t="s">
        <v>21</v>
      </c>
      <c r="E2613" s="1223" t="str">
        <f>'Accueils 12-17 ans'!B49</f>
        <v>Coordinateur 1</v>
      </c>
      <c r="F2613" s="1224">
        <f>'Accueils 12-17 ans'!C49</f>
        <v>0</v>
      </c>
      <c r="G2613" s="1225">
        <f>'Accueils 12-17 ans'!D49</f>
        <v>0</v>
      </c>
      <c r="H2613" s="1226">
        <f>'Accueils 12-17 ans'!E49</f>
        <v>0</v>
      </c>
    </row>
    <row r="2614" spans="1:8" x14ac:dyDescent="0.25">
      <c r="A2614" s="1436" t="s">
        <v>631</v>
      </c>
      <c r="B2614" s="1217" t="e">
        <f>'Accueils 12-17 ans'!#REF!</f>
        <v>#REF!</v>
      </c>
      <c r="C2614" s="1217" t="s">
        <v>690</v>
      </c>
      <c r="D2614" s="1218" t="s">
        <v>21</v>
      </c>
      <c r="E2614" s="1223" t="str">
        <f>'Accueils 12-17 ans'!B50</f>
        <v>Coordinateur 2</v>
      </c>
      <c r="F2614" s="1224">
        <f>'Accueils 12-17 ans'!C50</f>
        <v>0</v>
      </c>
      <c r="G2614" s="1225">
        <f>'Accueils 12-17 ans'!D50</f>
        <v>0</v>
      </c>
      <c r="H2614" s="1226">
        <f>'Accueils 12-17 ans'!E50</f>
        <v>0</v>
      </c>
    </row>
    <row r="2615" spans="1:8" x14ac:dyDescent="0.25">
      <c r="A2615" s="1436" t="s">
        <v>631</v>
      </c>
      <c r="B2615" s="1217" t="e">
        <f>'Accueils 12-17 ans'!#REF!</f>
        <v>#REF!</v>
      </c>
      <c r="C2615" s="1217" t="s">
        <v>690</v>
      </c>
      <c r="D2615" s="1218" t="s">
        <v>21</v>
      </c>
      <c r="E2615" s="1223" t="str">
        <f>'Accueils 12-17 ans'!B51</f>
        <v>Coordinateur 3</v>
      </c>
      <c r="F2615" s="1224">
        <f>'Accueils 12-17 ans'!C51</f>
        <v>0</v>
      </c>
      <c r="G2615" s="1225">
        <f>'Accueils 12-17 ans'!D51</f>
        <v>0</v>
      </c>
      <c r="H2615" s="1226">
        <f>'Accueils 12-17 ans'!E51</f>
        <v>0</v>
      </c>
    </row>
    <row r="2616" spans="1:8" x14ac:dyDescent="0.25">
      <c r="A2616" s="1436" t="s">
        <v>631</v>
      </c>
      <c r="B2616" s="1217" t="e">
        <f>'Accueils 12-17 ans'!#REF!</f>
        <v>#REF!</v>
      </c>
      <c r="C2616" s="1217" t="s">
        <v>690</v>
      </c>
      <c r="D2616" s="1218" t="s">
        <v>605</v>
      </c>
      <c r="E2616" s="1223" t="str">
        <f>'Accueils 12-17 ans'!B55</f>
        <v>Responsable 1</v>
      </c>
      <c r="F2616" s="1224">
        <f>'Accueils 12-17 ans'!C55</f>
        <v>0</v>
      </c>
      <c r="G2616" s="1225">
        <f>'Accueils 12-17 ans'!D55</f>
        <v>0</v>
      </c>
      <c r="H2616" s="1226">
        <f>'Accueils 12-17 ans'!E55</f>
        <v>0</v>
      </c>
    </row>
    <row r="2617" spans="1:8" x14ac:dyDescent="0.25">
      <c r="A2617" s="1436" t="s">
        <v>631</v>
      </c>
      <c r="B2617" s="1217" t="e">
        <f>'Accueils 12-17 ans'!#REF!</f>
        <v>#REF!</v>
      </c>
      <c r="C2617" s="1217" t="s">
        <v>690</v>
      </c>
      <c r="D2617" s="1218" t="s">
        <v>605</v>
      </c>
      <c r="E2617" s="1223" t="str">
        <f>'Accueils 12-17 ans'!B56</f>
        <v>Responsable 2</v>
      </c>
      <c r="F2617" s="1224">
        <f>'Accueils 12-17 ans'!C56</f>
        <v>0</v>
      </c>
      <c r="G2617" s="1225">
        <f>'Accueils 12-17 ans'!D56</f>
        <v>0</v>
      </c>
      <c r="H2617" s="1226">
        <f>'Accueils 12-17 ans'!E56</f>
        <v>0</v>
      </c>
    </row>
    <row r="2618" spans="1:8" x14ac:dyDescent="0.25">
      <c r="A2618" s="1436" t="s">
        <v>631</v>
      </c>
      <c r="B2618" s="1217" t="e">
        <f>'Accueils 12-17 ans'!#REF!</f>
        <v>#REF!</v>
      </c>
      <c r="C2618" s="1217" t="s">
        <v>690</v>
      </c>
      <c r="D2618" s="1218" t="s">
        <v>605</v>
      </c>
      <c r="E2618" s="1223" t="str">
        <f>'Accueils 12-17 ans'!B57</f>
        <v>Responsable 3</v>
      </c>
      <c r="F2618" s="1224">
        <f>'Accueils 12-17 ans'!C57</f>
        <v>0</v>
      </c>
      <c r="G2618" s="1225">
        <f>'Accueils 12-17 ans'!D57</f>
        <v>0</v>
      </c>
      <c r="H2618" s="1226">
        <f>'Accueils 12-17 ans'!E57</f>
        <v>0</v>
      </c>
    </row>
    <row r="2619" spans="1:8" x14ac:dyDescent="0.25">
      <c r="A2619" s="1436" t="s">
        <v>631</v>
      </c>
      <c r="B2619" s="1217" t="e">
        <f>'Accueils 12-17 ans'!#REF!</f>
        <v>#REF!</v>
      </c>
      <c r="C2619" s="1217" t="s">
        <v>690</v>
      </c>
      <c r="D2619" s="1218" t="s">
        <v>46</v>
      </c>
      <c r="E2619" s="1223" t="str">
        <f>'Accueils 12-17 ans'!B61</f>
        <v>Animateur 1</v>
      </c>
      <c r="F2619" s="1224">
        <f>'Accueils 12-17 ans'!C61</f>
        <v>0</v>
      </c>
      <c r="G2619" s="1225">
        <f>'Accueils 12-17 ans'!D61</f>
        <v>0</v>
      </c>
      <c r="H2619" s="1226">
        <f>'Accueils 12-17 ans'!E61</f>
        <v>0</v>
      </c>
    </row>
    <row r="2620" spans="1:8" x14ac:dyDescent="0.25">
      <c r="A2620" s="1436" t="s">
        <v>631</v>
      </c>
      <c r="B2620" s="1217" t="e">
        <f>'Accueils 12-17 ans'!#REF!</f>
        <v>#REF!</v>
      </c>
      <c r="C2620" s="1217" t="s">
        <v>690</v>
      </c>
      <c r="D2620" s="1218" t="s">
        <v>46</v>
      </c>
      <c r="E2620" s="1223" t="str">
        <f>'Accueils 12-17 ans'!B62</f>
        <v>Animateur 2</v>
      </c>
      <c r="F2620" s="1224">
        <f>'Accueils 12-17 ans'!C62</f>
        <v>0</v>
      </c>
      <c r="G2620" s="1225">
        <f>'Accueils 12-17 ans'!D62</f>
        <v>0</v>
      </c>
      <c r="H2620" s="1226">
        <f>'Accueils 12-17 ans'!E62</f>
        <v>0</v>
      </c>
    </row>
    <row r="2621" spans="1:8" x14ac:dyDescent="0.25">
      <c r="A2621" s="1436" t="s">
        <v>631</v>
      </c>
      <c r="B2621" s="1217" t="e">
        <f>'Accueils 12-17 ans'!#REF!</f>
        <v>#REF!</v>
      </c>
      <c r="C2621" s="1217" t="s">
        <v>690</v>
      </c>
      <c r="D2621" s="1218" t="s">
        <v>46</v>
      </c>
      <c r="E2621" s="1223" t="str">
        <f>'Accueils 12-17 ans'!B63</f>
        <v>Animateur 3</v>
      </c>
      <c r="F2621" s="1224">
        <f>'Accueils 12-17 ans'!C63</f>
        <v>0</v>
      </c>
      <c r="G2621" s="1225">
        <f>'Accueils 12-17 ans'!D63</f>
        <v>0</v>
      </c>
      <c r="H2621" s="1226">
        <f>'Accueils 12-17 ans'!E63</f>
        <v>0</v>
      </c>
    </row>
    <row r="2622" spans="1:8" x14ac:dyDescent="0.25">
      <c r="A2622" s="1436" t="s">
        <v>631</v>
      </c>
      <c r="B2622" s="1217" t="e">
        <f>'Accueils 12-17 ans'!#REF!</f>
        <v>#REF!</v>
      </c>
      <c r="C2622" s="1217" t="s">
        <v>690</v>
      </c>
      <c r="D2622" s="1218" t="s">
        <v>46</v>
      </c>
      <c r="E2622" s="1223" t="str">
        <f>'Accueils 12-17 ans'!B64</f>
        <v>Animateur 4</v>
      </c>
      <c r="F2622" s="1224">
        <f>'Accueils 12-17 ans'!C64</f>
        <v>0</v>
      </c>
      <c r="G2622" s="1225">
        <f>'Accueils 12-17 ans'!D64</f>
        <v>0</v>
      </c>
      <c r="H2622" s="1226">
        <f>'Accueils 12-17 ans'!E64</f>
        <v>0</v>
      </c>
    </row>
    <row r="2623" spans="1:8" x14ac:dyDescent="0.25">
      <c r="A2623" s="1436" t="s">
        <v>631</v>
      </c>
      <c r="B2623" s="1217" t="e">
        <f>'Accueils 12-17 ans'!#REF!</f>
        <v>#REF!</v>
      </c>
      <c r="C2623" s="1217" t="s">
        <v>690</v>
      </c>
      <c r="D2623" s="1218" t="s">
        <v>46</v>
      </c>
      <c r="E2623" s="1223" t="str">
        <f>'Accueils 12-17 ans'!B65</f>
        <v>Animateur 5</v>
      </c>
      <c r="F2623" s="1224">
        <f>'Accueils 12-17 ans'!C65</f>
        <v>0</v>
      </c>
      <c r="G2623" s="1225">
        <f>'Accueils 12-17 ans'!D65</f>
        <v>0</v>
      </c>
      <c r="H2623" s="1226">
        <f>'Accueils 12-17 ans'!E65</f>
        <v>0</v>
      </c>
    </row>
    <row r="2624" spans="1:8" x14ac:dyDescent="0.25">
      <c r="A2624" s="1436" t="s">
        <v>631</v>
      </c>
      <c r="B2624" s="1217" t="e">
        <f>'Accueils 12-17 ans'!#REF!</f>
        <v>#REF!</v>
      </c>
      <c r="C2624" s="1217" t="s">
        <v>690</v>
      </c>
      <c r="D2624" s="1218" t="s">
        <v>46</v>
      </c>
      <c r="E2624" s="1223" t="str">
        <f>'Accueils 12-17 ans'!B66</f>
        <v>Animateur 6</v>
      </c>
      <c r="F2624" s="1224">
        <f>'Accueils 12-17 ans'!C66</f>
        <v>0</v>
      </c>
      <c r="G2624" s="1225">
        <f>'Accueils 12-17 ans'!D66</f>
        <v>0</v>
      </c>
      <c r="H2624" s="1226">
        <f>'Accueils 12-17 ans'!E66</f>
        <v>0</v>
      </c>
    </row>
    <row r="2625" spans="1:8" x14ac:dyDescent="0.25">
      <c r="A2625" s="1436" t="s">
        <v>631</v>
      </c>
      <c r="B2625" s="1217" t="e">
        <f>'Accueils 12-17 ans'!#REF!</f>
        <v>#REF!</v>
      </c>
      <c r="C2625" s="1217" t="s">
        <v>690</v>
      </c>
      <c r="D2625" s="1218" t="s">
        <v>46</v>
      </c>
      <c r="E2625" s="1223" t="str">
        <f>'Accueils 12-17 ans'!B67</f>
        <v>Animateur 7</v>
      </c>
      <c r="F2625" s="1224">
        <f>'Accueils 12-17 ans'!C67</f>
        <v>0</v>
      </c>
      <c r="G2625" s="1225">
        <f>'Accueils 12-17 ans'!D67</f>
        <v>0</v>
      </c>
      <c r="H2625" s="1226">
        <f>'Accueils 12-17 ans'!E67</f>
        <v>0</v>
      </c>
    </row>
    <row r="2626" spans="1:8" x14ac:dyDescent="0.25">
      <c r="A2626" s="1436" t="s">
        <v>631</v>
      </c>
      <c r="B2626" s="1217" t="e">
        <f>'Accueils 12-17 ans'!#REF!</f>
        <v>#REF!</v>
      </c>
      <c r="C2626" s="1217" t="s">
        <v>690</v>
      </c>
      <c r="D2626" s="1218" t="s">
        <v>46</v>
      </c>
      <c r="E2626" s="1223" t="str">
        <f>'Accueils 12-17 ans'!B68</f>
        <v>Animateur 8</v>
      </c>
      <c r="F2626" s="1224">
        <f>'Accueils 12-17 ans'!C68</f>
        <v>0</v>
      </c>
      <c r="G2626" s="1225">
        <f>'Accueils 12-17 ans'!D68</f>
        <v>0</v>
      </c>
      <c r="H2626" s="1226">
        <f>'Accueils 12-17 ans'!E68</f>
        <v>0</v>
      </c>
    </row>
    <row r="2627" spans="1:8" x14ac:dyDescent="0.25">
      <c r="A2627" s="1436" t="s">
        <v>631</v>
      </c>
      <c r="B2627" s="1217" t="e">
        <f>'Accueils 12-17 ans'!#REF!</f>
        <v>#REF!</v>
      </c>
      <c r="C2627" s="1217" t="s">
        <v>690</v>
      </c>
      <c r="D2627" s="1218" t="s">
        <v>46</v>
      </c>
      <c r="E2627" s="1223" t="str">
        <f>'Accueils 12-17 ans'!B69</f>
        <v>Animateur 9</v>
      </c>
      <c r="F2627" s="1224">
        <f>'Accueils 12-17 ans'!C69</f>
        <v>0</v>
      </c>
      <c r="G2627" s="1225">
        <f>'Accueils 12-17 ans'!D69</f>
        <v>0</v>
      </c>
      <c r="H2627" s="1226">
        <f>'Accueils 12-17 ans'!E69</f>
        <v>0</v>
      </c>
    </row>
    <row r="2628" spans="1:8" x14ac:dyDescent="0.25">
      <c r="A2628" s="1436" t="s">
        <v>631</v>
      </c>
      <c r="B2628" s="1217" t="e">
        <f>'Accueils 12-17 ans'!#REF!</f>
        <v>#REF!</v>
      </c>
      <c r="C2628" s="1217" t="s">
        <v>690</v>
      </c>
      <c r="D2628" s="1218" t="s">
        <v>46</v>
      </c>
      <c r="E2628" s="1223" t="str">
        <f>'Accueils 12-17 ans'!B70</f>
        <v>Animateur 10</v>
      </c>
      <c r="F2628" s="1224">
        <f>'Accueils 12-17 ans'!C70</f>
        <v>0</v>
      </c>
      <c r="G2628" s="1225">
        <f>'Accueils 12-17 ans'!D70</f>
        <v>0</v>
      </c>
      <c r="H2628" s="1226">
        <f>'Accueils 12-17 ans'!E70</f>
        <v>0</v>
      </c>
    </row>
    <row r="2629" spans="1:8" x14ac:dyDescent="0.25">
      <c r="A2629" s="1436" t="s">
        <v>631</v>
      </c>
      <c r="B2629" s="1217" t="e">
        <f>'Accueils 12-17 ans'!#REF!</f>
        <v>#REF!</v>
      </c>
      <c r="C2629" s="1217" t="s">
        <v>690</v>
      </c>
      <c r="D2629" s="1218" t="s">
        <v>46</v>
      </c>
      <c r="E2629" s="1223" t="str">
        <f>'Accueils 12-17 ans'!B71</f>
        <v>Animateur 11</v>
      </c>
      <c r="F2629" s="1224">
        <f>'Accueils 12-17 ans'!C71</f>
        <v>0</v>
      </c>
      <c r="G2629" s="1225">
        <f>'Accueils 12-17 ans'!D71</f>
        <v>0</v>
      </c>
      <c r="H2629" s="1226">
        <f>'Accueils 12-17 ans'!E71</f>
        <v>0</v>
      </c>
    </row>
    <row r="2630" spans="1:8" x14ac:dyDescent="0.25">
      <c r="A2630" s="1436" t="s">
        <v>631</v>
      </c>
      <c r="B2630" s="1217" t="e">
        <f>'Accueils 12-17 ans'!#REF!</f>
        <v>#REF!</v>
      </c>
      <c r="C2630" s="1217" t="s">
        <v>690</v>
      </c>
      <c r="D2630" s="1218" t="s">
        <v>46</v>
      </c>
      <c r="E2630" s="1223" t="str">
        <f>'Accueils 12-17 ans'!B72</f>
        <v>Animateur 12</v>
      </c>
      <c r="F2630" s="1224">
        <f>'Accueils 12-17 ans'!C72</f>
        <v>0</v>
      </c>
      <c r="G2630" s="1225">
        <f>'Accueils 12-17 ans'!D72</f>
        <v>0</v>
      </c>
      <c r="H2630" s="1226">
        <f>'Accueils 12-17 ans'!E72</f>
        <v>0</v>
      </c>
    </row>
    <row r="2631" spans="1:8" x14ac:dyDescent="0.25">
      <c r="A2631" s="1436" t="s">
        <v>631</v>
      </c>
      <c r="B2631" s="1217" t="e">
        <f>'Accueils 12-17 ans'!#REF!</f>
        <v>#REF!</v>
      </c>
      <c r="C2631" s="1217" t="s">
        <v>690</v>
      </c>
      <c r="D2631" s="1218" t="s">
        <v>46</v>
      </c>
      <c r="E2631" s="1223" t="str">
        <f>'Accueils 12-17 ans'!B73</f>
        <v>Animateur 13</v>
      </c>
      <c r="F2631" s="1224">
        <f>'Accueils 12-17 ans'!C73</f>
        <v>0</v>
      </c>
      <c r="G2631" s="1225">
        <f>'Accueils 12-17 ans'!D73</f>
        <v>0</v>
      </c>
      <c r="H2631" s="1226">
        <f>'Accueils 12-17 ans'!E73</f>
        <v>0</v>
      </c>
    </row>
    <row r="2632" spans="1:8" x14ac:dyDescent="0.25">
      <c r="A2632" s="1436" t="s">
        <v>631</v>
      </c>
      <c r="B2632" s="1217" t="e">
        <f>'Accueils 12-17 ans'!#REF!</f>
        <v>#REF!</v>
      </c>
      <c r="C2632" s="1217" t="s">
        <v>690</v>
      </c>
      <c r="D2632" s="1218" t="s">
        <v>46</v>
      </c>
      <c r="E2632" s="1223" t="str">
        <f>'Accueils 12-17 ans'!B74</f>
        <v>Animateur 14</v>
      </c>
      <c r="F2632" s="1224">
        <f>'Accueils 12-17 ans'!C74</f>
        <v>0</v>
      </c>
      <c r="G2632" s="1225">
        <f>'Accueils 12-17 ans'!D74</f>
        <v>0</v>
      </c>
      <c r="H2632" s="1226">
        <f>'Accueils 12-17 ans'!E74</f>
        <v>0</v>
      </c>
    </row>
    <row r="2633" spans="1:8" x14ac:dyDescent="0.25">
      <c r="A2633" s="1436" t="s">
        <v>631</v>
      </c>
      <c r="B2633" s="1217" t="e">
        <f>'Accueils 12-17 ans'!#REF!</f>
        <v>#REF!</v>
      </c>
      <c r="C2633" s="1217" t="s">
        <v>690</v>
      </c>
      <c r="D2633" s="1218" t="s">
        <v>46</v>
      </c>
      <c r="E2633" s="1223" t="str">
        <f>'Accueils 12-17 ans'!B75</f>
        <v>Animateur 15</v>
      </c>
      <c r="F2633" s="1224">
        <f>'Accueils 12-17 ans'!C75</f>
        <v>0</v>
      </c>
      <c r="G2633" s="1225">
        <f>'Accueils 12-17 ans'!D75</f>
        <v>0</v>
      </c>
      <c r="H2633" s="1226">
        <f>'Accueils 12-17 ans'!E75</f>
        <v>0</v>
      </c>
    </row>
    <row r="2634" spans="1:8" x14ac:dyDescent="0.25">
      <c r="A2634" s="1436" t="s">
        <v>631</v>
      </c>
      <c r="B2634" s="1217" t="e">
        <f>'Accueils 12-17 ans'!#REF!</f>
        <v>#REF!</v>
      </c>
      <c r="C2634" s="1217" t="s">
        <v>690</v>
      </c>
      <c r="D2634" s="1218" t="s">
        <v>315</v>
      </c>
      <c r="E2634" s="1223" t="str">
        <f>'Accueils 12-17 ans'!B79</f>
        <v>Agents d'entretien 1</v>
      </c>
      <c r="F2634" s="1224">
        <f>'Accueils 12-17 ans'!C79</f>
        <v>0</v>
      </c>
      <c r="G2634" s="1225">
        <f>'Accueils 12-17 ans'!D79</f>
        <v>0</v>
      </c>
      <c r="H2634" s="1226">
        <f>'Accueils 12-17 ans'!E79</f>
        <v>0</v>
      </c>
    </row>
    <row r="2635" spans="1:8" x14ac:dyDescent="0.25">
      <c r="A2635" s="1436" t="s">
        <v>631</v>
      </c>
      <c r="B2635" s="1217" t="e">
        <f>'Accueils 12-17 ans'!#REF!</f>
        <v>#REF!</v>
      </c>
      <c r="C2635" s="1217" t="s">
        <v>690</v>
      </c>
      <c r="D2635" s="1218" t="s">
        <v>315</v>
      </c>
      <c r="E2635" s="1223" t="str">
        <f>'Accueils 12-17 ans'!B80</f>
        <v>Agents d'entretien 2</v>
      </c>
      <c r="F2635" s="1224">
        <f>'Accueils 12-17 ans'!C80</f>
        <v>0</v>
      </c>
      <c r="G2635" s="1225">
        <f>'Accueils 12-17 ans'!D80</f>
        <v>0</v>
      </c>
      <c r="H2635" s="1226">
        <f>'Accueils 12-17 ans'!E80</f>
        <v>0</v>
      </c>
    </row>
    <row r="2636" spans="1:8" x14ac:dyDescent="0.25">
      <c r="A2636" s="1436" t="s">
        <v>631</v>
      </c>
      <c r="B2636" s="1217" t="e">
        <f>'Accueils 12-17 ans'!#REF!</f>
        <v>#REF!</v>
      </c>
      <c r="C2636" s="1217" t="s">
        <v>690</v>
      </c>
      <c r="D2636" s="1218" t="s">
        <v>315</v>
      </c>
      <c r="E2636" s="1223" t="str">
        <f>'Accueils 12-17 ans'!B81</f>
        <v>Agents d'entretien 3</v>
      </c>
      <c r="F2636" s="1224">
        <f>'Accueils 12-17 ans'!C81</f>
        <v>0</v>
      </c>
      <c r="G2636" s="1225">
        <f>'Accueils 12-17 ans'!D81</f>
        <v>0</v>
      </c>
      <c r="H2636" s="1226">
        <f>'Accueils 12-17 ans'!E81</f>
        <v>0</v>
      </c>
    </row>
    <row r="2637" spans="1:8" x14ac:dyDescent="0.25">
      <c r="A2637" s="1436" t="s">
        <v>631</v>
      </c>
      <c r="B2637" s="1217" t="e">
        <f>'Accueils 12-17 ans'!#REF!</f>
        <v>#REF!</v>
      </c>
      <c r="C2637" s="1217" t="s">
        <v>690</v>
      </c>
      <c r="D2637" s="1218" t="s">
        <v>316</v>
      </c>
      <c r="E2637" s="1223" t="str">
        <f>'Accueils 12-17 ans'!B85</f>
        <v>Secrétaire 1</v>
      </c>
      <c r="F2637" s="1224">
        <f>'Accueils 12-17 ans'!C85</f>
        <v>0</v>
      </c>
      <c r="G2637" s="1225">
        <f>'Accueils 12-17 ans'!D85</f>
        <v>0</v>
      </c>
      <c r="H2637" s="1226">
        <f>'Accueils 12-17 ans'!E85</f>
        <v>0</v>
      </c>
    </row>
    <row r="2638" spans="1:8" x14ac:dyDescent="0.25">
      <c r="A2638" s="1436" t="s">
        <v>631</v>
      </c>
      <c r="B2638" s="1217" t="e">
        <f>'Accueils 12-17 ans'!#REF!</f>
        <v>#REF!</v>
      </c>
      <c r="C2638" s="1217" t="s">
        <v>690</v>
      </c>
      <c r="D2638" s="1218" t="s">
        <v>316</v>
      </c>
      <c r="E2638" s="1223" t="str">
        <f>'Accueils 12-17 ans'!B86</f>
        <v>Secrétaire 2</v>
      </c>
      <c r="F2638" s="1224">
        <f>'Accueils 12-17 ans'!C86</f>
        <v>0</v>
      </c>
      <c r="G2638" s="1225">
        <f>'Accueils 12-17 ans'!D86</f>
        <v>0</v>
      </c>
      <c r="H2638" s="1226">
        <f>'Accueils 12-17 ans'!E86</f>
        <v>0</v>
      </c>
    </row>
    <row r="2639" spans="1:8" x14ac:dyDescent="0.25">
      <c r="A2639" s="1436" t="s">
        <v>631</v>
      </c>
      <c r="B2639" s="1217" t="e">
        <f>'Accueils 12-17 ans'!#REF!</f>
        <v>#REF!</v>
      </c>
      <c r="C2639" s="1217" t="s">
        <v>690</v>
      </c>
      <c r="D2639" s="1218" t="s">
        <v>316</v>
      </c>
      <c r="E2639" s="1223" t="str">
        <f>'Accueils 12-17 ans'!B87</f>
        <v>Secrétaire 3</v>
      </c>
      <c r="F2639" s="1224">
        <f>'Accueils 12-17 ans'!C87</f>
        <v>0</v>
      </c>
      <c r="G2639" s="1225">
        <f>'Accueils 12-17 ans'!D87</f>
        <v>0</v>
      </c>
      <c r="H2639" s="1226">
        <f>'Accueils 12-17 ans'!E87</f>
        <v>0</v>
      </c>
    </row>
    <row r="2640" spans="1:8" x14ac:dyDescent="0.25">
      <c r="A2640" s="1436" t="s">
        <v>631</v>
      </c>
      <c r="B2640" s="1217" t="e">
        <f>'Accueils 12-17 ans'!#REF!</f>
        <v>#REF!</v>
      </c>
      <c r="C2640" s="1217" t="s">
        <v>690</v>
      </c>
      <c r="D2640" s="1218" t="s">
        <v>316</v>
      </c>
      <c r="E2640" s="1223" t="str">
        <f>'Accueils 12-17 ans'!B88</f>
        <v>Secrétaire 4</v>
      </c>
      <c r="F2640" s="1224">
        <f>'Accueils 12-17 ans'!C88</f>
        <v>0</v>
      </c>
      <c r="G2640" s="1225">
        <f>'Accueils 12-17 ans'!D88</f>
        <v>0</v>
      </c>
      <c r="H2640" s="1226">
        <f>'Accueils 12-17 ans'!E88</f>
        <v>0</v>
      </c>
    </row>
    <row r="2641" spans="1:8" x14ac:dyDescent="0.25">
      <c r="A2641" s="1436" t="s">
        <v>631</v>
      </c>
      <c r="B2641" s="1217" t="e">
        <f>'Accueils 12-17 ans'!#REF!</f>
        <v>#REF!</v>
      </c>
      <c r="C2641" s="1217" t="s">
        <v>690</v>
      </c>
      <c r="D2641" s="1218" t="s">
        <v>316</v>
      </c>
      <c r="E2641" s="1223" t="str">
        <f>'Accueils 12-17 ans'!B89</f>
        <v>Secrétaire 5</v>
      </c>
      <c r="F2641" s="1224">
        <f>'Accueils 12-17 ans'!C89</f>
        <v>0</v>
      </c>
      <c r="G2641" s="1225">
        <f>'Accueils 12-17 ans'!D89</f>
        <v>0</v>
      </c>
      <c r="H2641" s="1226">
        <f>'Accueils 12-17 ans'!E89</f>
        <v>0</v>
      </c>
    </row>
    <row r="2642" spans="1:8" x14ac:dyDescent="0.25">
      <c r="A2642" s="1436" t="s">
        <v>631</v>
      </c>
      <c r="B2642" s="1217" t="e">
        <f>'Accueils 12-17 ans'!#REF!</f>
        <v>#REF!</v>
      </c>
      <c r="C2642" s="1217" t="s">
        <v>691</v>
      </c>
      <c r="D2642" s="1218" t="s">
        <v>21</v>
      </c>
      <c r="E2642" s="1223" t="e">
        <f>'Accueils 12-17 ans'!#REF!</f>
        <v>#REF!</v>
      </c>
      <c r="F2642" s="1224" t="e">
        <f>'Accueils 12-17 ans'!#REF!</f>
        <v>#REF!</v>
      </c>
      <c r="G2642" s="1225" t="e">
        <f>'Accueils 12-17 ans'!#REF!</f>
        <v>#REF!</v>
      </c>
      <c r="H2642" s="1226" t="e">
        <f>'Accueils 12-17 ans'!#REF!</f>
        <v>#REF!</v>
      </c>
    </row>
    <row r="2643" spans="1:8" x14ac:dyDescent="0.25">
      <c r="A2643" s="1436" t="s">
        <v>631</v>
      </c>
      <c r="B2643" s="1217" t="s">
        <v>625</v>
      </c>
      <c r="C2643" s="1217" t="s">
        <v>691</v>
      </c>
      <c r="D2643" s="1218" t="s">
        <v>21</v>
      </c>
      <c r="E2643" s="1223" t="e">
        <f>'Accueils 12-17 ans'!#REF!</f>
        <v>#REF!</v>
      </c>
      <c r="F2643" s="1224" t="e">
        <f>'Accueils 12-17 ans'!#REF!</f>
        <v>#REF!</v>
      </c>
      <c r="G2643" s="1225" t="e">
        <f>'Accueils 12-17 ans'!#REF!</f>
        <v>#REF!</v>
      </c>
      <c r="H2643" s="1226" t="e">
        <f>'Accueils 12-17 ans'!#REF!</f>
        <v>#REF!</v>
      </c>
    </row>
    <row r="2644" spans="1:8" x14ac:dyDescent="0.25">
      <c r="A2644" s="1436" t="s">
        <v>631</v>
      </c>
      <c r="B2644" s="1217" t="s">
        <v>625</v>
      </c>
      <c r="C2644" s="1217" t="s">
        <v>691</v>
      </c>
      <c r="D2644" s="1218" t="s">
        <v>21</v>
      </c>
      <c r="E2644" s="1223" t="e">
        <f>'Accueils 12-17 ans'!#REF!</f>
        <v>#REF!</v>
      </c>
      <c r="F2644" s="1224" t="e">
        <f>'Accueils 12-17 ans'!#REF!</f>
        <v>#REF!</v>
      </c>
      <c r="G2644" s="1225" t="e">
        <f>'Accueils 12-17 ans'!#REF!</f>
        <v>#REF!</v>
      </c>
      <c r="H2644" s="1226" t="e">
        <f>'Accueils 12-17 ans'!#REF!</f>
        <v>#REF!</v>
      </c>
    </row>
    <row r="2645" spans="1:8" x14ac:dyDescent="0.25">
      <c r="A2645" s="1436" t="s">
        <v>631</v>
      </c>
      <c r="B2645" s="1217" t="s">
        <v>625</v>
      </c>
      <c r="C2645" s="1217" t="s">
        <v>691</v>
      </c>
      <c r="D2645" s="1218" t="s">
        <v>605</v>
      </c>
      <c r="E2645" s="1223" t="e">
        <f>'Accueils 12-17 ans'!#REF!</f>
        <v>#REF!</v>
      </c>
      <c r="F2645" s="1224" t="e">
        <f>'Accueils 12-17 ans'!#REF!</f>
        <v>#REF!</v>
      </c>
      <c r="G2645" s="1225" t="e">
        <f>'Accueils 12-17 ans'!#REF!</f>
        <v>#REF!</v>
      </c>
      <c r="H2645" s="1226" t="e">
        <f>'Accueils 12-17 ans'!#REF!</f>
        <v>#REF!</v>
      </c>
    </row>
    <row r="2646" spans="1:8" x14ac:dyDescent="0.25">
      <c r="A2646" s="1436" t="s">
        <v>631</v>
      </c>
      <c r="B2646" s="1217" t="s">
        <v>625</v>
      </c>
      <c r="C2646" s="1217" t="s">
        <v>691</v>
      </c>
      <c r="D2646" s="1218" t="s">
        <v>605</v>
      </c>
      <c r="E2646" s="1223" t="e">
        <f>'Accueils 12-17 ans'!#REF!</f>
        <v>#REF!</v>
      </c>
      <c r="F2646" s="1224" t="e">
        <f>'Accueils 12-17 ans'!#REF!</f>
        <v>#REF!</v>
      </c>
      <c r="G2646" s="1225" t="e">
        <f>'Accueils 12-17 ans'!#REF!</f>
        <v>#REF!</v>
      </c>
      <c r="H2646" s="1226" t="e">
        <f>'Accueils 12-17 ans'!#REF!</f>
        <v>#REF!</v>
      </c>
    </row>
    <row r="2647" spans="1:8" x14ac:dyDescent="0.25">
      <c r="A2647" s="1436" t="s">
        <v>631</v>
      </c>
      <c r="B2647" s="1217" t="s">
        <v>625</v>
      </c>
      <c r="C2647" s="1217" t="s">
        <v>691</v>
      </c>
      <c r="D2647" s="1218" t="s">
        <v>605</v>
      </c>
      <c r="E2647" s="1223" t="e">
        <f>'Accueils 12-17 ans'!#REF!</f>
        <v>#REF!</v>
      </c>
      <c r="F2647" s="1224" t="e">
        <f>'Accueils 12-17 ans'!#REF!</f>
        <v>#REF!</v>
      </c>
      <c r="G2647" s="1225" t="e">
        <f>'Accueils 12-17 ans'!#REF!</f>
        <v>#REF!</v>
      </c>
      <c r="H2647" s="1226" t="e">
        <f>'Accueils 12-17 ans'!#REF!</f>
        <v>#REF!</v>
      </c>
    </row>
    <row r="2648" spans="1:8" x14ac:dyDescent="0.25">
      <c r="A2648" s="1436" t="s">
        <v>631</v>
      </c>
      <c r="B2648" s="1217" t="s">
        <v>625</v>
      </c>
      <c r="C2648" s="1217" t="s">
        <v>691</v>
      </c>
      <c r="D2648" s="1218" t="s">
        <v>46</v>
      </c>
      <c r="E2648" s="1223" t="e">
        <f>'Accueils 12-17 ans'!#REF!</f>
        <v>#REF!</v>
      </c>
      <c r="F2648" s="1224" t="e">
        <f>'Accueils 12-17 ans'!#REF!</f>
        <v>#REF!</v>
      </c>
      <c r="G2648" s="1225" t="e">
        <f>'Accueils 12-17 ans'!#REF!</f>
        <v>#REF!</v>
      </c>
      <c r="H2648" s="1226" t="e">
        <f>'Accueils 12-17 ans'!#REF!</f>
        <v>#REF!</v>
      </c>
    </row>
    <row r="2649" spans="1:8" x14ac:dyDescent="0.25">
      <c r="A2649" s="1436" t="s">
        <v>631</v>
      </c>
      <c r="B2649" s="1217" t="s">
        <v>625</v>
      </c>
      <c r="C2649" s="1217" t="s">
        <v>691</v>
      </c>
      <c r="D2649" s="1218" t="s">
        <v>46</v>
      </c>
      <c r="E2649" s="1223" t="e">
        <f>'Accueils 12-17 ans'!#REF!</f>
        <v>#REF!</v>
      </c>
      <c r="F2649" s="1224" t="e">
        <f>'Accueils 12-17 ans'!#REF!</f>
        <v>#REF!</v>
      </c>
      <c r="G2649" s="1225" t="e">
        <f>'Accueils 12-17 ans'!#REF!</f>
        <v>#REF!</v>
      </c>
      <c r="H2649" s="1226" t="e">
        <f>'Accueils 12-17 ans'!#REF!</f>
        <v>#REF!</v>
      </c>
    </row>
    <row r="2650" spans="1:8" x14ac:dyDescent="0.25">
      <c r="A2650" s="1436" t="s">
        <v>631</v>
      </c>
      <c r="B2650" s="1217" t="s">
        <v>625</v>
      </c>
      <c r="C2650" s="1217" t="s">
        <v>691</v>
      </c>
      <c r="D2650" s="1218" t="s">
        <v>46</v>
      </c>
      <c r="E2650" s="1223" t="e">
        <f>'Accueils 12-17 ans'!#REF!</f>
        <v>#REF!</v>
      </c>
      <c r="F2650" s="1224" t="e">
        <f>'Accueils 12-17 ans'!#REF!</f>
        <v>#REF!</v>
      </c>
      <c r="G2650" s="1225" t="e">
        <f>'Accueils 12-17 ans'!#REF!</f>
        <v>#REF!</v>
      </c>
      <c r="H2650" s="1226" t="e">
        <f>'Accueils 12-17 ans'!#REF!</f>
        <v>#REF!</v>
      </c>
    </row>
    <row r="2651" spans="1:8" x14ac:dyDescent="0.25">
      <c r="A2651" s="1436" t="s">
        <v>631</v>
      </c>
      <c r="B2651" s="1217" t="s">
        <v>625</v>
      </c>
      <c r="C2651" s="1217" t="s">
        <v>691</v>
      </c>
      <c r="D2651" s="1218" t="s">
        <v>46</v>
      </c>
      <c r="E2651" s="1223" t="e">
        <f>'Accueils 12-17 ans'!#REF!</f>
        <v>#REF!</v>
      </c>
      <c r="F2651" s="1224" t="e">
        <f>'Accueils 12-17 ans'!#REF!</f>
        <v>#REF!</v>
      </c>
      <c r="G2651" s="1225" t="e">
        <f>'Accueils 12-17 ans'!#REF!</f>
        <v>#REF!</v>
      </c>
      <c r="H2651" s="1226" t="e">
        <f>'Accueils 12-17 ans'!#REF!</f>
        <v>#REF!</v>
      </c>
    </row>
    <row r="2652" spans="1:8" x14ac:dyDescent="0.25">
      <c r="A2652" s="1436" t="s">
        <v>631</v>
      </c>
      <c r="B2652" s="1217" t="s">
        <v>625</v>
      </c>
      <c r="C2652" s="1217" t="s">
        <v>691</v>
      </c>
      <c r="D2652" s="1218" t="s">
        <v>46</v>
      </c>
      <c r="E2652" s="1223" t="e">
        <f>'Accueils 12-17 ans'!#REF!</f>
        <v>#REF!</v>
      </c>
      <c r="F2652" s="1224" t="e">
        <f>'Accueils 12-17 ans'!#REF!</f>
        <v>#REF!</v>
      </c>
      <c r="G2652" s="1225" t="e">
        <f>'Accueils 12-17 ans'!#REF!</f>
        <v>#REF!</v>
      </c>
      <c r="H2652" s="1226" t="e">
        <f>'Accueils 12-17 ans'!#REF!</f>
        <v>#REF!</v>
      </c>
    </row>
    <row r="2653" spans="1:8" x14ac:dyDescent="0.25">
      <c r="A2653" s="1436" t="s">
        <v>631</v>
      </c>
      <c r="B2653" s="1217" t="s">
        <v>625</v>
      </c>
      <c r="C2653" s="1217" t="s">
        <v>691</v>
      </c>
      <c r="D2653" s="1218" t="s">
        <v>46</v>
      </c>
      <c r="E2653" s="1223" t="e">
        <f>'Accueils 12-17 ans'!#REF!</f>
        <v>#REF!</v>
      </c>
      <c r="F2653" s="1224" t="e">
        <f>'Accueils 12-17 ans'!#REF!</f>
        <v>#REF!</v>
      </c>
      <c r="G2653" s="1225" t="e">
        <f>'Accueils 12-17 ans'!#REF!</f>
        <v>#REF!</v>
      </c>
      <c r="H2653" s="1226" t="e">
        <f>'Accueils 12-17 ans'!#REF!</f>
        <v>#REF!</v>
      </c>
    </row>
    <row r="2654" spans="1:8" x14ac:dyDescent="0.25">
      <c r="A2654" s="1436" t="s">
        <v>631</v>
      </c>
      <c r="B2654" s="1217" t="s">
        <v>625</v>
      </c>
      <c r="C2654" s="1217" t="s">
        <v>691</v>
      </c>
      <c r="D2654" s="1218" t="s">
        <v>46</v>
      </c>
      <c r="E2654" s="1223" t="e">
        <f>'Accueils 12-17 ans'!#REF!</f>
        <v>#REF!</v>
      </c>
      <c r="F2654" s="1224" t="e">
        <f>'Accueils 12-17 ans'!#REF!</f>
        <v>#REF!</v>
      </c>
      <c r="G2654" s="1225" t="e">
        <f>'Accueils 12-17 ans'!#REF!</f>
        <v>#REF!</v>
      </c>
      <c r="H2654" s="1226" t="e">
        <f>'Accueils 12-17 ans'!#REF!</f>
        <v>#REF!</v>
      </c>
    </row>
    <row r="2655" spans="1:8" x14ac:dyDescent="0.25">
      <c r="A2655" s="1436" t="s">
        <v>631</v>
      </c>
      <c r="B2655" s="1217" t="s">
        <v>625</v>
      </c>
      <c r="C2655" s="1217" t="s">
        <v>691</v>
      </c>
      <c r="D2655" s="1218" t="s">
        <v>46</v>
      </c>
      <c r="E2655" s="1223" t="e">
        <f>'Accueils 12-17 ans'!#REF!</f>
        <v>#REF!</v>
      </c>
      <c r="F2655" s="1224" t="e">
        <f>'Accueils 12-17 ans'!#REF!</f>
        <v>#REF!</v>
      </c>
      <c r="G2655" s="1225" t="e">
        <f>'Accueils 12-17 ans'!#REF!</f>
        <v>#REF!</v>
      </c>
      <c r="H2655" s="1226" t="e">
        <f>'Accueils 12-17 ans'!#REF!</f>
        <v>#REF!</v>
      </c>
    </row>
    <row r="2656" spans="1:8" x14ac:dyDescent="0.25">
      <c r="A2656" s="1436" t="s">
        <v>631</v>
      </c>
      <c r="B2656" s="1217" t="s">
        <v>625</v>
      </c>
      <c r="C2656" s="1217" t="s">
        <v>691</v>
      </c>
      <c r="D2656" s="1218" t="s">
        <v>46</v>
      </c>
      <c r="E2656" s="1223" t="e">
        <f>'Accueils 12-17 ans'!#REF!</f>
        <v>#REF!</v>
      </c>
      <c r="F2656" s="1224" t="e">
        <f>'Accueils 12-17 ans'!#REF!</f>
        <v>#REF!</v>
      </c>
      <c r="G2656" s="1225" t="e">
        <f>'Accueils 12-17 ans'!#REF!</f>
        <v>#REF!</v>
      </c>
      <c r="H2656" s="1226" t="e">
        <f>'Accueils 12-17 ans'!#REF!</f>
        <v>#REF!</v>
      </c>
    </row>
    <row r="2657" spans="1:8" x14ac:dyDescent="0.25">
      <c r="A2657" s="1436" t="s">
        <v>631</v>
      </c>
      <c r="B2657" s="1217" t="s">
        <v>625</v>
      </c>
      <c r="C2657" s="1217" t="s">
        <v>691</v>
      </c>
      <c r="D2657" s="1218" t="s">
        <v>46</v>
      </c>
      <c r="E2657" s="1223" t="e">
        <f>'Accueils 12-17 ans'!#REF!</f>
        <v>#REF!</v>
      </c>
      <c r="F2657" s="1224" t="e">
        <f>'Accueils 12-17 ans'!#REF!</f>
        <v>#REF!</v>
      </c>
      <c r="G2657" s="1225" t="e">
        <f>'Accueils 12-17 ans'!#REF!</f>
        <v>#REF!</v>
      </c>
      <c r="H2657" s="1226" t="e">
        <f>'Accueils 12-17 ans'!#REF!</f>
        <v>#REF!</v>
      </c>
    </row>
    <row r="2658" spans="1:8" x14ac:dyDescent="0.25">
      <c r="A2658" s="1436" t="s">
        <v>631</v>
      </c>
      <c r="B2658" s="1217" t="s">
        <v>625</v>
      </c>
      <c r="C2658" s="1217" t="s">
        <v>691</v>
      </c>
      <c r="D2658" s="1218" t="s">
        <v>46</v>
      </c>
      <c r="E2658" s="1223" t="e">
        <f>'Accueils 12-17 ans'!#REF!</f>
        <v>#REF!</v>
      </c>
      <c r="F2658" s="1224" t="e">
        <f>'Accueils 12-17 ans'!#REF!</f>
        <v>#REF!</v>
      </c>
      <c r="G2658" s="1225" t="e">
        <f>'Accueils 12-17 ans'!#REF!</f>
        <v>#REF!</v>
      </c>
      <c r="H2658" s="1226" t="e">
        <f>'Accueils 12-17 ans'!#REF!</f>
        <v>#REF!</v>
      </c>
    </row>
    <row r="2659" spans="1:8" x14ac:dyDescent="0.25">
      <c r="A2659" s="1436" t="s">
        <v>631</v>
      </c>
      <c r="B2659" s="1217" t="s">
        <v>625</v>
      </c>
      <c r="C2659" s="1217" t="s">
        <v>691</v>
      </c>
      <c r="D2659" s="1218" t="s">
        <v>46</v>
      </c>
      <c r="E2659" s="1223" t="e">
        <f>'Accueils 12-17 ans'!#REF!</f>
        <v>#REF!</v>
      </c>
      <c r="F2659" s="1224" t="e">
        <f>'Accueils 12-17 ans'!#REF!</f>
        <v>#REF!</v>
      </c>
      <c r="G2659" s="1225" t="e">
        <f>'Accueils 12-17 ans'!#REF!</f>
        <v>#REF!</v>
      </c>
      <c r="H2659" s="1226" t="e">
        <f>'Accueils 12-17 ans'!#REF!</f>
        <v>#REF!</v>
      </c>
    </row>
    <row r="2660" spans="1:8" x14ac:dyDescent="0.25">
      <c r="A2660" s="1436" t="s">
        <v>631</v>
      </c>
      <c r="B2660" s="1217" t="s">
        <v>625</v>
      </c>
      <c r="C2660" s="1217" t="s">
        <v>691</v>
      </c>
      <c r="D2660" s="1218" t="s">
        <v>46</v>
      </c>
      <c r="E2660" s="1223" t="e">
        <f>'Accueils 12-17 ans'!#REF!</f>
        <v>#REF!</v>
      </c>
      <c r="F2660" s="1224" t="e">
        <f>'Accueils 12-17 ans'!#REF!</f>
        <v>#REF!</v>
      </c>
      <c r="G2660" s="1225" t="e">
        <f>'Accueils 12-17 ans'!#REF!</f>
        <v>#REF!</v>
      </c>
      <c r="H2660" s="1226" t="e">
        <f>'Accueils 12-17 ans'!#REF!</f>
        <v>#REF!</v>
      </c>
    </row>
    <row r="2661" spans="1:8" x14ac:dyDescent="0.25">
      <c r="A2661" s="1436" t="s">
        <v>631</v>
      </c>
      <c r="B2661" s="1217" t="s">
        <v>625</v>
      </c>
      <c r="C2661" s="1217" t="s">
        <v>691</v>
      </c>
      <c r="D2661" s="1218" t="s">
        <v>46</v>
      </c>
      <c r="E2661" s="1223" t="e">
        <f>'Accueils 12-17 ans'!#REF!</f>
        <v>#REF!</v>
      </c>
      <c r="F2661" s="1224" t="e">
        <f>'Accueils 12-17 ans'!#REF!</f>
        <v>#REF!</v>
      </c>
      <c r="G2661" s="1225" t="e">
        <f>'Accueils 12-17 ans'!#REF!</f>
        <v>#REF!</v>
      </c>
      <c r="H2661" s="1226" t="e">
        <f>'Accueils 12-17 ans'!#REF!</f>
        <v>#REF!</v>
      </c>
    </row>
    <row r="2662" spans="1:8" x14ac:dyDescent="0.25">
      <c r="A2662" s="1436" t="s">
        <v>631</v>
      </c>
      <c r="B2662" s="1217" t="s">
        <v>625</v>
      </c>
      <c r="C2662" s="1217" t="s">
        <v>691</v>
      </c>
      <c r="D2662" s="1218" t="s">
        <v>46</v>
      </c>
      <c r="E2662" s="1223" t="e">
        <f>'Accueils 12-17 ans'!#REF!</f>
        <v>#REF!</v>
      </c>
      <c r="F2662" s="1224" t="e">
        <f>'Accueils 12-17 ans'!#REF!</f>
        <v>#REF!</v>
      </c>
      <c r="G2662" s="1225" t="e">
        <f>'Accueils 12-17 ans'!#REF!</f>
        <v>#REF!</v>
      </c>
      <c r="H2662" s="1226" t="e">
        <f>'Accueils 12-17 ans'!#REF!</f>
        <v>#REF!</v>
      </c>
    </row>
    <row r="2663" spans="1:8" x14ac:dyDescent="0.25">
      <c r="A2663" s="1436" t="s">
        <v>631</v>
      </c>
      <c r="B2663" s="1217" t="s">
        <v>625</v>
      </c>
      <c r="C2663" s="1217" t="s">
        <v>691</v>
      </c>
      <c r="D2663" s="1218" t="s">
        <v>315</v>
      </c>
      <c r="E2663" s="1223" t="e">
        <f>'Accueils 12-17 ans'!#REF!</f>
        <v>#REF!</v>
      </c>
      <c r="F2663" s="1224" t="e">
        <f>'Accueils 12-17 ans'!#REF!</f>
        <v>#REF!</v>
      </c>
      <c r="G2663" s="1225" t="e">
        <f>'Accueils 12-17 ans'!#REF!</f>
        <v>#REF!</v>
      </c>
      <c r="H2663" s="1226" t="e">
        <f>'Accueils 12-17 ans'!#REF!</f>
        <v>#REF!</v>
      </c>
    </row>
    <row r="2664" spans="1:8" x14ac:dyDescent="0.25">
      <c r="A2664" s="1436" t="s">
        <v>631</v>
      </c>
      <c r="B2664" s="1217" t="s">
        <v>625</v>
      </c>
      <c r="C2664" s="1217" t="s">
        <v>691</v>
      </c>
      <c r="D2664" s="1218" t="s">
        <v>315</v>
      </c>
      <c r="E2664" s="1223" t="e">
        <f>'Accueils 12-17 ans'!#REF!</f>
        <v>#REF!</v>
      </c>
      <c r="F2664" s="1224" t="e">
        <f>'Accueils 12-17 ans'!#REF!</f>
        <v>#REF!</v>
      </c>
      <c r="G2664" s="1225" t="e">
        <f>'Accueils 12-17 ans'!#REF!</f>
        <v>#REF!</v>
      </c>
      <c r="H2664" s="1226" t="e">
        <f>'Accueils 12-17 ans'!#REF!</f>
        <v>#REF!</v>
      </c>
    </row>
    <row r="2665" spans="1:8" x14ac:dyDescent="0.25">
      <c r="A2665" s="1436" t="s">
        <v>631</v>
      </c>
      <c r="B2665" s="1217" t="s">
        <v>625</v>
      </c>
      <c r="C2665" s="1217" t="s">
        <v>691</v>
      </c>
      <c r="D2665" s="1218" t="s">
        <v>315</v>
      </c>
      <c r="E2665" s="1223" t="e">
        <f>'Accueils 12-17 ans'!#REF!</f>
        <v>#REF!</v>
      </c>
      <c r="F2665" s="1224" t="e">
        <f>'Accueils 12-17 ans'!#REF!</f>
        <v>#REF!</v>
      </c>
      <c r="G2665" s="1225" t="e">
        <f>'Accueils 12-17 ans'!#REF!</f>
        <v>#REF!</v>
      </c>
      <c r="H2665" s="1226" t="e">
        <f>'Accueils 12-17 ans'!#REF!</f>
        <v>#REF!</v>
      </c>
    </row>
    <row r="2666" spans="1:8" x14ac:dyDescent="0.25">
      <c r="A2666" s="1436" t="s">
        <v>631</v>
      </c>
      <c r="B2666" s="1217" t="s">
        <v>625</v>
      </c>
      <c r="C2666" s="1217" t="s">
        <v>691</v>
      </c>
      <c r="D2666" s="1218" t="s">
        <v>316</v>
      </c>
      <c r="E2666" s="1223" t="e">
        <f>'Accueils 12-17 ans'!#REF!</f>
        <v>#REF!</v>
      </c>
      <c r="F2666" s="1224" t="e">
        <f>'Accueils 12-17 ans'!#REF!</f>
        <v>#REF!</v>
      </c>
      <c r="G2666" s="1225" t="e">
        <f>'Accueils 12-17 ans'!#REF!</f>
        <v>#REF!</v>
      </c>
      <c r="H2666" s="1226" t="e">
        <f>'Accueils 12-17 ans'!#REF!</f>
        <v>#REF!</v>
      </c>
    </row>
    <row r="2667" spans="1:8" x14ac:dyDescent="0.25">
      <c r="A2667" s="1436" t="s">
        <v>631</v>
      </c>
      <c r="B2667" s="1217" t="s">
        <v>625</v>
      </c>
      <c r="C2667" s="1217" t="s">
        <v>691</v>
      </c>
      <c r="D2667" s="1218" t="s">
        <v>316</v>
      </c>
      <c r="E2667" s="1223" t="e">
        <f>'Accueils 12-17 ans'!#REF!</f>
        <v>#REF!</v>
      </c>
      <c r="F2667" s="1224" t="e">
        <f>'Accueils 12-17 ans'!#REF!</f>
        <v>#REF!</v>
      </c>
      <c r="G2667" s="1225" t="e">
        <f>'Accueils 12-17 ans'!#REF!</f>
        <v>#REF!</v>
      </c>
      <c r="H2667" s="1226" t="e">
        <f>'Accueils 12-17 ans'!#REF!</f>
        <v>#REF!</v>
      </c>
    </row>
    <row r="2668" spans="1:8" x14ac:dyDescent="0.25">
      <c r="A2668" s="1436" t="s">
        <v>631</v>
      </c>
      <c r="B2668" s="1217" t="s">
        <v>625</v>
      </c>
      <c r="C2668" s="1217" t="s">
        <v>691</v>
      </c>
      <c r="D2668" s="1218" t="s">
        <v>316</v>
      </c>
      <c r="E2668" s="1223" t="e">
        <f>'Accueils 12-17 ans'!#REF!</f>
        <v>#REF!</v>
      </c>
      <c r="F2668" s="1224" t="e">
        <f>'Accueils 12-17 ans'!#REF!</f>
        <v>#REF!</v>
      </c>
      <c r="G2668" s="1225" t="e">
        <f>'Accueils 12-17 ans'!#REF!</f>
        <v>#REF!</v>
      </c>
      <c r="H2668" s="1226" t="e">
        <f>'Accueils 12-17 ans'!#REF!</f>
        <v>#REF!</v>
      </c>
    </row>
    <row r="2669" spans="1:8" x14ac:dyDescent="0.25">
      <c r="A2669" s="1436" t="s">
        <v>631</v>
      </c>
      <c r="B2669" s="1217" t="s">
        <v>625</v>
      </c>
      <c r="C2669" s="1217" t="s">
        <v>691</v>
      </c>
      <c r="D2669" s="1218" t="s">
        <v>316</v>
      </c>
      <c r="E2669" s="1223" t="e">
        <f>'Accueils 12-17 ans'!#REF!</f>
        <v>#REF!</v>
      </c>
      <c r="F2669" s="1224" t="e">
        <f>'Accueils 12-17 ans'!#REF!</f>
        <v>#REF!</v>
      </c>
      <c r="G2669" s="1225" t="e">
        <f>'Accueils 12-17 ans'!#REF!</f>
        <v>#REF!</v>
      </c>
      <c r="H2669" s="1226" t="e">
        <f>'Accueils 12-17 ans'!#REF!</f>
        <v>#REF!</v>
      </c>
    </row>
    <row r="2670" spans="1:8" x14ac:dyDescent="0.25">
      <c r="A2670" s="1436" t="s">
        <v>631</v>
      </c>
      <c r="B2670" s="1217" t="s">
        <v>625</v>
      </c>
      <c r="C2670" s="1217" t="s">
        <v>691</v>
      </c>
      <c r="D2670" s="1218" t="s">
        <v>316</v>
      </c>
      <c r="E2670" s="1223" t="e">
        <f>'Accueils 12-17 ans'!#REF!</f>
        <v>#REF!</v>
      </c>
      <c r="F2670" s="1224" t="e">
        <f>'Accueils 12-17 ans'!#REF!</f>
        <v>#REF!</v>
      </c>
      <c r="G2670" s="1225" t="e">
        <f>'Accueils 12-17 ans'!#REF!</f>
        <v>#REF!</v>
      </c>
      <c r="H2670" s="1226" t="e">
        <f>'Accueils 12-17 ans'!#REF!</f>
        <v>#REF!</v>
      </c>
    </row>
    <row r="2671" spans="1:8" x14ac:dyDescent="0.25">
      <c r="A2671" s="1436" t="s">
        <v>642</v>
      </c>
      <c r="B2671" s="1217"/>
      <c r="C2671" s="1217" t="s">
        <v>642</v>
      </c>
      <c r="D2671" s="1218" t="s">
        <v>21</v>
      </c>
      <c r="E2671" s="1223" t="str">
        <f>Séjours!B33</f>
        <v>Coordinateur 1</v>
      </c>
      <c r="F2671" s="1224">
        <f>Séjours!C33</f>
        <v>0</v>
      </c>
      <c r="G2671" s="1225">
        <f>Séjours!D33</f>
        <v>0</v>
      </c>
      <c r="H2671" s="1226">
        <f>Séjours!E33</f>
        <v>0</v>
      </c>
    </row>
    <row r="2672" spans="1:8" x14ac:dyDescent="0.25">
      <c r="A2672" s="1436" t="s">
        <v>642</v>
      </c>
      <c r="B2672" s="1217"/>
      <c r="C2672" s="1217" t="s">
        <v>642</v>
      </c>
      <c r="D2672" s="1218" t="s">
        <v>21</v>
      </c>
      <c r="E2672" s="1223" t="str">
        <f>Séjours!B34</f>
        <v>Coordinateur 2</v>
      </c>
      <c r="F2672" s="1224">
        <f>Séjours!C34</f>
        <v>0</v>
      </c>
      <c r="G2672" s="1225">
        <f>Séjours!D34</f>
        <v>0</v>
      </c>
      <c r="H2672" s="1226">
        <f>Séjours!E34</f>
        <v>0</v>
      </c>
    </row>
    <row r="2673" spans="1:8" x14ac:dyDescent="0.25">
      <c r="A2673" s="1436" t="s">
        <v>642</v>
      </c>
      <c r="B2673" s="1217"/>
      <c r="C2673" s="1217" t="s">
        <v>642</v>
      </c>
      <c r="D2673" s="1218" t="s">
        <v>21</v>
      </c>
      <c r="E2673" s="1223" t="str">
        <f>Séjours!B35</f>
        <v>Coordinateur 3</v>
      </c>
      <c r="F2673" s="1224">
        <f>Séjours!C35</f>
        <v>0</v>
      </c>
      <c r="G2673" s="1225">
        <f>Séjours!D35</f>
        <v>0</v>
      </c>
      <c r="H2673" s="1226">
        <f>Séjours!E35</f>
        <v>0</v>
      </c>
    </row>
    <row r="2674" spans="1:8" x14ac:dyDescent="0.25">
      <c r="A2674" s="1436" t="s">
        <v>642</v>
      </c>
      <c r="B2674" s="1217"/>
      <c r="C2674" s="1217" t="s">
        <v>642</v>
      </c>
      <c r="D2674" s="1218" t="s">
        <v>605</v>
      </c>
      <c r="E2674" s="1223" t="str">
        <f>Séjours!B39</f>
        <v>Responsable 1</v>
      </c>
      <c r="F2674" s="1224">
        <f>Séjours!C39</f>
        <v>0</v>
      </c>
      <c r="G2674" s="1225">
        <f>Séjours!D39</f>
        <v>0</v>
      </c>
      <c r="H2674" s="1226">
        <f>Séjours!E39</f>
        <v>0</v>
      </c>
    </row>
    <row r="2675" spans="1:8" x14ac:dyDescent="0.25">
      <c r="A2675" s="1436" t="s">
        <v>642</v>
      </c>
      <c r="B2675" s="1217"/>
      <c r="C2675" s="1217" t="s">
        <v>642</v>
      </c>
      <c r="D2675" s="1218" t="s">
        <v>605</v>
      </c>
      <c r="E2675" s="1223" t="str">
        <f>Séjours!B40</f>
        <v>Responsable 2</v>
      </c>
      <c r="F2675" s="1224">
        <f>Séjours!C40</f>
        <v>0</v>
      </c>
      <c r="G2675" s="1225">
        <f>Séjours!D40</f>
        <v>0</v>
      </c>
      <c r="H2675" s="1226">
        <f>Séjours!E40</f>
        <v>0</v>
      </c>
    </row>
    <row r="2676" spans="1:8" x14ac:dyDescent="0.25">
      <c r="A2676" s="1436" t="s">
        <v>642</v>
      </c>
      <c r="B2676" s="1217"/>
      <c r="C2676" s="1217" t="s">
        <v>642</v>
      </c>
      <c r="D2676" s="1218" t="s">
        <v>605</v>
      </c>
      <c r="E2676" s="1223" t="str">
        <f>Séjours!B41</f>
        <v>Responsable 3</v>
      </c>
      <c r="F2676" s="1224">
        <f>Séjours!C41</f>
        <v>0</v>
      </c>
      <c r="G2676" s="1225">
        <f>Séjours!D41</f>
        <v>0</v>
      </c>
      <c r="H2676" s="1226">
        <f>Séjours!E41</f>
        <v>0</v>
      </c>
    </row>
    <row r="2677" spans="1:8" x14ac:dyDescent="0.25">
      <c r="A2677" s="1436" t="s">
        <v>642</v>
      </c>
      <c r="B2677" s="1217"/>
      <c r="C2677" s="1217" t="s">
        <v>642</v>
      </c>
      <c r="D2677" s="1218" t="s">
        <v>46</v>
      </c>
      <c r="E2677" s="1223" t="str">
        <f>Séjours!B45</f>
        <v>Animateur 1</v>
      </c>
      <c r="F2677" s="1224">
        <f>Séjours!C45</f>
        <v>0</v>
      </c>
      <c r="G2677" s="1225">
        <f>Séjours!D45</f>
        <v>0</v>
      </c>
      <c r="H2677" s="1226">
        <f>Séjours!E45</f>
        <v>0</v>
      </c>
    </row>
    <row r="2678" spans="1:8" x14ac:dyDescent="0.25">
      <c r="A2678" s="1436" t="s">
        <v>642</v>
      </c>
      <c r="B2678" s="1217"/>
      <c r="C2678" s="1217" t="s">
        <v>642</v>
      </c>
      <c r="D2678" s="1218" t="s">
        <v>46</v>
      </c>
      <c r="E2678" s="1223" t="str">
        <f>Séjours!B46</f>
        <v>Animateur 2</v>
      </c>
      <c r="F2678" s="1224">
        <f>Séjours!C46</f>
        <v>0</v>
      </c>
      <c r="G2678" s="1225">
        <f>Séjours!D46</f>
        <v>0</v>
      </c>
      <c r="H2678" s="1226">
        <f>Séjours!E46</f>
        <v>0</v>
      </c>
    </row>
    <row r="2679" spans="1:8" x14ac:dyDescent="0.25">
      <c r="A2679" s="1436" t="s">
        <v>642</v>
      </c>
      <c r="B2679" s="1217"/>
      <c r="C2679" s="1217" t="s">
        <v>642</v>
      </c>
      <c r="D2679" s="1218" t="s">
        <v>46</v>
      </c>
      <c r="E2679" s="1223" t="str">
        <f>Séjours!B47</f>
        <v>Animateur 3</v>
      </c>
      <c r="F2679" s="1224">
        <f>Séjours!C47</f>
        <v>0</v>
      </c>
      <c r="G2679" s="1225">
        <f>Séjours!D47</f>
        <v>0</v>
      </c>
      <c r="H2679" s="1226">
        <f>Séjours!E47</f>
        <v>0</v>
      </c>
    </row>
    <row r="2680" spans="1:8" x14ac:dyDescent="0.25">
      <c r="A2680" s="1436" t="s">
        <v>642</v>
      </c>
      <c r="B2680" s="1217"/>
      <c r="C2680" s="1217" t="s">
        <v>642</v>
      </c>
      <c r="D2680" s="1218" t="s">
        <v>46</v>
      </c>
      <c r="E2680" s="1223" t="str">
        <f>Séjours!B48</f>
        <v>Animateur 4</v>
      </c>
      <c r="F2680" s="1224">
        <f>Séjours!C48</f>
        <v>0</v>
      </c>
      <c r="G2680" s="1225">
        <f>Séjours!D48</f>
        <v>0</v>
      </c>
      <c r="H2680" s="1226">
        <f>Séjours!E48</f>
        <v>0</v>
      </c>
    </row>
    <row r="2681" spans="1:8" x14ac:dyDescent="0.25">
      <c r="A2681" s="1436" t="s">
        <v>642</v>
      </c>
      <c r="B2681" s="1217"/>
      <c r="C2681" s="1217" t="s">
        <v>642</v>
      </c>
      <c r="D2681" s="1218" t="s">
        <v>46</v>
      </c>
      <c r="E2681" s="1223" t="str">
        <f>Séjours!B49</f>
        <v>Animateur 5</v>
      </c>
      <c r="F2681" s="1224">
        <f>Séjours!C49</f>
        <v>0</v>
      </c>
      <c r="G2681" s="1225">
        <f>Séjours!D49</f>
        <v>0</v>
      </c>
      <c r="H2681" s="1226">
        <f>Séjours!E49</f>
        <v>0</v>
      </c>
    </row>
    <row r="2682" spans="1:8" x14ac:dyDescent="0.25">
      <c r="A2682" s="1436" t="s">
        <v>642</v>
      </c>
      <c r="B2682" s="1217"/>
      <c r="C2682" s="1217" t="s">
        <v>642</v>
      </c>
      <c r="D2682" s="1218" t="s">
        <v>46</v>
      </c>
      <c r="E2682" s="1223" t="str">
        <f>Séjours!B50</f>
        <v>Animateur 6</v>
      </c>
      <c r="F2682" s="1224">
        <f>Séjours!C50</f>
        <v>0</v>
      </c>
      <c r="G2682" s="1225">
        <f>Séjours!D50</f>
        <v>0</v>
      </c>
      <c r="H2682" s="1226">
        <f>Séjours!E50</f>
        <v>0</v>
      </c>
    </row>
    <row r="2683" spans="1:8" x14ac:dyDescent="0.25">
      <c r="A2683" s="1436" t="s">
        <v>642</v>
      </c>
      <c r="B2683" s="1217"/>
      <c r="C2683" s="1217" t="s">
        <v>642</v>
      </c>
      <c r="D2683" s="1218" t="s">
        <v>46</v>
      </c>
      <c r="E2683" s="1223" t="str">
        <f>Séjours!B51</f>
        <v>Animateur 7</v>
      </c>
      <c r="F2683" s="1224">
        <f>Séjours!C51</f>
        <v>0</v>
      </c>
      <c r="G2683" s="1225">
        <f>Séjours!D51</f>
        <v>0</v>
      </c>
      <c r="H2683" s="1226">
        <f>Séjours!E51</f>
        <v>0</v>
      </c>
    </row>
    <row r="2684" spans="1:8" x14ac:dyDescent="0.25">
      <c r="A2684" s="1436" t="s">
        <v>642</v>
      </c>
      <c r="B2684" s="1217"/>
      <c r="C2684" s="1217" t="s">
        <v>642</v>
      </c>
      <c r="D2684" s="1218" t="s">
        <v>46</v>
      </c>
      <c r="E2684" s="1223" t="str">
        <f>Séjours!B52</f>
        <v>Animateur 8</v>
      </c>
      <c r="F2684" s="1224">
        <f>Séjours!C52</f>
        <v>0</v>
      </c>
      <c r="G2684" s="1225">
        <f>Séjours!D52</f>
        <v>0</v>
      </c>
      <c r="H2684" s="1226">
        <f>Séjours!E52</f>
        <v>0</v>
      </c>
    </row>
    <row r="2685" spans="1:8" x14ac:dyDescent="0.25">
      <c r="A2685" s="1436" t="s">
        <v>642</v>
      </c>
      <c r="B2685" s="1217"/>
      <c r="C2685" s="1217" t="s">
        <v>642</v>
      </c>
      <c r="D2685" s="1218" t="s">
        <v>46</v>
      </c>
      <c r="E2685" s="1223" t="str">
        <f>Séjours!B53</f>
        <v>Animateur 9</v>
      </c>
      <c r="F2685" s="1224">
        <f>Séjours!C53</f>
        <v>0</v>
      </c>
      <c r="G2685" s="1225">
        <f>Séjours!D53</f>
        <v>0</v>
      </c>
      <c r="H2685" s="1226">
        <f>Séjours!E53</f>
        <v>0</v>
      </c>
    </row>
    <row r="2686" spans="1:8" x14ac:dyDescent="0.25">
      <c r="A2686" s="1436" t="s">
        <v>642</v>
      </c>
      <c r="B2686" s="1217"/>
      <c r="C2686" s="1217" t="s">
        <v>642</v>
      </c>
      <c r="D2686" s="1218" t="s">
        <v>46</v>
      </c>
      <c r="E2686" s="1223" t="str">
        <f>Séjours!B54</f>
        <v>Animateur 10</v>
      </c>
      <c r="F2686" s="1224">
        <f>Séjours!C54</f>
        <v>0</v>
      </c>
      <c r="G2686" s="1225">
        <f>Séjours!D54</f>
        <v>0</v>
      </c>
      <c r="H2686" s="1226">
        <f>Séjours!E54</f>
        <v>0</v>
      </c>
    </row>
    <row r="2687" spans="1:8" x14ac:dyDescent="0.25">
      <c r="A2687" s="1436" t="s">
        <v>642</v>
      </c>
      <c r="B2687" s="1217"/>
      <c r="C2687" s="1217" t="s">
        <v>642</v>
      </c>
      <c r="D2687" s="1218" t="s">
        <v>46</v>
      </c>
      <c r="E2687" s="1223" t="str">
        <f>Séjours!B55</f>
        <v>Animateur 11</v>
      </c>
      <c r="F2687" s="1224">
        <f>Séjours!C55</f>
        <v>0</v>
      </c>
      <c r="G2687" s="1225">
        <f>Séjours!D55</f>
        <v>0</v>
      </c>
      <c r="H2687" s="1226">
        <f>Séjours!E55</f>
        <v>0</v>
      </c>
    </row>
    <row r="2688" spans="1:8" x14ac:dyDescent="0.25">
      <c r="A2688" s="1436" t="s">
        <v>642</v>
      </c>
      <c r="B2688" s="1217"/>
      <c r="C2688" s="1217" t="s">
        <v>642</v>
      </c>
      <c r="D2688" s="1218" t="s">
        <v>46</v>
      </c>
      <c r="E2688" s="1223" t="str">
        <f>Séjours!B56</f>
        <v>Animateur 12</v>
      </c>
      <c r="F2688" s="1224">
        <f>Séjours!C56</f>
        <v>0</v>
      </c>
      <c r="G2688" s="1225">
        <f>Séjours!D56</f>
        <v>0</v>
      </c>
      <c r="H2688" s="1226">
        <f>Séjours!E56</f>
        <v>0</v>
      </c>
    </row>
    <row r="2689" spans="1:8" x14ac:dyDescent="0.25">
      <c r="A2689" s="1436" t="s">
        <v>642</v>
      </c>
      <c r="B2689" s="1217"/>
      <c r="C2689" s="1217" t="s">
        <v>642</v>
      </c>
      <c r="D2689" s="1218" t="s">
        <v>46</v>
      </c>
      <c r="E2689" s="1223" t="str">
        <f>Séjours!B57</f>
        <v>Animateur 13</v>
      </c>
      <c r="F2689" s="1224">
        <f>Séjours!C57</f>
        <v>0</v>
      </c>
      <c r="G2689" s="1225">
        <f>Séjours!D57</f>
        <v>0</v>
      </c>
      <c r="H2689" s="1226">
        <f>Séjours!E57</f>
        <v>0</v>
      </c>
    </row>
    <row r="2690" spans="1:8" x14ac:dyDescent="0.25">
      <c r="A2690" s="1436" t="s">
        <v>642</v>
      </c>
      <c r="B2690" s="1217"/>
      <c r="C2690" s="1217" t="s">
        <v>642</v>
      </c>
      <c r="D2690" s="1218" t="s">
        <v>46</v>
      </c>
      <c r="E2690" s="1223" t="str">
        <f>Séjours!B58</f>
        <v>Animateur 14</v>
      </c>
      <c r="F2690" s="1224">
        <f>Séjours!C58</f>
        <v>0</v>
      </c>
      <c r="G2690" s="1225">
        <f>Séjours!D58</f>
        <v>0</v>
      </c>
      <c r="H2690" s="1226">
        <f>Séjours!E58</f>
        <v>0</v>
      </c>
    </row>
    <row r="2691" spans="1:8" x14ac:dyDescent="0.25">
      <c r="A2691" s="1436" t="s">
        <v>642</v>
      </c>
      <c r="B2691" s="1217"/>
      <c r="C2691" s="1217" t="s">
        <v>642</v>
      </c>
      <c r="D2691" s="1218" t="s">
        <v>46</v>
      </c>
      <c r="E2691" s="1223" t="str">
        <f>Séjours!B59</f>
        <v>Animateur 15</v>
      </c>
      <c r="F2691" s="1224">
        <f>Séjours!C59</f>
        <v>0</v>
      </c>
      <c r="G2691" s="1225">
        <f>Séjours!D59</f>
        <v>0</v>
      </c>
      <c r="H2691" s="1226">
        <f>Séjours!E59</f>
        <v>0</v>
      </c>
    </row>
    <row r="2692" spans="1:8" x14ac:dyDescent="0.25">
      <c r="A2692" s="1436" t="s">
        <v>642</v>
      </c>
      <c r="B2692" s="1217"/>
      <c r="C2692" s="1217" t="s">
        <v>642</v>
      </c>
      <c r="D2692" s="1218" t="s">
        <v>315</v>
      </c>
      <c r="E2692" s="1223" t="str">
        <f>Séjours!B63</f>
        <v>Agents d'entretien 1</v>
      </c>
      <c r="F2692" s="1224">
        <f>Séjours!C63</f>
        <v>0</v>
      </c>
      <c r="G2692" s="1225">
        <f>Séjours!D63</f>
        <v>0</v>
      </c>
      <c r="H2692" s="1226">
        <f>Séjours!E63</f>
        <v>0</v>
      </c>
    </row>
    <row r="2693" spans="1:8" x14ac:dyDescent="0.25">
      <c r="A2693" s="1436" t="s">
        <v>642</v>
      </c>
      <c r="B2693" s="1217"/>
      <c r="C2693" s="1217" t="s">
        <v>642</v>
      </c>
      <c r="D2693" s="1218" t="s">
        <v>315</v>
      </c>
      <c r="E2693" s="1223" t="str">
        <f>Séjours!B64</f>
        <v>Agents d'entretien 2</v>
      </c>
      <c r="F2693" s="1224">
        <f>Séjours!C64</f>
        <v>0</v>
      </c>
      <c r="G2693" s="1225">
        <f>Séjours!D64</f>
        <v>0</v>
      </c>
      <c r="H2693" s="1226">
        <f>Séjours!E64</f>
        <v>0</v>
      </c>
    </row>
    <row r="2694" spans="1:8" x14ac:dyDescent="0.25">
      <c r="A2694" s="1436" t="s">
        <v>642</v>
      </c>
      <c r="B2694" s="1217"/>
      <c r="C2694" s="1217" t="s">
        <v>642</v>
      </c>
      <c r="D2694" s="1218" t="s">
        <v>315</v>
      </c>
      <c r="E2694" s="1223" t="str">
        <f>Séjours!B65</f>
        <v>Agents d'entretien 3</v>
      </c>
      <c r="F2694" s="1224">
        <f>Séjours!C65</f>
        <v>0</v>
      </c>
      <c r="G2694" s="1225">
        <f>Séjours!D65</f>
        <v>0</v>
      </c>
      <c r="H2694" s="1226">
        <f>Séjours!E65</f>
        <v>0</v>
      </c>
    </row>
    <row r="2695" spans="1:8" x14ac:dyDescent="0.25">
      <c r="A2695" s="1436" t="s">
        <v>642</v>
      </c>
      <c r="B2695" s="1217"/>
      <c r="C2695" s="1217" t="s">
        <v>642</v>
      </c>
      <c r="D2695" s="1218" t="s">
        <v>316</v>
      </c>
      <c r="E2695" s="1223" t="str">
        <f>Séjours!B69</f>
        <v>Secrétaire 1</v>
      </c>
      <c r="F2695" s="1224">
        <f>Séjours!C69</f>
        <v>0</v>
      </c>
      <c r="G2695" s="1225">
        <f>Séjours!D69</f>
        <v>0</v>
      </c>
      <c r="H2695" s="1226">
        <f>Séjours!E69</f>
        <v>0</v>
      </c>
    </row>
    <row r="2696" spans="1:8" x14ac:dyDescent="0.25">
      <c r="A2696" s="1436" t="s">
        <v>642</v>
      </c>
      <c r="B2696" s="1217"/>
      <c r="C2696" s="1217" t="s">
        <v>642</v>
      </c>
      <c r="D2696" s="1218" t="s">
        <v>316</v>
      </c>
      <c r="E2696" s="1223" t="str">
        <f>Séjours!B70</f>
        <v>Secrétaire 2</v>
      </c>
      <c r="F2696" s="1224">
        <f>Séjours!C70</f>
        <v>0</v>
      </c>
      <c r="G2696" s="1225">
        <f>Séjours!D70</f>
        <v>0</v>
      </c>
      <c r="H2696" s="1226">
        <f>Séjours!E70</f>
        <v>0</v>
      </c>
    </row>
    <row r="2697" spans="1:8" x14ac:dyDescent="0.25">
      <c r="A2697" s="1436" t="s">
        <v>642</v>
      </c>
      <c r="B2697" s="1217"/>
      <c r="C2697" s="1217" t="s">
        <v>642</v>
      </c>
      <c r="D2697" s="1218" t="s">
        <v>316</v>
      </c>
      <c r="E2697" s="1223" t="str">
        <f>Séjours!B71</f>
        <v>Secrétaire 3</v>
      </c>
      <c r="F2697" s="1224">
        <f>Séjours!C71</f>
        <v>0</v>
      </c>
      <c r="G2697" s="1225">
        <f>Séjours!D71</f>
        <v>0</v>
      </c>
      <c r="H2697" s="1226">
        <f>Séjours!E71</f>
        <v>0</v>
      </c>
    </row>
    <row r="2698" spans="1:8" x14ac:dyDescent="0.25">
      <c r="A2698" s="1436" t="s">
        <v>642</v>
      </c>
      <c r="B2698" s="1217"/>
      <c r="C2698" s="1217" t="s">
        <v>642</v>
      </c>
      <c r="D2698" s="1218" t="s">
        <v>316</v>
      </c>
      <c r="E2698" s="1223" t="str">
        <f>Séjours!B72</f>
        <v>Secrétaire 4</v>
      </c>
      <c r="F2698" s="1224">
        <f>Séjours!C72</f>
        <v>0</v>
      </c>
      <c r="G2698" s="1225">
        <f>Séjours!D72</f>
        <v>0</v>
      </c>
      <c r="H2698" s="1226">
        <f>Séjours!E72</f>
        <v>0</v>
      </c>
    </row>
    <row r="2699" spans="1:8" x14ac:dyDescent="0.25">
      <c r="A2699" s="1436" t="s">
        <v>642</v>
      </c>
      <c r="B2699" s="1217"/>
      <c r="C2699" s="1217" t="s">
        <v>642</v>
      </c>
      <c r="D2699" s="1218" t="s">
        <v>316</v>
      </c>
      <c r="E2699" s="1223" t="str">
        <f>Séjours!B73</f>
        <v>Secrétaire 5</v>
      </c>
      <c r="F2699" s="1224">
        <f>Séjours!C73</f>
        <v>0</v>
      </c>
      <c r="G2699" s="1225">
        <f>Séjours!D73</f>
        <v>0</v>
      </c>
      <c r="H2699" s="1226">
        <f>Séjours!E73</f>
        <v>0</v>
      </c>
    </row>
    <row r="2700" spans="1:8" x14ac:dyDescent="0.25">
      <c r="A2700" s="1436" t="s">
        <v>692</v>
      </c>
      <c r="B2700" s="1217" t="str">
        <f>'Autre action jeunes'!$H$4</f>
        <v>INTITULE DE L'ACTION 1</v>
      </c>
      <c r="C2700" s="1217" t="s">
        <v>692</v>
      </c>
      <c r="D2700" s="1218" t="s">
        <v>21</v>
      </c>
      <c r="E2700" s="1223" t="str">
        <f>'Autre action jeunes'!B16</f>
        <v>Coordinateur 1</v>
      </c>
      <c r="F2700" s="1224">
        <f>'Autre action jeunes'!C16</f>
        <v>0</v>
      </c>
      <c r="G2700" s="1225">
        <f>'Autre action jeunes'!D16</f>
        <v>0</v>
      </c>
      <c r="H2700" s="1226">
        <f>'Autre action jeunes'!E16</f>
        <v>0</v>
      </c>
    </row>
    <row r="2701" spans="1:8" x14ac:dyDescent="0.25">
      <c r="A2701" s="1436" t="s">
        <v>692</v>
      </c>
      <c r="B2701" s="1217" t="str">
        <f>'Autre action jeunes'!$H$4</f>
        <v>INTITULE DE L'ACTION 1</v>
      </c>
      <c r="C2701" s="1217" t="s">
        <v>692</v>
      </c>
      <c r="D2701" s="1218" t="s">
        <v>21</v>
      </c>
      <c r="E2701" s="1223" t="str">
        <f>'Autre action jeunes'!B17</f>
        <v>Coordinateur 2</v>
      </c>
      <c r="F2701" s="1224">
        <f>'Autre action jeunes'!C17</f>
        <v>0</v>
      </c>
      <c r="G2701" s="1225">
        <f>'Autre action jeunes'!D17</f>
        <v>0</v>
      </c>
      <c r="H2701" s="1226">
        <f>'Autre action jeunes'!E17</f>
        <v>0</v>
      </c>
    </row>
    <row r="2702" spans="1:8" x14ac:dyDescent="0.25">
      <c r="A2702" s="1436" t="s">
        <v>692</v>
      </c>
      <c r="B2702" s="1217" t="str">
        <f>'Autre action jeunes'!$H$4</f>
        <v>INTITULE DE L'ACTION 1</v>
      </c>
      <c r="C2702" s="1217" t="s">
        <v>692</v>
      </c>
      <c r="D2702" s="1218" t="s">
        <v>21</v>
      </c>
      <c r="E2702" s="1223" t="str">
        <f>'Autre action jeunes'!B18</f>
        <v>Coordinateur 3</v>
      </c>
      <c r="F2702" s="1224">
        <f>'Autre action jeunes'!C18</f>
        <v>0</v>
      </c>
      <c r="G2702" s="1225">
        <f>'Autre action jeunes'!D18</f>
        <v>0</v>
      </c>
      <c r="H2702" s="1226">
        <f>'Autre action jeunes'!E18</f>
        <v>0</v>
      </c>
    </row>
    <row r="2703" spans="1:8" x14ac:dyDescent="0.25">
      <c r="A2703" s="1436" t="s">
        <v>692</v>
      </c>
      <c r="B2703" s="1217" t="str">
        <f>'Autre action jeunes'!$H$4</f>
        <v>INTITULE DE L'ACTION 1</v>
      </c>
      <c r="C2703" s="1217" t="s">
        <v>692</v>
      </c>
      <c r="D2703" s="1218" t="s">
        <v>605</v>
      </c>
      <c r="E2703" s="1223" t="str">
        <f>'Autre action jeunes'!B22</f>
        <v>Responsable 1</v>
      </c>
      <c r="F2703" s="1224">
        <f>'Autre action jeunes'!C22</f>
        <v>0</v>
      </c>
      <c r="G2703" s="1225">
        <f>'Autre action jeunes'!D22</f>
        <v>0</v>
      </c>
      <c r="H2703" s="1226">
        <f>'Autre action jeunes'!E22</f>
        <v>0</v>
      </c>
    </row>
    <row r="2704" spans="1:8" x14ac:dyDescent="0.25">
      <c r="A2704" s="1436" t="s">
        <v>692</v>
      </c>
      <c r="B2704" s="1217" t="str">
        <f>'Autre action jeunes'!$H$4</f>
        <v>INTITULE DE L'ACTION 1</v>
      </c>
      <c r="C2704" s="1217" t="s">
        <v>692</v>
      </c>
      <c r="D2704" s="1218" t="s">
        <v>605</v>
      </c>
      <c r="E2704" s="1223" t="str">
        <f>'Autre action jeunes'!B23</f>
        <v>Responsable 2</v>
      </c>
      <c r="F2704" s="1224">
        <f>'Autre action jeunes'!C23</f>
        <v>0</v>
      </c>
      <c r="G2704" s="1225">
        <f>'Autre action jeunes'!D23</f>
        <v>0</v>
      </c>
      <c r="H2704" s="1226">
        <f>'Autre action jeunes'!E23</f>
        <v>0</v>
      </c>
    </row>
    <row r="2705" spans="1:8" x14ac:dyDescent="0.25">
      <c r="A2705" s="1436" t="s">
        <v>692</v>
      </c>
      <c r="B2705" s="1217" t="str">
        <f>'Autre action jeunes'!$H$4</f>
        <v>INTITULE DE L'ACTION 1</v>
      </c>
      <c r="C2705" s="1217" t="s">
        <v>692</v>
      </c>
      <c r="D2705" s="1218" t="s">
        <v>605</v>
      </c>
      <c r="E2705" s="1223" t="str">
        <f>'Autre action jeunes'!B24</f>
        <v>Responsable 3</v>
      </c>
      <c r="F2705" s="1224">
        <f>'Autre action jeunes'!C24</f>
        <v>0</v>
      </c>
      <c r="G2705" s="1225">
        <f>'Autre action jeunes'!D24</f>
        <v>0</v>
      </c>
      <c r="H2705" s="1226">
        <f>'Autre action jeunes'!E24</f>
        <v>0</v>
      </c>
    </row>
    <row r="2706" spans="1:8" x14ac:dyDescent="0.25">
      <c r="A2706" s="1436" t="s">
        <v>692</v>
      </c>
      <c r="B2706" s="1217" t="str">
        <f>'Autre action jeunes'!$H$4</f>
        <v>INTITULE DE L'ACTION 1</v>
      </c>
      <c r="C2706" s="1217" t="s">
        <v>692</v>
      </c>
      <c r="D2706" s="1218" t="s">
        <v>46</v>
      </c>
      <c r="E2706" s="1223" t="str">
        <f>'Autre action jeunes'!B28</f>
        <v>Animateur 1</v>
      </c>
      <c r="F2706" s="1224">
        <f>'Autre action jeunes'!C28</f>
        <v>0</v>
      </c>
      <c r="G2706" s="1225">
        <f>'Autre action jeunes'!D28</f>
        <v>0</v>
      </c>
      <c r="H2706" s="1226">
        <f>'Autre action jeunes'!E28</f>
        <v>0</v>
      </c>
    </row>
    <row r="2707" spans="1:8" x14ac:dyDescent="0.25">
      <c r="A2707" s="1436" t="s">
        <v>692</v>
      </c>
      <c r="B2707" s="1217" t="str">
        <f>'Autre action jeunes'!$H$4</f>
        <v>INTITULE DE L'ACTION 1</v>
      </c>
      <c r="C2707" s="1217" t="s">
        <v>692</v>
      </c>
      <c r="D2707" s="1218" t="s">
        <v>46</v>
      </c>
      <c r="E2707" s="1223" t="str">
        <f>'Autre action jeunes'!B29</f>
        <v>Animateur 2</v>
      </c>
      <c r="F2707" s="1224">
        <f>'Autre action jeunes'!C29</f>
        <v>0</v>
      </c>
      <c r="G2707" s="1225">
        <f>'Autre action jeunes'!D29</f>
        <v>0</v>
      </c>
      <c r="H2707" s="1226">
        <f>'Autre action jeunes'!E29</f>
        <v>0</v>
      </c>
    </row>
    <row r="2708" spans="1:8" x14ac:dyDescent="0.25">
      <c r="A2708" s="1436" t="s">
        <v>692</v>
      </c>
      <c r="B2708" s="1217" t="str">
        <f>'Autre action jeunes'!$H$4</f>
        <v>INTITULE DE L'ACTION 1</v>
      </c>
      <c r="C2708" s="1217" t="s">
        <v>692</v>
      </c>
      <c r="D2708" s="1218" t="s">
        <v>46</v>
      </c>
      <c r="E2708" s="1223" t="str">
        <f>'Autre action jeunes'!B30</f>
        <v>Animateur 3</v>
      </c>
      <c r="F2708" s="1224">
        <f>'Autre action jeunes'!C30</f>
        <v>0</v>
      </c>
      <c r="G2708" s="1225">
        <f>'Autre action jeunes'!D30</f>
        <v>0</v>
      </c>
      <c r="H2708" s="1226">
        <f>'Autre action jeunes'!E30</f>
        <v>0</v>
      </c>
    </row>
    <row r="2709" spans="1:8" x14ac:dyDescent="0.25">
      <c r="A2709" s="1436" t="s">
        <v>692</v>
      </c>
      <c r="B2709" s="1217" t="str">
        <f>'Autre action jeunes'!$H$4</f>
        <v>INTITULE DE L'ACTION 1</v>
      </c>
      <c r="C2709" s="1217" t="s">
        <v>692</v>
      </c>
      <c r="D2709" s="1218" t="s">
        <v>46</v>
      </c>
      <c r="E2709" s="1223" t="str">
        <f>'Autre action jeunes'!B31</f>
        <v>Animateur 4</v>
      </c>
      <c r="F2709" s="1224">
        <f>'Autre action jeunes'!C31</f>
        <v>0</v>
      </c>
      <c r="G2709" s="1225">
        <f>'Autre action jeunes'!D31</f>
        <v>0</v>
      </c>
      <c r="H2709" s="1226">
        <f>'Autre action jeunes'!E31</f>
        <v>0</v>
      </c>
    </row>
    <row r="2710" spans="1:8" x14ac:dyDescent="0.25">
      <c r="A2710" s="1436" t="s">
        <v>692</v>
      </c>
      <c r="B2710" s="1217" t="str">
        <f>'Autre action jeunes'!$H$4</f>
        <v>INTITULE DE L'ACTION 1</v>
      </c>
      <c r="C2710" s="1217" t="s">
        <v>692</v>
      </c>
      <c r="D2710" s="1218" t="s">
        <v>46</v>
      </c>
      <c r="E2710" s="1223" t="str">
        <f>'Autre action jeunes'!B32</f>
        <v>Animateur 5</v>
      </c>
      <c r="F2710" s="1224">
        <f>'Autre action jeunes'!C32</f>
        <v>0</v>
      </c>
      <c r="G2710" s="1225">
        <f>'Autre action jeunes'!D32</f>
        <v>0</v>
      </c>
      <c r="H2710" s="1226">
        <f>'Autre action jeunes'!E32</f>
        <v>0</v>
      </c>
    </row>
    <row r="2711" spans="1:8" x14ac:dyDescent="0.25">
      <c r="A2711" s="1436" t="s">
        <v>692</v>
      </c>
      <c r="B2711" s="1217" t="str">
        <f>'Autre action jeunes'!$H$4</f>
        <v>INTITULE DE L'ACTION 1</v>
      </c>
      <c r="C2711" s="1217" t="s">
        <v>692</v>
      </c>
      <c r="D2711" s="1218" t="s">
        <v>46</v>
      </c>
      <c r="E2711" s="1223" t="str">
        <f>'Autre action jeunes'!B33</f>
        <v>Animateur 6</v>
      </c>
      <c r="F2711" s="1224">
        <f>'Autre action jeunes'!C33</f>
        <v>0</v>
      </c>
      <c r="G2711" s="1225">
        <f>'Autre action jeunes'!D33</f>
        <v>0</v>
      </c>
      <c r="H2711" s="1226">
        <f>'Autre action jeunes'!E33</f>
        <v>0</v>
      </c>
    </row>
    <row r="2712" spans="1:8" x14ac:dyDescent="0.25">
      <c r="A2712" s="1436" t="s">
        <v>692</v>
      </c>
      <c r="B2712" s="1217" t="str">
        <f>'Autre action jeunes'!$H$4</f>
        <v>INTITULE DE L'ACTION 1</v>
      </c>
      <c r="C2712" s="1217" t="s">
        <v>692</v>
      </c>
      <c r="D2712" s="1218" t="s">
        <v>46</v>
      </c>
      <c r="E2712" s="1223" t="str">
        <f>'Autre action jeunes'!B34</f>
        <v>Animateur 7</v>
      </c>
      <c r="F2712" s="1224">
        <f>'Autre action jeunes'!C34</f>
        <v>0</v>
      </c>
      <c r="G2712" s="1225">
        <f>'Autre action jeunes'!D34</f>
        <v>0</v>
      </c>
      <c r="H2712" s="1226">
        <f>'Autre action jeunes'!E34</f>
        <v>0</v>
      </c>
    </row>
    <row r="2713" spans="1:8" x14ac:dyDescent="0.25">
      <c r="A2713" s="1436" t="s">
        <v>692</v>
      </c>
      <c r="B2713" s="1217" t="str">
        <f>'Autre action jeunes'!$H$4</f>
        <v>INTITULE DE L'ACTION 1</v>
      </c>
      <c r="C2713" s="1217" t="s">
        <v>692</v>
      </c>
      <c r="D2713" s="1218" t="s">
        <v>46</v>
      </c>
      <c r="E2713" s="1223" t="str">
        <f>'Autre action jeunes'!B35</f>
        <v>Animateur 8</v>
      </c>
      <c r="F2713" s="1224">
        <f>'Autre action jeunes'!C35</f>
        <v>0</v>
      </c>
      <c r="G2713" s="1225">
        <f>'Autre action jeunes'!D35</f>
        <v>0</v>
      </c>
      <c r="H2713" s="1226">
        <f>'Autre action jeunes'!E35</f>
        <v>0</v>
      </c>
    </row>
    <row r="2714" spans="1:8" x14ac:dyDescent="0.25">
      <c r="A2714" s="1436" t="s">
        <v>692</v>
      </c>
      <c r="B2714" s="1217" t="str">
        <f>'Autre action jeunes'!$H$4</f>
        <v>INTITULE DE L'ACTION 1</v>
      </c>
      <c r="C2714" s="1217" t="s">
        <v>692</v>
      </c>
      <c r="D2714" s="1218" t="s">
        <v>46</v>
      </c>
      <c r="E2714" s="1223" t="str">
        <f>'Autre action jeunes'!B36</f>
        <v>Animateur 9</v>
      </c>
      <c r="F2714" s="1224">
        <f>'Autre action jeunes'!C36</f>
        <v>0</v>
      </c>
      <c r="G2714" s="1225">
        <f>'Autre action jeunes'!D36</f>
        <v>0</v>
      </c>
      <c r="H2714" s="1226">
        <f>'Autre action jeunes'!E36</f>
        <v>0</v>
      </c>
    </row>
    <row r="2715" spans="1:8" x14ac:dyDescent="0.25">
      <c r="A2715" s="1436" t="s">
        <v>692</v>
      </c>
      <c r="B2715" s="1217" t="str">
        <f>'Autre action jeunes'!$H$4</f>
        <v>INTITULE DE L'ACTION 1</v>
      </c>
      <c r="C2715" s="1217" t="s">
        <v>692</v>
      </c>
      <c r="D2715" s="1218" t="s">
        <v>46</v>
      </c>
      <c r="E2715" s="1223" t="str">
        <f>'Autre action jeunes'!B37</f>
        <v>Animateur 10</v>
      </c>
      <c r="F2715" s="1224">
        <f>'Autre action jeunes'!C37</f>
        <v>0</v>
      </c>
      <c r="G2715" s="1225">
        <f>'Autre action jeunes'!D37</f>
        <v>0</v>
      </c>
      <c r="H2715" s="1226">
        <f>'Autre action jeunes'!E37</f>
        <v>0</v>
      </c>
    </row>
    <row r="2716" spans="1:8" x14ac:dyDescent="0.25">
      <c r="A2716" s="1436" t="s">
        <v>692</v>
      </c>
      <c r="B2716" s="1217" t="str">
        <f>'Autre action jeunes'!$H$4</f>
        <v>INTITULE DE L'ACTION 1</v>
      </c>
      <c r="C2716" s="1217" t="s">
        <v>692</v>
      </c>
      <c r="D2716" s="1218" t="s">
        <v>46</v>
      </c>
      <c r="E2716" s="1223" t="str">
        <f>'Autre action jeunes'!B38</f>
        <v>Animateur 11</v>
      </c>
      <c r="F2716" s="1224">
        <f>'Autre action jeunes'!C38</f>
        <v>0</v>
      </c>
      <c r="G2716" s="1225">
        <f>'Autre action jeunes'!D38</f>
        <v>0</v>
      </c>
      <c r="H2716" s="1226">
        <f>'Autre action jeunes'!E38</f>
        <v>0</v>
      </c>
    </row>
    <row r="2717" spans="1:8" x14ac:dyDescent="0.25">
      <c r="A2717" s="1436" t="s">
        <v>692</v>
      </c>
      <c r="B2717" s="1217" t="str">
        <f>'Autre action jeunes'!$H$4</f>
        <v>INTITULE DE L'ACTION 1</v>
      </c>
      <c r="C2717" s="1217" t="s">
        <v>692</v>
      </c>
      <c r="D2717" s="1218" t="s">
        <v>46</v>
      </c>
      <c r="E2717" s="1223" t="str">
        <f>'Autre action jeunes'!B39</f>
        <v>Animateur 12</v>
      </c>
      <c r="F2717" s="1224">
        <f>'Autre action jeunes'!C39</f>
        <v>0</v>
      </c>
      <c r="G2717" s="1225">
        <f>'Autre action jeunes'!D39</f>
        <v>0</v>
      </c>
      <c r="H2717" s="1226">
        <f>'Autre action jeunes'!E39</f>
        <v>0</v>
      </c>
    </row>
    <row r="2718" spans="1:8" x14ac:dyDescent="0.25">
      <c r="A2718" s="1436" t="s">
        <v>692</v>
      </c>
      <c r="B2718" s="1217" t="str">
        <f>'Autre action jeunes'!$H$4</f>
        <v>INTITULE DE L'ACTION 1</v>
      </c>
      <c r="C2718" s="1217" t="s">
        <v>692</v>
      </c>
      <c r="D2718" s="1218" t="s">
        <v>46</v>
      </c>
      <c r="E2718" s="1223" t="str">
        <f>'Autre action jeunes'!B40</f>
        <v>Animateur 13</v>
      </c>
      <c r="F2718" s="1224">
        <f>'Autre action jeunes'!C40</f>
        <v>0</v>
      </c>
      <c r="G2718" s="1225">
        <f>'Autre action jeunes'!D40</f>
        <v>0</v>
      </c>
      <c r="H2718" s="1226">
        <f>'Autre action jeunes'!E40</f>
        <v>0</v>
      </c>
    </row>
    <row r="2719" spans="1:8" x14ac:dyDescent="0.25">
      <c r="A2719" s="1436" t="s">
        <v>692</v>
      </c>
      <c r="B2719" s="1217" t="str">
        <f>'Autre action jeunes'!$H$4</f>
        <v>INTITULE DE L'ACTION 1</v>
      </c>
      <c r="C2719" s="1217" t="s">
        <v>692</v>
      </c>
      <c r="D2719" s="1218" t="s">
        <v>46</v>
      </c>
      <c r="E2719" s="1223" t="str">
        <f>'Autre action jeunes'!B41</f>
        <v>Animateur 14</v>
      </c>
      <c r="F2719" s="1224">
        <f>'Autre action jeunes'!C41</f>
        <v>0</v>
      </c>
      <c r="G2719" s="1225">
        <f>'Autre action jeunes'!D41</f>
        <v>0</v>
      </c>
      <c r="H2719" s="1226">
        <f>'Autre action jeunes'!E41</f>
        <v>0</v>
      </c>
    </row>
    <row r="2720" spans="1:8" x14ac:dyDescent="0.25">
      <c r="A2720" s="1436" t="s">
        <v>692</v>
      </c>
      <c r="B2720" s="1217" t="str">
        <f>'Autre action jeunes'!$H$4</f>
        <v>INTITULE DE L'ACTION 1</v>
      </c>
      <c r="C2720" s="1217" t="s">
        <v>692</v>
      </c>
      <c r="D2720" s="1218" t="s">
        <v>46</v>
      </c>
      <c r="E2720" s="1223" t="str">
        <f>'Autre action jeunes'!B42</f>
        <v>Animateur 15</v>
      </c>
      <c r="F2720" s="1224">
        <f>'Autre action jeunes'!C42</f>
        <v>0</v>
      </c>
      <c r="G2720" s="1225">
        <f>'Autre action jeunes'!D42</f>
        <v>0</v>
      </c>
      <c r="H2720" s="1226">
        <f>'Autre action jeunes'!E42</f>
        <v>0</v>
      </c>
    </row>
    <row r="2721" spans="1:8" x14ac:dyDescent="0.25">
      <c r="A2721" s="1436" t="s">
        <v>692</v>
      </c>
      <c r="B2721" s="1217" t="str">
        <f>'Autre action jeunes'!$H$4</f>
        <v>INTITULE DE L'ACTION 1</v>
      </c>
      <c r="C2721" s="1217" t="s">
        <v>692</v>
      </c>
      <c r="D2721" s="1218" t="s">
        <v>315</v>
      </c>
      <c r="E2721" s="1223" t="str">
        <f>'Autre action jeunes'!B46</f>
        <v>Agents d'entretien 1</v>
      </c>
      <c r="F2721" s="1224">
        <f>'Autre action jeunes'!C46</f>
        <v>0</v>
      </c>
      <c r="G2721" s="1225">
        <f>'Autre action jeunes'!D46</f>
        <v>0</v>
      </c>
      <c r="H2721" s="1226">
        <f>'Autre action jeunes'!E46</f>
        <v>0</v>
      </c>
    </row>
    <row r="2722" spans="1:8" x14ac:dyDescent="0.25">
      <c r="A2722" s="1436" t="s">
        <v>692</v>
      </c>
      <c r="B2722" s="1217" t="str">
        <f>'Autre action jeunes'!$H$4</f>
        <v>INTITULE DE L'ACTION 1</v>
      </c>
      <c r="C2722" s="1217" t="s">
        <v>692</v>
      </c>
      <c r="D2722" s="1218" t="s">
        <v>315</v>
      </c>
      <c r="E2722" s="1223" t="str">
        <f>'Autre action jeunes'!B47</f>
        <v>Agents d'entretien 2</v>
      </c>
      <c r="F2722" s="1224">
        <f>'Autre action jeunes'!C47</f>
        <v>0</v>
      </c>
      <c r="G2722" s="1225">
        <f>'Autre action jeunes'!D47</f>
        <v>0</v>
      </c>
      <c r="H2722" s="1226">
        <f>'Autre action jeunes'!E47</f>
        <v>0</v>
      </c>
    </row>
    <row r="2723" spans="1:8" x14ac:dyDescent="0.25">
      <c r="A2723" s="1436" t="s">
        <v>692</v>
      </c>
      <c r="B2723" s="1217" t="str">
        <f>'Autre action jeunes'!$H$4</f>
        <v>INTITULE DE L'ACTION 1</v>
      </c>
      <c r="C2723" s="1217" t="s">
        <v>692</v>
      </c>
      <c r="D2723" s="1218" t="s">
        <v>315</v>
      </c>
      <c r="E2723" s="1223" t="str">
        <f>'Autre action jeunes'!B48</f>
        <v>Agents d'entretien 3</v>
      </c>
      <c r="F2723" s="1224">
        <f>'Autre action jeunes'!C48</f>
        <v>0</v>
      </c>
      <c r="G2723" s="1225">
        <f>'Autre action jeunes'!D48</f>
        <v>0</v>
      </c>
      <c r="H2723" s="1226">
        <f>'Autre action jeunes'!E48</f>
        <v>0</v>
      </c>
    </row>
    <row r="2724" spans="1:8" x14ac:dyDescent="0.25">
      <c r="A2724" s="1436" t="s">
        <v>692</v>
      </c>
      <c r="B2724" s="1217" t="str">
        <f>'Autre action jeunes'!$H$4</f>
        <v>INTITULE DE L'ACTION 1</v>
      </c>
      <c r="C2724" s="1217" t="s">
        <v>692</v>
      </c>
      <c r="D2724" s="1218" t="s">
        <v>316</v>
      </c>
      <c r="E2724" s="1223" t="str">
        <f>'Autre action jeunes'!B52</f>
        <v>Secrétaire 1</v>
      </c>
      <c r="F2724" s="1224">
        <f>'Autre action jeunes'!C52</f>
        <v>0</v>
      </c>
      <c r="G2724" s="1225">
        <f>'Autre action jeunes'!D52</f>
        <v>0</v>
      </c>
      <c r="H2724" s="1226">
        <f>'Autre action jeunes'!E52</f>
        <v>0</v>
      </c>
    </row>
    <row r="2725" spans="1:8" x14ac:dyDescent="0.25">
      <c r="A2725" s="1436" t="s">
        <v>692</v>
      </c>
      <c r="B2725" s="1217" t="str">
        <f>'Autre action jeunes'!$H$4</f>
        <v>INTITULE DE L'ACTION 1</v>
      </c>
      <c r="C2725" s="1217" t="s">
        <v>692</v>
      </c>
      <c r="D2725" s="1218" t="s">
        <v>316</v>
      </c>
      <c r="E2725" s="1223" t="str">
        <f>'Autre action jeunes'!B53</f>
        <v>Secrétaire 2</v>
      </c>
      <c r="F2725" s="1224">
        <f>'Autre action jeunes'!C53</f>
        <v>0</v>
      </c>
      <c r="G2725" s="1225">
        <f>'Autre action jeunes'!D53</f>
        <v>0</v>
      </c>
      <c r="H2725" s="1226">
        <f>'Autre action jeunes'!E53</f>
        <v>0</v>
      </c>
    </row>
    <row r="2726" spans="1:8" x14ac:dyDescent="0.25">
      <c r="A2726" s="1436" t="s">
        <v>692</v>
      </c>
      <c r="B2726" s="1217" t="str">
        <f>'Autre action jeunes'!$H$4</f>
        <v>INTITULE DE L'ACTION 1</v>
      </c>
      <c r="C2726" s="1217" t="s">
        <v>692</v>
      </c>
      <c r="D2726" s="1218" t="s">
        <v>316</v>
      </c>
      <c r="E2726" s="1223" t="str">
        <f>'Autre action jeunes'!B54</f>
        <v>Secrétaire 3</v>
      </c>
      <c r="F2726" s="1224">
        <f>'Autre action jeunes'!C54</f>
        <v>0</v>
      </c>
      <c r="G2726" s="1225">
        <f>'Autre action jeunes'!D54</f>
        <v>0</v>
      </c>
      <c r="H2726" s="1226">
        <f>'Autre action jeunes'!E54</f>
        <v>0</v>
      </c>
    </row>
    <row r="2727" spans="1:8" x14ac:dyDescent="0.25">
      <c r="A2727" s="1436" t="s">
        <v>692</v>
      </c>
      <c r="B2727" s="1217" t="str">
        <f>'Autre action jeunes'!$H$4</f>
        <v>INTITULE DE L'ACTION 1</v>
      </c>
      <c r="C2727" s="1217" t="s">
        <v>692</v>
      </c>
      <c r="D2727" s="1218" t="s">
        <v>316</v>
      </c>
      <c r="E2727" s="1223" t="str">
        <f>'Autre action jeunes'!B55</f>
        <v>Secrétaire 4</v>
      </c>
      <c r="F2727" s="1224">
        <f>'Autre action jeunes'!C55</f>
        <v>0</v>
      </c>
      <c r="G2727" s="1225">
        <f>'Autre action jeunes'!D55</f>
        <v>0</v>
      </c>
      <c r="H2727" s="1226">
        <f>'Autre action jeunes'!E55</f>
        <v>0</v>
      </c>
    </row>
    <row r="2728" spans="1:8" x14ac:dyDescent="0.25">
      <c r="A2728" s="1436" t="s">
        <v>692</v>
      </c>
      <c r="B2728" s="1217" t="str">
        <f>'Autre action jeunes'!$H$4</f>
        <v>INTITULE DE L'ACTION 1</v>
      </c>
      <c r="C2728" s="1217" t="s">
        <v>692</v>
      </c>
      <c r="D2728" s="1218" t="s">
        <v>316</v>
      </c>
      <c r="E2728" s="1223" t="str">
        <f>'Autre action jeunes'!B56</f>
        <v>Secrétaire 5</v>
      </c>
      <c r="F2728" s="1224">
        <f>'Autre action jeunes'!C56</f>
        <v>0</v>
      </c>
      <c r="G2728" s="1225">
        <f>'Autre action jeunes'!D56</f>
        <v>0</v>
      </c>
      <c r="H2728" s="1226">
        <f>'Autre action jeunes'!E56</f>
        <v>0</v>
      </c>
    </row>
    <row r="2729" spans="1:8" x14ac:dyDescent="0.25">
      <c r="A2729" s="1436" t="s">
        <v>692</v>
      </c>
      <c r="B2729" s="1217" t="str">
        <f>'Autre action jeunes'!$H$117</f>
        <v>INTITULE DE L'ACTION 2</v>
      </c>
      <c r="C2729" s="1217" t="s">
        <v>692</v>
      </c>
      <c r="D2729" s="1218" t="s">
        <v>21</v>
      </c>
      <c r="E2729" s="1223" t="str">
        <f>'Autre action jeunes'!B129</f>
        <v>Coordinateur 1</v>
      </c>
      <c r="F2729" s="1224">
        <f>'Autre action jeunes'!C129</f>
        <v>0</v>
      </c>
      <c r="G2729" s="1225">
        <f>'Autre action jeunes'!D129</f>
        <v>0</v>
      </c>
      <c r="H2729" s="1226">
        <f>'Autre action jeunes'!E129</f>
        <v>0</v>
      </c>
    </row>
    <row r="2730" spans="1:8" x14ac:dyDescent="0.25">
      <c r="A2730" s="1436" t="s">
        <v>692</v>
      </c>
      <c r="B2730" s="1217" t="str">
        <f>'Autre action jeunes'!$H$117</f>
        <v>INTITULE DE L'ACTION 2</v>
      </c>
      <c r="C2730" s="1217" t="s">
        <v>692</v>
      </c>
      <c r="D2730" s="1218" t="s">
        <v>21</v>
      </c>
      <c r="E2730" s="1223" t="str">
        <f>'Autre action jeunes'!B130</f>
        <v>Coordinateur 2</v>
      </c>
      <c r="F2730" s="1224">
        <f>'Autre action jeunes'!C130</f>
        <v>0</v>
      </c>
      <c r="G2730" s="1225">
        <f>'Autre action jeunes'!D130</f>
        <v>0</v>
      </c>
      <c r="H2730" s="1226">
        <f>'Autre action jeunes'!E130</f>
        <v>0</v>
      </c>
    </row>
    <row r="2731" spans="1:8" x14ac:dyDescent="0.25">
      <c r="A2731" s="1436" t="s">
        <v>692</v>
      </c>
      <c r="B2731" s="1217" t="str">
        <f>'Autre action jeunes'!$H$117</f>
        <v>INTITULE DE L'ACTION 2</v>
      </c>
      <c r="C2731" s="1217" t="s">
        <v>692</v>
      </c>
      <c r="D2731" s="1218" t="s">
        <v>21</v>
      </c>
      <c r="E2731" s="1223" t="str">
        <f>'Autre action jeunes'!B131</f>
        <v>Coordinateur 3</v>
      </c>
      <c r="F2731" s="1224">
        <f>'Autre action jeunes'!C131</f>
        <v>0</v>
      </c>
      <c r="G2731" s="1225">
        <f>'Autre action jeunes'!D131</f>
        <v>0</v>
      </c>
      <c r="H2731" s="1226">
        <f>'Autre action jeunes'!E131</f>
        <v>0</v>
      </c>
    </row>
    <row r="2732" spans="1:8" x14ac:dyDescent="0.25">
      <c r="A2732" s="1436" t="s">
        <v>692</v>
      </c>
      <c r="B2732" s="1217" t="str">
        <f>'Autre action jeunes'!$H$117</f>
        <v>INTITULE DE L'ACTION 2</v>
      </c>
      <c r="C2732" s="1217" t="s">
        <v>692</v>
      </c>
      <c r="D2732" s="1218" t="s">
        <v>605</v>
      </c>
      <c r="E2732" s="1223" t="str">
        <f>'Autre action jeunes'!B135</f>
        <v>Responsable 1</v>
      </c>
      <c r="F2732" s="1224">
        <f>'Autre action jeunes'!C135</f>
        <v>0</v>
      </c>
      <c r="G2732" s="1225">
        <f>'Autre action jeunes'!D135</f>
        <v>0</v>
      </c>
      <c r="H2732" s="1226">
        <f>'Autre action jeunes'!E135</f>
        <v>0</v>
      </c>
    </row>
    <row r="2733" spans="1:8" x14ac:dyDescent="0.25">
      <c r="A2733" s="1436" t="s">
        <v>692</v>
      </c>
      <c r="B2733" s="1217" t="str">
        <f>'Autre action jeunes'!$H$117</f>
        <v>INTITULE DE L'ACTION 2</v>
      </c>
      <c r="C2733" s="1217" t="s">
        <v>692</v>
      </c>
      <c r="D2733" s="1218" t="s">
        <v>605</v>
      </c>
      <c r="E2733" s="1223" t="str">
        <f>'Autre action jeunes'!B136</f>
        <v>Responsable 2</v>
      </c>
      <c r="F2733" s="1224">
        <f>'Autre action jeunes'!C136</f>
        <v>0</v>
      </c>
      <c r="G2733" s="1225">
        <f>'Autre action jeunes'!D136</f>
        <v>0</v>
      </c>
      <c r="H2733" s="1226">
        <f>'Autre action jeunes'!E136</f>
        <v>0</v>
      </c>
    </row>
    <row r="2734" spans="1:8" x14ac:dyDescent="0.25">
      <c r="A2734" s="1436" t="s">
        <v>692</v>
      </c>
      <c r="B2734" s="1217" t="str">
        <f>'Autre action jeunes'!$H$117</f>
        <v>INTITULE DE L'ACTION 2</v>
      </c>
      <c r="C2734" s="1217" t="s">
        <v>692</v>
      </c>
      <c r="D2734" s="1218" t="s">
        <v>605</v>
      </c>
      <c r="E2734" s="1223" t="str">
        <f>'Autre action jeunes'!B137</f>
        <v>Responsable 3</v>
      </c>
      <c r="F2734" s="1224">
        <f>'Autre action jeunes'!C137</f>
        <v>0</v>
      </c>
      <c r="G2734" s="1225">
        <f>'Autre action jeunes'!D137</f>
        <v>0</v>
      </c>
      <c r="H2734" s="1226">
        <f>'Autre action jeunes'!E137</f>
        <v>0</v>
      </c>
    </row>
    <row r="2735" spans="1:8" x14ac:dyDescent="0.25">
      <c r="A2735" s="1436" t="s">
        <v>692</v>
      </c>
      <c r="B2735" s="1217" t="str">
        <f>'Autre action jeunes'!$H$117</f>
        <v>INTITULE DE L'ACTION 2</v>
      </c>
      <c r="C2735" s="1217" t="s">
        <v>692</v>
      </c>
      <c r="D2735" s="1218" t="s">
        <v>46</v>
      </c>
      <c r="E2735" s="1223" t="str">
        <f>'Autre action jeunes'!B141</f>
        <v>Animateur 1</v>
      </c>
      <c r="F2735" s="1224">
        <f>'Autre action jeunes'!C141</f>
        <v>0</v>
      </c>
      <c r="G2735" s="1225">
        <f>'Autre action jeunes'!D141</f>
        <v>0</v>
      </c>
      <c r="H2735" s="1226">
        <f>'Autre action jeunes'!E141</f>
        <v>0</v>
      </c>
    </row>
    <row r="2736" spans="1:8" x14ac:dyDescent="0.25">
      <c r="A2736" s="1436" t="s">
        <v>692</v>
      </c>
      <c r="B2736" s="1217" t="str">
        <f>'Autre action jeunes'!$H$117</f>
        <v>INTITULE DE L'ACTION 2</v>
      </c>
      <c r="C2736" s="1217" t="s">
        <v>692</v>
      </c>
      <c r="D2736" s="1218" t="s">
        <v>46</v>
      </c>
      <c r="E2736" s="1223" t="str">
        <f>'Autre action jeunes'!B142</f>
        <v>Animateur 2</v>
      </c>
      <c r="F2736" s="1224">
        <f>'Autre action jeunes'!C142</f>
        <v>0</v>
      </c>
      <c r="G2736" s="1225">
        <f>'Autre action jeunes'!D142</f>
        <v>0</v>
      </c>
      <c r="H2736" s="1226">
        <f>'Autre action jeunes'!E142</f>
        <v>0</v>
      </c>
    </row>
    <row r="2737" spans="1:8" x14ac:dyDescent="0.25">
      <c r="A2737" s="1436" t="s">
        <v>692</v>
      </c>
      <c r="B2737" s="1217" t="str">
        <f>'Autre action jeunes'!$H$117</f>
        <v>INTITULE DE L'ACTION 2</v>
      </c>
      <c r="C2737" s="1217" t="s">
        <v>692</v>
      </c>
      <c r="D2737" s="1218" t="s">
        <v>46</v>
      </c>
      <c r="E2737" s="1223" t="str">
        <f>'Autre action jeunes'!B143</f>
        <v>Animateur 3</v>
      </c>
      <c r="F2737" s="1224">
        <f>'Autre action jeunes'!C143</f>
        <v>0</v>
      </c>
      <c r="G2737" s="1225">
        <f>'Autre action jeunes'!D143</f>
        <v>0</v>
      </c>
      <c r="H2737" s="1226">
        <f>'Autre action jeunes'!E143</f>
        <v>0</v>
      </c>
    </row>
    <row r="2738" spans="1:8" x14ac:dyDescent="0.25">
      <c r="A2738" s="1436" t="s">
        <v>692</v>
      </c>
      <c r="B2738" s="1217" t="str">
        <f>'Autre action jeunes'!$H$117</f>
        <v>INTITULE DE L'ACTION 2</v>
      </c>
      <c r="C2738" s="1217" t="s">
        <v>692</v>
      </c>
      <c r="D2738" s="1218" t="s">
        <v>46</v>
      </c>
      <c r="E2738" s="1223" t="str">
        <f>'Autre action jeunes'!B144</f>
        <v>Animateur 4</v>
      </c>
      <c r="F2738" s="1224">
        <f>'Autre action jeunes'!C144</f>
        <v>0</v>
      </c>
      <c r="G2738" s="1225">
        <f>'Autre action jeunes'!D144</f>
        <v>0</v>
      </c>
      <c r="H2738" s="1226">
        <f>'Autre action jeunes'!E144</f>
        <v>0</v>
      </c>
    </row>
    <row r="2739" spans="1:8" x14ac:dyDescent="0.25">
      <c r="A2739" s="1436" t="s">
        <v>692</v>
      </c>
      <c r="B2739" s="1217" t="str">
        <f>'Autre action jeunes'!$H$117</f>
        <v>INTITULE DE L'ACTION 2</v>
      </c>
      <c r="C2739" s="1217" t="s">
        <v>692</v>
      </c>
      <c r="D2739" s="1218" t="s">
        <v>46</v>
      </c>
      <c r="E2739" s="1223" t="str">
        <f>'Autre action jeunes'!B145</f>
        <v>Animateur 5</v>
      </c>
      <c r="F2739" s="1224">
        <f>'Autre action jeunes'!C145</f>
        <v>0</v>
      </c>
      <c r="G2739" s="1225">
        <f>'Autre action jeunes'!D145</f>
        <v>0</v>
      </c>
      <c r="H2739" s="1226">
        <f>'Autre action jeunes'!E145</f>
        <v>0</v>
      </c>
    </row>
    <row r="2740" spans="1:8" x14ac:dyDescent="0.25">
      <c r="A2740" s="1436" t="s">
        <v>692</v>
      </c>
      <c r="B2740" s="1217" t="str">
        <f>'Autre action jeunes'!$H$117</f>
        <v>INTITULE DE L'ACTION 2</v>
      </c>
      <c r="C2740" s="1217" t="s">
        <v>692</v>
      </c>
      <c r="D2740" s="1218" t="s">
        <v>46</v>
      </c>
      <c r="E2740" s="1223" t="str">
        <f>'Autre action jeunes'!B146</f>
        <v>Animateur 6</v>
      </c>
      <c r="F2740" s="1224">
        <f>'Autre action jeunes'!C146</f>
        <v>0</v>
      </c>
      <c r="G2740" s="1225">
        <f>'Autre action jeunes'!D146</f>
        <v>0</v>
      </c>
      <c r="H2740" s="1226">
        <f>'Autre action jeunes'!E146</f>
        <v>0</v>
      </c>
    </row>
    <row r="2741" spans="1:8" x14ac:dyDescent="0.25">
      <c r="A2741" s="1436" t="s">
        <v>692</v>
      </c>
      <c r="B2741" s="1217" t="str">
        <f>'Autre action jeunes'!$H$117</f>
        <v>INTITULE DE L'ACTION 2</v>
      </c>
      <c r="C2741" s="1217" t="s">
        <v>692</v>
      </c>
      <c r="D2741" s="1218" t="s">
        <v>46</v>
      </c>
      <c r="E2741" s="1223" t="str">
        <f>'Autre action jeunes'!B147</f>
        <v>Animateur 7</v>
      </c>
      <c r="F2741" s="1224">
        <f>'Autre action jeunes'!C147</f>
        <v>0</v>
      </c>
      <c r="G2741" s="1225">
        <f>'Autre action jeunes'!D147</f>
        <v>0</v>
      </c>
      <c r="H2741" s="1226">
        <f>'Autre action jeunes'!E147</f>
        <v>0</v>
      </c>
    </row>
    <row r="2742" spans="1:8" x14ac:dyDescent="0.25">
      <c r="A2742" s="1436" t="s">
        <v>692</v>
      </c>
      <c r="B2742" s="1217" t="str">
        <f>'Autre action jeunes'!$H$117</f>
        <v>INTITULE DE L'ACTION 2</v>
      </c>
      <c r="C2742" s="1217" t="s">
        <v>692</v>
      </c>
      <c r="D2742" s="1218" t="s">
        <v>46</v>
      </c>
      <c r="E2742" s="1223" t="str">
        <f>'Autre action jeunes'!B148</f>
        <v>Animateur 8</v>
      </c>
      <c r="F2742" s="1224">
        <f>'Autre action jeunes'!C148</f>
        <v>0</v>
      </c>
      <c r="G2742" s="1225">
        <f>'Autre action jeunes'!D148</f>
        <v>0</v>
      </c>
      <c r="H2742" s="1226">
        <f>'Autre action jeunes'!E148</f>
        <v>0</v>
      </c>
    </row>
    <row r="2743" spans="1:8" x14ac:dyDescent="0.25">
      <c r="A2743" s="1436" t="s">
        <v>692</v>
      </c>
      <c r="B2743" s="1217" t="str">
        <f>'Autre action jeunes'!$H$117</f>
        <v>INTITULE DE L'ACTION 2</v>
      </c>
      <c r="C2743" s="1217" t="s">
        <v>692</v>
      </c>
      <c r="D2743" s="1218" t="s">
        <v>46</v>
      </c>
      <c r="E2743" s="1223" t="str">
        <f>'Autre action jeunes'!B149</f>
        <v>Animateur 9</v>
      </c>
      <c r="F2743" s="1224">
        <f>'Autre action jeunes'!C149</f>
        <v>0</v>
      </c>
      <c r="G2743" s="1225">
        <f>'Autre action jeunes'!D149</f>
        <v>0</v>
      </c>
      <c r="H2743" s="1226">
        <f>'Autre action jeunes'!E149</f>
        <v>0</v>
      </c>
    </row>
    <row r="2744" spans="1:8" x14ac:dyDescent="0.25">
      <c r="A2744" s="1436" t="s">
        <v>692</v>
      </c>
      <c r="B2744" s="1217" t="str">
        <f>'Autre action jeunes'!$H$117</f>
        <v>INTITULE DE L'ACTION 2</v>
      </c>
      <c r="C2744" s="1217" t="s">
        <v>692</v>
      </c>
      <c r="D2744" s="1218" t="s">
        <v>46</v>
      </c>
      <c r="E2744" s="1223" t="str">
        <f>'Autre action jeunes'!B150</f>
        <v>Animateur 10</v>
      </c>
      <c r="F2744" s="1224">
        <f>'Autre action jeunes'!C150</f>
        <v>0</v>
      </c>
      <c r="G2744" s="1225">
        <f>'Autre action jeunes'!D150</f>
        <v>0</v>
      </c>
      <c r="H2744" s="1226">
        <f>'Autre action jeunes'!E150</f>
        <v>0</v>
      </c>
    </row>
    <row r="2745" spans="1:8" x14ac:dyDescent="0.25">
      <c r="A2745" s="1436" t="s">
        <v>692</v>
      </c>
      <c r="B2745" s="1217" t="str">
        <f>'Autre action jeunes'!$H$117</f>
        <v>INTITULE DE L'ACTION 2</v>
      </c>
      <c r="C2745" s="1217" t="s">
        <v>692</v>
      </c>
      <c r="D2745" s="1218" t="s">
        <v>46</v>
      </c>
      <c r="E2745" s="1223" t="str">
        <f>'Autre action jeunes'!B151</f>
        <v>Animateur 11</v>
      </c>
      <c r="F2745" s="1224">
        <f>'Autre action jeunes'!C151</f>
        <v>0</v>
      </c>
      <c r="G2745" s="1225">
        <f>'Autre action jeunes'!D151</f>
        <v>0</v>
      </c>
      <c r="H2745" s="1226">
        <f>'Autre action jeunes'!E151</f>
        <v>0</v>
      </c>
    </row>
    <row r="2746" spans="1:8" x14ac:dyDescent="0.25">
      <c r="A2746" s="1436" t="s">
        <v>692</v>
      </c>
      <c r="B2746" s="1217" t="str">
        <f>'Autre action jeunes'!$H$117</f>
        <v>INTITULE DE L'ACTION 2</v>
      </c>
      <c r="C2746" s="1217" t="s">
        <v>692</v>
      </c>
      <c r="D2746" s="1218" t="s">
        <v>46</v>
      </c>
      <c r="E2746" s="1223" t="str">
        <f>'Autre action jeunes'!B152</f>
        <v>Animateur 12</v>
      </c>
      <c r="F2746" s="1224">
        <f>'Autre action jeunes'!C152</f>
        <v>0</v>
      </c>
      <c r="G2746" s="1225">
        <f>'Autre action jeunes'!D152</f>
        <v>0</v>
      </c>
      <c r="H2746" s="1226">
        <f>'Autre action jeunes'!E152</f>
        <v>0</v>
      </c>
    </row>
    <row r="2747" spans="1:8" x14ac:dyDescent="0.25">
      <c r="A2747" s="1436" t="s">
        <v>692</v>
      </c>
      <c r="B2747" s="1217" t="str">
        <f>'Autre action jeunes'!$H$117</f>
        <v>INTITULE DE L'ACTION 2</v>
      </c>
      <c r="C2747" s="1217" t="s">
        <v>692</v>
      </c>
      <c r="D2747" s="1218" t="s">
        <v>46</v>
      </c>
      <c r="E2747" s="1223" t="str">
        <f>'Autre action jeunes'!B153</f>
        <v>Animateur 13</v>
      </c>
      <c r="F2747" s="1224">
        <f>'Autre action jeunes'!C153</f>
        <v>0</v>
      </c>
      <c r="G2747" s="1225">
        <f>'Autre action jeunes'!D153</f>
        <v>0</v>
      </c>
      <c r="H2747" s="1226">
        <f>'Autre action jeunes'!E153</f>
        <v>0</v>
      </c>
    </row>
    <row r="2748" spans="1:8" x14ac:dyDescent="0.25">
      <c r="A2748" s="1436" t="s">
        <v>692</v>
      </c>
      <c r="B2748" s="1217" t="str">
        <f>'Autre action jeunes'!$H$117</f>
        <v>INTITULE DE L'ACTION 2</v>
      </c>
      <c r="C2748" s="1217" t="s">
        <v>692</v>
      </c>
      <c r="D2748" s="1218" t="s">
        <v>46</v>
      </c>
      <c r="E2748" s="1223" t="str">
        <f>'Autre action jeunes'!B154</f>
        <v>Animateur 14</v>
      </c>
      <c r="F2748" s="1224">
        <f>'Autre action jeunes'!C154</f>
        <v>0</v>
      </c>
      <c r="G2748" s="1225">
        <f>'Autre action jeunes'!D154</f>
        <v>0</v>
      </c>
      <c r="H2748" s="1226">
        <f>'Autre action jeunes'!E154</f>
        <v>0</v>
      </c>
    </row>
    <row r="2749" spans="1:8" x14ac:dyDescent="0.25">
      <c r="A2749" s="1436" t="s">
        <v>692</v>
      </c>
      <c r="B2749" s="1217" t="str">
        <f>'Autre action jeunes'!$H$117</f>
        <v>INTITULE DE L'ACTION 2</v>
      </c>
      <c r="C2749" s="1217" t="s">
        <v>692</v>
      </c>
      <c r="D2749" s="1218" t="s">
        <v>46</v>
      </c>
      <c r="E2749" s="1223" t="str">
        <f>'Autre action jeunes'!B155</f>
        <v>Animateur 15</v>
      </c>
      <c r="F2749" s="1224">
        <f>'Autre action jeunes'!C155</f>
        <v>0</v>
      </c>
      <c r="G2749" s="1225">
        <f>'Autre action jeunes'!D155</f>
        <v>0</v>
      </c>
      <c r="H2749" s="1226">
        <f>'Autre action jeunes'!E155</f>
        <v>0</v>
      </c>
    </row>
    <row r="2750" spans="1:8" x14ac:dyDescent="0.25">
      <c r="A2750" s="1436" t="s">
        <v>692</v>
      </c>
      <c r="B2750" s="1217" t="str">
        <f>'Autre action jeunes'!$H$117</f>
        <v>INTITULE DE L'ACTION 2</v>
      </c>
      <c r="C2750" s="1217" t="s">
        <v>692</v>
      </c>
      <c r="D2750" s="1218" t="s">
        <v>315</v>
      </c>
      <c r="E2750" s="1223" t="str">
        <f>'Autre action jeunes'!B159</f>
        <v>Agents d'entretien 1</v>
      </c>
      <c r="F2750" s="1224">
        <f>'Autre action jeunes'!C159</f>
        <v>0</v>
      </c>
      <c r="G2750" s="1225">
        <f>'Autre action jeunes'!D159</f>
        <v>0</v>
      </c>
      <c r="H2750" s="1226">
        <f>'Autre action jeunes'!E159</f>
        <v>0</v>
      </c>
    </row>
    <row r="2751" spans="1:8" x14ac:dyDescent="0.25">
      <c r="A2751" s="1436" t="s">
        <v>692</v>
      </c>
      <c r="B2751" s="1217" t="str">
        <f>'Autre action jeunes'!$H$117</f>
        <v>INTITULE DE L'ACTION 2</v>
      </c>
      <c r="C2751" s="1217" t="s">
        <v>692</v>
      </c>
      <c r="D2751" s="1218" t="s">
        <v>315</v>
      </c>
      <c r="E2751" s="1223" t="str">
        <f>'Autre action jeunes'!B160</f>
        <v>Agents d'entretien 2</v>
      </c>
      <c r="F2751" s="1224">
        <f>'Autre action jeunes'!C160</f>
        <v>0</v>
      </c>
      <c r="G2751" s="1225">
        <f>'Autre action jeunes'!D160</f>
        <v>0</v>
      </c>
      <c r="H2751" s="1226">
        <f>'Autre action jeunes'!E160</f>
        <v>0</v>
      </c>
    </row>
    <row r="2752" spans="1:8" x14ac:dyDescent="0.25">
      <c r="A2752" s="1436" t="s">
        <v>692</v>
      </c>
      <c r="B2752" s="1217" t="str">
        <f>'Autre action jeunes'!$H$117</f>
        <v>INTITULE DE L'ACTION 2</v>
      </c>
      <c r="C2752" s="1217" t="s">
        <v>692</v>
      </c>
      <c r="D2752" s="1218" t="s">
        <v>315</v>
      </c>
      <c r="E2752" s="1223" t="str">
        <f>'Autre action jeunes'!B161</f>
        <v>Agents d'entretien 3</v>
      </c>
      <c r="F2752" s="1224">
        <f>'Autre action jeunes'!C161</f>
        <v>0</v>
      </c>
      <c r="G2752" s="1225">
        <f>'Autre action jeunes'!D161</f>
        <v>0</v>
      </c>
      <c r="H2752" s="1226">
        <f>'Autre action jeunes'!E161</f>
        <v>0</v>
      </c>
    </row>
    <row r="2753" spans="1:8" x14ac:dyDescent="0.25">
      <c r="A2753" s="1436" t="s">
        <v>692</v>
      </c>
      <c r="B2753" s="1217" t="str">
        <f>'Autre action jeunes'!$H$117</f>
        <v>INTITULE DE L'ACTION 2</v>
      </c>
      <c r="C2753" s="1217" t="s">
        <v>692</v>
      </c>
      <c r="D2753" s="1218" t="s">
        <v>316</v>
      </c>
      <c r="E2753" s="1223" t="str">
        <f>'Autre action jeunes'!B165</f>
        <v>Secrétaire 1</v>
      </c>
      <c r="F2753" s="1224">
        <f>'Autre action jeunes'!C165</f>
        <v>0</v>
      </c>
      <c r="G2753" s="1225">
        <f>'Autre action jeunes'!D165</f>
        <v>0</v>
      </c>
      <c r="H2753" s="1226">
        <f>'Autre action jeunes'!E165</f>
        <v>0</v>
      </c>
    </row>
    <row r="2754" spans="1:8" x14ac:dyDescent="0.25">
      <c r="A2754" s="1436" t="s">
        <v>692</v>
      </c>
      <c r="B2754" s="1217" t="str">
        <f>'Autre action jeunes'!$H$117</f>
        <v>INTITULE DE L'ACTION 2</v>
      </c>
      <c r="C2754" s="1217" t="s">
        <v>692</v>
      </c>
      <c r="D2754" s="1218" t="s">
        <v>316</v>
      </c>
      <c r="E2754" s="1223" t="str">
        <f>'Autre action jeunes'!B166</f>
        <v>Secrétaire 2</v>
      </c>
      <c r="F2754" s="1224">
        <f>'Autre action jeunes'!C166</f>
        <v>0</v>
      </c>
      <c r="G2754" s="1225">
        <f>'Autre action jeunes'!D166</f>
        <v>0</v>
      </c>
      <c r="H2754" s="1226">
        <f>'Autre action jeunes'!E166</f>
        <v>0</v>
      </c>
    </row>
    <row r="2755" spans="1:8" x14ac:dyDescent="0.25">
      <c r="A2755" s="1436" t="s">
        <v>692</v>
      </c>
      <c r="B2755" s="1217" t="str">
        <f>'Autre action jeunes'!$H$117</f>
        <v>INTITULE DE L'ACTION 2</v>
      </c>
      <c r="C2755" s="1217" t="s">
        <v>692</v>
      </c>
      <c r="D2755" s="1218" t="s">
        <v>316</v>
      </c>
      <c r="E2755" s="1223" t="str">
        <f>'Autre action jeunes'!B167</f>
        <v>Secrétaire 3</v>
      </c>
      <c r="F2755" s="1224">
        <f>'Autre action jeunes'!C167</f>
        <v>0</v>
      </c>
      <c r="G2755" s="1225">
        <f>'Autre action jeunes'!D167</f>
        <v>0</v>
      </c>
      <c r="H2755" s="1226">
        <f>'Autre action jeunes'!E167</f>
        <v>0</v>
      </c>
    </row>
    <row r="2756" spans="1:8" x14ac:dyDescent="0.25">
      <c r="A2756" s="1436" t="s">
        <v>692</v>
      </c>
      <c r="B2756" s="1217" t="str">
        <f>'Autre action jeunes'!$H$117</f>
        <v>INTITULE DE L'ACTION 2</v>
      </c>
      <c r="C2756" s="1217" t="s">
        <v>692</v>
      </c>
      <c r="D2756" s="1218" t="s">
        <v>316</v>
      </c>
      <c r="E2756" s="1223" t="str">
        <f>'Autre action jeunes'!B168</f>
        <v>Secrétaire 4</v>
      </c>
      <c r="F2756" s="1224">
        <f>'Autre action jeunes'!C168</f>
        <v>0</v>
      </c>
      <c r="G2756" s="1225">
        <f>'Autre action jeunes'!D168</f>
        <v>0</v>
      </c>
      <c r="H2756" s="1226">
        <f>'Autre action jeunes'!E168</f>
        <v>0</v>
      </c>
    </row>
    <row r="2757" spans="1:8" x14ac:dyDescent="0.25">
      <c r="A2757" s="1436" t="s">
        <v>692</v>
      </c>
      <c r="B2757" s="1217" t="str">
        <f>'Autre action jeunes'!$H$117</f>
        <v>INTITULE DE L'ACTION 2</v>
      </c>
      <c r="C2757" s="1217" t="s">
        <v>692</v>
      </c>
      <c r="D2757" s="1218" t="s">
        <v>316</v>
      </c>
      <c r="E2757" s="1223" t="str">
        <f>'Autre action jeunes'!B169</f>
        <v>Secrétaire 5</v>
      </c>
      <c r="F2757" s="1224">
        <f>'Autre action jeunes'!C169</f>
        <v>0</v>
      </c>
      <c r="G2757" s="1225">
        <f>'Autre action jeunes'!D169</f>
        <v>0</v>
      </c>
      <c r="H2757" s="1226">
        <f>'Autre action jeunes'!E169</f>
        <v>0</v>
      </c>
    </row>
    <row r="2758" spans="1:8" x14ac:dyDescent="0.25">
      <c r="A2758" s="1436" t="s">
        <v>692</v>
      </c>
      <c r="B2758" s="1217" t="str">
        <f>'Autre action jeunes'!$H$230</f>
        <v>INTITULE DE L'ACTION 3</v>
      </c>
      <c r="C2758" s="1217" t="s">
        <v>692</v>
      </c>
      <c r="D2758" s="1218" t="s">
        <v>21</v>
      </c>
      <c r="E2758" s="1223" t="str">
        <f>'Autre action jeunes'!B242</f>
        <v>Coordinateur 1</v>
      </c>
      <c r="F2758" s="1224">
        <f>'Autre action jeunes'!C242</f>
        <v>0</v>
      </c>
      <c r="G2758" s="1225">
        <f>'Autre action jeunes'!D242</f>
        <v>0</v>
      </c>
      <c r="H2758" s="1226">
        <f>'Autre action jeunes'!E242</f>
        <v>0</v>
      </c>
    </row>
    <row r="2759" spans="1:8" x14ac:dyDescent="0.25">
      <c r="A2759" s="1436" t="s">
        <v>692</v>
      </c>
      <c r="B2759" s="1217" t="str">
        <f>'Autre action jeunes'!$H$230</f>
        <v>INTITULE DE L'ACTION 3</v>
      </c>
      <c r="C2759" s="1217" t="s">
        <v>692</v>
      </c>
      <c r="D2759" s="1218" t="s">
        <v>21</v>
      </c>
      <c r="E2759" s="1223" t="str">
        <f>'Autre action jeunes'!B243</f>
        <v>Coordinateur 2</v>
      </c>
      <c r="F2759" s="1224">
        <f>'Autre action jeunes'!C243</f>
        <v>0</v>
      </c>
      <c r="G2759" s="1225">
        <f>'Autre action jeunes'!D243</f>
        <v>0</v>
      </c>
      <c r="H2759" s="1226">
        <f>'Autre action jeunes'!E243</f>
        <v>0</v>
      </c>
    </row>
    <row r="2760" spans="1:8" x14ac:dyDescent="0.25">
      <c r="A2760" s="1436" t="s">
        <v>692</v>
      </c>
      <c r="B2760" s="1217" t="str">
        <f>'Autre action jeunes'!$H$230</f>
        <v>INTITULE DE L'ACTION 3</v>
      </c>
      <c r="C2760" s="1217" t="s">
        <v>692</v>
      </c>
      <c r="D2760" s="1218" t="s">
        <v>21</v>
      </c>
      <c r="E2760" s="1223" t="str">
        <f>'Autre action jeunes'!B244</f>
        <v>Coordinateur 3</v>
      </c>
      <c r="F2760" s="1224">
        <f>'Autre action jeunes'!C244</f>
        <v>0</v>
      </c>
      <c r="G2760" s="1225">
        <f>'Autre action jeunes'!D244</f>
        <v>0</v>
      </c>
      <c r="H2760" s="1226">
        <f>'Autre action jeunes'!E244</f>
        <v>0</v>
      </c>
    </row>
    <row r="2761" spans="1:8" x14ac:dyDescent="0.25">
      <c r="A2761" s="1436" t="s">
        <v>692</v>
      </c>
      <c r="B2761" s="1217" t="str">
        <f>'Autre action jeunes'!$H$230</f>
        <v>INTITULE DE L'ACTION 3</v>
      </c>
      <c r="C2761" s="1217" t="s">
        <v>692</v>
      </c>
      <c r="D2761" s="1218" t="s">
        <v>605</v>
      </c>
      <c r="E2761" s="1223" t="str">
        <f>'Autre action jeunes'!B248</f>
        <v>Responsable 1</v>
      </c>
      <c r="F2761" s="1224">
        <f>'Autre action jeunes'!C248</f>
        <v>0</v>
      </c>
      <c r="G2761" s="1225">
        <f>'Autre action jeunes'!D248</f>
        <v>0</v>
      </c>
      <c r="H2761" s="1226">
        <f>'Autre action jeunes'!E248</f>
        <v>0</v>
      </c>
    </row>
    <row r="2762" spans="1:8" x14ac:dyDescent="0.25">
      <c r="A2762" s="1436" t="s">
        <v>692</v>
      </c>
      <c r="B2762" s="1217" t="str">
        <f>'Autre action jeunes'!$H$230</f>
        <v>INTITULE DE L'ACTION 3</v>
      </c>
      <c r="C2762" s="1217" t="s">
        <v>692</v>
      </c>
      <c r="D2762" s="1218" t="s">
        <v>605</v>
      </c>
      <c r="E2762" s="1223" t="str">
        <f>'Autre action jeunes'!B249</f>
        <v>Responsable 2</v>
      </c>
      <c r="F2762" s="1224">
        <f>'Autre action jeunes'!C249</f>
        <v>0</v>
      </c>
      <c r="G2762" s="1225">
        <f>'Autre action jeunes'!D249</f>
        <v>0</v>
      </c>
      <c r="H2762" s="1226">
        <f>'Autre action jeunes'!E249</f>
        <v>0</v>
      </c>
    </row>
    <row r="2763" spans="1:8" x14ac:dyDescent="0.25">
      <c r="A2763" s="1436" t="s">
        <v>692</v>
      </c>
      <c r="B2763" s="1217" t="str">
        <f>'Autre action jeunes'!$H$230</f>
        <v>INTITULE DE L'ACTION 3</v>
      </c>
      <c r="C2763" s="1217" t="s">
        <v>692</v>
      </c>
      <c r="D2763" s="1218" t="s">
        <v>605</v>
      </c>
      <c r="E2763" s="1223" t="str">
        <f>'Autre action jeunes'!B250</f>
        <v>Responsable 3</v>
      </c>
      <c r="F2763" s="1224">
        <f>'Autre action jeunes'!C250</f>
        <v>0</v>
      </c>
      <c r="G2763" s="1225">
        <f>'Autre action jeunes'!D250</f>
        <v>0</v>
      </c>
      <c r="H2763" s="1226">
        <f>'Autre action jeunes'!E250</f>
        <v>0</v>
      </c>
    </row>
    <row r="2764" spans="1:8" x14ac:dyDescent="0.25">
      <c r="A2764" s="1436" t="s">
        <v>692</v>
      </c>
      <c r="B2764" s="1217" t="str">
        <f>'Autre action jeunes'!$H$230</f>
        <v>INTITULE DE L'ACTION 3</v>
      </c>
      <c r="C2764" s="1217" t="s">
        <v>692</v>
      </c>
      <c r="D2764" s="1218" t="s">
        <v>46</v>
      </c>
      <c r="E2764" s="1223" t="str">
        <f>'Autre action jeunes'!B254</f>
        <v>Animateur 1</v>
      </c>
      <c r="F2764" s="1224">
        <f>'Autre action jeunes'!C254</f>
        <v>0</v>
      </c>
      <c r="G2764" s="1225">
        <f>'Autre action jeunes'!D254</f>
        <v>0</v>
      </c>
      <c r="H2764" s="1226">
        <f>'Autre action jeunes'!E254</f>
        <v>0</v>
      </c>
    </row>
    <row r="2765" spans="1:8" x14ac:dyDescent="0.25">
      <c r="A2765" s="1436" t="s">
        <v>692</v>
      </c>
      <c r="B2765" s="1217" t="str">
        <f>'Autre action jeunes'!$H$230</f>
        <v>INTITULE DE L'ACTION 3</v>
      </c>
      <c r="C2765" s="1217" t="s">
        <v>692</v>
      </c>
      <c r="D2765" s="1218" t="s">
        <v>46</v>
      </c>
      <c r="E2765" s="1223" t="str">
        <f>'Autre action jeunes'!B255</f>
        <v>Animateur 2</v>
      </c>
      <c r="F2765" s="1224">
        <f>'Autre action jeunes'!C255</f>
        <v>0</v>
      </c>
      <c r="G2765" s="1225">
        <f>'Autre action jeunes'!D255</f>
        <v>0</v>
      </c>
      <c r="H2765" s="1226">
        <f>'Autre action jeunes'!E255</f>
        <v>0</v>
      </c>
    </row>
    <row r="2766" spans="1:8" x14ac:dyDescent="0.25">
      <c r="A2766" s="1436" t="s">
        <v>692</v>
      </c>
      <c r="B2766" s="1217" t="str">
        <f>'Autre action jeunes'!$H$230</f>
        <v>INTITULE DE L'ACTION 3</v>
      </c>
      <c r="C2766" s="1217" t="s">
        <v>692</v>
      </c>
      <c r="D2766" s="1218" t="s">
        <v>46</v>
      </c>
      <c r="E2766" s="1223" t="str">
        <f>'Autre action jeunes'!B256</f>
        <v>Animateur 3</v>
      </c>
      <c r="F2766" s="1224">
        <f>'Autre action jeunes'!C256</f>
        <v>0</v>
      </c>
      <c r="G2766" s="1225">
        <f>'Autre action jeunes'!D256</f>
        <v>0</v>
      </c>
      <c r="H2766" s="1226">
        <f>'Autre action jeunes'!E256</f>
        <v>0</v>
      </c>
    </row>
    <row r="2767" spans="1:8" x14ac:dyDescent="0.25">
      <c r="A2767" s="1436" t="s">
        <v>692</v>
      </c>
      <c r="B2767" s="1217" t="str">
        <f>'Autre action jeunes'!$H$230</f>
        <v>INTITULE DE L'ACTION 3</v>
      </c>
      <c r="C2767" s="1217" t="s">
        <v>692</v>
      </c>
      <c r="D2767" s="1218" t="s">
        <v>46</v>
      </c>
      <c r="E2767" s="1223" t="str">
        <f>'Autre action jeunes'!B257</f>
        <v>Animateur 4</v>
      </c>
      <c r="F2767" s="1224">
        <f>'Autre action jeunes'!C257</f>
        <v>0</v>
      </c>
      <c r="G2767" s="1225">
        <f>'Autre action jeunes'!D257</f>
        <v>0</v>
      </c>
      <c r="H2767" s="1226">
        <f>'Autre action jeunes'!E257</f>
        <v>0</v>
      </c>
    </row>
    <row r="2768" spans="1:8" x14ac:dyDescent="0.25">
      <c r="A2768" s="1436" t="s">
        <v>692</v>
      </c>
      <c r="B2768" s="1217" t="str">
        <f>'Autre action jeunes'!$H$230</f>
        <v>INTITULE DE L'ACTION 3</v>
      </c>
      <c r="C2768" s="1217" t="s">
        <v>692</v>
      </c>
      <c r="D2768" s="1218" t="s">
        <v>46</v>
      </c>
      <c r="E2768" s="1223" t="str">
        <f>'Autre action jeunes'!B258</f>
        <v>Animateur 5</v>
      </c>
      <c r="F2768" s="1224">
        <f>'Autre action jeunes'!C258</f>
        <v>0</v>
      </c>
      <c r="G2768" s="1225">
        <f>'Autre action jeunes'!D258</f>
        <v>0</v>
      </c>
      <c r="H2768" s="1226">
        <f>'Autre action jeunes'!E258</f>
        <v>0</v>
      </c>
    </row>
    <row r="2769" spans="1:8" x14ac:dyDescent="0.25">
      <c r="A2769" s="1436" t="s">
        <v>692</v>
      </c>
      <c r="B2769" s="1217" t="str">
        <f>'Autre action jeunes'!$H$230</f>
        <v>INTITULE DE L'ACTION 3</v>
      </c>
      <c r="C2769" s="1217" t="s">
        <v>692</v>
      </c>
      <c r="D2769" s="1218" t="s">
        <v>46</v>
      </c>
      <c r="E2769" s="1223" t="str">
        <f>'Autre action jeunes'!B259</f>
        <v>Animateur 6</v>
      </c>
      <c r="F2769" s="1224">
        <f>'Autre action jeunes'!C259</f>
        <v>0</v>
      </c>
      <c r="G2769" s="1225">
        <f>'Autre action jeunes'!D259</f>
        <v>0</v>
      </c>
      <c r="H2769" s="1226">
        <f>'Autre action jeunes'!E259</f>
        <v>0</v>
      </c>
    </row>
    <row r="2770" spans="1:8" x14ac:dyDescent="0.25">
      <c r="A2770" s="1436" t="s">
        <v>692</v>
      </c>
      <c r="B2770" s="1217" t="str">
        <f>'Autre action jeunes'!$H$230</f>
        <v>INTITULE DE L'ACTION 3</v>
      </c>
      <c r="C2770" s="1217" t="s">
        <v>692</v>
      </c>
      <c r="D2770" s="1218" t="s">
        <v>46</v>
      </c>
      <c r="E2770" s="1223" t="str">
        <f>'Autre action jeunes'!B260</f>
        <v>Animateur 7</v>
      </c>
      <c r="F2770" s="1224">
        <f>'Autre action jeunes'!C260</f>
        <v>0</v>
      </c>
      <c r="G2770" s="1225">
        <f>'Autre action jeunes'!D260</f>
        <v>0</v>
      </c>
      <c r="H2770" s="1226">
        <f>'Autre action jeunes'!E260</f>
        <v>0</v>
      </c>
    </row>
    <row r="2771" spans="1:8" x14ac:dyDescent="0.25">
      <c r="A2771" s="1436" t="s">
        <v>692</v>
      </c>
      <c r="B2771" s="1217" t="str">
        <f>'Autre action jeunes'!$H$230</f>
        <v>INTITULE DE L'ACTION 3</v>
      </c>
      <c r="C2771" s="1217" t="s">
        <v>692</v>
      </c>
      <c r="D2771" s="1218" t="s">
        <v>46</v>
      </c>
      <c r="E2771" s="1223" t="str">
        <f>'Autre action jeunes'!B261</f>
        <v>Animateur 8</v>
      </c>
      <c r="F2771" s="1224">
        <f>'Autre action jeunes'!C261</f>
        <v>0</v>
      </c>
      <c r="G2771" s="1225">
        <f>'Autre action jeunes'!D261</f>
        <v>0</v>
      </c>
      <c r="H2771" s="1226">
        <f>'Autre action jeunes'!E261</f>
        <v>0</v>
      </c>
    </row>
    <row r="2772" spans="1:8" x14ac:dyDescent="0.25">
      <c r="A2772" s="1436" t="s">
        <v>692</v>
      </c>
      <c r="B2772" s="1217" t="str">
        <f>'Autre action jeunes'!$H$230</f>
        <v>INTITULE DE L'ACTION 3</v>
      </c>
      <c r="C2772" s="1217" t="s">
        <v>692</v>
      </c>
      <c r="D2772" s="1218" t="s">
        <v>46</v>
      </c>
      <c r="E2772" s="1223" t="str">
        <f>'Autre action jeunes'!B262</f>
        <v>Animateur 9</v>
      </c>
      <c r="F2772" s="1224">
        <f>'Autre action jeunes'!C262</f>
        <v>0</v>
      </c>
      <c r="G2772" s="1225">
        <f>'Autre action jeunes'!D262</f>
        <v>0</v>
      </c>
      <c r="H2772" s="1226">
        <f>'Autre action jeunes'!E262</f>
        <v>0</v>
      </c>
    </row>
    <row r="2773" spans="1:8" x14ac:dyDescent="0.25">
      <c r="A2773" s="1436" t="s">
        <v>692</v>
      </c>
      <c r="B2773" s="1217" t="str">
        <f>'Autre action jeunes'!$H$230</f>
        <v>INTITULE DE L'ACTION 3</v>
      </c>
      <c r="C2773" s="1217" t="s">
        <v>692</v>
      </c>
      <c r="D2773" s="1218" t="s">
        <v>46</v>
      </c>
      <c r="E2773" s="1223" t="str">
        <f>'Autre action jeunes'!B263</f>
        <v>Animateur 10</v>
      </c>
      <c r="F2773" s="1224">
        <f>'Autre action jeunes'!C263</f>
        <v>0</v>
      </c>
      <c r="G2773" s="1225">
        <f>'Autre action jeunes'!D263</f>
        <v>0</v>
      </c>
      <c r="H2773" s="1226">
        <f>'Autre action jeunes'!E263</f>
        <v>0</v>
      </c>
    </row>
    <row r="2774" spans="1:8" x14ac:dyDescent="0.25">
      <c r="A2774" s="1436" t="s">
        <v>692</v>
      </c>
      <c r="B2774" s="1217" t="str">
        <f>'Autre action jeunes'!$H$230</f>
        <v>INTITULE DE L'ACTION 3</v>
      </c>
      <c r="C2774" s="1217" t="s">
        <v>692</v>
      </c>
      <c r="D2774" s="1218" t="s">
        <v>46</v>
      </c>
      <c r="E2774" s="1223" t="str">
        <f>'Autre action jeunes'!B264</f>
        <v>Animateur 11</v>
      </c>
      <c r="F2774" s="1224">
        <f>'Autre action jeunes'!C264</f>
        <v>0</v>
      </c>
      <c r="G2774" s="1225">
        <f>'Autre action jeunes'!D264</f>
        <v>0</v>
      </c>
      <c r="H2774" s="1226">
        <f>'Autre action jeunes'!E264</f>
        <v>0</v>
      </c>
    </row>
    <row r="2775" spans="1:8" x14ac:dyDescent="0.25">
      <c r="A2775" s="1436" t="s">
        <v>692</v>
      </c>
      <c r="B2775" s="1217" t="str">
        <f>'Autre action jeunes'!$H$230</f>
        <v>INTITULE DE L'ACTION 3</v>
      </c>
      <c r="C2775" s="1217" t="s">
        <v>692</v>
      </c>
      <c r="D2775" s="1218" t="s">
        <v>46</v>
      </c>
      <c r="E2775" s="1223" t="str">
        <f>'Autre action jeunes'!B265</f>
        <v>Animateur 12</v>
      </c>
      <c r="F2775" s="1224">
        <f>'Autre action jeunes'!C265</f>
        <v>0</v>
      </c>
      <c r="G2775" s="1225">
        <f>'Autre action jeunes'!D265</f>
        <v>0</v>
      </c>
      <c r="H2775" s="1226">
        <f>'Autre action jeunes'!E265</f>
        <v>0</v>
      </c>
    </row>
    <row r="2776" spans="1:8" x14ac:dyDescent="0.25">
      <c r="A2776" s="1436" t="s">
        <v>692</v>
      </c>
      <c r="B2776" s="1217" t="str">
        <f>'Autre action jeunes'!$H$230</f>
        <v>INTITULE DE L'ACTION 3</v>
      </c>
      <c r="C2776" s="1217" t="s">
        <v>692</v>
      </c>
      <c r="D2776" s="1218" t="s">
        <v>46</v>
      </c>
      <c r="E2776" s="1223" t="str">
        <f>'Autre action jeunes'!B266</f>
        <v>Animateur 13</v>
      </c>
      <c r="F2776" s="1224">
        <f>'Autre action jeunes'!C266</f>
        <v>0</v>
      </c>
      <c r="G2776" s="1225">
        <f>'Autre action jeunes'!D266</f>
        <v>0</v>
      </c>
      <c r="H2776" s="1226">
        <f>'Autre action jeunes'!E266</f>
        <v>0</v>
      </c>
    </row>
    <row r="2777" spans="1:8" x14ac:dyDescent="0.25">
      <c r="A2777" s="1436" t="s">
        <v>692</v>
      </c>
      <c r="B2777" s="1217" t="str">
        <f>'Autre action jeunes'!$H$230</f>
        <v>INTITULE DE L'ACTION 3</v>
      </c>
      <c r="C2777" s="1217" t="s">
        <v>692</v>
      </c>
      <c r="D2777" s="1218" t="s">
        <v>46</v>
      </c>
      <c r="E2777" s="1223" t="str">
        <f>'Autre action jeunes'!B267</f>
        <v>Animateur 14</v>
      </c>
      <c r="F2777" s="1224">
        <f>'Autre action jeunes'!C267</f>
        <v>0</v>
      </c>
      <c r="G2777" s="1225">
        <f>'Autre action jeunes'!D267</f>
        <v>0</v>
      </c>
      <c r="H2777" s="1226">
        <f>'Autre action jeunes'!E267</f>
        <v>0</v>
      </c>
    </row>
    <row r="2778" spans="1:8" x14ac:dyDescent="0.25">
      <c r="A2778" s="1436" t="s">
        <v>692</v>
      </c>
      <c r="B2778" s="1217" t="str">
        <f>'Autre action jeunes'!$H$230</f>
        <v>INTITULE DE L'ACTION 3</v>
      </c>
      <c r="C2778" s="1217" t="s">
        <v>692</v>
      </c>
      <c r="D2778" s="1218" t="s">
        <v>46</v>
      </c>
      <c r="E2778" s="1223" t="str">
        <f>'Autre action jeunes'!B268</f>
        <v>Animateur 15</v>
      </c>
      <c r="F2778" s="1224">
        <f>'Autre action jeunes'!C268</f>
        <v>0</v>
      </c>
      <c r="G2778" s="1225">
        <f>'Autre action jeunes'!D268</f>
        <v>0</v>
      </c>
      <c r="H2778" s="1226">
        <f>'Autre action jeunes'!E268</f>
        <v>0</v>
      </c>
    </row>
    <row r="2779" spans="1:8" x14ac:dyDescent="0.25">
      <c r="A2779" s="1436" t="s">
        <v>692</v>
      </c>
      <c r="B2779" s="1217" t="str">
        <f>'Autre action jeunes'!$H$230</f>
        <v>INTITULE DE L'ACTION 3</v>
      </c>
      <c r="C2779" s="1217" t="s">
        <v>692</v>
      </c>
      <c r="D2779" s="1218" t="s">
        <v>315</v>
      </c>
      <c r="E2779" s="1223" t="str">
        <f>'Autre action jeunes'!B272</f>
        <v>Agents d'entretien 1</v>
      </c>
      <c r="F2779" s="1224">
        <f>'Autre action jeunes'!C272</f>
        <v>0</v>
      </c>
      <c r="G2779" s="1225">
        <f>'Autre action jeunes'!D272</f>
        <v>0</v>
      </c>
      <c r="H2779" s="1226">
        <f>'Autre action jeunes'!E272</f>
        <v>0</v>
      </c>
    </row>
    <row r="2780" spans="1:8" x14ac:dyDescent="0.25">
      <c r="A2780" s="1436" t="s">
        <v>692</v>
      </c>
      <c r="B2780" s="1217" t="str">
        <f>'Autre action jeunes'!$H$230</f>
        <v>INTITULE DE L'ACTION 3</v>
      </c>
      <c r="C2780" s="1217" t="s">
        <v>692</v>
      </c>
      <c r="D2780" s="1218" t="s">
        <v>315</v>
      </c>
      <c r="E2780" s="1223" t="str">
        <f>'Autre action jeunes'!B273</f>
        <v>Agents d'entretien 2</v>
      </c>
      <c r="F2780" s="1224">
        <f>'Autre action jeunes'!C273</f>
        <v>0</v>
      </c>
      <c r="G2780" s="1225">
        <f>'Autre action jeunes'!D273</f>
        <v>0</v>
      </c>
      <c r="H2780" s="1226">
        <f>'Autre action jeunes'!E273</f>
        <v>0</v>
      </c>
    </row>
    <row r="2781" spans="1:8" x14ac:dyDescent="0.25">
      <c r="A2781" s="1436" t="s">
        <v>692</v>
      </c>
      <c r="B2781" s="1217" t="str">
        <f>'Autre action jeunes'!$H$230</f>
        <v>INTITULE DE L'ACTION 3</v>
      </c>
      <c r="C2781" s="1217" t="s">
        <v>692</v>
      </c>
      <c r="D2781" s="1218" t="s">
        <v>315</v>
      </c>
      <c r="E2781" s="1223" t="str">
        <f>'Autre action jeunes'!B274</f>
        <v>Agents d'entretien 3</v>
      </c>
      <c r="F2781" s="1224">
        <f>'Autre action jeunes'!C274</f>
        <v>0</v>
      </c>
      <c r="G2781" s="1225">
        <f>'Autre action jeunes'!D274</f>
        <v>0</v>
      </c>
      <c r="H2781" s="1226">
        <f>'Autre action jeunes'!E274</f>
        <v>0</v>
      </c>
    </row>
    <row r="2782" spans="1:8" x14ac:dyDescent="0.25">
      <c r="A2782" s="1436" t="s">
        <v>692</v>
      </c>
      <c r="B2782" s="1217" t="str">
        <f>'Autre action jeunes'!$H$230</f>
        <v>INTITULE DE L'ACTION 3</v>
      </c>
      <c r="C2782" s="1217" t="s">
        <v>692</v>
      </c>
      <c r="D2782" s="1218" t="s">
        <v>316</v>
      </c>
      <c r="E2782" s="1223" t="str">
        <f>'Autre action jeunes'!B278</f>
        <v>Secrétaire 1</v>
      </c>
      <c r="F2782" s="1224">
        <f>'Autre action jeunes'!C278</f>
        <v>0</v>
      </c>
      <c r="G2782" s="1225">
        <f>'Autre action jeunes'!D278</f>
        <v>0</v>
      </c>
      <c r="H2782" s="1226">
        <f>'Autre action jeunes'!E278</f>
        <v>0</v>
      </c>
    </row>
    <row r="2783" spans="1:8" x14ac:dyDescent="0.25">
      <c r="A2783" s="1436" t="s">
        <v>692</v>
      </c>
      <c r="B2783" s="1217" t="str">
        <f>'Autre action jeunes'!$H$230</f>
        <v>INTITULE DE L'ACTION 3</v>
      </c>
      <c r="C2783" s="1217" t="s">
        <v>692</v>
      </c>
      <c r="D2783" s="1218" t="s">
        <v>316</v>
      </c>
      <c r="E2783" s="1223" t="str">
        <f>'Autre action jeunes'!B279</f>
        <v>Secrétaire 2</v>
      </c>
      <c r="F2783" s="1224">
        <f>'Autre action jeunes'!C279</f>
        <v>0</v>
      </c>
      <c r="G2783" s="1225">
        <f>'Autre action jeunes'!D279</f>
        <v>0</v>
      </c>
      <c r="H2783" s="1226">
        <f>'Autre action jeunes'!E279</f>
        <v>0</v>
      </c>
    </row>
    <row r="2784" spans="1:8" x14ac:dyDescent="0.25">
      <c r="A2784" s="1436" t="s">
        <v>692</v>
      </c>
      <c r="B2784" s="1217" t="str">
        <f>'Autre action jeunes'!$H$230</f>
        <v>INTITULE DE L'ACTION 3</v>
      </c>
      <c r="C2784" s="1217" t="s">
        <v>692</v>
      </c>
      <c r="D2784" s="1218" t="s">
        <v>316</v>
      </c>
      <c r="E2784" s="1223" t="str">
        <f>'Autre action jeunes'!B280</f>
        <v>Secrétaire 3</v>
      </c>
      <c r="F2784" s="1224">
        <f>'Autre action jeunes'!C280</f>
        <v>0</v>
      </c>
      <c r="G2784" s="1225">
        <f>'Autre action jeunes'!D280</f>
        <v>0</v>
      </c>
      <c r="H2784" s="1226">
        <f>'Autre action jeunes'!E280</f>
        <v>0</v>
      </c>
    </row>
    <row r="2785" spans="1:8" x14ac:dyDescent="0.25">
      <c r="A2785" s="1436" t="s">
        <v>692</v>
      </c>
      <c r="B2785" s="1217" t="str">
        <f>'Autre action jeunes'!$H$230</f>
        <v>INTITULE DE L'ACTION 3</v>
      </c>
      <c r="C2785" s="1217" t="s">
        <v>692</v>
      </c>
      <c r="D2785" s="1218" t="s">
        <v>316</v>
      </c>
      <c r="E2785" s="1223" t="str">
        <f>'Autre action jeunes'!B281</f>
        <v>Secrétaire 4</v>
      </c>
      <c r="F2785" s="1224">
        <f>'Autre action jeunes'!C281</f>
        <v>0</v>
      </c>
      <c r="G2785" s="1225">
        <f>'Autre action jeunes'!D281</f>
        <v>0</v>
      </c>
      <c r="H2785" s="1226">
        <f>'Autre action jeunes'!E281</f>
        <v>0</v>
      </c>
    </row>
    <row r="2786" spans="1:8" x14ac:dyDescent="0.25">
      <c r="A2786" s="1436" t="s">
        <v>692</v>
      </c>
      <c r="B2786" s="1217" t="str">
        <f>'Autre action jeunes'!$H$230</f>
        <v>INTITULE DE L'ACTION 3</v>
      </c>
      <c r="C2786" s="1217" t="s">
        <v>692</v>
      </c>
      <c r="D2786" s="1218" t="s">
        <v>316</v>
      </c>
      <c r="E2786" s="1223" t="str">
        <f>'Autre action jeunes'!B282</f>
        <v>Secrétaire 5</v>
      </c>
      <c r="F2786" s="1224">
        <f>'Autre action jeunes'!C282</f>
        <v>0</v>
      </c>
      <c r="G2786" s="1225">
        <f>'Autre action jeunes'!D282</f>
        <v>0</v>
      </c>
      <c r="H2786" s="1226">
        <f>'Autre action jeunes'!E282</f>
        <v>0</v>
      </c>
    </row>
    <row r="2787" spans="1:8" x14ac:dyDescent="0.25">
      <c r="A2787" s="1436" t="s">
        <v>692</v>
      </c>
      <c r="B2787" s="1217" t="str">
        <f>'Autre action jeunes'!$H$343</f>
        <v>INTITULE DE L'ACTION 4</v>
      </c>
      <c r="C2787" s="1217" t="s">
        <v>692</v>
      </c>
      <c r="D2787" s="1218" t="s">
        <v>21</v>
      </c>
      <c r="E2787" s="1223" t="str">
        <f>'Autre action jeunes'!B355</f>
        <v>Coordinateur 1</v>
      </c>
      <c r="F2787" s="1224">
        <f>'Autre action jeunes'!C355</f>
        <v>0</v>
      </c>
      <c r="G2787" s="1225">
        <f>'Autre action jeunes'!D355</f>
        <v>0</v>
      </c>
      <c r="H2787" s="1226">
        <f>'Autre action jeunes'!E355</f>
        <v>0</v>
      </c>
    </row>
    <row r="2788" spans="1:8" x14ac:dyDescent="0.25">
      <c r="A2788" s="1436" t="s">
        <v>692</v>
      </c>
      <c r="B2788" s="1217" t="str">
        <f>'Autre action jeunes'!$H$343</f>
        <v>INTITULE DE L'ACTION 4</v>
      </c>
      <c r="C2788" s="1217" t="s">
        <v>692</v>
      </c>
      <c r="D2788" s="1218" t="s">
        <v>21</v>
      </c>
      <c r="E2788" s="1223" t="str">
        <f>'Autre action jeunes'!B356</f>
        <v>Coordinateur 2</v>
      </c>
      <c r="F2788" s="1224">
        <f>'Autre action jeunes'!C356</f>
        <v>0</v>
      </c>
      <c r="G2788" s="1225">
        <f>'Autre action jeunes'!D356</f>
        <v>0</v>
      </c>
      <c r="H2788" s="1226">
        <f>'Autre action jeunes'!E356</f>
        <v>0</v>
      </c>
    </row>
    <row r="2789" spans="1:8" x14ac:dyDescent="0.25">
      <c r="A2789" s="1436" t="s">
        <v>692</v>
      </c>
      <c r="B2789" s="1217" t="str">
        <f>'Autre action jeunes'!$H$343</f>
        <v>INTITULE DE L'ACTION 4</v>
      </c>
      <c r="C2789" s="1217" t="s">
        <v>692</v>
      </c>
      <c r="D2789" s="1218" t="s">
        <v>21</v>
      </c>
      <c r="E2789" s="1223" t="str">
        <f>'Autre action jeunes'!B357</f>
        <v>Coordinateur 3</v>
      </c>
      <c r="F2789" s="1224">
        <f>'Autre action jeunes'!C357</f>
        <v>0</v>
      </c>
      <c r="G2789" s="1225">
        <f>'Autre action jeunes'!D357</f>
        <v>0</v>
      </c>
      <c r="H2789" s="1226">
        <f>'Autre action jeunes'!E357</f>
        <v>0</v>
      </c>
    </row>
    <row r="2790" spans="1:8" x14ac:dyDescent="0.25">
      <c r="A2790" s="1436" t="s">
        <v>692</v>
      </c>
      <c r="B2790" s="1217" t="str">
        <f>'Autre action jeunes'!$H$343</f>
        <v>INTITULE DE L'ACTION 4</v>
      </c>
      <c r="C2790" s="1217" t="s">
        <v>692</v>
      </c>
      <c r="D2790" s="1218" t="s">
        <v>605</v>
      </c>
      <c r="E2790" s="1223" t="str">
        <f>'Autre action jeunes'!B361</f>
        <v>Responsable 1</v>
      </c>
      <c r="F2790" s="1224">
        <f>'Autre action jeunes'!C361</f>
        <v>0</v>
      </c>
      <c r="G2790" s="1225">
        <f>'Autre action jeunes'!D361</f>
        <v>0</v>
      </c>
      <c r="H2790" s="1226">
        <f>'Autre action jeunes'!E361</f>
        <v>0</v>
      </c>
    </row>
    <row r="2791" spans="1:8" x14ac:dyDescent="0.25">
      <c r="A2791" s="1436" t="s">
        <v>692</v>
      </c>
      <c r="B2791" s="1217" t="str">
        <f>'Autre action jeunes'!$H$343</f>
        <v>INTITULE DE L'ACTION 4</v>
      </c>
      <c r="C2791" s="1217" t="s">
        <v>692</v>
      </c>
      <c r="D2791" s="1218" t="s">
        <v>605</v>
      </c>
      <c r="E2791" s="1223" t="str">
        <f>'Autre action jeunes'!B362</f>
        <v>Responsable 2</v>
      </c>
      <c r="F2791" s="1224">
        <f>'Autre action jeunes'!C362</f>
        <v>0</v>
      </c>
      <c r="G2791" s="1225">
        <f>'Autre action jeunes'!D362</f>
        <v>0</v>
      </c>
      <c r="H2791" s="1226">
        <f>'Autre action jeunes'!E362</f>
        <v>0</v>
      </c>
    </row>
    <row r="2792" spans="1:8" x14ac:dyDescent="0.25">
      <c r="A2792" s="1436" t="s">
        <v>692</v>
      </c>
      <c r="B2792" s="1217" t="str">
        <f>'Autre action jeunes'!$H$343</f>
        <v>INTITULE DE L'ACTION 4</v>
      </c>
      <c r="C2792" s="1217" t="s">
        <v>692</v>
      </c>
      <c r="D2792" s="1218" t="s">
        <v>605</v>
      </c>
      <c r="E2792" s="1223" t="str">
        <f>'Autre action jeunes'!B363</f>
        <v>Responsable 3</v>
      </c>
      <c r="F2792" s="1224">
        <f>'Autre action jeunes'!C363</f>
        <v>0</v>
      </c>
      <c r="G2792" s="1225">
        <f>'Autre action jeunes'!D363</f>
        <v>0</v>
      </c>
      <c r="H2792" s="1226">
        <f>'Autre action jeunes'!E363</f>
        <v>0</v>
      </c>
    </row>
    <row r="2793" spans="1:8" x14ac:dyDescent="0.25">
      <c r="A2793" s="1436" t="s">
        <v>692</v>
      </c>
      <c r="B2793" s="1217" t="str">
        <f>'Autre action jeunes'!$H$343</f>
        <v>INTITULE DE L'ACTION 4</v>
      </c>
      <c r="C2793" s="1217" t="s">
        <v>692</v>
      </c>
      <c r="D2793" s="1218" t="s">
        <v>46</v>
      </c>
      <c r="E2793" s="1223" t="str">
        <f>'Autre action jeunes'!B367</f>
        <v>Animateur 1</v>
      </c>
      <c r="F2793" s="1224">
        <f>'Autre action jeunes'!C367</f>
        <v>0</v>
      </c>
      <c r="G2793" s="1225">
        <f>'Autre action jeunes'!D367</f>
        <v>0</v>
      </c>
      <c r="H2793" s="1226">
        <f>'Autre action jeunes'!E367</f>
        <v>0</v>
      </c>
    </row>
    <row r="2794" spans="1:8" x14ac:dyDescent="0.25">
      <c r="A2794" s="1436" t="s">
        <v>692</v>
      </c>
      <c r="B2794" s="1217" t="str">
        <f>'Autre action jeunes'!$H$343</f>
        <v>INTITULE DE L'ACTION 4</v>
      </c>
      <c r="C2794" s="1217" t="s">
        <v>692</v>
      </c>
      <c r="D2794" s="1218" t="s">
        <v>46</v>
      </c>
      <c r="E2794" s="1223" t="str">
        <f>'Autre action jeunes'!B368</f>
        <v>Animateur 2</v>
      </c>
      <c r="F2794" s="1224">
        <f>'Autre action jeunes'!C368</f>
        <v>0</v>
      </c>
      <c r="G2794" s="1225">
        <f>'Autre action jeunes'!D368</f>
        <v>0</v>
      </c>
      <c r="H2794" s="1226">
        <f>'Autre action jeunes'!E368</f>
        <v>0</v>
      </c>
    </row>
    <row r="2795" spans="1:8" x14ac:dyDescent="0.25">
      <c r="A2795" s="1436" t="s">
        <v>692</v>
      </c>
      <c r="B2795" s="1217" t="str">
        <f>'Autre action jeunes'!$H$343</f>
        <v>INTITULE DE L'ACTION 4</v>
      </c>
      <c r="C2795" s="1217" t="s">
        <v>692</v>
      </c>
      <c r="D2795" s="1218" t="s">
        <v>46</v>
      </c>
      <c r="E2795" s="1223" t="str">
        <f>'Autre action jeunes'!B369</f>
        <v>Animateur 3</v>
      </c>
      <c r="F2795" s="1224">
        <f>'Autre action jeunes'!C369</f>
        <v>0</v>
      </c>
      <c r="G2795" s="1225">
        <f>'Autre action jeunes'!D369</f>
        <v>0</v>
      </c>
      <c r="H2795" s="1226">
        <f>'Autre action jeunes'!E369</f>
        <v>0</v>
      </c>
    </row>
    <row r="2796" spans="1:8" x14ac:dyDescent="0.25">
      <c r="A2796" s="1436" t="s">
        <v>692</v>
      </c>
      <c r="B2796" s="1217" t="str">
        <f>'Autre action jeunes'!$H$343</f>
        <v>INTITULE DE L'ACTION 4</v>
      </c>
      <c r="C2796" s="1217" t="s">
        <v>692</v>
      </c>
      <c r="D2796" s="1218" t="s">
        <v>46</v>
      </c>
      <c r="E2796" s="1223" t="str">
        <f>'Autre action jeunes'!B370</f>
        <v>Animateur 4</v>
      </c>
      <c r="F2796" s="1224">
        <f>'Autre action jeunes'!C370</f>
        <v>0</v>
      </c>
      <c r="G2796" s="1225">
        <f>'Autre action jeunes'!D370</f>
        <v>0</v>
      </c>
      <c r="H2796" s="1226">
        <f>'Autre action jeunes'!E370</f>
        <v>0</v>
      </c>
    </row>
    <row r="2797" spans="1:8" x14ac:dyDescent="0.25">
      <c r="A2797" s="1436" t="s">
        <v>692</v>
      </c>
      <c r="B2797" s="1217" t="str">
        <f>'Autre action jeunes'!$H$343</f>
        <v>INTITULE DE L'ACTION 4</v>
      </c>
      <c r="C2797" s="1217" t="s">
        <v>692</v>
      </c>
      <c r="D2797" s="1218" t="s">
        <v>46</v>
      </c>
      <c r="E2797" s="1223" t="str">
        <f>'Autre action jeunes'!B371</f>
        <v>Animateur 5</v>
      </c>
      <c r="F2797" s="1224">
        <f>'Autre action jeunes'!C371</f>
        <v>0</v>
      </c>
      <c r="G2797" s="1225">
        <f>'Autre action jeunes'!D371</f>
        <v>0</v>
      </c>
      <c r="H2797" s="1226">
        <f>'Autre action jeunes'!E371</f>
        <v>0</v>
      </c>
    </row>
    <row r="2798" spans="1:8" x14ac:dyDescent="0.25">
      <c r="A2798" s="1436" t="s">
        <v>692</v>
      </c>
      <c r="B2798" s="1217" t="str">
        <f>'Autre action jeunes'!$H$343</f>
        <v>INTITULE DE L'ACTION 4</v>
      </c>
      <c r="C2798" s="1217" t="s">
        <v>692</v>
      </c>
      <c r="D2798" s="1218" t="s">
        <v>46</v>
      </c>
      <c r="E2798" s="1223" t="str">
        <f>'Autre action jeunes'!B372</f>
        <v>Animateur 6</v>
      </c>
      <c r="F2798" s="1224">
        <f>'Autre action jeunes'!C372</f>
        <v>0</v>
      </c>
      <c r="G2798" s="1225">
        <f>'Autre action jeunes'!D372</f>
        <v>0</v>
      </c>
      <c r="H2798" s="1226">
        <f>'Autre action jeunes'!E372</f>
        <v>0</v>
      </c>
    </row>
    <row r="2799" spans="1:8" x14ac:dyDescent="0.25">
      <c r="A2799" s="1436" t="s">
        <v>692</v>
      </c>
      <c r="B2799" s="1217" t="str">
        <f>'Autre action jeunes'!$H$343</f>
        <v>INTITULE DE L'ACTION 4</v>
      </c>
      <c r="C2799" s="1217" t="s">
        <v>692</v>
      </c>
      <c r="D2799" s="1218" t="s">
        <v>46</v>
      </c>
      <c r="E2799" s="1223" t="str">
        <f>'Autre action jeunes'!B373</f>
        <v>Animateur 7</v>
      </c>
      <c r="F2799" s="1224">
        <f>'Autre action jeunes'!C373</f>
        <v>0</v>
      </c>
      <c r="G2799" s="1225">
        <f>'Autre action jeunes'!D373</f>
        <v>0</v>
      </c>
      <c r="H2799" s="1226">
        <f>'Autre action jeunes'!E373</f>
        <v>0</v>
      </c>
    </row>
    <row r="2800" spans="1:8" x14ac:dyDescent="0.25">
      <c r="A2800" s="1436" t="s">
        <v>692</v>
      </c>
      <c r="B2800" s="1217" t="str">
        <f>'Autre action jeunes'!$H$343</f>
        <v>INTITULE DE L'ACTION 4</v>
      </c>
      <c r="C2800" s="1217" t="s">
        <v>692</v>
      </c>
      <c r="D2800" s="1218" t="s">
        <v>46</v>
      </c>
      <c r="E2800" s="1223" t="str">
        <f>'Autre action jeunes'!B374</f>
        <v>Animateur 8</v>
      </c>
      <c r="F2800" s="1224">
        <f>'Autre action jeunes'!C374</f>
        <v>0</v>
      </c>
      <c r="G2800" s="1225">
        <f>'Autre action jeunes'!D374</f>
        <v>0</v>
      </c>
      <c r="H2800" s="1226">
        <f>'Autre action jeunes'!E374</f>
        <v>0</v>
      </c>
    </row>
    <row r="2801" spans="1:8" x14ac:dyDescent="0.25">
      <c r="A2801" s="1436" t="s">
        <v>692</v>
      </c>
      <c r="B2801" s="1217" t="str">
        <f>'Autre action jeunes'!$H$343</f>
        <v>INTITULE DE L'ACTION 4</v>
      </c>
      <c r="C2801" s="1217" t="s">
        <v>692</v>
      </c>
      <c r="D2801" s="1218" t="s">
        <v>46</v>
      </c>
      <c r="E2801" s="1223" t="str">
        <f>'Autre action jeunes'!B375</f>
        <v>Animateur 9</v>
      </c>
      <c r="F2801" s="1224">
        <f>'Autre action jeunes'!C375</f>
        <v>0</v>
      </c>
      <c r="G2801" s="1225">
        <f>'Autre action jeunes'!D375</f>
        <v>0</v>
      </c>
      <c r="H2801" s="1226">
        <f>'Autre action jeunes'!E375</f>
        <v>0</v>
      </c>
    </row>
    <row r="2802" spans="1:8" x14ac:dyDescent="0.25">
      <c r="A2802" s="1436" t="s">
        <v>692</v>
      </c>
      <c r="B2802" s="1217" t="str">
        <f>'Autre action jeunes'!$H$343</f>
        <v>INTITULE DE L'ACTION 4</v>
      </c>
      <c r="C2802" s="1217" t="s">
        <v>692</v>
      </c>
      <c r="D2802" s="1218" t="s">
        <v>46</v>
      </c>
      <c r="E2802" s="1223" t="str">
        <f>'Autre action jeunes'!B376</f>
        <v>Animateur 10</v>
      </c>
      <c r="F2802" s="1224">
        <f>'Autre action jeunes'!C376</f>
        <v>0</v>
      </c>
      <c r="G2802" s="1225">
        <f>'Autre action jeunes'!D376</f>
        <v>0</v>
      </c>
      <c r="H2802" s="1226">
        <f>'Autre action jeunes'!E376</f>
        <v>0</v>
      </c>
    </row>
    <row r="2803" spans="1:8" x14ac:dyDescent="0.25">
      <c r="A2803" s="1436" t="s">
        <v>692</v>
      </c>
      <c r="B2803" s="1217" t="str">
        <f>'Autre action jeunes'!$H$343</f>
        <v>INTITULE DE L'ACTION 4</v>
      </c>
      <c r="C2803" s="1217" t="s">
        <v>692</v>
      </c>
      <c r="D2803" s="1218" t="s">
        <v>46</v>
      </c>
      <c r="E2803" s="1223" t="str">
        <f>'Autre action jeunes'!B377</f>
        <v>Animateur 11</v>
      </c>
      <c r="F2803" s="1224">
        <f>'Autre action jeunes'!C377</f>
        <v>0</v>
      </c>
      <c r="G2803" s="1225">
        <f>'Autre action jeunes'!D377</f>
        <v>0</v>
      </c>
      <c r="H2803" s="1226">
        <f>'Autre action jeunes'!E377</f>
        <v>0</v>
      </c>
    </row>
    <row r="2804" spans="1:8" x14ac:dyDescent="0.25">
      <c r="A2804" s="1436" t="s">
        <v>692</v>
      </c>
      <c r="B2804" s="1217" t="str">
        <f>'Autre action jeunes'!$H$343</f>
        <v>INTITULE DE L'ACTION 4</v>
      </c>
      <c r="C2804" s="1217" t="s">
        <v>692</v>
      </c>
      <c r="D2804" s="1218" t="s">
        <v>46</v>
      </c>
      <c r="E2804" s="1223" t="str">
        <f>'Autre action jeunes'!B378</f>
        <v>Animateur 12</v>
      </c>
      <c r="F2804" s="1224">
        <f>'Autre action jeunes'!C378</f>
        <v>0</v>
      </c>
      <c r="G2804" s="1225">
        <f>'Autre action jeunes'!D378</f>
        <v>0</v>
      </c>
      <c r="H2804" s="1226">
        <f>'Autre action jeunes'!E378</f>
        <v>0</v>
      </c>
    </row>
    <row r="2805" spans="1:8" x14ac:dyDescent="0.25">
      <c r="A2805" s="1436" t="s">
        <v>692</v>
      </c>
      <c r="B2805" s="1217" t="str">
        <f>'Autre action jeunes'!$H$343</f>
        <v>INTITULE DE L'ACTION 4</v>
      </c>
      <c r="C2805" s="1217" t="s">
        <v>692</v>
      </c>
      <c r="D2805" s="1218" t="s">
        <v>46</v>
      </c>
      <c r="E2805" s="1223" t="str">
        <f>'Autre action jeunes'!B379</f>
        <v>Animateur 13</v>
      </c>
      <c r="F2805" s="1224">
        <f>'Autre action jeunes'!C379</f>
        <v>0</v>
      </c>
      <c r="G2805" s="1225">
        <f>'Autre action jeunes'!D379</f>
        <v>0</v>
      </c>
      <c r="H2805" s="1226">
        <f>'Autre action jeunes'!E379</f>
        <v>0</v>
      </c>
    </row>
    <row r="2806" spans="1:8" x14ac:dyDescent="0.25">
      <c r="A2806" s="1436" t="s">
        <v>692</v>
      </c>
      <c r="B2806" s="1217" t="str">
        <f>'Autre action jeunes'!$H$343</f>
        <v>INTITULE DE L'ACTION 4</v>
      </c>
      <c r="C2806" s="1217" t="s">
        <v>692</v>
      </c>
      <c r="D2806" s="1218" t="s">
        <v>46</v>
      </c>
      <c r="E2806" s="1223" t="str">
        <f>'Autre action jeunes'!B380</f>
        <v>Animateur 14</v>
      </c>
      <c r="F2806" s="1224">
        <f>'Autre action jeunes'!C380</f>
        <v>0</v>
      </c>
      <c r="G2806" s="1225">
        <f>'Autre action jeunes'!D380</f>
        <v>0</v>
      </c>
      <c r="H2806" s="1226">
        <f>'Autre action jeunes'!E380</f>
        <v>0</v>
      </c>
    </row>
    <row r="2807" spans="1:8" x14ac:dyDescent="0.25">
      <c r="A2807" s="1436" t="s">
        <v>692</v>
      </c>
      <c r="B2807" s="1217" t="str">
        <f>'Autre action jeunes'!$H$343</f>
        <v>INTITULE DE L'ACTION 4</v>
      </c>
      <c r="C2807" s="1217" t="s">
        <v>692</v>
      </c>
      <c r="D2807" s="1218" t="s">
        <v>46</v>
      </c>
      <c r="E2807" s="1223" t="str">
        <f>'Autre action jeunes'!B381</f>
        <v>Animateur 15</v>
      </c>
      <c r="F2807" s="1224">
        <f>'Autre action jeunes'!C381</f>
        <v>0</v>
      </c>
      <c r="G2807" s="1225">
        <f>'Autre action jeunes'!D381</f>
        <v>0</v>
      </c>
      <c r="H2807" s="1226">
        <f>'Autre action jeunes'!E381</f>
        <v>0</v>
      </c>
    </row>
    <row r="2808" spans="1:8" x14ac:dyDescent="0.25">
      <c r="A2808" s="1436" t="s">
        <v>692</v>
      </c>
      <c r="B2808" s="1217" t="str">
        <f>'Autre action jeunes'!$H$343</f>
        <v>INTITULE DE L'ACTION 4</v>
      </c>
      <c r="C2808" s="1217" t="s">
        <v>692</v>
      </c>
      <c r="D2808" s="1218" t="s">
        <v>315</v>
      </c>
      <c r="E2808" s="1223" t="str">
        <f>'Autre action jeunes'!B385</f>
        <v>Agents d'entretien 1</v>
      </c>
      <c r="F2808" s="1224">
        <f>'Autre action jeunes'!C385</f>
        <v>0</v>
      </c>
      <c r="G2808" s="1225">
        <f>'Autre action jeunes'!D385</f>
        <v>0</v>
      </c>
      <c r="H2808" s="1226">
        <f>'Autre action jeunes'!E385</f>
        <v>0</v>
      </c>
    </row>
    <row r="2809" spans="1:8" x14ac:dyDescent="0.25">
      <c r="A2809" s="1436" t="s">
        <v>692</v>
      </c>
      <c r="B2809" s="1217" t="str">
        <f>'Autre action jeunes'!$H$343</f>
        <v>INTITULE DE L'ACTION 4</v>
      </c>
      <c r="C2809" s="1217" t="s">
        <v>692</v>
      </c>
      <c r="D2809" s="1218" t="s">
        <v>315</v>
      </c>
      <c r="E2809" s="1223" t="str">
        <f>'Autre action jeunes'!B386</f>
        <v>Agents d'entretien 2</v>
      </c>
      <c r="F2809" s="1224">
        <f>'Autre action jeunes'!C386</f>
        <v>0</v>
      </c>
      <c r="G2809" s="1225">
        <f>'Autre action jeunes'!D386</f>
        <v>0</v>
      </c>
      <c r="H2809" s="1226">
        <f>'Autre action jeunes'!E386</f>
        <v>0</v>
      </c>
    </row>
    <row r="2810" spans="1:8" x14ac:dyDescent="0.25">
      <c r="A2810" s="1436" t="s">
        <v>692</v>
      </c>
      <c r="B2810" s="1217" t="str">
        <f>'Autre action jeunes'!$H$343</f>
        <v>INTITULE DE L'ACTION 4</v>
      </c>
      <c r="C2810" s="1217" t="s">
        <v>692</v>
      </c>
      <c r="D2810" s="1218" t="s">
        <v>315</v>
      </c>
      <c r="E2810" s="1223" t="str">
        <f>'Autre action jeunes'!B387</f>
        <v>Agents d'entretien 3</v>
      </c>
      <c r="F2810" s="1224">
        <f>'Autre action jeunes'!C387</f>
        <v>0</v>
      </c>
      <c r="G2810" s="1225">
        <f>'Autre action jeunes'!D387</f>
        <v>0</v>
      </c>
      <c r="H2810" s="1226">
        <f>'Autre action jeunes'!E387</f>
        <v>0</v>
      </c>
    </row>
    <row r="2811" spans="1:8" x14ac:dyDescent="0.25">
      <c r="A2811" s="1436" t="s">
        <v>692</v>
      </c>
      <c r="B2811" s="1217" t="str">
        <f>'Autre action jeunes'!$H$343</f>
        <v>INTITULE DE L'ACTION 4</v>
      </c>
      <c r="C2811" s="1217" t="s">
        <v>692</v>
      </c>
      <c r="D2811" s="1218" t="s">
        <v>316</v>
      </c>
      <c r="E2811" s="1223" t="str">
        <f>'Autre action jeunes'!B391</f>
        <v>Secrétaire 1</v>
      </c>
      <c r="F2811" s="1224">
        <f>'Autre action jeunes'!C391</f>
        <v>0</v>
      </c>
      <c r="G2811" s="1225">
        <f>'Autre action jeunes'!D391</f>
        <v>0</v>
      </c>
      <c r="H2811" s="1226">
        <f>'Autre action jeunes'!E391</f>
        <v>0</v>
      </c>
    </row>
    <row r="2812" spans="1:8" x14ac:dyDescent="0.25">
      <c r="A2812" s="1436" t="s">
        <v>692</v>
      </c>
      <c r="B2812" s="1217" t="str">
        <f>'Autre action jeunes'!$H$343</f>
        <v>INTITULE DE L'ACTION 4</v>
      </c>
      <c r="C2812" s="1217" t="s">
        <v>692</v>
      </c>
      <c r="D2812" s="1218" t="s">
        <v>316</v>
      </c>
      <c r="E2812" s="1223" t="str">
        <f>'Autre action jeunes'!B392</f>
        <v>Secrétaire 2</v>
      </c>
      <c r="F2812" s="1224">
        <f>'Autre action jeunes'!C392</f>
        <v>0</v>
      </c>
      <c r="G2812" s="1225">
        <f>'Autre action jeunes'!D392</f>
        <v>0</v>
      </c>
      <c r="H2812" s="1226">
        <f>'Autre action jeunes'!E392</f>
        <v>0</v>
      </c>
    </row>
    <row r="2813" spans="1:8" x14ac:dyDescent="0.25">
      <c r="A2813" s="1436" t="s">
        <v>692</v>
      </c>
      <c r="B2813" s="1217" t="str">
        <f>'Autre action jeunes'!$H$343</f>
        <v>INTITULE DE L'ACTION 4</v>
      </c>
      <c r="C2813" s="1217" t="s">
        <v>692</v>
      </c>
      <c r="D2813" s="1218" t="s">
        <v>316</v>
      </c>
      <c r="E2813" s="1223" t="str">
        <f>'Autre action jeunes'!B393</f>
        <v>Secrétaire 3</v>
      </c>
      <c r="F2813" s="1224">
        <f>'Autre action jeunes'!C393</f>
        <v>0</v>
      </c>
      <c r="G2813" s="1225">
        <f>'Autre action jeunes'!D393</f>
        <v>0</v>
      </c>
      <c r="H2813" s="1226">
        <f>'Autre action jeunes'!E393</f>
        <v>0</v>
      </c>
    </row>
    <row r="2814" spans="1:8" x14ac:dyDescent="0.25">
      <c r="A2814" s="1436" t="s">
        <v>692</v>
      </c>
      <c r="B2814" s="1217" t="str">
        <f>'Autre action jeunes'!$H$343</f>
        <v>INTITULE DE L'ACTION 4</v>
      </c>
      <c r="C2814" s="1217" t="s">
        <v>692</v>
      </c>
      <c r="D2814" s="1218" t="s">
        <v>316</v>
      </c>
      <c r="E2814" s="1223" t="str">
        <f>'Autre action jeunes'!B394</f>
        <v>Secrétaire 4</v>
      </c>
      <c r="F2814" s="1224">
        <f>'Autre action jeunes'!C394</f>
        <v>0</v>
      </c>
      <c r="G2814" s="1225">
        <f>'Autre action jeunes'!D394</f>
        <v>0</v>
      </c>
      <c r="H2814" s="1226">
        <f>'Autre action jeunes'!E394</f>
        <v>0</v>
      </c>
    </row>
    <row r="2815" spans="1:8" x14ac:dyDescent="0.25">
      <c r="A2815" s="1436" t="s">
        <v>692</v>
      </c>
      <c r="B2815" s="1217" t="str">
        <f>'Autre action jeunes'!$H$343</f>
        <v>INTITULE DE L'ACTION 4</v>
      </c>
      <c r="C2815" s="1217" t="s">
        <v>692</v>
      </c>
      <c r="D2815" s="1218" t="s">
        <v>316</v>
      </c>
      <c r="E2815" s="1223" t="str">
        <f>'Autre action jeunes'!B395</f>
        <v>Secrétaire 5</v>
      </c>
      <c r="F2815" s="1224">
        <f>'Autre action jeunes'!C395</f>
        <v>0</v>
      </c>
      <c r="G2815" s="1225">
        <f>'Autre action jeunes'!D395</f>
        <v>0</v>
      </c>
      <c r="H2815" s="1226">
        <f>'Autre action jeunes'!E395</f>
        <v>0</v>
      </c>
    </row>
    <row r="2816" spans="1:8" x14ac:dyDescent="0.25">
      <c r="A2816" s="1436" t="s">
        <v>692</v>
      </c>
      <c r="B2816" s="1217" t="str">
        <f>'Autre action jeunes'!$H$456</f>
        <v>INTITULE DE L'ACTION 5</v>
      </c>
      <c r="C2816" s="1217" t="s">
        <v>692</v>
      </c>
      <c r="D2816" s="1218" t="s">
        <v>21</v>
      </c>
      <c r="E2816" s="1223" t="str">
        <f>'Autre action jeunes'!B468</f>
        <v>Coordinateur 1</v>
      </c>
      <c r="F2816" s="1224">
        <f>'Autre action jeunes'!C468</f>
        <v>0</v>
      </c>
      <c r="G2816" s="1225">
        <f>'Autre action jeunes'!D468</f>
        <v>0</v>
      </c>
      <c r="H2816" s="1226">
        <f>'Autre action jeunes'!E468</f>
        <v>0</v>
      </c>
    </row>
    <row r="2817" spans="1:8" x14ac:dyDescent="0.25">
      <c r="A2817" s="1436" t="s">
        <v>692</v>
      </c>
      <c r="B2817" s="1217" t="s">
        <v>202</v>
      </c>
      <c r="C2817" s="1217" t="s">
        <v>692</v>
      </c>
      <c r="D2817" s="1218" t="s">
        <v>21</v>
      </c>
      <c r="E2817" s="1223" t="str">
        <f>'Autre action jeunes'!B469</f>
        <v>Coordinateur 2</v>
      </c>
      <c r="F2817" s="1224">
        <f>'Autre action jeunes'!C469</f>
        <v>0</v>
      </c>
      <c r="G2817" s="1225">
        <f>'Autre action jeunes'!D469</f>
        <v>0</v>
      </c>
      <c r="H2817" s="1226">
        <f>'Autre action jeunes'!E469</f>
        <v>0</v>
      </c>
    </row>
    <row r="2818" spans="1:8" x14ac:dyDescent="0.25">
      <c r="A2818" s="1436" t="s">
        <v>692</v>
      </c>
      <c r="B2818" s="1217" t="s">
        <v>202</v>
      </c>
      <c r="C2818" s="1217" t="s">
        <v>692</v>
      </c>
      <c r="D2818" s="1218" t="s">
        <v>21</v>
      </c>
      <c r="E2818" s="1223" t="str">
        <f>'Autre action jeunes'!B470</f>
        <v>Coordinateur 3</v>
      </c>
      <c r="F2818" s="1224">
        <f>'Autre action jeunes'!C470</f>
        <v>0</v>
      </c>
      <c r="G2818" s="1225">
        <f>'Autre action jeunes'!D470</f>
        <v>0</v>
      </c>
      <c r="H2818" s="1226">
        <f>'Autre action jeunes'!E470</f>
        <v>0</v>
      </c>
    </row>
    <row r="2819" spans="1:8" x14ac:dyDescent="0.25">
      <c r="A2819" s="1436" t="s">
        <v>692</v>
      </c>
      <c r="B2819" s="1217" t="s">
        <v>202</v>
      </c>
      <c r="C2819" s="1217" t="s">
        <v>692</v>
      </c>
      <c r="D2819" s="1218" t="s">
        <v>605</v>
      </c>
      <c r="E2819" s="1223" t="str">
        <f>'Autre action jeunes'!B474</f>
        <v>Responsable 1</v>
      </c>
      <c r="F2819" s="1224">
        <f>'Autre action jeunes'!C474</f>
        <v>0</v>
      </c>
      <c r="G2819" s="1225">
        <f>'Autre action jeunes'!D474</f>
        <v>0</v>
      </c>
      <c r="H2819" s="1226">
        <f>'Autre action jeunes'!E474</f>
        <v>0</v>
      </c>
    </row>
    <row r="2820" spans="1:8" x14ac:dyDescent="0.25">
      <c r="A2820" s="1436" t="s">
        <v>692</v>
      </c>
      <c r="B2820" s="1217" t="s">
        <v>202</v>
      </c>
      <c r="C2820" s="1217" t="s">
        <v>692</v>
      </c>
      <c r="D2820" s="1218" t="s">
        <v>605</v>
      </c>
      <c r="E2820" s="1223" t="str">
        <f>'Autre action jeunes'!B475</f>
        <v>Responsable 2</v>
      </c>
      <c r="F2820" s="1224">
        <f>'Autre action jeunes'!C475</f>
        <v>0</v>
      </c>
      <c r="G2820" s="1225">
        <f>'Autre action jeunes'!D475</f>
        <v>0</v>
      </c>
      <c r="H2820" s="1226">
        <f>'Autre action jeunes'!E475</f>
        <v>0</v>
      </c>
    </row>
    <row r="2821" spans="1:8" x14ac:dyDescent="0.25">
      <c r="A2821" s="1436" t="s">
        <v>692</v>
      </c>
      <c r="B2821" s="1217" t="s">
        <v>202</v>
      </c>
      <c r="C2821" s="1217" t="s">
        <v>692</v>
      </c>
      <c r="D2821" s="1218" t="s">
        <v>605</v>
      </c>
      <c r="E2821" s="1223" t="str">
        <f>'Autre action jeunes'!B476</f>
        <v>Responsable 3</v>
      </c>
      <c r="F2821" s="1224">
        <f>'Autre action jeunes'!C476</f>
        <v>0</v>
      </c>
      <c r="G2821" s="1225">
        <f>'Autre action jeunes'!D476</f>
        <v>0</v>
      </c>
      <c r="H2821" s="1226">
        <f>'Autre action jeunes'!E476</f>
        <v>0</v>
      </c>
    </row>
    <row r="2822" spans="1:8" x14ac:dyDescent="0.25">
      <c r="A2822" s="1436" t="s">
        <v>692</v>
      </c>
      <c r="B2822" s="1217" t="s">
        <v>202</v>
      </c>
      <c r="C2822" s="1217" t="s">
        <v>692</v>
      </c>
      <c r="D2822" s="1218" t="s">
        <v>46</v>
      </c>
      <c r="E2822" s="1223" t="str">
        <f>'Autre action jeunes'!B480</f>
        <v>Animateur 1</v>
      </c>
      <c r="F2822" s="1224">
        <f>'Autre action jeunes'!C480</f>
        <v>0</v>
      </c>
      <c r="G2822" s="1225">
        <f>'Autre action jeunes'!D480</f>
        <v>0</v>
      </c>
      <c r="H2822" s="1226">
        <f>'Autre action jeunes'!E480</f>
        <v>0</v>
      </c>
    </row>
    <row r="2823" spans="1:8" x14ac:dyDescent="0.25">
      <c r="A2823" s="1436" t="s">
        <v>692</v>
      </c>
      <c r="B2823" s="1217" t="s">
        <v>202</v>
      </c>
      <c r="C2823" s="1217" t="s">
        <v>692</v>
      </c>
      <c r="D2823" s="1218" t="s">
        <v>46</v>
      </c>
      <c r="E2823" s="1223" t="str">
        <f>'Autre action jeunes'!B481</f>
        <v>Animateur 2</v>
      </c>
      <c r="F2823" s="1224">
        <f>'Autre action jeunes'!C481</f>
        <v>0</v>
      </c>
      <c r="G2823" s="1225">
        <f>'Autre action jeunes'!D481</f>
        <v>0</v>
      </c>
      <c r="H2823" s="1226">
        <f>'Autre action jeunes'!E481</f>
        <v>0</v>
      </c>
    </row>
    <row r="2824" spans="1:8" x14ac:dyDescent="0.25">
      <c r="A2824" s="1436" t="s">
        <v>692</v>
      </c>
      <c r="B2824" s="1217" t="s">
        <v>202</v>
      </c>
      <c r="C2824" s="1217" t="s">
        <v>692</v>
      </c>
      <c r="D2824" s="1218" t="s">
        <v>46</v>
      </c>
      <c r="E2824" s="1223" t="str">
        <f>'Autre action jeunes'!B482</f>
        <v>Animateur 3</v>
      </c>
      <c r="F2824" s="1224">
        <f>'Autre action jeunes'!C482</f>
        <v>0</v>
      </c>
      <c r="G2824" s="1225">
        <f>'Autre action jeunes'!D482</f>
        <v>0</v>
      </c>
      <c r="H2824" s="1226">
        <f>'Autre action jeunes'!E482</f>
        <v>0</v>
      </c>
    </row>
    <row r="2825" spans="1:8" x14ac:dyDescent="0.25">
      <c r="A2825" s="1436" t="s">
        <v>692</v>
      </c>
      <c r="B2825" s="1217" t="s">
        <v>202</v>
      </c>
      <c r="C2825" s="1217" t="s">
        <v>692</v>
      </c>
      <c r="D2825" s="1218" t="s">
        <v>46</v>
      </c>
      <c r="E2825" s="1223" t="str">
        <f>'Autre action jeunes'!B483</f>
        <v>Animateur 4</v>
      </c>
      <c r="F2825" s="1224">
        <f>'Autre action jeunes'!C483</f>
        <v>0</v>
      </c>
      <c r="G2825" s="1225">
        <f>'Autre action jeunes'!D483</f>
        <v>0</v>
      </c>
      <c r="H2825" s="1226">
        <f>'Autre action jeunes'!E483</f>
        <v>0</v>
      </c>
    </row>
    <row r="2826" spans="1:8" x14ac:dyDescent="0.25">
      <c r="A2826" s="1436" t="s">
        <v>692</v>
      </c>
      <c r="B2826" s="1217" t="s">
        <v>202</v>
      </c>
      <c r="C2826" s="1217" t="s">
        <v>692</v>
      </c>
      <c r="D2826" s="1218" t="s">
        <v>46</v>
      </c>
      <c r="E2826" s="1223" t="str">
        <f>'Autre action jeunes'!B484</f>
        <v>Animateur 5</v>
      </c>
      <c r="F2826" s="1224">
        <f>'Autre action jeunes'!C484</f>
        <v>0</v>
      </c>
      <c r="G2826" s="1225">
        <f>'Autre action jeunes'!D484</f>
        <v>0</v>
      </c>
      <c r="H2826" s="1226">
        <f>'Autre action jeunes'!E484</f>
        <v>0</v>
      </c>
    </row>
    <row r="2827" spans="1:8" x14ac:dyDescent="0.25">
      <c r="A2827" s="1436" t="s">
        <v>692</v>
      </c>
      <c r="B2827" s="1217" t="s">
        <v>202</v>
      </c>
      <c r="C2827" s="1217" t="s">
        <v>692</v>
      </c>
      <c r="D2827" s="1218" t="s">
        <v>46</v>
      </c>
      <c r="E2827" s="1223" t="str">
        <f>'Autre action jeunes'!B485</f>
        <v>Animateur 6</v>
      </c>
      <c r="F2827" s="1224">
        <f>'Autre action jeunes'!C485</f>
        <v>0</v>
      </c>
      <c r="G2827" s="1225">
        <f>'Autre action jeunes'!D485</f>
        <v>0</v>
      </c>
      <c r="H2827" s="1226">
        <f>'Autre action jeunes'!E485</f>
        <v>0</v>
      </c>
    </row>
    <row r="2828" spans="1:8" x14ac:dyDescent="0.25">
      <c r="A2828" s="1436" t="s">
        <v>692</v>
      </c>
      <c r="B2828" s="1217" t="s">
        <v>202</v>
      </c>
      <c r="C2828" s="1217" t="s">
        <v>692</v>
      </c>
      <c r="D2828" s="1218" t="s">
        <v>46</v>
      </c>
      <c r="E2828" s="1223" t="str">
        <f>'Autre action jeunes'!B486</f>
        <v>Animateur 7</v>
      </c>
      <c r="F2828" s="1224">
        <f>'Autre action jeunes'!C486</f>
        <v>0</v>
      </c>
      <c r="G2828" s="1225">
        <f>'Autre action jeunes'!D486</f>
        <v>0</v>
      </c>
      <c r="H2828" s="1226">
        <f>'Autre action jeunes'!E486</f>
        <v>0</v>
      </c>
    </row>
    <row r="2829" spans="1:8" x14ac:dyDescent="0.25">
      <c r="A2829" s="1436" t="s">
        <v>692</v>
      </c>
      <c r="B2829" s="1217" t="s">
        <v>202</v>
      </c>
      <c r="C2829" s="1217" t="s">
        <v>692</v>
      </c>
      <c r="D2829" s="1218" t="s">
        <v>46</v>
      </c>
      <c r="E2829" s="1223" t="str">
        <f>'Autre action jeunes'!B487</f>
        <v>Animateur 8</v>
      </c>
      <c r="F2829" s="1224">
        <f>'Autre action jeunes'!C487</f>
        <v>0</v>
      </c>
      <c r="G2829" s="1225">
        <f>'Autre action jeunes'!D487</f>
        <v>0</v>
      </c>
      <c r="H2829" s="1226">
        <f>'Autre action jeunes'!E487</f>
        <v>0</v>
      </c>
    </row>
    <row r="2830" spans="1:8" x14ac:dyDescent="0.25">
      <c r="A2830" s="1436" t="s">
        <v>692</v>
      </c>
      <c r="B2830" s="1217" t="s">
        <v>202</v>
      </c>
      <c r="C2830" s="1217" t="s">
        <v>692</v>
      </c>
      <c r="D2830" s="1218" t="s">
        <v>46</v>
      </c>
      <c r="E2830" s="1223" t="str">
        <f>'Autre action jeunes'!B488</f>
        <v>Animateur 9</v>
      </c>
      <c r="F2830" s="1224">
        <f>'Autre action jeunes'!C488</f>
        <v>0</v>
      </c>
      <c r="G2830" s="1225">
        <f>'Autre action jeunes'!D488</f>
        <v>0</v>
      </c>
      <c r="H2830" s="1226">
        <f>'Autre action jeunes'!E488</f>
        <v>0</v>
      </c>
    </row>
    <row r="2831" spans="1:8" x14ac:dyDescent="0.25">
      <c r="A2831" s="1436" t="s">
        <v>692</v>
      </c>
      <c r="B2831" s="1217" t="s">
        <v>202</v>
      </c>
      <c r="C2831" s="1217" t="s">
        <v>692</v>
      </c>
      <c r="D2831" s="1218" t="s">
        <v>46</v>
      </c>
      <c r="E2831" s="1223" t="str">
        <f>'Autre action jeunes'!B489</f>
        <v>Animateur 10</v>
      </c>
      <c r="F2831" s="1224">
        <f>'Autre action jeunes'!C489</f>
        <v>0</v>
      </c>
      <c r="G2831" s="1225">
        <f>'Autre action jeunes'!D489</f>
        <v>0</v>
      </c>
      <c r="H2831" s="1226">
        <f>'Autre action jeunes'!E489</f>
        <v>0</v>
      </c>
    </row>
    <row r="2832" spans="1:8" x14ac:dyDescent="0.25">
      <c r="A2832" s="1436" t="s">
        <v>692</v>
      </c>
      <c r="B2832" s="1217" t="s">
        <v>202</v>
      </c>
      <c r="C2832" s="1217" t="s">
        <v>692</v>
      </c>
      <c r="D2832" s="1218" t="s">
        <v>46</v>
      </c>
      <c r="E2832" s="1223" t="str">
        <f>'Autre action jeunes'!B490</f>
        <v>Animateur 11</v>
      </c>
      <c r="F2832" s="1224">
        <f>'Autre action jeunes'!C490</f>
        <v>0</v>
      </c>
      <c r="G2832" s="1225">
        <f>'Autre action jeunes'!D490</f>
        <v>0</v>
      </c>
      <c r="H2832" s="1226">
        <f>'Autre action jeunes'!E490</f>
        <v>0</v>
      </c>
    </row>
    <row r="2833" spans="1:8" x14ac:dyDescent="0.25">
      <c r="A2833" s="1436" t="s">
        <v>692</v>
      </c>
      <c r="B2833" s="1217" t="s">
        <v>202</v>
      </c>
      <c r="C2833" s="1217" t="s">
        <v>692</v>
      </c>
      <c r="D2833" s="1218" t="s">
        <v>46</v>
      </c>
      <c r="E2833" s="1223" t="str">
        <f>'Autre action jeunes'!B491</f>
        <v>Animateur 12</v>
      </c>
      <c r="F2833" s="1224">
        <f>'Autre action jeunes'!C491</f>
        <v>0</v>
      </c>
      <c r="G2833" s="1225">
        <f>'Autre action jeunes'!D491</f>
        <v>0</v>
      </c>
      <c r="H2833" s="1226">
        <f>'Autre action jeunes'!E491</f>
        <v>0</v>
      </c>
    </row>
    <row r="2834" spans="1:8" x14ac:dyDescent="0.25">
      <c r="A2834" s="1436" t="s">
        <v>692</v>
      </c>
      <c r="B2834" s="1217" t="s">
        <v>202</v>
      </c>
      <c r="C2834" s="1217" t="s">
        <v>692</v>
      </c>
      <c r="D2834" s="1218" t="s">
        <v>46</v>
      </c>
      <c r="E2834" s="1223" t="str">
        <f>'Autre action jeunes'!B492</f>
        <v>Animateur 13</v>
      </c>
      <c r="F2834" s="1224">
        <f>'Autre action jeunes'!C492</f>
        <v>0</v>
      </c>
      <c r="G2834" s="1225">
        <f>'Autre action jeunes'!D492</f>
        <v>0</v>
      </c>
      <c r="H2834" s="1226">
        <f>'Autre action jeunes'!E492</f>
        <v>0</v>
      </c>
    </row>
    <row r="2835" spans="1:8" x14ac:dyDescent="0.25">
      <c r="A2835" s="1436" t="s">
        <v>692</v>
      </c>
      <c r="B2835" s="1217" t="s">
        <v>202</v>
      </c>
      <c r="C2835" s="1217" t="s">
        <v>692</v>
      </c>
      <c r="D2835" s="1218" t="s">
        <v>46</v>
      </c>
      <c r="E2835" s="1223" t="str">
        <f>'Autre action jeunes'!B493</f>
        <v>Animateur 14</v>
      </c>
      <c r="F2835" s="1224">
        <f>'Autre action jeunes'!C493</f>
        <v>0</v>
      </c>
      <c r="G2835" s="1225">
        <f>'Autre action jeunes'!D493</f>
        <v>0</v>
      </c>
      <c r="H2835" s="1226">
        <f>'Autre action jeunes'!E493</f>
        <v>0</v>
      </c>
    </row>
    <row r="2836" spans="1:8" x14ac:dyDescent="0.25">
      <c r="A2836" s="1436" t="s">
        <v>692</v>
      </c>
      <c r="B2836" s="1217" t="s">
        <v>202</v>
      </c>
      <c r="C2836" s="1217" t="s">
        <v>692</v>
      </c>
      <c r="D2836" s="1218" t="s">
        <v>46</v>
      </c>
      <c r="E2836" s="1223" t="str">
        <f>'Autre action jeunes'!B494</f>
        <v>Animateur 15</v>
      </c>
      <c r="F2836" s="1224">
        <f>'Autre action jeunes'!C494</f>
        <v>0</v>
      </c>
      <c r="G2836" s="1225">
        <f>'Autre action jeunes'!D494</f>
        <v>0</v>
      </c>
      <c r="H2836" s="1226">
        <f>'Autre action jeunes'!E494</f>
        <v>0</v>
      </c>
    </row>
    <row r="2837" spans="1:8" x14ac:dyDescent="0.25">
      <c r="A2837" s="1436" t="s">
        <v>692</v>
      </c>
      <c r="B2837" s="1217" t="s">
        <v>202</v>
      </c>
      <c r="C2837" s="1217" t="s">
        <v>692</v>
      </c>
      <c r="D2837" s="1218" t="s">
        <v>315</v>
      </c>
      <c r="E2837" s="1223" t="str">
        <f>'Autre action jeunes'!B498</f>
        <v>Agents d'entretien 1</v>
      </c>
      <c r="F2837" s="1224">
        <f>'Autre action jeunes'!C498</f>
        <v>0</v>
      </c>
      <c r="G2837" s="1225">
        <f>'Autre action jeunes'!D498</f>
        <v>0</v>
      </c>
      <c r="H2837" s="1226">
        <f>'Autre action jeunes'!E498</f>
        <v>0</v>
      </c>
    </row>
    <row r="2838" spans="1:8" x14ac:dyDescent="0.25">
      <c r="A2838" s="1436" t="s">
        <v>692</v>
      </c>
      <c r="B2838" s="1217" t="s">
        <v>202</v>
      </c>
      <c r="C2838" s="1217" t="s">
        <v>692</v>
      </c>
      <c r="D2838" s="1218" t="s">
        <v>315</v>
      </c>
      <c r="E2838" s="1223" t="str">
        <f>'Autre action jeunes'!B499</f>
        <v>Agents d'entretien 2</v>
      </c>
      <c r="F2838" s="1224">
        <f>'Autre action jeunes'!C499</f>
        <v>0</v>
      </c>
      <c r="G2838" s="1225">
        <f>'Autre action jeunes'!D499</f>
        <v>0</v>
      </c>
      <c r="H2838" s="1226">
        <f>'Autre action jeunes'!E499</f>
        <v>0</v>
      </c>
    </row>
    <row r="2839" spans="1:8" x14ac:dyDescent="0.25">
      <c r="A2839" s="1436" t="s">
        <v>692</v>
      </c>
      <c r="B2839" s="1217" t="s">
        <v>202</v>
      </c>
      <c r="C2839" s="1217" t="s">
        <v>692</v>
      </c>
      <c r="D2839" s="1218" t="s">
        <v>315</v>
      </c>
      <c r="E2839" s="1223" t="str">
        <f>'Autre action jeunes'!B500</f>
        <v>Agents d'entretien 3</v>
      </c>
      <c r="F2839" s="1224">
        <f>'Autre action jeunes'!C500</f>
        <v>0</v>
      </c>
      <c r="G2839" s="1225">
        <f>'Autre action jeunes'!D500</f>
        <v>0</v>
      </c>
      <c r="H2839" s="1226">
        <f>'Autre action jeunes'!E500</f>
        <v>0</v>
      </c>
    </row>
    <row r="2840" spans="1:8" x14ac:dyDescent="0.25">
      <c r="A2840" s="1436" t="s">
        <v>692</v>
      </c>
      <c r="B2840" s="1217" t="s">
        <v>202</v>
      </c>
      <c r="C2840" s="1217" t="s">
        <v>692</v>
      </c>
      <c r="D2840" s="1218" t="s">
        <v>316</v>
      </c>
      <c r="E2840" s="1223" t="str">
        <f>'Autre action jeunes'!B504</f>
        <v>Secrétaire 1</v>
      </c>
      <c r="F2840" s="1224">
        <f>'Autre action jeunes'!C504</f>
        <v>0</v>
      </c>
      <c r="G2840" s="1225">
        <f>'Autre action jeunes'!D504</f>
        <v>0</v>
      </c>
      <c r="H2840" s="1226">
        <f>'Autre action jeunes'!E504</f>
        <v>0</v>
      </c>
    </row>
    <row r="2841" spans="1:8" x14ac:dyDescent="0.25">
      <c r="A2841" s="1436" t="s">
        <v>692</v>
      </c>
      <c r="B2841" s="1217" t="s">
        <v>202</v>
      </c>
      <c r="C2841" s="1217" t="s">
        <v>692</v>
      </c>
      <c r="D2841" s="1218" t="s">
        <v>316</v>
      </c>
      <c r="E2841" s="1223" t="str">
        <f>'Autre action jeunes'!B505</f>
        <v>Secrétaire 2</v>
      </c>
      <c r="F2841" s="1224">
        <f>'Autre action jeunes'!C505</f>
        <v>0</v>
      </c>
      <c r="G2841" s="1225">
        <f>'Autre action jeunes'!D505</f>
        <v>0</v>
      </c>
      <c r="H2841" s="1226">
        <f>'Autre action jeunes'!E505</f>
        <v>0</v>
      </c>
    </row>
    <row r="2842" spans="1:8" x14ac:dyDescent="0.25">
      <c r="A2842" s="1436" t="s">
        <v>692</v>
      </c>
      <c r="B2842" s="1217" t="s">
        <v>202</v>
      </c>
      <c r="C2842" s="1217" t="s">
        <v>692</v>
      </c>
      <c r="D2842" s="1218" t="s">
        <v>316</v>
      </c>
      <c r="E2842" s="1223" t="str">
        <f>'Autre action jeunes'!B506</f>
        <v>Secrétaire 3</v>
      </c>
      <c r="F2842" s="1224">
        <f>'Autre action jeunes'!C506</f>
        <v>0</v>
      </c>
      <c r="G2842" s="1225">
        <f>'Autre action jeunes'!D506</f>
        <v>0</v>
      </c>
      <c r="H2842" s="1226">
        <f>'Autre action jeunes'!E506</f>
        <v>0</v>
      </c>
    </row>
    <row r="2843" spans="1:8" x14ac:dyDescent="0.25">
      <c r="A2843" s="1436" t="s">
        <v>692</v>
      </c>
      <c r="B2843" s="1217" t="s">
        <v>202</v>
      </c>
      <c r="C2843" s="1217" t="s">
        <v>692</v>
      </c>
      <c r="D2843" s="1218" t="s">
        <v>316</v>
      </c>
      <c r="E2843" s="1223" t="str">
        <f>'Autre action jeunes'!B507</f>
        <v>Secrétaire 4</v>
      </c>
      <c r="F2843" s="1224">
        <f>'Autre action jeunes'!C507</f>
        <v>0</v>
      </c>
      <c r="G2843" s="1225">
        <f>'Autre action jeunes'!D507</f>
        <v>0</v>
      </c>
      <c r="H2843" s="1226">
        <f>'Autre action jeunes'!E507</f>
        <v>0</v>
      </c>
    </row>
    <row r="2844" spans="1:8" x14ac:dyDescent="0.25">
      <c r="A2844" s="1217" t="s">
        <v>692</v>
      </c>
      <c r="B2844" s="1217" t="s">
        <v>202</v>
      </c>
      <c r="C2844" s="1217" t="s">
        <v>692</v>
      </c>
      <c r="D2844" s="1218" t="s">
        <v>316</v>
      </c>
      <c r="E2844" s="1223" t="str">
        <f>'Autre action jeunes'!B508</f>
        <v>Secrétaire 5</v>
      </c>
      <c r="F2844" s="1224">
        <f>'Autre action jeunes'!C508</f>
        <v>0</v>
      </c>
      <c r="G2844" s="1225">
        <f>'Autre action jeunes'!D508</f>
        <v>0</v>
      </c>
      <c r="H2844" s="1226">
        <f>'Autre action jeunes'!E508</f>
        <v>0</v>
      </c>
    </row>
  </sheetData>
  <sheetProtection algorithmName="SHA-512" hashValue="ZBplTr/e1gSXlgP5PVWgVsRmnTugj7yFmzu5ZEhvU34IUE9a6OirMHpwlqAHPsGbqWT05IwX84he6Nup2SGGgA==" saltValue="dn6/pEp2chtHhlLj8UQUhA==" spinCount="100000" sheet="1" objects="1" scenarios="1"/>
  <autoFilter ref="A2:H2" xr:uid="{2EAFE750-CA21-483F-85F9-00C78593E734}"/>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448FE-4E1E-4B6A-BD36-C6ECBE1C75B2}">
  <dimension ref="A1:U110"/>
  <sheetViews>
    <sheetView showGridLines="0" topLeftCell="A67" zoomScale="80" zoomScaleNormal="80" workbookViewId="0">
      <selection activeCell="M84" sqref="M84"/>
    </sheetView>
  </sheetViews>
  <sheetFormatPr baseColWidth="10" defaultColWidth="11.44140625" defaultRowHeight="13.2" outlineLevelRow="1" outlineLevelCol="2" x14ac:dyDescent="0.25"/>
  <cols>
    <col min="1" max="5" width="11.44140625" style="2056"/>
    <col min="6" max="6" width="10.77734375" style="2056" customWidth="1" outlineLevel="1"/>
    <col min="7" max="7" width="13.5546875" style="2056" customWidth="1" outlineLevel="2"/>
    <col min="8" max="13" width="10.77734375" style="2056" customWidth="1" outlineLevel="2"/>
    <col min="14" max="16384" width="11.44140625" style="2056"/>
  </cols>
  <sheetData>
    <row r="1" spans="1:13" ht="39" customHeight="1" x14ac:dyDescent="0.3">
      <c r="A1" s="2658" t="s">
        <v>1006</v>
      </c>
      <c r="B1" s="2658"/>
      <c r="C1" s="2658"/>
      <c r="D1" s="2658"/>
      <c r="E1" s="2053"/>
      <c r="F1" s="2054" t="s">
        <v>1008</v>
      </c>
      <c r="G1" s="2055"/>
      <c r="H1" s="2055"/>
      <c r="I1" s="2055"/>
      <c r="J1" s="2055"/>
      <c r="K1" s="2055"/>
      <c r="L1" s="2055"/>
      <c r="M1" s="2055"/>
    </row>
    <row r="2" spans="1:13" ht="13.05" customHeight="1" x14ac:dyDescent="0.25">
      <c r="B2" s="2053"/>
      <c r="C2" s="2053"/>
      <c r="D2" s="2053"/>
      <c r="E2" s="2053"/>
      <c r="F2" s="2659" t="s">
        <v>1007</v>
      </c>
      <c r="G2" s="2057">
        <f>SUM(H2:M2)</f>
        <v>0</v>
      </c>
      <c r="H2" s="2058">
        <f>'CONV 3-11 ans'!D49+'CONV 3-11 ans'!O49</f>
        <v>0</v>
      </c>
      <c r="I2" s="2114">
        <f>'CONV 3-11 ans'!C77+'CONV 3-11 ans'!E77</f>
        <v>0</v>
      </c>
      <c r="J2" s="2058"/>
      <c r="K2" s="2058"/>
      <c r="L2" s="2114">
        <f>'CONV 3-11 ans'!I77</f>
        <v>0</v>
      </c>
      <c r="M2" s="2114">
        <f>'CONV 3-11 ans'!N77</f>
        <v>0</v>
      </c>
    </row>
    <row r="3" spans="1:13" ht="15.6" customHeight="1" x14ac:dyDescent="0.25">
      <c r="B3" s="2053"/>
      <c r="C3" s="2053"/>
      <c r="D3" s="2053"/>
      <c r="E3" s="2053"/>
      <c r="F3" s="2659"/>
      <c r="G3" s="2057">
        <v>2024</v>
      </c>
      <c r="H3" s="2059"/>
      <c r="I3" s="2059"/>
      <c r="J3" s="2059"/>
      <c r="K3" s="2059"/>
      <c r="L3" s="2059"/>
      <c r="M3" s="2059"/>
    </row>
    <row r="4" spans="1:13" ht="55.2" x14ac:dyDescent="0.25">
      <c r="A4" s="2660" t="str">
        <f>'SITE 1'!B4</f>
        <v>ASSOCIATION</v>
      </c>
      <c r="B4" s="2661"/>
      <c r="C4" s="2661"/>
      <c r="D4" s="2661"/>
      <c r="E4" s="2661"/>
      <c r="F4" s="2060"/>
      <c r="G4" s="2061" t="s">
        <v>185</v>
      </c>
      <c r="H4" s="2062" t="s">
        <v>910</v>
      </c>
      <c r="I4" s="2062" t="s">
        <v>911</v>
      </c>
      <c r="J4" s="2062" t="s">
        <v>912</v>
      </c>
      <c r="K4" s="2062" t="s">
        <v>913</v>
      </c>
      <c r="L4" s="2062" t="s">
        <v>914</v>
      </c>
      <c r="M4" s="2062" t="s">
        <v>915</v>
      </c>
    </row>
    <row r="5" spans="1:13" ht="13.8" x14ac:dyDescent="0.25">
      <c r="A5" s="2063"/>
      <c r="B5" s="2064"/>
      <c r="E5" s="2065"/>
      <c r="F5" s="2066"/>
      <c r="G5" s="2066"/>
      <c r="H5" s="2066"/>
      <c r="I5" s="2067"/>
      <c r="J5" s="2067"/>
      <c r="K5" s="2067"/>
      <c r="L5" s="2067"/>
      <c r="M5" s="2065"/>
    </row>
    <row r="6" spans="1:13" outlineLevel="1" x14ac:dyDescent="0.25">
      <c r="A6" s="2068">
        <v>6061</v>
      </c>
      <c r="B6" s="2068" t="s">
        <v>20</v>
      </c>
      <c r="C6" s="2069"/>
      <c r="D6" s="2069"/>
      <c r="E6" s="2070"/>
      <c r="F6" s="2070"/>
      <c r="G6" s="2177">
        <f>H6+I6+J6+K6+L6+M6</f>
        <v>0</v>
      </c>
      <c r="H6" s="2177">
        <f>'SITE 1'!N379+'SITE 1'!N510</f>
        <v>0</v>
      </c>
      <c r="I6" s="2177">
        <f>'SITE 1'!N629+'SITE 1'!N750</f>
        <v>0</v>
      </c>
      <c r="J6" s="2177">
        <f>'Pôle spécifique 6-11'!N12</f>
        <v>0</v>
      </c>
      <c r="K6" s="2177">
        <f>'Accueils 12-17 ans'!N47+Séjours!N31+'Autre action jeunes'!N14</f>
        <v>0</v>
      </c>
      <c r="L6" s="2177">
        <f>'SITE 1'!N18</f>
        <v>0</v>
      </c>
      <c r="M6" s="2177">
        <f>'SITE 1'!N872</f>
        <v>0</v>
      </c>
    </row>
    <row r="7" spans="1:13" outlineLevel="1" x14ac:dyDescent="0.25">
      <c r="A7" s="2068">
        <v>6063</v>
      </c>
      <c r="B7" s="2071" t="s">
        <v>22</v>
      </c>
      <c r="C7" s="2069"/>
      <c r="D7" s="2069"/>
      <c r="E7" s="2070"/>
      <c r="F7" s="2070"/>
      <c r="G7" s="2177">
        <f t="shared" ref="G7:G62" si="0">H7+I7+J7+K7+L7+M7</f>
        <v>0</v>
      </c>
      <c r="H7" s="2177">
        <f>'SITE 1'!N380+'SITE 1'!N511</f>
        <v>0</v>
      </c>
      <c r="I7" s="2177">
        <f>'SITE 1'!N630+'SITE 1'!N751</f>
        <v>0</v>
      </c>
      <c r="J7" s="2177">
        <f>'Pôle spécifique 6-11'!N13</f>
        <v>0</v>
      </c>
      <c r="K7" s="2177">
        <f>'Accueils 12-17 ans'!N48+Séjours!N32+'Autre action jeunes'!N15</f>
        <v>0</v>
      </c>
      <c r="L7" s="2177">
        <f>'SITE 1'!N19</f>
        <v>0</v>
      </c>
      <c r="M7" s="2177">
        <f>'SITE 1'!N873</f>
        <v>0</v>
      </c>
    </row>
    <row r="8" spans="1:13" outlineLevel="1" x14ac:dyDescent="0.25">
      <c r="A8" s="2068">
        <v>6064</v>
      </c>
      <c r="B8" s="2071" t="s">
        <v>24</v>
      </c>
      <c r="C8" s="2069"/>
      <c r="D8" s="2069"/>
      <c r="E8" s="2070"/>
      <c r="F8" s="2070"/>
      <c r="G8" s="2177">
        <f t="shared" si="0"/>
        <v>0</v>
      </c>
      <c r="H8" s="2177">
        <f>'SITE 1'!N381+'SITE 1'!N512</f>
        <v>0</v>
      </c>
      <c r="I8" s="2177">
        <f>'SITE 1'!N631+'SITE 1'!N752</f>
        <v>0</v>
      </c>
      <c r="J8" s="2177">
        <f>'Pôle spécifique 6-11'!N14</f>
        <v>0</v>
      </c>
      <c r="K8" s="2177">
        <f>'Accueils 12-17 ans'!N49+Séjours!N33+'Autre action jeunes'!N16</f>
        <v>0</v>
      </c>
      <c r="L8" s="2177">
        <f>'SITE 1'!N20</f>
        <v>0</v>
      </c>
      <c r="M8" s="2177">
        <f>'SITE 1'!N874</f>
        <v>0</v>
      </c>
    </row>
    <row r="9" spans="1:13" outlineLevel="1" x14ac:dyDescent="0.25">
      <c r="A9" s="2068">
        <v>6066</v>
      </c>
      <c r="B9" s="2071" t="s">
        <v>26</v>
      </c>
      <c r="C9" s="2069"/>
      <c r="D9" s="2069"/>
      <c r="E9" s="2070"/>
      <c r="F9" s="2070"/>
      <c r="G9" s="2177">
        <f t="shared" si="0"/>
        <v>0</v>
      </c>
      <c r="H9" s="2177">
        <f>'SITE 1'!N382+'SITE 1'!N513</f>
        <v>0</v>
      </c>
      <c r="I9" s="2177">
        <f>'SITE 1'!N632+'SITE 1'!N753</f>
        <v>0</v>
      </c>
      <c r="J9" s="2177">
        <f>'Pôle spécifique 6-11'!N15</f>
        <v>0</v>
      </c>
      <c r="K9" s="2177">
        <f>'Accueils 12-17 ans'!N50+Séjours!N34+'Autre action jeunes'!N17</f>
        <v>0</v>
      </c>
      <c r="L9" s="2177">
        <f>'SITE 1'!N21</f>
        <v>0</v>
      </c>
      <c r="M9" s="2177">
        <f>'SITE 1'!N875</f>
        <v>0</v>
      </c>
    </row>
    <row r="10" spans="1:13" outlineLevel="1" x14ac:dyDescent="0.25">
      <c r="A10" s="2072" t="s">
        <v>28</v>
      </c>
      <c r="B10" s="2071" t="s">
        <v>29</v>
      </c>
      <c r="C10" s="2069"/>
      <c r="D10" s="2069"/>
      <c r="E10" s="2070"/>
      <c r="F10" s="2070"/>
      <c r="G10" s="2177">
        <f t="shared" si="0"/>
        <v>0</v>
      </c>
      <c r="H10" s="2177">
        <f>'SITE 1'!N383+'SITE 1'!N514</f>
        <v>0</v>
      </c>
      <c r="I10" s="2177">
        <f>'SITE 1'!N633+'SITE 1'!N754</f>
        <v>0</v>
      </c>
      <c r="J10" s="2177">
        <f>'Pôle spécifique 6-11'!N16</f>
        <v>0</v>
      </c>
      <c r="K10" s="2177">
        <f>'Accueils 12-17 ans'!N51+Séjours!N35+'Autre action jeunes'!N18</f>
        <v>0</v>
      </c>
      <c r="L10" s="2177">
        <f>'SITE 1'!N22</f>
        <v>0</v>
      </c>
      <c r="M10" s="2177">
        <f>'SITE 1'!N876</f>
        <v>0</v>
      </c>
    </row>
    <row r="11" spans="1:13" outlineLevel="1" x14ac:dyDescent="0.25">
      <c r="A11" s="2072" t="s">
        <v>31</v>
      </c>
      <c r="B11" s="2071" t="s">
        <v>275</v>
      </c>
      <c r="C11" s="2069"/>
      <c r="D11" s="2069"/>
      <c r="E11" s="2070"/>
      <c r="F11" s="2070"/>
      <c r="G11" s="2177">
        <f t="shared" si="0"/>
        <v>0</v>
      </c>
      <c r="H11" s="2177">
        <f>'SITE 1'!N384+'SITE 1'!N515</f>
        <v>0</v>
      </c>
      <c r="I11" s="2177">
        <f>'SITE 1'!N634+'SITE 1'!N755</f>
        <v>0</v>
      </c>
      <c r="J11" s="2177">
        <f>'Pôle spécifique 6-11'!N17</f>
        <v>0</v>
      </c>
      <c r="K11" s="2177">
        <f>'Accueils 12-17 ans'!N52+Séjours!N36+'Autre action jeunes'!N19</f>
        <v>0</v>
      </c>
      <c r="L11" s="2177">
        <f>'SITE 1'!N23</f>
        <v>0</v>
      </c>
      <c r="M11" s="2177">
        <f>'SITE 1'!N877</f>
        <v>0</v>
      </c>
    </row>
    <row r="12" spans="1:13" outlineLevel="1" x14ac:dyDescent="0.25">
      <c r="A12" s="2072" t="s">
        <v>33</v>
      </c>
      <c r="B12" s="2071" t="s">
        <v>34</v>
      </c>
      <c r="C12" s="2069"/>
      <c r="D12" s="2069"/>
      <c r="E12" s="2070"/>
      <c r="F12" s="2070"/>
      <c r="G12" s="2177">
        <f t="shared" si="0"/>
        <v>0</v>
      </c>
      <c r="H12" s="2177">
        <f>'SITE 1'!N385+'SITE 1'!N516</f>
        <v>0</v>
      </c>
      <c r="I12" s="2177">
        <f>'SITE 1'!N635+'SITE 1'!N756</f>
        <v>0</v>
      </c>
      <c r="J12" s="2177">
        <f>'Pôle spécifique 6-11'!N18</f>
        <v>0</v>
      </c>
      <c r="K12" s="2177">
        <f>'Accueils 12-17 ans'!N53+Séjours!N37+'Autre action jeunes'!N20</f>
        <v>0</v>
      </c>
      <c r="L12" s="2177">
        <f>'SITE 1'!N24</f>
        <v>0</v>
      </c>
      <c r="M12" s="2177">
        <f>'SITE 1'!N878</f>
        <v>0</v>
      </c>
    </row>
    <row r="13" spans="1:13" outlineLevel="1" x14ac:dyDescent="0.25">
      <c r="A13" s="2072" t="s">
        <v>36</v>
      </c>
      <c r="B13" s="2071" t="s">
        <v>37</v>
      </c>
      <c r="C13" s="2069"/>
      <c r="D13" s="2069"/>
      <c r="E13" s="2070"/>
      <c r="F13" s="2070"/>
      <c r="G13" s="2177">
        <f t="shared" si="0"/>
        <v>0</v>
      </c>
      <c r="H13" s="2177">
        <f>'SITE 1'!N386+'SITE 1'!N517</f>
        <v>0</v>
      </c>
      <c r="I13" s="2177">
        <f>'SITE 1'!N636+'SITE 1'!N757</f>
        <v>0</v>
      </c>
      <c r="J13" s="2177">
        <f>'Pôle spécifique 6-11'!N19</f>
        <v>0</v>
      </c>
      <c r="K13" s="2177">
        <f>'Accueils 12-17 ans'!N54+Séjours!N38+'Autre action jeunes'!N21</f>
        <v>0</v>
      </c>
      <c r="L13" s="2177">
        <f>'SITE 1'!N25</f>
        <v>0</v>
      </c>
      <c r="M13" s="2177">
        <f>'SITE 1'!N879</f>
        <v>0</v>
      </c>
    </row>
    <row r="14" spans="1:13" s="2077" customFormat="1" x14ac:dyDescent="0.25">
      <c r="A14" s="2073">
        <v>60</v>
      </c>
      <c r="B14" s="2074" t="s">
        <v>916</v>
      </c>
      <c r="C14" s="2075"/>
      <c r="D14" s="2075"/>
      <c r="E14" s="2076"/>
      <c r="F14" s="2076"/>
      <c r="G14" s="2178">
        <f t="shared" si="0"/>
        <v>0</v>
      </c>
      <c r="H14" s="2178">
        <f>'SITE 1'!N387+'SITE 1'!N518</f>
        <v>0</v>
      </c>
      <c r="I14" s="2178">
        <f>'SITE 1'!N637+'SITE 1'!N758</f>
        <v>0</v>
      </c>
      <c r="J14" s="2178">
        <f>'Pôle spécifique 6-11'!N20</f>
        <v>0</v>
      </c>
      <c r="K14" s="2178">
        <f>'Accueils 12-17 ans'!N55+Séjours!N39+'Autre action jeunes'!N22</f>
        <v>0</v>
      </c>
      <c r="L14" s="2178">
        <f>'SITE 1'!N26</f>
        <v>0</v>
      </c>
      <c r="M14" s="2178">
        <f>'SITE 1'!N880</f>
        <v>0</v>
      </c>
    </row>
    <row r="15" spans="1:13" x14ac:dyDescent="0.25">
      <c r="A15" s="2078"/>
      <c r="B15" s="2079"/>
      <c r="E15" s="2080"/>
      <c r="F15" s="2081"/>
      <c r="G15" s="2179"/>
      <c r="H15" s="2179"/>
      <c r="I15" s="2179"/>
      <c r="J15" s="2179"/>
      <c r="K15" s="2179"/>
      <c r="L15" s="2179"/>
      <c r="M15" s="2179"/>
    </row>
    <row r="16" spans="1:13" outlineLevel="1" x14ac:dyDescent="0.25">
      <c r="A16" s="2068">
        <v>613</v>
      </c>
      <c r="B16" s="2068" t="s">
        <v>42</v>
      </c>
      <c r="C16" s="2069"/>
      <c r="D16" s="2069"/>
      <c r="E16" s="2070"/>
      <c r="F16" s="2070"/>
      <c r="G16" s="2177">
        <f t="shared" si="0"/>
        <v>0</v>
      </c>
      <c r="H16" s="2177">
        <f>'SITE 1'!N389+'SITE 1'!N520</f>
        <v>0</v>
      </c>
      <c r="I16" s="2177">
        <f>'SITE 1'!N639+'SITE 1'!N760</f>
        <v>0</v>
      </c>
      <c r="J16" s="2177">
        <f>'Pôle spécifique 6-11'!N22</f>
        <v>0</v>
      </c>
      <c r="K16" s="2177">
        <f>'Accueils 12-17 ans'!N57+Séjours!N41+'Autre action jeunes'!N24</f>
        <v>0</v>
      </c>
      <c r="L16" s="2177">
        <f>'SITE 1'!N28</f>
        <v>0</v>
      </c>
      <c r="M16" s="2177">
        <f>'SITE 1'!N882</f>
        <v>0</v>
      </c>
    </row>
    <row r="17" spans="1:21" outlineLevel="1" x14ac:dyDescent="0.25">
      <c r="A17" s="2068">
        <v>614</v>
      </c>
      <c r="B17" s="2071" t="s">
        <v>44</v>
      </c>
      <c r="C17" s="2069"/>
      <c r="D17" s="2069"/>
      <c r="E17" s="2070"/>
      <c r="F17" s="2070"/>
      <c r="G17" s="2177">
        <f t="shared" si="0"/>
        <v>0</v>
      </c>
      <c r="H17" s="2177">
        <f>'SITE 1'!N390+'SITE 1'!N521</f>
        <v>0</v>
      </c>
      <c r="I17" s="2177">
        <f>'SITE 1'!N640+'SITE 1'!N761</f>
        <v>0</v>
      </c>
      <c r="J17" s="2177">
        <f>'Pôle spécifique 6-11'!N23</f>
        <v>0</v>
      </c>
      <c r="K17" s="2177">
        <f>'Accueils 12-17 ans'!N58+Séjours!N42+'Autre action jeunes'!N25</f>
        <v>0</v>
      </c>
      <c r="L17" s="2177">
        <f>'SITE 1'!N29</f>
        <v>0</v>
      </c>
      <c r="M17" s="2177">
        <f>'SITE 1'!N883</f>
        <v>0</v>
      </c>
    </row>
    <row r="18" spans="1:21" outlineLevel="1" x14ac:dyDescent="0.25">
      <c r="A18" s="2068">
        <v>615</v>
      </c>
      <c r="B18" s="2071" t="s">
        <v>45</v>
      </c>
      <c r="C18" s="2069"/>
      <c r="D18" s="2069"/>
      <c r="E18" s="2070"/>
      <c r="F18" s="2070"/>
      <c r="G18" s="2177">
        <f t="shared" si="0"/>
        <v>0</v>
      </c>
      <c r="H18" s="2177">
        <f>'SITE 1'!N391+'SITE 1'!N522</f>
        <v>0</v>
      </c>
      <c r="I18" s="2177">
        <f>'SITE 1'!N641+'SITE 1'!N762</f>
        <v>0</v>
      </c>
      <c r="J18" s="2177">
        <f>'Pôle spécifique 6-11'!N24</f>
        <v>0</v>
      </c>
      <c r="K18" s="2177">
        <f>'Accueils 12-17 ans'!N59+Séjours!N43+'Autre action jeunes'!N26</f>
        <v>0</v>
      </c>
      <c r="L18" s="2177">
        <f>'SITE 1'!N30</f>
        <v>0</v>
      </c>
      <c r="M18" s="2177">
        <f>'SITE 1'!N884</f>
        <v>0</v>
      </c>
    </row>
    <row r="19" spans="1:21" outlineLevel="1" x14ac:dyDescent="0.25">
      <c r="A19" s="2068">
        <v>616</v>
      </c>
      <c r="B19" s="2071" t="s">
        <v>47</v>
      </c>
      <c r="C19" s="2069"/>
      <c r="D19" s="2069"/>
      <c r="E19" s="2070"/>
      <c r="F19" s="2070"/>
      <c r="G19" s="2177">
        <f t="shared" si="0"/>
        <v>0</v>
      </c>
      <c r="H19" s="2177">
        <f>'SITE 1'!N392+'SITE 1'!N523</f>
        <v>0</v>
      </c>
      <c r="I19" s="2177">
        <f>'SITE 1'!N642+'SITE 1'!N763</f>
        <v>0</v>
      </c>
      <c r="J19" s="2177">
        <f>'Pôle spécifique 6-11'!N25</f>
        <v>0</v>
      </c>
      <c r="K19" s="2177">
        <f>'Accueils 12-17 ans'!N60+Séjours!N44+'Autre action jeunes'!N27</f>
        <v>0</v>
      </c>
      <c r="L19" s="2177">
        <f>'SITE 1'!N31</f>
        <v>0</v>
      </c>
      <c r="M19" s="2177">
        <f>'SITE 1'!N885</f>
        <v>0</v>
      </c>
    </row>
    <row r="20" spans="1:21" outlineLevel="1" x14ac:dyDescent="0.25">
      <c r="A20" s="2068">
        <v>618</v>
      </c>
      <c r="B20" s="2071" t="s">
        <v>49</v>
      </c>
      <c r="C20" s="2069"/>
      <c r="D20" s="2069"/>
      <c r="E20" s="2070"/>
      <c r="F20" s="2070"/>
      <c r="G20" s="2177">
        <f t="shared" si="0"/>
        <v>0</v>
      </c>
      <c r="H20" s="2177">
        <f>'SITE 1'!N393+'SITE 1'!N524</f>
        <v>0</v>
      </c>
      <c r="I20" s="2177">
        <f>'SITE 1'!N643+'SITE 1'!N764</f>
        <v>0</v>
      </c>
      <c r="J20" s="2177">
        <f>'Pôle spécifique 6-11'!N26</f>
        <v>0</v>
      </c>
      <c r="K20" s="2177">
        <f>'Accueils 12-17 ans'!N61+Séjours!N45+'Autre action jeunes'!N28</f>
        <v>0</v>
      </c>
      <c r="L20" s="2177">
        <f>'SITE 1'!N32</f>
        <v>0</v>
      </c>
      <c r="M20" s="2177">
        <f>'SITE 1'!N886</f>
        <v>0</v>
      </c>
    </row>
    <row r="21" spans="1:21" s="2077" customFormat="1" x14ac:dyDescent="0.25">
      <c r="A21" s="2073">
        <v>61</v>
      </c>
      <c r="B21" s="2083" t="s">
        <v>51</v>
      </c>
      <c r="C21" s="2075"/>
      <c r="D21" s="2075"/>
      <c r="E21" s="2076"/>
      <c r="F21" s="2076"/>
      <c r="G21" s="2178">
        <f t="shared" si="0"/>
        <v>0</v>
      </c>
      <c r="H21" s="2178">
        <f>'SITE 1'!N394+'SITE 1'!N525</f>
        <v>0</v>
      </c>
      <c r="I21" s="2178">
        <f>'SITE 1'!N644+'SITE 1'!N765</f>
        <v>0</v>
      </c>
      <c r="J21" s="2178">
        <f>'Pôle spécifique 6-11'!N27</f>
        <v>0</v>
      </c>
      <c r="K21" s="2178">
        <f>'Accueils 12-17 ans'!N62+Séjours!N46+'Autre action jeunes'!N29</f>
        <v>0</v>
      </c>
      <c r="L21" s="2178">
        <f>'SITE 1'!N33</f>
        <v>0</v>
      </c>
      <c r="M21" s="2178">
        <f>'SITE 1'!N887</f>
        <v>0</v>
      </c>
      <c r="U21" s="2056"/>
    </row>
    <row r="22" spans="1:21" x14ac:dyDescent="0.25">
      <c r="A22" s="2084"/>
      <c r="B22" s="2080"/>
      <c r="E22" s="2085"/>
      <c r="F22" s="2081"/>
      <c r="G22" s="2180"/>
      <c r="H22" s="2180"/>
      <c r="I22" s="2180"/>
      <c r="J22" s="2180"/>
      <c r="K22" s="2180"/>
      <c r="L22" s="2180"/>
      <c r="M22" s="2180"/>
    </row>
    <row r="23" spans="1:21" outlineLevel="1" x14ac:dyDescent="0.25">
      <c r="A23" s="2068">
        <v>621</v>
      </c>
      <c r="B23" s="2071" t="s">
        <v>54</v>
      </c>
      <c r="C23" s="2069"/>
      <c r="D23" s="2069"/>
      <c r="E23" s="2070"/>
      <c r="F23" s="2070"/>
      <c r="G23" s="2177">
        <f t="shared" si="0"/>
        <v>0</v>
      </c>
      <c r="H23" s="2177">
        <f>'SITE 1'!N396+'SITE 1'!N527</f>
        <v>0</v>
      </c>
      <c r="I23" s="2177">
        <f>'SITE 1'!N646+'SITE 1'!N767</f>
        <v>0</v>
      </c>
      <c r="J23" s="2177">
        <f>'Pôle spécifique 6-11'!N29</f>
        <v>0</v>
      </c>
      <c r="K23" s="2177">
        <f>'Accueils 12-17 ans'!N64+Séjours!N48+'Autre action jeunes'!N31</f>
        <v>0</v>
      </c>
      <c r="L23" s="2177">
        <f>'SITE 1'!N35</f>
        <v>0</v>
      </c>
      <c r="M23" s="2177">
        <f>'SITE 1'!N889</f>
        <v>0</v>
      </c>
    </row>
    <row r="24" spans="1:21" outlineLevel="1" x14ac:dyDescent="0.25">
      <c r="A24" s="2068">
        <v>622</v>
      </c>
      <c r="B24" s="2071" t="s">
        <v>56</v>
      </c>
      <c r="C24" s="2069"/>
      <c r="D24" s="2069"/>
      <c r="E24" s="2070"/>
      <c r="F24" s="2070"/>
      <c r="G24" s="2177">
        <f t="shared" si="0"/>
        <v>0</v>
      </c>
      <c r="H24" s="2177">
        <f>'SITE 1'!N397+'SITE 1'!N528</f>
        <v>0</v>
      </c>
      <c r="I24" s="2177">
        <f>'SITE 1'!N647+'SITE 1'!N768</f>
        <v>0</v>
      </c>
      <c r="J24" s="2177">
        <f>'Pôle spécifique 6-11'!N30</f>
        <v>0</v>
      </c>
      <c r="K24" s="2177">
        <f>'Accueils 12-17 ans'!N65+Séjours!N49+'Autre action jeunes'!N32</f>
        <v>0</v>
      </c>
      <c r="L24" s="2177">
        <f>'SITE 1'!N36</f>
        <v>0</v>
      </c>
      <c r="M24" s="2177">
        <f>'SITE 1'!N890</f>
        <v>0</v>
      </c>
    </row>
    <row r="25" spans="1:21" outlineLevel="1" x14ac:dyDescent="0.25">
      <c r="A25" s="2068" t="s">
        <v>58</v>
      </c>
      <c r="B25" s="2071" t="s">
        <v>59</v>
      </c>
      <c r="C25" s="2069"/>
      <c r="D25" s="2069"/>
      <c r="E25" s="2070"/>
      <c r="F25" s="2070"/>
      <c r="G25" s="2177">
        <f t="shared" si="0"/>
        <v>0</v>
      </c>
      <c r="H25" s="2177">
        <f>'SITE 1'!N398+'SITE 1'!N529</f>
        <v>0</v>
      </c>
      <c r="I25" s="2177">
        <f>'SITE 1'!N648+'SITE 1'!N769</f>
        <v>0</v>
      </c>
      <c r="J25" s="2177">
        <f>'Pôle spécifique 6-11'!N31</f>
        <v>0</v>
      </c>
      <c r="K25" s="2177">
        <f>'Accueils 12-17 ans'!N66+Séjours!N50+'Autre action jeunes'!N33</f>
        <v>0</v>
      </c>
      <c r="L25" s="2177">
        <f>'SITE 1'!N37</f>
        <v>0</v>
      </c>
      <c r="M25" s="2177">
        <f>'SITE 1'!N891</f>
        <v>0</v>
      </c>
    </row>
    <row r="26" spans="1:21" outlineLevel="1" x14ac:dyDescent="0.25">
      <c r="A26" s="2068">
        <v>623</v>
      </c>
      <c r="B26" s="2071" t="s">
        <v>61</v>
      </c>
      <c r="C26" s="2069"/>
      <c r="D26" s="2069"/>
      <c r="E26" s="2070"/>
      <c r="F26" s="2070"/>
      <c r="G26" s="2177">
        <f t="shared" si="0"/>
        <v>0</v>
      </c>
      <c r="H26" s="2177">
        <f>'SITE 1'!N399+'SITE 1'!N530</f>
        <v>0</v>
      </c>
      <c r="I26" s="2177">
        <f>'SITE 1'!N649+'SITE 1'!N770</f>
        <v>0</v>
      </c>
      <c r="J26" s="2177">
        <f>'Pôle spécifique 6-11'!N32</f>
        <v>0</v>
      </c>
      <c r="K26" s="2177">
        <f>'Accueils 12-17 ans'!N67+Séjours!N51+'Autre action jeunes'!N34</f>
        <v>0</v>
      </c>
      <c r="L26" s="2177">
        <f>'SITE 1'!N38</f>
        <v>0</v>
      </c>
      <c r="M26" s="2177">
        <f>'SITE 1'!N892</f>
        <v>0</v>
      </c>
    </row>
    <row r="27" spans="1:21" outlineLevel="1" x14ac:dyDescent="0.25">
      <c r="A27" s="2068">
        <v>624</v>
      </c>
      <c r="B27" s="2071" t="s">
        <v>63</v>
      </c>
      <c r="C27" s="2069"/>
      <c r="D27" s="2069"/>
      <c r="E27" s="2070"/>
      <c r="F27" s="2070"/>
      <c r="G27" s="2177">
        <f t="shared" si="0"/>
        <v>0</v>
      </c>
      <c r="H27" s="2177">
        <f>'SITE 1'!N400+'SITE 1'!N531</f>
        <v>0</v>
      </c>
      <c r="I27" s="2177">
        <f>'SITE 1'!N650+'SITE 1'!N771</f>
        <v>0</v>
      </c>
      <c r="J27" s="2177">
        <f>'Pôle spécifique 6-11'!N33</f>
        <v>0</v>
      </c>
      <c r="K27" s="2177">
        <f>'Accueils 12-17 ans'!N68+Séjours!N52+'Autre action jeunes'!N35</f>
        <v>0</v>
      </c>
      <c r="L27" s="2177">
        <f>'SITE 1'!N39</f>
        <v>0</v>
      </c>
      <c r="M27" s="2177">
        <f>'SITE 1'!N893</f>
        <v>0</v>
      </c>
    </row>
    <row r="28" spans="1:21" outlineLevel="1" x14ac:dyDescent="0.25">
      <c r="A28" s="2068" t="s">
        <v>65</v>
      </c>
      <c r="B28" s="2071" t="s">
        <v>66</v>
      </c>
      <c r="C28" s="2069"/>
      <c r="D28" s="2069"/>
      <c r="E28" s="2070"/>
      <c r="F28" s="2070"/>
      <c r="G28" s="2177">
        <f t="shared" si="0"/>
        <v>0</v>
      </c>
      <c r="H28" s="2177">
        <f>'SITE 1'!N401+'SITE 1'!N532</f>
        <v>0</v>
      </c>
      <c r="I28" s="2177">
        <f>'SITE 1'!N651+'SITE 1'!N772</f>
        <v>0</v>
      </c>
      <c r="J28" s="2177">
        <f>'Pôle spécifique 6-11'!N34</f>
        <v>0</v>
      </c>
      <c r="K28" s="2177">
        <f>'Accueils 12-17 ans'!N69+Séjours!N53+'Autre action jeunes'!N36</f>
        <v>0</v>
      </c>
      <c r="L28" s="2177">
        <f>'SITE 1'!N40</f>
        <v>0</v>
      </c>
      <c r="M28" s="2177">
        <f>'SITE 1'!N894</f>
        <v>0</v>
      </c>
    </row>
    <row r="29" spans="1:21" outlineLevel="1" x14ac:dyDescent="0.25">
      <c r="A29" s="2068" t="s">
        <v>68</v>
      </c>
      <c r="B29" s="2071" t="s">
        <v>69</v>
      </c>
      <c r="C29" s="2069"/>
      <c r="D29" s="2069"/>
      <c r="E29" s="2070"/>
      <c r="F29" s="2070"/>
      <c r="G29" s="2177">
        <f t="shared" si="0"/>
        <v>0</v>
      </c>
      <c r="H29" s="2177">
        <f>'SITE 1'!N402+'SITE 1'!N533</f>
        <v>0</v>
      </c>
      <c r="I29" s="2177">
        <f>'SITE 1'!N652+'SITE 1'!N773</f>
        <v>0</v>
      </c>
      <c r="J29" s="2177">
        <f>'Pôle spécifique 6-11'!N35</f>
        <v>0</v>
      </c>
      <c r="K29" s="2177">
        <f>'Accueils 12-17 ans'!N70+Séjours!N54+'Autre action jeunes'!N37</f>
        <v>0</v>
      </c>
      <c r="L29" s="2177">
        <f>'SITE 1'!N41</f>
        <v>0</v>
      </c>
      <c r="M29" s="2177">
        <f>'SITE 1'!N895</f>
        <v>0</v>
      </c>
    </row>
    <row r="30" spans="1:21" outlineLevel="1" x14ac:dyDescent="0.25">
      <c r="A30" s="2068">
        <v>626</v>
      </c>
      <c r="B30" s="2071" t="s">
        <v>71</v>
      </c>
      <c r="C30" s="2069"/>
      <c r="D30" s="2069"/>
      <c r="E30" s="2070"/>
      <c r="F30" s="2070"/>
      <c r="G30" s="2177">
        <f t="shared" si="0"/>
        <v>0</v>
      </c>
      <c r="H30" s="2177">
        <f>'SITE 1'!N403+'SITE 1'!N534</f>
        <v>0</v>
      </c>
      <c r="I30" s="2177">
        <f>'SITE 1'!N653+'SITE 1'!N774</f>
        <v>0</v>
      </c>
      <c r="J30" s="2177">
        <f>'Pôle spécifique 6-11'!N36</f>
        <v>0</v>
      </c>
      <c r="K30" s="2177">
        <f>'Accueils 12-17 ans'!N71+Séjours!N55+'Autre action jeunes'!N38</f>
        <v>0</v>
      </c>
      <c r="L30" s="2177">
        <f>'SITE 1'!N42</f>
        <v>0</v>
      </c>
      <c r="M30" s="2177">
        <f>'SITE 1'!N896</f>
        <v>0</v>
      </c>
    </row>
    <row r="31" spans="1:21" outlineLevel="1" x14ac:dyDescent="0.25">
      <c r="A31" s="2068" t="s">
        <v>73</v>
      </c>
      <c r="B31" s="2071" t="s">
        <v>74</v>
      </c>
      <c r="C31" s="2069"/>
      <c r="D31" s="2069"/>
      <c r="E31" s="2070"/>
      <c r="F31" s="2070"/>
      <c r="G31" s="2177">
        <f t="shared" si="0"/>
        <v>0</v>
      </c>
      <c r="H31" s="2177">
        <f>'SITE 1'!N404+'SITE 1'!N535</f>
        <v>0</v>
      </c>
      <c r="I31" s="2177">
        <f>'SITE 1'!N654+'SITE 1'!N775</f>
        <v>0</v>
      </c>
      <c r="J31" s="2177">
        <f>'Pôle spécifique 6-11'!N37</f>
        <v>0</v>
      </c>
      <c r="K31" s="2177">
        <f>'Accueils 12-17 ans'!N72+Séjours!N56+'Autre action jeunes'!N39</f>
        <v>0</v>
      </c>
      <c r="L31" s="2177">
        <f>'SITE 1'!N43</f>
        <v>0</v>
      </c>
      <c r="M31" s="2177">
        <f>'SITE 1'!N897</f>
        <v>0</v>
      </c>
    </row>
    <row r="32" spans="1:21" outlineLevel="1" x14ac:dyDescent="0.25">
      <c r="A32" s="2068" t="s">
        <v>76</v>
      </c>
      <c r="B32" s="2071" t="s">
        <v>77</v>
      </c>
      <c r="C32" s="2069"/>
      <c r="D32" s="2069"/>
      <c r="E32" s="2070"/>
      <c r="F32" s="2070"/>
      <c r="G32" s="2177">
        <f t="shared" si="0"/>
        <v>0</v>
      </c>
      <c r="H32" s="2177">
        <f>'SITE 1'!N405+'SITE 1'!N536</f>
        <v>0</v>
      </c>
      <c r="I32" s="2177">
        <f>'SITE 1'!N655+'SITE 1'!N776</f>
        <v>0</v>
      </c>
      <c r="J32" s="2177">
        <f>'Pôle spécifique 6-11'!N38</f>
        <v>0</v>
      </c>
      <c r="K32" s="2177">
        <f>'Accueils 12-17 ans'!N73+Séjours!N57+'Autre action jeunes'!N40</f>
        <v>0</v>
      </c>
      <c r="L32" s="2177">
        <f>'SITE 1'!N44</f>
        <v>0</v>
      </c>
      <c r="M32" s="2177">
        <f>'SITE 1'!N898</f>
        <v>0</v>
      </c>
    </row>
    <row r="33" spans="1:13" outlineLevel="1" x14ac:dyDescent="0.25">
      <c r="A33" s="2068" t="s">
        <v>79</v>
      </c>
      <c r="B33" s="2071" t="s">
        <v>80</v>
      </c>
      <c r="C33" s="2069"/>
      <c r="D33" s="2069"/>
      <c r="E33" s="2070"/>
      <c r="F33" s="2070"/>
      <c r="G33" s="2177">
        <f t="shared" si="0"/>
        <v>0</v>
      </c>
      <c r="H33" s="2177">
        <f>'SITE 1'!N406+'SITE 1'!N537</f>
        <v>0</v>
      </c>
      <c r="I33" s="2177">
        <f>'SITE 1'!N656+'SITE 1'!N777</f>
        <v>0</v>
      </c>
      <c r="J33" s="2177">
        <f>'Pôle spécifique 6-11'!N39</f>
        <v>0</v>
      </c>
      <c r="K33" s="2177">
        <f>'Accueils 12-17 ans'!N74+Séjours!N58+'Autre action jeunes'!N41</f>
        <v>0</v>
      </c>
      <c r="L33" s="2177">
        <f>'SITE 1'!N45</f>
        <v>0</v>
      </c>
      <c r="M33" s="2177">
        <f>'SITE 1'!N899</f>
        <v>0</v>
      </c>
    </row>
    <row r="34" spans="1:13" s="2077" customFormat="1" x14ac:dyDescent="0.25">
      <c r="A34" s="2073">
        <v>62</v>
      </c>
      <c r="B34" s="2083" t="s">
        <v>917</v>
      </c>
      <c r="C34" s="2075"/>
      <c r="D34" s="2075"/>
      <c r="E34" s="2076"/>
      <c r="F34" s="2076"/>
      <c r="G34" s="2178">
        <f t="shared" si="0"/>
        <v>0</v>
      </c>
      <c r="H34" s="2178">
        <f>'SITE 1'!N407+'SITE 1'!N538</f>
        <v>0</v>
      </c>
      <c r="I34" s="2178">
        <f>'SITE 1'!N657+'SITE 1'!N778</f>
        <v>0</v>
      </c>
      <c r="J34" s="2178">
        <f>'Pôle spécifique 6-11'!N40</f>
        <v>0</v>
      </c>
      <c r="K34" s="2178">
        <f>'Accueils 12-17 ans'!N75+Séjours!N59+'Autre action jeunes'!N42</f>
        <v>0</v>
      </c>
      <c r="L34" s="2178">
        <f>'SITE 1'!N46</f>
        <v>0</v>
      </c>
      <c r="M34" s="2178">
        <f>'SITE 1'!N900</f>
        <v>0</v>
      </c>
    </row>
    <row r="35" spans="1:13" x14ac:dyDescent="0.25">
      <c r="A35" s="2086"/>
      <c r="B35" s="2087"/>
      <c r="G35" s="2180"/>
      <c r="H35" s="2180"/>
      <c r="I35" s="2180"/>
      <c r="J35" s="2180"/>
      <c r="K35" s="2180"/>
      <c r="L35" s="2180"/>
      <c r="M35" s="2180"/>
    </row>
    <row r="36" spans="1:13" s="2077" customFormat="1" x14ac:dyDescent="0.25">
      <c r="A36" s="2073">
        <v>63</v>
      </c>
      <c r="B36" s="2083" t="s">
        <v>84</v>
      </c>
      <c r="C36" s="2075"/>
      <c r="D36" s="2075"/>
      <c r="E36" s="2076"/>
      <c r="F36" s="2076"/>
      <c r="G36" s="2178">
        <f t="shared" si="0"/>
        <v>0</v>
      </c>
      <c r="H36" s="2178">
        <f>'SITE 1'!N409+'SITE 1'!N540</f>
        <v>0</v>
      </c>
      <c r="I36" s="2178">
        <f>'SITE 1'!N659+'SITE 1'!N780</f>
        <v>0</v>
      </c>
      <c r="J36" s="2178">
        <f>'Pôle spécifique 6-11'!N42</f>
        <v>0</v>
      </c>
      <c r="K36" s="2178">
        <f>'Accueils 12-17 ans'!N77+Séjours!N61+'Autre action jeunes'!N44</f>
        <v>0</v>
      </c>
      <c r="L36" s="2178">
        <f>'SITE 1'!N48</f>
        <v>0</v>
      </c>
      <c r="M36" s="2178">
        <f>'SITE 1'!N902</f>
        <v>0</v>
      </c>
    </row>
    <row r="37" spans="1:13" x14ac:dyDescent="0.25">
      <c r="A37" s="2078"/>
      <c r="B37" s="2079"/>
      <c r="G37" s="2179"/>
      <c r="H37" s="2179"/>
      <c r="I37" s="2179"/>
      <c r="J37" s="2179"/>
      <c r="K37" s="2179"/>
      <c r="L37" s="2179"/>
      <c r="M37" s="2179"/>
    </row>
    <row r="38" spans="1:13" outlineLevel="1" x14ac:dyDescent="0.25">
      <c r="A38" s="2068">
        <v>64111</v>
      </c>
      <c r="B38" s="2071" t="s">
        <v>87</v>
      </c>
      <c r="C38" s="2069"/>
      <c r="D38" s="2069"/>
      <c r="E38" s="2070"/>
      <c r="F38" s="2070"/>
      <c r="G38" s="2177">
        <f t="shared" si="0"/>
        <v>0</v>
      </c>
      <c r="H38" s="2177">
        <f>'SITE 1'!N411+'SITE 1'!N542</f>
        <v>0</v>
      </c>
      <c r="I38" s="2177">
        <f>'SITE 1'!N661+'SITE 1'!N782</f>
        <v>0</v>
      </c>
      <c r="J38" s="2177">
        <f>'Pôle spécifique 6-11'!N44</f>
        <v>0</v>
      </c>
      <c r="K38" s="2177">
        <f>'Accueils 12-17 ans'!N79+Séjours!N63+'Autre action jeunes'!N46</f>
        <v>0</v>
      </c>
      <c r="L38" s="2177">
        <f>'SITE 1'!N50</f>
        <v>0</v>
      </c>
      <c r="M38" s="2177">
        <f>'SITE 1'!N904</f>
        <v>0</v>
      </c>
    </row>
    <row r="39" spans="1:13" outlineLevel="1" x14ac:dyDescent="0.25">
      <c r="A39" s="2068">
        <v>64115</v>
      </c>
      <c r="B39" s="2071" t="s">
        <v>89</v>
      </c>
      <c r="C39" s="2069"/>
      <c r="D39" s="2069"/>
      <c r="E39" s="2070"/>
      <c r="F39" s="2070"/>
      <c r="G39" s="2177">
        <f t="shared" si="0"/>
        <v>0</v>
      </c>
      <c r="H39" s="2177">
        <f>'SITE 1'!N412+'SITE 1'!N543</f>
        <v>0</v>
      </c>
      <c r="I39" s="2177">
        <f>'SITE 1'!N662+'SITE 1'!N783</f>
        <v>0</v>
      </c>
      <c r="J39" s="2177">
        <f>'Pôle spécifique 6-11'!N45</f>
        <v>0</v>
      </c>
      <c r="K39" s="2177">
        <f>'Accueils 12-17 ans'!N80+Séjours!N64+'Autre action jeunes'!N47</f>
        <v>0</v>
      </c>
      <c r="L39" s="2177">
        <f>'SITE 1'!N51</f>
        <v>0</v>
      </c>
      <c r="M39" s="2177">
        <f>'SITE 1'!N905</f>
        <v>0</v>
      </c>
    </row>
    <row r="40" spans="1:13" outlineLevel="1" x14ac:dyDescent="0.25">
      <c r="A40" s="2068">
        <v>645</v>
      </c>
      <c r="B40" s="2071" t="s">
        <v>91</v>
      </c>
      <c r="C40" s="2069"/>
      <c r="D40" s="2069"/>
      <c r="E40" s="2070"/>
      <c r="F40" s="2070"/>
      <c r="G40" s="2177">
        <f t="shared" si="0"/>
        <v>0</v>
      </c>
      <c r="H40" s="2177">
        <f>'SITE 1'!N413+'SITE 1'!N544</f>
        <v>0</v>
      </c>
      <c r="I40" s="2177">
        <f>'SITE 1'!N663+'SITE 1'!N784</f>
        <v>0</v>
      </c>
      <c r="J40" s="2177">
        <f>'Pôle spécifique 6-11'!N46</f>
        <v>0</v>
      </c>
      <c r="K40" s="2177">
        <f>'Accueils 12-17 ans'!N81+Séjours!N65+'Autre action jeunes'!N48</f>
        <v>0</v>
      </c>
      <c r="L40" s="2177">
        <f>'SITE 1'!N52</f>
        <v>0</v>
      </c>
      <c r="M40" s="2177">
        <f>'SITE 1'!N906</f>
        <v>0</v>
      </c>
    </row>
    <row r="41" spans="1:13" outlineLevel="1" x14ac:dyDescent="0.25">
      <c r="A41" s="2068">
        <v>647</v>
      </c>
      <c r="B41" s="2071" t="s">
        <v>93</v>
      </c>
      <c r="C41" s="2069"/>
      <c r="D41" s="2069"/>
      <c r="E41" s="2070"/>
      <c r="F41" s="2070"/>
      <c r="G41" s="2177">
        <f t="shared" si="0"/>
        <v>0</v>
      </c>
      <c r="H41" s="2177">
        <f>'SITE 1'!N414+'SITE 1'!N545</f>
        <v>0</v>
      </c>
      <c r="I41" s="2177">
        <f>'SITE 1'!N664+'SITE 1'!N785</f>
        <v>0</v>
      </c>
      <c r="J41" s="2177">
        <f>'Pôle spécifique 6-11'!N47</f>
        <v>0</v>
      </c>
      <c r="K41" s="2177">
        <f>'Accueils 12-17 ans'!N82+Séjours!N66+'Autre action jeunes'!N49</f>
        <v>0</v>
      </c>
      <c r="L41" s="2177">
        <f>'SITE 1'!N53</f>
        <v>0</v>
      </c>
      <c r="M41" s="2177">
        <f>'SITE 1'!N907</f>
        <v>0</v>
      </c>
    </row>
    <row r="42" spans="1:13" s="2077" customFormat="1" x14ac:dyDescent="0.25">
      <c r="A42" s="2089">
        <v>64</v>
      </c>
      <c r="B42" s="2090" t="s">
        <v>918</v>
      </c>
      <c r="C42" s="2091"/>
      <c r="D42" s="2091"/>
      <c r="E42" s="2092"/>
      <c r="F42" s="2092"/>
      <c r="G42" s="2178">
        <f t="shared" si="0"/>
        <v>0</v>
      </c>
      <c r="H42" s="2178">
        <f>'SITE 1'!N415+'SITE 1'!N546</f>
        <v>0</v>
      </c>
      <c r="I42" s="2178">
        <f>'SITE 1'!N665+'SITE 1'!N786</f>
        <v>0</v>
      </c>
      <c r="J42" s="2178">
        <f>'Pôle spécifique 6-11'!N48</f>
        <v>0</v>
      </c>
      <c r="K42" s="2178">
        <f>'Accueils 12-17 ans'!N83+Séjours!N67+'Autre action jeunes'!N50</f>
        <v>0</v>
      </c>
      <c r="L42" s="2178">
        <f>'SITE 1'!N54</f>
        <v>0</v>
      </c>
      <c r="M42" s="2178">
        <f>'SITE 1'!N908</f>
        <v>0</v>
      </c>
    </row>
    <row r="43" spans="1:13" x14ac:dyDescent="0.25">
      <c r="A43" s="2078"/>
      <c r="B43" s="2079"/>
      <c r="G43" s="2179"/>
      <c r="H43" s="2179"/>
      <c r="I43" s="2179"/>
      <c r="J43" s="2179"/>
      <c r="K43" s="2179"/>
      <c r="L43" s="2179"/>
      <c r="M43" s="2179"/>
    </row>
    <row r="44" spans="1:13" outlineLevel="1" x14ac:dyDescent="0.25">
      <c r="A44" s="2068">
        <v>654</v>
      </c>
      <c r="B44" s="2071" t="s">
        <v>97</v>
      </c>
      <c r="C44" s="2069"/>
      <c r="D44" s="2069"/>
      <c r="E44" s="2070"/>
      <c r="F44" s="2070"/>
      <c r="G44" s="2177">
        <f t="shared" si="0"/>
        <v>0</v>
      </c>
      <c r="H44" s="2177">
        <f>'SITE 1'!N417+'SITE 1'!N548</f>
        <v>0</v>
      </c>
      <c r="I44" s="2177">
        <f>'SITE 1'!N667+'SITE 1'!N788</f>
        <v>0</v>
      </c>
      <c r="J44" s="2177">
        <f>'Pôle spécifique 6-11'!N50</f>
        <v>0</v>
      </c>
      <c r="K44" s="2177">
        <f>'Accueils 12-17 ans'!N85+Séjours!N69+'Autre action jeunes'!N52</f>
        <v>0</v>
      </c>
      <c r="L44" s="2177">
        <f>'SITE 1'!N56</f>
        <v>0</v>
      </c>
      <c r="M44" s="2177">
        <f>'SITE 1'!N910</f>
        <v>0</v>
      </c>
    </row>
    <row r="45" spans="1:13" outlineLevel="1" x14ac:dyDescent="0.25">
      <c r="A45" s="2068">
        <v>655</v>
      </c>
      <c r="B45" s="2093" t="s">
        <v>99</v>
      </c>
      <c r="C45" s="2069"/>
      <c r="D45" s="2069"/>
      <c r="E45" s="2070"/>
      <c r="F45" s="2070"/>
      <c r="G45" s="2177">
        <f t="shared" si="0"/>
        <v>0</v>
      </c>
      <c r="H45" s="2177">
        <f>'SITE 1'!N418+'SITE 1'!N549</f>
        <v>0</v>
      </c>
      <c r="I45" s="2177">
        <f>'SITE 1'!N668+'SITE 1'!N789</f>
        <v>0</v>
      </c>
      <c r="J45" s="2177">
        <f>'Pôle spécifique 6-11'!N51</f>
        <v>0</v>
      </c>
      <c r="K45" s="2177">
        <f>'Accueils 12-17 ans'!N86+Séjours!N70+'Autre action jeunes'!N53</f>
        <v>0</v>
      </c>
      <c r="L45" s="2177">
        <f>'SITE 1'!N57</f>
        <v>0</v>
      </c>
      <c r="M45" s="2177">
        <f>'SITE 1'!N911</f>
        <v>0</v>
      </c>
    </row>
    <row r="46" spans="1:13" outlineLevel="1" x14ac:dyDescent="0.25">
      <c r="A46" s="2068">
        <v>658</v>
      </c>
      <c r="B46" s="2093" t="s">
        <v>101</v>
      </c>
      <c r="C46" s="2069"/>
      <c r="D46" s="2069"/>
      <c r="E46" s="2069"/>
      <c r="F46" s="2069"/>
      <c r="G46" s="2177">
        <f t="shared" si="0"/>
        <v>0</v>
      </c>
      <c r="H46" s="2177">
        <f>'SITE 1'!N419+'SITE 1'!N550</f>
        <v>0</v>
      </c>
      <c r="I46" s="2177">
        <f>'SITE 1'!N669+'SITE 1'!N790</f>
        <v>0</v>
      </c>
      <c r="J46" s="2177">
        <f>'Pôle spécifique 6-11'!N52</f>
        <v>0</v>
      </c>
      <c r="K46" s="2177">
        <f>'Accueils 12-17 ans'!N87+Séjours!N71+'Autre action jeunes'!N54</f>
        <v>0</v>
      </c>
      <c r="L46" s="2177">
        <f>'SITE 1'!N58</f>
        <v>0</v>
      </c>
      <c r="M46" s="2177">
        <f>'SITE 1'!N912</f>
        <v>0</v>
      </c>
    </row>
    <row r="47" spans="1:13" s="2077" customFormat="1" x14ac:dyDescent="0.25">
      <c r="A47" s="2089">
        <v>65</v>
      </c>
      <c r="B47" s="2090" t="s">
        <v>919</v>
      </c>
      <c r="C47" s="2091"/>
      <c r="D47" s="2091"/>
      <c r="E47" s="2091"/>
      <c r="F47" s="2091"/>
      <c r="G47" s="2178">
        <f t="shared" si="0"/>
        <v>0</v>
      </c>
      <c r="H47" s="2178">
        <f>'SITE 1'!N420+'SITE 1'!N551</f>
        <v>0</v>
      </c>
      <c r="I47" s="2178">
        <f>'SITE 1'!N670+'SITE 1'!N791</f>
        <v>0</v>
      </c>
      <c r="J47" s="2178">
        <f>'Pôle spécifique 6-11'!N53</f>
        <v>0</v>
      </c>
      <c r="K47" s="2178">
        <f>'Accueils 12-17 ans'!N88+Séjours!N72+'Autre action jeunes'!N55</f>
        <v>0</v>
      </c>
      <c r="L47" s="2178">
        <f>'SITE 1'!N59</f>
        <v>0</v>
      </c>
      <c r="M47" s="2178">
        <f>'SITE 1'!N913</f>
        <v>0</v>
      </c>
    </row>
    <row r="48" spans="1:13" x14ac:dyDescent="0.25">
      <c r="A48" s="2086"/>
      <c r="B48" s="2087"/>
      <c r="E48" s="2079"/>
      <c r="F48" s="2079"/>
      <c r="G48" s="2180"/>
      <c r="H48" s="2180"/>
      <c r="I48" s="2180"/>
      <c r="J48" s="2180"/>
      <c r="K48" s="2180"/>
      <c r="L48" s="2180"/>
      <c r="M48" s="2180"/>
    </row>
    <row r="49" spans="1:13" s="2077" customFormat="1" x14ac:dyDescent="0.25">
      <c r="A49" s="2089">
        <v>66</v>
      </c>
      <c r="B49" s="2090" t="s">
        <v>920</v>
      </c>
      <c r="C49" s="2091"/>
      <c r="D49" s="2091"/>
      <c r="E49" s="2091"/>
      <c r="F49" s="2091"/>
      <c r="G49" s="2178">
        <f t="shared" si="0"/>
        <v>0</v>
      </c>
      <c r="H49" s="2178">
        <f>'SITE 1'!N422+'SITE 1'!N553</f>
        <v>0</v>
      </c>
      <c r="I49" s="2178">
        <f>'SITE 1'!N672+'SITE 1'!N793</f>
        <v>0</v>
      </c>
      <c r="J49" s="2178">
        <f>'Pôle spécifique 6-11'!N55</f>
        <v>0</v>
      </c>
      <c r="K49" s="2178">
        <f>'Accueils 12-17 ans'!N90+Séjours!N74+'Autre action jeunes'!N57</f>
        <v>0</v>
      </c>
      <c r="L49" s="2178">
        <f>'SITE 1'!N61</f>
        <v>0</v>
      </c>
      <c r="M49" s="2178">
        <f>'SITE 1'!N915</f>
        <v>0</v>
      </c>
    </row>
    <row r="50" spans="1:13" x14ac:dyDescent="0.25">
      <c r="A50" s="2086"/>
      <c r="B50" s="2087"/>
      <c r="E50" s="2079"/>
      <c r="F50" s="2079"/>
      <c r="G50" s="2180"/>
      <c r="H50" s="2180"/>
      <c r="I50" s="2180"/>
      <c r="J50" s="2180"/>
      <c r="K50" s="2180"/>
      <c r="L50" s="2180"/>
      <c r="M50" s="2180"/>
    </row>
    <row r="51" spans="1:13" s="2077" customFormat="1" x14ac:dyDescent="0.25">
      <c r="A51" s="2089">
        <v>67</v>
      </c>
      <c r="B51" s="2090" t="s">
        <v>921</v>
      </c>
      <c r="C51" s="2091"/>
      <c r="D51" s="2091"/>
      <c r="E51" s="2091"/>
      <c r="F51" s="2091"/>
      <c r="G51" s="2178">
        <f t="shared" si="0"/>
        <v>0</v>
      </c>
      <c r="H51" s="2178">
        <f>'SITE 1'!N424+'SITE 1'!N555</f>
        <v>0</v>
      </c>
      <c r="I51" s="2178">
        <f>'SITE 1'!N674+'SITE 1'!N795</f>
        <v>0</v>
      </c>
      <c r="J51" s="2178">
        <f>'Pôle spécifique 6-11'!N57</f>
        <v>0</v>
      </c>
      <c r="K51" s="2178">
        <f>'Accueils 12-17 ans'!N92+Séjours!N76+'Autre action jeunes'!N59</f>
        <v>0</v>
      </c>
      <c r="L51" s="2178">
        <f>'SITE 1'!N63</f>
        <v>0</v>
      </c>
      <c r="M51" s="2178">
        <f>'SITE 1'!N917</f>
        <v>0</v>
      </c>
    </row>
    <row r="52" spans="1:13" x14ac:dyDescent="0.25">
      <c r="A52" s="2078"/>
      <c r="B52" s="2079"/>
      <c r="E52" s="2079"/>
      <c r="F52" s="2079"/>
      <c r="G52" s="2179"/>
      <c r="H52" s="2179"/>
      <c r="I52" s="2179"/>
      <c r="J52" s="2179"/>
      <c r="K52" s="2179"/>
      <c r="L52" s="2179"/>
      <c r="M52" s="2179"/>
    </row>
    <row r="53" spans="1:13" outlineLevel="1" x14ac:dyDescent="0.25">
      <c r="A53" s="2068" t="s">
        <v>109</v>
      </c>
      <c r="B53" s="2071" t="s">
        <v>110</v>
      </c>
      <c r="C53" s="2069"/>
      <c r="D53" s="2069"/>
      <c r="E53" s="2069"/>
      <c r="F53" s="2069"/>
      <c r="G53" s="2177">
        <f t="shared" si="0"/>
        <v>0</v>
      </c>
      <c r="H53" s="2177">
        <f>'SITE 1'!N426+'SITE 1'!N557</f>
        <v>0</v>
      </c>
      <c r="I53" s="2177">
        <f>'SITE 1'!N676+'SITE 1'!N797</f>
        <v>0</v>
      </c>
      <c r="J53" s="2177">
        <f>'Pôle spécifique 6-11'!N59</f>
        <v>0</v>
      </c>
      <c r="K53" s="2177">
        <f>'Accueils 12-17 ans'!N94+Séjours!N78+'Autre action jeunes'!N61</f>
        <v>0</v>
      </c>
      <c r="L53" s="2177">
        <f>'SITE 1'!N65</f>
        <v>0</v>
      </c>
      <c r="M53" s="2177">
        <f>'SITE 1'!N919</f>
        <v>0</v>
      </c>
    </row>
    <row r="54" spans="1:13" outlineLevel="1" x14ac:dyDescent="0.25">
      <c r="A54" s="2068" t="s">
        <v>111</v>
      </c>
      <c r="B54" s="2071" t="s">
        <v>112</v>
      </c>
      <c r="C54" s="2069"/>
      <c r="D54" s="2069"/>
      <c r="E54" s="2070"/>
      <c r="F54" s="2070"/>
      <c r="G54" s="2177">
        <f t="shared" si="0"/>
        <v>0</v>
      </c>
      <c r="H54" s="2177">
        <f>'SITE 1'!N427+'SITE 1'!N558</f>
        <v>0</v>
      </c>
      <c r="I54" s="2177">
        <f>'SITE 1'!N677+'SITE 1'!N798</f>
        <v>0</v>
      </c>
      <c r="J54" s="2177">
        <f>'Pôle spécifique 6-11'!N60</f>
        <v>0</v>
      </c>
      <c r="K54" s="2177">
        <f>'Accueils 12-17 ans'!N95+Séjours!N79+'Autre action jeunes'!N62</f>
        <v>0</v>
      </c>
      <c r="L54" s="2177">
        <f>'SITE 1'!N66</f>
        <v>0</v>
      </c>
      <c r="M54" s="2177">
        <f>'SITE 1'!N920</f>
        <v>0</v>
      </c>
    </row>
    <row r="55" spans="1:13" outlineLevel="1" x14ac:dyDescent="0.25">
      <c r="A55" s="2068">
        <v>6815</v>
      </c>
      <c r="B55" s="2071" t="s">
        <v>113</v>
      </c>
      <c r="C55" s="2069"/>
      <c r="D55" s="2069"/>
      <c r="E55" s="2070"/>
      <c r="F55" s="2070"/>
      <c r="G55" s="2177">
        <f t="shared" si="0"/>
        <v>0</v>
      </c>
      <c r="H55" s="2177">
        <f>'SITE 1'!N428+'SITE 1'!N559</f>
        <v>0</v>
      </c>
      <c r="I55" s="2177">
        <f>'SITE 1'!N678+'SITE 1'!N799</f>
        <v>0</v>
      </c>
      <c r="J55" s="2177">
        <f>'Pôle spécifique 6-11'!N61</f>
        <v>0</v>
      </c>
      <c r="K55" s="2177">
        <f>'Accueils 12-17 ans'!N96+Séjours!N80+'Autre action jeunes'!N63</f>
        <v>0</v>
      </c>
      <c r="L55" s="2177">
        <f>'SITE 1'!N67</f>
        <v>0</v>
      </c>
      <c r="M55" s="2177">
        <f>'SITE 1'!N921</f>
        <v>0</v>
      </c>
    </row>
    <row r="56" spans="1:13" s="2077" customFormat="1" x14ac:dyDescent="0.25">
      <c r="A56" s="2089">
        <v>68</v>
      </c>
      <c r="B56" s="2090" t="s">
        <v>922</v>
      </c>
      <c r="C56" s="2091"/>
      <c r="D56" s="2091"/>
      <c r="E56" s="2092"/>
      <c r="F56" s="2092"/>
      <c r="G56" s="2178">
        <f t="shared" si="0"/>
        <v>0</v>
      </c>
      <c r="H56" s="2178">
        <f>'SITE 1'!N429+'SITE 1'!N560</f>
        <v>0</v>
      </c>
      <c r="I56" s="2178">
        <f>'SITE 1'!N679+'SITE 1'!N800</f>
        <v>0</v>
      </c>
      <c r="J56" s="2178">
        <f>'Pôle spécifique 6-11'!N62</f>
        <v>0</v>
      </c>
      <c r="K56" s="2178">
        <f>'Accueils 12-17 ans'!N97+Séjours!N81+'Autre action jeunes'!N64</f>
        <v>0</v>
      </c>
      <c r="L56" s="2178">
        <f>'SITE 1'!N68</f>
        <v>0</v>
      </c>
      <c r="M56" s="2178">
        <f>'SITE 1'!N922</f>
        <v>0</v>
      </c>
    </row>
    <row r="57" spans="1:13" x14ac:dyDescent="0.25">
      <c r="A57" s="2078"/>
      <c r="B57" s="2079"/>
      <c r="E57" s="2079"/>
      <c r="F57" s="2079"/>
      <c r="G57" s="2179"/>
      <c r="H57" s="2179"/>
      <c r="I57" s="2179"/>
      <c r="J57" s="2179"/>
      <c r="K57" s="2179"/>
      <c r="L57" s="2179"/>
      <c r="M57" s="2179"/>
    </row>
    <row r="58" spans="1:13" s="2077" customFormat="1" x14ac:dyDescent="0.25">
      <c r="A58" s="2089">
        <v>86</v>
      </c>
      <c r="B58" s="2090" t="s">
        <v>115</v>
      </c>
      <c r="C58" s="2091"/>
      <c r="D58" s="2091"/>
      <c r="E58" s="2091"/>
      <c r="F58" s="2091"/>
      <c r="G58" s="2178">
        <f t="shared" si="0"/>
        <v>0</v>
      </c>
      <c r="H58" s="2178">
        <f>'SITE 1'!N431+'SITE 1'!N562</f>
        <v>0</v>
      </c>
      <c r="I58" s="2178">
        <f>'SITE 1'!N681+'SITE 1'!N802</f>
        <v>0</v>
      </c>
      <c r="J58" s="2178">
        <f>'Pôle spécifique 6-11'!N64</f>
        <v>0</v>
      </c>
      <c r="K58" s="2178">
        <f>'Accueils 12-17 ans'!N99+Séjours!N83+'Autre action jeunes'!N66</f>
        <v>0</v>
      </c>
      <c r="L58" s="2178">
        <f>'SITE 1'!N70</f>
        <v>0</v>
      </c>
      <c r="M58" s="2178">
        <f>'SITE 1'!N924</f>
        <v>0</v>
      </c>
    </row>
    <row r="59" spans="1:13" x14ac:dyDescent="0.25">
      <c r="A59" s="2094"/>
      <c r="B59" s="2085"/>
      <c r="C59" s="2085"/>
      <c r="D59" s="2085"/>
      <c r="E59" s="2079"/>
      <c r="F59" s="2079"/>
      <c r="G59" s="2180"/>
      <c r="H59" s="2180"/>
      <c r="I59" s="2180"/>
      <c r="J59" s="2180"/>
      <c r="K59" s="2180"/>
      <c r="L59" s="2180"/>
      <c r="M59" s="2180"/>
    </row>
    <row r="60" spans="1:13" s="2077" customFormat="1" x14ac:dyDescent="0.25">
      <c r="A60" s="2095" t="s">
        <v>116</v>
      </c>
      <c r="B60" s="2096"/>
      <c r="C60" s="2097"/>
      <c r="D60" s="2097"/>
      <c r="E60" s="2096"/>
      <c r="F60" s="2096"/>
      <c r="G60" s="2178">
        <f t="shared" si="0"/>
        <v>0</v>
      </c>
      <c r="H60" s="2178">
        <f>'SITE 1'!N433+'SITE 1'!N564</f>
        <v>0</v>
      </c>
      <c r="I60" s="2178">
        <f>'SITE 1'!N683+'SITE 1'!N804</f>
        <v>0</v>
      </c>
      <c r="J60" s="2178">
        <f>'Pôle spécifique 6-11'!N66</f>
        <v>0</v>
      </c>
      <c r="K60" s="2178">
        <f>'Accueils 12-17 ans'!N101+Séjours!N85+'Autre action jeunes'!N68</f>
        <v>0</v>
      </c>
      <c r="L60" s="2178">
        <f>'SITE 1'!N72</f>
        <v>0</v>
      </c>
      <c r="M60" s="2178">
        <f>'SITE 1'!N926</f>
        <v>0</v>
      </c>
    </row>
    <row r="61" spans="1:13" s="2077" customFormat="1" x14ac:dyDescent="0.25">
      <c r="A61" s="2095" t="s">
        <v>117</v>
      </c>
      <c r="B61" s="2096"/>
      <c r="C61" s="2097"/>
      <c r="D61" s="2097"/>
      <c r="E61" s="2096"/>
      <c r="F61" s="2096"/>
      <c r="G61" s="2178">
        <f t="shared" si="0"/>
        <v>0</v>
      </c>
      <c r="H61" s="2178">
        <f>'SITE 1'!N434+'SITE 1'!N565</f>
        <v>0</v>
      </c>
      <c r="I61" s="2178">
        <f>'SITE 1'!N684+'SITE 1'!N805</f>
        <v>0</v>
      </c>
      <c r="J61" s="2178">
        <f>'Pôle spécifique 6-11'!N67</f>
        <v>0</v>
      </c>
      <c r="K61" s="2178">
        <f>'Accueils 12-17 ans'!N102+Séjours!N86+'Autre action jeunes'!N69</f>
        <v>0</v>
      </c>
      <c r="L61" s="2178">
        <f>'SITE 1'!N73</f>
        <v>0</v>
      </c>
      <c r="M61" s="2178">
        <f>'SITE 1'!N927</f>
        <v>0</v>
      </c>
    </row>
    <row r="62" spans="1:13" s="2077" customFormat="1" x14ac:dyDescent="0.25">
      <c r="A62" s="2095" t="s">
        <v>118</v>
      </c>
      <c r="B62" s="2096"/>
      <c r="C62" s="2097"/>
      <c r="D62" s="2097"/>
      <c r="E62" s="2098"/>
      <c r="F62" s="2098"/>
      <c r="G62" s="2178">
        <f t="shared" si="0"/>
        <v>0</v>
      </c>
      <c r="H62" s="2178">
        <f>'SITE 1'!N435+'SITE 1'!N566</f>
        <v>0</v>
      </c>
      <c r="I62" s="2178">
        <f>'SITE 1'!N685+'SITE 1'!N806</f>
        <v>0</v>
      </c>
      <c r="J62" s="2178">
        <f>'Pôle spécifique 6-11'!N68</f>
        <v>0</v>
      </c>
      <c r="K62" s="2178">
        <f>'Accueils 12-17 ans'!N103+Séjours!N87+'Autre action jeunes'!N70</f>
        <v>0</v>
      </c>
      <c r="L62" s="2178">
        <f>'SITE 1'!N74</f>
        <v>0</v>
      </c>
      <c r="M62" s="2178">
        <f>'SITE 1'!N928</f>
        <v>0</v>
      </c>
    </row>
    <row r="63" spans="1:13" ht="13.8" thickBot="1" x14ac:dyDescent="0.3">
      <c r="A63" s="2079"/>
      <c r="B63" s="2079"/>
      <c r="C63" s="2081"/>
      <c r="D63" s="2081"/>
      <c r="H63" s="2088"/>
      <c r="I63" s="2082"/>
      <c r="J63" s="2082"/>
      <c r="K63" s="2082"/>
      <c r="L63" s="2082"/>
      <c r="M63" s="2082"/>
    </row>
    <row r="64" spans="1:13" ht="13.8" thickBot="1" x14ac:dyDescent="0.3">
      <c r="A64" s="2662" t="s">
        <v>1009</v>
      </c>
      <c r="B64" s="2663"/>
      <c r="C64" s="2663"/>
      <c r="D64" s="2663"/>
      <c r="E64" s="2663"/>
      <c r="F64" s="2663"/>
      <c r="G64" s="2663"/>
      <c r="H64" s="2663"/>
      <c r="I64" s="2664"/>
      <c r="J64" s="2082"/>
      <c r="K64" s="2099"/>
      <c r="M64" s="2080"/>
    </row>
    <row r="65" spans="1:13" ht="13.8" thickBot="1" x14ac:dyDescent="0.3">
      <c r="A65" s="2665"/>
      <c r="B65" s="2666"/>
      <c r="C65" s="2666"/>
      <c r="D65" s="2666"/>
      <c r="E65" s="2666"/>
      <c r="F65" s="2666"/>
      <c r="G65" s="2666"/>
      <c r="H65" s="2666"/>
      <c r="I65" s="2667"/>
      <c r="J65" s="2082"/>
      <c r="K65" s="2099"/>
      <c r="M65" s="2080"/>
    </row>
    <row r="67" spans="1:13" x14ac:dyDescent="0.25">
      <c r="G67" s="2055"/>
      <c r="H67" s="2055"/>
      <c r="I67" s="2055"/>
      <c r="J67" s="2055"/>
      <c r="K67" s="2055"/>
      <c r="L67" s="2055"/>
      <c r="M67" s="2055"/>
    </row>
    <row r="68" spans="1:13" x14ac:dyDescent="0.25">
      <c r="G68" s="2055"/>
      <c r="H68" s="2055"/>
      <c r="I68" s="2055"/>
      <c r="J68" s="2055"/>
      <c r="K68" s="2055"/>
      <c r="L68" s="2055"/>
      <c r="M68" s="2055"/>
    </row>
    <row r="69" spans="1:13" x14ac:dyDescent="0.25">
      <c r="A69" s="2100" t="s">
        <v>285</v>
      </c>
      <c r="B69" s="2101"/>
      <c r="C69" s="2101"/>
      <c r="D69" s="2101"/>
      <c r="E69" s="2101"/>
      <c r="F69" s="2101"/>
      <c r="G69" s="2101"/>
      <c r="H69" s="2101"/>
      <c r="I69" s="2101"/>
      <c r="J69" s="2101"/>
      <c r="K69" s="2101"/>
      <c r="L69" s="2101"/>
      <c r="M69" s="2101"/>
    </row>
    <row r="70" spans="1:13" ht="39.6" x14ac:dyDescent="0.25">
      <c r="A70" s="2655" t="str">
        <f>A4</f>
        <v>ASSOCIATION</v>
      </c>
      <c r="B70" s="2656"/>
      <c r="C70" s="2656"/>
      <c r="D70" s="2656"/>
      <c r="E70" s="2656"/>
      <c r="F70" s="2657"/>
      <c r="G70" s="2102" t="s">
        <v>185</v>
      </c>
      <c r="H70" s="2103" t="s">
        <v>910</v>
      </c>
      <c r="I70" s="2103" t="s">
        <v>911</v>
      </c>
      <c r="J70" s="2103" t="s">
        <v>912</v>
      </c>
      <c r="K70" s="2103" t="s">
        <v>913</v>
      </c>
      <c r="L70" s="2103" t="s">
        <v>914</v>
      </c>
      <c r="M70" s="2103" t="s">
        <v>915</v>
      </c>
    </row>
    <row r="71" spans="1:13" x14ac:dyDescent="0.25">
      <c r="A71" s="2104"/>
      <c r="B71" s="2105"/>
      <c r="G71" s="2181"/>
      <c r="H71" s="2181"/>
      <c r="I71" s="2182"/>
      <c r="J71" s="2182"/>
      <c r="K71" s="2182"/>
      <c r="L71" s="2182"/>
      <c r="M71" s="2181"/>
    </row>
    <row r="72" spans="1:13" outlineLevel="1" x14ac:dyDescent="0.25">
      <c r="A72" s="2068">
        <v>70623</v>
      </c>
      <c r="B72" s="2071" t="s">
        <v>120</v>
      </c>
      <c r="C72" s="2069"/>
      <c r="D72" s="2069"/>
      <c r="E72" s="2070"/>
      <c r="F72" s="2106"/>
      <c r="G72" s="2177">
        <f>H72+I72+J72+K72+L72+M72</f>
        <v>0</v>
      </c>
      <c r="H72" s="2177">
        <f>'SITE 1'!N440+'SITE 1'!N571</f>
        <v>0</v>
      </c>
      <c r="I72" s="2177">
        <f>'SITE 1'!N690+'SITE 1'!N811</f>
        <v>0</v>
      </c>
      <c r="J72" s="2177">
        <f>'Pôle spécifique 6-11'!N73</f>
        <v>0</v>
      </c>
      <c r="K72" s="2177">
        <f>'Accueils 12-17 ans'!N108+Séjours!N92+'Autre action jeunes'!N75</f>
        <v>0</v>
      </c>
      <c r="L72" s="2177">
        <f>'SITE 1'!N79</f>
        <v>0</v>
      </c>
      <c r="M72" s="2177">
        <f>'SITE 1'!N933</f>
        <v>0</v>
      </c>
    </row>
    <row r="73" spans="1:13" outlineLevel="1" x14ac:dyDescent="0.25">
      <c r="A73" s="2068">
        <v>70624</v>
      </c>
      <c r="B73" s="2071" t="s">
        <v>121</v>
      </c>
      <c r="C73" s="2069"/>
      <c r="D73" s="2069"/>
      <c r="E73" s="2070"/>
      <c r="F73" s="2106"/>
      <c r="G73" s="2177">
        <f t="shared" ref="G73:G110" si="1">H73+I73+J73+K73+L73+M73</f>
        <v>0</v>
      </c>
      <c r="H73" s="2177">
        <f>'SITE 1'!N441+'SITE 1'!N572</f>
        <v>0</v>
      </c>
      <c r="I73" s="2177">
        <f>'SITE 1'!N691+'SITE 1'!N812</f>
        <v>0</v>
      </c>
      <c r="J73" s="2177">
        <f>'Pôle spécifique 6-11'!N74</f>
        <v>0</v>
      </c>
      <c r="K73" s="2177">
        <f>'Accueils 12-17 ans'!N109+Séjours!N93+'Autre action jeunes'!N76</f>
        <v>0</v>
      </c>
      <c r="L73" s="2177">
        <f>'SITE 1'!N80</f>
        <v>0</v>
      </c>
      <c r="M73" s="2177">
        <f>'SITE 1'!N934</f>
        <v>0</v>
      </c>
    </row>
    <row r="74" spans="1:13" outlineLevel="1" x14ac:dyDescent="0.25">
      <c r="A74" s="2068">
        <v>70625</v>
      </c>
      <c r="B74" s="2071" t="s">
        <v>122</v>
      </c>
      <c r="C74" s="2069"/>
      <c r="D74" s="2069"/>
      <c r="E74" s="2070"/>
      <c r="F74" s="2106"/>
      <c r="G74" s="2177">
        <f t="shared" si="1"/>
        <v>0</v>
      </c>
      <c r="H74" s="2177">
        <f>'SITE 1'!N442+'SITE 1'!N573</f>
        <v>0</v>
      </c>
      <c r="I74" s="2177">
        <f>'SITE 1'!N692+'SITE 1'!N813</f>
        <v>0</v>
      </c>
      <c r="J74" s="2177">
        <f>'Pôle spécifique 6-11'!N75</f>
        <v>0</v>
      </c>
      <c r="K74" s="2177">
        <f>'Accueils 12-17 ans'!N110+Séjours!N94+'Autre action jeunes'!N77</f>
        <v>0</v>
      </c>
      <c r="L74" s="2177">
        <f>'SITE 1'!N81</f>
        <v>0</v>
      </c>
      <c r="M74" s="2177">
        <f>'SITE 1'!N935</f>
        <v>0</v>
      </c>
    </row>
    <row r="75" spans="1:13" outlineLevel="1" x14ac:dyDescent="0.25">
      <c r="A75" s="2068">
        <v>70626</v>
      </c>
      <c r="B75" s="2071" t="s">
        <v>1005</v>
      </c>
      <c r="C75" s="2069"/>
      <c r="D75" s="2069"/>
      <c r="E75" s="2070"/>
      <c r="F75" s="2106"/>
      <c r="G75" s="2177">
        <f t="shared" si="1"/>
        <v>0</v>
      </c>
      <c r="H75" s="2177">
        <f>'SITE 1'!N443+'SITE 1'!N574</f>
        <v>0</v>
      </c>
      <c r="I75" s="2177">
        <f>'SITE 1'!N693+'SITE 1'!N814</f>
        <v>0</v>
      </c>
      <c r="J75" s="2177">
        <f>'Pôle spécifique 6-11'!N76</f>
        <v>0</v>
      </c>
      <c r="K75" s="2177">
        <f>'Accueils 12-17 ans'!N111+Séjours!N95+'Autre action jeunes'!N78</f>
        <v>0</v>
      </c>
      <c r="L75" s="2177">
        <f>'SITE 1'!N82</f>
        <v>0</v>
      </c>
      <c r="M75" s="2177">
        <f>'SITE 1'!N936</f>
        <v>0</v>
      </c>
    </row>
    <row r="76" spans="1:13" outlineLevel="1" x14ac:dyDescent="0.25">
      <c r="A76" s="2068">
        <v>70641</v>
      </c>
      <c r="B76" s="2071" t="s">
        <v>123</v>
      </c>
      <c r="C76" s="2069"/>
      <c r="D76" s="2069"/>
      <c r="E76" s="2070"/>
      <c r="F76" s="2106"/>
      <c r="G76" s="2177">
        <f t="shared" si="1"/>
        <v>0</v>
      </c>
      <c r="H76" s="2177">
        <f>'SITE 1'!N444+'SITE 1'!N575</f>
        <v>0</v>
      </c>
      <c r="I76" s="2177">
        <f>'SITE 1'!N694+'SITE 1'!N815</f>
        <v>0</v>
      </c>
      <c r="J76" s="2177">
        <f>'Pôle spécifique 6-11'!N77</f>
        <v>0</v>
      </c>
      <c r="K76" s="2177">
        <f>'Accueils 12-17 ans'!N112+Séjours!N96+'Autre action jeunes'!N79</f>
        <v>0</v>
      </c>
      <c r="L76" s="2177">
        <f>'SITE 1'!N83</f>
        <v>0</v>
      </c>
      <c r="M76" s="2177">
        <f>'SITE 1'!N937</f>
        <v>0</v>
      </c>
    </row>
    <row r="77" spans="1:13" outlineLevel="1" x14ac:dyDescent="0.25">
      <c r="A77" s="2068">
        <v>706421</v>
      </c>
      <c r="B77" s="2071" t="s">
        <v>124</v>
      </c>
      <c r="C77" s="2069"/>
      <c r="D77" s="2069"/>
      <c r="E77" s="2070"/>
      <c r="F77" s="2106"/>
      <c r="G77" s="2177">
        <f t="shared" si="1"/>
        <v>0</v>
      </c>
      <c r="H77" s="2177">
        <f>'SITE 1'!N445+'SITE 1'!N576</f>
        <v>0</v>
      </c>
      <c r="I77" s="2177">
        <f>'SITE 1'!N695+'SITE 1'!N816</f>
        <v>0</v>
      </c>
      <c r="J77" s="2177">
        <f>'Pôle spécifique 6-11'!N78</f>
        <v>0</v>
      </c>
      <c r="K77" s="2177">
        <f>'Accueils 12-17 ans'!N113+Séjours!N97+'Autre action jeunes'!N80</f>
        <v>0</v>
      </c>
      <c r="L77" s="2177">
        <f>'SITE 1'!N84</f>
        <v>0</v>
      </c>
      <c r="M77" s="2177">
        <f>'SITE 1'!N938</f>
        <v>0</v>
      </c>
    </row>
    <row r="78" spans="1:13" outlineLevel="1" x14ac:dyDescent="0.25">
      <c r="A78" s="2068">
        <v>708</v>
      </c>
      <c r="B78" s="2071" t="s">
        <v>125</v>
      </c>
      <c r="C78" s="2069"/>
      <c r="D78" s="2069"/>
      <c r="E78" s="2070"/>
      <c r="F78" s="2106"/>
      <c r="G78" s="2177">
        <f t="shared" si="1"/>
        <v>0</v>
      </c>
      <c r="H78" s="2177">
        <f>'SITE 1'!N446+'SITE 1'!N577</f>
        <v>0</v>
      </c>
      <c r="I78" s="2177">
        <f>'SITE 1'!N696+'SITE 1'!N817</f>
        <v>0</v>
      </c>
      <c r="J78" s="2177">
        <f>'Pôle spécifique 6-11'!N79</f>
        <v>0</v>
      </c>
      <c r="K78" s="2177">
        <f>'Accueils 12-17 ans'!N114+Séjours!N98+'Autre action jeunes'!N81</f>
        <v>0</v>
      </c>
      <c r="L78" s="2177">
        <f>'SITE 1'!N85</f>
        <v>0</v>
      </c>
      <c r="M78" s="2177">
        <f>'SITE 1'!N939</f>
        <v>0</v>
      </c>
    </row>
    <row r="79" spans="1:13" s="2077" customFormat="1" x14ac:dyDescent="0.25">
      <c r="A79" s="2089">
        <v>70</v>
      </c>
      <c r="B79" s="2090" t="s">
        <v>923</v>
      </c>
      <c r="C79" s="2091"/>
      <c r="D79" s="2091"/>
      <c r="E79" s="2092"/>
      <c r="F79" s="2107"/>
      <c r="G79" s="2178">
        <f t="shared" si="1"/>
        <v>0</v>
      </c>
      <c r="H79" s="2178">
        <f>'SITE 1'!N447+'SITE 1'!N578</f>
        <v>0</v>
      </c>
      <c r="I79" s="2178">
        <f>'SITE 1'!N697+'SITE 1'!N818</f>
        <v>0</v>
      </c>
      <c r="J79" s="2178">
        <f>'Pôle spécifique 6-11'!N80</f>
        <v>0</v>
      </c>
      <c r="K79" s="2178">
        <f>'Accueils 12-17 ans'!N115+Séjours!N99+'Autre action jeunes'!N82</f>
        <v>0</v>
      </c>
      <c r="L79" s="2178">
        <f>'SITE 1'!N86</f>
        <v>0</v>
      </c>
      <c r="M79" s="2178">
        <f>'SITE 1'!N940</f>
        <v>0</v>
      </c>
    </row>
    <row r="80" spans="1:13" x14ac:dyDescent="0.25">
      <c r="A80" s="2078"/>
      <c r="B80" s="2079"/>
      <c r="E80" s="2087"/>
      <c r="F80" s="2087"/>
      <c r="G80" s="2179"/>
      <c r="H80" s="2179"/>
      <c r="I80" s="2179"/>
      <c r="J80" s="2179"/>
      <c r="K80" s="2179"/>
      <c r="L80" s="2179"/>
      <c r="M80" s="2179"/>
    </row>
    <row r="81" spans="1:13" outlineLevel="1" x14ac:dyDescent="0.25">
      <c r="A81" s="2068">
        <v>741</v>
      </c>
      <c r="B81" s="2071" t="s">
        <v>127</v>
      </c>
      <c r="C81" s="2069"/>
      <c r="D81" s="2069"/>
      <c r="E81" s="2096"/>
      <c r="F81" s="2108"/>
      <c r="G81" s="2177">
        <f t="shared" si="1"/>
        <v>0</v>
      </c>
      <c r="H81" s="2177">
        <f>'SITE 1'!N449+'SITE 1'!N580</f>
        <v>0</v>
      </c>
      <c r="I81" s="2177">
        <f>'SITE 1'!N699+'SITE 1'!N820</f>
        <v>0</v>
      </c>
      <c r="J81" s="2177">
        <f>'Pôle spécifique 6-11'!N82</f>
        <v>0</v>
      </c>
      <c r="K81" s="2177">
        <f>'Accueils 12-17 ans'!N117+Séjours!N101+'Autre action jeunes'!N84</f>
        <v>0</v>
      </c>
      <c r="L81" s="2177">
        <f>'SITE 1'!N88</f>
        <v>0</v>
      </c>
      <c r="M81" s="2177">
        <f>'SITE 1'!N942</f>
        <v>0</v>
      </c>
    </row>
    <row r="82" spans="1:13" outlineLevel="1" x14ac:dyDescent="0.25">
      <c r="A82" s="2068">
        <v>742</v>
      </c>
      <c r="B82" s="2071" t="s">
        <v>128</v>
      </c>
      <c r="C82" s="2069"/>
      <c r="D82" s="2069"/>
      <c r="E82" s="2069"/>
      <c r="F82" s="2109"/>
      <c r="G82" s="2177">
        <f t="shared" si="1"/>
        <v>0</v>
      </c>
      <c r="H82" s="2177">
        <f>'SITE 1'!N450+'SITE 1'!N581</f>
        <v>0</v>
      </c>
      <c r="I82" s="2177">
        <f>'SITE 1'!N700+'SITE 1'!N821</f>
        <v>0</v>
      </c>
      <c r="J82" s="2177">
        <f>'Pôle spécifique 6-11'!N83</f>
        <v>0</v>
      </c>
      <c r="K82" s="2177">
        <f>'Accueils 12-17 ans'!N118+Séjours!N102+'Autre action jeunes'!N85</f>
        <v>0</v>
      </c>
      <c r="L82" s="2177">
        <f>'SITE 1'!N89</f>
        <v>0</v>
      </c>
      <c r="M82" s="2177">
        <f>'SITE 1'!N943</f>
        <v>0</v>
      </c>
    </row>
    <row r="83" spans="1:13" outlineLevel="1" x14ac:dyDescent="0.25">
      <c r="A83" s="2068">
        <v>743</v>
      </c>
      <c r="B83" s="2071" t="s">
        <v>129</v>
      </c>
      <c r="C83" s="2069"/>
      <c r="D83" s="2069"/>
      <c r="E83" s="2070"/>
      <c r="F83" s="2106"/>
      <c r="G83" s="2177">
        <f t="shared" si="1"/>
        <v>0</v>
      </c>
      <c r="H83" s="2177">
        <f>'SITE 1'!N451+'SITE 1'!N582</f>
        <v>0</v>
      </c>
      <c r="I83" s="2177">
        <f>'SITE 1'!N701+'SITE 1'!N822</f>
        <v>0</v>
      </c>
      <c r="J83" s="2177">
        <f>'Pôle spécifique 6-11'!N84</f>
        <v>0</v>
      </c>
      <c r="K83" s="2177">
        <f>'Accueils 12-17 ans'!N119+Séjours!N103+'Autre action jeunes'!N86</f>
        <v>0</v>
      </c>
      <c r="L83" s="2177">
        <f>'SITE 1'!N90</f>
        <v>0</v>
      </c>
      <c r="M83" s="2177">
        <f>'SITE 1'!N944</f>
        <v>0</v>
      </c>
    </row>
    <row r="84" spans="1:13" outlineLevel="1" x14ac:dyDescent="0.25">
      <c r="A84" s="2068">
        <v>7441</v>
      </c>
      <c r="B84" s="2071" t="s">
        <v>130</v>
      </c>
      <c r="C84" s="2069"/>
      <c r="D84" s="2069"/>
      <c r="E84" s="2070"/>
      <c r="F84" s="2106"/>
      <c r="G84" s="2177">
        <f t="shared" si="1"/>
        <v>0</v>
      </c>
      <c r="H84" s="2177">
        <f>'SITE 1'!N452+'SITE 1'!N583</f>
        <v>0</v>
      </c>
      <c r="I84" s="2177">
        <f>'SITE 1'!N702+'SITE 1'!N823</f>
        <v>0</v>
      </c>
      <c r="J84" s="2177">
        <f>'Pôle spécifique 6-11'!N85</f>
        <v>0</v>
      </c>
      <c r="K84" s="2177">
        <f>'Accueils 12-17 ans'!N120+Séjours!N104+'Autre action jeunes'!N87</f>
        <v>0</v>
      </c>
      <c r="L84" s="2177">
        <f>'SITE 1'!N91</f>
        <v>0</v>
      </c>
      <c r="M84" s="2177">
        <f>'SITE 1'!N945</f>
        <v>0</v>
      </c>
    </row>
    <row r="85" spans="1:13" outlineLevel="1" x14ac:dyDescent="0.25">
      <c r="A85" s="2068">
        <v>7442</v>
      </c>
      <c r="B85" s="2071" t="s">
        <v>131</v>
      </c>
      <c r="C85" s="2069"/>
      <c r="D85" s="2069"/>
      <c r="E85" s="2070"/>
      <c r="F85" s="2106"/>
      <c r="G85" s="2177">
        <f t="shared" si="1"/>
        <v>0</v>
      </c>
      <c r="H85" s="2177">
        <f>'SITE 1'!N453+'SITE 1'!N584</f>
        <v>0</v>
      </c>
      <c r="I85" s="2177">
        <f>'SITE 1'!N703+'SITE 1'!N824</f>
        <v>0</v>
      </c>
      <c r="J85" s="2177">
        <f>'Pôle spécifique 6-11'!N86</f>
        <v>0</v>
      </c>
      <c r="K85" s="2177">
        <f>'Accueils 12-17 ans'!N121+Séjours!N105+'Autre action jeunes'!N88</f>
        <v>0</v>
      </c>
      <c r="L85" s="2177">
        <f>'SITE 1'!N92</f>
        <v>0</v>
      </c>
      <c r="M85" s="2177">
        <f>'SITE 1'!N946</f>
        <v>0</v>
      </c>
    </row>
    <row r="86" spans="1:13" outlineLevel="1" x14ac:dyDescent="0.25">
      <c r="A86" s="2068">
        <v>7443</v>
      </c>
      <c r="B86" s="2071" t="s">
        <v>132</v>
      </c>
      <c r="C86" s="2069"/>
      <c r="D86" s="2069"/>
      <c r="E86" s="2070"/>
      <c r="F86" s="2106"/>
      <c r="G86" s="2177">
        <f t="shared" si="1"/>
        <v>0</v>
      </c>
      <c r="H86" s="2177">
        <f>'SITE 1'!N454+'SITE 1'!N585</f>
        <v>0</v>
      </c>
      <c r="I86" s="2177">
        <f>'SITE 1'!N704+'SITE 1'!N825</f>
        <v>0</v>
      </c>
      <c r="J86" s="2177">
        <f>'Pôle spécifique 6-11'!N87</f>
        <v>0</v>
      </c>
      <c r="K86" s="2177">
        <f>'Accueils 12-17 ans'!N122+Séjours!N106+'Autre action jeunes'!N89</f>
        <v>0</v>
      </c>
      <c r="L86" s="2177">
        <f>'SITE 1'!N93</f>
        <v>0</v>
      </c>
      <c r="M86" s="2177">
        <f>'SITE 1'!N947</f>
        <v>0</v>
      </c>
    </row>
    <row r="87" spans="1:13" outlineLevel="1" x14ac:dyDescent="0.25">
      <c r="A87" s="2068">
        <v>7451</v>
      </c>
      <c r="B87" s="2071" t="s">
        <v>133</v>
      </c>
      <c r="C87" s="2069"/>
      <c r="D87" s="2069"/>
      <c r="E87" s="2070"/>
      <c r="F87" s="2106"/>
      <c r="G87" s="2177">
        <f t="shared" si="1"/>
        <v>0</v>
      </c>
      <c r="H87" s="2177">
        <f>'SITE 1'!N455+'SITE 1'!N586</f>
        <v>0</v>
      </c>
      <c r="I87" s="2177">
        <f>'SITE 1'!N705+'SITE 1'!N826</f>
        <v>0</v>
      </c>
      <c r="J87" s="2177">
        <f>'Pôle spécifique 6-11'!N88</f>
        <v>0</v>
      </c>
      <c r="K87" s="2177">
        <f>'Accueils 12-17 ans'!N123+Séjours!N107+'Autre action jeunes'!N90</f>
        <v>0</v>
      </c>
      <c r="L87" s="2177">
        <f>'SITE 1'!N94</f>
        <v>0</v>
      </c>
      <c r="M87" s="2177">
        <f>'SITE 1'!N948</f>
        <v>0</v>
      </c>
    </row>
    <row r="88" spans="1:13" outlineLevel="1" x14ac:dyDescent="0.25">
      <c r="A88" s="2068">
        <v>746</v>
      </c>
      <c r="B88" s="2071" t="s">
        <v>134</v>
      </c>
      <c r="C88" s="2069"/>
      <c r="D88" s="2069"/>
      <c r="E88" s="2070"/>
      <c r="F88" s="2106"/>
      <c r="G88" s="2177">
        <f t="shared" si="1"/>
        <v>0</v>
      </c>
      <c r="H88" s="2177">
        <f>'SITE 1'!N456+'SITE 1'!N587</f>
        <v>0</v>
      </c>
      <c r="I88" s="2177">
        <f>'SITE 1'!N706+'SITE 1'!N827</f>
        <v>0</v>
      </c>
      <c r="J88" s="2177">
        <f>'Pôle spécifique 6-11'!N89</f>
        <v>0</v>
      </c>
      <c r="K88" s="2177">
        <f>'Accueils 12-17 ans'!N124+Séjours!N108+'Autre action jeunes'!N91</f>
        <v>0</v>
      </c>
      <c r="L88" s="2177">
        <f>'SITE 1'!N95</f>
        <v>0</v>
      </c>
      <c r="M88" s="2177">
        <f>'SITE 1'!N949</f>
        <v>0</v>
      </c>
    </row>
    <row r="89" spans="1:13" outlineLevel="1" x14ac:dyDescent="0.25">
      <c r="A89" s="2068">
        <v>747</v>
      </c>
      <c r="B89" s="2071" t="s">
        <v>135</v>
      </c>
      <c r="C89" s="2069"/>
      <c r="D89" s="2069"/>
      <c r="E89" s="2070"/>
      <c r="F89" s="2106"/>
      <c r="G89" s="2177">
        <f t="shared" si="1"/>
        <v>0</v>
      </c>
      <c r="H89" s="2177">
        <f>'SITE 1'!N457+'SITE 1'!N588</f>
        <v>0</v>
      </c>
      <c r="I89" s="2177">
        <f>'SITE 1'!N707+'SITE 1'!N828</f>
        <v>0</v>
      </c>
      <c r="J89" s="2177">
        <f>'Pôle spécifique 6-11'!N90</f>
        <v>0</v>
      </c>
      <c r="K89" s="2177">
        <f>'Accueils 12-17 ans'!N125+Séjours!N109+'Autre action jeunes'!N92</f>
        <v>0</v>
      </c>
      <c r="L89" s="2177">
        <f>'SITE 1'!N96</f>
        <v>0</v>
      </c>
      <c r="M89" s="2177">
        <f>'SITE 1'!N950</f>
        <v>0</v>
      </c>
    </row>
    <row r="90" spans="1:13" outlineLevel="1" x14ac:dyDescent="0.25">
      <c r="A90" s="2068">
        <v>748</v>
      </c>
      <c r="B90" s="2071" t="s">
        <v>168</v>
      </c>
      <c r="C90" s="2069"/>
      <c r="D90" s="2069"/>
      <c r="E90" s="2110"/>
      <c r="F90" s="2111"/>
      <c r="G90" s="2177">
        <f t="shared" si="1"/>
        <v>0</v>
      </c>
      <c r="H90" s="2177">
        <f>'SITE 1'!N458+'SITE 1'!N589</f>
        <v>0</v>
      </c>
      <c r="I90" s="2177">
        <f>'SITE 1'!N708+'SITE 1'!N829</f>
        <v>0</v>
      </c>
      <c r="J90" s="2177">
        <f>'Pôle spécifique 6-11'!N91</f>
        <v>0</v>
      </c>
      <c r="K90" s="2177">
        <f>'Accueils 12-17 ans'!N126+Séjours!N110+'Autre action jeunes'!N93</f>
        <v>0</v>
      </c>
      <c r="L90" s="2177">
        <f>'SITE 1'!N97</f>
        <v>0</v>
      </c>
      <c r="M90" s="2177">
        <f>'SITE 1'!N951</f>
        <v>0</v>
      </c>
    </row>
    <row r="91" spans="1:13" s="2077" customFormat="1" x14ac:dyDescent="0.25">
      <c r="A91" s="2089">
        <v>74</v>
      </c>
      <c r="B91" s="2090" t="s">
        <v>924</v>
      </c>
      <c r="C91" s="2091"/>
      <c r="D91" s="2091"/>
      <c r="E91" s="2092"/>
      <c r="F91" s="2107"/>
      <c r="G91" s="2183">
        <f t="shared" si="1"/>
        <v>0</v>
      </c>
      <c r="H91" s="2183">
        <f>'SITE 1'!N459+'SITE 1'!N590</f>
        <v>0</v>
      </c>
      <c r="I91" s="2183">
        <f>'SITE 1'!N709+'SITE 1'!N830</f>
        <v>0</v>
      </c>
      <c r="J91" s="2183">
        <f>'Pôle spécifique 6-11'!N92</f>
        <v>0</v>
      </c>
      <c r="K91" s="2183">
        <f>'Accueils 12-17 ans'!N127+Séjours!N111+'Autre action jeunes'!N94</f>
        <v>0</v>
      </c>
      <c r="L91" s="2183">
        <f>'SITE 1'!N98</f>
        <v>0</v>
      </c>
      <c r="M91" s="2183">
        <f>'SITE 1'!N952</f>
        <v>0</v>
      </c>
    </row>
    <row r="92" spans="1:13" x14ac:dyDescent="0.25">
      <c r="A92" s="2078"/>
      <c r="B92" s="2079"/>
      <c r="G92" s="2179"/>
      <c r="H92" s="2179"/>
      <c r="I92" s="2179"/>
      <c r="J92" s="2179"/>
      <c r="K92" s="2179"/>
      <c r="L92" s="2179"/>
      <c r="M92" s="2179"/>
    </row>
    <row r="93" spans="1:13" outlineLevel="1" x14ac:dyDescent="0.25">
      <c r="A93" s="2068">
        <v>751</v>
      </c>
      <c r="B93" s="2071" t="s">
        <v>137</v>
      </c>
      <c r="C93" s="2069"/>
      <c r="D93" s="2069"/>
      <c r="E93" s="2070"/>
      <c r="F93" s="2106"/>
      <c r="G93" s="2177">
        <f t="shared" si="1"/>
        <v>0</v>
      </c>
      <c r="H93" s="2177">
        <f>'SITE 1'!N461+'SITE 1'!N592</f>
        <v>0</v>
      </c>
      <c r="I93" s="2177">
        <f>'SITE 1'!N711+'SITE 1'!N832</f>
        <v>0</v>
      </c>
      <c r="J93" s="2177">
        <f>'Pôle spécifique 6-11'!N94</f>
        <v>0</v>
      </c>
      <c r="K93" s="2177">
        <f>'Accueils 12-17 ans'!N129+Séjours!N113+'Autre action jeunes'!N96</f>
        <v>0</v>
      </c>
      <c r="L93" s="2177">
        <f>'SITE 1'!N100</f>
        <v>0</v>
      </c>
      <c r="M93" s="2177">
        <f>'SITE 1'!N954</f>
        <v>0</v>
      </c>
    </row>
    <row r="94" spans="1:13" outlineLevel="1" x14ac:dyDescent="0.25">
      <c r="A94" s="2068">
        <v>752</v>
      </c>
      <c r="B94" s="2071" t="s">
        <v>138</v>
      </c>
      <c r="C94" s="2069"/>
      <c r="D94" s="2069"/>
      <c r="E94" s="2070"/>
      <c r="F94" s="2106"/>
      <c r="G94" s="2177">
        <f t="shared" si="1"/>
        <v>0</v>
      </c>
      <c r="H94" s="2177">
        <f>'SITE 1'!N462+'SITE 1'!N593</f>
        <v>0</v>
      </c>
      <c r="I94" s="2177">
        <f>'SITE 1'!N712+'SITE 1'!N833</f>
        <v>0</v>
      </c>
      <c r="J94" s="2177">
        <f>'Pôle spécifique 6-11'!N95</f>
        <v>0</v>
      </c>
      <c r="K94" s="2177">
        <f>'Accueils 12-17 ans'!N130+Séjours!N114+'Autre action jeunes'!N97</f>
        <v>0</v>
      </c>
      <c r="L94" s="2177">
        <f>'SITE 1'!N101</f>
        <v>0</v>
      </c>
      <c r="M94" s="2177">
        <f>'SITE 1'!N955</f>
        <v>0</v>
      </c>
    </row>
    <row r="95" spans="1:13" outlineLevel="1" x14ac:dyDescent="0.25">
      <c r="A95" s="2068">
        <v>757</v>
      </c>
      <c r="B95" s="2071" t="s">
        <v>139</v>
      </c>
      <c r="C95" s="2069"/>
      <c r="D95" s="2069"/>
      <c r="E95" s="2070"/>
      <c r="F95" s="2106"/>
      <c r="G95" s="2177">
        <f t="shared" si="1"/>
        <v>0</v>
      </c>
      <c r="H95" s="2177">
        <f>'SITE 1'!N463+'SITE 1'!N594</f>
        <v>0</v>
      </c>
      <c r="I95" s="2177">
        <f>'SITE 1'!N713+'SITE 1'!N834</f>
        <v>0</v>
      </c>
      <c r="J95" s="2177">
        <f>'Pôle spécifique 6-11'!N96</f>
        <v>0</v>
      </c>
      <c r="K95" s="2177">
        <f>'Accueils 12-17 ans'!N131+Séjours!N115+'Autre action jeunes'!N98</f>
        <v>0</v>
      </c>
      <c r="L95" s="2177">
        <f>'SITE 1'!N102</f>
        <v>0</v>
      </c>
      <c r="M95" s="2177">
        <f>'SITE 1'!N956</f>
        <v>0</v>
      </c>
    </row>
    <row r="96" spans="1:13" s="2077" customFormat="1" x14ac:dyDescent="0.25">
      <c r="A96" s="2089">
        <v>75</v>
      </c>
      <c r="B96" s="2090" t="s">
        <v>925</v>
      </c>
      <c r="C96" s="2091"/>
      <c r="D96" s="2091"/>
      <c r="E96" s="2092"/>
      <c r="F96" s="2107"/>
      <c r="G96" s="2178">
        <f t="shared" si="1"/>
        <v>0</v>
      </c>
      <c r="H96" s="2178">
        <f>'SITE 1'!N464+'SITE 1'!N595</f>
        <v>0</v>
      </c>
      <c r="I96" s="2178">
        <f>'SITE 1'!N714+'SITE 1'!N835</f>
        <v>0</v>
      </c>
      <c r="J96" s="2178">
        <f>'Pôle spécifique 6-11'!N97</f>
        <v>0</v>
      </c>
      <c r="K96" s="2178">
        <f>'Accueils 12-17 ans'!N132+Séjours!N116+'Autre action jeunes'!N99</f>
        <v>0</v>
      </c>
      <c r="L96" s="2178">
        <f>'SITE 1'!N103</f>
        <v>0</v>
      </c>
      <c r="M96" s="2178">
        <f>'SITE 1'!N957</f>
        <v>0</v>
      </c>
    </row>
    <row r="97" spans="1:13" x14ac:dyDescent="0.25">
      <c r="A97" s="2086"/>
      <c r="B97" s="2087"/>
      <c r="E97" s="2079"/>
      <c r="F97" s="2079"/>
      <c r="G97" s="2180"/>
      <c r="H97" s="2180"/>
      <c r="I97" s="2180"/>
      <c r="J97" s="2180"/>
      <c r="K97" s="2180"/>
      <c r="L97" s="2180"/>
      <c r="M97" s="2180"/>
    </row>
    <row r="98" spans="1:13" s="2077" customFormat="1" x14ac:dyDescent="0.25">
      <c r="A98" s="2089">
        <v>76</v>
      </c>
      <c r="B98" s="2090" t="s">
        <v>141</v>
      </c>
      <c r="C98" s="2091"/>
      <c r="D98" s="2091"/>
      <c r="E98" s="2091"/>
      <c r="F98" s="2112"/>
      <c r="G98" s="2183">
        <f t="shared" si="1"/>
        <v>0</v>
      </c>
      <c r="H98" s="2183">
        <f>'SITE 1'!N466+'SITE 1'!N597</f>
        <v>0</v>
      </c>
      <c r="I98" s="2183">
        <f>'SITE 1'!N716+'SITE 1'!N837</f>
        <v>0</v>
      </c>
      <c r="J98" s="2183">
        <f>'Pôle spécifique 6-11'!N99</f>
        <v>0</v>
      </c>
      <c r="K98" s="2183">
        <f>'Accueils 12-17 ans'!N134+Séjours!N118+'Autre action jeunes'!N101</f>
        <v>0</v>
      </c>
      <c r="L98" s="2183">
        <f>'SITE 1'!N105</f>
        <v>0</v>
      </c>
      <c r="M98" s="2183">
        <f>'SITE 1'!N959</f>
        <v>0</v>
      </c>
    </row>
    <row r="99" spans="1:13" x14ac:dyDescent="0.25">
      <c r="A99" s="2086"/>
      <c r="B99" s="2087"/>
      <c r="E99" s="2079"/>
      <c r="F99" s="2079"/>
      <c r="G99" s="2180"/>
      <c r="H99" s="2180"/>
      <c r="I99" s="2180"/>
      <c r="J99" s="2180"/>
      <c r="K99" s="2180"/>
      <c r="L99" s="2180"/>
      <c r="M99" s="2180"/>
    </row>
    <row r="100" spans="1:13" s="2077" customFormat="1" x14ac:dyDescent="0.25">
      <c r="A100" s="2089">
        <v>77</v>
      </c>
      <c r="B100" s="2090" t="s">
        <v>926</v>
      </c>
      <c r="C100" s="2091"/>
      <c r="D100" s="2091"/>
      <c r="E100" s="2091"/>
      <c r="F100" s="2112"/>
      <c r="G100" s="2183">
        <f t="shared" si="1"/>
        <v>0</v>
      </c>
      <c r="H100" s="2183">
        <f>'SITE 1'!N468+'SITE 1'!N599</f>
        <v>0</v>
      </c>
      <c r="I100" s="2183">
        <f>'SITE 1'!N718+'SITE 1'!N839</f>
        <v>0</v>
      </c>
      <c r="J100" s="2183">
        <f>'Pôle spécifique 6-11'!N101</f>
        <v>0</v>
      </c>
      <c r="K100" s="2183">
        <f>'Accueils 12-17 ans'!N136+Séjours!N120+'Autre action jeunes'!N103</f>
        <v>0</v>
      </c>
      <c r="L100" s="2183">
        <f>'SITE 1'!N107</f>
        <v>0</v>
      </c>
      <c r="M100" s="2183">
        <f>'SITE 1'!N961</f>
        <v>0</v>
      </c>
    </row>
    <row r="101" spans="1:13" x14ac:dyDescent="0.25">
      <c r="A101" s="2086"/>
      <c r="B101" s="2087"/>
      <c r="E101" s="2079"/>
      <c r="F101" s="2079"/>
      <c r="G101" s="2180"/>
      <c r="H101" s="2180"/>
      <c r="I101" s="2180"/>
      <c r="J101" s="2180"/>
      <c r="K101" s="2180"/>
      <c r="L101" s="2180"/>
      <c r="M101" s="2180"/>
    </row>
    <row r="102" spans="1:13" s="2077" customFormat="1" x14ac:dyDescent="0.25">
      <c r="A102" s="2089">
        <v>78</v>
      </c>
      <c r="B102" s="2090" t="s">
        <v>143</v>
      </c>
      <c r="C102" s="2091"/>
      <c r="D102" s="2091"/>
      <c r="E102" s="2091"/>
      <c r="F102" s="2112"/>
      <c r="G102" s="2183">
        <f t="shared" si="1"/>
        <v>0</v>
      </c>
      <c r="H102" s="2183">
        <f>'SITE 1'!N470+'SITE 1'!N601</f>
        <v>0</v>
      </c>
      <c r="I102" s="2183">
        <f>'SITE 1'!N720+'SITE 1'!N841</f>
        <v>0</v>
      </c>
      <c r="J102" s="2183">
        <f>'Pôle spécifique 6-11'!N103</f>
        <v>0</v>
      </c>
      <c r="K102" s="2183">
        <f>'Accueils 12-17 ans'!N138+Séjours!N122+'Autre action jeunes'!N105</f>
        <v>0</v>
      </c>
      <c r="L102" s="2183">
        <f>'SITE 1'!N109</f>
        <v>0</v>
      </c>
      <c r="M102" s="2183">
        <f>'SITE 1'!N963</f>
        <v>0</v>
      </c>
    </row>
    <row r="103" spans="1:13" x14ac:dyDescent="0.25">
      <c r="A103" s="2086"/>
      <c r="B103" s="2087"/>
      <c r="E103" s="2079"/>
      <c r="F103" s="2079"/>
      <c r="G103" s="2180"/>
      <c r="H103" s="2180"/>
      <c r="I103" s="2180"/>
      <c r="J103" s="2180"/>
      <c r="K103" s="2180"/>
      <c r="L103" s="2180"/>
      <c r="M103" s="2180"/>
    </row>
    <row r="104" spans="1:13" s="2077" customFormat="1" x14ac:dyDescent="0.25">
      <c r="A104" s="2089">
        <v>79</v>
      </c>
      <c r="B104" s="2090" t="s">
        <v>927</v>
      </c>
      <c r="C104" s="2091"/>
      <c r="D104" s="2091"/>
      <c r="E104" s="2091"/>
      <c r="F104" s="2112"/>
      <c r="G104" s="2183">
        <f t="shared" si="1"/>
        <v>0</v>
      </c>
      <c r="H104" s="2183">
        <f>'SITE 1'!N472+'SITE 1'!N603</f>
        <v>0</v>
      </c>
      <c r="I104" s="2183">
        <f>'SITE 1'!N722+'SITE 1'!N843</f>
        <v>0</v>
      </c>
      <c r="J104" s="2183">
        <f>'Pôle spécifique 6-11'!N105</f>
        <v>0</v>
      </c>
      <c r="K104" s="2183">
        <f>'Accueils 12-17 ans'!N140+Séjours!N124+'Autre action jeunes'!N107</f>
        <v>0</v>
      </c>
      <c r="L104" s="2183">
        <f>'SITE 1'!N111</f>
        <v>0</v>
      </c>
      <c r="M104" s="2183">
        <f>'SITE 1'!N965</f>
        <v>0</v>
      </c>
    </row>
    <row r="105" spans="1:13" x14ac:dyDescent="0.25">
      <c r="A105" s="2078"/>
      <c r="B105" s="2079"/>
      <c r="E105" s="2079"/>
      <c r="F105" s="2079"/>
      <c r="G105" s="2179"/>
      <c r="H105" s="2179"/>
      <c r="I105" s="2179"/>
      <c r="J105" s="2179"/>
      <c r="K105" s="2179"/>
      <c r="L105" s="2179"/>
      <c r="M105" s="2179"/>
    </row>
    <row r="106" spans="1:13" s="2077" customFormat="1" x14ac:dyDescent="0.25">
      <c r="A106" s="2089">
        <v>87</v>
      </c>
      <c r="B106" s="2090" t="s">
        <v>145</v>
      </c>
      <c r="C106" s="2091"/>
      <c r="D106" s="2091"/>
      <c r="E106" s="2091"/>
      <c r="F106" s="2112"/>
      <c r="G106" s="2183">
        <f t="shared" si="1"/>
        <v>0</v>
      </c>
      <c r="H106" s="2183">
        <f>'SITE 1'!N474+'SITE 1'!N605</f>
        <v>0</v>
      </c>
      <c r="I106" s="2183">
        <f>'SITE 1'!N724+'SITE 1'!N845</f>
        <v>0</v>
      </c>
      <c r="J106" s="2183">
        <f>'Pôle spécifique 6-11'!N107</f>
        <v>0</v>
      </c>
      <c r="K106" s="2183">
        <f>'Accueils 12-17 ans'!N142+Séjours!N126+'Autre action jeunes'!N109</f>
        <v>0</v>
      </c>
      <c r="L106" s="2183">
        <f>'SITE 1'!N113</f>
        <v>0</v>
      </c>
      <c r="M106" s="2183">
        <f>'SITE 1'!N967</f>
        <v>0</v>
      </c>
    </row>
    <row r="107" spans="1:13" x14ac:dyDescent="0.25">
      <c r="A107" s="2094"/>
      <c r="B107" s="2085"/>
      <c r="E107" s="2079"/>
      <c r="F107" s="2079"/>
      <c r="G107" s="2182"/>
      <c r="H107" s="2182"/>
      <c r="I107" s="2182"/>
      <c r="J107" s="2182"/>
      <c r="K107" s="2182"/>
      <c r="L107" s="2182"/>
      <c r="M107" s="2182"/>
    </row>
    <row r="108" spans="1:13" s="2077" customFormat="1" x14ac:dyDescent="0.25">
      <c r="A108" s="2095" t="s">
        <v>146</v>
      </c>
      <c r="B108" s="2096"/>
      <c r="C108" s="2098"/>
      <c r="D108" s="2098"/>
      <c r="E108" s="2096"/>
      <c r="F108" s="2108"/>
      <c r="G108" s="2184">
        <f t="shared" si="1"/>
        <v>0</v>
      </c>
      <c r="H108" s="2184">
        <f>'SITE 1'!N476+'SITE 1'!N607</f>
        <v>0</v>
      </c>
      <c r="I108" s="2184">
        <f>'SITE 1'!N726+'SITE 1'!N847</f>
        <v>0</v>
      </c>
      <c r="J108" s="2184">
        <f>'Pôle spécifique 6-11'!N109</f>
        <v>0</v>
      </c>
      <c r="K108" s="2184">
        <f>'Accueils 12-17 ans'!N144+Séjours!N128+'Autre action jeunes'!N111</f>
        <v>0</v>
      </c>
      <c r="L108" s="2184">
        <f>'SITE 1'!N115</f>
        <v>0</v>
      </c>
      <c r="M108" s="2184">
        <f>'SITE 1'!N969</f>
        <v>0</v>
      </c>
    </row>
    <row r="109" spans="1:13" s="2077" customFormat="1" x14ac:dyDescent="0.25">
      <c r="A109" s="2095" t="s">
        <v>147</v>
      </c>
      <c r="B109" s="2096"/>
      <c r="C109" s="2098"/>
      <c r="D109" s="2098"/>
      <c r="E109" s="2098"/>
      <c r="F109" s="2113"/>
      <c r="G109" s="2184">
        <f t="shared" si="1"/>
        <v>0</v>
      </c>
      <c r="H109" s="2184">
        <f>'SITE 1'!N477+'SITE 1'!N608</f>
        <v>0</v>
      </c>
      <c r="I109" s="2184">
        <f>'SITE 1'!N727+'SITE 1'!N848</f>
        <v>0</v>
      </c>
      <c r="J109" s="2184">
        <f>'Pôle spécifique 6-11'!N110</f>
        <v>0</v>
      </c>
      <c r="K109" s="2184">
        <f>'Accueils 12-17 ans'!N145+Séjours!N129+'Autre action jeunes'!N112</f>
        <v>0</v>
      </c>
      <c r="L109" s="2184">
        <f>'SITE 1'!N116</f>
        <v>0</v>
      </c>
      <c r="M109" s="2184">
        <f>'SITE 1'!N970</f>
        <v>0</v>
      </c>
    </row>
    <row r="110" spans="1:13" s="2077" customFormat="1" x14ac:dyDescent="0.25">
      <c r="A110" s="2095" t="s">
        <v>118</v>
      </c>
      <c r="B110" s="2096"/>
      <c r="C110" s="2098"/>
      <c r="D110" s="2098"/>
      <c r="E110" s="2098"/>
      <c r="F110" s="2113"/>
      <c r="G110" s="2184">
        <f t="shared" si="1"/>
        <v>0</v>
      </c>
      <c r="H110" s="2184">
        <f>'SITE 1'!N478+'SITE 1'!N609</f>
        <v>0</v>
      </c>
      <c r="I110" s="2184">
        <f>'SITE 1'!N728+'SITE 1'!N849</f>
        <v>0</v>
      </c>
      <c r="J110" s="2184">
        <f>'Pôle spécifique 6-11'!N111</f>
        <v>0</v>
      </c>
      <c r="K110" s="2184">
        <f>'Accueils 12-17 ans'!N146+Séjours!N130+'Autre action jeunes'!N113</f>
        <v>0</v>
      </c>
      <c r="L110" s="2184">
        <f>'SITE 1'!N117</f>
        <v>0</v>
      </c>
      <c r="M110" s="2184">
        <f>'SITE 1'!N971</f>
        <v>0</v>
      </c>
    </row>
  </sheetData>
  <sheetProtection algorithmName="SHA-512" hashValue="jERNZ6TIktyWjqJ6k3jY1zR25RToC36EUkjbN3P/Wggz41/XBgCfeMFEkQBCW3qGGOoaP4Zi29HgrOLBm//r2A==" saltValue="8SuhxIOoScxOkaiUkdYmXg==" spinCount="100000" sheet="1" objects="1" scenarios="1"/>
  <mergeCells count="6">
    <mergeCell ref="A70:F70"/>
    <mergeCell ref="A1:D1"/>
    <mergeCell ref="F2:F3"/>
    <mergeCell ref="A4:E4"/>
    <mergeCell ref="A64:I64"/>
    <mergeCell ref="A65:I65"/>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058B4-99C9-4BA5-9086-06FA3C02F736}">
  <sheetPr>
    <tabColor rgb="FF92D050"/>
  </sheetPr>
  <dimension ref="A1:K22"/>
  <sheetViews>
    <sheetView workbookViewId="0">
      <selection activeCell="C24" sqref="C24"/>
    </sheetView>
  </sheetViews>
  <sheetFormatPr baseColWidth="10" defaultColWidth="10.88671875" defaultRowHeight="13.2" x14ac:dyDescent="0.25"/>
  <cols>
    <col min="1" max="1" width="10.88671875" style="2199"/>
    <col min="2" max="2" width="12.88671875" style="2199" customWidth="1"/>
    <col min="3" max="5" width="15.88671875" style="2199" customWidth="1"/>
    <col min="6" max="7" width="16.88671875" style="2199" customWidth="1"/>
    <col min="8" max="10" width="14.21875" style="2199" customWidth="1"/>
    <col min="11" max="16384" width="10.88671875" style="2199"/>
  </cols>
  <sheetData>
    <row r="1" spans="1:11" x14ac:dyDescent="0.25">
      <c r="A1" s="2291" t="str">
        <f>'[7]Bonus Territorial CAF'!A10</f>
        <v>Association</v>
      </c>
      <c r="B1" s="2292"/>
      <c r="C1" s="2293"/>
      <c r="D1" s="2291" t="str">
        <f>'[7]Bonus Territorial CAF'!D10</f>
        <v>Renseigner Montant total Bonus territorial (source CTG 2023/2025)</v>
      </c>
      <c r="E1" s="2292"/>
      <c r="F1" s="2293"/>
    </row>
    <row r="2" spans="1:11" x14ac:dyDescent="0.25">
      <c r="A2" s="2294" t="str">
        <f>'[7]Bonus Territorial CAF'!A11</f>
        <v>ASSOCIATION</v>
      </c>
      <c r="B2" s="2295"/>
      <c r="C2" s="2296"/>
      <c r="D2" s="2297">
        <f>'Bonus Territorial CAF'!D11</f>
        <v>0</v>
      </c>
      <c r="E2" s="2297"/>
      <c r="F2" s="2297"/>
    </row>
    <row r="3" spans="1:11" x14ac:dyDescent="0.25">
      <c r="A3" s="77"/>
      <c r="B3" s="77"/>
      <c r="C3" s="77"/>
      <c r="D3" s="2009"/>
      <c r="E3" s="2009"/>
      <c r="F3" s="2009"/>
    </row>
    <row r="4" spans="1:11" x14ac:dyDescent="0.25">
      <c r="A4" s="77"/>
      <c r="B4" s="77"/>
      <c r="C4" s="77"/>
      <c r="D4" s="77"/>
      <c r="E4" s="77"/>
      <c r="F4" s="77"/>
    </row>
    <row r="5" spans="1:11" ht="45.6" x14ac:dyDescent="0.25">
      <c r="A5" s="77"/>
      <c r="B5" s="1980"/>
      <c r="C5" s="2010" t="str">
        <f>'[7]Bonus Territorial CAF'!C14</f>
        <v>Nombre d'actes PSO CAF</v>
      </c>
      <c r="D5" s="1982" t="str">
        <f>'[7]Bonus Territorial CAF'!D14</f>
        <v>Répartition proportionnelle à titre indicatif en €</v>
      </c>
      <c r="E5" s="1982" t="str">
        <f>'[7]Bonus Territorial CAF'!E14</f>
        <v>Répartition inscrites dans votre demande : cumul ligne 70626 sur chaque site</v>
      </c>
      <c r="F5" s="1982" t="s">
        <v>1038</v>
      </c>
      <c r="G5" s="1982" t="s">
        <v>1039</v>
      </c>
      <c r="H5" s="1982" t="s">
        <v>1040</v>
      </c>
      <c r="I5" s="1982" t="s">
        <v>1041</v>
      </c>
      <c r="J5" s="1982" t="s">
        <v>1042</v>
      </c>
      <c r="K5" s="1982" t="s">
        <v>1043</v>
      </c>
    </row>
    <row r="6" spans="1:11" ht="24" x14ac:dyDescent="0.25">
      <c r="A6" s="77"/>
      <c r="B6" s="1983" t="s">
        <v>966</v>
      </c>
      <c r="C6" s="2201">
        <f>'Bonus Territorial CAF'!C15</f>
        <v>0</v>
      </c>
      <c r="D6" s="2012">
        <f t="shared" ref="D6:D7" si="0">IFERROR($D$2/$C$14*C6,0)</f>
        <v>0</v>
      </c>
      <c r="E6" s="2012">
        <f>'Bonus Territorial CAF'!E15</f>
        <v>0</v>
      </c>
      <c r="F6" s="2012">
        <f>E6-D6</f>
        <v>0</v>
      </c>
      <c r="G6" s="2202">
        <f>IFERROR(F6/D6,0)</f>
        <v>0</v>
      </c>
      <c r="H6" s="2012">
        <f>ANALYSE!K1777</f>
        <v>0</v>
      </c>
      <c r="I6" s="2012">
        <f>E6+H6</f>
        <v>0</v>
      </c>
      <c r="J6" s="2012">
        <f>I6-D6</f>
        <v>0</v>
      </c>
      <c r="K6" s="2202">
        <f>IFERROR(J6/D6,0)</f>
        <v>0</v>
      </c>
    </row>
    <row r="7" spans="1:11" ht="24" x14ac:dyDescent="0.25">
      <c r="A7" s="77"/>
      <c r="B7" s="1983" t="s">
        <v>969</v>
      </c>
      <c r="C7" s="2201">
        <f>'Bonus Territorial CAF'!C16</f>
        <v>0</v>
      </c>
      <c r="D7" s="2012">
        <f t="shared" si="0"/>
        <v>0</v>
      </c>
      <c r="E7" s="2012">
        <f>'Bonus Territorial CAF'!E16</f>
        <v>0</v>
      </c>
      <c r="F7" s="2012">
        <f t="shared" ref="F7:F13" si="1">E7-D7</f>
        <v>0</v>
      </c>
      <c r="G7" s="2202">
        <f t="shared" ref="G7:G14" si="2">IFERROR(F7/D7,0)</f>
        <v>0</v>
      </c>
      <c r="H7" s="2012">
        <f>ANALYSE!K1832</f>
        <v>0</v>
      </c>
      <c r="I7" s="2012">
        <f t="shared" ref="I7:I10" si="3">E7+H7</f>
        <v>0</v>
      </c>
      <c r="J7" s="2012">
        <f t="shared" ref="J7:J13" si="4">I7-D7</f>
        <v>0</v>
      </c>
      <c r="K7" s="2202">
        <f t="shared" ref="K7:K14" si="5">IFERROR(J7/D7,0)</f>
        <v>0</v>
      </c>
    </row>
    <row r="8" spans="1:11" ht="26.4" x14ac:dyDescent="0.25">
      <c r="A8" s="77"/>
      <c r="B8" s="1989" t="s">
        <v>1049</v>
      </c>
      <c r="C8" s="2203">
        <f>'Bonus Territorial CAF'!C17</f>
        <v>0</v>
      </c>
      <c r="D8" s="2013">
        <f>IFERROR($D$2/$C$14*C8,0)</f>
        <v>0</v>
      </c>
      <c r="E8" s="2013">
        <f>'Bonus Territorial CAF'!E17</f>
        <v>0</v>
      </c>
      <c r="F8" s="2013">
        <f t="shared" si="1"/>
        <v>0</v>
      </c>
      <c r="G8" s="2204">
        <f t="shared" si="2"/>
        <v>0</v>
      </c>
      <c r="H8" s="2013">
        <f>ANALYSE!K125</f>
        <v>0</v>
      </c>
      <c r="I8" s="2013">
        <f>E8+H8</f>
        <v>0</v>
      </c>
      <c r="J8" s="2013">
        <f t="shared" si="4"/>
        <v>0</v>
      </c>
      <c r="K8" s="2204">
        <f t="shared" si="5"/>
        <v>0</v>
      </c>
    </row>
    <row r="9" spans="1:11" ht="26.4" x14ac:dyDescent="0.25">
      <c r="A9" s="77"/>
      <c r="B9" s="2015" t="s">
        <v>1050</v>
      </c>
      <c r="C9" s="2205">
        <f>'Bonus Territorial CAF'!C18</f>
        <v>0</v>
      </c>
      <c r="D9" s="2016">
        <f t="shared" ref="D9:D13" si="6">IFERROR($D$2/$C$14*C9,0)</f>
        <v>0</v>
      </c>
      <c r="E9" s="2016">
        <f>'Bonus Territorial CAF'!E18</f>
        <v>0</v>
      </c>
      <c r="F9" s="2016">
        <f t="shared" si="1"/>
        <v>0</v>
      </c>
      <c r="G9" s="2206">
        <f t="shared" si="2"/>
        <v>0</v>
      </c>
      <c r="H9" s="2016">
        <f>ANALYSE!K1686</f>
        <v>0</v>
      </c>
      <c r="I9" s="2016">
        <f t="shared" si="3"/>
        <v>0</v>
      </c>
      <c r="J9" s="2016">
        <f t="shared" si="4"/>
        <v>0</v>
      </c>
      <c r="K9" s="2206">
        <f t="shared" si="5"/>
        <v>0</v>
      </c>
    </row>
    <row r="10" spans="1:11" ht="26.4" x14ac:dyDescent="0.25">
      <c r="A10" s="77"/>
      <c r="B10" s="1993" t="s">
        <v>1051</v>
      </c>
      <c r="C10" s="2207">
        <f>'Bonus Territorial CAF'!C19</f>
        <v>0</v>
      </c>
      <c r="D10" s="1996">
        <f>IFERROR($D$2/$C$14*C10,0)</f>
        <v>0</v>
      </c>
      <c r="E10" s="1996">
        <f>'Bonus Territorial CAF'!E19</f>
        <v>0</v>
      </c>
      <c r="F10" s="1996">
        <f t="shared" si="1"/>
        <v>0</v>
      </c>
      <c r="G10" s="2208">
        <f t="shared" si="2"/>
        <v>0</v>
      </c>
      <c r="H10" s="1996">
        <f>ANALYSE!K1288</f>
        <v>0</v>
      </c>
      <c r="I10" s="1996">
        <f t="shared" si="3"/>
        <v>0</v>
      </c>
      <c r="J10" s="1996">
        <f t="shared" si="4"/>
        <v>0</v>
      </c>
      <c r="K10" s="2208">
        <f t="shared" si="5"/>
        <v>0</v>
      </c>
    </row>
    <row r="11" spans="1:11" ht="26.4" x14ac:dyDescent="0.25">
      <c r="A11" s="77"/>
      <c r="B11" s="1997" t="s">
        <v>1052</v>
      </c>
      <c r="C11" s="2209">
        <f>'Bonus Territorial CAF'!C20</f>
        <v>0</v>
      </c>
      <c r="D11" s="2000">
        <f t="shared" si="6"/>
        <v>0</v>
      </c>
      <c r="E11" s="2000">
        <f>'Bonus Territorial CAF'!E20</f>
        <v>0</v>
      </c>
      <c r="F11" s="2000">
        <f t="shared" si="1"/>
        <v>0</v>
      </c>
      <c r="G11" s="2210">
        <f t="shared" si="2"/>
        <v>0</v>
      </c>
      <c r="H11" s="2000">
        <f>ANALYSE!K1522</f>
        <v>0</v>
      </c>
      <c r="I11" s="2000">
        <f>E11+H11</f>
        <v>0</v>
      </c>
      <c r="J11" s="2000">
        <f t="shared" si="4"/>
        <v>0</v>
      </c>
      <c r="K11" s="2210">
        <f t="shared" si="5"/>
        <v>0</v>
      </c>
    </row>
    <row r="12" spans="1:11" ht="26.4" x14ac:dyDescent="0.25">
      <c r="A12" s="77"/>
      <c r="B12" s="2001" t="s">
        <v>1053</v>
      </c>
      <c r="C12" s="2211">
        <f>'Bonus Territorial CAF'!C21</f>
        <v>0</v>
      </c>
      <c r="D12" s="2004">
        <f t="shared" si="6"/>
        <v>0</v>
      </c>
      <c r="E12" s="2004">
        <f>'Bonus Territorial CAF'!E21</f>
        <v>0</v>
      </c>
      <c r="F12" s="2004">
        <f t="shared" si="1"/>
        <v>0</v>
      </c>
      <c r="G12" s="2212">
        <f t="shared" si="2"/>
        <v>0</v>
      </c>
      <c r="H12" s="2004">
        <f>ANALYSE!K765</f>
        <v>0</v>
      </c>
      <c r="I12" s="2004">
        <f>E12+H12</f>
        <v>0</v>
      </c>
      <c r="J12" s="2004">
        <f t="shared" si="4"/>
        <v>0</v>
      </c>
      <c r="K12" s="2212">
        <f t="shared" si="5"/>
        <v>0</v>
      </c>
    </row>
    <row r="13" spans="1:11" ht="26.4" x14ac:dyDescent="0.25">
      <c r="A13" s="77"/>
      <c r="B13" s="2005" t="s">
        <v>1054</v>
      </c>
      <c r="C13" s="2213">
        <f>'Bonus Territorial CAF'!C22</f>
        <v>0</v>
      </c>
      <c r="D13" s="2008">
        <f t="shared" si="6"/>
        <v>0</v>
      </c>
      <c r="E13" s="2008">
        <f>'Bonus Territorial CAF'!E22</f>
        <v>0</v>
      </c>
      <c r="F13" s="2008">
        <f t="shared" si="1"/>
        <v>0</v>
      </c>
      <c r="G13" s="2214">
        <f t="shared" si="2"/>
        <v>0</v>
      </c>
      <c r="H13" s="2008">
        <f>ANALYSE!K1090</f>
        <v>0</v>
      </c>
      <c r="I13" s="2008">
        <f>E13+H13</f>
        <v>0</v>
      </c>
      <c r="J13" s="2008">
        <f t="shared" si="4"/>
        <v>0</v>
      </c>
      <c r="K13" s="2214">
        <f t="shared" si="5"/>
        <v>0</v>
      </c>
    </row>
    <row r="14" spans="1:11" ht="21.45" customHeight="1" x14ac:dyDescent="0.25">
      <c r="A14" s="77"/>
      <c r="B14" s="2017" t="s">
        <v>14</v>
      </c>
      <c r="C14" s="2215">
        <f>'Bonus Territorial CAF'!C23</f>
        <v>0</v>
      </c>
      <c r="D14" s="2018">
        <f>SUM(D6:D13)</f>
        <v>0</v>
      </c>
      <c r="E14" s="2018">
        <f>'Bonus Territorial CAF'!E23</f>
        <v>0</v>
      </c>
      <c r="F14" s="2018">
        <f>E14-D14</f>
        <v>0</v>
      </c>
      <c r="G14" s="2216">
        <f t="shared" si="2"/>
        <v>0</v>
      </c>
      <c r="H14" s="2018">
        <f>SUM(H6:H13)</f>
        <v>0</v>
      </c>
      <c r="I14" s="2018">
        <f>SUM(I6:I13)</f>
        <v>0</v>
      </c>
      <c r="J14" s="2018">
        <f>I14-D14</f>
        <v>0</v>
      </c>
      <c r="K14" s="2216">
        <f t="shared" si="5"/>
        <v>0</v>
      </c>
    </row>
    <row r="16" spans="1:11" x14ac:dyDescent="0.25">
      <c r="B16" s="2017" t="s">
        <v>1045</v>
      </c>
      <c r="C16" s="2018" t="e">
        <f>D2/C14</f>
        <v>#DIV/0!</v>
      </c>
      <c r="D16" s="2217"/>
      <c r="E16" s="2217"/>
      <c r="F16" s="2217"/>
      <c r="G16" s="2217"/>
      <c r="H16" s="2217"/>
      <c r="I16" s="2217"/>
      <c r="J16" s="2217"/>
    </row>
    <row r="17" spans="2:10" x14ac:dyDescent="0.25">
      <c r="B17" s="1656" t="s">
        <v>1046</v>
      </c>
      <c r="C17" s="2217"/>
      <c r="D17" s="2217"/>
      <c r="E17" s="2217"/>
      <c r="F17" s="2217"/>
      <c r="G17" s="2217"/>
      <c r="H17" s="2217"/>
      <c r="I17" s="2217"/>
      <c r="J17" s="2217"/>
    </row>
    <row r="18" spans="2:10" x14ac:dyDescent="0.25">
      <c r="B18" s="2218" t="s">
        <v>1047</v>
      </c>
      <c r="C18" s="2218"/>
      <c r="D18" s="2218"/>
      <c r="E18" s="2218"/>
      <c r="F18" s="2218"/>
      <c r="G18" s="2218"/>
      <c r="H18" s="2218"/>
      <c r="I18" s="2218"/>
      <c r="J18" s="2218"/>
    </row>
    <row r="19" spans="2:10" x14ac:dyDescent="0.25">
      <c r="B19" s="2219" t="s">
        <v>1048</v>
      </c>
      <c r="C19" s="2219"/>
      <c r="D19" s="2219"/>
      <c r="E19" s="2219"/>
      <c r="F19" s="2219"/>
      <c r="G19" s="2219"/>
      <c r="H19" s="2219"/>
      <c r="I19" s="2219"/>
      <c r="J19" s="2219"/>
    </row>
    <row r="22" spans="2:10" hidden="1" x14ac:dyDescent="0.25">
      <c r="B22" s="1016" t="s">
        <v>1058</v>
      </c>
      <c r="C22" s="2221">
        <v>0.72949262131297898</v>
      </c>
    </row>
  </sheetData>
  <sheetProtection algorithmName="SHA-512" hashValue="okj96lMPeMUV4odtAzDExBtAPn6E0kP6wrZsBUTXUBAdmekf/V1OfJQ9VLhlXX4/S30349s2EAoVbTcJUHVepA==" saltValue="SBLC0Kbfs17HPKRVNb2HLw==" spinCount="100000" sheet="1" objects="1" scenarios="1"/>
  <mergeCells count="4">
    <mergeCell ref="A1:C1"/>
    <mergeCell ref="D1:F1"/>
    <mergeCell ref="A2:C2"/>
    <mergeCell ref="D2:F2"/>
  </mergeCells>
  <conditionalFormatting sqref="C16">
    <cfRule type="cellIs" dxfId="62" priority="1" operator="lessThan">
      <formula>$C$22</formula>
    </cfRule>
    <cfRule type="cellIs" dxfId="61" priority="2" operator="greaterThan">
      <formula>$C$22</formula>
    </cfRule>
  </conditionalFormatting>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1">
    <tabColor rgb="FFFF7C80"/>
  </sheetPr>
  <dimension ref="A1:AT1989"/>
  <sheetViews>
    <sheetView showGridLines="0" zoomScale="55" zoomScaleNormal="55" workbookViewId="0">
      <pane ySplit="1" topLeftCell="A2" activePane="bottomLeft" state="frozen"/>
      <selection activeCell="M3" sqref="M3"/>
      <selection pane="bottomLeft" activeCell="D11" sqref="D11"/>
    </sheetView>
  </sheetViews>
  <sheetFormatPr baseColWidth="10" defaultColWidth="11.44140625" defaultRowHeight="13.2" outlineLevelRow="1" outlineLevelCol="1" x14ac:dyDescent="0.25"/>
  <cols>
    <col min="1" max="1" width="23.77734375" style="77" customWidth="1"/>
    <col min="2" max="2" width="11.44140625" style="77"/>
    <col min="3" max="3" width="16.77734375" style="77" customWidth="1"/>
    <col min="4" max="4" width="11.44140625" style="77"/>
    <col min="5" max="5" width="11.44140625" style="77" customWidth="1"/>
    <col min="6" max="6" width="19.77734375" style="77" customWidth="1"/>
    <col min="7" max="7" width="7.5546875" style="77" customWidth="1"/>
    <col min="8" max="8" width="23.77734375" style="78" customWidth="1"/>
    <col min="9" max="9" width="17.88671875" style="78" customWidth="1"/>
    <col min="10" max="11" width="11.44140625" style="78"/>
    <col min="12" max="12" width="11.44140625" style="78" customWidth="1"/>
    <col min="13" max="13" width="26.5546875" style="78" customWidth="1"/>
    <col min="14" max="14" width="16.5546875" style="78" customWidth="1"/>
    <col min="15" max="16" width="11.44140625" style="78" customWidth="1"/>
    <col min="17" max="19" width="11.44140625" style="77" customWidth="1"/>
    <col min="20" max="21" width="11.44140625" style="77" customWidth="1" outlineLevel="1"/>
    <col min="22" max="22" width="11.44140625" style="77" customWidth="1"/>
    <col min="23" max="24" width="11.44140625" style="77" customWidth="1" outlineLevel="1"/>
    <col min="25" max="25" width="11.44140625" style="77" customWidth="1"/>
    <col min="26" max="27" width="11.44140625" style="77" customWidth="1" outlineLevel="1"/>
    <col min="28" max="28" width="11.44140625" style="77" customWidth="1"/>
    <col min="29" max="30" width="11.44140625" style="77" customWidth="1" outlineLevel="1"/>
    <col min="31" max="31" width="11.44140625" style="77" customWidth="1"/>
    <col min="32" max="33" width="11.44140625" style="77" customWidth="1" outlineLevel="1"/>
    <col min="34" max="46" width="11.44140625" style="77" customWidth="1"/>
    <col min="47" max="16384" width="11.44140625" style="77"/>
  </cols>
  <sheetData>
    <row r="1" spans="1:33" ht="31.05" customHeight="1" x14ac:dyDescent="0.25">
      <c r="A1" s="1257"/>
      <c r="B1" s="1257"/>
      <c r="C1" s="1257"/>
      <c r="D1" s="1257"/>
      <c r="E1" s="1257"/>
      <c r="F1" s="1257"/>
      <c r="G1" s="1257"/>
      <c r="H1" s="1403"/>
      <c r="I1" s="1403"/>
      <c r="J1" s="1403"/>
      <c r="K1" s="1403"/>
      <c r="L1" s="1403"/>
      <c r="M1" s="1403"/>
      <c r="N1" s="1403"/>
      <c r="O1" s="1403"/>
      <c r="P1" s="1403"/>
      <c r="Q1" s="1257"/>
      <c r="R1" s="1257"/>
      <c r="S1" s="1257"/>
      <c r="T1" s="1257"/>
      <c r="U1" s="1257"/>
      <c r="V1" s="1257"/>
      <c r="W1" s="1257"/>
      <c r="X1" s="1257"/>
      <c r="Y1" s="1257"/>
      <c r="Z1" s="1257"/>
      <c r="AA1" s="1257"/>
      <c r="AB1" s="1257"/>
      <c r="AC1" s="1257"/>
      <c r="AD1" s="1257"/>
      <c r="AE1" s="1257"/>
      <c r="AF1" s="1257"/>
      <c r="AG1" s="1257"/>
    </row>
    <row r="2" spans="1:33" s="213" customFormat="1" ht="36.75" customHeight="1" x14ac:dyDescent="0.25">
      <c r="A2" s="2701" t="s">
        <v>411</v>
      </c>
      <c r="B2" s="2701"/>
      <c r="C2" s="833">
        <f>'SYNTH ET COMM'!J2</f>
        <v>0</v>
      </c>
      <c r="D2" s="832"/>
      <c r="E2" s="795"/>
    </row>
    <row r="3" spans="1:33" ht="17.399999999999999" outlineLevel="1" x14ac:dyDescent="0.25">
      <c r="A3" s="820"/>
      <c r="B3" s="796"/>
      <c r="C3" s="796"/>
      <c r="D3" s="796"/>
      <c r="E3" s="796"/>
      <c r="H3" s="826" t="s">
        <v>410</v>
      </c>
    </row>
    <row r="4" spans="1:33" outlineLevel="1" x14ac:dyDescent="0.25">
      <c r="A4" s="820"/>
      <c r="B4" s="796"/>
      <c r="C4" s="796"/>
      <c r="D4" s="796"/>
      <c r="E4" s="796"/>
      <c r="H4" s="100"/>
      <c r="I4" s="321"/>
      <c r="J4" s="321"/>
      <c r="K4" s="321"/>
      <c r="L4" s="321"/>
      <c r="M4" s="321"/>
      <c r="N4" s="321"/>
      <c r="O4" s="321"/>
      <c r="P4" s="321"/>
    </row>
    <row r="5" spans="1:33" outlineLevel="1" x14ac:dyDescent="0.25">
      <c r="A5" s="796"/>
      <c r="B5" s="796"/>
      <c r="C5" s="796"/>
      <c r="D5" s="796"/>
      <c r="E5" s="796"/>
    </row>
    <row r="6" spans="1:33" ht="51.75" customHeight="1" outlineLevel="1" x14ac:dyDescent="0.25">
      <c r="A6" s="2710" t="str">
        <f>H6</f>
        <v>PAuse Méridienne 3/5 ans</v>
      </c>
      <c r="B6" s="2710"/>
      <c r="C6" s="2710"/>
      <c r="D6" s="797"/>
      <c r="E6" s="797"/>
      <c r="F6" s="100"/>
      <c r="G6" s="100"/>
      <c r="H6" s="104" t="str">
        <f>'SITE 1'!$B$6</f>
        <v>PAuse Méridienne 3/5 ans</v>
      </c>
      <c r="I6" s="83" t="s">
        <v>286</v>
      </c>
      <c r="J6" s="83" t="s">
        <v>285</v>
      </c>
      <c r="K6" s="83" t="s">
        <v>284</v>
      </c>
      <c r="L6" s="83" t="s">
        <v>287</v>
      </c>
      <c r="M6" s="83" t="s">
        <v>298</v>
      </c>
      <c r="N6" s="83" t="s">
        <v>289</v>
      </c>
      <c r="O6" s="83" t="s">
        <v>309</v>
      </c>
      <c r="P6" s="83" t="s">
        <v>452</v>
      </c>
      <c r="S6" s="100"/>
      <c r="T6" s="100"/>
      <c r="U6" s="100"/>
      <c r="V6" s="100"/>
      <c r="W6" s="100"/>
      <c r="X6" s="100"/>
      <c r="Y6" s="100"/>
      <c r="Z6" s="100"/>
      <c r="AA6" s="100"/>
      <c r="AB6" s="100"/>
      <c r="AC6" s="100"/>
      <c r="AD6" s="100"/>
      <c r="AE6" s="100"/>
    </row>
    <row r="7" spans="1:33" outlineLevel="1" x14ac:dyDescent="0.25">
      <c r="A7" s="801"/>
      <c r="B7" s="798"/>
      <c r="C7" s="798"/>
      <c r="D7" s="798"/>
      <c r="E7" s="798"/>
      <c r="F7" s="775"/>
      <c r="G7" s="775"/>
      <c r="H7" s="104" t="str">
        <f>'SITE 1'!$H$6</f>
        <v>SITE 1</v>
      </c>
      <c r="I7" s="103">
        <f>'SITE 1'!$O$91</f>
        <v>0</v>
      </c>
      <c r="J7" s="103">
        <f>'SITE 1'!$O$115</f>
        <v>0</v>
      </c>
      <c r="K7" s="103">
        <f>'SITE 1'!$O$72</f>
        <v>0</v>
      </c>
      <c r="L7" s="103">
        <f>'SITE 1'!$O$72-'SITE 1'!$O$54</f>
        <v>0</v>
      </c>
      <c r="M7" s="103">
        <f>L7+AG11</f>
        <v>0</v>
      </c>
      <c r="N7" s="103" t="e">
        <f>I7/N11</f>
        <v>#DIV/0!</v>
      </c>
      <c r="O7" s="103" t="e">
        <f>N7*14</f>
        <v>#DIV/0!</v>
      </c>
      <c r="P7" s="103">
        <f>'SITE 1'!$O$48</f>
        <v>0</v>
      </c>
      <c r="S7" s="101"/>
      <c r="T7" s="101"/>
      <c r="U7" s="101"/>
      <c r="V7" s="101"/>
      <c r="W7" s="101"/>
      <c r="X7" s="101"/>
      <c r="Y7" s="102"/>
      <c r="Z7" s="102"/>
      <c r="AA7" s="102"/>
      <c r="AB7" s="102"/>
      <c r="AC7" s="102"/>
      <c r="AD7" s="102"/>
      <c r="AE7" s="102"/>
    </row>
    <row r="8" spans="1:33" ht="56.25" customHeight="1" outlineLevel="1" x14ac:dyDescent="0.25">
      <c r="A8" s="2702" t="str">
        <f>'SYNTH ET COMM'!$B$2</f>
        <v>ASSOCIATION</v>
      </c>
      <c r="B8" s="2702"/>
      <c r="C8" s="2702"/>
      <c r="D8" s="2702"/>
      <c r="E8" s="2702"/>
      <c r="F8" s="487"/>
      <c r="G8" s="487"/>
      <c r="H8" s="79" t="s">
        <v>233</v>
      </c>
      <c r="I8" s="676" t="s">
        <v>158</v>
      </c>
      <c r="J8" s="676" t="s">
        <v>159</v>
      </c>
      <c r="K8" s="676" t="s">
        <v>160</v>
      </c>
      <c r="L8" s="676" t="s">
        <v>161</v>
      </c>
      <c r="M8" s="677" t="s">
        <v>177</v>
      </c>
      <c r="N8" s="155" t="s">
        <v>249</v>
      </c>
      <c r="O8" s="678" t="s">
        <v>2</v>
      </c>
      <c r="P8" s="877" t="s">
        <v>525</v>
      </c>
      <c r="Q8" s="86" t="s">
        <v>451</v>
      </c>
      <c r="R8" s="86" t="s">
        <v>292</v>
      </c>
      <c r="S8" s="81" t="s">
        <v>293</v>
      </c>
      <c r="T8" s="81" t="s">
        <v>299</v>
      </c>
      <c r="U8" s="81" t="s">
        <v>300</v>
      </c>
      <c r="V8" s="81" t="s">
        <v>294</v>
      </c>
      <c r="W8" s="81" t="s">
        <v>301</v>
      </c>
      <c r="X8" s="81" t="s">
        <v>302</v>
      </c>
      <c r="Y8" s="81" t="s">
        <v>296</v>
      </c>
      <c r="Z8" s="81" t="s">
        <v>303</v>
      </c>
      <c r="AA8" s="81" t="s">
        <v>304</v>
      </c>
      <c r="AB8" s="81" t="s">
        <v>297</v>
      </c>
      <c r="AC8" s="81" t="s">
        <v>305</v>
      </c>
      <c r="AD8" s="81" t="s">
        <v>306</v>
      </c>
      <c r="AE8" s="81" t="s">
        <v>295</v>
      </c>
      <c r="AF8" s="81" t="s">
        <v>307</v>
      </c>
      <c r="AG8" s="81" t="s">
        <v>308</v>
      </c>
    </row>
    <row r="9" spans="1:33" s="94" customFormat="1" outlineLevel="1" x14ac:dyDescent="0.25">
      <c r="A9" s="821"/>
      <c r="B9" s="822"/>
      <c r="C9" s="823"/>
      <c r="D9" s="799"/>
      <c r="E9" s="799"/>
      <c r="F9" s="495"/>
      <c r="G9" s="776"/>
      <c r="H9" s="87" t="s">
        <v>239</v>
      </c>
      <c r="I9" s="870">
        <f>'SITE 1'!$C$10</f>
        <v>0</v>
      </c>
      <c r="J9" s="871">
        <f>'SITE 1'!$D$10</f>
        <v>0</v>
      </c>
      <c r="K9" s="871">
        <f>'SITE 1'!$E$10</f>
        <v>0</v>
      </c>
      <c r="L9" s="871">
        <f>'SITE 1'!$F$10</f>
        <v>0</v>
      </c>
      <c r="M9" s="871">
        <f>'SITE 1'!$G$10</f>
        <v>22</v>
      </c>
      <c r="N9" s="871">
        <f>(I9+J9+K9+L9)*M9*14</f>
        <v>0</v>
      </c>
      <c r="O9" s="875">
        <f>'SITE 1'!$I$10</f>
        <v>0</v>
      </c>
      <c r="P9" s="92">
        <f>N9*O9*('SITE 1'!$W$4+'SITE 1'!$X$4)</f>
        <v>0</v>
      </c>
      <c r="Q9" s="93"/>
      <c r="R9" s="869">
        <f>IF(N9=0,0,(N9/14)*1.25)</f>
        <v>0</v>
      </c>
      <c r="S9" s="93"/>
      <c r="T9" s="93"/>
      <c r="U9" s="93"/>
      <c r="V9" s="93"/>
      <c r="W9" s="93"/>
      <c r="X9" s="93"/>
      <c r="Y9" s="93"/>
      <c r="Z9" s="93"/>
      <c r="AA9" s="93"/>
      <c r="AB9" s="93"/>
      <c r="AC9" s="93"/>
      <c r="AD9" s="93"/>
      <c r="AE9" s="93"/>
      <c r="AF9" s="93"/>
      <c r="AG9" s="93"/>
    </row>
    <row r="10" spans="1:33" s="94" customFormat="1" outlineLevel="1" x14ac:dyDescent="0.25">
      <c r="A10" s="821"/>
      <c r="B10" s="822"/>
      <c r="C10" s="823"/>
      <c r="D10" s="799"/>
      <c r="E10" s="799"/>
      <c r="F10" s="495"/>
      <c r="G10" s="776"/>
      <c r="H10" s="87" t="s">
        <v>222</v>
      </c>
      <c r="I10" s="872">
        <f>'SITE 1'!$C$11</f>
        <v>0</v>
      </c>
      <c r="J10" s="871">
        <f>'SITE 1'!$D$11</f>
        <v>0</v>
      </c>
      <c r="K10" s="871">
        <f>'SITE 1'!$E$11</f>
        <v>0</v>
      </c>
      <c r="L10" s="871">
        <f>'SITE 1'!$F$11</f>
        <v>0</v>
      </c>
      <c r="M10" s="871">
        <f>'SITE 1'!$G$11</f>
        <v>14</v>
      </c>
      <c r="N10" s="871">
        <f>(I10+J10+K10+L10)*M10*14</f>
        <v>0</v>
      </c>
      <c r="O10" s="875">
        <f>'SITE 1'!$I$11</f>
        <v>0</v>
      </c>
      <c r="P10" s="92">
        <f>N10*O10*('SITE 1'!$W$4+'SITE 1'!$X$4)</f>
        <v>0</v>
      </c>
      <c r="Q10" s="93"/>
      <c r="R10" s="869">
        <f>IF(N10=0,0,(N10/14)*1.25)</f>
        <v>0</v>
      </c>
      <c r="S10" s="93"/>
      <c r="T10" s="93"/>
      <c r="U10" s="93"/>
      <c r="V10" s="93"/>
      <c r="W10" s="93"/>
      <c r="X10" s="93"/>
      <c r="Y10" s="93"/>
      <c r="Z10" s="93"/>
      <c r="AA10" s="93"/>
      <c r="AB10" s="93"/>
      <c r="AC10" s="93"/>
      <c r="AD10" s="93"/>
      <c r="AE10" s="93"/>
      <c r="AF10" s="93"/>
      <c r="AG10" s="93"/>
    </row>
    <row r="11" spans="1:33" s="94" customFormat="1" ht="17.399999999999999" outlineLevel="1" x14ac:dyDescent="0.25">
      <c r="A11" s="824"/>
      <c r="B11" s="800"/>
      <c r="C11" s="800"/>
      <c r="D11" s="800"/>
      <c r="E11" s="800"/>
      <c r="F11" s="495"/>
      <c r="G11" s="776"/>
      <c r="H11" s="87"/>
      <c r="I11" s="873">
        <f>MAX(I9,I10)</f>
        <v>0</v>
      </c>
      <c r="J11" s="873">
        <f>MAX(J9,J10)</f>
        <v>0</v>
      </c>
      <c r="K11" s="873">
        <f>MAX(K9,K10)</f>
        <v>0</v>
      </c>
      <c r="L11" s="873">
        <f>MAX(L9,L10)</f>
        <v>0</v>
      </c>
      <c r="M11" s="874">
        <f>SUM(M9:M10)</f>
        <v>36</v>
      </c>
      <c r="N11" s="874">
        <f>N9+N10</f>
        <v>0</v>
      </c>
      <c r="O11" s="876"/>
      <c r="P11" s="92">
        <f>SUM(P9:P10)</f>
        <v>0</v>
      </c>
      <c r="Q11" s="93">
        <f>'SITE 1'!$V$14*SUM(I11:L11)*'SITE 1'!$W$14</f>
        <v>0</v>
      </c>
      <c r="R11" s="93">
        <f>SUM(R9:R10)</f>
        <v>0</v>
      </c>
      <c r="S11" s="93">
        <f>'SITE 1'!$C$29</f>
        <v>0</v>
      </c>
      <c r="T11" s="93" t="e">
        <f>'SITE 1'!$D$29</f>
        <v>#DIV/0!</v>
      </c>
      <c r="U11" s="93">
        <f>'SITE 1'!$E$29</f>
        <v>0</v>
      </c>
      <c r="V11" s="93">
        <f>'SITE 1'!$C$47</f>
        <v>0</v>
      </c>
      <c r="W11" s="93" t="e">
        <f>'SITE 1'!$D$47</f>
        <v>#DIV/0!</v>
      </c>
      <c r="X11" s="173">
        <f>'SITE 1'!$E$47</f>
        <v>0</v>
      </c>
      <c r="Y11" s="93">
        <f>'SITE 1'!$C$23</f>
        <v>0</v>
      </c>
      <c r="Z11" s="93" t="e">
        <f>'SITE 1'!$D$23</f>
        <v>#DIV/0!</v>
      </c>
      <c r="AA11" s="93">
        <f>'SITE 1'!$E$23</f>
        <v>0</v>
      </c>
      <c r="AB11" s="93">
        <f>'SITE 1'!$C$53</f>
        <v>0</v>
      </c>
      <c r="AC11" s="93" t="e">
        <f>'SITE 1'!$D$53</f>
        <v>#DIV/0!</v>
      </c>
      <c r="AD11" s="93">
        <f>'SITE 1'!$E$53</f>
        <v>0</v>
      </c>
      <c r="AE11" s="93">
        <f>'SITE 1'!$C$61</f>
        <v>0</v>
      </c>
      <c r="AF11" s="93" t="e">
        <f>'SITE 1'!$D$61</f>
        <v>#DIV/0!</v>
      </c>
      <c r="AG11" s="93">
        <f>'SITE 1'!$E$61</f>
        <v>0</v>
      </c>
    </row>
    <row r="12" spans="1:33" outlineLevel="1" x14ac:dyDescent="0.25">
      <c r="A12" s="796"/>
      <c r="B12" s="796"/>
      <c r="C12" s="796"/>
      <c r="D12" s="796"/>
      <c r="E12" s="796"/>
    </row>
    <row r="13" spans="1:33" ht="39.6" outlineLevel="1" x14ac:dyDescent="0.25">
      <c r="A13" s="796"/>
      <c r="B13" s="796"/>
      <c r="C13" s="796"/>
      <c r="D13" s="796"/>
      <c r="E13" s="796"/>
      <c r="H13" s="104" t="str">
        <f>'SITE 2'!$B$6</f>
        <v>PAuse Méridienne 3/5 ans</v>
      </c>
      <c r="I13" s="83" t="s">
        <v>286</v>
      </c>
      <c r="J13" s="83" t="s">
        <v>285</v>
      </c>
      <c r="K13" s="83" t="s">
        <v>284</v>
      </c>
      <c r="L13" s="83" t="s">
        <v>287</v>
      </c>
      <c r="M13" s="83" t="s">
        <v>298</v>
      </c>
      <c r="N13" s="83" t="s">
        <v>289</v>
      </c>
      <c r="O13" s="83" t="s">
        <v>309</v>
      </c>
      <c r="P13" s="83" t="s">
        <v>452</v>
      </c>
      <c r="S13" s="100"/>
      <c r="T13" s="100"/>
      <c r="U13" s="100"/>
      <c r="V13" s="100"/>
      <c r="W13" s="100"/>
      <c r="X13" s="100"/>
      <c r="Y13" s="100"/>
      <c r="Z13" s="100"/>
      <c r="AA13" s="100"/>
      <c r="AB13" s="100"/>
      <c r="AC13" s="100"/>
      <c r="AD13" s="100"/>
      <c r="AE13" s="100"/>
    </row>
    <row r="14" spans="1:33" outlineLevel="1" x14ac:dyDescent="0.25">
      <c r="A14" s="796"/>
      <c r="B14" s="796"/>
      <c r="C14" s="796"/>
      <c r="D14" s="796"/>
      <c r="E14" s="796"/>
      <c r="H14" s="104" t="str">
        <f>'SITE 2'!$H$6</f>
        <v>SITE 2</v>
      </c>
      <c r="I14" s="103">
        <f>'SITE 2'!$O$91</f>
        <v>0</v>
      </c>
      <c r="J14" s="103">
        <f>'SITE 2'!$O$115</f>
        <v>0</v>
      </c>
      <c r="K14" s="103">
        <f>'SITE 2'!$O$72</f>
        <v>0</v>
      </c>
      <c r="L14" s="103">
        <f>'SITE 2'!$O$72-'SITE 2'!$O$54</f>
        <v>0</v>
      </c>
      <c r="M14" s="103">
        <f>L14+AG18</f>
        <v>0</v>
      </c>
      <c r="N14" s="103" t="e">
        <f>I14/N18</f>
        <v>#DIV/0!</v>
      </c>
      <c r="O14" s="103" t="e">
        <f>N14*14</f>
        <v>#DIV/0!</v>
      </c>
      <c r="P14" s="103">
        <f>'SITE 2'!$O$48</f>
        <v>0</v>
      </c>
      <c r="S14" s="101"/>
      <c r="T14" s="101"/>
      <c r="U14" s="101"/>
      <c r="V14" s="101"/>
      <c r="W14" s="101"/>
      <c r="X14" s="101"/>
      <c r="Y14" s="102"/>
      <c r="Z14" s="102"/>
      <c r="AA14" s="102"/>
      <c r="AB14" s="102"/>
      <c r="AC14" s="102"/>
      <c r="AD14" s="102"/>
      <c r="AE14" s="102"/>
    </row>
    <row r="15" spans="1:33" ht="41.4" outlineLevel="1" x14ac:dyDescent="0.25">
      <c r="A15" s="796"/>
      <c r="B15" s="796"/>
      <c r="C15" s="796"/>
      <c r="D15" s="796"/>
      <c r="E15" s="796"/>
      <c r="H15" s="79" t="s">
        <v>233</v>
      </c>
      <c r="I15" s="676" t="s">
        <v>158</v>
      </c>
      <c r="J15" s="676" t="s">
        <v>159</v>
      </c>
      <c r="K15" s="676" t="s">
        <v>160</v>
      </c>
      <c r="L15" s="676" t="s">
        <v>161</v>
      </c>
      <c r="M15" s="677" t="s">
        <v>177</v>
      </c>
      <c r="N15" s="155" t="s">
        <v>249</v>
      </c>
      <c r="O15" s="678" t="s">
        <v>2</v>
      </c>
      <c r="P15" s="877" t="s">
        <v>525</v>
      </c>
      <c r="Q15" s="86" t="s">
        <v>451</v>
      </c>
      <c r="R15" s="86" t="s">
        <v>292</v>
      </c>
      <c r="S15" s="81" t="s">
        <v>293</v>
      </c>
      <c r="T15" s="81" t="s">
        <v>299</v>
      </c>
      <c r="U15" s="81" t="s">
        <v>300</v>
      </c>
      <c r="V15" s="81" t="s">
        <v>294</v>
      </c>
      <c r="W15" s="81" t="s">
        <v>301</v>
      </c>
      <c r="X15" s="81" t="s">
        <v>302</v>
      </c>
      <c r="Y15" s="81" t="s">
        <v>296</v>
      </c>
      <c r="Z15" s="81" t="s">
        <v>303</v>
      </c>
      <c r="AA15" s="81" t="s">
        <v>304</v>
      </c>
      <c r="AB15" s="81" t="s">
        <v>297</v>
      </c>
      <c r="AC15" s="81" t="s">
        <v>305</v>
      </c>
      <c r="AD15" s="81" t="s">
        <v>306</v>
      </c>
      <c r="AE15" s="81" t="s">
        <v>295</v>
      </c>
      <c r="AF15" s="81" t="s">
        <v>307</v>
      </c>
      <c r="AG15" s="81" t="s">
        <v>308</v>
      </c>
    </row>
    <row r="16" spans="1:33" ht="12.75" customHeight="1" outlineLevel="1" x14ac:dyDescent="0.25">
      <c r="A16" s="796"/>
      <c r="B16" s="796"/>
      <c r="C16" s="796"/>
      <c r="D16" s="796"/>
      <c r="E16" s="796"/>
      <c r="H16" s="87" t="s">
        <v>239</v>
      </c>
      <c r="I16" s="870">
        <f>'SITE 2'!$C$10</f>
        <v>0</v>
      </c>
      <c r="J16" s="871">
        <f>'SITE 2'!$D$10</f>
        <v>0</v>
      </c>
      <c r="K16" s="871">
        <f>'SITE 2'!$E$10</f>
        <v>0</v>
      </c>
      <c r="L16" s="871">
        <f>'SITE 2'!$F$10</f>
        <v>0</v>
      </c>
      <c r="M16" s="871">
        <f>'SITE 2'!$G$10</f>
        <v>22</v>
      </c>
      <c r="N16" s="871">
        <f>(I16+J16+K16+L16)*M16*14</f>
        <v>0</v>
      </c>
      <c r="O16" s="875">
        <f>'SITE 2'!$I$10</f>
        <v>0</v>
      </c>
      <c r="P16" s="92">
        <f>N16*O16*('SITE 1'!$W$4+'SITE 1'!$X$4)</f>
        <v>0</v>
      </c>
      <c r="Q16" s="93"/>
      <c r="R16" s="869">
        <f>IF(N16=0,0,(N16/14)*1.25)</f>
        <v>0</v>
      </c>
      <c r="S16" s="93"/>
      <c r="T16" s="93"/>
      <c r="U16" s="93"/>
      <c r="V16" s="93"/>
      <c r="W16" s="93"/>
      <c r="X16" s="93"/>
      <c r="Y16" s="93"/>
      <c r="Z16" s="93"/>
      <c r="AA16" s="93"/>
      <c r="AB16" s="93"/>
      <c r="AC16" s="93"/>
      <c r="AD16" s="93"/>
      <c r="AE16" s="93"/>
      <c r="AF16" s="93"/>
      <c r="AG16" s="93"/>
    </row>
    <row r="17" spans="1:33" ht="13.5" customHeight="1" outlineLevel="1" x14ac:dyDescent="0.25">
      <c r="A17" s="796"/>
      <c r="B17" s="796"/>
      <c r="C17" s="796"/>
      <c r="D17" s="796"/>
      <c r="E17" s="796"/>
      <c r="H17" s="87" t="s">
        <v>222</v>
      </c>
      <c r="I17" s="872">
        <f>'SITE 2'!$C$11</f>
        <v>0</v>
      </c>
      <c r="J17" s="871">
        <f>'SITE 2'!$D$11</f>
        <v>0</v>
      </c>
      <c r="K17" s="871">
        <f>'SITE 2'!$E$11</f>
        <v>0</v>
      </c>
      <c r="L17" s="871">
        <f>'SITE 2'!$F$11</f>
        <v>0</v>
      </c>
      <c r="M17" s="871">
        <f>'SITE 2'!$G$11</f>
        <v>14</v>
      </c>
      <c r="N17" s="871">
        <f>(I17+J17+K17+L17)*M17*14</f>
        <v>0</v>
      </c>
      <c r="O17" s="875">
        <f>'SITE 2'!$I$11</f>
        <v>0</v>
      </c>
      <c r="P17" s="92">
        <f>N17*O17*('SITE 1'!$W$4+'SITE 1'!$X$4)</f>
        <v>0</v>
      </c>
      <c r="Q17" s="93"/>
      <c r="R17" s="869">
        <f>IF(N17=0,0,(N17/14)*1.25)</f>
        <v>0</v>
      </c>
      <c r="S17" s="93"/>
      <c r="T17" s="93"/>
      <c r="U17" s="93"/>
      <c r="V17" s="93"/>
      <c r="W17" s="93"/>
      <c r="X17" s="93"/>
      <c r="Y17" s="93"/>
      <c r="Z17" s="93"/>
      <c r="AA17" s="93"/>
      <c r="AB17" s="93"/>
      <c r="AC17" s="93"/>
      <c r="AD17" s="93"/>
      <c r="AE17" s="93"/>
      <c r="AF17" s="93"/>
      <c r="AG17" s="93"/>
    </row>
    <row r="18" spans="1:33" ht="12.75" customHeight="1" outlineLevel="1" x14ac:dyDescent="0.25">
      <c r="A18" s="796"/>
      <c r="B18" s="796"/>
      <c r="C18" s="796"/>
      <c r="D18" s="796"/>
      <c r="E18" s="796"/>
      <c r="H18" s="87"/>
      <c r="I18" s="873">
        <f>MAX(I16,I17)</f>
        <v>0</v>
      </c>
      <c r="J18" s="873">
        <f>MAX(J16,J17)</f>
        <v>0</v>
      </c>
      <c r="K18" s="873">
        <f>MAX(K16,K17)</f>
        <v>0</v>
      </c>
      <c r="L18" s="873">
        <f>MAX(L16,L17)</f>
        <v>0</v>
      </c>
      <c r="M18" s="874">
        <f>SUM(M16:M17)</f>
        <v>36</v>
      </c>
      <c r="N18" s="874">
        <f>N16+N17</f>
        <v>0</v>
      </c>
      <c r="O18" s="876"/>
      <c r="P18" s="92">
        <f>SUM(P16:P17)</f>
        <v>0</v>
      </c>
      <c r="Q18" s="93">
        <f>'SITE 1'!$V$14*SUM(I18:L18)*'SITE 1'!$W$14</f>
        <v>0</v>
      </c>
      <c r="R18" s="93">
        <f>SUM(R16:R17)</f>
        <v>0</v>
      </c>
      <c r="S18" s="93">
        <f>'SITE 2'!$C$29</f>
        <v>0</v>
      </c>
      <c r="T18" s="93" t="e">
        <f>'SITE 2'!$D$29</f>
        <v>#DIV/0!</v>
      </c>
      <c r="U18" s="93">
        <f>'SITE 2'!$E$29</f>
        <v>0</v>
      </c>
      <c r="V18" s="93">
        <f>'SITE 2'!$C$47</f>
        <v>0</v>
      </c>
      <c r="W18" s="93" t="e">
        <f>'SITE 2'!$D$47</f>
        <v>#DIV/0!</v>
      </c>
      <c r="X18" s="173">
        <f>'SITE 2'!$E$47</f>
        <v>0</v>
      </c>
      <c r="Y18" s="93">
        <f>'SITE 2'!$C$23</f>
        <v>0</v>
      </c>
      <c r="Z18" s="93" t="e">
        <f>'SITE 2'!$D$23</f>
        <v>#DIV/0!</v>
      </c>
      <c r="AA18" s="93">
        <f>'SITE 2'!$E$23</f>
        <v>0</v>
      </c>
      <c r="AB18" s="93">
        <f>'SITE 2'!$C$53</f>
        <v>0</v>
      </c>
      <c r="AC18" s="93" t="e">
        <f>'SITE 2'!$D$53</f>
        <v>#DIV/0!</v>
      </c>
      <c r="AD18" s="93">
        <f>'SITE 2'!$E$53</f>
        <v>0</v>
      </c>
      <c r="AE18" s="93">
        <f>'SITE 2'!$C$61</f>
        <v>0</v>
      </c>
      <c r="AF18" s="93" t="e">
        <f>'SITE 2'!$D$61</f>
        <v>#DIV/0!</v>
      </c>
      <c r="AG18" s="93">
        <f>'SITE 2'!$E$61</f>
        <v>0</v>
      </c>
    </row>
    <row r="19" spans="1:33" outlineLevel="1" x14ac:dyDescent="0.25">
      <c r="A19" s="796"/>
      <c r="B19" s="796"/>
      <c r="C19" s="796"/>
      <c r="D19" s="796"/>
      <c r="E19" s="796"/>
    </row>
    <row r="20" spans="1:33" ht="39.6" outlineLevel="1" x14ac:dyDescent="0.25">
      <c r="A20" s="796"/>
      <c r="B20" s="796"/>
      <c r="C20" s="796"/>
      <c r="D20" s="796"/>
      <c r="E20" s="796"/>
      <c r="H20" s="104" t="str">
        <f>'SITE 3'!$B$6</f>
        <v>PAuse Méridienne 3/5 ans</v>
      </c>
      <c r="I20" s="83" t="s">
        <v>286</v>
      </c>
      <c r="J20" s="83" t="s">
        <v>285</v>
      </c>
      <c r="K20" s="83" t="s">
        <v>284</v>
      </c>
      <c r="L20" s="83" t="s">
        <v>287</v>
      </c>
      <c r="M20" s="83" t="s">
        <v>298</v>
      </c>
      <c r="N20" s="83" t="s">
        <v>289</v>
      </c>
      <c r="O20" s="83" t="s">
        <v>309</v>
      </c>
      <c r="P20" s="83" t="s">
        <v>452</v>
      </c>
      <c r="S20" s="100"/>
      <c r="T20" s="100"/>
      <c r="U20" s="100"/>
      <c r="V20" s="100"/>
      <c r="W20" s="100"/>
      <c r="X20" s="100"/>
      <c r="Y20" s="100"/>
      <c r="Z20" s="100"/>
      <c r="AA20" s="100"/>
      <c r="AB20" s="100"/>
      <c r="AC20" s="100"/>
      <c r="AD20" s="100"/>
      <c r="AE20" s="100"/>
    </row>
    <row r="21" spans="1:33" outlineLevel="1" x14ac:dyDescent="0.25">
      <c r="A21" s="796"/>
      <c r="B21" s="796"/>
      <c r="C21" s="796"/>
      <c r="D21" s="796"/>
      <c r="E21" s="796"/>
      <c r="H21" s="104" t="str">
        <f>'SITE 3'!$H$6</f>
        <v>SITE 3</v>
      </c>
      <c r="I21" s="103">
        <f>'SITE 3'!$O$91</f>
        <v>0</v>
      </c>
      <c r="J21" s="103">
        <f>'SITE 3'!$O$115</f>
        <v>0</v>
      </c>
      <c r="K21" s="103">
        <f>'SITE 3'!$O$72</f>
        <v>0</v>
      </c>
      <c r="L21" s="103">
        <f>'SITE 3'!$O$72-'SITE 3'!$O$54</f>
        <v>0</v>
      </c>
      <c r="M21" s="103">
        <f>L21+AG25</f>
        <v>0</v>
      </c>
      <c r="N21" s="103" t="e">
        <f>I21/N25</f>
        <v>#DIV/0!</v>
      </c>
      <c r="O21" s="103" t="e">
        <f>N21*14</f>
        <v>#DIV/0!</v>
      </c>
      <c r="P21" s="103">
        <f>'SITE 3'!$O$48</f>
        <v>0</v>
      </c>
      <c r="S21" s="101"/>
      <c r="T21" s="101"/>
      <c r="U21" s="101"/>
      <c r="V21" s="101"/>
      <c r="W21" s="101"/>
      <c r="X21" s="101"/>
      <c r="Y21" s="102"/>
      <c r="Z21" s="102"/>
      <c r="AA21" s="102"/>
      <c r="AB21" s="102"/>
      <c r="AC21" s="102"/>
      <c r="AD21" s="102"/>
      <c r="AE21" s="102"/>
    </row>
    <row r="22" spans="1:33" ht="41.4" outlineLevel="1" x14ac:dyDescent="0.25">
      <c r="A22" s="796"/>
      <c r="B22" s="796"/>
      <c r="C22" s="796"/>
      <c r="D22" s="796"/>
      <c r="E22" s="796"/>
      <c r="H22" s="79" t="s">
        <v>233</v>
      </c>
      <c r="I22" s="676" t="s">
        <v>158</v>
      </c>
      <c r="J22" s="676" t="s">
        <v>159</v>
      </c>
      <c r="K22" s="676" t="s">
        <v>160</v>
      </c>
      <c r="L22" s="676" t="s">
        <v>161</v>
      </c>
      <c r="M22" s="677" t="s">
        <v>177</v>
      </c>
      <c r="N22" s="155" t="s">
        <v>249</v>
      </c>
      <c r="O22" s="678" t="s">
        <v>2</v>
      </c>
      <c r="P22" s="877" t="s">
        <v>525</v>
      </c>
      <c r="Q22" s="86" t="s">
        <v>451</v>
      </c>
      <c r="R22" s="86" t="s">
        <v>292</v>
      </c>
      <c r="S22" s="81" t="s">
        <v>293</v>
      </c>
      <c r="T22" s="81" t="s">
        <v>299</v>
      </c>
      <c r="U22" s="81" t="s">
        <v>300</v>
      </c>
      <c r="V22" s="81" t="s">
        <v>294</v>
      </c>
      <c r="W22" s="81" t="s">
        <v>301</v>
      </c>
      <c r="X22" s="81" t="s">
        <v>302</v>
      </c>
      <c r="Y22" s="81" t="s">
        <v>296</v>
      </c>
      <c r="Z22" s="81" t="s">
        <v>303</v>
      </c>
      <c r="AA22" s="81" t="s">
        <v>304</v>
      </c>
      <c r="AB22" s="81" t="s">
        <v>297</v>
      </c>
      <c r="AC22" s="81" t="s">
        <v>305</v>
      </c>
      <c r="AD22" s="81" t="s">
        <v>306</v>
      </c>
      <c r="AE22" s="81" t="s">
        <v>295</v>
      </c>
      <c r="AF22" s="81" t="s">
        <v>307</v>
      </c>
      <c r="AG22" s="81" t="s">
        <v>308</v>
      </c>
    </row>
    <row r="23" spans="1:33" outlineLevel="1" x14ac:dyDescent="0.25">
      <c r="A23" s="796"/>
      <c r="B23" s="796"/>
      <c r="C23" s="796"/>
      <c r="D23" s="796"/>
      <c r="E23" s="796"/>
      <c r="H23" s="87" t="s">
        <v>239</v>
      </c>
      <c r="I23" s="870">
        <f>'SITE 3'!$C$10</f>
        <v>0</v>
      </c>
      <c r="J23" s="871">
        <f>'SITE 3'!$D$10</f>
        <v>0</v>
      </c>
      <c r="K23" s="871">
        <f>'SITE 3'!$E$10</f>
        <v>0</v>
      </c>
      <c r="L23" s="871">
        <f>'SITE 3'!$F$10</f>
        <v>0</v>
      </c>
      <c r="M23" s="871">
        <f>'SITE 3'!$G$10</f>
        <v>22</v>
      </c>
      <c r="N23" s="871">
        <f>(I23+J23+K23+L23)*M23*14</f>
        <v>0</v>
      </c>
      <c r="O23" s="875">
        <f>'SITE 3'!$I$10</f>
        <v>0</v>
      </c>
      <c r="P23" s="92">
        <f>N23*O23*('SITE 1'!$W$4+'SITE 1'!$X$4)</f>
        <v>0</v>
      </c>
      <c r="Q23" s="93"/>
      <c r="R23" s="869">
        <f>IF(N23=0,0,(N23/14)*1.25)</f>
        <v>0</v>
      </c>
      <c r="S23" s="93"/>
      <c r="T23" s="93"/>
      <c r="U23" s="93"/>
      <c r="V23" s="93"/>
      <c r="W23" s="93"/>
      <c r="X23" s="93"/>
      <c r="Y23" s="93"/>
      <c r="Z23" s="93"/>
      <c r="AA23" s="93"/>
      <c r="AB23" s="93"/>
      <c r="AC23" s="93"/>
      <c r="AD23" s="93"/>
      <c r="AE23" s="93"/>
      <c r="AF23" s="93"/>
      <c r="AG23" s="93"/>
    </row>
    <row r="24" spans="1:33" ht="12.75" customHeight="1" outlineLevel="1" x14ac:dyDescent="0.25">
      <c r="A24" s="796"/>
      <c r="B24" s="796"/>
      <c r="C24" s="796"/>
      <c r="D24" s="796"/>
      <c r="E24" s="796"/>
      <c r="H24" s="87" t="s">
        <v>222</v>
      </c>
      <c r="I24" s="872">
        <f>'SITE 3'!$C$11</f>
        <v>0</v>
      </c>
      <c r="J24" s="871">
        <f>'SITE 3'!$D$11</f>
        <v>0</v>
      </c>
      <c r="K24" s="871">
        <f>'SITE 3'!$E$11</f>
        <v>0</v>
      </c>
      <c r="L24" s="871">
        <f>'SITE 3'!$F$11</f>
        <v>0</v>
      </c>
      <c r="M24" s="871">
        <f>'SITE 3'!$G$11</f>
        <v>14</v>
      </c>
      <c r="N24" s="871">
        <f>(I24+J24+K24+L24)*M24*14</f>
        <v>0</v>
      </c>
      <c r="O24" s="875">
        <f>'SITE 3'!$I$11</f>
        <v>0</v>
      </c>
      <c r="P24" s="92">
        <f>N24*O24*('SITE 1'!$W$4+'SITE 1'!$X$4)</f>
        <v>0</v>
      </c>
      <c r="Q24" s="93"/>
      <c r="R24" s="869">
        <f>IF(N24=0,0,(N24/14)*1.25)</f>
        <v>0</v>
      </c>
      <c r="S24" s="93"/>
      <c r="T24" s="93"/>
      <c r="U24" s="93"/>
      <c r="V24" s="93"/>
      <c r="W24" s="93"/>
      <c r="X24" s="93"/>
      <c r="Y24" s="93"/>
      <c r="Z24" s="93"/>
      <c r="AA24" s="93"/>
      <c r="AB24" s="93"/>
      <c r="AC24" s="93"/>
      <c r="AD24" s="93"/>
      <c r="AE24" s="93"/>
      <c r="AF24" s="93"/>
      <c r="AG24" s="93"/>
    </row>
    <row r="25" spans="1:33" ht="13.5" customHeight="1" outlineLevel="1" x14ac:dyDescent="0.25">
      <c r="A25" s="796"/>
      <c r="B25" s="796"/>
      <c r="C25" s="796"/>
      <c r="D25" s="796"/>
      <c r="E25" s="796"/>
      <c r="H25" s="87"/>
      <c r="I25" s="873">
        <f>MAX(I23,I24)</f>
        <v>0</v>
      </c>
      <c r="J25" s="873">
        <f>MAX(J23,J24)</f>
        <v>0</v>
      </c>
      <c r="K25" s="873">
        <f>MAX(K23,K24)</f>
        <v>0</v>
      </c>
      <c r="L25" s="873">
        <f>MAX(L23,L24)</f>
        <v>0</v>
      </c>
      <c r="M25" s="874">
        <f>SUM(M23:M24)</f>
        <v>36</v>
      </c>
      <c r="N25" s="874">
        <f>N23+N24</f>
        <v>0</v>
      </c>
      <c r="O25" s="876"/>
      <c r="P25" s="92">
        <f>SUM(P23:P24)</f>
        <v>0</v>
      </c>
      <c r="Q25" s="93">
        <f>'SITE 1'!$V$14*SUM(I25:L25)*'SITE 1'!$W$14</f>
        <v>0</v>
      </c>
      <c r="R25" s="93">
        <f>SUM(R23:R24)</f>
        <v>0</v>
      </c>
      <c r="S25" s="93">
        <f>'SITE 3'!$C$29</f>
        <v>0</v>
      </c>
      <c r="T25" s="93" t="e">
        <f>'SITE 3'!$D$29</f>
        <v>#DIV/0!</v>
      </c>
      <c r="U25" s="93">
        <f>'SITE 3'!$E$29</f>
        <v>0</v>
      </c>
      <c r="V25" s="93">
        <f>'SITE 3'!$C$47</f>
        <v>0</v>
      </c>
      <c r="W25" s="93" t="e">
        <f>'SITE 3'!$D$47</f>
        <v>#DIV/0!</v>
      </c>
      <c r="X25" s="173">
        <f>'SITE 3'!$E$47</f>
        <v>0</v>
      </c>
      <c r="Y25" s="93">
        <f>'SITE 3'!$C$23</f>
        <v>0</v>
      </c>
      <c r="Z25" s="93" t="e">
        <f>'SITE 3'!$D$23</f>
        <v>#DIV/0!</v>
      </c>
      <c r="AA25" s="93">
        <f>'SITE 3'!$E$23</f>
        <v>0</v>
      </c>
      <c r="AB25" s="93">
        <f>'SITE 3'!$C$53</f>
        <v>0</v>
      </c>
      <c r="AC25" s="93" t="e">
        <f>'SITE 3'!$D$53</f>
        <v>#DIV/0!</v>
      </c>
      <c r="AD25" s="93">
        <f>'SITE 3'!$E$53</f>
        <v>0</v>
      </c>
      <c r="AE25" s="93">
        <f>'SITE 3'!$C$61</f>
        <v>0</v>
      </c>
      <c r="AF25" s="93" t="e">
        <f>'SITE 3'!$D$61</f>
        <v>#DIV/0!</v>
      </c>
      <c r="AG25" s="93">
        <f>'SITE 3'!$E$61</f>
        <v>0</v>
      </c>
    </row>
    <row r="26" spans="1:33" outlineLevel="1" x14ac:dyDescent="0.25">
      <c r="A26" s="796"/>
      <c r="B26" s="796"/>
      <c r="C26" s="796"/>
      <c r="D26" s="796"/>
      <c r="E26" s="796"/>
    </row>
    <row r="27" spans="1:33" ht="39.6" outlineLevel="1" x14ac:dyDescent="0.25">
      <c r="A27" s="796"/>
      <c r="B27" s="796"/>
      <c r="C27" s="796"/>
      <c r="D27" s="796"/>
      <c r="E27" s="796"/>
      <c r="H27" s="104" t="str">
        <f>'SITE 4'!$B$6</f>
        <v>PAuse Méridienne 3/5 ans</v>
      </c>
      <c r="I27" s="83" t="s">
        <v>286</v>
      </c>
      <c r="J27" s="83" t="s">
        <v>285</v>
      </c>
      <c r="K27" s="83" t="s">
        <v>284</v>
      </c>
      <c r="L27" s="83" t="s">
        <v>287</v>
      </c>
      <c r="M27" s="83" t="s">
        <v>298</v>
      </c>
      <c r="N27" s="83" t="s">
        <v>289</v>
      </c>
      <c r="O27" s="83" t="s">
        <v>309</v>
      </c>
      <c r="P27" s="83" t="s">
        <v>452</v>
      </c>
      <c r="S27" s="100"/>
      <c r="T27" s="100"/>
      <c r="U27" s="100"/>
      <c r="V27" s="100"/>
      <c r="W27" s="100"/>
      <c r="X27" s="100"/>
      <c r="Y27" s="100"/>
      <c r="Z27" s="100"/>
      <c r="AA27" s="100"/>
      <c r="AB27" s="100"/>
      <c r="AC27" s="100"/>
      <c r="AD27" s="100"/>
      <c r="AE27" s="100"/>
    </row>
    <row r="28" spans="1:33" outlineLevel="1" x14ac:dyDescent="0.25">
      <c r="A28" s="796"/>
      <c r="B28" s="796"/>
      <c r="C28" s="796"/>
      <c r="D28" s="796"/>
      <c r="E28" s="796"/>
      <c r="H28" s="104" t="str">
        <f>'SITE 4'!$H$6</f>
        <v>SITE 4</v>
      </c>
      <c r="I28" s="103">
        <f>'SITE 4'!$O$91</f>
        <v>0</v>
      </c>
      <c r="J28" s="103">
        <f>'SITE 4'!$O$115</f>
        <v>0</v>
      </c>
      <c r="K28" s="103">
        <f>'SITE 4'!$O$72</f>
        <v>0</v>
      </c>
      <c r="L28" s="103">
        <f>'SITE 4'!$O$72-'SITE 4'!$O$54</f>
        <v>0</v>
      </c>
      <c r="M28" s="103">
        <f>L28+AG32</f>
        <v>0</v>
      </c>
      <c r="N28" s="103" t="e">
        <f>I28/N32</f>
        <v>#DIV/0!</v>
      </c>
      <c r="O28" s="103" t="e">
        <f>N28*14</f>
        <v>#DIV/0!</v>
      </c>
      <c r="P28" s="103">
        <f>'SITE 4'!$O$48</f>
        <v>0</v>
      </c>
      <c r="S28" s="101"/>
      <c r="T28" s="101"/>
      <c r="U28" s="101"/>
      <c r="V28" s="101"/>
      <c r="W28" s="101"/>
      <c r="X28" s="101"/>
      <c r="Y28" s="102"/>
      <c r="Z28" s="102"/>
      <c r="AA28" s="102"/>
      <c r="AB28" s="102"/>
      <c r="AC28" s="102"/>
      <c r="AD28" s="102"/>
      <c r="AE28" s="102"/>
    </row>
    <row r="29" spans="1:33" ht="41.4" outlineLevel="1" x14ac:dyDescent="0.25">
      <c r="A29" s="796"/>
      <c r="B29" s="796"/>
      <c r="C29" s="796"/>
      <c r="D29" s="796"/>
      <c r="E29" s="796"/>
      <c r="H29" s="79" t="s">
        <v>233</v>
      </c>
      <c r="I29" s="676" t="s">
        <v>158</v>
      </c>
      <c r="J29" s="676" t="s">
        <v>159</v>
      </c>
      <c r="K29" s="676" t="s">
        <v>160</v>
      </c>
      <c r="L29" s="676" t="s">
        <v>161</v>
      </c>
      <c r="M29" s="677" t="s">
        <v>177</v>
      </c>
      <c r="N29" s="155" t="s">
        <v>249</v>
      </c>
      <c r="O29" s="678" t="s">
        <v>2</v>
      </c>
      <c r="P29" s="877" t="s">
        <v>525</v>
      </c>
      <c r="Q29" s="86" t="s">
        <v>451</v>
      </c>
      <c r="R29" s="86" t="s">
        <v>292</v>
      </c>
      <c r="S29" s="81" t="s">
        <v>293</v>
      </c>
      <c r="T29" s="81" t="s">
        <v>299</v>
      </c>
      <c r="U29" s="81" t="s">
        <v>300</v>
      </c>
      <c r="V29" s="81" t="s">
        <v>294</v>
      </c>
      <c r="W29" s="81" t="s">
        <v>301</v>
      </c>
      <c r="X29" s="81" t="s">
        <v>302</v>
      </c>
      <c r="Y29" s="81" t="s">
        <v>296</v>
      </c>
      <c r="Z29" s="81" t="s">
        <v>303</v>
      </c>
      <c r="AA29" s="81" t="s">
        <v>304</v>
      </c>
      <c r="AB29" s="81" t="s">
        <v>297</v>
      </c>
      <c r="AC29" s="81" t="s">
        <v>305</v>
      </c>
      <c r="AD29" s="81" t="s">
        <v>306</v>
      </c>
      <c r="AE29" s="81" t="s">
        <v>295</v>
      </c>
      <c r="AF29" s="81" t="s">
        <v>307</v>
      </c>
      <c r="AG29" s="81" t="s">
        <v>308</v>
      </c>
    </row>
    <row r="30" spans="1:33" outlineLevel="1" x14ac:dyDescent="0.25">
      <c r="A30" s="796"/>
      <c r="B30" s="796"/>
      <c r="C30" s="796"/>
      <c r="D30" s="796"/>
      <c r="E30" s="796"/>
      <c r="H30" s="87" t="s">
        <v>239</v>
      </c>
      <c r="I30" s="870">
        <f>'SITE 4'!$C$10</f>
        <v>0</v>
      </c>
      <c r="J30" s="871">
        <f>'SITE 4'!$D$10</f>
        <v>0</v>
      </c>
      <c r="K30" s="871">
        <f>'SITE 4'!$E$10</f>
        <v>0</v>
      </c>
      <c r="L30" s="871">
        <f>'SITE 4'!$F$10</f>
        <v>0</v>
      </c>
      <c r="M30" s="871">
        <f>'SITE 4'!$G$10</f>
        <v>22</v>
      </c>
      <c r="N30" s="871">
        <f>(I30+J30+K30+L30)*M30*14</f>
        <v>0</v>
      </c>
      <c r="O30" s="875">
        <f>'SITE 4'!$I$10</f>
        <v>0</v>
      </c>
      <c r="P30" s="92">
        <f>N30*O30*('SITE 1'!$W$4+'SITE 1'!$X$4)</f>
        <v>0</v>
      </c>
      <c r="Q30" s="93"/>
      <c r="R30" s="869">
        <f>IF(N30=0,0,(N30/14)*1.25)</f>
        <v>0</v>
      </c>
      <c r="S30" s="93"/>
      <c r="T30" s="93"/>
      <c r="U30" s="93"/>
      <c r="V30" s="93"/>
      <c r="W30" s="93"/>
      <c r="X30" s="93"/>
      <c r="Y30" s="93"/>
      <c r="Z30" s="93"/>
      <c r="AA30" s="93"/>
      <c r="AB30" s="93"/>
      <c r="AC30" s="93"/>
      <c r="AD30" s="93"/>
      <c r="AE30" s="93"/>
      <c r="AF30" s="93"/>
      <c r="AG30" s="93"/>
    </row>
    <row r="31" spans="1:33" outlineLevel="1" x14ac:dyDescent="0.25">
      <c r="A31" s="796"/>
      <c r="B31" s="796"/>
      <c r="C31" s="796"/>
      <c r="D31" s="796"/>
      <c r="E31" s="796"/>
      <c r="H31" s="87" t="s">
        <v>222</v>
      </c>
      <c r="I31" s="872">
        <f>'SITE 4'!$C$11</f>
        <v>0</v>
      </c>
      <c r="J31" s="871">
        <f>'SITE 4'!$D$11</f>
        <v>0</v>
      </c>
      <c r="K31" s="871">
        <f>'SITE 4'!$E$11</f>
        <v>0</v>
      </c>
      <c r="L31" s="871">
        <f>'SITE 4'!$F$11</f>
        <v>0</v>
      </c>
      <c r="M31" s="871">
        <f>'SITE 4'!$G$11</f>
        <v>14</v>
      </c>
      <c r="N31" s="871">
        <f>(I31+J31+K31+L31)*M31*14</f>
        <v>0</v>
      </c>
      <c r="O31" s="875">
        <f>'SITE 4'!$I$11</f>
        <v>0</v>
      </c>
      <c r="P31" s="92">
        <f>N31*O31*('SITE 1'!$W$4+'SITE 1'!$X$4)</f>
        <v>0</v>
      </c>
      <c r="Q31" s="93"/>
      <c r="R31" s="869">
        <f>IF(N31=0,0,(N31/14)*1.25)</f>
        <v>0</v>
      </c>
      <c r="S31" s="93"/>
      <c r="T31" s="93"/>
      <c r="U31" s="93"/>
      <c r="V31" s="93"/>
      <c r="W31" s="93"/>
      <c r="X31" s="93"/>
      <c r="Y31" s="93"/>
      <c r="Z31" s="93"/>
      <c r="AA31" s="93"/>
      <c r="AB31" s="93"/>
      <c r="AC31" s="93"/>
      <c r="AD31" s="93"/>
      <c r="AE31" s="93"/>
      <c r="AF31" s="93"/>
      <c r="AG31" s="93"/>
    </row>
    <row r="32" spans="1:33" ht="12.75" customHeight="1" outlineLevel="1" x14ac:dyDescent="0.25">
      <c r="A32" s="796"/>
      <c r="B32" s="796"/>
      <c r="C32" s="796"/>
      <c r="D32" s="796"/>
      <c r="E32" s="796"/>
      <c r="H32" s="87"/>
      <c r="I32" s="873">
        <f>MAX(I30,I31)</f>
        <v>0</v>
      </c>
      <c r="J32" s="873">
        <f>MAX(J30,J31)</f>
        <v>0</v>
      </c>
      <c r="K32" s="873">
        <f>MAX(K30,K31)</f>
        <v>0</v>
      </c>
      <c r="L32" s="873">
        <f>MAX(L30,L31)</f>
        <v>0</v>
      </c>
      <c r="M32" s="874">
        <f>SUM(M30:M31)</f>
        <v>36</v>
      </c>
      <c r="N32" s="874">
        <f>N30+N31</f>
        <v>0</v>
      </c>
      <c r="O32" s="876"/>
      <c r="P32" s="92">
        <f>SUM(P30:P31)</f>
        <v>0</v>
      </c>
      <c r="Q32" s="93">
        <f>'SITE 1'!$V$14*SUM(I32:L32)*'SITE 1'!$W$14</f>
        <v>0</v>
      </c>
      <c r="R32" s="93">
        <f>SUM(R30:R31)</f>
        <v>0</v>
      </c>
      <c r="S32" s="93">
        <f>'SITE 4'!$C$29</f>
        <v>0</v>
      </c>
      <c r="T32" s="93" t="e">
        <f>'SITE 4'!$D$29</f>
        <v>#DIV/0!</v>
      </c>
      <c r="U32" s="93">
        <f>'SITE 4'!$E$29</f>
        <v>0</v>
      </c>
      <c r="V32" s="93">
        <f>'SITE 4'!$C$47</f>
        <v>0</v>
      </c>
      <c r="W32" s="93" t="e">
        <f>'SITE 4'!$D$47</f>
        <v>#DIV/0!</v>
      </c>
      <c r="X32" s="173">
        <f>'SITE 4'!$E$47</f>
        <v>0</v>
      </c>
      <c r="Y32" s="93">
        <f>'SITE 4'!$C$23</f>
        <v>0</v>
      </c>
      <c r="Z32" s="93" t="e">
        <f>'SITE 4'!$D$23</f>
        <v>#DIV/0!</v>
      </c>
      <c r="AA32" s="93">
        <f>'SITE 4'!$E$23</f>
        <v>0</v>
      </c>
      <c r="AB32" s="93">
        <f>'SITE 4'!$C$53</f>
        <v>0</v>
      </c>
      <c r="AC32" s="93" t="e">
        <f>'SITE 4'!$D$53</f>
        <v>#DIV/0!</v>
      </c>
      <c r="AD32" s="93">
        <f>'SITE 4'!$E$53</f>
        <v>0</v>
      </c>
      <c r="AE32" s="93">
        <f>'SITE 4'!$C$61</f>
        <v>0</v>
      </c>
      <c r="AF32" s="93" t="e">
        <f>'SITE 4'!$D$61</f>
        <v>#DIV/0!</v>
      </c>
      <c r="AG32" s="93">
        <f>'SITE 4'!$E$61</f>
        <v>0</v>
      </c>
    </row>
    <row r="33" spans="1:33" outlineLevel="1" x14ac:dyDescent="0.25">
      <c r="A33" s="796"/>
      <c r="B33" s="796"/>
      <c r="C33" s="796"/>
      <c r="D33" s="796"/>
      <c r="E33" s="796"/>
    </row>
    <row r="34" spans="1:33" ht="39.6" outlineLevel="1" x14ac:dyDescent="0.25">
      <c r="A34" s="796"/>
      <c r="B34" s="796"/>
      <c r="C34" s="796"/>
      <c r="D34" s="796"/>
      <c r="E34" s="796"/>
      <c r="H34" s="104" t="str">
        <f>'SITE 5'!$B$6</f>
        <v>PAuse Méridienne 3/5 ans</v>
      </c>
      <c r="I34" s="83" t="s">
        <v>286</v>
      </c>
      <c r="J34" s="83" t="s">
        <v>285</v>
      </c>
      <c r="K34" s="83" t="s">
        <v>284</v>
      </c>
      <c r="L34" s="83" t="s">
        <v>287</v>
      </c>
      <c r="M34" s="83" t="s">
        <v>298</v>
      </c>
      <c r="N34" s="83" t="s">
        <v>289</v>
      </c>
      <c r="O34" s="83" t="s">
        <v>309</v>
      </c>
      <c r="P34" s="83" t="s">
        <v>452</v>
      </c>
      <c r="S34" s="100"/>
      <c r="T34" s="100"/>
      <c r="U34" s="100"/>
      <c r="V34" s="100"/>
      <c r="W34" s="100"/>
      <c r="X34" s="100"/>
      <c r="Y34" s="100"/>
      <c r="Z34" s="100"/>
      <c r="AA34" s="100"/>
      <c r="AB34" s="100"/>
      <c r="AC34" s="100"/>
      <c r="AD34" s="100"/>
      <c r="AE34" s="100"/>
    </row>
    <row r="35" spans="1:33" ht="13.5" customHeight="1" outlineLevel="1" x14ac:dyDescent="0.25">
      <c r="A35" s="796"/>
      <c r="B35" s="796"/>
      <c r="C35" s="796"/>
      <c r="D35" s="796"/>
      <c r="E35" s="796"/>
      <c r="H35" s="104" t="str">
        <f>'SITE 5'!$H$6</f>
        <v>SITE 5</v>
      </c>
      <c r="I35" s="103">
        <f>'SITE 5'!$O$91</f>
        <v>0</v>
      </c>
      <c r="J35" s="103">
        <f>'SITE 5'!$O$115</f>
        <v>0</v>
      </c>
      <c r="K35" s="103">
        <f>'SITE 5'!$O$72</f>
        <v>0</v>
      </c>
      <c r="L35" s="103">
        <f>'SITE 5'!$O$72-'SITE 5'!$O$54</f>
        <v>0</v>
      </c>
      <c r="M35" s="103">
        <f>L35+AG39</f>
        <v>0</v>
      </c>
      <c r="N35" s="103" t="e">
        <f>I35/N39</f>
        <v>#DIV/0!</v>
      </c>
      <c r="O35" s="103" t="e">
        <f>N35*14</f>
        <v>#DIV/0!</v>
      </c>
      <c r="P35" s="103">
        <f>'SITE 5'!$O$48</f>
        <v>0</v>
      </c>
      <c r="S35" s="101"/>
      <c r="T35" s="101"/>
      <c r="U35" s="101"/>
      <c r="V35" s="101"/>
      <c r="W35" s="101"/>
      <c r="X35" s="101"/>
      <c r="Y35" s="102"/>
      <c r="Z35" s="102"/>
      <c r="AA35" s="102"/>
      <c r="AB35" s="102"/>
      <c r="AC35" s="102"/>
      <c r="AD35" s="102"/>
      <c r="AE35" s="102"/>
    </row>
    <row r="36" spans="1:33" ht="41.4" outlineLevel="1" x14ac:dyDescent="0.25">
      <c r="A36" s="796"/>
      <c r="B36" s="796"/>
      <c r="C36" s="796"/>
      <c r="D36" s="796"/>
      <c r="E36" s="796"/>
      <c r="H36" s="79" t="s">
        <v>233</v>
      </c>
      <c r="I36" s="676" t="s">
        <v>158</v>
      </c>
      <c r="J36" s="676" t="s">
        <v>159</v>
      </c>
      <c r="K36" s="676" t="s">
        <v>160</v>
      </c>
      <c r="L36" s="676" t="s">
        <v>161</v>
      </c>
      <c r="M36" s="677" t="s">
        <v>177</v>
      </c>
      <c r="N36" s="155" t="s">
        <v>249</v>
      </c>
      <c r="O36" s="678" t="s">
        <v>2</v>
      </c>
      <c r="P36" s="877" t="s">
        <v>525</v>
      </c>
      <c r="Q36" s="86" t="s">
        <v>451</v>
      </c>
      <c r="R36" s="86" t="s">
        <v>292</v>
      </c>
      <c r="S36" s="81" t="s">
        <v>293</v>
      </c>
      <c r="T36" s="81" t="s">
        <v>299</v>
      </c>
      <c r="U36" s="81" t="s">
        <v>300</v>
      </c>
      <c r="V36" s="81" t="s">
        <v>294</v>
      </c>
      <c r="W36" s="81" t="s">
        <v>301</v>
      </c>
      <c r="X36" s="81" t="s">
        <v>302</v>
      </c>
      <c r="Y36" s="81" t="s">
        <v>296</v>
      </c>
      <c r="Z36" s="81" t="s">
        <v>303</v>
      </c>
      <c r="AA36" s="81" t="s">
        <v>304</v>
      </c>
      <c r="AB36" s="81" t="s">
        <v>297</v>
      </c>
      <c r="AC36" s="81" t="s">
        <v>305</v>
      </c>
      <c r="AD36" s="81" t="s">
        <v>306</v>
      </c>
      <c r="AE36" s="81" t="s">
        <v>295</v>
      </c>
      <c r="AF36" s="81" t="s">
        <v>307</v>
      </c>
      <c r="AG36" s="81" t="s">
        <v>308</v>
      </c>
    </row>
    <row r="37" spans="1:33" outlineLevel="1" x14ac:dyDescent="0.25">
      <c r="A37" s="796"/>
      <c r="B37" s="796"/>
      <c r="C37" s="796"/>
      <c r="D37" s="796"/>
      <c r="E37" s="796"/>
      <c r="H37" s="87" t="s">
        <v>239</v>
      </c>
      <c r="I37" s="870">
        <f>'SITE 5'!$C$10</f>
        <v>0</v>
      </c>
      <c r="J37" s="871">
        <f>'SITE 5'!$D$10</f>
        <v>0</v>
      </c>
      <c r="K37" s="871">
        <f>'SITE 5'!$E$10</f>
        <v>0</v>
      </c>
      <c r="L37" s="871">
        <f>'SITE 5'!$F$10</f>
        <v>0</v>
      </c>
      <c r="M37" s="871">
        <f>'SITE 5'!$G$10</f>
        <v>22</v>
      </c>
      <c r="N37" s="871">
        <f>(I37+J37+K37+L37)*M37*14</f>
        <v>0</v>
      </c>
      <c r="O37" s="875">
        <f>'SITE 5'!$I$10</f>
        <v>0</v>
      </c>
      <c r="P37" s="92">
        <f>N37*O37*('SITE 1'!$W$4+'SITE 1'!$X$4)</f>
        <v>0</v>
      </c>
      <c r="Q37" s="93"/>
      <c r="R37" s="869">
        <f>IF(N37=0,0,(N37/14)*1.25)</f>
        <v>0</v>
      </c>
      <c r="S37" s="93"/>
      <c r="T37" s="93"/>
      <c r="U37" s="93"/>
      <c r="V37" s="93"/>
      <c r="W37" s="93"/>
      <c r="X37" s="93"/>
      <c r="Y37" s="93"/>
      <c r="Z37" s="93"/>
      <c r="AA37" s="93"/>
      <c r="AB37" s="93"/>
      <c r="AC37" s="93"/>
      <c r="AD37" s="93"/>
      <c r="AE37" s="93"/>
      <c r="AF37" s="93"/>
      <c r="AG37" s="93"/>
    </row>
    <row r="38" spans="1:33" outlineLevel="1" x14ac:dyDescent="0.25">
      <c r="A38" s="796"/>
      <c r="B38" s="796"/>
      <c r="C38" s="796"/>
      <c r="D38" s="796"/>
      <c r="E38" s="796"/>
      <c r="H38" s="87" t="s">
        <v>222</v>
      </c>
      <c r="I38" s="872">
        <f>'SITE 5'!$C$11</f>
        <v>0</v>
      </c>
      <c r="J38" s="871">
        <f>'SITE 5'!$D$11</f>
        <v>0</v>
      </c>
      <c r="K38" s="871">
        <f>'SITE 5'!$E$11</f>
        <v>0</v>
      </c>
      <c r="L38" s="871">
        <f>'SITE 5'!$F$11</f>
        <v>0</v>
      </c>
      <c r="M38" s="871">
        <f>'SITE 5'!$G$11</f>
        <v>14</v>
      </c>
      <c r="N38" s="871">
        <f>(I38+J38+K38+L38)*M38*14</f>
        <v>0</v>
      </c>
      <c r="O38" s="875">
        <f>'SITE 5'!$I$11</f>
        <v>0</v>
      </c>
      <c r="P38" s="92">
        <f>N38*O38*('SITE 1'!$W$4+'SITE 1'!$X$4)</f>
        <v>0</v>
      </c>
      <c r="Q38" s="93"/>
      <c r="R38" s="869">
        <f>IF(N38=0,0,(N38/14)*1.25)</f>
        <v>0</v>
      </c>
      <c r="S38" s="93"/>
      <c r="T38" s="93"/>
      <c r="U38" s="93"/>
      <c r="V38" s="93"/>
      <c r="W38" s="93"/>
      <c r="X38" s="93"/>
      <c r="Y38" s="93"/>
      <c r="Z38" s="93"/>
      <c r="AA38" s="93"/>
      <c r="AB38" s="93"/>
      <c r="AC38" s="93"/>
      <c r="AD38" s="93"/>
      <c r="AE38" s="93"/>
      <c r="AF38" s="93"/>
      <c r="AG38" s="93"/>
    </row>
    <row r="39" spans="1:33" outlineLevel="1" x14ac:dyDescent="0.25">
      <c r="A39" s="796"/>
      <c r="B39" s="796"/>
      <c r="C39" s="796"/>
      <c r="D39" s="796"/>
      <c r="E39" s="796"/>
      <c r="H39" s="87"/>
      <c r="I39" s="873">
        <f>MAX(I37,I38)</f>
        <v>0</v>
      </c>
      <c r="J39" s="873">
        <f>MAX(J37,J38)</f>
        <v>0</v>
      </c>
      <c r="K39" s="873">
        <f>MAX(K37,K38)</f>
        <v>0</v>
      </c>
      <c r="L39" s="873">
        <f>MAX(L37,L38)</f>
        <v>0</v>
      </c>
      <c r="M39" s="874">
        <f>SUM(M37:M38)</f>
        <v>36</v>
      </c>
      <c r="N39" s="874">
        <f>N37+N38</f>
        <v>0</v>
      </c>
      <c r="O39" s="876"/>
      <c r="P39" s="92">
        <f>SUM(P37:P38)</f>
        <v>0</v>
      </c>
      <c r="Q39" s="93">
        <f>'SITE 1'!$V$14*SUM(I39:L39)*'SITE 1'!$W$14</f>
        <v>0</v>
      </c>
      <c r="R39" s="93">
        <f>SUM(R37:R38)</f>
        <v>0</v>
      </c>
      <c r="S39" s="93">
        <f>'SITE 5'!$C$29</f>
        <v>0</v>
      </c>
      <c r="T39" s="93" t="e">
        <f>'SITE 5'!$D$29</f>
        <v>#DIV/0!</v>
      </c>
      <c r="U39" s="93">
        <f>'SITE 5'!$E$29</f>
        <v>0</v>
      </c>
      <c r="V39" s="93">
        <f>'SITE 5'!$C$47</f>
        <v>0</v>
      </c>
      <c r="W39" s="93" t="e">
        <f>'SITE 5'!$D$47</f>
        <v>#DIV/0!</v>
      </c>
      <c r="X39" s="173">
        <f>'SITE 5'!$E$47</f>
        <v>0</v>
      </c>
      <c r="Y39" s="93">
        <f>'SITE 5'!$C$23</f>
        <v>0</v>
      </c>
      <c r="Z39" s="93" t="e">
        <f>'SITE 5'!$D$23</f>
        <v>#DIV/0!</v>
      </c>
      <c r="AA39" s="93">
        <f>'SITE 5'!$E$23</f>
        <v>0</v>
      </c>
      <c r="AB39" s="93">
        <f>'SITE 5'!$C$53</f>
        <v>0</v>
      </c>
      <c r="AC39" s="93" t="e">
        <f>'SITE 5'!$D$53</f>
        <v>#DIV/0!</v>
      </c>
      <c r="AD39" s="93">
        <f>'SITE 5'!$E$53</f>
        <v>0</v>
      </c>
      <c r="AE39" s="93">
        <f>'SITE 5'!$C$61</f>
        <v>0</v>
      </c>
      <c r="AF39" s="93" t="e">
        <f>'SITE 5'!$D$61</f>
        <v>#DIV/0!</v>
      </c>
      <c r="AG39" s="93">
        <f>'SITE 5'!$E$61</f>
        <v>0</v>
      </c>
    </row>
    <row r="40" spans="1:33" outlineLevel="1" x14ac:dyDescent="0.25">
      <c r="A40" s="796"/>
      <c r="B40" s="796"/>
      <c r="C40" s="796"/>
      <c r="D40" s="796"/>
      <c r="E40" s="796"/>
    </row>
    <row r="41" spans="1:33" ht="39.6" outlineLevel="1" x14ac:dyDescent="0.25">
      <c r="A41" s="796"/>
      <c r="B41" s="796"/>
      <c r="C41" s="796"/>
      <c r="D41" s="796"/>
      <c r="E41" s="796"/>
      <c r="H41" s="104" t="str">
        <f>'SITE 6'!$B$6</f>
        <v>PAuse Méridienne 3/5 ans</v>
      </c>
      <c r="I41" s="83" t="s">
        <v>286</v>
      </c>
      <c r="J41" s="83" t="s">
        <v>285</v>
      </c>
      <c r="K41" s="83" t="s">
        <v>284</v>
      </c>
      <c r="L41" s="83" t="s">
        <v>287</v>
      </c>
      <c r="M41" s="83" t="s">
        <v>298</v>
      </c>
      <c r="N41" s="83" t="s">
        <v>289</v>
      </c>
      <c r="O41" s="83" t="s">
        <v>309</v>
      </c>
      <c r="P41" s="83" t="s">
        <v>452</v>
      </c>
      <c r="S41" s="100"/>
      <c r="T41" s="100"/>
      <c r="U41" s="100"/>
      <c r="V41" s="100"/>
      <c r="W41" s="100"/>
      <c r="X41" s="100"/>
      <c r="Y41" s="100"/>
      <c r="Z41" s="100"/>
      <c r="AA41" s="100"/>
      <c r="AB41" s="100"/>
      <c r="AC41" s="100"/>
      <c r="AD41" s="100"/>
      <c r="AE41" s="100"/>
    </row>
    <row r="42" spans="1:33" ht="13.5" customHeight="1" outlineLevel="1" x14ac:dyDescent="0.25">
      <c r="A42" s="796"/>
      <c r="B42" s="796"/>
      <c r="C42" s="796"/>
      <c r="D42" s="796"/>
      <c r="E42" s="796"/>
      <c r="H42" s="104" t="str">
        <f>'SITE 6'!$H$6</f>
        <v>SITE 6</v>
      </c>
      <c r="I42" s="103">
        <f>'SITE 6'!$O$91</f>
        <v>0</v>
      </c>
      <c r="J42" s="103">
        <f>'SITE 6'!$O$115</f>
        <v>0</v>
      </c>
      <c r="K42" s="103">
        <f>'SITE 6'!$O$72</f>
        <v>0</v>
      </c>
      <c r="L42" s="103">
        <f>'SITE 6'!$O$72-'SITE 6'!$O$54</f>
        <v>0</v>
      </c>
      <c r="M42" s="103">
        <f>L42+AG46</f>
        <v>0</v>
      </c>
      <c r="N42" s="103" t="e">
        <f>I42/N46</f>
        <v>#DIV/0!</v>
      </c>
      <c r="O42" s="103" t="e">
        <f>N42*14</f>
        <v>#DIV/0!</v>
      </c>
      <c r="P42" s="103">
        <f>'SITE 6'!$O$48</f>
        <v>0</v>
      </c>
      <c r="S42" s="101"/>
      <c r="T42" s="101"/>
      <c r="U42" s="101"/>
      <c r="V42" s="101"/>
      <c r="W42" s="101"/>
      <c r="X42" s="101"/>
      <c r="Y42" s="102"/>
      <c r="Z42" s="102"/>
      <c r="AA42" s="102"/>
      <c r="AB42" s="102"/>
      <c r="AC42" s="102"/>
      <c r="AD42" s="102"/>
      <c r="AE42" s="102"/>
    </row>
    <row r="43" spans="1:33" ht="41.4" outlineLevel="1" x14ac:dyDescent="0.25">
      <c r="A43" s="796"/>
      <c r="B43" s="796"/>
      <c r="C43" s="796"/>
      <c r="D43" s="796"/>
      <c r="E43" s="796"/>
      <c r="H43" s="79" t="s">
        <v>233</v>
      </c>
      <c r="I43" s="676" t="s">
        <v>158</v>
      </c>
      <c r="J43" s="676" t="s">
        <v>159</v>
      </c>
      <c r="K43" s="676" t="s">
        <v>160</v>
      </c>
      <c r="L43" s="676" t="s">
        <v>161</v>
      </c>
      <c r="M43" s="677" t="s">
        <v>177</v>
      </c>
      <c r="N43" s="155" t="s">
        <v>249</v>
      </c>
      <c r="O43" s="678" t="s">
        <v>2</v>
      </c>
      <c r="P43" s="877" t="s">
        <v>525</v>
      </c>
      <c r="Q43" s="86" t="s">
        <v>451</v>
      </c>
      <c r="R43" s="86" t="s">
        <v>292</v>
      </c>
      <c r="S43" s="81" t="s">
        <v>293</v>
      </c>
      <c r="T43" s="81" t="s">
        <v>299</v>
      </c>
      <c r="U43" s="81" t="s">
        <v>300</v>
      </c>
      <c r="V43" s="81" t="s">
        <v>294</v>
      </c>
      <c r="W43" s="81" t="s">
        <v>301</v>
      </c>
      <c r="X43" s="81" t="s">
        <v>302</v>
      </c>
      <c r="Y43" s="81" t="s">
        <v>296</v>
      </c>
      <c r="Z43" s="81" t="s">
        <v>303</v>
      </c>
      <c r="AA43" s="81" t="s">
        <v>304</v>
      </c>
      <c r="AB43" s="81" t="s">
        <v>297</v>
      </c>
      <c r="AC43" s="81" t="s">
        <v>305</v>
      </c>
      <c r="AD43" s="81" t="s">
        <v>306</v>
      </c>
      <c r="AE43" s="81" t="s">
        <v>295</v>
      </c>
      <c r="AF43" s="81" t="s">
        <v>307</v>
      </c>
      <c r="AG43" s="81" t="s">
        <v>308</v>
      </c>
    </row>
    <row r="44" spans="1:33" outlineLevel="1" x14ac:dyDescent="0.25">
      <c r="A44" s="796"/>
      <c r="B44" s="796"/>
      <c r="C44" s="796"/>
      <c r="D44" s="796"/>
      <c r="E44" s="796"/>
      <c r="H44" s="87" t="s">
        <v>239</v>
      </c>
      <c r="I44" s="870">
        <f>'SITE 6'!$C$10</f>
        <v>0</v>
      </c>
      <c r="J44" s="871">
        <f>'SITE 6'!$D$10</f>
        <v>0</v>
      </c>
      <c r="K44" s="871">
        <f>'SITE 6'!$E$10</f>
        <v>0</v>
      </c>
      <c r="L44" s="871">
        <f>'SITE 6'!$F$10</f>
        <v>0</v>
      </c>
      <c r="M44" s="871">
        <f>'SITE 6'!$G$10</f>
        <v>22</v>
      </c>
      <c r="N44" s="871">
        <f>(I44+J44+K44+L44)*M44*14</f>
        <v>0</v>
      </c>
      <c r="O44" s="875">
        <f>'SITE 6'!$I$10</f>
        <v>0</v>
      </c>
      <c r="P44" s="92">
        <f>N44*O44*('SITE 1'!$W$4+'SITE 1'!$X$4)</f>
        <v>0</v>
      </c>
      <c r="Q44" s="93"/>
      <c r="R44" s="869">
        <f>IF(N44=0,0,(N44/14)*1.25)</f>
        <v>0</v>
      </c>
      <c r="S44" s="93"/>
      <c r="T44" s="93"/>
      <c r="U44" s="93"/>
      <c r="V44" s="93"/>
      <c r="W44" s="93"/>
      <c r="X44" s="93"/>
      <c r="Y44" s="93"/>
      <c r="Z44" s="93"/>
      <c r="AA44" s="93"/>
      <c r="AB44" s="93"/>
      <c r="AC44" s="93"/>
      <c r="AD44" s="93"/>
      <c r="AE44" s="93"/>
      <c r="AF44" s="93"/>
      <c r="AG44" s="93"/>
    </row>
    <row r="45" spans="1:33" outlineLevel="1" x14ac:dyDescent="0.25">
      <c r="A45" s="796"/>
      <c r="B45" s="796"/>
      <c r="C45" s="796"/>
      <c r="D45" s="796"/>
      <c r="E45" s="796"/>
      <c r="H45" s="87" t="s">
        <v>222</v>
      </c>
      <c r="I45" s="872">
        <f>'SITE 6'!$C$11</f>
        <v>0</v>
      </c>
      <c r="J45" s="871">
        <f>'SITE 6'!$D$11</f>
        <v>0</v>
      </c>
      <c r="K45" s="871">
        <f>'SITE 6'!$E$11</f>
        <v>0</v>
      </c>
      <c r="L45" s="871">
        <f>'SITE 6'!$F$11</f>
        <v>0</v>
      </c>
      <c r="M45" s="871">
        <f>'SITE 6'!$G$11</f>
        <v>14</v>
      </c>
      <c r="N45" s="871">
        <f>(I45+J45+K45+L45)*M45*14</f>
        <v>0</v>
      </c>
      <c r="O45" s="875">
        <f>'SITE 6'!$I$11</f>
        <v>0</v>
      </c>
      <c r="P45" s="92">
        <f>N45*O45*('SITE 1'!$W$4+'SITE 1'!$X$4)</f>
        <v>0</v>
      </c>
      <c r="Q45" s="93"/>
      <c r="R45" s="869">
        <f>IF(N45=0,0,(N45/14)*1.25)</f>
        <v>0</v>
      </c>
      <c r="S45" s="93"/>
      <c r="T45" s="93"/>
      <c r="U45" s="93"/>
      <c r="V45" s="93"/>
      <c r="W45" s="93"/>
      <c r="X45" s="93"/>
      <c r="Y45" s="93"/>
      <c r="Z45" s="93"/>
      <c r="AA45" s="93"/>
      <c r="AB45" s="93"/>
      <c r="AC45" s="93"/>
      <c r="AD45" s="93"/>
      <c r="AE45" s="93"/>
      <c r="AF45" s="93"/>
      <c r="AG45" s="93"/>
    </row>
    <row r="46" spans="1:33" outlineLevel="1" x14ac:dyDescent="0.25">
      <c r="A46" s="796"/>
      <c r="B46" s="796"/>
      <c r="C46" s="796"/>
      <c r="D46" s="796"/>
      <c r="E46" s="796"/>
      <c r="H46" s="87"/>
      <c r="I46" s="873">
        <f>MAX(I44,I45)</f>
        <v>0</v>
      </c>
      <c r="J46" s="873">
        <f>MAX(J44,J45)</f>
        <v>0</v>
      </c>
      <c r="K46" s="873">
        <f>MAX(K44,K45)</f>
        <v>0</v>
      </c>
      <c r="L46" s="873">
        <f>MAX(L44,L45)</f>
        <v>0</v>
      </c>
      <c r="M46" s="874">
        <f>SUM(M44:M45)</f>
        <v>36</v>
      </c>
      <c r="N46" s="874">
        <f>N44+N45</f>
        <v>0</v>
      </c>
      <c r="O46" s="876"/>
      <c r="P46" s="92">
        <f>SUM(P44:P45)</f>
        <v>0</v>
      </c>
      <c r="Q46" s="93">
        <f>'SITE 1'!$V$14*SUM(I46:L46)*'SITE 1'!$W$14</f>
        <v>0</v>
      </c>
      <c r="R46" s="93">
        <f>SUM(R44:R45)</f>
        <v>0</v>
      </c>
      <c r="S46" s="93">
        <f>'SITE 6'!$C$29</f>
        <v>0</v>
      </c>
      <c r="T46" s="93" t="e">
        <f>'SITE 6'!$D$29</f>
        <v>#DIV/0!</v>
      </c>
      <c r="U46" s="93">
        <f>'SITE 6'!$E$29</f>
        <v>0</v>
      </c>
      <c r="V46" s="93">
        <f>'SITE 6'!$C$47</f>
        <v>0</v>
      </c>
      <c r="W46" s="93" t="e">
        <f>'SITE 6'!$D$47</f>
        <v>#DIV/0!</v>
      </c>
      <c r="X46" s="173">
        <f>'SITE 6'!$E$47</f>
        <v>0</v>
      </c>
      <c r="Y46" s="93">
        <f>'SITE 6'!$C$23</f>
        <v>0</v>
      </c>
      <c r="Z46" s="93" t="e">
        <f>'SITE 6'!$D$23</f>
        <v>#DIV/0!</v>
      </c>
      <c r="AA46" s="93">
        <f>'SITE 6'!$E$23</f>
        <v>0</v>
      </c>
      <c r="AB46" s="93">
        <f>'SITE 6'!$C$53</f>
        <v>0</v>
      </c>
      <c r="AC46" s="93" t="e">
        <f>'SITE 6'!$D$53</f>
        <v>#DIV/0!</v>
      </c>
      <c r="AD46" s="93">
        <f>'SITE 6'!$E$53</f>
        <v>0</v>
      </c>
      <c r="AE46" s="93">
        <f>'SITE 6'!$C$61</f>
        <v>0</v>
      </c>
      <c r="AF46" s="93" t="e">
        <f>'SITE 6'!$D$61</f>
        <v>#DIV/0!</v>
      </c>
      <c r="AG46" s="93">
        <f>'SITE 6'!$E$61</f>
        <v>0</v>
      </c>
    </row>
    <row r="47" spans="1:33" outlineLevel="1" x14ac:dyDescent="0.25">
      <c r="A47" s="796"/>
      <c r="B47" s="796"/>
      <c r="C47" s="796"/>
      <c r="D47" s="796"/>
      <c r="E47" s="796"/>
    </row>
    <row r="48" spans="1:33" ht="39.6" outlineLevel="1" x14ac:dyDescent="0.25">
      <c r="A48" s="796"/>
      <c r="B48" s="796"/>
      <c r="C48" s="796"/>
      <c r="D48" s="796"/>
      <c r="E48" s="796"/>
      <c r="H48" s="104" t="str">
        <f>'SITE 7'!$B$6</f>
        <v>PAuse Méridienne 3/5 ans</v>
      </c>
      <c r="I48" s="83" t="s">
        <v>286</v>
      </c>
      <c r="J48" s="83" t="s">
        <v>285</v>
      </c>
      <c r="K48" s="83" t="s">
        <v>284</v>
      </c>
      <c r="L48" s="83" t="s">
        <v>287</v>
      </c>
      <c r="M48" s="83" t="s">
        <v>298</v>
      </c>
      <c r="N48" s="83" t="s">
        <v>289</v>
      </c>
      <c r="O48" s="83" t="s">
        <v>309</v>
      </c>
      <c r="P48" s="83" t="s">
        <v>452</v>
      </c>
      <c r="S48" s="100"/>
      <c r="T48" s="100"/>
      <c r="U48" s="100"/>
      <c r="V48" s="100"/>
      <c r="W48" s="100"/>
      <c r="X48" s="100"/>
      <c r="Y48" s="100"/>
      <c r="Z48" s="100"/>
      <c r="AA48" s="100"/>
      <c r="AB48" s="100"/>
      <c r="AC48" s="100"/>
      <c r="AD48" s="100"/>
      <c r="AE48" s="100"/>
    </row>
    <row r="49" spans="1:33" outlineLevel="1" x14ac:dyDescent="0.25">
      <c r="A49" s="796"/>
      <c r="B49" s="796"/>
      <c r="C49" s="796"/>
      <c r="D49" s="796"/>
      <c r="E49" s="796"/>
      <c r="H49" s="104" t="str">
        <f>'SITE 7'!$H$6</f>
        <v>SITE 7</v>
      </c>
      <c r="I49" s="103">
        <f>'SITE 7'!$O$91</f>
        <v>0</v>
      </c>
      <c r="J49" s="103">
        <f>'SITE 7'!$O$115</f>
        <v>0</v>
      </c>
      <c r="K49" s="103">
        <f>'SITE 7'!$O$72</f>
        <v>0</v>
      </c>
      <c r="L49" s="103">
        <f>'SITE 7'!$O$72-'SITE 7'!$O$54</f>
        <v>0</v>
      </c>
      <c r="M49" s="103">
        <f>L49+AG53</f>
        <v>0</v>
      </c>
      <c r="N49" s="103" t="e">
        <f>I49/N53</f>
        <v>#DIV/0!</v>
      </c>
      <c r="O49" s="103" t="e">
        <f>N49*14</f>
        <v>#DIV/0!</v>
      </c>
      <c r="P49" s="103">
        <f>'SITE 7'!$O$48</f>
        <v>0</v>
      </c>
      <c r="S49" s="101"/>
      <c r="T49" s="101"/>
      <c r="U49" s="101"/>
      <c r="V49" s="101"/>
      <c r="W49" s="101"/>
      <c r="X49" s="101"/>
      <c r="Y49" s="102"/>
      <c r="Z49" s="102"/>
      <c r="AA49" s="102"/>
      <c r="AB49" s="102"/>
      <c r="AC49" s="102"/>
      <c r="AD49" s="102"/>
      <c r="AE49" s="102"/>
    </row>
    <row r="50" spans="1:33" ht="41.4" outlineLevel="1" x14ac:dyDescent="0.25">
      <c r="A50" s="796"/>
      <c r="B50" s="796"/>
      <c r="C50" s="796"/>
      <c r="D50" s="796"/>
      <c r="E50" s="796"/>
      <c r="H50" s="79" t="s">
        <v>233</v>
      </c>
      <c r="I50" s="676" t="s">
        <v>158</v>
      </c>
      <c r="J50" s="676" t="s">
        <v>159</v>
      </c>
      <c r="K50" s="676" t="s">
        <v>160</v>
      </c>
      <c r="L50" s="676" t="s">
        <v>161</v>
      </c>
      <c r="M50" s="677" t="s">
        <v>177</v>
      </c>
      <c r="N50" s="155" t="s">
        <v>249</v>
      </c>
      <c r="O50" s="678" t="s">
        <v>2</v>
      </c>
      <c r="P50" s="877" t="s">
        <v>525</v>
      </c>
      <c r="Q50" s="86" t="s">
        <v>451</v>
      </c>
      <c r="R50" s="86" t="s">
        <v>292</v>
      </c>
      <c r="S50" s="81" t="s">
        <v>293</v>
      </c>
      <c r="T50" s="81" t="s">
        <v>299</v>
      </c>
      <c r="U50" s="81" t="s">
        <v>300</v>
      </c>
      <c r="V50" s="81" t="s">
        <v>294</v>
      </c>
      <c r="W50" s="81" t="s">
        <v>301</v>
      </c>
      <c r="X50" s="81" t="s">
        <v>302</v>
      </c>
      <c r="Y50" s="81" t="s">
        <v>296</v>
      </c>
      <c r="Z50" s="81" t="s">
        <v>303</v>
      </c>
      <c r="AA50" s="81" t="s">
        <v>304</v>
      </c>
      <c r="AB50" s="81" t="s">
        <v>297</v>
      </c>
      <c r="AC50" s="81" t="s">
        <v>305</v>
      </c>
      <c r="AD50" s="81" t="s">
        <v>306</v>
      </c>
      <c r="AE50" s="81" t="s">
        <v>295</v>
      </c>
      <c r="AF50" s="81" t="s">
        <v>307</v>
      </c>
      <c r="AG50" s="81" t="s">
        <v>308</v>
      </c>
    </row>
    <row r="51" spans="1:33" outlineLevel="1" x14ac:dyDescent="0.25">
      <c r="A51" s="796"/>
      <c r="B51" s="796"/>
      <c r="C51" s="796"/>
      <c r="D51" s="796"/>
      <c r="E51" s="796"/>
      <c r="H51" s="87" t="s">
        <v>239</v>
      </c>
      <c r="I51" s="870">
        <f>'SITE 7'!$C$10</f>
        <v>0</v>
      </c>
      <c r="J51" s="871">
        <f>'SITE 7'!$D$10</f>
        <v>0</v>
      </c>
      <c r="K51" s="871">
        <f>'SITE 7'!$E$10</f>
        <v>0</v>
      </c>
      <c r="L51" s="871">
        <f>'SITE 7'!$F$10</f>
        <v>0</v>
      </c>
      <c r="M51" s="871">
        <f>'SITE 7'!$G$10</f>
        <v>22</v>
      </c>
      <c r="N51" s="871">
        <f>(I51+J51+K51+L51)*M51*14</f>
        <v>0</v>
      </c>
      <c r="O51" s="875">
        <f>'SITE 7'!$I$10</f>
        <v>0</v>
      </c>
      <c r="P51" s="92">
        <f>N51*O51*('SITE 1'!$W$4+'SITE 1'!$X$4)</f>
        <v>0</v>
      </c>
      <c r="Q51" s="93"/>
      <c r="R51" s="869">
        <f>IF(N51=0,0,(N51/14)*1.25)</f>
        <v>0</v>
      </c>
      <c r="S51" s="93"/>
      <c r="T51" s="93"/>
      <c r="U51" s="93"/>
      <c r="V51" s="93"/>
      <c r="W51" s="93"/>
      <c r="X51" s="93"/>
      <c r="Y51" s="93"/>
      <c r="Z51" s="93"/>
      <c r="AA51" s="93"/>
      <c r="AB51" s="93"/>
      <c r="AC51" s="93"/>
      <c r="AD51" s="93"/>
      <c r="AE51" s="93"/>
      <c r="AF51" s="93"/>
      <c r="AG51" s="93"/>
    </row>
    <row r="52" spans="1:33" outlineLevel="1" x14ac:dyDescent="0.25">
      <c r="A52" s="796"/>
      <c r="B52" s="796"/>
      <c r="C52" s="796"/>
      <c r="D52" s="796"/>
      <c r="E52" s="796"/>
      <c r="H52" s="87" t="s">
        <v>222</v>
      </c>
      <c r="I52" s="872">
        <f>'SITE 7'!$C$11</f>
        <v>0</v>
      </c>
      <c r="J52" s="871">
        <f>'SITE 7'!$D$11</f>
        <v>0</v>
      </c>
      <c r="K52" s="871">
        <f>'SITE 7'!$E$11</f>
        <v>0</v>
      </c>
      <c r="L52" s="871">
        <f>'SITE 7'!$F$11</f>
        <v>0</v>
      </c>
      <c r="M52" s="871">
        <f>'SITE 7'!$G$11</f>
        <v>14</v>
      </c>
      <c r="N52" s="871">
        <f>(I52+J52+K52+L52)*M52*14</f>
        <v>0</v>
      </c>
      <c r="O52" s="875">
        <f>'SITE 7'!$I$11</f>
        <v>0</v>
      </c>
      <c r="P52" s="92">
        <f>N52*O52*('SITE 1'!$W$4+'SITE 1'!$X$4)</f>
        <v>0</v>
      </c>
      <c r="Q52" s="93"/>
      <c r="R52" s="869">
        <f>IF(N52=0,0,(N52/14)*1.25)</f>
        <v>0</v>
      </c>
      <c r="S52" s="93"/>
      <c r="T52" s="93"/>
      <c r="U52" s="93"/>
      <c r="V52" s="93"/>
      <c r="W52" s="93"/>
      <c r="X52" s="93"/>
      <c r="Y52" s="93"/>
      <c r="Z52" s="93"/>
      <c r="AA52" s="93"/>
      <c r="AB52" s="93"/>
      <c r="AC52" s="93"/>
      <c r="AD52" s="93"/>
      <c r="AE52" s="93"/>
      <c r="AF52" s="93"/>
      <c r="AG52" s="93"/>
    </row>
    <row r="53" spans="1:33" outlineLevel="1" x14ac:dyDescent="0.25">
      <c r="A53" s="796"/>
      <c r="B53" s="796"/>
      <c r="C53" s="796"/>
      <c r="D53" s="796"/>
      <c r="E53" s="796"/>
      <c r="H53" s="87"/>
      <c r="I53" s="873">
        <f>MAX(I51,I52)</f>
        <v>0</v>
      </c>
      <c r="J53" s="873">
        <f>MAX(J51,J52)</f>
        <v>0</v>
      </c>
      <c r="K53" s="873">
        <f>MAX(K51,K52)</f>
        <v>0</v>
      </c>
      <c r="L53" s="873">
        <f>MAX(L51,L52)</f>
        <v>0</v>
      </c>
      <c r="M53" s="874">
        <f>SUM(M51:M52)</f>
        <v>36</v>
      </c>
      <c r="N53" s="874">
        <f>N51+N52</f>
        <v>0</v>
      </c>
      <c r="O53" s="876"/>
      <c r="P53" s="92">
        <f>SUM(P51:P52)</f>
        <v>0</v>
      </c>
      <c r="Q53" s="93">
        <f>'SITE 1'!$V$14*SUM(I53:L53)*'SITE 1'!$W$14</f>
        <v>0</v>
      </c>
      <c r="R53" s="93">
        <f>SUM(R51:R52)</f>
        <v>0</v>
      </c>
      <c r="S53" s="93">
        <f>'SITE 7'!$C$29</f>
        <v>0</v>
      </c>
      <c r="T53" s="93" t="e">
        <f>'SITE 7'!$D$29</f>
        <v>#DIV/0!</v>
      </c>
      <c r="U53" s="93">
        <f>'SITE 7'!$E$29</f>
        <v>0</v>
      </c>
      <c r="V53" s="93">
        <f>'SITE 7'!$C$47</f>
        <v>0</v>
      </c>
      <c r="W53" s="93" t="e">
        <f>'SITE 7'!$D$47</f>
        <v>#DIV/0!</v>
      </c>
      <c r="X53" s="173">
        <f>'SITE 7'!$E$47</f>
        <v>0</v>
      </c>
      <c r="Y53" s="93">
        <f>'SITE 7'!$C$23</f>
        <v>0</v>
      </c>
      <c r="Z53" s="93" t="e">
        <f>'SITE 7'!$D$23</f>
        <v>#DIV/0!</v>
      </c>
      <c r="AA53" s="93">
        <f>'SITE 7'!$E$23</f>
        <v>0</v>
      </c>
      <c r="AB53" s="93">
        <f>'SITE 7'!$C$53</f>
        <v>0</v>
      </c>
      <c r="AC53" s="93" t="e">
        <f>'SITE 7'!$D$53</f>
        <v>#DIV/0!</v>
      </c>
      <c r="AD53" s="93">
        <f>'SITE 7'!$E$53</f>
        <v>0</v>
      </c>
      <c r="AE53" s="93">
        <f>'SITE 7'!$C$61</f>
        <v>0</v>
      </c>
      <c r="AF53" s="93" t="e">
        <f>'SITE 7'!$D$61</f>
        <v>#DIV/0!</v>
      </c>
      <c r="AG53" s="93">
        <f>'SITE 7'!$E$61</f>
        <v>0</v>
      </c>
    </row>
    <row r="54" spans="1:33" outlineLevel="1" x14ac:dyDescent="0.25">
      <c r="A54" s="796"/>
      <c r="B54" s="796"/>
      <c r="C54" s="796"/>
      <c r="D54" s="796"/>
      <c r="E54" s="796"/>
    </row>
    <row r="55" spans="1:33" ht="39.6" outlineLevel="1" x14ac:dyDescent="0.25">
      <c r="A55" s="796"/>
      <c r="B55" s="796"/>
      <c r="C55" s="796"/>
      <c r="D55" s="796"/>
      <c r="E55" s="796"/>
      <c r="H55" s="104" t="str">
        <f>'SITE 8'!$B$6</f>
        <v>PAuse Méridienne 3/5 ans</v>
      </c>
      <c r="I55" s="83" t="s">
        <v>286</v>
      </c>
      <c r="J55" s="83" t="s">
        <v>285</v>
      </c>
      <c r="K55" s="83" t="s">
        <v>284</v>
      </c>
      <c r="L55" s="83" t="s">
        <v>287</v>
      </c>
      <c r="M55" s="83" t="s">
        <v>298</v>
      </c>
      <c r="N55" s="83" t="s">
        <v>289</v>
      </c>
      <c r="O55" s="83" t="s">
        <v>309</v>
      </c>
      <c r="P55" s="83" t="s">
        <v>452</v>
      </c>
      <c r="S55" s="100"/>
      <c r="T55" s="100"/>
      <c r="U55" s="100"/>
      <c r="V55" s="100"/>
      <c r="W55" s="100"/>
      <c r="X55" s="100"/>
      <c r="Y55" s="100"/>
      <c r="Z55" s="100"/>
      <c r="AA55" s="100"/>
      <c r="AB55" s="100"/>
      <c r="AC55" s="100"/>
      <c r="AD55" s="100"/>
      <c r="AE55" s="100"/>
    </row>
    <row r="56" spans="1:33" outlineLevel="1" x14ac:dyDescent="0.25">
      <c r="A56" s="796"/>
      <c r="B56" s="796"/>
      <c r="C56" s="796"/>
      <c r="D56" s="796"/>
      <c r="E56" s="796"/>
      <c r="H56" s="104" t="str">
        <f>'SITE 8'!$H$6</f>
        <v>SITE 8</v>
      </c>
      <c r="I56" s="103">
        <f>'SITE 8'!$O$91</f>
        <v>0</v>
      </c>
      <c r="J56" s="103">
        <f>'SITE 8'!$O$115</f>
        <v>0</v>
      </c>
      <c r="K56" s="103">
        <f>'SITE 8'!$O$72</f>
        <v>0</v>
      </c>
      <c r="L56" s="103">
        <f>'SITE 8'!$O$72-'SITE 8'!$O$54</f>
        <v>0</v>
      </c>
      <c r="M56" s="103">
        <f>L56+AG60</f>
        <v>0</v>
      </c>
      <c r="N56" s="103" t="e">
        <f>I56/N60</f>
        <v>#DIV/0!</v>
      </c>
      <c r="O56" s="103" t="e">
        <f>N56*14</f>
        <v>#DIV/0!</v>
      </c>
      <c r="P56" s="103">
        <f>'SITE 8'!$O$48</f>
        <v>0</v>
      </c>
      <c r="S56" s="101"/>
      <c r="T56" s="101"/>
      <c r="U56" s="101"/>
      <c r="V56" s="101"/>
      <c r="W56" s="101"/>
      <c r="X56" s="101"/>
      <c r="Y56" s="102"/>
      <c r="Z56" s="102"/>
      <c r="AA56" s="102"/>
      <c r="AB56" s="102"/>
      <c r="AC56" s="102"/>
      <c r="AD56" s="102"/>
      <c r="AE56" s="102"/>
    </row>
    <row r="57" spans="1:33" ht="41.4" outlineLevel="1" x14ac:dyDescent="0.25">
      <c r="A57" s="796"/>
      <c r="B57" s="796"/>
      <c r="C57" s="796"/>
      <c r="D57" s="796"/>
      <c r="E57" s="796"/>
      <c r="H57" s="79" t="s">
        <v>233</v>
      </c>
      <c r="I57" s="676" t="s">
        <v>158</v>
      </c>
      <c r="J57" s="676" t="s">
        <v>159</v>
      </c>
      <c r="K57" s="676" t="s">
        <v>160</v>
      </c>
      <c r="L57" s="676" t="s">
        <v>161</v>
      </c>
      <c r="M57" s="677" t="s">
        <v>177</v>
      </c>
      <c r="N57" s="155" t="s">
        <v>249</v>
      </c>
      <c r="O57" s="678" t="s">
        <v>2</v>
      </c>
      <c r="P57" s="877" t="s">
        <v>525</v>
      </c>
      <c r="Q57" s="86" t="s">
        <v>451</v>
      </c>
      <c r="R57" s="86" t="s">
        <v>292</v>
      </c>
      <c r="S57" s="81" t="s">
        <v>293</v>
      </c>
      <c r="T57" s="81" t="s">
        <v>299</v>
      </c>
      <c r="U57" s="81" t="s">
        <v>300</v>
      </c>
      <c r="V57" s="81" t="s">
        <v>294</v>
      </c>
      <c r="W57" s="81" t="s">
        <v>301</v>
      </c>
      <c r="X57" s="81" t="s">
        <v>302</v>
      </c>
      <c r="Y57" s="81" t="s">
        <v>296</v>
      </c>
      <c r="Z57" s="81" t="s">
        <v>303</v>
      </c>
      <c r="AA57" s="81" t="s">
        <v>304</v>
      </c>
      <c r="AB57" s="81" t="s">
        <v>297</v>
      </c>
      <c r="AC57" s="81" t="s">
        <v>305</v>
      </c>
      <c r="AD57" s="81" t="s">
        <v>306</v>
      </c>
      <c r="AE57" s="81" t="s">
        <v>295</v>
      </c>
      <c r="AF57" s="81" t="s">
        <v>307</v>
      </c>
      <c r="AG57" s="81" t="s">
        <v>308</v>
      </c>
    </row>
    <row r="58" spans="1:33" outlineLevel="1" x14ac:dyDescent="0.25">
      <c r="A58" s="796"/>
      <c r="B58" s="796"/>
      <c r="C58" s="796"/>
      <c r="D58" s="796"/>
      <c r="E58" s="796"/>
      <c r="H58" s="87" t="s">
        <v>239</v>
      </c>
      <c r="I58" s="870">
        <f>'SITE 8'!$C$10</f>
        <v>0</v>
      </c>
      <c r="J58" s="871">
        <f>'SITE 8'!$D$10</f>
        <v>0</v>
      </c>
      <c r="K58" s="871">
        <f>'SITE 8'!$E$10</f>
        <v>0</v>
      </c>
      <c r="L58" s="871">
        <f>'SITE 8'!$F$10</f>
        <v>0</v>
      </c>
      <c r="M58" s="871">
        <f>'SITE 8'!$G$10</f>
        <v>22</v>
      </c>
      <c r="N58" s="871">
        <f>(I58+J58+K58+L58)*M58*14</f>
        <v>0</v>
      </c>
      <c r="O58" s="875">
        <f>'SITE 8'!$I$10</f>
        <v>0</v>
      </c>
      <c r="P58" s="92">
        <f>N58*O58*('SITE 1'!$W$4+'SITE 1'!$X$4)</f>
        <v>0</v>
      </c>
      <c r="Q58" s="93"/>
      <c r="R58" s="869">
        <f>IF(N58=0,0,(N58/14)*1.25)</f>
        <v>0</v>
      </c>
      <c r="S58" s="93"/>
      <c r="T58" s="93"/>
      <c r="U58" s="93"/>
      <c r="V58" s="93"/>
      <c r="W58" s="93"/>
      <c r="X58" s="93"/>
      <c r="Y58" s="93"/>
      <c r="Z58" s="93"/>
      <c r="AA58" s="93"/>
      <c r="AB58" s="93"/>
      <c r="AC58" s="93"/>
      <c r="AD58" s="93"/>
      <c r="AE58" s="93"/>
      <c r="AF58" s="93"/>
      <c r="AG58" s="93"/>
    </row>
    <row r="59" spans="1:33" outlineLevel="1" x14ac:dyDescent="0.25">
      <c r="A59" s="796"/>
      <c r="B59" s="796"/>
      <c r="C59" s="796"/>
      <c r="D59" s="796"/>
      <c r="E59" s="796"/>
      <c r="H59" s="87" t="s">
        <v>222</v>
      </c>
      <c r="I59" s="872">
        <f>'SITE 8'!$C$11</f>
        <v>0</v>
      </c>
      <c r="J59" s="871">
        <f>'SITE 8'!$D$11</f>
        <v>0</v>
      </c>
      <c r="K59" s="871">
        <f>'SITE 8'!$E$11</f>
        <v>0</v>
      </c>
      <c r="L59" s="871">
        <f>'SITE 8'!$F$11</f>
        <v>0</v>
      </c>
      <c r="M59" s="871">
        <f>'SITE 8'!$G$11</f>
        <v>14</v>
      </c>
      <c r="N59" s="871">
        <f>(I59+J59+K59+L59)*M59*14</f>
        <v>0</v>
      </c>
      <c r="O59" s="875">
        <f>'SITE 8'!$I$11</f>
        <v>0</v>
      </c>
      <c r="P59" s="92">
        <f>N59*O59*('SITE 1'!$W$4+'SITE 1'!$X$4)</f>
        <v>0</v>
      </c>
      <c r="Q59" s="93"/>
      <c r="R59" s="869">
        <f>IF(N59=0,0,(N59/14)*1.25)</f>
        <v>0</v>
      </c>
      <c r="S59" s="93"/>
      <c r="T59" s="93"/>
      <c r="U59" s="93"/>
      <c r="V59" s="93"/>
      <c r="W59" s="93"/>
      <c r="X59" s="93"/>
      <c r="Y59" s="93"/>
      <c r="Z59" s="93"/>
      <c r="AA59" s="93"/>
      <c r="AB59" s="93"/>
      <c r="AC59" s="93"/>
      <c r="AD59" s="93"/>
      <c r="AE59" s="93"/>
      <c r="AF59" s="93"/>
      <c r="AG59" s="93"/>
    </row>
    <row r="60" spans="1:33" outlineLevel="1" x14ac:dyDescent="0.25">
      <c r="A60" s="796"/>
      <c r="B60" s="796"/>
      <c r="C60" s="796"/>
      <c r="D60" s="796"/>
      <c r="E60" s="796"/>
      <c r="H60" s="87"/>
      <c r="I60" s="873">
        <f>MAX(I58,I59)</f>
        <v>0</v>
      </c>
      <c r="J60" s="873">
        <f>MAX(J58,J59)</f>
        <v>0</v>
      </c>
      <c r="K60" s="873">
        <f>MAX(K58,K59)</f>
        <v>0</v>
      </c>
      <c r="L60" s="873">
        <f>MAX(L58,L59)</f>
        <v>0</v>
      </c>
      <c r="M60" s="874">
        <f>SUM(M58:M59)</f>
        <v>36</v>
      </c>
      <c r="N60" s="874">
        <f>N58+N59</f>
        <v>0</v>
      </c>
      <c r="O60" s="876"/>
      <c r="P60" s="92">
        <f>SUM(P58:P59)</f>
        <v>0</v>
      </c>
      <c r="Q60" s="93">
        <f>'SITE 1'!$V$14*SUM(I60:L60)*'SITE 1'!$W$14</f>
        <v>0</v>
      </c>
      <c r="R60" s="93">
        <f>SUM(R58:R59)</f>
        <v>0</v>
      </c>
      <c r="S60" s="93">
        <f>'SITE 8'!$C$29</f>
        <v>0</v>
      </c>
      <c r="T60" s="93" t="e">
        <f>'SITE 8'!$D$29</f>
        <v>#DIV/0!</v>
      </c>
      <c r="U60" s="93">
        <f>'SITE 8'!$E$29</f>
        <v>0</v>
      </c>
      <c r="V60" s="93">
        <f>'SITE 8'!$C$47</f>
        <v>0</v>
      </c>
      <c r="W60" s="93" t="e">
        <f>'SITE 8'!$D$47</f>
        <v>#DIV/0!</v>
      </c>
      <c r="X60" s="173">
        <f>'SITE 8'!$E$47</f>
        <v>0</v>
      </c>
      <c r="Y60" s="93">
        <f>'SITE 8'!$C$23</f>
        <v>0</v>
      </c>
      <c r="Z60" s="93" t="e">
        <f>'SITE 8'!$D$23</f>
        <v>#DIV/0!</v>
      </c>
      <c r="AA60" s="93">
        <f>'SITE 8'!$E$23</f>
        <v>0</v>
      </c>
      <c r="AB60" s="93">
        <f>'SITE 8'!$C$53</f>
        <v>0</v>
      </c>
      <c r="AC60" s="93" t="e">
        <f>'SITE 8'!$D$53</f>
        <v>#DIV/0!</v>
      </c>
      <c r="AD60" s="93">
        <f>'SITE 8'!$E$53</f>
        <v>0</v>
      </c>
      <c r="AE60" s="93">
        <f>'SITE 8'!$C$61</f>
        <v>0</v>
      </c>
      <c r="AF60" s="93" t="e">
        <f>'SITE 8'!$D$61</f>
        <v>#DIV/0!</v>
      </c>
      <c r="AG60" s="93">
        <f>'SITE 8'!$E$61</f>
        <v>0</v>
      </c>
    </row>
    <row r="61" spans="1:33" outlineLevel="1" x14ac:dyDescent="0.25">
      <c r="A61" s="796"/>
      <c r="B61" s="796"/>
      <c r="C61" s="796"/>
      <c r="D61" s="796"/>
      <c r="E61" s="796"/>
    </row>
    <row r="62" spans="1:33" ht="39.6" outlineLevel="1" x14ac:dyDescent="0.25">
      <c r="A62" s="796"/>
      <c r="B62" s="796"/>
      <c r="C62" s="796"/>
      <c r="D62" s="796"/>
      <c r="E62" s="796"/>
      <c r="H62" s="104" t="str">
        <f>'SITE 9'!$B$6</f>
        <v>PAuse Méridienne 3/5 ans</v>
      </c>
      <c r="I62" s="83" t="s">
        <v>286</v>
      </c>
      <c r="J62" s="83" t="s">
        <v>285</v>
      </c>
      <c r="K62" s="83" t="s">
        <v>284</v>
      </c>
      <c r="L62" s="83" t="s">
        <v>287</v>
      </c>
      <c r="M62" s="83" t="s">
        <v>298</v>
      </c>
      <c r="N62" s="83" t="s">
        <v>289</v>
      </c>
      <c r="O62" s="83" t="s">
        <v>309</v>
      </c>
      <c r="P62" s="83" t="s">
        <v>452</v>
      </c>
      <c r="S62" s="100"/>
      <c r="T62" s="100"/>
      <c r="U62" s="100"/>
      <c r="V62" s="100"/>
      <c r="W62" s="100"/>
      <c r="X62" s="100"/>
      <c r="Y62" s="100"/>
      <c r="Z62" s="100"/>
      <c r="AA62" s="100"/>
      <c r="AB62" s="100"/>
      <c r="AC62" s="100"/>
      <c r="AD62" s="100"/>
      <c r="AE62" s="100"/>
    </row>
    <row r="63" spans="1:33" outlineLevel="1" x14ac:dyDescent="0.25">
      <c r="A63" s="796"/>
      <c r="B63" s="796"/>
      <c r="C63" s="796"/>
      <c r="D63" s="796"/>
      <c r="E63" s="796"/>
      <c r="H63" s="104" t="str">
        <f>'SITE 9'!$H$6</f>
        <v>SITE 9</v>
      </c>
      <c r="I63" s="103">
        <f>'SITE 9'!$O$91</f>
        <v>0</v>
      </c>
      <c r="J63" s="103">
        <f>'SITE 9'!$O$115</f>
        <v>0</v>
      </c>
      <c r="K63" s="103">
        <f>'SITE 9'!$O$72</f>
        <v>0</v>
      </c>
      <c r="L63" s="103">
        <f>'SITE 9'!$O$72-'SITE 9'!$O$54</f>
        <v>0</v>
      </c>
      <c r="M63" s="103">
        <f>L63+AG67</f>
        <v>0</v>
      </c>
      <c r="N63" s="103" t="e">
        <f>I63/N67</f>
        <v>#DIV/0!</v>
      </c>
      <c r="O63" s="103" t="e">
        <f>N63*14</f>
        <v>#DIV/0!</v>
      </c>
      <c r="P63" s="103">
        <f>'SITE 9'!$O$48</f>
        <v>0</v>
      </c>
      <c r="S63" s="101"/>
      <c r="T63" s="101"/>
      <c r="U63" s="101"/>
      <c r="V63" s="101"/>
      <c r="W63" s="101"/>
      <c r="X63" s="101"/>
      <c r="Y63" s="102"/>
      <c r="Z63" s="102"/>
      <c r="AA63" s="102"/>
      <c r="AB63" s="102"/>
      <c r="AC63" s="102"/>
      <c r="AD63" s="102"/>
      <c r="AE63" s="102"/>
    </row>
    <row r="64" spans="1:33" ht="41.4" outlineLevel="1" x14ac:dyDescent="0.25">
      <c r="A64" s="796"/>
      <c r="B64" s="796"/>
      <c r="C64" s="796"/>
      <c r="D64" s="796"/>
      <c r="E64" s="796"/>
      <c r="H64" s="79" t="s">
        <v>233</v>
      </c>
      <c r="I64" s="676" t="s">
        <v>158</v>
      </c>
      <c r="J64" s="676" t="s">
        <v>159</v>
      </c>
      <c r="K64" s="676" t="s">
        <v>160</v>
      </c>
      <c r="L64" s="676" t="s">
        <v>161</v>
      </c>
      <c r="M64" s="677" t="s">
        <v>177</v>
      </c>
      <c r="N64" s="155" t="s">
        <v>249</v>
      </c>
      <c r="O64" s="678" t="s">
        <v>2</v>
      </c>
      <c r="P64" s="877" t="s">
        <v>525</v>
      </c>
      <c r="Q64" s="86" t="s">
        <v>451</v>
      </c>
      <c r="R64" s="86" t="s">
        <v>292</v>
      </c>
      <c r="S64" s="81" t="s">
        <v>293</v>
      </c>
      <c r="T64" s="81" t="s">
        <v>299</v>
      </c>
      <c r="U64" s="81" t="s">
        <v>300</v>
      </c>
      <c r="V64" s="81" t="s">
        <v>294</v>
      </c>
      <c r="W64" s="81" t="s">
        <v>301</v>
      </c>
      <c r="X64" s="81" t="s">
        <v>302</v>
      </c>
      <c r="Y64" s="81" t="s">
        <v>296</v>
      </c>
      <c r="Z64" s="81" t="s">
        <v>303</v>
      </c>
      <c r="AA64" s="81" t="s">
        <v>304</v>
      </c>
      <c r="AB64" s="81" t="s">
        <v>297</v>
      </c>
      <c r="AC64" s="81" t="s">
        <v>305</v>
      </c>
      <c r="AD64" s="81" t="s">
        <v>306</v>
      </c>
      <c r="AE64" s="81" t="s">
        <v>295</v>
      </c>
      <c r="AF64" s="81" t="s">
        <v>307</v>
      </c>
      <c r="AG64" s="81" t="s">
        <v>308</v>
      </c>
    </row>
    <row r="65" spans="1:33" outlineLevel="1" x14ac:dyDescent="0.25">
      <c r="A65" s="796"/>
      <c r="B65" s="796"/>
      <c r="C65" s="796"/>
      <c r="D65" s="796"/>
      <c r="E65" s="796"/>
      <c r="H65" s="87" t="s">
        <v>239</v>
      </c>
      <c r="I65" s="870">
        <f>'SITE 9'!$C$10</f>
        <v>0</v>
      </c>
      <c r="J65" s="871">
        <f>'SITE 9'!$D$10</f>
        <v>0</v>
      </c>
      <c r="K65" s="871">
        <f>'SITE 9'!$E$10</f>
        <v>0</v>
      </c>
      <c r="L65" s="871">
        <f>'SITE 9'!$F$10</f>
        <v>0</v>
      </c>
      <c r="M65" s="871">
        <f>'SITE 9'!$G$10</f>
        <v>22</v>
      </c>
      <c r="N65" s="871">
        <f>(I65+J65+K65+L65)*M65*14</f>
        <v>0</v>
      </c>
      <c r="O65" s="875">
        <f>'SITE 9'!$I$10</f>
        <v>0</v>
      </c>
      <c r="P65" s="92">
        <f>N65*O65*('SITE 1'!$W$4+'SITE 1'!$X$4)</f>
        <v>0</v>
      </c>
      <c r="Q65" s="93"/>
      <c r="R65" s="869">
        <f>IF(N65=0,0,(N65/14)*1.25)</f>
        <v>0</v>
      </c>
      <c r="S65" s="93"/>
      <c r="T65" s="93"/>
      <c r="U65" s="93"/>
      <c r="V65" s="93"/>
      <c r="W65" s="93"/>
      <c r="X65" s="93"/>
      <c r="Y65" s="93"/>
      <c r="Z65" s="93"/>
      <c r="AA65" s="93"/>
      <c r="AB65" s="93"/>
      <c r="AC65" s="93"/>
      <c r="AD65" s="93"/>
      <c r="AE65" s="93"/>
      <c r="AF65" s="93"/>
      <c r="AG65" s="93"/>
    </row>
    <row r="66" spans="1:33" outlineLevel="1" x14ac:dyDescent="0.25">
      <c r="A66" s="796"/>
      <c r="B66" s="796"/>
      <c r="C66" s="796"/>
      <c r="D66" s="796"/>
      <c r="E66" s="796"/>
      <c r="H66" s="87" t="s">
        <v>222</v>
      </c>
      <c r="I66" s="872">
        <f>'SITE 9'!$C$11</f>
        <v>0</v>
      </c>
      <c r="J66" s="871">
        <f>'SITE 9'!$D$11</f>
        <v>0</v>
      </c>
      <c r="K66" s="871">
        <f>'SITE 9'!$E$11</f>
        <v>0</v>
      </c>
      <c r="L66" s="871">
        <f>'SITE 9'!$F$11</f>
        <v>0</v>
      </c>
      <c r="M66" s="871">
        <f>'SITE 9'!$G$11</f>
        <v>14</v>
      </c>
      <c r="N66" s="871">
        <f>(I66+J66+K66+L66)*M66*14</f>
        <v>0</v>
      </c>
      <c r="O66" s="875">
        <f>'SITE 9'!$I$11</f>
        <v>0</v>
      </c>
      <c r="P66" s="92">
        <f>N66*O66*('SITE 1'!$W$4+'SITE 1'!$X$4)</f>
        <v>0</v>
      </c>
      <c r="Q66" s="93"/>
      <c r="R66" s="869">
        <f>IF(N66=0,0,(N66/14)*1.25)</f>
        <v>0</v>
      </c>
      <c r="S66" s="93"/>
      <c r="T66" s="93"/>
      <c r="U66" s="93"/>
      <c r="V66" s="93"/>
      <c r="W66" s="93"/>
      <c r="X66" s="93"/>
      <c r="Y66" s="93"/>
      <c r="Z66" s="93"/>
      <c r="AA66" s="93"/>
      <c r="AB66" s="93"/>
      <c r="AC66" s="93"/>
      <c r="AD66" s="93"/>
      <c r="AE66" s="93"/>
      <c r="AF66" s="93"/>
      <c r="AG66" s="93"/>
    </row>
    <row r="67" spans="1:33" outlineLevel="1" x14ac:dyDescent="0.25">
      <c r="A67" s="796"/>
      <c r="B67" s="796"/>
      <c r="C67" s="796"/>
      <c r="D67" s="796"/>
      <c r="E67" s="796"/>
      <c r="H67" s="87"/>
      <c r="I67" s="873">
        <f>MAX(I65,I66)</f>
        <v>0</v>
      </c>
      <c r="J67" s="873">
        <f>MAX(J65,J66)</f>
        <v>0</v>
      </c>
      <c r="K67" s="873">
        <f>MAX(K65,K66)</f>
        <v>0</v>
      </c>
      <c r="L67" s="873">
        <f>MAX(L65,L66)</f>
        <v>0</v>
      </c>
      <c r="M67" s="874">
        <f>SUM(M65:M66)</f>
        <v>36</v>
      </c>
      <c r="N67" s="874">
        <f>N65+N66</f>
        <v>0</v>
      </c>
      <c r="O67" s="876"/>
      <c r="P67" s="92">
        <f>SUM(P65:P66)</f>
        <v>0</v>
      </c>
      <c r="Q67" s="93">
        <f>'SITE 1'!$V$14*SUM(I67:L67)*'SITE 1'!$W$14</f>
        <v>0</v>
      </c>
      <c r="R67" s="93">
        <f>SUM(R65:R66)</f>
        <v>0</v>
      </c>
      <c r="S67" s="93">
        <f>'SITE 9'!$C$29</f>
        <v>0</v>
      </c>
      <c r="T67" s="93" t="e">
        <f>'SITE 9'!$D$29</f>
        <v>#DIV/0!</v>
      </c>
      <c r="U67" s="93">
        <f>'SITE 9'!$E$29</f>
        <v>0</v>
      </c>
      <c r="V67" s="93">
        <f>'SITE 9'!$C$47</f>
        <v>0</v>
      </c>
      <c r="W67" s="93" t="e">
        <f>'SITE 9'!$D$47</f>
        <v>#DIV/0!</v>
      </c>
      <c r="X67" s="173">
        <f>'SITE 9'!$E$47</f>
        <v>0</v>
      </c>
      <c r="Y67" s="93">
        <f>'SITE 9'!$C$23</f>
        <v>0</v>
      </c>
      <c r="Z67" s="93" t="e">
        <f>'SITE 9'!$D$23</f>
        <v>#DIV/0!</v>
      </c>
      <c r="AA67" s="93">
        <f>'SITE 9'!$E$23</f>
        <v>0</v>
      </c>
      <c r="AB67" s="93">
        <f>'SITE 9'!$C$53</f>
        <v>0</v>
      </c>
      <c r="AC67" s="93" t="e">
        <f>'SITE 9'!$D$53</f>
        <v>#DIV/0!</v>
      </c>
      <c r="AD67" s="93">
        <f>'SITE 9'!$E$53</f>
        <v>0</v>
      </c>
      <c r="AE67" s="93">
        <f>'SITE 9'!$C$61</f>
        <v>0</v>
      </c>
      <c r="AF67" s="93" t="e">
        <f>'SITE 9'!$D$61</f>
        <v>#DIV/0!</v>
      </c>
      <c r="AG67" s="93">
        <f>'SITE 9'!$E$61</f>
        <v>0</v>
      </c>
    </row>
    <row r="68" spans="1:33" outlineLevel="1" x14ac:dyDescent="0.25">
      <c r="A68" s="796"/>
      <c r="B68" s="796"/>
      <c r="C68" s="796"/>
      <c r="D68" s="796"/>
      <c r="E68" s="796"/>
    </row>
    <row r="69" spans="1:33" ht="39.6" outlineLevel="1" x14ac:dyDescent="0.25">
      <c r="A69" s="796"/>
      <c r="B69" s="796"/>
      <c r="C69" s="796"/>
      <c r="D69" s="796"/>
      <c r="E69" s="796"/>
      <c r="H69" s="104" t="str">
        <f>'SITE 10'!$B$6</f>
        <v>PAuse Méridienne 3/5 ans</v>
      </c>
      <c r="I69" s="83" t="s">
        <v>286</v>
      </c>
      <c r="J69" s="83" t="s">
        <v>285</v>
      </c>
      <c r="K69" s="83" t="s">
        <v>284</v>
      </c>
      <c r="L69" s="83" t="s">
        <v>287</v>
      </c>
      <c r="M69" s="83" t="s">
        <v>298</v>
      </c>
      <c r="N69" s="83" t="s">
        <v>289</v>
      </c>
      <c r="O69" s="83" t="s">
        <v>309</v>
      </c>
      <c r="P69" s="83" t="s">
        <v>452</v>
      </c>
      <c r="S69" s="100"/>
      <c r="T69" s="100"/>
      <c r="U69" s="100"/>
      <c r="V69" s="100"/>
      <c r="W69" s="100"/>
      <c r="X69" s="100"/>
      <c r="Y69" s="100"/>
      <c r="Z69" s="100"/>
      <c r="AA69" s="100"/>
      <c r="AB69" s="100"/>
      <c r="AC69" s="100"/>
      <c r="AD69" s="100"/>
      <c r="AE69" s="100"/>
    </row>
    <row r="70" spans="1:33" outlineLevel="1" x14ac:dyDescent="0.25">
      <c r="A70" s="796"/>
      <c r="B70" s="796"/>
      <c r="C70" s="796"/>
      <c r="D70" s="796"/>
      <c r="E70" s="796"/>
      <c r="H70" s="104" t="str">
        <f>'SITE 10'!$H$6</f>
        <v>SITE 10</v>
      </c>
      <c r="I70" s="103">
        <f>'SITE 10'!$O$91</f>
        <v>0</v>
      </c>
      <c r="J70" s="103">
        <f>'SITE 10'!$O$115</f>
        <v>0</v>
      </c>
      <c r="K70" s="103">
        <f>'SITE 10'!$O$72</f>
        <v>0</v>
      </c>
      <c r="L70" s="103">
        <f>'SITE 10'!$O$72-'SITE 10'!$O$54</f>
        <v>0</v>
      </c>
      <c r="M70" s="103">
        <f>L70+AG74</f>
        <v>0</v>
      </c>
      <c r="N70" s="103" t="e">
        <f>I70/N74</f>
        <v>#DIV/0!</v>
      </c>
      <c r="O70" s="103" t="e">
        <f>N70*14</f>
        <v>#DIV/0!</v>
      </c>
      <c r="P70" s="103">
        <f>'SITE 10'!$O$48</f>
        <v>0</v>
      </c>
      <c r="S70" s="101"/>
      <c r="T70" s="101"/>
      <c r="U70" s="101"/>
      <c r="V70" s="101"/>
      <c r="W70" s="101"/>
      <c r="X70" s="101"/>
      <c r="Y70" s="102"/>
      <c r="Z70" s="102"/>
      <c r="AA70" s="102"/>
      <c r="AB70" s="102"/>
      <c r="AC70" s="102"/>
      <c r="AD70" s="102"/>
      <c r="AE70" s="102"/>
    </row>
    <row r="71" spans="1:33" ht="41.4" outlineLevel="1" x14ac:dyDescent="0.25">
      <c r="A71" s="796"/>
      <c r="B71" s="796"/>
      <c r="C71" s="796"/>
      <c r="D71" s="796"/>
      <c r="E71" s="796"/>
      <c r="H71" s="79" t="s">
        <v>233</v>
      </c>
      <c r="I71" s="676" t="s">
        <v>158</v>
      </c>
      <c r="J71" s="676" t="s">
        <v>159</v>
      </c>
      <c r="K71" s="676" t="s">
        <v>160</v>
      </c>
      <c r="L71" s="676" t="s">
        <v>161</v>
      </c>
      <c r="M71" s="677" t="s">
        <v>177</v>
      </c>
      <c r="N71" s="155" t="s">
        <v>249</v>
      </c>
      <c r="O71" s="678" t="s">
        <v>2</v>
      </c>
      <c r="P71" s="877" t="s">
        <v>525</v>
      </c>
      <c r="Q71" s="86" t="s">
        <v>451</v>
      </c>
      <c r="R71" s="86" t="s">
        <v>292</v>
      </c>
      <c r="S71" s="81" t="s">
        <v>293</v>
      </c>
      <c r="T71" s="81" t="s">
        <v>299</v>
      </c>
      <c r="U71" s="81" t="s">
        <v>300</v>
      </c>
      <c r="V71" s="81" t="s">
        <v>294</v>
      </c>
      <c r="W71" s="81" t="s">
        <v>301</v>
      </c>
      <c r="X71" s="81" t="s">
        <v>302</v>
      </c>
      <c r="Y71" s="81" t="s">
        <v>296</v>
      </c>
      <c r="Z71" s="81" t="s">
        <v>303</v>
      </c>
      <c r="AA71" s="81" t="s">
        <v>304</v>
      </c>
      <c r="AB71" s="81" t="s">
        <v>297</v>
      </c>
      <c r="AC71" s="81" t="s">
        <v>305</v>
      </c>
      <c r="AD71" s="81" t="s">
        <v>306</v>
      </c>
      <c r="AE71" s="81" t="s">
        <v>295</v>
      </c>
      <c r="AF71" s="81" t="s">
        <v>307</v>
      </c>
      <c r="AG71" s="81" t="s">
        <v>308</v>
      </c>
    </row>
    <row r="72" spans="1:33" outlineLevel="1" x14ac:dyDescent="0.25">
      <c r="A72" s="796"/>
      <c r="B72" s="796"/>
      <c r="C72" s="796"/>
      <c r="D72" s="796"/>
      <c r="E72" s="796"/>
      <c r="H72" s="87" t="s">
        <v>239</v>
      </c>
      <c r="I72" s="870">
        <f>'SITE 10'!$C$10</f>
        <v>0</v>
      </c>
      <c r="J72" s="871">
        <f>'SITE 10'!$D$10</f>
        <v>0</v>
      </c>
      <c r="K72" s="871">
        <f>'SITE 10'!$E$10</f>
        <v>0</v>
      </c>
      <c r="L72" s="871">
        <f>'SITE 10'!$F$10</f>
        <v>0</v>
      </c>
      <c r="M72" s="871">
        <f>'SITE 10'!$G$10</f>
        <v>22</v>
      </c>
      <c r="N72" s="871">
        <f>(I72+J72+K72+L72)*M72*14</f>
        <v>0</v>
      </c>
      <c r="O72" s="875">
        <f>'SITE 10'!$I$10</f>
        <v>0</v>
      </c>
      <c r="P72" s="92">
        <f>N72*O72*('SITE 1'!$W$4+'SITE 1'!$X$4)</f>
        <v>0</v>
      </c>
      <c r="Q72" s="93"/>
      <c r="R72" s="869">
        <f>IF(N72=0,0,(N72/14)*1.25)</f>
        <v>0</v>
      </c>
      <c r="S72" s="93"/>
      <c r="T72" s="93"/>
      <c r="U72" s="93"/>
      <c r="V72" s="93"/>
      <c r="W72" s="93"/>
      <c r="X72" s="93"/>
      <c r="Y72" s="93"/>
      <c r="Z72" s="93"/>
      <c r="AA72" s="93"/>
      <c r="AB72" s="93"/>
      <c r="AC72" s="93"/>
      <c r="AD72" s="93"/>
      <c r="AE72" s="93"/>
      <c r="AF72" s="93"/>
      <c r="AG72" s="93"/>
    </row>
    <row r="73" spans="1:33" outlineLevel="1" x14ac:dyDescent="0.25">
      <c r="A73" s="796"/>
      <c r="B73" s="796"/>
      <c r="C73" s="796"/>
      <c r="D73" s="796"/>
      <c r="E73" s="796"/>
      <c r="H73" s="87" t="s">
        <v>222</v>
      </c>
      <c r="I73" s="872">
        <f>'SITE 10'!$C$11</f>
        <v>0</v>
      </c>
      <c r="J73" s="871">
        <f>'SITE 10'!$D$11</f>
        <v>0</v>
      </c>
      <c r="K73" s="871">
        <f>'SITE 10'!$E$11</f>
        <v>0</v>
      </c>
      <c r="L73" s="871">
        <f>'SITE 10'!$F$11</f>
        <v>0</v>
      </c>
      <c r="M73" s="871">
        <f>'SITE 10'!$G$11</f>
        <v>14</v>
      </c>
      <c r="N73" s="871">
        <f>(I73+J73+K73+L73)*M73*14</f>
        <v>0</v>
      </c>
      <c r="O73" s="875">
        <f>'SITE 10'!$I$11</f>
        <v>0</v>
      </c>
      <c r="P73" s="92">
        <f>N73*O73*('SITE 1'!$W$4+'SITE 1'!$X$4)</f>
        <v>0</v>
      </c>
      <c r="Q73" s="93"/>
      <c r="R73" s="869">
        <f>IF(N73=0,0,(N73/14)*1.25)</f>
        <v>0</v>
      </c>
      <c r="S73" s="93"/>
      <c r="T73" s="93"/>
      <c r="U73" s="93"/>
      <c r="V73" s="93"/>
      <c r="W73" s="93"/>
      <c r="X73" s="93"/>
      <c r="Y73" s="93"/>
      <c r="Z73" s="93"/>
      <c r="AA73" s="93"/>
      <c r="AB73" s="93"/>
      <c r="AC73" s="93"/>
      <c r="AD73" s="93"/>
      <c r="AE73" s="93"/>
      <c r="AF73" s="93"/>
      <c r="AG73" s="93"/>
    </row>
    <row r="74" spans="1:33" outlineLevel="1" x14ac:dyDescent="0.25">
      <c r="A74" s="796"/>
      <c r="B74" s="796"/>
      <c r="C74" s="796"/>
      <c r="D74" s="796"/>
      <c r="E74" s="796"/>
      <c r="H74" s="87"/>
      <c r="I74" s="873">
        <f>MAX(I72,I73)</f>
        <v>0</v>
      </c>
      <c r="J74" s="873">
        <f>MAX(J72,J73)</f>
        <v>0</v>
      </c>
      <c r="K74" s="873">
        <f>MAX(K72,K73)</f>
        <v>0</v>
      </c>
      <c r="L74" s="873">
        <f>MAX(L72,L73)</f>
        <v>0</v>
      </c>
      <c r="M74" s="874">
        <f>SUM(M72:M73)</f>
        <v>36</v>
      </c>
      <c r="N74" s="874">
        <f>N72+N73</f>
        <v>0</v>
      </c>
      <c r="O74" s="876"/>
      <c r="P74" s="92">
        <f>SUM(P72:P73)</f>
        <v>0</v>
      </c>
      <c r="Q74" s="93">
        <f>'SITE 1'!$V$14*SUM(I74:L74)*'SITE 1'!$W$14</f>
        <v>0</v>
      </c>
      <c r="R74" s="93">
        <f>SUM(R72:R73)</f>
        <v>0</v>
      </c>
      <c r="S74" s="93">
        <f>'SITE 10'!$C$29</f>
        <v>0</v>
      </c>
      <c r="T74" s="93" t="e">
        <f>'SITE 10'!$D$29</f>
        <v>#DIV/0!</v>
      </c>
      <c r="U74" s="93">
        <f>'SITE 10'!$E$29</f>
        <v>0</v>
      </c>
      <c r="V74" s="93">
        <f>'SITE 10'!$C$47</f>
        <v>0</v>
      </c>
      <c r="W74" s="93" t="e">
        <f>'SITE 10'!$D$47</f>
        <v>#DIV/0!</v>
      </c>
      <c r="X74" s="173">
        <f>'SITE 10'!$E$47</f>
        <v>0</v>
      </c>
      <c r="Y74" s="93">
        <f>'SITE 10'!$C$23</f>
        <v>0</v>
      </c>
      <c r="Z74" s="93" t="e">
        <f>'SITE 10'!$D$23</f>
        <v>#DIV/0!</v>
      </c>
      <c r="AA74" s="93">
        <f>'SITE 10'!$E$23</f>
        <v>0</v>
      </c>
      <c r="AB74" s="93">
        <f>'SITE 10'!$C$53</f>
        <v>0</v>
      </c>
      <c r="AC74" s="93" t="e">
        <f>'SITE 10'!$D$53</f>
        <v>#DIV/0!</v>
      </c>
      <c r="AD74" s="93">
        <f>'SITE 10'!$E$53</f>
        <v>0</v>
      </c>
      <c r="AE74" s="93">
        <f>'SITE 10'!$C$61</f>
        <v>0</v>
      </c>
      <c r="AF74" s="93" t="e">
        <f>'SITE 10'!$D$61</f>
        <v>#DIV/0!</v>
      </c>
      <c r="AG74" s="93">
        <f>'SITE 10'!$E$61</f>
        <v>0</v>
      </c>
    </row>
    <row r="75" spans="1:33" outlineLevel="1" x14ac:dyDescent="0.25">
      <c r="A75" s="796"/>
      <c r="B75" s="796"/>
      <c r="C75" s="796"/>
      <c r="D75" s="796"/>
      <c r="E75" s="796"/>
    </row>
    <row r="76" spans="1:33" ht="39.6" outlineLevel="1" x14ac:dyDescent="0.25">
      <c r="A76" s="796"/>
      <c r="B76" s="796"/>
      <c r="C76" s="796"/>
      <c r="D76" s="796"/>
      <c r="E76" s="796"/>
      <c r="H76" s="104" t="str">
        <f>'SITE 11'!$B$6</f>
        <v>PAuse Méridienne 3/5 ans</v>
      </c>
      <c r="I76" s="83" t="s">
        <v>286</v>
      </c>
      <c r="J76" s="83" t="s">
        <v>285</v>
      </c>
      <c r="K76" s="83" t="s">
        <v>284</v>
      </c>
      <c r="L76" s="83" t="s">
        <v>287</v>
      </c>
      <c r="M76" s="83" t="s">
        <v>298</v>
      </c>
      <c r="N76" s="83" t="s">
        <v>289</v>
      </c>
      <c r="O76" s="83" t="s">
        <v>309</v>
      </c>
      <c r="P76" s="83" t="s">
        <v>452</v>
      </c>
      <c r="S76" s="100"/>
      <c r="T76" s="100"/>
      <c r="U76" s="100"/>
      <c r="V76" s="100"/>
      <c r="W76" s="100"/>
      <c r="X76" s="100"/>
      <c r="Y76" s="100"/>
      <c r="Z76" s="100"/>
      <c r="AA76" s="100"/>
      <c r="AB76" s="100"/>
      <c r="AC76" s="100"/>
      <c r="AD76" s="100"/>
      <c r="AE76" s="100"/>
    </row>
    <row r="77" spans="1:33" outlineLevel="1" x14ac:dyDescent="0.25">
      <c r="A77" s="796"/>
      <c r="B77" s="796"/>
      <c r="C77" s="796"/>
      <c r="D77" s="796"/>
      <c r="E77" s="796"/>
      <c r="H77" s="104" t="str">
        <f>'SITE 11'!$H$6</f>
        <v>SITE 11</v>
      </c>
      <c r="I77" s="103">
        <f>'SITE 11'!$O$91</f>
        <v>0</v>
      </c>
      <c r="J77" s="103">
        <f>'SITE 11'!$O$115</f>
        <v>0</v>
      </c>
      <c r="K77" s="103">
        <f>'SITE 11'!$O$72</f>
        <v>0</v>
      </c>
      <c r="L77" s="103">
        <f>'SITE 11'!$O$72-'SITE 11'!$O$54</f>
        <v>0</v>
      </c>
      <c r="M77" s="103">
        <f>L77+AG81</f>
        <v>0</v>
      </c>
      <c r="N77" s="103" t="e">
        <f>I77/N81</f>
        <v>#DIV/0!</v>
      </c>
      <c r="O77" s="103" t="e">
        <f>N77*14</f>
        <v>#DIV/0!</v>
      </c>
      <c r="P77" s="103">
        <f>'SITE 11'!$O$48</f>
        <v>0</v>
      </c>
      <c r="S77" s="101"/>
      <c r="T77" s="101"/>
      <c r="U77" s="101"/>
      <c r="V77" s="101"/>
      <c r="W77" s="101"/>
      <c r="X77" s="101"/>
      <c r="Y77" s="102"/>
      <c r="Z77" s="102"/>
      <c r="AA77" s="102"/>
      <c r="AB77" s="102"/>
      <c r="AC77" s="102"/>
      <c r="AD77" s="102"/>
      <c r="AE77" s="102"/>
    </row>
    <row r="78" spans="1:33" ht="41.4" outlineLevel="1" x14ac:dyDescent="0.25">
      <c r="A78" s="796"/>
      <c r="B78" s="796"/>
      <c r="C78" s="796"/>
      <c r="D78" s="796"/>
      <c r="E78" s="796"/>
      <c r="H78" s="79" t="s">
        <v>233</v>
      </c>
      <c r="I78" s="676" t="s">
        <v>158</v>
      </c>
      <c r="J78" s="676" t="s">
        <v>159</v>
      </c>
      <c r="K78" s="676" t="s">
        <v>160</v>
      </c>
      <c r="L78" s="676" t="s">
        <v>161</v>
      </c>
      <c r="M78" s="677" t="s">
        <v>177</v>
      </c>
      <c r="N78" s="155" t="s">
        <v>249</v>
      </c>
      <c r="O78" s="678" t="s">
        <v>2</v>
      </c>
      <c r="P78" s="877" t="s">
        <v>525</v>
      </c>
      <c r="Q78" s="86" t="s">
        <v>451</v>
      </c>
      <c r="R78" s="86" t="s">
        <v>292</v>
      </c>
      <c r="S78" s="81" t="s">
        <v>293</v>
      </c>
      <c r="T78" s="81" t="s">
        <v>299</v>
      </c>
      <c r="U78" s="81" t="s">
        <v>300</v>
      </c>
      <c r="V78" s="81" t="s">
        <v>294</v>
      </c>
      <c r="W78" s="81" t="s">
        <v>301</v>
      </c>
      <c r="X78" s="81" t="s">
        <v>302</v>
      </c>
      <c r="Y78" s="81" t="s">
        <v>296</v>
      </c>
      <c r="Z78" s="81" t="s">
        <v>303</v>
      </c>
      <c r="AA78" s="81" t="s">
        <v>304</v>
      </c>
      <c r="AB78" s="81" t="s">
        <v>297</v>
      </c>
      <c r="AC78" s="81" t="s">
        <v>305</v>
      </c>
      <c r="AD78" s="81" t="s">
        <v>306</v>
      </c>
      <c r="AE78" s="81" t="s">
        <v>295</v>
      </c>
      <c r="AF78" s="81" t="s">
        <v>307</v>
      </c>
      <c r="AG78" s="81" t="s">
        <v>308</v>
      </c>
    </row>
    <row r="79" spans="1:33" outlineLevel="1" x14ac:dyDescent="0.25">
      <c r="A79" s="796"/>
      <c r="B79" s="796"/>
      <c r="C79" s="796"/>
      <c r="D79" s="796"/>
      <c r="E79" s="796"/>
      <c r="H79" s="87" t="s">
        <v>239</v>
      </c>
      <c r="I79" s="870">
        <f>'SITE 11'!$C$10</f>
        <v>0</v>
      </c>
      <c r="J79" s="871">
        <f>'SITE 11'!$D$10</f>
        <v>0</v>
      </c>
      <c r="K79" s="871">
        <f>'SITE 11'!$E$10</f>
        <v>0</v>
      </c>
      <c r="L79" s="871">
        <f>'SITE 11'!$F$10</f>
        <v>0</v>
      </c>
      <c r="M79" s="871">
        <f>'SITE 11'!$G$10</f>
        <v>22</v>
      </c>
      <c r="N79" s="871">
        <f>(I79+J79+K79+L79)*M79*14</f>
        <v>0</v>
      </c>
      <c r="O79" s="875">
        <f>'SITE 11'!$I$10</f>
        <v>0</v>
      </c>
      <c r="P79" s="92">
        <f>N79*O79*('SITE 1'!$W$4+'SITE 1'!$X$4)</f>
        <v>0</v>
      </c>
      <c r="Q79" s="93"/>
      <c r="R79" s="869">
        <f>IF(N79=0,0,(N79/14)*1.25)</f>
        <v>0</v>
      </c>
      <c r="S79" s="93"/>
      <c r="T79" s="93"/>
      <c r="U79" s="93"/>
      <c r="V79" s="93"/>
      <c r="W79" s="93"/>
      <c r="X79" s="93"/>
      <c r="Y79" s="93"/>
      <c r="Z79" s="93"/>
      <c r="AA79" s="93"/>
      <c r="AB79" s="93"/>
      <c r="AC79" s="93"/>
      <c r="AD79" s="93"/>
      <c r="AE79" s="93"/>
      <c r="AF79" s="93"/>
      <c r="AG79" s="93"/>
    </row>
    <row r="80" spans="1:33" outlineLevel="1" x14ac:dyDescent="0.25">
      <c r="A80" s="796"/>
      <c r="B80" s="796"/>
      <c r="C80" s="796"/>
      <c r="D80" s="796"/>
      <c r="E80" s="796"/>
      <c r="H80" s="87" t="s">
        <v>222</v>
      </c>
      <c r="I80" s="872">
        <f>'SITE 11'!$C$11</f>
        <v>0</v>
      </c>
      <c r="J80" s="871">
        <f>'SITE 11'!$D$11</f>
        <v>0</v>
      </c>
      <c r="K80" s="871">
        <f>'SITE 11'!$E$11</f>
        <v>0</v>
      </c>
      <c r="L80" s="871">
        <f>'SITE 11'!$F$11</f>
        <v>0</v>
      </c>
      <c r="M80" s="871">
        <f>'SITE 11'!$G$11</f>
        <v>14</v>
      </c>
      <c r="N80" s="871">
        <f>(I80+J80+K80+L80)*M80*14</f>
        <v>0</v>
      </c>
      <c r="O80" s="875">
        <f>'SITE 11'!$I$11</f>
        <v>0</v>
      </c>
      <c r="P80" s="92">
        <f>N80*O80*('SITE 1'!$W$4+'SITE 1'!$X$4)</f>
        <v>0</v>
      </c>
      <c r="Q80" s="93"/>
      <c r="R80" s="869">
        <f>IF(N80=0,0,(N80/14)*1.25)</f>
        <v>0</v>
      </c>
      <c r="S80" s="93"/>
      <c r="T80" s="93"/>
      <c r="U80" s="93"/>
      <c r="V80" s="93"/>
      <c r="W80" s="93"/>
      <c r="X80" s="93"/>
      <c r="Y80" s="93"/>
      <c r="Z80" s="93"/>
      <c r="AA80" s="93"/>
      <c r="AB80" s="93"/>
      <c r="AC80" s="93"/>
      <c r="AD80" s="93"/>
      <c r="AE80" s="93"/>
      <c r="AF80" s="93"/>
      <c r="AG80" s="93"/>
    </row>
    <row r="81" spans="1:33" outlineLevel="1" x14ac:dyDescent="0.25">
      <c r="A81" s="796"/>
      <c r="B81" s="796"/>
      <c r="C81" s="796"/>
      <c r="D81" s="796"/>
      <c r="E81" s="796"/>
      <c r="H81" s="87"/>
      <c r="I81" s="873">
        <f>MAX(I79,I80)</f>
        <v>0</v>
      </c>
      <c r="J81" s="873">
        <f>MAX(J79,J80)</f>
        <v>0</v>
      </c>
      <c r="K81" s="873">
        <f>MAX(K79,K80)</f>
        <v>0</v>
      </c>
      <c r="L81" s="873">
        <f>MAX(L79,L80)</f>
        <v>0</v>
      </c>
      <c r="M81" s="874">
        <f>SUM(M79:M80)</f>
        <v>36</v>
      </c>
      <c r="N81" s="874">
        <f>N79+N80</f>
        <v>0</v>
      </c>
      <c r="O81" s="876"/>
      <c r="P81" s="92">
        <f>SUM(P79:P80)</f>
        <v>0</v>
      </c>
      <c r="Q81" s="93">
        <f>'SITE 1'!$V$14*SUM(I81:L81)*'SITE 1'!$W$14</f>
        <v>0</v>
      </c>
      <c r="R81" s="93">
        <f>SUM(R79:R80)</f>
        <v>0</v>
      </c>
      <c r="S81" s="93">
        <f>'SITE 11'!$C$29</f>
        <v>0</v>
      </c>
      <c r="T81" s="93" t="e">
        <f>'SITE 11'!$D$29</f>
        <v>#DIV/0!</v>
      </c>
      <c r="U81" s="93">
        <f>'SITE 11'!$E$29</f>
        <v>0</v>
      </c>
      <c r="V81" s="93">
        <f>'SITE 11'!$C$47</f>
        <v>0</v>
      </c>
      <c r="W81" s="93" t="e">
        <f>'SITE 11'!$D$47</f>
        <v>#DIV/0!</v>
      </c>
      <c r="X81" s="173">
        <f>'SITE 11'!$E$47</f>
        <v>0</v>
      </c>
      <c r="Y81" s="93">
        <f>'SITE 11'!$C$23</f>
        <v>0</v>
      </c>
      <c r="Z81" s="93" t="e">
        <f>'SITE 11'!$D$23</f>
        <v>#DIV/0!</v>
      </c>
      <c r="AA81" s="93">
        <f>'SITE 11'!$E$23</f>
        <v>0</v>
      </c>
      <c r="AB81" s="93">
        <f>'SITE 11'!$C$53</f>
        <v>0</v>
      </c>
      <c r="AC81" s="93" t="e">
        <f>'SITE 11'!$D$53</f>
        <v>#DIV/0!</v>
      </c>
      <c r="AD81" s="93">
        <f>'SITE 11'!$E$53</f>
        <v>0</v>
      </c>
      <c r="AE81" s="93">
        <f>'SITE 11'!$C$61</f>
        <v>0</v>
      </c>
      <c r="AF81" s="93" t="e">
        <f>'SITE 11'!$D$61</f>
        <v>#DIV/0!</v>
      </c>
      <c r="AG81" s="93">
        <f>'SITE 11'!$E$61</f>
        <v>0</v>
      </c>
    </row>
    <row r="82" spans="1:33" outlineLevel="1" x14ac:dyDescent="0.25">
      <c r="A82" s="796"/>
      <c r="B82" s="796"/>
      <c r="C82" s="796"/>
      <c r="D82" s="796"/>
      <c r="E82" s="796"/>
    </row>
    <row r="83" spans="1:33" ht="39.6" outlineLevel="1" x14ac:dyDescent="0.25">
      <c r="A83" s="796"/>
      <c r="B83" s="796"/>
      <c r="C83" s="796"/>
      <c r="D83" s="796"/>
      <c r="E83" s="796"/>
      <c r="H83" s="104" t="str">
        <f>'SITE 12'!$B$6</f>
        <v>PAuse Méridienne 3/5 ans</v>
      </c>
      <c r="I83" s="83" t="s">
        <v>286</v>
      </c>
      <c r="J83" s="83" t="s">
        <v>285</v>
      </c>
      <c r="K83" s="83" t="s">
        <v>284</v>
      </c>
      <c r="L83" s="83" t="s">
        <v>287</v>
      </c>
      <c r="M83" s="83" t="s">
        <v>298</v>
      </c>
      <c r="N83" s="83" t="s">
        <v>289</v>
      </c>
      <c r="O83" s="83" t="s">
        <v>309</v>
      </c>
      <c r="P83" s="83" t="s">
        <v>452</v>
      </c>
      <c r="S83" s="100"/>
      <c r="T83" s="100"/>
      <c r="U83" s="100"/>
      <c r="V83" s="100"/>
      <c r="W83" s="100"/>
      <c r="X83" s="100"/>
      <c r="Y83" s="100"/>
      <c r="Z83" s="100"/>
      <c r="AA83" s="100"/>
      <c r="AB83" s="100"/>
      <c r="AC83" s="100"/>
      <c r="AD83" s="100"/>
      <c r="AE83" s="100"/>
    </row>
    <row r="84" spans="1:33" outlineLevel="1" x14ac:dyDescent="0.25">
      <c r="A84" s="796"/>
      <c r="B84" s="796"/>
      <c r="C84" s="796"/>
      <c r="D84" s="796"/>
      <c r="E84" s="796"/>
      <c r="H84" s="104" t="str">
        <f>'SITE 12'!$H$6</f>
        <v>SITE 12</v>
      </c>
      <c r="I84" s="103">
        <f>'SITE 12'!$O$91</f>
        <v>0</v>
      </c>
      <c r="J84" s="103">
        <f>'SITE 12'!$O$115</f>
        <v>0</v>
      </c>
      <c r="K84" s="103">
        <f>'SITE 12'!$O$72</f>
        <v>0</v>
      </c>
      <c r="L84" s="103">
        <f>'SITE 12'!$O$72-'SITE 12'!$O$54</f>
        <v>0</v>
      </c>
      <c r="M84" s="103">
        <f>L84+AG88</f>
        <v>0</v>
      </c>
      <c r="N84" s="103" t="e">
        <f>I84/N88</f>
        <v>#DIV/0!</v>
      </c>
      <c r="O84" s="103" t="e">
        <f>N84*14</f>
        <v>#DIV/0!</v>
      </c>
      <c r="P84" s="103">
        <f>'SITE 12'!$O$48</f>
        <v>0</v>
      </c>
      <c r="S84" s="101"/>
      <c r="T84" s="101"/>
      <c r="U84" s="101"/>
      <c r="V84" s="101"/>
      <c r="W84" s="101"/>
      <c r="X84" s="101"/>
      <c r="Y84" s="102"/>
      <c r="Z84" s="102"/>
      <c r="AA84" s="102"/>
      <c r="AB84" s="102"/>
      <c r="AC84" s="102"/>
      <c r="AD84" s="102"/>
      <c r="AE84" s="102"/>
    </row>
    <row r="85" spans="1:33" ht="41.4" outlineLevel="1" x14ac:dyDescent="0.25">
      <c r="A85" s="796"/>
      <c r="B85" s="796"/>
      <c r="C85" s="796"/>
      <c r="D85" s="796"/>
      <c r="E85" s="796"/>
      <c r="H85" s="79" t="s">
        <v>233</v>
      </c>
      <c r="I85" s="676" t="s">
        <v>158</v>
      </c>
      <c r="J85" s="676" t="s">
        <v>159</v>
      </c>
      <c r="K85" s="676" t="s">
        <v>160</v>
      </c>
      <c r="L85" s="676" t="s">
        <v>161</v>
      </c>
      <c r="M85" s="677" t="s">
        <v>177</v>
      </c>
      <c r="N85" s="155" t="s">
        <v>249</v>
      </c>
      <c r="O85" s="678" t="s">
        <v>2</v>
      </c>
      <c r="P85" s="877" t="s">
        <v>525</v>
      </c>
      <c r="Q85" s="86" t="s">
        <v>451</v>
      </c>
      <c r="R85" s="86" t="s">
        <v>292</v>
      </c>
      <c r="S85" s="81" t="s">
        <v>293</v>
      </c>
      <c r="T85" s="81" t="s">
        <v>299</v>
      </c>
      <c r="U85" s="81" t="s">
        <v>300</v>
      </c>
      <c r="V85" s="81" t="s">
        <v>294</v>
      </c>
      <c r="W85" s="81" t="s">
        <v>301</v>
      </c>
      <c r="X85" s="81" t="s">
        <v>302</v>
      </c>
      <c r="Y85" s="81" t="s">
        <v>296</v>
      </c>
      <c r="Z85" s="81" t="s">
        <v>303</v>
      </c>
      <c r="AA85" s="81" t="s">
        <v>304</v>
      </c>
      <c r="AB85" s="81" t="s">
        <v>297</v>
      </c>
      <c r="AC85" s="81" t="s">
        <v>305</v>
      </c>
      <c r="AD85" s="81" t="s">
        <v>306</v>
      </c>
      <c r="AE85" s="81" t="s">
        <v>295</v>
      </c>
      <c r="AF85" s="81" t="s">
        <v>307</v>
      </c>
      <c r="AG85" s="81" t="s">
        <v>308</v>
      </c>
    </row>
    <row r="86" spans="1:33" outlineLevel="1" x14ac:dyDescent="0.25">
      <c r="A86" s="796"/>
      <c r="B86" s="796"/>
      <c r="C86" s="796"/>
      <c r="D86" s="796"/>
      <c r="E86" s="796"/>
      <c r="H86" s="87" t="s">
        <v>239</v>
      </c>
      <c r="I86" s="870">
        <f>'SITE 12'!$C$10</f>
        <v>0</v>
      </c>
      <c r="J86" s="871">
        <f>'SITE 12'!$D$10</f>
        <v>0</v>
      </c>
      <c r="K86" s="871">
        <f>'SITE 12'!$E$10</f>
        <v>0</v>
      </c>
      <c r="L86" s="871">
        <f>'SITE 12'!$F$10</f>
        <v>0</v>
      </c>
      <c r="M86" s="871">
        <f>'SITE 12'!$G$10</f>
        <v>22</v>
      </c>
      <c r="N86" s="871">
        <f>(I86+J86+K86+L86)*M86*14</f>
        <v>0</v>
      </c>
      <c r="O86" s="875">
        <f>'SITE 12'!$I$10</f>
        <v>0</v>
      </c>
      <c r="P86" s="92">
        <f>N86*O86*('SITE 1'!$W$4+'SITE 1'!$X$4)</f>
        <v>0</v>
      </c>
      <c r="Q86" s="93"/>
      <c r="R86" s="869">
        <f>IF(N86=0,0,(N86/14)*1.25)</f>
        <v>0</v>
      </c>
      <c r="S86" s="93"/>
      <c r="T86" s="93"/>
      <c r="U86" s="93"/>
      <c r="V86" s="93"/>
      <c r="W86" s="93"/>
      <c r="X86" s="93"/>
      <c r="Y86" s="93"/>
      <c r="Z86" s="93"/>
      <c r="AA86" s="93"/>
      <c r="AB86" s="93"/>
      <c r="AC86" s="93"/>
      <c r="AD86" s="93"/>
      <c r="AE86" s="93"/>
      <c r="AF86" s="93"/>
      <c r="AG86" s="93"/>
    </row>
    <row r="87" spans="1:33" outlineLevel="1" x14ac:dyDescent="0.25">
      <c r="A87" s="796"/>
      <c r="B87" s="796"/>
      <c r="C87" s="796"/>
      <c r="D87" s="796"/>
      <c r="E87" s="796"/>
      <c r="H87" s="87" t="s">
        <v>222</v>
      </c>
      <c r="I87" s="872">
        <f>'SITE 12'!$C$11</f>
        <v>0</v>
      </c>
      <c r="J87" s="871">
        <f>'SITE 12'!$D$11</f>
        <v>0</v>
      </c>
      <c r="K87" s="871">
        <f>'SITE 12'!$E$11</f>
        <v>0</v>
      </c>
      <c r="L87" s="871">
        <f>'SITE 12'!$F$11</f>
        <v>0</v>
      </c>
      <c r="M87" s="871">
        <f>'SITE 12'!$G$11</f>
        <v>14</v>
      </c>
      <c r="N87" s="871">
        <f>(I87+J87+K87+L87)*M87*14</f>
        <v>0</v>
      </c>
      <c r="O87" s="875">
        <f>'SITE 12'!$I$11</f>
        <v>0</v>
      </c>
      <c r="P87" s="92">
        <f>N87*O87*('SITE 1'!$W$4+'SITE 1'!$X$4)</f>
        <v>0</v>
      </c>
      <c r="Q87" s="93"/>
      <c r="R87" s="869">
        <f>IF(N87=0,0,(N87/14)*1.25)</f>
        <v>0</v>
      </c>
      <c r="S87" s="93"/>
      <c r="T87" s="93"/>
      <c r="U87" s="93"/>
      <c r="V87" s="93"/>
      <c r="W87" s="93"/>
      <c r="X87" s="93"/>
      <c r="Y87" s="93"/>
      <c r="Z87" s="93"/>
      <c r="AA87" s="93"/>
      <c r="AB87" s="93"/>
      <c r="AC87" s="93"/>
      <c r="AD87" s="93"/>
      <c r="AE87" s="93"/>
      <c r="AF87" s="93"/>
      <c r="AG87" s="93"/>
    </row>
    <row r="88" spans="1:33" outlineLevel="1" x14ac:dyDescent="0.25">
      <c r="A88" s="796"/>
      <c r="B88" s="796"/>
      <c r="C88" s="796"/>
      <c r="D88" s="796"/>
      <c r="E88" s="796"/>
      <c r="H88" s="87"/>
      <c r="I88" s="873">
        <f>MAX(I86,I87)</f>
        <v>0</v>
      </c>
      <c r="J88" s="873">
        <f>MAX(J86,J87)</f>
        <v>0</v>
      </c>
      <c r="K88" s="873">
        <f>MAX(K86,K87)</f>
        <v>0</v>
      </c>
      <c r="L88" s="873">
        <f>MAX(L86,L87)</f>
        <v>0</v>
      </c>
      <c r="M88" s="874">
        <f>SUM(M86:M87)</f>
        <v>36</v>
      </c>
      <c r="N88" s="874">
        <f>N86+N87</f>
        <v>0</v>
      </c>
      <c r="O88" s="876"/>
      <c r="P88" s="92">
        <f>SUM(P86:P87)</f>
        <v>0</v>
      </c>
      <c r="Q88" s="93">
        <f>'SITE 1'!$V$14*SUM(I88:L88)*'SITE 1'!$W$14</f>
        <v>0</v>
      </c>
      <c r="R88" s="93">
        <f>SUM(R86:R87)</f>
        <v>0</v>
      </c>
      <c r="S88" s="93">
        <f>'SITE 12'!$C$29</f>
        <v>0</v>
      </c>
      <c r="T88" s="93" t="e">
        <f>'SITE 12'!$D$29</f>
        <v>#DIV/0!</v>
      </c>
      <c r="U88" s="93">
        <f>'SITE 12'!$E$29</f>
        <v>0</v>
      </c>
      <c r="V88" s="93">
        <f>'SITE 12'!$C$47</f>
        <v>0</v>
      </c>
      <c r="W88" s="93" t="e">
        <f>'SITE 12'!$D$47</f>
        <v>#DIV/0!</v>
      </c>
      <c r="X88" s="173">
        <f>'SITE 12'!$E$47</f>
        <v>0</v>
      </c>
      <c r="Y88" s="93">
        <f>'SITE 12'!$C$23</f>
        <v>0</v>
      </c>
      <c r="Z88" s="93" t="e">
        <f>'SITE 12'!$D$23</f>
        <v>#DIV/0!</v>
      </c>
      <c r="AA88" s="93">
        <f>'SITE 12'!$E$23</f>
        <v>0</v>
      </c>
      <c r="AB88" s="93">
        <f>'SITE 12'!$C$53</f>
        <v>0</v>
      </c>
      <c r="AC88" s="93" t="e">
        <f>'SITE 12'!$D$53</f>
        <v>#DIV/0!</v>
      </c>
      <c r="AD88" s="93">
        <f>'SITE 12'!$E$53</f>
        <v>0</v>
      </c>
      <c r="AE88" s="93">
        <f>'SITE 12'!$C$61</f>
        <v>0</v>
      </c>
      <c r="AF88" s="93" t="e">
        <f>'SITE 12'!$D$61</f>
        <v>#DIV/0!</v>
      </c>
      <c r="AG88" s="93">
        <f>'SITE 12'!$E$61</f>
        <v>0</v>
      </c>
    </row>
    <row r="89" spans="1:33" outlineLevel="1" x14ac:dyDescent="0.25">
      <c r="A89" s="796"/>
      <c r="B89" s="796"/>
      <c r="C89" s="796"/>
      <c r="D89" s="796"/>
      <c r="E89" s="796"/>
    </row>
    <row r="90" spans="1:33" ht="39.6" outlineLevel="1" x14ac:dyDescent="0.25">
      <c r="A90" s="796"/>
      <c r="B90" s="796"/>
      <c r="C90" s="796"/>
      <c r="D90" s="796"/>
      <c r="E90" s="796"/>
      <c r="H90" s="104" t="str">
        <f>'SITE 13'!$B$6</f>
        <v>PAuse Méridienne 3/5 ans</v>
      </c>
      <c r="I90" s="83" t="s">
        <v>286</v>
      </c>
      <c r="J90" s="83" t="s">
        <v>285</v>
      </c>
      <c r="K90" s="83" t="s">
        <v>284</v>
      </c>
      <c r="L90" s="83" t="s">
        <v>287</v>
      </c>
      <c r="M90" s="83" t="s">
        <v>298</v>
      </c>
      <c r="N90" s="83" t="s">
        <v>289</v>
      </c>
      <c r="O90" s="83" t="s">
        <v>309</v>
      </c>
      <c r="P90" s="83" t="s">
        <v>452</v>
      </c>
      <c r="S90" s="100"/>
      <c r="T90" s="100"/>
      <c r="U90" s="100"/>
      <c r="V90" s="100"/>
      <c r="W90" s="100"/>
      <c r="X90" s="100"/>
      <c r="Y90" s="100"/>
      <c r="Z90" s="100"/>
      <c r="AA90" s="100"/>
      <c r="AB90" s="100"/>
      <c r="AC90" s="100"/>
      <c r="AD90" s="100"/>
      <c r="AE90" s="100"/>
    </row>
    <row r="91" spans="1:33" outlineLevel="1" x14ac:dyDescent="0.25">
      <c r="A91" s="796"/>
      <c r="B91" s="796"/>
      <c r="C91" s="796"/>
      <c r="D91" s="796"/>
      <c r="E91" s="796"/>
      <c r="H91" s="104" t="str">
        <f>'SITE 13'!$H$6</f>
        <v>SITE 13</v>
      </c>
      <c r="I91" s="103">
        <f>'SITE 13'!$O$91</f>
        <v>0</v>
      </c>
      <c r="J91" s="103">
        <f>'SITE 13'!$O$115</f>
        <v>0</v>
      </c>
      <c r="K91" s="103">
        <f>'SITE 13'!$O$72</f>
        <v>0</v>
      </c>
      <c r="L91" s="103">
        <f>'SITE 13'!$O$72-'SITE 13'!$O$54</f>
        <v>0</v>
      </c>
      <c r="M91" s="103">
        <f>L91+AG95</f>
        <v>0</v>
      </c>
      <c r="N91" s="103" t="e">
        <f>I91/N95</f>
        <v>#DIV/0!</v>
      </c>
      <c r="O91" s="103" t="e">
        <f>N91*14</f>
        <v>#DIV/0!</v>
      </c>
      <c r="P91" s="103">
        <f>'SITE 13'!$O$48</f>
        <v>0</v>
      </c>
      <c r="S91" s="101"/>
      <c r="T91" s="101"/>
      <c r="U91" s="101"/>
      <c r="V91" s="101"/>
      <c r="W91" s="101"/>
      <c r="X91" s="101"/>
      <c r="Y91" s="102"/>
      <c r="Z91" s="102"/>
      <c r="AA91" s="102"/>
      <c r="AB91" s="102"/>
      <c r="AC91" s="102"/>
      <c r="AD91" s="102"/>
      <c r="AE91" s="102"/>
    </row>
    <row r="92" spans="1:33" ht="41.4" outlineLevel="1" x14ac:dyDescent="0.25">
      <c r="A92" s="796"/>
      <c r="B92" s="796"/>
      <c r="C92" s="796"/>
      <c r="D92" s="796"/>
      <c r="E92" s="796"/>
      <c r="H92" s="79" t="s">
        <v>233</v>
      </c>
      <c r="I92" s="676" t="s">
        <v>158</v>
      </c>
      <c r="J92" s="676" t="s">
        <v>159</v>
      </c>
      <c r="K92" s="676" t="s">
        <v>160</v>
      </c>
      <c r="L92" s="676" t="s">
        <v>161</v>
      </c>
      <c r="M92" s="677" t="s">
        <v>177</v>
      </c>
      <c r="N92" s="155" t="s">
        <v>249</v>
      </c>
      <c r="O92" s="678" t="s">
        <v>2</v>
      </c>
      <c r="P92" s="877" t="s">
        <v>525</v>
      </c>
      <c r="Q92" s="86" t="s">
        <v>451</v>
      </c>
      <c r="R92" s="86" t="s">
        <v>292</v>
      </c>
      <c r="S92" s="81" t="s">
        <v>293</v>
      </c>
      <c r="T92" s="81" t="s">
        <v>299</v>
      </c>
      <c r="U92" s="81" t="s">
        <v>300</v>
      </c>
      <c r="V92" s="81" t="s">
        <v>294</v>
      </c>
      <c r="W92" s="81" t="s">
        <v>301</v>
      </c>
      <c r="X92" s="81" t="s">
        <v>302</v>
      </c>
      <c r="Y92" s="81" t="s">
        <v>296</v>
      </c>
      <c r="Z92" s="81" t="s">
        <v>303</v>
      </c>
      <c r="AA92" s="81" t="s">
        <v>304</v>
      </c>
      <c r="AB92" s="81" t="s">
        <v>297</v>
      </c>
      <c r="AC92" s="81" t="s">
        <v>305</v>
      </c>
      <c r="AD92" s="81" t="s">
        <v>306</v>
      </c>
      <c r="AE92" s="81" t="s">
        <v>295</v>
      </c>
      <c r="AF92" s="81" t="s">
        <v>307</v>
      </c>
      <c r="AG92" s="81" t="s">
        <v>308</v>
      </c>
    </row>
    <row r="93" spans="1:33" outlineLevel="1" x14ac:dyDescent="0.25">
      <c r="A93" s="796"/>
      <c r="B93" s="796"/>
      <c r="C93" s="796"/>
      <c r="D93" s="796"/>
      <c r="E93" s="796"/>
      <c r="H93" s="87" t="s">
        <v>239</v>
      </c>
      <c r="I93" s="870">
        <f>'SITE 13'!$C$10</f>
        <v>0</v>
      </c>
      <c r="J93" s="871">
        <f>'SITE 13'!$D$10</f>
        <v>0</v>
      </c>
      <c r="K93" s="871">
        <f>'SITE 13'!$E$10</f>
        <v>0</v>
      </c>
      <c r="L93" s="871">
        <f>'SITE 13'!$F$10</f>
        <v>0</v>
      </c>
      <c r="M93" s="871">
        <f>'SITE 13'!$G$10</f>
        <v>22</v>
      </c>
      <c r="N93" s="871">
        <f>(I93+J93+K93+L93)*M93*14</f>
        <v>0</v>
      </c>
      <c r="O93" s="875">
        <f>'SITE 13'!$I$10</f>
        <v>0</v>
      </c>
      <c r="P93" s="92">
        <f>N93*O93*('SITE 1'!$W$4+'SITE 1'!$X$4)</f>
        <v>0</v>
      </c>
      <c r="Q93" s="93"/>
      <c r="R93" s="869">
        <f>IF(N93=0,0,(N93/14)*1.25)</f>
        <v>0</v>
      </c>
      <c r="S93" s="93"/>
      <c r="T93" s="93"/>
      <c r="U93" s="93"/>
      <c r="V93" s="93"/>
      <c r="W93" s="93"/>
      <c r="X93" s="93"/>
      <c r="Y93" s="93"/>
      <c r="Z93" s="93"/>
      <c r="AA93" s="93"/>
      <c r="AB93" s="93"/>
      <c r="AC93" s="93"/>
      <c r="AD93" s="93"/>
      <c r="AE93" s="93"/>
      <c r="AF93" s="93"/>
      <c r="AG93" s="93"/>
    </row>
    <row r="94" spans="1:33" outlineLevel="1" x14ac:dyDescent="0.25">
      <c r="A94" s="796"/>
      <c r="B94" s="796"/>
      <c r="C94" s="796"/>
      <c r="D94" s="796"/>
      <c r="E94" s="796"/>
      <c r="H94" s="87" t="s">
        <v>222</v>
      </c>
      <c r="I94" s="872">
        <f>'SITE 13'!$C$11</f>
        <v>0</v>
      </c>
      <c r="J94" s="871">
        <f>'SITE 13'!$D$11</f>
        <v>0</v>
      </c>
      <c r="K94" s="871">
        <f>'SITE 13'!$E$11</f>
        <v>0</v>
      </c>
      <c r="L94" s="871">
        <f>'SITE 13'!$F$11</f>
        <v>0</v>
      </c>
      <c r="M94" s="871">
        <f>'SITE 13'!$G$11</f>
        <v>14</v>
      </c>
      <c r="N94" s="871">
        <f>(I94+J94+K94+L94)*M94*14</f>
        <v>0</v>
      </c>
      <c r="O94" s="875">
        <f>'SITE 13'!$I$11</f>
        <v>0</v>
      </c>
      <c r="P94" s="92">
        <f>N94*O94*('SITE 1'!$W$4+'SITE 1'!$X$4)</f>
        <v>0</v>
      </c>
      <c r="Q94" s="93"/>
      <c r="R94" s="869">
        <f>IF(N94=0,0,(N94/14)*1.25)</f>
        <v>0</v>
      </c>
      <c r="S94" s="93"/>
      <c r="T94" s="93"/>
      <c r="U94" s="93"/>
      <c r="V94" s="93"/>
      <c r="W94" s="93"/>
      <c r="X94" s="93"/>
      <c r="Y94" s="93"/>
      <c r="Z94" s="93"/>
      <c r="AA94" s="93"/>
      <c r="AB94" s="93"/>
      <c r="AC94" s="93"/>
      <c r="AD94" s="93"/>
      <c r="AE94" s="93"/>
      <c r="AF94" s="93"/>
      <c r="AG94" s="93"/>
    </row>
    <row r="95" spans="1:33" outlineLevel="1" x14ac:dyDescent="0.25">
      <c r="A95" s="796"/>
      <c r="B95" s="796"/>
      <c r="C95" s="796"/>
      <c r="D95" s="796"/>
      <c r="E95" s="796"/>
      <c r="H95" s="87"/>
      <c r="I95" s="873">
        <f>MAX(I93,I94)</f>
        <v>0</v>
      </c>
      <c r="J95" s="873">
        <f>MAX(J93,J94)</f>
        <v>0</v>
      </c>
      <c r="K95" s="873">
        <f>MAX(K93,K94)</f>
        <v>0</v>
      </c>
      <c r="L95" s="873">
        <f>MAX(L93,L94)</f>
        <v>0</v>
      </c>
      <c r="M95" s="874">
        <f>SUM(M93:M94)</f>
        <v>36</v>
      </c>
      <c r="N95" s="874">
        <f>N93+N94</f>
        <v>0</v>
      </c>
      <c r="O95" s="876"/>
      <c r="P95" s="92">
        <f>SUM(P93:P94)</f>
        <v>0</v>
      </c>
      <c r="Q95" s="93">
        <f>'SITE 1'!$V$14*SUM(I95:L95)*'SITE 1'!$W$14</f>
        <v>0</v>
      </c>
      <c r="R95" s="93">
        <f>SUM(R93:R94)</f>
        <v>0</v>
      </c>
      <c r="S95" s="93">
        <f>'SITE 13'!$C$29</f>
        <v>0</v>
      </c>
      <c r="T95" s="93" t="e">
        <f>'SITE 13'!$D$29</f>
        <v>#DIV/0!</v>
      </c>
      <c r="U95" s="93">
        <f>'SITE 13'!$E$29</f>
        <v>0</v>
      </c>
      <c r="V95" s="93">
        <f>'SITE 13'!$C$47</f>
        <v>0</v>
      </c>
      <c r="W95" s="93" t="e">
        <f>'SITE 13'!$D$47</f>
        <v>#DIV/0!</v>
      </c>
      <c r="X95" s="173">
        <f>'SITE 13'!$E$47</f>
        <v>0</v>
      </c>
      <c r="Y95" s="93">
        <f>'SITE 13'!$C$23</f>
        <v>0</v>
      </c>
      <c r="Z95" s="93" t="e">
        <f>'SITE 13'!$D$23</f>
        <v>#DIV/0!</v>
      </c>
      <c r="AA95" s="93">
        <f>'SITE 13'!$E$23</f>
        <v>0</v>
      </c>
      <c r="AB95" s="93">
        <f>'SITE 13'!$C$53</f>
        <v>0</v>
      </c>
      <c r="AC95" s="93" t="e">
        <f>'SITE 13'!$D$53</f>
        <v>#DIV/0!</v>
      </c>
      <c r="AD95" s="93">
        <f>'SITE 13'!$E$53</f>
        <v>0</v>
      </c>
      <c r="AE95" s="93">
        <f>'SITE 13'!$C$61</f>
        <v>0</v>
      </c>
      <c r="AF95" s="93" t="e">
        <f>'SITE 13'!$D$61</f>
        <v>#DIV/0!</v>
      </c>
      <c r="AG95" s="93">
        <f>'SITE 13'!$E$61</f>
        <v>0</v>
      </c>
    </row>
    <row r="96" spans="1:33" outlineLevel="1" x14ac:dyDescent="0.25">
      <c r="A96" s="796"/>
      <c r="B96" s="796"/>
      <c r="C96" s="796"/>
      <c r="D96" s="796"/>
      <c r="E96" s="796"/>
    </row>
    <row r="97" spans="1:33" ht="39.6" outlineLevel="1" x14ac:dyDescent="0.25">
      <c r="A97" s="796"/>
      <c r="B97" s="796"/>
      <c r="C97" s="796"/>
      <c r="D97" s="796"/>
      <c r="E97" s="796"/>
      <c r="H97" s="104" t="str">
        <f>'SITE 14'!$B$6</f>
        <v>PAuse Méridienne 3/5 ans</v>
      </c>
      <c r="I97" s="83" t="s">
        <v>286</v>
      </c>
      <c r="J97" s="83" t="s">
        <v>285</v>
      </c>
      <c r="K97" s="83" t="s">
        <v>284</v>
      </c>
      <c r="L97" s="83" t="s">
        <v>287</v>
      </c>
      <c r="M97" s="83" t="s">
        <v>298</v>
      </c>
      <c r="N97" s="83" t="s">
        <v>289</v>
      </c>
      <c r="O97" s="83" t="s">
        <v>309</v>
      </c>
      <c r="P97" s="83" t="s">
        <v>452</v>
      </c>
      <c r="S97" s="100"/>
      <c r="T97" s="100"/>
      <c r="U97" s="100"/>
      <c r="V97" s="100"/>
      <c r="W97" s="100"/>
      <c r="X97" s="100"/>
      <c r="Y97" s="100"/>
      <c r="Z97" s="100"/>
      <c r="AA97" s="100"/>
      <c r="AB97" s="100"/>
      <c r="AC97" s="100"/>
      <c r="AD97" s="100"/>
      <c r="AE97" s="100"/>
    </row>
    <row r="98" spans="1:33" outlineLevel="1" x14ac:dyDescent="0.25">
      <c r="A98" s="796"/>
      <c r="B98" s="796"/>
      <c r="C98" s="796"/>
      <c r="D98" s="796"/>
      <c r="E98" s="796"/>
      <c r="H98" s="104" t="str">
        <f>'SITE 14'!$H$6</f>
        <v>SITE 14</v>
      </c>
      <c r="I98" s="103">
        <f>'SITE 14'!$O$91</f>
        <v>0</v>
      </c>
      <c r="J98" s="103">
        <f>'SITE 14'!$O$115</f>
        <v>0</v>
      </c>
      <c r="K98" s="103">
        <f>'SITE 14'!$O$72</f>
        <v>0</v>
      </c>
      <c r="L98" s="103">
        <f>'SITE 14'!$O$72-'SITE 14'!$O$54</f>
        <v>0</v>
      </c>
      <c r="M98" s="103">
        <f>L98+AG102</f>
        <v>0</v>
      </c>
      <c r="N98" s="103" t="e">
        <f>I98/N102</f>
        <v>#DIV/0!</v>
      </c>
      <c r="O98" s="103" t="e">
        <f>N98*14</f>
        <v>#DIV/0!</v>
      </c>
      <c r="P98" s="103">
        <f>'SITE 14'!$O$48</f>
        <v>0</v>
      </c>
      <c r="S98" s="101"/>
      <c r="T98" s="101"/>
      <c r="U98" s="101"/>
      <c r="V98" s="101"/>
      <c r="W98" s="101"/>
      <c r="X98" s="101"/>
      <c r="Y98" s="102"/>
      <c r="Z98" s="102"/>
      <c r="AA98" s="102"/>
      <c r="AB98" s="102"/>
      <c r="AC98" s="102"/>
      <c r="AD98" s="102"/>
      <c r="AE98" s="102"/>
    </row>
    <row r="99" spans="1:33" ht="41.4" outlineLevel="1" x14ac:dyDescent="0.25">
      <c r="A99" s="796"/>
      <c r="B99" s="796"/>
      <c r="C99" s="796"/>
      <c r="D99" s="796"/>
      <c r="E99" s="796"/>
      <c r="H99" s="79" t="s">
        <v>233</v>
      </c>
      <c r="I99" s="676" t="s">
        <v>158</v>
      </c>
      <c r="J99" s="676" t="s">
        <v>159</v>
      </c>
      <c r="K99" s="676" t="s">
        <v>160</v>
      </c>
      <c r="L99" s="676" t="s">
        <v>161</v>
      </c>
      <c r="M99" s="677" t="s">
        <v>177</v>
      </c>
      <c r="N99" s="155" t="s">
        <v>249</v>
      </c>
      <c r="O99" s="678" t="s">
        <v>2</v>
      </c>
      <c r="P99" s="877" t="s">
        <v>525</v>
      </c>
      <c r="Q99" s="86" t="s">
        <v>451</v>
      </c>
      <c r="R99" s="86" t="s">
        <v>292</v>
      </c>
      <c r="S99" s="81" t="s">
        <v>293</v>
      </c>
      <c r="T99" s="81" t="s">
        <v>299</v>
      </c>
      <c r="U99" s="81" t="s">
        <v>300</v>
      </c>
      <c r="V99" s="81" t="s">
        <v>294</v>
      </c>
      <c r="W99" s="81" t="s">
        <v>301</v>
      </c>
      <c r="X99" s="81" t="s">
        <v>302</v>
      </c>
      <c r="Y99" s="81" t="s">
        <v>296</v>
      </c>
      <c r="Z99" s="81" t="s">
        <v>303</v>
      </c>
      <c r="AA99" s="81" t="s">
        <v>304</v>
      </c>
      <c r="AB99" s="81" t="s">
        <v>297</v>
      </c>
      <c r="AC99" s="81" t="s">
        <v>305</v>
      </c>
      <c r="AD99" s="81" t="s">
        <v>306</v>
      </c>
      <c r="AE99" s="81" t="s">
        <v>295</v>
      </c>
      <c r="AF99" s="81" t="s">
        <v>307</v>
      </c>
      <c r="AG99" s="81" t="s">
        <v>308</v>
      </c>
    </row>
    <row r="100" spans="1:33" outlineLevel="1" x14ac:dyDescent="0.25">
      <c r="A100" s="796"/>
      <c r="B100" s="796"/>
      <c r="C100" s="796"/>
      <c r="D100" s="796"/>
      <c r="E100" s="796"/>
      <c r="H100" s="87" t="s">
        <v>239</v>
      </c>
      <c r="I100" s="870">
        <f>'SITE 14'!$C$10</f>
        <v>0</v>
      </c>
      <c r="J100" s="871">
        <f>'SITE 14'!$D$10</f>
        <v>0</v>
      </c>
      <c r="K100" s="871">
        <f>'SITE 14'!$E$10</f>
        <v>0</v>
      </c>
      <c r="L100" s="871">
        <f>'SITE 14'!$F$10</f>
        <v>0</v>
      </c>
      <c r="M100" s="871">
        <f>'SITE 14'!$G$10</f>
        <v>22</v>
      </c>
      <c r="N100" s="871">
        <f>(I100+J100+K100+L100)*M100*14</f>
        <v>0</v>
      </c>
      <c r="O100" s="875">
        <f>'SITE 14'!$I$10</f>
        <v>0</v>
      </c>
      <c r="P100" s="92">
        <f>N100*O100*('SITE 1'!$W$4+'SITE 1'!$X$4)</f>
        <v>0</v>
      </c>
      <c r="Q100" s="93"/>
      <c r="R100" s="869">
        <f>IF(N100=0,0,(N100/14)*1.25)</f>
        <v>0</v>
      </c>
      <c r="S100" s="93"/>
      <c r="T100" s="93"/>
      <c r="U100" s="93"/>
      <c r="V100" s="93"/>
      <c r="W100" s="93"/>
      <c r="X100" s="93"/>
      <c r="Y100" s="93"/>
      <c r="Z100" s="93"/>
      <c r="AA100" s="93"/>
      <c r="AB100" s="93"/>
      <c r="AC100" s="93"/>
      <c r="AD100" s="93"/>
      <c r="AE100" s="93"/>
      <c r="AF100" s="93"/>
      <c r="AG100" s="93"/>
    </row>
    <row r="101" spans="1:33" outlineLevel="1" x14ac:dyDescent="0.25">
      <c r="A101" s="796"/>
      <c r="B101" s="796"/>
      <c r="C101" s="796"/>
      <c r="D101" s="796"/>
      <c r="E101" s="796"/>
      <c r="H101" s="87" t="s">
        <v>222</v>
      </c>
      <c r="I101" s="872">
        <f>'SITE 14'!$C$11</f>
        <v>0</v>
      </c>
      <c r="J101" s="871">
        <f>'SITE 14'!$D$11</f>
        <v>0</v>
      </c>
      <c r="K101" s="871">
        <f>'SITE 14'!$E$11</f>
        <v>0</v>
      </c>
      <c r="L101" s="871">
        <f>'SITE 14'!$F$11</f>
        <v>0</v>
      </c>
      <c r="M101" s="871">
        <f>'SITE 14'!$G$11</f>
        <v>14</v>
      </c>
      <c r="N101" s="871">
        <f>(I101+J101+K101+L101)*M101*14</f>
        <v>0</v>
      </c>
      <c r="O101" s="875">
        <f>'SITE 14'!$I$11</f>
        <v>0</v>
      </c>
      <c r="P101" s="92">
        <f>N101*O101*('SITE 1'!$W$4+'SITE 1'!$X$4)</f>
        <v>0</v>
      </c>
      <c r="Q101" s="93"/>
      <c r="R101" s="869">
        <f>IF(N101=0,0,(N101/14)*1.25)</f>
        <v>0</v>
      </c>
      <c r="S101" s="93"/>
      <c r="T101" s="93"/>
      <c r="U101" s="93"/>
      <c r="V101" s="93"/>
      <c r="W101" s="93"/>
      <c r="X101" s="93"/>
      <c r="Y101" s="93"/>
      <c r="Z101" s="93"/>
      <c r="AA101" s="93"/>
      <c r="AB101" s="93"/>
      <c r="AC101" s="93"/>
      <c r="AD101" s="93"/>
      <c r="AE101" s="93"/>
      <c r="AF101" s="93"/>
      <c r="AG101" s="93"/>
    </row>
    <row r="102" spans="1:33" outlineLevel="1" x14ac:dyDescent="0.25">
      <c r="A102" s="796"/>
      <c r="B102" s="796"/>
      <c r="C102" s="796"/>
      <c r="D102" s="796"/>
      <c r="E102" s="796"/>
      <c r="H102" s="87"/>
      <c r="I102" s="873">
        <f>MAX(I100,I101)</f>
        <v>0</v>
      </c>
      <c r="J102" s="873">
        <f>MAX(J100,J101)</f>
        <v>0</v>
      </c>
      <c r="K102" s="873">
        <f>MAX(K100,K101)</f>
        <v>0</v>
      </c>
      <c r="L102" s="873">
        <f>MAX(L100,L101)</f>
        <v>0</v>
      </c>
      <c r="M102" s="874">
        <f>SUM(M100:M101)</f>
        <v>36</v>
      </c>
      <c r="N102" s="874">
        <f>N100+N101</f>
        <v>0</v>
      </c>
      <c r="O102" s="876"/>
      <c r="P102" s="92">
        <f>SUM(P100:P101)</f>
        <v>0</v>
      </c>
      <c r="Q102" s="93">
        <f>'SITE 1'!$V$14*SUM(I102:L102)*'SITE 1'!$W$14</f>
        <v>0</v>
      </c>
      <c r="R102" s="93">
        <f>SUM(R100:R101)</f>
        <v>0</v>
      </c>
      <c r="S102" s="93">
        <f>'SITE 14'!$C$29</f>
        <v>0</v>
      </c>
      <c r="T102" s="93" t="e">
        <f>'SITE 14'!$D$29</f>
        <v>#DIV/0!</v>
      </c>
      <c r="U102" s="93">
        <f>'SITE 14'!$E$29</f>
        <v>0</v>
      </c>
      <c r="V102" s="93">
        <f>'SITE 14'!$C$47</f>
        <v>0</v>
      </c>
      <c r="W102" s="93" t="e">
        <f>'SITE 14'!$D$47</f>
        <v>#DIV/0!</v>
      </c>
      <c r="X102" s="173">
        <f>'SITE 14'!$E$47</f>
        <v>0</v>
      </c>
      <c r="Y102" s="93">
        <f>'SITE 14'!$C$23</f>
        <v>0</v>
      </c>
      <c r="Z102" s="93" t="e">
        <f>'SITE 14'!$D$23</f>
        <v>#DIV/0!</v>
      </c>
      <c r="AA102" s="93">
        <f>'SITE 14'!$E$23</f>
        <v>0</v>
      </c>
      <c r="AB102" s="93">
        <f>'SITE 14'!$C$53</f>
        <v>0</v>
      </c>
      <c r="AC102" s="93" t="e">
        <f>'SITE 14'!$D$53</f>
        <v>#DIV/0!</v>
      </c>
      <c r="AD102" s="93">
        <f>'SITE 14'!$E$53</f>
        <v>0</v>
      </c>
      <c r="AE102" s="93">
        <f>'SITE 14'!$C$61</f>
        <v>0</v>
      </c>
      <c r="AF102" s="93" t="e">
        <f>'SITE 14'!$D$61</f>
        <v>#DIV/0!</v>
      </c>
      <c r="AG102" s="93">
        <f>'SITE 14'!$E$61</f>
        <v>0</v>
      </c>
    </row>
    <row r="103" spans="1:33" outlineLevel="1" x14ac:dyDescent="0.25">
      <c r="A103" s="796"/>
      <c r="B103" s="796"/>
      <c r="C103" s="796"/>
      <c r="D103" s="796"/>
      <c r="E103" s="796"/>
    </row>
    <row r="104" spans="1:33" ht="39.6" outlineLevel="1" x14ac:dyDescent="0.25">
      <c r="A104" s="796"/>
      <c r="B104" s="796"/>
      <c r="C104" s="796"/>
      <c r="D104" s="796"/>
      <c r="E104" s="796"/>
      <c r="H104" s="104" t="str">
        <f>'SITE 15'!$B$6</f>
        <v>PAuse Méridienne 3/5 ans</v>
      </c>
      <c r="I104" s="83" t="s">
        <v>286</v>
      </c>
      <c r="J104" s="83" t="s">
        <v>285</v>
      </c>
      <c r="K104" s="83" t="s">
        <v>284</v>
      </c>
      <c r="L104" s="83" t="s">
        <v>287</v>
      </c>
      <c r="M104" s="83" t="s">
        <v>298</v>
      </c>
      <c r="N104" s="83" t="s">
        <v>289</v>
      </c>
      <c r="O104" s="83" t="s">
        <v>309</v>
      </c>
      <c r="P104" s="83" t="s">
        <v>452</v>
      </c>
      <c r="S104" s="100"/>
      <c r="T104" s="100"/>
      <c r="U104" s="100"/>
      <c r="V104" s="100"/>
      <c r="W104" s="100"/>
      <c r="X104" s="100"/>
      <c r="Y104" s="100"/>
      <c r="Z104" s="100"/>
      <c r="AA104" s="100"/>
      <c r="AB104" s="100"/>
      <c r="AC104" s="100"/>
      <c r="AD104" s="100"/>
      <c r="AE104" s="100"/>
    </row>
    <row r="105" spans="1:33" outlineLevel="1" x14ac:dyDescent="0.25">
      <c r="A105" s="796"/>
      <c r="B105" s="796"/>
      <c r="C105" s="796"/>
      <c r="D105" s="796"/>
      <c r="E105" s="796"/>
      <c r="H105" s="104" t="str">
        <f>'SITE 15'!$H$6</f>
        <v>SITE 15</v>
      </c>
      <c r="I105" s="103">
        <f>'SITE 15'!$O$91</f>
        <v>0</v>
      </c>
      <c r="J105" s="103">
        <f>'SITE 15'!$O$115</f>
        <v>0</v>
      </c>
      <c r="K105" s="103">
        <f>'SITE 15'!$O$72</f>
        <v>0</v>
      </c>
      <c r="L105" s="103">
        <f>'SITE 15'!$O$72-'SITE 15'!$O$54</f>
        <v>0</v>
      </c>
      <c r="M105" s="103">
        <f>L105+AG109</f>
        <v>0</v>
      </c>
      <c r="N105" s="103" t="e">
        <f>I105/N109</f>
        <v>#DIV/0!</v>
      </c>
      <c r="O105" s="103" t="e">
        <f>N105*14</f>
        <v>#DIV/0!</v>
      </c>
      <c r="P105" s="103">
        <f>'SITE 15'!$O$48</f>
        <v>0</v>
      </c>
      <c r="S105" s="101"/>
      <c r="T105" s="101"/>
      <c r="U105" s="101"/>
      <c r="V105" s="101"/>
      <c r="W105" s="101"/>
      <c r="X105" s="101"/>
      <c r="Y105" s="102"/>
      <c r="Z105" s="102"/>
      <c r="AA105" s="102"/>
      <c r="AB105" s="102"/>
      <c r="AC105" s="102"/>
      <c r="AD105" s="102"/>
      <c r="AE105" s="102"/>
    </row>
    <row r="106" spans="1:33" ht="41.4" outlineLevel="1" x14ac:dyDescent="0.25">
      <c r="A106" s="796"/>
      <c r="B106" s="796"/>
      <c r="C106" s="796"/>
      <c r="D106" s="796"/>
      <c r="E106" s="796"/>
      <c r="H106" s="79" t="s">
        <v>233</v>
      </c>
      <c r="I106" s="676" t="s">
        <v>158</v>
      </c>
      <c r="J106" s="676" t="s">
        <v>159</v>
      </c>
      <c r="K106" s="676" t="s">
        <v>160</v>
      </c>
      <c r="L106" s="676" t="s">
        <v>161</v>
      </c>
      <c r="M106" s="677" t="s">
        <v>177</v>
      </c>
      <c r="N106" s="155" t="s">
        <v>249</v>
      </c>
      <c r="O106" s="678" t="s">
        <v>2</v>
      </c>
      <c r="P106" s="877" t="s">
        <v>525</v>
      </c>
      <c r="Q106" s="86" t="s">
        <v>451</v>
      </c>
      <c r="R106" s="86" t="s">
        <v>292</v>
      </c>
      <c r="S106" s="81" t="s">
        <v>293</v>
      </c>
      <c r="T106" s="81" t="s">
        <v>299</v>
      </c>
      <c r="U106" s="81" t="s">
        <v>300</v>
      </c>
      <c r="V106" s="81" t="s">
        <v>294</v>
      </c>
      <c r="W106" s="81" t="s">
        <v>301</v>
      </c>
      <c r="X106" s="81" t="s">
        <v>302</v>
      </c>
      <c r="Y106" s="81" t="s">
        <v>296</v>
      </c>
      <c r="Z106" s="81" t="s">
        <v>303</v>
      </c>
      <c r="AA106" s="81" t="s">
        <v>304</v>
      </c>
      <c r="AB106" s="81" t="s">
        <v>297</v>
      </c>
      <c r="AC106" s="81" t="s">
        <v>305</v>
      </c>
      <c r="AD106" s="81" t="s">
        <v>306</v>
      </c>
      <c r="AE106" s="81" t="s">
        <v>295</v>
      </c>
      <c r="AF106" s="81" t="s">
        <v>307</v>
      </c>
      <c r="AG106" s="81" t="s">
        <v>308</v>
      </c>
    </row>
    <row r="107" spans="1:33" outlineLevel="1" x14ac:dyDescent="0.25">
      <c r="A107" s="796"/>
      <c r="B107" s="796"/>
      <c r="C107" s="796"/>
      <c r="D107" s="796"/>
      <c r="E107" s="796"/>
      <c r="H107" s="87" t="s">
        <v>239</v>
      </c>
      <c r="I107" s="870">
        <f>'SITE 15'!$C$10</f>
        <v>0</v>
      </c>
      <c r="J107" s="871">
        <f>'SITE 15'!$D$10</f>
        <v>0</v>
      </c>
      <c r="K107" s="871">
        <f>'SITE 15'!$E$10</f>
        <v>0</v>
      </c>
      <c r="L107" s="871">
        <f>'SITE 15'!$F$10</f>
        <v>0</v>
      </c>
      <c r="M107" s="871">
        <f>'SITE 15'!$G$10</f>
        <v>22</v>
      </c>
      <c r="N107" s="871">
        <f>(I107+J107+K107+L107)*M107*14</f>
        <v>0</v>
      </c>
      <c r="O107" s="875">
        <f>'SITE 15'!$I$10</f>
        <v>0</v>
      </c>
      <c r="P107" s="92">
        <f>N107*O107*('SITE 1'!$W$4+'SITE 1'!$X$4)</f>
        <v>0</v>
      </c>
      <c r="Q107" s="93"/>
      <c r="R107" s="869">
        <f>IF(N107=0,0,(N107/14)*1.25)</f>
        <v>0</v>
      </c>
      <c r="S107" s="93"/>
      <c r="T107" s="93"/>
      <c r="U107" s="93"/>
      <c r="V107" s="93"/>
      <c r="W107" s="93"/>
      <c r="X107" s="93"/>
      <c r="Y107" s="93"/>
      <c r="Z107" s="93"/>
      <c r="AA107" s="93"/>
      <c r="AB107" s="93"/>
      <c r="AC107" s="93"/>
      <c r="AD107" s="93"/>
      <c r="AE107" s="93"/>
      <c r="AF107" s="93"/>
      <c r="AG107" s="93"/>
    </row>
    <row r="108" spans="1:33" outlineLevel="1" x14ac:dyDescent="0.25">
      <c r="A108" s="796"/>
      <c r="B108" s="796"/>
      <c r="C108" s="796"/>
      <c r="D108" s="796"/>
      <c r="E108" s="796"/>
      <c r="H108" s="87" t="s">
        <v>222</v>
      </c>
      <c r="I108" s="872">
        <f>'SITE 15'!$C$11</f>
        <v>0</v>
      </c>
      <c r="J108" s="871">
        <f>'SITE 15'!$D$11</f>
        <v>0</v>
      </c>
      <c r="K108" s="871">
        <f>'SITE 15'!$E$11</f>
        <v>0</v>
      </c>
      <c r="L108" s="871">
        <f>'SITE 15'!$F$11</f>
        <v>0</v>
      </c>
      <c r="M108" s="871">
        <f>'SITE 15'!$G$11</f>
        <v>14</v>
      </c>
      <c r="N108" s="871">
        <f>(I108+J108+K108+L108)*M108*14</f>
        <v>0</v>
      </c>
      <c r="O108" s="875">
        <f>'SITE 15'!$I$11</f>
        <v>0</v>
      </c>
      <c r="P108" s="92">
        <f>N108*O108*('SITE 1'!$W$4+'SITE 1'!$X$4)</f>
        <v>0</v>
      </c>
      <c r="Q108" s="93"/>
      <c r="R108" s="869">
        <f>IF(N108=0,0,(N108/14)*1.25)</f>
        <v>0</v>
      </c>
      <c r="S108" s="93"/>
      <c r="T108" s="93"/>
      <c r="U108" s="93"/>
      <c r="V108" s="93"/>
      <c r="W108" s="93"/>
      <c r="X108" s="93"/>
      <c r="Y108" s="93"/>
      <c r="Z108" s="93"/>
      <c r="AA108" s="93"/>
      <c r="AB108" s="93"/>
      <c r="AC108" s="93"/>
      <c r="AD108" s="93"/>
      <c r="AE108" s="93"/>
      <c r="AF108" s="93"/>
      <c r="AG108" s="93"/>
    </row>
    <row r="109" spans="1:33" outlineLevel="1" x14ac:dyDescent="0.25">
      <c r="A109" s="796"/>
      <c r="B109" s="796"/>
      <c r="C109" s="796"/>
      <c r="D109" s="796"/>
      <c r="E109" s="796"/>
      <c r="H109" s="87"/>
      <c r="I109" s="873">
        <f>MAX(I107,I108)</f>
        <v>0</v>
      </c>
      <c r="J109" s="873">
        <f>MAX(J107,J108)</f>
        <v>0</v>
      </c>
      <c r="K109" s="873">
        <f>MAX(K107,K108)</f>
        <v>0</v>
      </c>
      <c r="L109" s="873">
        <f>MAX(L107,L108)</f>
        <v>0</v>
      </c>
      <c r="M109" s="874">
        <f>SUM(M107:M108)</f>
        <v>36</v>
      </c>
      <c r="N109" s="874">
        <f>N107+N108</f>
        <v>0</v>
      </c>
      <c r="O109" s="876"/>
      <c r="P109" s="92">
        <f>SUM(P107:P108)</f>
        <v>0</v>
      </c>
      <c r="Q109" s="93">
        <f>'SITE 1'!$V$14*SUM(I109:L109)*'SITE 1'!$W$14</f>
        <v>0</v>
      </c>
      <c r="R109" s="93">
        <f>SUM(R107:R108)</f>
        <v>0</v>
      </c>
      <c r="S109" s="93">
        <f>'SITE 15'!$C$29</f>
        <v>0</v>
      </c>
      <c r="T109" s="93">
        <f>'SITE 15'!$D$29</f>
        <v>0</v>
      </c>
      <c r="U109" s="93">
        <f>'SITE 15'!$E$29</f>
        <v>0</v>
      </c>
      <c r="V109" s="93">
        <f>'SITE 15'!$C$47</f>
        <v>0</v>
      </c>
      <c r="W109" s="93" t="e">
        <f>'SITE 15'!$D$47</f>
        <v>#DIV/0!</v>
      </c>
      <c r="X109" s="173">
        <f>'SITE 15'!$E$47</f>
        <v>0</v>
      </c>
      <c r="Y109" s="93">
        <f>'SITE 15'!$C$23</f>
        <v>0</v>
      </c>
      <c r="Z109" s="93" t="e">
        <f>'SITE 15'!$D$23</f>
        <v>#DIV/0!</v>
      </c>
      <c r="AA109" s="93">
        <f>'SITE 15'!$E$23</f>
        <v>0</v>
      </c>
      <c r="AB109" s="93">
        <f>'SITE 15'!$C$53</f>
        <v>0</v>
      </c>
      <c r="AC109" s="93" t="e">
        <f>'SITE 15'!$D$53</f>
        <v>#DIV/0!</v>
      </c>
      <c r="AD109" s="93">
        <f>'SITE 15'!$E$53</f>
        <v>0</v>
      </c>
      <c r="AE109" s="93">
        <f>'SITE 15'!$C$61</f>
        <v>0</v>
      </c>
      <c r="AF109" s="93" t="e">
        <f>'SITE 15'!$D$61</f>
        <v>#DIV/0!</v>
      </c>
      <c r="AG109" s="93">
        <f>'SITE 15'!$E$61</f>
        <v>0</v>
      </c>
    </row>
    <row r="110" spans="1:33" ht="13.8" outlineLevel="1" thickBot="1" x14ac:dyDescent="0.3">
      <c r="A110" s="796"/>
      <c r="B110" s="796"/>
      <c r="C110" s="796"/>
      <c r="D110" s="796"/>
      <c r="E110" s="796"/>
    </row>
    <row r="111" spans="1:33" ht="52.5" customHeight="1" x14ac:dyDescent="0.25">
      <c r="A111" s="2704" t="str">
        <f>A6</f>
        <v>PAuse Méridienne 3/5 ans</v>
      </c>
      <c r="B111" s="2704"/>
      <c r="C111" s="2704"/>
      <c r="D111" s="2704"/>
      <c r="E111" s="2704"/>
      <c r="H111" s="104" t="str">
        <f>'SITE 15'!$B$6</f>
        <v>PAuse Méridienne 3/5 ans</v>
      </c>
      <c r="I111" s="83" t="s">
        <v>286</v>
      </c>
      <c r="J111" s="83" t="s">
        <v>285</v>
      </c>
      <c r="K111" s="83" t="s">
        <v>284</v>
      </c>
      <c r="L111" s="83" t="s">
        <v>287</v>
      </c>
      <c r="M111" s="83" t="s">
        <v>298</v>
      </c>
      <c r="N111" s="83" t="s">
        <v>289</v>
      </c>
      <c r="O111" s="83" t="s">
        <v>309</v>
      </c>
      <c r="P111" s="83" t="s">
        <v>452</v>
      </c>
      <c r="S111" s="100"/>
      <c r="T111" s="100"/>
      <c r="U111" s="100"/>
      <c r="V111" s="100"/>
      <c r="W111" s="100"/>
      <c r="X111" s="100"/>
      <c r="Y111" s="100"/>
      <c r="Z111" s="100"/>
      <c r="AA111" s="100"/>
      <c r="AB111" s="100"/>
      <c r="AC111" s="100"/>
      <c r="AD111" s="100"/>
      <c r="AE111" s="100"/>
    </row>
    <row r="112" spans="1:33" x14ac:dyDescent="0.25">
      <c r="A112" s="801"/>
      <c r="B112" s="796"/>
      <c r="C112" s="796"/>
      <c r="D112" s="796"/>
      <c r="E112" s="796"/>
      <c r="H112" s="104" t="s">
        <v>165</v>
      </c>
      <c r="I112" s="88">
        <f>I70+I63+I56+I49+I42+I35+I28+I21+I14+I7+I77+I84+I91+I98+I105</f>
        <v>0</v>
      </c>
      <c r="J112" s="88">
        <f>J70+J63+J56+J49+J42+J35+J28+J21+J14+J7+J77+J84+J91+J98+J105</f>
        <v>0</v>
      </c>
      <c r="K112" s="88">
        <f>K70+K63+K56+K49+K42+K35+K28+K21+K14+K7+K77+K84+K91+K98+K105</f>
        <v>0</v>
      </c>
      <c r="L112" s="88">
        <f>L70+L63+L56+L49+L42+L35+L28+L21+L14+L7+L77+L84+L91+L98+L105</f>
        <v>0</v>
      </c>
      <c r="M112" s="88">
        <f>M70+M63+M56+M49+M42+M35+M28+M21+M14+M7+M77+M84+M91+M98+M105</f>
        <v>0</v>
      </c>
      <c r="N112" s="103" t="e">
        <f>I112/N116</f>
        <v>#DIV/0!</v>
      </c>
      <c r="O112" s="103" t="e">
        <f>(I112/N116)*14</f>
        <v>#DIV/0!</v>
      </c>
      <c r="P112" s="88">
        <f>P70+P63+P56+P49+P42+P35+P28+P21+P14+P7+P77+P84+P91+P98+P105</f>
        <v>0</v>
      </c>
      <c r="S112" s="101"/>
      <c r="T112" s="101"/>
      <c r="U112" s="101"/>
      <c r="V112" s="101"/>
      <c r="W112" s="101"/>
      <c r="X112" s="101"/>
      <c r="Y112" s="102"/>
      <c r="Z112" s="102"/>
      <c r="AA112" s="102"/>
      <c r="AB112" s="102"/>
      <c r="AC112" s="102"/>
      <c r="AD112" s="102"/>
      <c r="AE112" s="102"/>
    </row>
    <row r="113" spans="1:46" ht="145.19999999999999" x14ac:dyDescent="0.25">
      <c r="A113" s="2702" t="str">
        <f>'SYNTH ET COMM'!$B$2</f>
        <v>ASSOCIATION</v>
      </c>
      <c r="B113" s="2702"/>
      <c r="C113" s="2702"/>
      <c r="D113" s="2702"/>
      <c r="E113" s="2702"/>
      <c r="H113" s="79" t="s">
        <v>233</v>
      </c>
      <c r="I113" s="676" t="s">
        <v>158</v>
      </c>
      <c r="J113" s="676" t="s">
        <v>159</v>
      </c>
      <c r="K113" s="676" t="s">
        <v>160</v>
      </c>
      <c r="L113" s="676" t="s">
        <v>161</v>
      </c>
      <c r="M113" s="677" t="s">
        <v>177</v>
      </c>
      <c r="N113" s="155" t="s">
        <v>249</v>
      </c>
      <c r="O113" s="678" t="s">
        <v>2</v>
      </c>
      <c r="P113" s="678" t="s">
        <v>3</v>
      </c>
      <c r="Q113" s="86" t="s">
        <v>451</v>
      </c>
      <c r="R113" s="86" t="s">
        <v>292</v>
      </c>
      <c r="S113" s="81" t="s">
        <v>293</v>
      </c>
      <c r="T113" s="81" t="s">
        <v>299</v>
      </c>
      <c r="U113" s="81" t="s">
        <v>300</v>
      </c>
      <c r="V113" s="81" t="s">
        <v>294</v>
      </c>
      <c r="W113" s="81" t="s">
        <v>301</v>
      </c>
      <c r="X113" s="81" t="s">
        <v>302</v>
      </c>
      <c r="Y113" s="81" t="s">
        <v>296</v>
      </c>
      <c r="Z113" s="81" t="s">
        <v>303</v>
      </c>
      <c r="AA113" s="81" t="s">
        <v>304</v>
      </c>
      <c r="AB113" s="81" t="s">
        <v>297</v>
      </c>
      <c r="AC113" s="81" t="s">
        <v>305</v>
      </c>
      <c r="AD113" s="81" t="s">
        <v>306</v>
      </c>
      <c r="AE113" s="81" t="s">
        <v>295</v>
      </c>
      <c r="AF113" s="81" t="s">
        <v>307</v>
      </c>
      <c r="AG113" s="175" t="s">
        <v>308</v>
      </c>
      <c r="AH113" s="82" t="s">
        <v>485</v>
      </c>
      <c r="AI113" s="82" t="s">
        <v>486</v>
      </c>
      <c r="AJ113" s="82" t="s">
        <v>487</v>
      </c>
      <c r="AK113" s="82" t="s">
        <v>488</v>
      </c>
      <c r="AL113" s="82" t="s">
        <v>489</v>
      </c>
      <c r="AM113" s="82" t="s">
        <v>490</v>
      </c>
      <c r="AN113" s="82" t="s">
        <v>491</v>
      </c>
      <c r="AO113" s="82" t="s">
        <v>494</v>
      </c>
      <c r="AP113" s="82" t="s">
        <v>495</v>
      </c>
      <c r="AQ113" s="83" t="s">
        <v>496</v>
      </c>
      <c r="AR113" s="82" t="s">
        <v>388</v>
      </c>
      <c r="AS113" s="83" t="s">
        <v>539</v>
      </c>
      <c r="AT113" s="83" t="s">
        <v>541</v>
      </c>
    </row>
    <row r="114" spans="1:46" ht="39.6" x14ac:dyDescent="0.25">
      <c r="A114" s="796"/>
      <c r="B114" s="796"/>
      <c r="C114" s="796"/>
      <c r="D114" s="796"/>
      <c r="E114" s="796"/>
      <c r="H114" s="87" t="s">
        <v>239</v>
      </c>
      <c r="I114" s="870">
        <f t="shared" ref="I114:L116" si="0">I72+I65+I58+I51+I44+I37+I30+I23+I16+I9+I79+I86+I93+I100+I107</f>
        <v>0</v>
      </c>
      <c r="J114" s="870">
        <f t="shared" si="0"/>
        <v>0</v>
      </c>
      <c r="K114" s="870">
        <f t="shared" si="0"/>
        <v>0</v>
      </c>
      <c r="L114" s="870">
        <f t="shared" si="0"/>
        <v>0</v>
      </c>
      <c r="M114" s="871">
        <f>'SITE 15'!$G$10</f>
        <v>22</v>
      </c>
      <c r="N114" s="871">
        <f>N72+N65+N58+N51+N44+N37+N30+N23+N16+N9+N79+N86+N93+N100+N107</f>
        <v>0</v>
      </c>
      <c r="O114" s="875"/>
      <c r="P114" s="92">
        <f>P72+P65+P58+P51+P44+P37+P30+P23+P16+P9+P79+P86+P93+P100+P107</f>
        <v>0</v>
      </c>
      <c r="Q114" s="93"/>
      <c r="R114" s="93"/>
      <c r="S114" s="93"/>
      <c r="T114" s="93"/>
      <c r="U114" s="93"/>
      <c r="V114" s="93"/>
      <c r="W114" s="93"/>
      <c r="X114" s="93"/>
      <c r="Y114" s="93"/>
      <c r="Z114" s="93"/>
      <c r="AA114" s="93"/>
      <c r="AB114" s="93"/>
      <c r="AC114" s="93"/>
      <c r="AD114" s="93"/>
      <c r="AE114" s="93"/>
      <c r="AF114" s="93"/>
      <c r="AG114" s="176"/>
      <c r="AH114" s="885" t="str">
        <f t="shared" ref="AH114:AI117" si="1">R134</f>
        <v>PAuse Méridienne 3/5 ans</v>
      </c>
      <c r="AI114" s="885" t="str">
        <f t="shared" si="1"/>
        <v>Encadrement efts</v>
      </c>
      <c r="AJ114" s="885">
        <f t="shared" ref="AJ114:AN117" si="2">T134</f>
        <v>0</v>
      </c>
      <c r="AK114" s="885">
        <f t="shared" si="2"/>
        <v>0</v>
      </c>
      <c r="AL114" s="885">
        <f t="shared" si="2"/>
        <v>0</v>
      </c>
      <c r="AM114" s="885">
        <f t="shared" si="2"/>
        <v>0</v>
      </c>
      <c r="AN114" s="885">
        <f t="shared" si="2"/>
        <v>0</v>
      </c>
      <c r="AO114" s="885">
        <f t="shared" ref="AO114:AP117" si="3">A$134</f>
        <v>0</v>
      </c>
      <c r="AP114" s="885">
        <f t="shared" si="3"/>
        <v>0</v>
      </c>
      <c r="AQ114" s="885">
        <f>I$134</f>
        <v>0</v>
      </c>
      <c r="AR114" s="885">
        <f>IFERROR(I$144,0)</f>
        <v>0</v>
      </c>
      <c r="AS114" s="885">
        <f t="shared" ref="AS114:AT117" si="4">IFERROR(AE$143,0)</f>
        <v>0</v>
      </c>
      <c r="AT114" s="885">
        <f t="shared" si="4"/>
        <v>0</v>
      </c>
    </row>
    <row r="115" spans="1:46" ht="39.6" x14ac:dyDescent="0.25">
      <c r="A115" s="796"/>
      <c r="B115" s="796"/>
      <c r="C115" s="796"/>
      <c r="D115" s="796"/>
      <c r="E115" s="796"/>
      <c r="H115" s="95" t="s">
        <v>222</v>
      </c>
      <c r="I115" s="872">
        <f t="shared" si="0"/>
        <v>0</v>
      </c>
      <c r="J115" s="872">
        <f t="shared" si="0"/>
        <v>0</v>
      </c>
      <c r="K115" s="872">
        <f t="shared" si="0"/>
        <v>0</v>
      </c>
      <c r="L115" s="872">
        <f t="shared" si="0"/>
        <v>0</v>
      </c>
      <c r="M115" s="871">
        <f>'SITE 15'!$G$11</f>
        <v>14</v>
      </c>
      <c r="N115" s="871">
        <f>N73+N66+N59+N52+N45+N38+N31+N24+N17+N10+N80+N87+N94+N101+N108</f>
        <v>0</v>
      </c>
      <c r="O115" s="875"/>
      <c r="P115" s="92">
        <f>P73+P66+P59+P52+P45+P38+P31+P24+P17+P10+P80+P87+P94+P101+P108</f>
        <v>0</v>
      </c>
      <c r="Q115" s="93"/>
      <c r="R115" s="93"/>
      <c r="S115" s="93"/>
      <c r="T115" s="93"/>
      <c r="U115" s="93"/>
      <c r="V115" s="93"/>
      <c r="W115" s="93"/>
      <c r="X115" s="93"/>
      <c r="Y115" s="93"/>
      <c r="Z115" s="93"/>
      <c r="AA115" s="93"/>
      <c r="AB115" s="93"/>
      <c r="AC115" s="93"/>
      <c r="AD115" s="93"/>
      <c r="AE115" s="93"/>
      <c r="AF115" s="93"/>
      <c r="AG115" s="176"/>
      <c r="AH115" s="885" t="str">
        <f t="shared" si="1"/>
        <v>PAuse Méridienne 3/5 ans</v>
      </c>
      <c r="AI115" s="885" t="str">
        <f t="shared" si="1"/>
        <v>Coordination</v>
      </c>
      <c r="AJ115" s="885">
        <f t="shared" si="2"/>
        <v>0</v>
      </c>
      <c r="AK115" s="885">
        <f t="shared" si="2"/>
        <v>0</v>
      </c>
      <c r="AL115" s="885">
        <f t="shared" si="2"/>
        <v>0</v>
      </c>
      <c r="AM115" s="885">
        <f t="shared" si="2"/>
        <v>0</v>
      </c>
      <c r="AN115" s="885">
        <f t="shared" si="2"/>
        <v>0</v>
      </c>
      <c r="AO115" s="885">
        <f t="shared" si="3"/>
        <v>0</v>
      </c>
      <c r="AP115" s="885">
        <f t="shared" si="3"/>
        <v>0</v>
      </c>
      <c r="AQ115" s="885">
        <f>I$134</f>
        <v>0</v>
      </c>
      <c r="AR115" s="885">
        <f>IFERROR(I$144,0)</f>
        <v>0</v>
      </c>
      <c r="AS115" s="885">
        <f t="shared" si="4"/>
        <v>0</v>
      </c>
      <c r="AT115" s="885">
        <f t="shared" si="4"/>
        <v>0</v>
      </c>
    </row>
    <row r="116" spans="1:46" ht="39.6" x14ac:dyDescent="0.25">
      <c r="A116" s="796"/>
      <c r="B116" s="796"/>
      <c r="C116" s="796"/>
      <c r="D116" s="796"/>
      <c r="E116" s="796"/>
      <c r="H116" s="105"/>
      <c r="I116" s="873">
        <f t="shared" si="0"/>
        <v>0</v>
      </c>
      <c r="J116" s="873">
        <f t="shared" si="0"/>
        <v>0</v>
      </c>
      <c r="K116" s="873">
        <f t="shared" si="0"/>
        <v>0</v>
      </c>
      <c r="L116" s="873">
        <f t="shared" si="0"/>
        <v>0</v>
      </c>
      <c r="M116" s="874">
        <f>SUM(M114:M115)</f>
        <v>36</v>
      </c>
      <c r="N116" s="874">
        <f>N74+N67+N60+N53+N46+N39+N32+N25+N18+N11+N81+N88+N95+N102+N109</f>
        <v>0</v>
      </c>
      <c r="O116" s="876" t="e">
        <f>(P116/'SITE 1'!$W$4)/N116</f>
        <v>#DIV/0!</v>
      </c>
      <c r="P116" s="92">
        <f>SUM(P114:P115)</f>
        <v>0</v>
      </c>
      <c r="Q116" s="88">
        <f>Q74+Q67+Q60+Q53+Q46+Q39+Q32+Q25+Q18+Q11+Q81+Q88+Q95+Q102+Q109</f>
        <v>0</v>
      </c>
      <c r="R116" s="88">
        <f>R74+R67+R60+R53+R46+R39+R32+R25+R18+R11+R81+R88+R95+R102+R109</f>
        <v>0</v>
      </c>
      <c r="S116" s="88">
        <f t="shared" ref="S116:AG116" si="5">S74+S67+S60+S53+S46+S39+S32+S25+S18+S11+S81+S88+S95+S102+S109</f>
        <v>0</v>
      </c>
      <c r="T116" s="88" t="e">
        <f>U116/S116</f>
        <v>#DIV/0!</v>
      </c>
      <c r="U116" s="88">
        <f t="shared" si="5"/>
        <v>0</v>
      </c>
      <c r="V116" s="88">
        <f t="shared" si="5"/>
        <v>0</v>
      </c>
      <c r="W116" s="88" t="e">
        <f>X116/V116</f>
        <v>#DIV/0!</v>
      </c>
      <c r="X116" s="88">
        <f t="shared" si="5"/>
        <v>0</v>
      </c>
      <c r="Y116" s="88">
        <f t="shared" si="5"/>
        <v>0</v>
      </c>
      <c r="Z116" s="88" t="e">
        <f>AA116/Y116</f>
        <v>#DIV/0!</v>
      </c>
      <c r="AA116" s="88">
        <f t="shared" si="5"/>
        <v>0</v>
      </c>
      <c r="AB116" s="88">
        <f t="shared" si="5"/>
        <v>0</v>
      </c>
      <c r="AC116" s="88" t="e">
        <f>AD116/AB116</f>
        <v>#DIV/0!</v>
      </c>
      <c r="AD116" s="88">
        <f t="shared" si="5"/>
        <v>0</v>
      </c>
      <c r="AE116" s="88">
        <f t="shared" si="5"/>
        <v>0</v>
      </c>
      <c r="AF116" s="88" t="e">
        <f>AG116/AE116</f>
        <v>#DIV/0!</v>
      </c>
      <c r="AG116" s="88">
        <f t="shared" si="5"/>
        <v>0</v>
      </c>
      <c r="AH116" s="885" t="str">
        <f t="shared" si="1"/>
        <v>PAuse Méridienne 3/5 ans</v>
      </c>
      <c r="AI116" s="885" t="str">
        <f t="shared" si="1"/>
        <v>Secrétariat</v>
      </c>
      <c r="AJ116" s="885">
        <f t="shared" si="2"/>
        <v>0</v>
      </c>
      <c r="AK116" s="885">
        <f t="shared" si="2"/>
        <v>0</v>
      </c>
      <c r="AL116" s="885">
        <f t="shared" si="2"/>
        <v>0</v>
      </c>
      <c r="AM116" s="885">
        <f t="shared" si="2"/>
        <v>0</v>
      </c>
      <c r="AN116" s="885">
        <f t="shared" si="2"/>
        <v>0</v>
      </c>
      <c r="AO116" s="885">
        <f t="shared" si="3"/>
        <v>0</v>
      </c>
      <c r="AP116" s="885">
        <f t="shared" si="3"/>
        <v>0</v>
      </c>
      <c r="AQ116" s="885">
        <f>I$134</f>
        <v>0</v>
      </c>
      <c r="AR116" s="885">
        <f>IFERROR(I$144,0)</f>
        <v>0</v>
      </c>
      <c r="AS116" s="885">
        <f t="shared" si="4"/>
        <v>0</v>
      </c>
      <c r="AT116" s="885">
        <f t="shared" si="4"/>
        <v>0</v>
      </c>
    </row>
    <row r="117" spans="1:46" ht="39.6" x14ac:dyDescent="0.25">
      <c r="A117" s="796"/>
      <c r="B117" s="796"/>
      <c r="C117" s="796"/>
      <c r="D117" s="796"/>
      <c r="E117" s="796"/>
      <c r="O117" s="2042" t="s">
        <v>993</v>
      </c>
      <c r="P117" s="2042">
        <f>P116/'SITE 15'!$W$4</f>
        <v>0</v>
      </c>
      <c r="AH117" s="885" t="str">
        <f t="shared" si="1"/>
        <v>PAuse Méridienne 3/5 ans</v>
      </c>
      <c r="AI117" s="885" t="str">
        <f t="shared" si="1"/>
        <v>Entretien</v>
      </c>
      <c r="AJ117" s="885">
        <f t="shared" si="2"/>
        <v>36</v>
      </c>
      <c r="AK117" s="885">
        <f t="shared" si="2"/>
        <v>0</v>
      </c>
      <c r="AL117" s="885">
        <f t="shared" si="2"/>
        <v>0</v>
      </c>
      <c r="AM117" s="885">
        <f t="shared" si="2"/>
        <v>0</v>
      </c>
      <c r="AN117" s="885">
        <f t="shared" si="2"/>
        <v>0</v>
      </c>
      <c r="AO117" s="885">
        <f t="shared" si="3"/>
        <v>0</v>
      </c>
      <c r="AP117" s="885">
        <f t="shared" si="3"/>
        <v>0</v>
      </c>
      <c r="AQ117" s="885">
        <f>I$134</f>
        <v>0</v>
      </c>
      <c r="AR117" s="885">
        <f>IFERROR(I$144,0)</f>
        <v>0</v>
      </c>
      <c r="AS117" s="885">
        <f t="shared" si="4"/>
        <v>0</v>
      </c>
      <c r="AT117" s="885">
        <f t="shared" si="4"/>
        <v>0</v>
      </c>
    </row>
    <row r="118" spans="1:46" ht="39.6" x14ac:dyDescent="0.25">
      <c r="A118" s="796"/>
      <c r="B118" s="796"/>
      <c r="C118" s="796"/>
      <c r="D118" s="796"/>
      <c r="E118" s="796"/>
      <c r="H118" s="83" t="s">
        <v>329</v>
      </c>
      <c r="I118" s="83" t="s">
        <v>311</v>
      </c>
      <c r="J118" s="83" t="s">
        <v>312</v>
      </c>
      <c r="K118" s="83" t="s">
        <v>313</v>
      </c>
      <c r="S118" s="81" t="s">
        <v>293</v>
      </c>
      <c r="T118" s="81" t="s">
        <v>299</v>
      </c>
      <c r="U118" s="81" t="s">
        <v>300</v>
      </c>
      <c r="V118" s="81" t="s">
        <v>294</v>
      </c>
      <c r="W118" s="81" t="s">
        <v>301</v>
      </c>
      <c r="X118" s="81" t="s">
        <v>302</v>
      </c>
      <c r="Y118" s="81" t="s">
        <v>296</v>
      </c>
      <c r="Z118" s="81" t="s">
        <v>303</v>
      </c>
      <c r="AA118" s="81" t="s">
        <v>304</v>
      </c>
      <c r="AB118" s="81" t="s">
        <v>297</v>
      </c>
      <c r="AC118" s="81" t="s">
        <v>305</v>
      </c>
      <c r="AD118" s="81" t="s">
        <v>306</v>
      </c>
      <c r="AE118" s="81" t="s">
        <v>295</v>
      </c>
      <c r="AF118" s="81" t="s">
        <v>307</v>
      </c>
      <c r="AG118" s="175" t="s">
        <v>308</v>
      </c>
      <c r="AH118" s="886" t="str">
        <f t="shared" ref="AH118:AI121" si="6">R1695</f>
        <v>Pause Méridienne 6/11 ans</v>
      </c>
      <c r="AI118" s="886" t="str">
        <f t="shared" si="6"/>
        <v>Encadrement efts</v>
      </c>
      <c r="AJ118" s="886">
        <f t="shared" ref="AJ118:AN121" si="7">T1695</f>
        <v>0</v>
      </c>
      <c r="AK118" s="886">
        <f t="shared" si="7"/>
        <v>0</v>
      </c>
      <c r="AL118" s="886">
        <f t="shared" si="7"/>
        <v>0</v>
      </c>
      <c r="AM118" s="886">
        <f t="shared" si="7"/>
        <v>0</v>
      </c>
      <c r="AN118" s="886">
        <f t="shared" si="7"/>
        <v>0</v>
      </c>
      <c r="AO118" s="885">
        <f t="shared" ref="AO118:AP121" si="8">A$1695</f>
        <v>0</v>
      </c>
      <c r="AP118" s="885">
        <f t="shared" si="8"/>
        <v>0</v>
      </c>
      <c r="AQ118" s="885">
        <f>I$1701</f>
        <v>0</v>
      </c>
      <c r="AR118" s="885">
        <f>IFERROR(I$1705,0)</f>
        <v>0</v>
      </c>
      <c r="AS118" s="885">
        <f t="shared" ref="AS118:AT121" si="9">IFERROR(AH$1705,0)</f>
        <v>0</v>
      </c>
      <c r="AT118" s="885">
        <f t="shared" si="9"/>
        <v>0</v>
      </c>
    </row>
    <row r="119" spans="1:46" ht="39.6" x14ac:dyDescent="0.25">
      <c r="A119" s="796"/>
      <c r="B119" s="796"/>
      <c r="C119" s="796"/>
      <c r="D119" s="796"/>
      <c r="E119" s="796"/>
      <c r="H119" s="83" t="s">
        <v>480</v>
      </c>
      <c r="I119" s="173">
        <f>V116-R116</f>
        <v>0</v>
      </c>
      <c r="J119" s="205"/>
      <c r="K119" s="205">
        <f>I119*J119</f>
        <v>0</v>
      </c>
      <c r="R119" s="82" t="s">
        <v>517</v>
      </c>
      <c r="S119" s="88"/>
      <c r="T119" s="88"/>
      <c r="U119" s="88"/>
      <c r="V119" s="88"/>
      <c r="W119" s="88"/>
      <c r="X119" s="88"/>
      <c r="Y119" s="88"/>
      <c r="Z119" s="88"/>
      <c r="AA119" s="88"/>
      <c r="AB119" s="88"/>
      <c r="AC119" s="88"/>
      <c r="AD119" s="88"/>
      <c r="AE119" s="88"/>
      <c r="AF119" s="88"/>
      <c r="AG119" s="88"/>
      <c r="AH119" s="886" t="str">
        <f t="shared" si="6"/>
        <v>Pause Méridienne 6/11 ans</v>
      </c>
      <c r="AI119" s="886" t="str">
        <f t="shared" si="6"/>
        <v>Coordination</v>
      </c>
      <c r="AJ119" s="886">
        <f t="shared" si="7"/>
        <v>0</v>
      </c>
      <c r="AK119" s="886">
        <f t="shared" si="7"/>
        <v>0</v>
      </c>
      <c r="AL119" s="886">
        <f t="shared" si="7"/>
        <v>0</v>
      </c>
      <c r="AM119" s="886">
        <f t="shared" si="7"/>
        <v>0</v>
      </c>
      <c r="AN119" s="886">
        <f t="shared" si="7"/>
        <v>0</v>
      </c>
      <c r="AO119" s="885">
        <f t="shared" si="8"/>
        <v>0</v>
      </c>
      <c r="AP119" s="885">
        <f t="shared" si="8"/>
        <v>0</v>
      </c>
      <c r="AQ119" s="885">
        <f>I$1701</f>
        <v>0</v>
      </c>
      <c r="AR119" s="885">
        <f>IFERROR(I$1705,0)</f>
        <v>0</v>
      </c>
      <c r="AS119" s="885">
        <f t="shared" si="9"/>
        <v>0</v>
      </c>
      <c r="AT119" s="885">
        <f t="shared" si="9"/>
        <v>0</v>
      </c>
    </row>
    <row r="120" spans="1:46" ht="39.6" x14ac:dyDescent="0.25">
      <c r="A120" s="796"/>
      <c r="B120" s="796"/>
      <c r="C120" s="796"/>
      <c r="D120" s="796"/>
      <c r="E120" s="796"/>
      <c r="H120" s="83" t="s">
        <v>314</v>
      </c>
      <c r="I120" s="205">
        <f>Y116</f>
        <v>0</v>
      </c>
      <c r="J120" s="205"/>
      <c r="K120" s="205">
        <f>I120*J120</f>
        <v>0</v>
      </c>
      <c r="R120" s="82" t="s">
        <v>518</v>
      </c>
      <c r="S120" s="88">
        <f>S116-S119</f>
        <v>0</v>
      </c>
      <c r="T120" s="88" t="e">
        <f t="shared" ref="T120:AG120" si="10">T116-T119</f>
        <v>#DIV/0!</v>
      </c>
      <c r="U120" s="88">
        <f t="shared" si="10"/>
        <v>0</v>
      </c>
      <c r="V120" s="88">
        <f t="shared" si="10"/>
        <v>0</v>
      </c>
      <c r="W120" s="88" t="e">
        <f t="shared" si="10"/>
        <v>#DIV/0!</v>
      </c>
      <c r="X120" s="88">
        <f t="shared" si="10"/>
        <v>0</v>
      </c>
      <c r="Y120" s="88">
        <f t="shared" si="10"/>
        <v>0</v>
      </c>
      <c r="Z120" s="88" t="e">
        <f t="shared" si="10"/>
        <v>#DIV/0!</v>
      </c>
      <c r="AA120" s="88">
        <f t="shared" si="10"/>
        <v>0</v>
      </c>
      <c r="AB120" s="88">
        <f t="shared" si="10"/>
        <v>0</v>
      </c>
      <c r="AC120" s="88" t="e">
        <f t="shared" si="10"/>
        <v>#DIV/0!</v>
      </c>
      <c r="AD120" s="88">
        <f t="shared" si="10"/>
        <v>0</v>
      </c>
      <c r="AE120" s="88">
        <f t="shared" si="10"/>
        <v>0</v>
      </c>
      <c r="AF120" s="88" t="e">
        <f t="shared" si="10"/>
        <v>#DIV/0!</v>
      </c>
      <c r="AG120" s="88">
        <f t="shared" si="10"/>
        <v>0</v>
      </c>
      <c r="AH120" s="886" t="str">
        <f t="shared" si="6"/>
        <v>Pause Méridienne 6/11 ans</v>
      </c>
      <c r="AI120" s="886" t="str">
        <f t="shared" si="6"/>
        <v>Secrétariat</v>
      </c>
      <c r="AJ120" s="886">
        <f t="shared" si="7"/>
        <v>0</v>
      </c>
      <c r="AK120" s="886">
        <f t="shared" si="7"/>
        <v>0</v>
      </c>
      <c r="AL120" s="886">
        <f t="shared" si="7"/>
        <v>0</v>
      </c>
      <c r="AM120" s="886">
        <f t="shared" si="7"/>
        <v>0</v>
      </c>
      <c r="AN120" s="886">
        <f t="shared" si="7"/>
        <v>0</v>
      </c>
      <c r="AO120" s="885">
        <f t="shared" si="8"/>
        <v>0</v>
      </c>
      <c r="AP120" s="885">
        <f t="shared" si="8"/>
        <v>0</v>
      </c>
      <c r="AQ120" s="885">
        <f>I$1701</f>
        <v>0</v>
      </c>
      <c r="AR120" s="885">
        <f>IFERROR(I$1705,0)</f>
        <v>0</v>
      </c>
      <c r="AS120" s="885">
        <f t="shared" si="9"/>
        <v>0</v>
      </c>
      <c r="AT120" s="885">
        <f t="shared" si="9"/>
        <v>0</v>
      </c>
    </row>
    <row r="121" spans="1:46" ht="39.6" x14ac:dyDescent="0.25">
      <c r="A121" s="796"/>
      <c r="B121" s="796"/>
      <c r="C121" s="796"/>
      <c r="D121" s="796"/>
      <c r="E121" s="796"/>
      <c r="H121" s="83" t="s">
        <v>315</v>
      </c>
      <c r="I121" s="205">
        <f>AB116</f>
        <v>0</v>
      </c>
      <c r="J121" s="205"/>
      <c r="K121" s="205">
        <f>I121*J121</f>
        <v>0</v>
      </c>
      <c r="AH121" s="886" t="str">
        <f t="shared" si="6"/>
        <v>Pause Méridienne 6/11 ans</v>
      </c>
      <c r="AI121" s="886" t="str">
        <f t="shared" si="6"/>
        <v>Entretien</v>
      </c>
      <c r="AJ121" s="886">
        <f t="shared" si="7"/>
        <v>0</v>
      </c>
      <c r="AK121" s="886">
        <f t="shared" si="7"/>
        <v>0</v>
      </c>
      <c r="AL121" s="886">
        <f t="shared" si="7"/>
        <v>0</v>
      </c>
      <c r="AM121" s="886">
        <f t="shared" si="7"/>
        <v>0</v>
      </c>
      <c r="AN121" s="886">
        <f t="shared" si="7"/>
        <v>0</v>
      </c>
      <c r="AO121" s="885">
        <f t="shared" si="8"/>
        <v>0</v>
      </c>
      <c r="AP121" s="885">
        <f t="shared" si="8"/>
        <v>0</v>
      </c>
      <c r="AQ121" s="885">
        <f>I$1701</f>
        <v>0</v>
      </c>
      <c r="AR121" s="885">
        <f>IFERROR(I$1705,0)</f>
        <v>0</v>
      </c>
      <c r="AS121" s="885">
        <f t="shared" si="9"/>
        <v>0</v>
      </c>
      <c r="AT121" s="885">
        <f t="shared" si="9"/>
        <v>0</v>
      </c>
    </row>
    <row r="122" spans="1:46" ht="26.4" x14ac:dyDescent="0.25">
      <c r="A122" s="796"/>
      <c r="B122" s="796"/>
      <c r="C122" s="796"/>
      <c r="D122" s="796"/>
      <c r="E122" s="796"/>
      <c r="H122" s="83" t="s">
        <v>316</v>
      </c>
      <c r="I122" s="205">
        <f>AE116</f>
        <v>0</v>
      </c>
      <c r="J122" s="205"/>
      <c r="K122" s="205">
        <f>I122*J122</f>
        <v>0</v>
      </c>
      <c r="AH122" s="886" t="str">
        <f t="shared" ref="AH122:AI124" si="11">R777</f>
        <v>CAL 3/5 ANS</v>
      </c>
      <c r="AI122" s="886" t="str">
        <f t="shared" si="11"/>
        <v>Coût hors RH et SIVUU</v>
      </c>
      <c r="AJ122" s="885">
        <f t="shared" ref="AJ122:AN124" si="12">T777</f>
        <v>0</v>
      </c>
      <c r="AK122" s="885">
        <f t="shared" si="12"/>
        <v>0</v>
      </c>
      <c r="AL122" s="885">
        <f t="shared" si="12"/>
        <v>0</v>
      </c>
      <c r="AM122" s="885">
        <f t="shared" si="12"/>
        <v>0</v>
      </c>
      <c r="AN122" s="885">
        <f t="shared" si="12"/>
        <v>0</v>
      </c>
      <c r="AO122" s="885">
        <f t="shared" ref="AO122:AP124" si="13">A$777</f>
        <v>0</v>
      </c>
      <c r="AP122" s="885">
        <f t="shared" si="13"/>
        <v>0</v>
      </c>
      <c r="AQ122" s="885">
        <f>I$777</f>
        <v>0</v>
      </c>
      <c r="AR122" s="885">
        <f>IFERROR(I$787,0)</f>
        <v>0</v>
      </c>
      <c r="AS122" s="885">
        <f t="shared" ref="AS122:AT124" si="14">IFERROR(AH$787,0)</f>
        <v>0</v>
      </c>
      <c r="AT122" s="885">
        <f t="shared" si="14"/>
        <v>0</v>
      </c>
    </row>
    <row r="123" spans="1:46" ht="26.4" x14ac:dyDescent="0.25">
      <c r="A123" s="796"/>
      <c r="B123" s="796"/>
      <c r="C123" s="796"/>
      <c r="D123" s="796"/>
      <c r="E123" s="796"/>
      <c r="H123" s="83" t="s">
        <v>469</v>
      </c>
      <c r="I123" s="205">
        <f>S116</f>
        <v>0</v>
      </c>
      <c r="J123" s="205"/>
      <c r="K123" s="205">
        <f>I123*J123</f>
        <v>0</v>
      </c>
      <c r="M123" s="914" t="s">
        <v>522</v>
      </c>
      <c r="N123" s="183">
        <f>'SITE 15'!N79</f>
        <v>0</v>
      </c>
      <c r="P123" s="100"/>
      <c r="Q123" s="102"/>
      <c r="R123" s="918"/>
      <c r="S123" s="102"/>
      <c r="AH123" s="886" t="str">
        <f t="shared" si="11"/>
        <v>CAL 3/5 ANS</v>
      </c>
      <c r="AI123" s="885" t="str">
        <f t="shared" si="11"/>
        <v>Encadrement efts</v>
      </c>
      <c r="AJ123" s="885">
        <f t="shared" si="12"/>
        <v>0</v>
      </c>
      <c r="AK123" s="885">
        <f t="shared" si="12"/>
        <v>0</v>
      </c>
      <c r="AL123" s="885">
        <f t="shared" si="12"/>
        <v>0</v>
      </c>
      <c r="AM123" s="885">
        <f t="shared" si="12"/>
        <v>0</v>
      </c>
      <c r="AN123" s="885">
        <f t="shared" si="12"/>
        <v>0</v>
      </c>
      <c r="AO123" s="885">
        <f t="shared" si="13"/>
        <v>0</v>
      </c>
      <c r="AP123" s="885">
        <f t="shared" si="13"/>
        <v>0</v>
      </c>
      <c r="AQ123" s="885">
        <f>I$777</f>
        <v>0</v>
      </c>
      <c r="AR123" s="885">
        <f>IFERROR(I$787,0)</f>
        <v>0</v>
      </c>
      <c r="AS123" s="885">
        <f t="shared" si="14"/>
        <v>0</v>
      </c>
      <c r="AT123" s="885">
        <f t="shared" si="14"/>
        <v>0</v>
      </c>
    </row>
    <row r="124" spans="1:46" ht="26.4" x14ac:dyDescent="0.25">
      <c r="A124" s="796"/>
      <c r="B124" s="796"/>
      <c r="C124" s="796"/>
      <c r="D124" s="796"/>
      <c r="E124" s="796"/>
      <c r="H124" s="83" t="s">
        <v>525</v>
      </c>
      <c r="I124" s="205"/>
      <c r="J124" s="205"/>
      <c r="K124" s="205">
        <f>N124-N123</f>
        <v>0</v>
      </c>
      <c r="M124" s="914" t="s">
        <v>523</v>
      </c>
      <c r="N124" s="183">
        <f>P116</f>
        <v>0</v>
      </c>
      <c r="O124" s="183" t="s">
        <v>317</v>
      </c>
      <c r="P124" s="183" t="s">
        <v>526</v>
      </c>
      <c r="Q124" s="102"/>
      <c r="R124" s="918"/>
      <c r="S124" s="102"/>
      <c r="AH124" s="886" t="str">
        <f t="shared" si="11"/>
        <v>CAL 3/5 ANS</v>
      </c>
      <c r="AI124" s="885" t="str">
        <f t="shared" si="11"/>
        <v>Coordination</v>
      </c>
      <c r="AJ124" s="885">
        <f t="shared" si="12"/>
        <v>0</v>
      </c>
      <c r="AK124" s="885">
        <f t="shared" si="12"/>
        <v>0</v>
      </c>
      <c r="AL124" s="885">
        <f t="shared" si="12"/>
        <v>0</v>
      </c>
      <c r="AM124" s="885">
        <f t="shared" si="12"/>
        <v>0</v>
      </c>
      <c r="AN124" s="885">
        <f t="shared" si="12"/>
        <v>0</v>
      </c>
      <c r="AO124" s="885">
        <f t="shared" si="13"/>
        <v>0</v>
      </c>
      <c r="AP124" s="885">
        <f t="shared" si="13"/>
        <v>0</v>
      </c>
      <c r="AQ124" s="885">
        <f>I$777</f>
        <v>0</v>
      </c>
      <c r="AR124" s="885">
        <f>IFERROR(I$787,0)</f>
        <v>0</v>
      </c>
      <c r="AS124" s="885">
        <f t="shared" si="14"/>
        <v>0</v>
      </c>
      <c r="AT124" s="885">
        <f t="shared" si="14"/>
        <v>0</v>
      </c>
    </row>
    <row r="125" spans="1:46" ht="26.4" x14ac:dyDescent="0.25">
      <c r="A125" s="796"/>
      <c r="B125" s="796"/>
      <c r="C125" s="796"/>
      <c r="D125" s="796"/>
      <c r="E125" s="796"/>
      <c r="H125" s="83" t="s">
        <v>1044</v>
      </c>
      <c r="I125" s="183"/>
      <c r="J125" s="183"/>
      <c r="K125" s="183">
        <f>L125</f>
        <v>0</v>
      </c>
      <c r="L125" s="183">
        <f>-'ANALYSE BT'!F8</f>
        <v>0</v>
      </c>
      <c r="M125" s="914" t="s">
        <v>526</v>
      </c>
      <c r="N125" s="183">
        <f>(N124/O125)*P125</f>
        <v>0</v>
      </c>
      <c r="O125" s="183">
        <f>'SITE 15'!$W$4</f>
        <v>0.54900000000000004</v>
      </c>
      <c r="P125" s="183">
        <f>'SITE 15'!$X$4</f>
        <v>0</v>
      </c>
      <c r="Q125" s="102"/>
      <c r="R125" s="918"/>
      <c r="S125" s="102"/>
      <c r="AH125" s="886" t="str">
        <f t="shared" ref="AH125:AN126" si="15">R780</f>
        <v>CAL 3/5 ANS</v>
      </c>
      <c r="AI125" s="885" t="str">
        <f t="shared" si="15"/>
        <v>Secrétariat</v>
      </c>
      <c r="AJ125" s="885">
        <f t="shared" si="15"/>
        <v>0</v>
      </c>
      <c r="AK125" s="885">
        <f t="shared" si="15"/>
        <v>0</v>
      </c>
      <c r="AL125" s="885">
        <f t="shared" si="15"/>
        <v>0</v>
      </c>
      <c r="AM125" s="885">
        <f t="shared" si="15"/>
        <v>0</v>
      </c>
      <c r="AN125" s="885">
        <f t="shared" si="15"/>
        <v>0</v>
      </c>
      <c r="AO125" s="885">
        <f>A$777</f>
        <v>0</v>
      </c>
      <c r="AP125" s="885">
        <f>B$777</f>
        <v>0</v>
      </c>
      <c r="AQ125" s="885">
        <f>I$777</f>
        <v>0</v>
      </c>
      <c r="AR125" s="885">
        <f>IFERROR(I$787,0)</f>
        <v>0</v>
      </c>
      <c r="AS125" s="885">
        <f>IFERROR(AH$787,0)</f>
        <v>0</v>
      </c>
      <c r="AT125" s="885">
        <f>IFERROR(AI$787,0)</f>
        <v>0</v>
      </c>
    </row>
    <row r="126" spans="1:46" ht="26.4" x14ac:dyDescent="0.25">
      <c r="A126" s="796"/>
      <c r="B126" s="796"/>
      <c r="C126" s="796"/>
      <c r="D126" s="796"/>
      <c r="E126" s="796"/>
      <c r="H126" s="83" t="s">
        <v>338</v>
      </c>
      <c r="I126" s="205"/>
      <c r="J126" s="205"/>
      <c r="K126" s="205">
        <f>L112-Q116</f>
        <v>0</v>
      </c>
      <c r="P126" s="100"/>
      <c r="Q126" s="102"/>
      <c r="R126" s="102"/>
      <c r="S126" s="102"/>
      <c r="AH126" s="886" t="str">
        <f t="shared" si="15"/>
        <v>CAL 3/5 ANS</v>
      </c>
      <c r="AI126" s="885" t="str">
        <f t="shared" si="15"/>
        <v>Entretien</v>
      </c>
      <c r="AJ126" s="885">
        <f t="shared" si="15"/>
        <v>0</v>
      </c>
      <c r="AK126" s="885">
        <f t="shared" si="15"/>
        <v>0</v>
      </c>
      <c r="AL126" s="885">
        <f t="shared" si="15"/>
        <v>0</v>
      </c>
      <c r="AM126" s="885">
        <f t="shared" si="15"/>
        <v>0</v>
      </c>
      <c r="AN126" s="885">
        <f t="shared" si="15"/>
        <v>0</v>
      </c>
      <c r="AO126" s="885">
        <f>A$777</f>
        <v>0</v>
      </c>
      <c r="AP126" s="885">
        <f>B$777</f>
        <v>0</v>
      </c>
      <c r="AQ126" s="885">
        <f>I$777</f>
        <v>0</v>
      </c>
      <c r="AR126" s="885">
        <f>IFERROR(I$787,0)</f>
        <v>0</v>
      </c>
      <c r="AS126" s="885">
        <f>IFERROR(AH$787,0)</f>
        <v>0</v>
      </c>
      <c r="AT126" s="885">
        <f>IFERROR(AI$787,0)</f>
        <v>0</v>
      </c>
    </row>
    <row r="127" spans="1:46" ht="27.6" customHeight="1" x14ac:dyDescent="0.25">
      <c r="A127" s="796"/>
      <c r="B127" s="796"/>
      <c r="C127" s="796"/>
      <c r="D127" s="796"/>
      <c r="E127" s="796"/>
      <c r="H127" s="83" t="s">
        <v>516</v>
      </c>
      <c r="I127" s="205"/>
      <c r="J127" s="205"/>
      <c r="K127" s="205"/>
      <c r="M127" s="2165" t="s">
        <v>1025</v>
      </c>
      <c r="N127" s="2166">
        <f>'SITE 15'!N82</f>
        <v>0</v>
      </c>
      <c r="P127" s="100"/>
      <c r="Q127" s="102"/>
      <c r="R127" s="102"/>
      <c r="S127" s="102"/>
      <c r="AH127" s="886" t="str">
        <f t="shared" ref="AH127:AN131" si="16">R1101</f>
        <v>CAL 6/11 ANS</v>
      </c>
      <c r="AI127" s="886" t="str">
        <f t="shared" si="16"/>
        <v>Coût hors RH et SIVUU</v>
      </c>
      <c r="AJ127" s="885">
        <f t="shared" si="16"/>
        <v>0</v>
      </c>
      <c r="AK127" s="885">
        <f t="shared" si="16"/>
        <v>0</v>
      </c>
      <c r="AL127" s="885">
        <f t="shared" si="16"/>
        <v>0</v>
      </c>
      <c r="AM127" s="885">
        <f t="shared" si="16"/>
        <v>0</v>
      </c>
      <c r="AN127" s="885">
        <f t="shared" si="16"/>
        <v>0</v>
      </c>
      <c r="AO127" s="885">
        <f t="shared" ref="AO127:AP131" si="17">A$1101</f>
        <v>0</v>
      </c>
      <c r="AP127" s="885">
        <f t="shared" si="17"/>
        <v>0</v>
      </c>
      <c r="AQ127" s="885">
        <f>I$1101</f>
        <v>0</v>
      </c>
      <c r="AR127" s="885">
        <f>IFERROR(I$1111,0)</f>
        <v>0</v>
      </c>
      <c r="AS127" s="885">
        <f t="shared" ref="AS127:AT131" si="18">IFERROR(AH$1111,0)</f>
        <v>0</v>
      </c>
      <c r="AT127" s="885">
        <f t="shared" si="18"/>
        <v>0</v>
      </c>
    </row>
    <row r="128" spans="1:46" ht="26.4" x14ac:dyDescent="0.25">
      <c r="A128" s="796"/>
      <c r="B128" s="796"/>
      <c r="C128" s="796"/>
      <c r="D128" s="796"/>
      <c r="E128" s="796"/>
      <c r="H128" s="83" t="s">
        <v>318</v>
      </c>
      <c r="I128" s="205"/>
      <c r="J128" s="205"/>
      <c r="K128" s="205"/>
      <c r="M128" s="2165" t="s">
        <v>1057</v>
      </c>
      <c r="N128" s="2166">
        <f>N127+K125</f>
        <v>0</v>
      </c>
      <c r="P128" s="100"/>
      <c r="Q128" s="102"/>
      <c r="R128" s="102"/>
      <c r="S128" s="102"/>
      <c r="AH128" s="886" t="str">
        <f t="shared" si="16"/>
        <v>CAL 6/11 ANS</v>
      </c>
      <c r="AI128" s="885" t="str">
        <f t="shared" si="16"/>
        <v>Encadrement efts</v>
      </c>
      <c r="AJ128" s="885">
        <f t="shared" si="16"/>
        <v>0</v>
      </c>
      <c r="AK128" s="885">
        <f t="shared" si="16"/>
        <v>0</v>
      </c>
      <c r="AL128" s="885">
        <f t="shared" si="16"/>
        <v>0</v>
      </c>
      <c r="AM128" s="885">
        <f t="shared" si="16"/>
        <v>0</v>
      </c>
      <c r="AN128" s="885">
        <f t="shared" si="16"/>
        <v>0</v>
      </c>
      <c r="AO128" s="885">
        <f t="shared" si="17"/>
        <v>0</v>
      </c>
      <c r="AP128" s="885">
        <f t="shared" si="17"/>
        <v>0</v>
      </c>
      <c r="AQ128" s="885">
        <f>I$1101</f>
        <v>0</v>
      </c>
      <c r="AR128" s="885">
        <f>IFERROR(I$1111,0)</f>
        <v>0</v>
      </c>
      <c r="AS128" s="885">
        <f t="shared" si="18"/>
        <v>0</v>
      </c>
      <c r="AT128" s="885">
        <f t="shared" si="18"/>
        <v>0</v>
      </c>
    </row>
    <row r="129" spans="1:46" ht="26.4" x14ac:dyDescent="0.25">
      <c r="A129" s="796"/>
      <c r="B129" s="796"/>
      <c r="C129" s="796"/>
      <c r="D129" s="796"/>
      <c r="E129" s="796"/>
      <c r="H129" s="83" t="s">
        <v>319</v>
      </c>
      <c r="I129" s="205"/>
      <c r="J129" s="205"/>
      <c r="K129" s="205"/>
      <c r="P129" s="100"/>
      <c r="Q129" s="102"/>
      <c r="R129" s="102"/>
      <c r="S129" s="102"/>
      <c r="AH129" s="886" t="str">
        <f t="shared" si="16"/>
        <v>CAL 6/11 ANS</v>
      </c>
      <c r="AI129" s="885" t="str">
        <f t="shared" si="16"/>
        <v>Coordination</v>
      </c>
      <c r="AJ129" s="885">
        <f t="shared" si="16"/>
        <v>0</v>
      </c>
      <c r="AK129" s="885">
        <f t="shared" si="16"/>
        <v>0</v>
      </c>
      <c r="AL129" s="885">
        <f t="shared" si="16"/>
        <v>0</v>
      </c>
      <c r="AM129" s="885">
        <f t="shared" si="16"/>
        <v>0</v>
      </c>
      <c r="AN129" s="885">
        <f t="shared" si="16"/>
        <v>0</v>
      </c>
      <c r="AO129" s="885">
        <f t="shared" si="17"/>
        <v>0</v>
      </c>
      <c r="AP129" s="885">
        <f t="shared" si="17"/>
        <v>0</v>
      </c>
      <c r="AQ129" s="885">
        <f>I$1101</f>
        <v>0</v>
      </c>
      <c r="AR129" s="885">
        <f>IFERROR(I$1111,0)</f>
        <v>0</v>
      </c>
      <c r="AS129" s="885">
        <f t="shared" si="18"/>
        <v>0</v>
      </c>
      <c r="AT129" s="885">
        <f t="shared" si="18"/>
        <v>0</v>
      </c>
    </row>
    <row r="130" spans="1:46" ht="26.4" x14ac:dyDescent="0.25">
      <c r="A130" s="796"/>
      <c r="B130" s="796"/>
      <c r="C130" s="796"/>
      <c r="D130" s="796"/>
      <c r="E130" s="796"/>
      <c r="H130" s="83" t="s">
        <v>320</v>
      </c>
      <c r="I130" s="205"/>
      <c r="J130" s="205"/>
      <c r="K130" s="205"/>
      <c r="P130" s="100"/>
      <c r="Q130" s="102"/>
      <c r="R130" s="102"/>
      <c r="S130" s="102"/>
      <c r="AH130" s="886" t="str">
        <f t="shared" si="16"/>
        <v>CAL 6/11 ANS</v>
      </c>
      <c r="AI130" s="885" t="str">
        <f t="shared" si="16"/>
        <v>Secrétariat</v>
      </c>
      <c r="AJ130" s="885">
        <f t="shared" si="16"/>
        <v>0</v>
      </c>
      <c r="AK130" s="885">
        <f t="shared" si="16"/>
        <v>0</v>
      </c>
      <c r="AL130" s="885">
        <f t="shared" si="16"/>
        <v>0</v>
      </c>
      <c r="AM130" s="885">
        <f t="shared" si="16"/>
        <v>0</v>
      </c>
      <c r="AN130" s="885">
        <f t="shared" si="16"/>
        <v>0</v>
      </c>
      <c r="AO130" s="885">
        <f t="shared" si="17"/>
        <v>0</v>
      </c>
      <c r="AP130" s="885">
        <f t="shared" si="17"/>
        <v>0</v>
      </c>
      <c r="AQ130" s="885">
        <f>I$1101</f>
        <v>0</v>
      </c>
      <c r="AR130" s="885">
        <f>IFERROR(I$1111,0)</f>
        <v>0</v>
      </c>
      <c r="AS130" s="885">
        <f t="shared" si="18"/>
        <v>0</v>
      </c>
      <c r="AT130" s="885">
        <f t="shared" si="18"/>
        <v>0</v>
      </c>
    </row>
    <row r="131" spans="1:46" ht="13.5" customHeight="1" x14ac:dyDescent="0.25">
      <c r="A131" s="796"/>
      <c r="B131" s="796"/>
      <c r="C131" s="796"/>
      <c r="D131" s="796"/>
      <c r="E131" s="796"/>
      <c r="H131" s="83" t="s">
        <v>14</v>
      </c>
      <c r="I131" s="205"/>
      <c r="J131" s="205"/>
      <c r="K131" s="205">
        <f>SUM(K119:K130)</f>
        <v>0</v>
      </c>
      <c r="P131" s="919"/>
      <c r="Q131" s="102"/>
      <c r="R131" s="102"/>
      <c r="S131" s="920"/>
      <c r="AH131" s="886" t="str">
        <f t="shared" si="16"/>
        <v>CAL 6/11 ANS</v>
      </c>
      <c r="AI131" s="885" t="str">
        <f t="shared" si="16"/>
        <v>Entretien</v>
      </c>
      <c r="AJ131" s="885">
        <f t="shared" si="16"/>
        <v>0</v>
      </c>
      <c r="AK131" s="885">
        <f t="shared" si="16"/>
        <v>0</v>
      </c>
      <c r="AL131" s="885">
        <f t="shared" si="16"/>
        <v>0</v>
      </c>
      <c r="AM131" s="885">
        <f t="shared" si="16"/>
        <v>0</v>
      </c>
      <c r="AN131" s="885">
        <f t="shared" si="16"/>
        <v>0</v>
      </c>
      <c r="AO131" s="885">
        <f t="shared" si="17"/>
        <v>0</v>
      </c>
      <c r="AP131" s="885">
        <f t="shared" si="17"/>
        <v>0</v>
      </c>
      <c r="AQ131" s="885">
        <f>I$1101</f>
        <v>0</v>
      </c>
      <c r="AR131" s="885">
        <f>IFERROR(I$1111,0)</f>
        <v>0</v>
      </c>
      <c r="AS131" s="885">
        <f t="shared" si="18"/>
        <v>0</v>
      </c>
      <c r="AT131" s="885">
        <f t="shared" si="18"/>
        <v>0</v>
      </c>
    </row>
    <row r="132" spans="1:46" ht="20.25" customHeight="1" x14ac:dyDescent="0.25">
      <c r="A132" s="2700" t="s">
        <v>290</v>
      </c>
      <c r="B132" s="2700"/>
      <c r="C132" s="825"/>
      <c r="D132" s="825"/>
      <c r="E132" s="795"/>
      <c r="AH132" s="886" t="str">
        <f t="shared" ref="AH132:AN135" si="19">R1296</f>
        <v xml:space="preserve">APS 3/5 ANS </v>
      </c>
      <c r="AI132" s="885" t="str">
        <f t="shared" si="19"/>
        <v>Encadrement efts</v>
      </c>
      <c r="AJ132" s="885">
        <f t="shared" si="19"/>
        <v>0</v>
      </c>
      <c r="AK132" s="885">
        <f t="shared" si="19"/>
        <v>0</v>
      </c>
      <c r="AL132" s="885">
        <f t="shared" si="19"/>
        <v>0</v>
      </c>
      <c r="AM132" s="885">
        <f t="shared" si="19"/>
        <v>0</v>
      </c>
      <c r="AN132" s="885">
        <f t="shared" si="19"/>
        <v>0</v>
      </c>
      <c r="AO132" s="885">
        <f t="shared" ref="AO132:AP135" si="20">A$1296</f>
        <v>0</v>
      </c>
      <c r="AP132" s="885">
        <f t="shared" si="20"/>
        <v>0</v>
      </c>
      <c r="AQ132" s="885">
        <f>I$1296</f>
        <v>0</v>
      </c>
      <c r="AR132" s="885">
        <f>IFERROR(I$1306,0)</f>
        <v>0</v>
      </c>
      <c r="AS132" s="885">
        <f t="shared" ref="AS132:AT135" si="21">IFERROR(AH$1306,0)</f>
        <v>0</v>
      </c>
      <c r="AT132" s="885">
        <f t="shared" si="21"/>
        <v>0</v>
      </c>
    </row>
    <row r="133" spans="1:46" ht="145.19999999999999" x14ac:dyDescent="0.25">
      <c r="A133" s="82" t="s">
        <v>330</v>
      </c>
      <c r="B133" s="82" t="s">
        <v>331</v>
      </c>
      <c r="C133" s="83" t="s">
        <v>326</v>
      </c>
      <c r="D133" s="83" t="s">
        <v>327</v>
      </c>
      <c r="E133" s="797"/>
      <c r="F133" s="2196" t="s">
        <v>1037</v>
      </c>
      <c r="H133" s="83" t="s">
        <v>322</v>
      </c>
      <c r="I133" s="2185" t="s">
        <v>1034</v>
      </c>
      <c r="J133" s="83" t="s">
        <v>326</v>
      </c>
      <c r="K133" s="83" t="s">
        <v>327</v>
      </c>
      <c r="L133" s="83" t="s">
        <v>352</v>
      </c>
      <c r="M133" s="211" t="s">
        <v>350</v>
      </c>
      <c r="N133" s="83" t="s">
        <v>328</v>
      </c>
      <c r="O133" s="211" t="s">
        <v>351</v>
      </c>
      <c r="P133" s="83" t="s">
        <v>337</v>
      </c>
      <c r="R133" s="82" t="s">
        <v>485</v>
      </c>
      <c r="S133" s="82" t="s">
        <v>486</v>
      </c>
      <c r="T133" s="82" t="s">
        <v>487</v>
      </c>
      <c r="U133" s="82" t="s">
        <v>488</v>
      </c>
      <c r="V133" s="82" t="s">
        <v>489</v>
      </c>
      <c r="W133" s="82" t="s">
        <v>490</v>
      </c>
      <c r="X133" s="82" t="s">
        <v>491</v>
      </c>
      <c r="AH133" s="886" t="str">
        <f t="shared" si="19"/>
        <v xml:space="preserve">APS 3/5 ANS </v>
      </c>
      <c r="AI133" s="885" t="str">
        <f t="shared" si="19"/>
        <v>Coordination</v>
      </c>
      <c r="AJ133" s="885">
        <f t="shared" si="19"/>
        <v>0</v>
      </c>
      <c r="AK133" s="885">
        <f t="shared" si="19"/>
        <v>0</v>
      </c>
      <c r="AL133" s="885">
        <f t="shared" si="19"/>
        <v>0</v>
      </c>
      <c r="AM133" s="885">
        <f t="shared" si="19"/>
        <v>0</v>
      </c>
      <c r="AN133" s="885">
        <f t="shared" si="19"/>
        <v>0</v>
      </c>
      <c r="AO133" s="885">
        <f t="shared" si="20"/>
        <v>0</v>
      </c>
      <c r="AP133" s="885">
        <f t="shared" si="20"/>
        <v>0</v>
      </c>
      <c r="AQ133" s="885">
        <f>I$1296</f>
        <v>0</v>
      </c>
      <c r="AR133" s="885">
        <f>IFERROR(I$1306,0)</f>
        <v>0</v>
      </c>
      <c r="AS133" s="885">
        <f t="shared" si="21"/>
        <v>0</v>
      </c>
      <c r="AT133" s="885">
        <f t="shared" si="21"/>
        <v>0</v>
      </c>
    </row>
    <row r="134" spans="1:46" ht="39.6" x14ac:dyDescent="0.25">
      <c r="A134" s="82"/>
      <c r="B134" s="82"/>
      <c r="C134" s="82" t="e">
        <f>A134/B134</f>
        <v>#DIV/0!</v>
      </c>
      <c r="D134" s="82" t="e">
        <f>C134*14</f>
        <v>#DIV/0!</v>
      </c>
      <c r="E134" s="801"/>
      <c r="F134" s="2194">
        <f>I112</f>
        <v>0</v>
      </c>
      <c r="G134" s="907"/>
      <c r="H134" s="2185" t="s">
        <v>1056</v>
      </c>
      <c r="I134" s="103">
        <f>I112+N127</f>
        <v>0</v>
      </c>
      <c r="J134" s="103" t="e">
        <f>I112/N116</f>
        <v>#DIV/0!</v>
      </c>
      <c r="K134" s="103" t="e">
        <f>J134*14</f>
        <v>#DIV/0!</v>
      </c>
      <c r="L134" s="207" t="e">
        <f>Y116/(N116/14)</f>
        <v>#DIV/0!</v>
      </c>
      <c r="M134" s="84" t="e">
        <f>AE116/(I115*14)</f>
        <v>#DIV/0!</v>
      </c>
      <c r="N134" s="84">
        <f>AB116/144</f>
        <v>0</v>
      </c>
      <c r="O134" s="84" t="e">
        <f>P134*((J112/N116)*14)</f>
        <v>#DIV/0!</v>
      </c>
      <c r="P134" s="83" t="e">
        <f>L112/K112</f>
        <v>#DIV/0!</v>
      </c>
      <c r="R134" s="885" t="str">
        <f>$H$111</f>
        <v>PAuse Méridienne 3/5 ans</v>
      </c>
      <c r="S134" s="885" t="s">
        <v>492</v>
      </c>
      <c r="T134" s="885">
        <f>$N$116</f>
        <v>0</v>
      </c>
      <c r="U134" s="885">
        <f>S116+V116</f>
        <v>0</v>
      </c>
      <c r="V134" s="885">
        <f>U116+X116</f>
        <v>0</v>
      </c>
      <c r="W134" s="885"/>
      <c r="X134" s="885"/>
      <c r="AH134" s="886" t="str">
        <f t="shared" si="19"/>
        <v xml:space="preserve">APS 3/5 ANS </v>
      </c>
      <c r="AI134" s="885" t="str">
        <f t="shared" si="19"/>
        <v>Secrétariat</v>
      </c>
      <c r="AJ134" s="885">
        <f t="shared" si="19"/>
        <v>0</v>
      </c>
      <c r="AK134" s="885">
        <f t="shared" si="19"/>
        <v>0</v>
      </c>
      <c r="AL134" s="885">
        <f t="shared" si="19"/>
        <v>0</v>
      </c>
      <c r="AM134" s="885">
        <f t="shared" si="19"/>
        <v>0</v>
      </c>
      <c r="AN134" s="885">
        <f t="shared" si="19"/>
        <v>0</v>
      </c>
      <c r="AO134" s="885">
        <f t="shared" si="20"/>
        <v>0</v>
      </c>
      <c r="AP134" s="885">
        <f t="shared" si="20"/>
        <v>0</v>
      </c>
      <c r="AQ134" s="885">
        <f>I$1296</f>
        <v>0</v>
      </c>
      <c r="AR134" s="885">
        <f>IFERROR(I$1306,0)</f>
        <v>0</v>
      </c>
      <c r="AS134" s="885">
        <f t="shared" si="21"/>
        <v>0</v>
      </c>
      <c r="AT134" s="885">
        <f t="shared" si="21"/>
        <v>0</v>
      </c>
    </row>
    <row r="135" spans="1:46" ht="39.6" x14ac:dyDescent="0.25">
      <c r="A135" s="796"/>
      <c r="B135" s="796"/>
      <c r="C135" s="796"/>
      <c r="D135" s="796"/>
      <c r="E135" s="796"/>
      <c r="F135" s="2195">
        <f>F134-K131</f>
        <v>0</v>
      </c>
      <c r="H135" s="2185" t="s">
        <v>1055</v>
      </c>
      <c r="I135" s="103">
        <f>I134-K131+K125</f>
        <v>0</v>
      </c>
      <c r="J135" s="209" t="e">
        <f>I135/N116</f>
        <v>#DIV/0!</v>
      </c>
      <c r="K135" s="103" t="e">
        <f>J135*14</f>
        <v>#DIV/0!</v>
      </c>
      <c r="L135" s="207" t="e">
        <f>(Y116-I120)/(N116/14)</f>
        <v>#DIV/0!</v>
      </c>
      <c r="M135" s="84" t="e">
        <f>(AE116-I122)/(I115*14)</f>
        <v>#DIV/0!</v>
      </c>
      <c r="N135" s="84">
        <f>(AB116-I121)/144</f>
        <v>0</v>
      </c>
      <c r="O135" s="84" t="e">
        <f>P135*(((J112-K131)/N116)*14)</f>
        <v>#DIV/0!</v>
      </c>
      <c r="P135" s="83" t="e">
        <f>(L112-K126)/(K112-SUM(K119:K122))</f>
        <v>#DIV/0!</v>
      </c>
      <c r="R135" s="885" t="str">
        <f>$H$111</f>
        <v>PAuse Méridienne 3/5 ans</v>
      </c>
      <c r="S135" s="885" t="s">
        <v>21</v>
      </c>
      <c r="T135" s="885">
        <f>$N$116</f>
        <v>0</v>
      </c>
      <c r="U135" s="885">
        <f>Y116</f>
        <v>0</v>
      </c>
      <c r="V135" s="885">
        <f>AA116</f>
        <v>0</v>
      </c>
      <c r="W135" s="885"/>
      <c r="X135" s="885"/>
      <c r="AH135" s="886" t="str">
        <f t="shared" si="19"/>
        <v xml:space="preserve">APS 3/5 ANS </v>
      </c>
      <c r="AI135" s="885" t="str">
        <f t="shared" si="19"/>
        <v>Entretien</v>
      </c>
      <c r="AJ135" s="885">
        <f t="shared" si="19"/>
        <v>0</v>
      </c>
      <c r="AK135" s="885">
        <f t="shared" si="19"/>
        <v>0</v>
      </c>
      <c r="AL135" s="885">
        <f t="shared" si="19"/>
        <v>0</v>
      </c>
      <c r="AM135" s="885">
        <f t="shared" si="19"/>
        <v>0</v>
      </c>
      <c r="AN135" s="885">
        <f t="shared" si="19"/>
        <v>0</v>
      </c>
      <c r="AO135" s="885">
        <f t="shared" si="20"/>
        <v>0</v>
      </c>
      <c r="AP135" s="885">
        <f t="shared" si="20"/>
        <v>0</v>
      </c>
      <c r="AQ135" s="885">
        <f>I$1296</f>
        <v>0</v>
      </c>
      <c r="AR135" s="885">
        <f>IFERROR(I$1306,0)</f>
        <v>0</v>
      </c>
      <c r="AS135" s="885">
        <f t="shared" si="21"/>
        <v>0</v>
      </c>
      <c r="AT135" s="885">
        <f t="shared" si="21"/>
        <v>0</v>
      </c>
    </row>
    <row r="136" spans="1:46" ht="39.6" x14ac:dyDescent="0.25">
      <c r="A136" s="796"/>
      <c r="B136" s="796"/>
      <c r="C136" s="796"/>
      <c r="D136" s="796"/>
      <c r="E136" s="796"/>
      <c r="H136" s="83" t="s">
        <v>336</v>
      </c>
      <c r="I136" s="210"/>
      <c r="J136" s="210" t="e">
        <f>(J135-C134)/C134</f>
        <v>#DIV/0!</v>
      </c>
      <c r="K136" s="83"/>
      <c r="L136" s="83"/>
      <c r="M136" s="83"/>
      <c r="N136" s="83"/>
      <c r="O136" s="83"/>
      <c r="P136" s="83"/>
      <c r="R136" s="885" t="str">
        <f>$H$111</f>
        <v>PAuse Méridienne 3/5 ans</v>
      </c>
      <c r="S136" s="885" t="s">
        <v>316</v>
      </c>
      <c r="T136" s="885">
        <f>$N$116</f>
        <v>0</v>
      </c>
      <c r="U136" s="885">
        <f>AE116</f>
        <v>0</v>
      </c>
      <c r="V136" s="885">
        <f>AG116</f>
        <v>0</v>
      </c>
      <c r="W136" s="885"/>
      <c r="X136" s="885"/>
      <c r="AH136" s="886" t="str">
        <f t="shared" ref="AH136:AN139" si="22">R1530</f>
        <v xml:space="preserve">APS 6/11 ANS </v>
      </c>
      <c r="AI136" s="885" t="str">
        <f t="shared" si="22"/>
        <v>Encadrement efts</v>
      </c>
      <c r="AJ136" s="885">
        <f t="shared" si="22"/>
        <v>0</v>
      </c>
      <c r="AK136" s="885">
        <f t="shared" si="22"/>
        <v>0</v>
      </c>
      <c r="AL136" s="885">
        <f t="shared" si="22"/>
        <v>0</v>
      </c>
      <c r="AM136" s="885">
        <f t="shared" si="22"/>
        <v>0</v>
      </c>
      <c r="AN136" s="885">
        <f t="shared" si="22"/>
        <v>0</v>
      </c>
      <c r="AO136" s="885">
        <f t="shared" ref="AO136:AP139" si="23">A$1530</f>
        <v>0</v>
      </c>
      <c r="AP136" s="885">
        <f t="shared" si="23"/>
        <v>0</v>
      </c>
      <c r="AQ136" s="885">
        <f>I$1530</f>
        <v>0</v>
      </c>
      <c r="AR136" s="885">
        <f>IFERROR(I$1540,0)</f>
        <v>0</v>
      </c>
      <c r="AS136" s="885">
        <f t="shared" ref="AS136:AT139" si="24">IFERROR(AH$1540,0)</f>
        <v>0</v>
      </c>
      <c r="AT136" s="885">
        <f t="shared" si="24"/>
        <v>0</v>
      </c>
    </row>
    <row r="137" spans="1:46" ht="39.6" x14ac:dyDescent="0.25">
      <c r="A137" s="796"/>
      <c r="B137" s="796"/>
      <c r="C137" s="796"/>
      <c r="D137" s="796"/>
      <c r="E137" s="796"/>
      <c r="R137" s="885" t="str">
        <f>$H$111</f>
        <v>PAuse Méridienne 3/5 ans</v>
      </c>
      <c r="S137" s="885" t="s">
        <v>315</v>
      </c>
      <c r="T137" s="885">
        <f>M116</f>
        <v>36</v>
      </c>
      <c r="U137" s="885">
        <f>AB116</f>
        <v>0</v>
      </c>
      <c r="V137" s="885">
        <f>AD116</f>
        <v>0</v>
      </c>
      <c r="W137" s="885"/>
      <c r="X137" s="885"/>
      <c r="AH137" s="886" t="str">
        <f t="shared" si="22"/>
        <v xml:space="preserve">APS 6/11 ANS </v>
      </c>
      <c r="AI137" s="885" t="str">
        <f t="shared" si="22"/>
        <v>Coordination</v>
      </c>
      <c r="AJ137" s="885">
        <f t="shared" si="22"/>
        <v>0</v>
      </c>
      <c r="AK137" s="885">
        <f t="shared" si="22"/>
        <v>0</v>
      </c>
      <c r="AL137" s="885">
        <f t="shared" si="22"/>
        <v>0</v>
      </c>
      <c r="AM137" s="885">
        <f t="shared" si="22"/>
        <v>0</v>
      </c>
      <c r="AN137" s="885">
        <f t="shared" si="22"/>
        <v>0</v>
      </c>
      <c r="AO137" s="885">
        <f t="shared" si="23"/>
        <v>0</v>
      </c>
      <c r="AP137" s="885">
        <f t="shared" si="23"/>
        <v>0</v>
      </c>
      <c r="AQ137" s="885">
        <f>I$1530</f>
        <v>0</v>
      </c>
      <c r="AR137" s="885">
        <f>IFERROR(I$1540,0)</f>
        <v>0</v>
      </c>
      <c r="AS137" s="885">
        <f t="shared" si="24"/>
        <v>0</v>
      </c>
      <c r="AT137" s="885">
        <f t="shared" si="24"/>
        <v>0</v>
      </c>
    </row>
    <row r="138" spans="1:46" ht="26.4" x14ac:dyDescent="0.25">
      <c r="A138" s="796"/>
      <c r="B138" s="796"/>
      <c r="C138" s="796"/>
      <c r="D138" s="796"/>
      <c r="E138" s="796"/>
      <c r="AH138" s="886" t="str">
        <f t="shared" si="22"/>
        <v xml:space="preserve">APS 6/11 ANS </v>
      </c>
      <c r="AI138" s="885" t="str">
        <f t="shared" si="22"/>
        <v>Secrétariat</v>
      </c>
      <c r="AJ138" s="885">
        <f t="shared" si="22"/>
        <v>0</v>
      </c>
      <c r="AK138" s="885">
        <f t="shared" si="22"/>
        <v>0</v>
      </c>
      <c r="AL138" s="885">
        <f t="shared" si="22"/>
        <v>0</v>
      </c>
      <c r="AM138" s="885">
        <f t="shared" si="22"/>
        <v>0</v>
      </c>
      <c r="AN138" s="885">
        <f t="shared" si="22"/>
        <v>0</v>
      </c>
      <c r="AO138" s="885">
        <f t="shared" si="23"/>
        <v>0</v>
      </c>
      <c r="AP138" s="885">
        <f t="shared" si="23"/>
        <v>0</v>
      </c>
      <c r="AQ138" s="885">
        <f>I$1530</f>
        <v>0</v>
      </c>
      <c r="AR138" s="885">
        <f>IFERROR(I$1540,0)</f>
        <v>0</v>
      </c>
      <c r="AS138" s="885">
        <f t="shared" si="24"/>
        <v>0</v>
      </c>
      <c r="AT138" s="885">
        <f t="shared" si="24"/>
        <v>0</v>
      </c>
    </row>
    <row r="139" spans="1:46" ht="86.25" customHeight="1" x14ac:dyDescent="0.25">
      <c r="A139" s="796"/>
      <c r="B139" s="796"/>
      <c r="C139" s="802"/>
      <c r="D139" s="802"/>
      <c r="E139" s="802"/>
      <c r="F139" s="2685" t="s">
        <v>409</v>
      </c>
      <c r="G139" s="2686"/>
      <c r="H139" s="2686"/>
      <c r="I139" s="778" t="s">
        <v>323</v>
      </c>
      <c r="J139" s="777" t="s">
        <v>326</v>
      </c>
      <c r="K139" s="777" t="s">
        <v>327</v>
      </c>
      <c r="AH139" s="886" t="str">
        <f t="shared" si="22"/>
        <v xml:space="preserve">APS 6/11 ANS </v>
      </c>
      <c r="AI139" s="885" t="str">
        <f t="shared" si="22"/>
        <v>Entretien</v>
      </c>
      <c r="AJ139" s="885">
        <f t="shared" si="22"/>
        <v>0</v>
      </c>
      <c r="AK139" s="885">
        <f t="shared" si="22"/>
        <v>0</v>
      </c>
      <c r="AL139" s="885">
        <f t="shared" si="22"/>
        <v>0</v>
      </c>
      <c r="AM139" s="885">
        <f t="shared" si="22"/>
        <v>0</v>
      </c>
      <c r="AN139" s="885">
        <f t="shared" si="22"/>
        <v>0</v>
      </c>
      <c r="AO139" s="885">
        <f t="shared" si="23"/>
        <v>0</v>
      </c>
      <c r="AP139" s="885">
        <f t="shared" si="23"/>
        <v>0</v>
      </c>
      <c r="AQ139" s="885">
        <f>I$1530</f>
        <v>0</v>
      </c>
      <c r="AR139" s="885">
        <f>IFERROR(I$1540,0)</f>
        <v>0</v>
      </c>
      <c r="AS139" s="885">
        <f t="shared" si="24"/>
        <v>0</v>
      </c>
      <c r="AT139" s="885">
        <f t="shared" si="24"/>
        <v>0</v>
      </c>
    </row>
    <row r="140" spans="1:46" ht="26.4" x14ac:dyDescent="0.25">
      <c r="A140" s="796"/>
      <c r="B140" s="796"/>
      <c r="C140" s="796"/>
      <c r="D140" s="796"/>
      <c r="E140" s="796"/>
      <c r="F140" s="2705" t="e">
        <f>J136</f>
        <v>#DIV/0!</v>
      </c>
      <c r="G140" s="2689" t="s">
        <v>408</v>
      </c>
      <c r="H140" s="779" t="s">
        <v>325</v>
      </c>
      <c r="I140" s="781">
        <f>I134</f>
        <v>0</v>
      </c>
      <c r="J140" s="781" t="e">
        <f>I140/N116</f>
        <v>#DIV/0!</v>
      </c>
      <c r="K140" s="781" t="e">
        <f>J140*8</f>
        <v>#DIV/0!</v>
      </c>
      <c r="AH140" s="886" t="s">
        <v>631</v>
      </c>
      <c r="AI140" s="885" t="s">
        <v>492</v>
      </c>
      <c r="AJ140" s="885">
        <f>T1786</f>
        <v>0</v>
      </c>
      <c r="AK140" s="885">
        <f t="shared" ref="AK140:AN140" si="25">U1786</f>
        <v>0</v>
      </c>
      <c r="AL140" s="885">
        <f t="shared" si="25"/>
        <v>0</v>
      </c>
      <c r="AM140" s="885">
        <f t="shared" si="25"/>
        <v>0</v>
      </c>
      <c r="AN140" s="885">
        <f t="shared" si="25"/>
        <v>0</v>
      </c>
      <c r="AO140" s="885"/>
      <c r="AP140" s="885"/>
      <c r="AQ140" s="82"/>
      <c r="AR140" s="82"/>
      <c r="AS140" s="82"/>
      <c r="AT140" s="82"/>
    </row>
    <row r="141" spans="1:46" ht="26.4" x14ac:dyDescent="0.25">
      <c r="A141" s="796"/>
      <c r="B141" s="796"/>
      <c r="C141" s="796"/>
      <c r="D141" s="796"/>
      <c r="E141" s="796"/>
      <c r="F141" s="2705"/>
      <c r="G141" s="2689"/>
      <c r="H141" s="779" t="s">
        <v>482</v>
      </c>
      <c r="I141" s="781"/>
      <c r="J141" s="781"/>
      <c r="K141" s="781"/>
      <c r="AH141" s="886" t="s">
        <v>631</v>
      </c>
      <c r="AI141" s="885" t="s">
        <v>21</v>
      </c>
      <c r="AJ141" s="885">
        <f t="shared" ref="AJ141:AJ143" si="26">T1787</f>
        <v>0</v>
      </c>
      <c r="AK141" s="885">
        <f t="shared" ref="AK141:AK143" si="27">U1787</f>
        <v>0</v>
      </c>
      <c r="AL141" s="885">
        <f t="shared" ref="AL141:AL143" si="28">V1787</f>
        <v>0</v>
      </c>
      <c r="AM141" s="885">
        <f t="shared" ref="AM141:AM143" si="29">W1787</f>
        <v>0</v>
      </c>
      <c r="AN141" s="885">
        <f t="shared" ref="AN141:AN143" si="30">X1787</f>
        <v>0</v>
      </c>
      <c r="AO141" s="82"/>
      <c r="AP141" s="82"/>
      <c r="AQ141" s="82"/>
      <c r="AR141" s="82"/>
      <c r="AS141" s="82"/>
      <c r="AT141" s="82"/>
    </row>
    <row r="142" spans="1:46" ht="39.6" x14ac:dyDescent="0.25">
      <c r="A142" s="796"/>
      <c r="B142" s="796"/>
      <c r="C142" s="796"/>
      <c r="D142" s="796"/>
      <c r="E142" s="796"/>
      <c r="F142" s="2705"/>
      <c r="G142" s="2689"/>
      <c r="H142" s="779" t="s">
        <v>529</v>
      </c>
      <c r="I142" s="183"/>
      <c r="J142" s="781"/>
      <c r="K142" s="781"/>
      <c r="AE142" s="82" t="s">
        <v>540</v>
      </c>
      <c r="AF142" s="82" t="s">
        <v>542</v>
      </c>
      <c r="AH142" s="886" t="s">
        <v>631</v>
      </c>
      <c r="AI142" s="885" t="s">
        <v>316</v>
      </c>
      <c r="AJ142" s="885">
        <f t="shared" si="26"/>
        <v>0</v>
      </c>
      <c r="AK142" s="885">
        <f t="shared" si="27"/>
        <v>0</v>
      </c>
      <c r="AL142" s="885">
        <f t="shared" si="28"/>
        <v>0</v>
      </c>
      <c r="AM142" s="885">
        <f t="shared" si="29"/>
        <v>0</v>
      </c>
      <c r="AN142" s="885">
        <f t="shared" si="30"/>
        <v>0</v>
      </c>
      <c r="AO142" s="885"/>
      <c r="AP142" s="82"/>
      <c r="AQ142" s="82"/>
      <c r="AR142" s="82"/>
      <c r="AS142" s="82"/>
      <c r="AT142" s="82"/>
    </row>
    <row r="143" spans="1:46" ht="26.4" x14ac:dyDescent="0.25">
      <c r="A143" s="796"/>
      <c r="B143" s="796"/>
      <c r="C143" s="796"/>
      <c r="D143" s="796"/>
      <c r="E143" s="796"/>
      <c r="F143" s="2705"/>
      <c r="G143" s="2689"/>
      <c r="H143" s="779" t="s">
        <v>460</v>
      </c>
      <c r="I143" s="781"/>
      <c r="J143" s="781"/>
      <c r="K143" s="781"/>
      <c r="AE143" s="84">
        <f>N125</f>
        <v>0</v>
      </c>
      <c r="AF143" s="926" t="e">
        <f>I144-AE143</f>
        <v>#DIV/0!</v>
      </c>
      <c r="AH143" s="886" t="s">
        <v>631</v>
      </c>
      <c r="AI143" s="885" t="s">
        <v>315</v>
      </c>
      <c r="AJ143" s="885">
        <f t="shared" si="26"/>
        <v>0</v>
      </c>
      <c r="AK143" s="885">
        <f t="shared" si="27"/>
        <v>0</v>
      </c>
      <c r="AL143" s="885">
        <f t="shared" si="28"/>
        <v>0</v>
      </c>
      <c r="AM143" s="885">
        <f t="shared" si="29"/>
        <v>0</v>
      </c>
      <c r="AN143" s="885">
        <f t="shared" si="30"/>
        <v>0</v>
      </c>
      <c r="AO143" s="885"/>
      <c r="AP143" s="82"/>
      <c r="AQ143" s="82"/>
      <c r="AR143" s="82"/>
      <c r="AS143" s="82"/>
      <c r="AT143" s="82"/>
    </row>
    <row r="144" spans="1:46" ht="26.4" x14ac:dyDescent="0.25">
      <c r="A144" s="796"/>
      <c r="B144" s="796"/>
      <c r="C144" s="796"/>
      <c r="D144" s="796"/>
      <c r="E144" s="796"/>
      <c r="F144" s="2706"/>
      <c r="G144" s="2690"/>
      <c r="H144" s="777" t="s">
        <v>324</v>
      </c>
      <c r="I144" s="780" t="e">
        <f>C134*N116+(C134*F140*N116)+I142</f>
        <v>#DIV/0!</v>
      </c>
      <c r="J144" s="781" t="e">
        <f>I144/N116</f>
        <v>#DIV/0!</v>
      </c>
      <c r="K144" s="781" t="e">
        <f>J144*8</f>
        <v>#DIV/0!</v>
      </c>
      <c r="L144" s="206"/>
      <c r="AH144" s="886" t="s">
        <v>642</v>
      </c>
      <c r="AI144" s="885" t="s">
        <v>492</v>
      </c>
      <c r="AJ144" s="885">
        <f>T1841</f>
        <v>0</v>
      </c>
      <c r="AK144" s="885">
        <f t="shared" ref="AK144:AN144" si="31">U1841</f>
        <v>0</v>
      </c>
      <c r="AL144" s="885">
        <f t="shared" si="31"/>
        <v>0</v>
      </c>
      <c r="AM144" s="885">
        <f t="shared" si="31"/>
        <v>0</v>
      </c>
      <c r="AN144" s="885">
        <f t="shared" si="31"/>
        <v>0</v>
      </c>
      <c r="AO144" s="82"/>
      <c r="AP144" s="82"/>
      <c r="AQ144" s="82"/>
      <c r="AR144" s="82"/>
      <c r="AS144" s="82"/>
      <c r="AT144" s="82"/>
    </row>
    <row r="145" spans="1:46" x14ac:dyDescent="0.25">
      <c r="A145" s="796"/>
      <c r="B145" s="796"/>
      <c r="C145" s="796"/>
      <c r="D145" s="796"/>
      <c r="E145" s="796"/>
      <c r="F145" s="2706"/>
      <c r="G145" s="2690"/>
      <c r="H145" s="777" t="s">
        <v>336</v>
      </c>
      <c r="I145" s="782" t="e">
        <f>(I144-A134)/A134</f>
        <v>#DIV/0!</v>
      </c>
      <c r="J145" s="782" t="e">
        <f>(J144-C134)/C134</f>
        <v>#DIV/0!</v>
      </c>
      <c r="K145" s="214"/>
      <c r="AH145" s="886" t="s">
        <v>642</v>
      </c>
      <c r="AI145" s="885" t="s">
        <v>21</v>
      </c>
      <c r="AJ145" s="885">
        <f t="shared" ref="AJ145:AJ147" si="32">T1842</f>
        <v>0</v>
      </c>
      <c r="AK145" s="885">
        <f t="shared" ref="AK145:AK147" si="33">U1842</f>
        <v>0</v>
      </c>
      <c r="AL145" s="885">
        <f t="shared" ref="AL145:AL147" si="34">V1842</f>
        <v>0</v>
      </c>
      <c r="AM145" s="885">
        <f t="shared" ref="AM145:AM147" si="35">W1842</f>
        <v>0</v>
      </c>
      <c r="AN145" s="885">
        <f t="shared" ref="AN145:AN147" si="36">X1842</f>
        <v>0</v>
      </c>
      <c r="AO145" s="82"/>
      <c r="AP145" s="82"/>
      <c r="AQ145" s="82"/>
      <c r="AR145" s="82"/>
      <c r="AS145" s="82"/>
      <c r="AT145" s="82"/>
    </row>
    <row r="146" spans="1:46" ht="18.75" customHeight="1" x14ac:dyDescent="0.25">
      <c r="A146" s="796"/>
      <c r="B146" s="796"/>
      <c r="C146" s="796"/>
      <c r="D146" s="796"/>
      <c r="E146" s="796"/>
      <c r="AH146" s="886" t="s">
        <v>642</v>
      </c>
      <c r="AI146" s="885" t="s">
        <v>316</v>
      </c>
      <c r="AJ146" s="885">
        <f t="shared" si="32"/>
        <v>0</v>
      </c>
      <c r="AK146" s="885">
        <f t="shared" si="33"/>
        <v>0</v>
      </c>
      <c r="AL146" s="885">
        <f t="shared" si="34"/>
        <v>0</v>
      </c>
      <c r="AM146" s="885">
        <f t="shared" si="35"/>
        <v>0</v>
      </c>
      <c r="AN146" s="885">
        <f t="shared" si="36"/>
        <v>0</v>
      </c>
      <c r="AO146" s="885"/>
      <c r="AP146" s="82"/>
      <c r="AQ146" s="82"/>
      <c r="AR146" s="82"/>
      <c r="AS146" s="82"/>
      <c r="AT146" s="82"/>
    </row>
    <row r="147" spans="1:46" ht="18.75" customHeight="1" x14ac:dyDescent="0.25">
      <c r="A147" s="796"/>
      <c r="B147" s="796"/>
      <c r="C147" s="796"/>
      <c r="D147" s="796"/>
      <c r="E147" s="796"/>
      <c r="AH147" s="886" t="s">
        <v>642</v>
      </c>
      <c r="AI147" s="885" t="s">
        <v>315</v>
      </c>
      <c r="AJ147" s="885">
        <f t="shared" si="32"/>
        <v>0</v>
      </c>
      <c r="AK147" s="885">
        <f t="shared" si="33"/>
        <v>0</v>
      </c>
      <c r="AL147" s="885">
        <f t="shared" si="34"/>
        <v>0</v>
      </c>
      <c r="AM147" s="885">
        <f t="shared" si="35"/>
        <v>0</v>
      </c>
      <c r="AN147" s="885">
        <f t="shared" si="36"/>
        <v>0</v>
      </c>
      <c r="AO147" s="885"/>
      <c r="AP147" s="82"/>
      <c r="AQ147" s="82"/>
      <c r="AR147" s="82"/>
      <c r="AS147" s="82"/>
      <c r="AT147" s="82"/>
    </row>
    <row r="148" spans="1:46" ht="18.75" customHeight="1" x14ac:dyDescent="0.25">
      <c r="A148" s="796"/>
      <c r="B148" s="796"/>
      <c r="C148" s="796"/>
      <c r="D148" s="796"/>
      <c r="E148" s="796"/>
      <c r="AH148" s="886" t="s">
        <v>641</v>
      </c>
      <c r="AI148" s="885" t="s">
        <v>492</v>
      </c>
      <c r="AJ148" s="885">
        <f>T1889</f>
        <v>0</v>
      </c>
      <c r="AK148" s="885">
        <f t="shared" ref="AK148:AN148" si="37">U1889</f>
        <v>0</v>
      </c>
      <c r="AL148" s="885">
        <f t="shared" si="37"/>
        <v>0</v>
      </c>
      <c r="AM148" s="885">
        <f t="shared" si="37"/>
        <v>0</v>
      </c>
      <c r="AN148" s="885">
        <f t="shared" si="37"/>
        <v>0</v>
      </c>
      <c r="AO148" s="885"/>
      <c r="AP148" s="885"/>
      <c r="AQ148" s="885"/>
      <c r="AR148" s="885"/>
      <c r="AS148" s="885"/>
      <c r="AT148" s="885"/>
    </row>
    <row r="149" spans="1:46" ht="18.75" customHeight="1" x14ac:dyDescent="0.25">
      <c r="A149" s="796"/>
      <c r="B149" s="796"/>
      <c r="C149" s="796"/>
      <c r="D149" s="796"/>
      <c r="E149" s="796"/>
      <c r="AH149" s="886" t="s">
        <v>641</v>
      </c>
      <c r="AI149" s="885" t="s">
        <v>21</v>
      </c>
      <c r="AJ149" s="885">
        <f t="shared" ref="AJ149:AJ151" si="38">T1890</f>
        <v>0</v>
      </c>
      <c r="AK149" s="885">
        <f t="shared" ref="AK149:AK151" si="39">U1890</f>
        <v>0</v>
      </c>
      <c r="AL149" s="885">
        <f t="shared" ref="AL149:AL151" si="40">V1890</f>
        <v>0</v>
      </c>
      <c r="AM149" s="885">
        <f t="shared" ref="AM149:AM151" si="41">W1890</f>
        <v>0</v>
      </c>
      <c r="AN149" s="885">
        <f t="shared" ref="AN149:AN151" si="42">X1890</f>
        <v>0</v>
      </c>
      <c r="AO149" s="885"/>
      <c r="AP149" s="885"/>
      <c r="AQ149" s="885"/>
      <c r="AR149" s="885"/>
      <c r="AS149" s="885"/>
      <c r="AT149" s="885"/>
    </row>
    <row r="150" spans="1:46" ht="18.75" customHeight="1" x14ac:dyDescent="0.25">
      <c r="A150" s="796"/>
      <c r="B150" s="796"/>
      <c r="C150" s="796"/>
      <c r="D150" s="796"/>
      <c r="E150" s="796"/>
      <c r="AH150" s="886" t="s">
        <v>641</v>
      </c>
      <c r="AI150" s="885" t="s">
        <v>316</v>
      </c>
      <c r="AJ150" s="885">
        <f t="shared" si="38"/>
        <v>0</v>
      </c>
      <c r="AK150" s="885">
        <f t="shared" si="39"/>
        <v>0</v>
      </c>
      <c r="AL150" s="885">
        <f t="shared" si="40"/>
        <v>0</v>
      </c>
      <c r="AM150" s="885">
        <f t="shared" si="41"/>
        <v>0</v>
      </c>
      <c r="AN150" s="885">
        <f t="shared" si="42"/>
        <v>0</v>
      </c>
      <c r="AO150" s="885"/>
      <c r="AP150" s="885"/>
      <c r="AQ150" s="885"/>
      <c r="AR150" s="885"/>
      <c r="AS150" s="885"/>
      <c r="AT150" s="885"/>
    </row>
    <row r="151" spans="1:46" ht="18.75" customHeight="1" x14ac:dyDescent="0.25">
      <c r="A151" s="796"/>
      <c r="B151" s="796"/>
      <c r="C151" s="796"/>
      <c r="D151" s="796"/>
      <c r="E151" s="796"/>
      <c r="AH151" s="886" t="s">
        <v>641</v>
      </c>
      <c r="AI151" s="885" t="s">
        <v>315</v>
      </c>
      <c r="AJ151" s="885">
        <f t="shared" si="38"/>
        <v>0</v>
      </c>
      <c r="AK151" s="885">
        <f t="shared" si="39"/>
        <v>0</v>
      </c>
      <c r="AL151" s="885">
        <f t="shared" si="40"/>
        <v>0</v>
      </c>
      <c r="AM151" s="885">
        <f t="shared" si="41"/>
        <v>0</v>
      </c>
      <c r="AN151" s="885">
        <f t="shared" si="42"/>
        <v>0</v>
      </c>
      <c r="AO151" s="885"/>
      <c r="AP151" s="885"/>
      <c r="AQ151" s="885"/>
      <c r="AR151" s="885"/>
      <c r="AS151" s="885"/>
      <c r="AT151" s="885"/>
    </row>
    <row r="152" spans="1:46" ht="18.75" customHeight="1" x14ac:dyDescent="0.25">
      <c r="A152" s="796"/>
      <c r="B152" s="796"/>
      <c r="C152" s="796"/>
      <c r="D152" s="796"/>
      <c r="E152" s="796"/>
      <c r="AH152" s="1434" t="s">
        <v>688</v>
      </c>
      <c r="AI152" s="885" t="s">
        <v>492</v>
      </c>
      <c r="AJ152" s="885">
        <f>T1944</f>
        <v>0</v>
      </c>
      <c r="AK152" s="885">
        <f t="shared" ref="AK152:AN152" si="43">U1944</f>
        <v>0</v>
      </c>
      <c r="AL152" s="885">
        <f t="shared" si="43"/>
        <v>0</v>
      </c>
      <c r="AM152" s="885">
        <f t="shared" si="43"/>
        <v>0</v>
      </c>
      <c r="AN152" s="885">
        <f t="shared" si="43"/>
        <v>0</v>
      </c>
      <c r="AO152" s="885">
        <f>$A$1944</f>
        <v>0</v>
      </c>
      <c r="AP152" s="885">
        <f>$B$1944</f>
        <v>0</v>
      </c>
      <c r="AQ152" s="885">
        <f>$I$1924</f>
        <v>0</v>
      </c>
      <c r="AR152" s="885">
        <f>$I$1945</f>
        <v>0</v>
      </c>
      <c r="AS152" s="885"/>
      <c r="AT152" s="885"/>
    </row>
    <row r="153" spans="1:46" ht="18.75" customHeight="1" x14ac:dyDescent="0.25">
      <c r="A153" s="796"/>
      <c r="B153" s="796"/>
      <c r="C153" s="796"/>
      <c r="D153" s="796"/>
      <c r="E153" s="796"/>
      <c r="AH153" s="1434" t="s">
        <v>688</v>
      </c>
      <c r="AI153" s="885" t="s">
        <v>21</v>
      </c>
      <c r="AJ153" s="885">
        <f t="shared" ref="AJ153:AJ155" si="44">T1945</f>
        <v>0</v>
      </c>
      <c r="AK153" s="885">
        <f t="shared" ref="AK153:AK155" si="45">U1945</f>
        <v>0</v>
      </c>
      <c r="AL153" s="885">
        <f t="shared" ref="AL153:AL155" si="46">V1945</f>
        <v>0</v>
      </c>
      <c r="AM153" s="885">
        <f t="shared" ref="AM153:AM155" si="47">W1945</f>
        <v>0</v>
      </c>
      <c r="AN153" s="885">
        <f t="shared" ref="AN153:AN155" si="48">X1945</f>
        <v>0</v>
      </c>
      <c r="AO153" s="885">
        <f t="shared" ref="AO153:AO155" si="49">$A$1944</f>
        <v>0</v>
      </c>
      <c r="AP153" s="885">
        <v>0</v>
      </c>
      <c r="AQ153" s="885">
        <f t="shared" ref="AQ153:AQ155" si="50">$I$1924</f>
        <v>0</v>
      </c>
      <c r="AR153" s="885">
        <f t="shared" ref="AR153:AR155" si="51">$I$1945</f>
        <v>0</v>
      </c>
      <c r="AS153" s="885"/>
      <c r="AT153" s="885"/>
    </row>
    <row r="154" spans="1:46" ht="18.75" customHeight="1" x14ac:dyDescent="0.25">
      <c r="A154" s="796"/>
      <c r="B154" s="796"/>
      <c r="C154" s="796"/>
      <c r="D154" s="796"/>
      <c r="E154" s="796"/>
      <c r="AH154" s="1434" t="s">
        <v>688</v>
      </c>
      <c r="AI154" s="885" t="s">
        <v>316</v>
      </c>
      <c r="AJ154" s="885">
        <f t="shared" si="44"/>
        <v>0</v>
      </c>
      <c r="AK154" s="885">
        <f t="shared" si="45"/>
        <v>0</v>
      </c>
      <c r="AL154" s="885">
        <f t="shared" si="46"/>
        <v>0</v>
      </c>
      <c r="AM154" s="885">
        <f t="shared" si="47"/>
        <v>0</v>
      </c>
      <c r="AN154" s="885">
        <f t="shared" si="48"/>
        <v>0</v>
      </c>
      <c r="AO154" s="885">
        <f t="shared" si="49"/>
        <v>0</v>
      </c>
      <c r="AP154" s="885">
        <v>0</v>
      </c>
      <c r="AQ154" s="885">
        <f t="shared" si="50"/>
        <v>0</v>
      </c>
      <c r="AR154" s="885">
        <f t="shared" si="51"/>
        <v>0</v>
      </c>
      <c r="AS154" s="885"/>
      <c r="AT154" s="885"/>
    </row>
    <row r="155" spans="1:46" x14ac:dyDescent="0.25">
      <c r="A155" s="796"/>
      <c r="B155" s="796"/>
      <c r="C155" s="796"/>
      <c r="D155" s="796"/>
      <c r="E155" s="796"/>
      <c r="AH155" s="1434" t="s">
        <v>688</v>
      </c>
      <c r="AI155" s="885" t="s">
        <v>315</v>
      </c>
      <c r="AJ155" s="885">
        <f t="shared" si="44"/>
        <v>0</v>
      </c>
      <c r="AK155" s="885">
        <f t="shared" si="45"/>
        <v>0</v>
      </c>
      <c r="AL155" s="885">
        <f t="shared" si="46"/>
        <v>0</v>
      </c>
      <c r="AM155" s="885">
        <f t="shared" si="47"/>
        <v>0</v>
      </c>
      <c r="AN155" s="885">
        <f t="shared" si="48"/>
        <v>0</v>
      </c>
      <c r="AO155" s="885">
        <f t="shared" si="49"/>
        <v>0</v>
      </c>
      <c r="AP155" s="885">
        <v>0</v>
      </c>
      <c r="AQ155" s="885">
        <f t="shared" si="50"/>
        <v>0</v>
      </c>
      <c r="AR155" s="885">
        <f t="shared" si="51"/>
        <v>0</v>
      </c>
      <c r="AS155" s="885"/>
      <c r="AT155" s="885"/>
    </row>
    <row r="156" spans="1:46" x14ac:dyDescent="0.25">
      <c r="A156" s="796"/>
      <c r="B156" s="796"/>
      <c r="C156" s="796"/>
      <c r="D156" s="796"/>
      <c r="E156" s="796"/>
    </row>
    <row r="157" spans="1:46" x14ac:dyDescent="0.25">
      <c r="A157" s="796"/>
      <c r="B157" s="796"/>
      <c r="C157" s="796"/>
      <c r="D157" s="796"/>
      <c r="E157" s="796"/>
    </row>
    <row r="158" spans="1:46" x14ac:dyDescent="0.25">
      <c r="A158" s="796"/>
      <c r="B158" s="796"/>
      <c r="C158" s="796"/>
      <c r="D158" s="796"/>
      <c r="E158" s="796"/>
    </row>
    <row r="159" spans="1:46" x14ac:dyDescent="0.25">
      <c r="A159" s="796"/>
      <c r="B159" s="796"/>
      <c r="C159" s="796"/>
      <c r="D159" s="796"/>
      <c r="E159" s="796"/>
    </row>
    <row r="160" spans="1:46" x14ac:dyDescent="0.25">
      <c r="A160" s="796"/>
      <c r="B160" s="796"/>
      <c r="C160" s="796"/>
      <c r="D160" s="796"/>
      <c r="E160" s="796"/>
    </row>
    <row r="161" spans="1:34" x14ac:dyDescent="0.25">
      <c r="A161" s="796"/>
      <c r="B161" s="796"/>
      <c r="C161" s="796"/>
      <c r="D161" s="796"/>
      <c r="E161" s="796"/>
    </row>
    <row r="162" spans="1:34" ht="13.8" thickBot="1" x14ac:dyDescent="0.3">
      <c r="A162" s="796"/>
      <c r="B162" s="796"/>
      <c r="C162" s="796"/>
      <c r="D162" s="796"/>
      <c r="E162" s="796"/>
    </row>
    <row r="163" spans="1:34" ht="18.600000000000001" hidden="1" thickTop="1" thickBot="1" x14ac:dyDescent="0.3">
      <c r="A163" s="827"/>
      <c r="B163" s="827"/>
      <c r="C163" s="827"/>
      <c r="D163" s="827"/>
      <c r="E163" s="827"/>
      <c r="F163" s="828"/>
      <c r="G163" s="828"/>
      <c r="H163" s="829"/>
      <c r="I163" s="830"/>
      <c r="J163" s="830"/>
      <c r="K163" s="830"/>
      <c r="L163" s="830"/>
      <c r="M163" s="830"/>
      <c r="N163" s="830"/>
      <c r="O163" s="830"/>
      <c r="P163" s="830"/>
      <c r="Q163" s="828"/>
      <c r="R163" s="828"/>
      <c r="S163" s="828"/>
      <c r="T163" s="828"/>
      <c r="U163" s="828"/>
      <c r="V163" s="828"/>
      <c r="W163" s="828"/>
      <c r="X163" s="828"/>
      <c r="Y163" s="828"/>
      <c r="Z163" s="828"/>
      <c r="AA163" s="828"/>
      <c r="AB163" s="828"/>
      <c r="AC163" s="828"/>
      <c r="AD163" s="828"/>
      <c r="AE163" s="828"/>
      <c r="AF163" s="828"/>
      <c r="AG163" s="828"/>
      <c r="AH163" s="828"/>
    </row>
    <row r="164" spans="1:34" ht="30.75" hidden="1" customHeight="1" x14ac:dyDescent="0.25">
      <c r="A164" s="796"/>
      <c r="B164" s="796"/>
      <c r="C164" s="796"/>
      <c r="D164" s="796"/>
      <c r="E164" s="796"/>
      <c r="H164" s="831" t="s">
        <v>410</v>
      </c>
    </row>
    <row r="165" spans="1:34" ht="30.75" hidden="1" customHeight="1" x14ac:dyDescent="0.25">
      <c r="A165" s="796"/>
      <c r="B165" s="796"/>
      <c r="C165" s="796"/>
      <c r="D165" s="796"/>
      <c r="E165" s="796"/>
      <c r="S165" s="100"/>
      <c r="T165" s="100"/>
      <c r="U165" s="100"/>
      <c r="V165" s="100"/>
      <c r="W165" s="100"/>
      <c r="X165" s="100"/>
      <c r="Y165" s="100"/>
      <c r="Z165" s="100"/>
      <c r="AA165" s="100"/>
      <c r="AB165" s="100"/>
      <c r="AC165" s="100"/>
      <c r="AD165" s="100"/>
      <c r="AE165" s="100"/>
    </row>
    <row r="166" spans="1:34" ht="40.200000000000003" hidden="1" thickBot="1" x14ac:dyDescent="0.3">
      <c r="A166" s="2703" t="str">
        <f>H166</f>
        <v>TAP 6/11 ANS</v>
      </c>
      <c r="B166" s="2703"/>
      <c r="C166" s="2703"/>
      <c r="D166" s="797"/>
      <c r="E166" s="797"/>
      <c r="H166" s="104" t="s">
        <v>276</v>
      </c>
      <c r="I166" s="83" t="s">
        <v>286</v>
      </c>
      <c r="J166" s="83" t="s">
        <v>285</v>
      </c>
      <c r="K166" s="83" t="s">
        <v>284</v>
      </c>
      <c r="L166" s="83" t="s">
        <v>287</v>
      </c>
      <c r="M166" s="83" t="s">
        <v>298</v>
      </c>
      <c r="N166" s="83" t="s">
        <v>289</v>
      </c>
      <c r="O166" s="83" t="s">
        <v>309</v>
      </c>
      <c r="P166" s="83" t="s">
        <v>288</v>
      </c>
      <c r="R166" s="836" t="s">
        <v>413</v>
      </c>
      <c r="S166" s="101"/>
      <c r="T166" s="101"/>
      <c r="U166" s="101"/>
      <c r="V166" s="101"/>
      <c r="W166" s="101"/>
      <c r="X166" s="101"/>
      <c r="Y166" s="102"/>
      <c r="Z166" s="102"/>
      <c r="AA166" s="102"/>
      <c r="AB166" s="102"/>
      <c r="AC166" s="102"/>
      <c r="AD166" s="102"/>
      <c r="AE166" s="102"/>
    </row>
    <row r="167" spans="1:34" ht="13.8" hidden="1" thickBot="1" x14ac:dyDescent="0.3">
      <c r="A167" s="801"/>
      <c r="B167" s="798"/>
      <c r="C167" s="798"/>
      <c r="D167" s="798"/>
      <c r="E167" s="798"/>
      <c r="H167" s="104" t="str">
        <f>'SITE 1'!$H$121</f>
        <v>SITE 1</v>
      </c>
      <c r="I167" s="103">
        <f>'SITE 1'!$O$205</f>
        <v>0</v>
      </c>
      <c r="J167" s="103">
        <f>'SITE 1'!$O$229</f>
        <v>0</v>
      </c>
      <c r="K167" s="103">
        <f>'SITE 1'!$O$187</f>
        <v>0</v>
      </c>
      <c r="L167" s="103">
        <f>'SITE 1'!$O$187-'SITE 1'!$O$169</f>
        <v>0</v>
      </c>
      <c r="M167" s="103">
        <f>'SITE 1'!$O$187-'SITE 1'!$E$176</f>
        <v>0</v>
      </c>
      <c r="N167" s="103" t="e">
        <f>I167/N171</f>
        <v>#DIV/0!</v>
      </c>
      <c r="O167" s="103" t="e">
        <f>(I167/N171)*14</f>
        <v>#DIV/0!</v>
      </c>
      <c r="P167" s="103" t="e">
        <f>I167/M171</f>
        <v>#DIV/0!</v>
      </c>
    </row>
    <row r="168" spans="1:34" ht="53.4" hidden="1" thickBot="1" x14ac:dyDescent="0.3">
      <c r="A168" s="2702" t="str">
        <f>'SYNTH ET COMM'!$B$2</f>
        <v>ASSOCIATION</v>
      </c>
      <c r="B168" s="2702"/>
      <c r="C168" s="2702"/>
      <c r="D168" s="2702"/>
      <c r="E168" s="2702"/>
      <c r="H168" s="79" t="s">
        <v>233</v>
      </c>
      <c r="I168" s="76" t="s">
        <v>246</v>
      </c>
      <c r="J168" s="76" t="s">
        <v>234</v>
      </c>
      <c r="K168" s="76" t="s">
        <v>242</v>
      </c>
      <c r="L168" s="76" t="s">
        <v>236</v>
      </c>
      <c r="M168" s="76" t="s">
        <v>237</v>
      </c>
      <c r="N168" s="76" t="s">
        <v>238</v>
      </c>
      <c r="O168" s="80" t="s">
        <v>2</v>
      </c>
      <c r="P168" s="85" t="s">
        <v>245</v>
      </c>
      <c r="Q168" s="86" t="s">
        <v>291</v>
      </c>
      <c r="R168" s="86" t="s">
        <v>292</v>
      </c>
      <c r="S168" s="81" t="s">
        <v>293</v>
      </c>
      <c r="T168" s="81" t="s">
        <v>299</v>
      </c>
      <c r="U168" s="81" t="s">
        <v>300</v>
      </c>
      <c r="V168" s="81" t="s">
        <v>294</v>
      </c>
      <c r="W168" s="81" t="s">
        <v>301</v>
      </c>
      <c r="X168" s="81" t="s">
        <v>302</v>
      </c>
      <c r="Y168" s="81" t="s">
        <v>296</v>
      </c>
      <c r="Z168" s="81" t="s">
        <v>303</v>
      </c>
      <c r="AA168" s="81" t="s">
        <v>304</v>
      </c>
      <c r="AB168" s="81" t="s">
        <v>297</v>
      </c>
      <c r="AC168" s="81" t="s">
        <v>305</v>
      </c>
      <c r="AD168" s="81" t="s">
        <v>306</v>
      </c>
      <c r="AE168" s="81" t="s">
        <v>295</v>
      </c>
      <c r="AF168" s="81" t="s">
        <v>307</v>
      </c>
      <c r="AG168" s="81" t="s">
        <v>308</v>
      </c>
    </row>
    <row r="169" spans="1:34" ht="13.8" hidden="1" thickBot="1" x14ac:dyDescent="0.3">
      <c r="A169" s="796"/>
      <c r="B169" s="796"/>
      <c r="C169" s="796"/>
      <c r="D169" s="796"/>
      <c r="E169" s="796"/>
      <c r="H169" s="87" t="s">
        <v>239</v>
      </c>
      <c r="I169" s="88">
        <f>'SITE 1'!$C$125</f>
        <v>0</v>
      </c>
      <c r="J169" s="89">
        <f>'SITE 1'!$D$125</f>
        <v>14</v>
      </c>
      <c r="K169" s="90">
        <f>'SITE 1'!$E$125</f>
        <v>2</v>
      </c>
      <c r="L169" s="90">
        <f>'SITE 1'!$F$125</f>
        <v>0</v>
      </c>
      <c r="M169" s="89">
        <f>I169*K169*L169</f>
        <v>0</v>
      </c>
      <c r="N169" s="91">
        <f>I169*J169*K169*L169</f>
        <v>0</v>
      </c>
      <c r="O169" s="23">
        <f>'SITE 1'!$I$125</f>
        <v>0</v>
      </c>
      <c r="P169" s="92">
        <f>'SITE 1'!$J$125</f>
        <v>0</v>
      </c>
      <c r="Q169" s="93"/>
      <c r="R169" s="93">
        <f>I169*(K169*1.25)*L169</f>
        <v>0</v>
      </c>
      <c r="S169" s="93"/>
      <c r="T169" s="93"/>
      <c r="U169" s="93"/>
      <c r="V169" s="93"/>
      <c r="W169" s="93"/>
      <c r="X169" s="93"/>
      <c r="Y169" s="93"/>
      <c r="Z169" s="93"/>
      <c r="AA169" s="93"/>
      <c r="AB169" s="93"/>
      <c r="AC169" s="93"/>
      <c r="AD169" s="93"/>
      <c r="AE169" s="93"/>
      <c r="AF169" s="93"/>
      <c r="AG169" s="93"/>
    </row>
    <row r="170" spans="1:34" ht="13.8" hidden="1" thickBot="1" x14ac:dyDescent="0.3">
      <c r="A170" s="796"/>
      <c r="B170" s="796"/>
      <c r="C170" s="796"/>
      <c r="D170" s="796"/>
      <c r="E170" s="796"/>
      <c r="H170" s="95" t="s">
        <v>222</v>
      </c>
      <c r="I170" s="96">
        <f>'SITE 1'!$C$126</f>
        <v>0</v>
      </c>
      <c r="J170" s="97">
        <f>'SITE 1'!$D$126</f>
        <v>14</v>
      </c>
      <c r="K170" s="98">
        <f>'SITE 1'!$E$126</f>
        <v>2</v>
      </c>
      <c r="L170" s="98">
        <f>'SITE 1'!$F$126</f>
        <v>0</v>
      </c>
      <c r="M170" s="89">
        <f>I170*K170*L170</f>
        <v>0</v>
      </c>
      <c r="N170" s="91">
        <f>I170*J170*K170*L170</f>
        <v>0</v>
      </c>
      <c r="O170" s="23">
        <f>'SITE 1'!$I$126</f>
        <v>0</v>
      </c>
      <c r="P170" s="92">
        <f>'SITE 1'!$J$126</f>
        <v>0</v>
      </c>
      <c r="Q170" s="93"/>
      <c r="R170" s="93">
        <f>I170*(K170*1.25)*L170</f>
        <v>0</v>
      </c>
      <c r="S170" s="93"/>
      <c r="T170" s="93"/>
      <c r="U170" s="93"/>
      <c r="V170" s="93"/>
      <c r="W170" s="93"/>
      <c r="X170" s="93"/>
      <c r="Y170" s="93"/>
      <c r="Z170" s="93"/>
      <c r="AA170" s="93"/>
      <c r="AB170" s="93"/>
      <c r="AC170" s="93"/>
      <c r="AD170" s="93"/>
      <c r="AE170" s="93"/>
      <c r="AF170" s="93"/>
      <c r="AG170" s="93"/>
    </row>
    <row r="171" spans="1:34" ht="13.8" hidden="1" thickBot="1" x14ac:dyDescent="0.3">
      <c r="A171" s="796"/>
      <c r="B171" s="796"/>
      <c r="C171" s="796"/>
      <c r="D171" s="796"/>
      <c r="E171" s="796"/>
      <c r="H171" s="105"/>
      <c r="I171" s="106"/>
      <c r="J171" s="106"/>
      <c r="K171" s="107"/>
      <c r="L171" s="108"/>
      <c r="M171" s="89">
        <f>SUM(M169:M170)</f>
        <v>0</v>
      </c>
      <c r="N171" s="89">
        <f>SUM(N169:N170)</f>
        <v>0</v>
      </c>
      <c r="O171" s="99" t="e">
        <f>'SITE 1'!$I$127</f>
        <v>#DIV/0!</v>
      </c>
      <c r="P171" s="92">
        <f>'SITE 1'!$J$127</f>
        <v>0</v>
      </c>
      <c r="Q171" s="93"/>
      <c r="R171" s="93">
        <f>SUM(R169:R170)+MAX(I169:I170)*2</f>
        <v>0</v>
      </c>
      <c r="S171" s="93">
        <f>'SITE 1'!$C$144</f>
        <v>0</v>
      </c>
      <c r="T171" s="93">
        <f>'SITE 1'!$D$144</f>
        <v>0</v>
      </c>
      <c r="U171" s="93">
        <f>'SITE 1'!$E$144</f>
        <v>0</v>
      </c>
      <c r="V171" s="93">
        <f>'SITE 1'!$C$162</f>
        <v>0</v>
      </c>
      <c r="W171" s="93" t="e">
        <f>'SITE 1'!$D$162</f>
        <v>#DIV/0!</v>
      </c>
      <c r="X171" s="93">
        <f>'SITE 1'!$E$162</f>
        <v>0</v>
      </c>
      <c r="Y171" s="93">
        <f>'SITE 1'!$C$138</f>
        <v>0</v>
      </c>
      <c r="Z171" s="93" t="e">
        <f>'SITE 1'!$D$138</f>
        <v>#DIV/0!</v>
      </c>
      <c r="AA171" s="93">
        <f>'SITE 1'!$E$138</f>
        <v>0</v>
      </c>
      <c r="AB171" s="93">
        <f>'SITE 1'!$C$168</f>
        <v>0</v>
      </c>
      <c r="AC171" s="93" t="e">
        <f>'SITE 1'!$D$168</f>
        <v>#DIV/0!</v>
      </c>
      <c r="AD171" s="93">
        <f>'SITE 1'!$E$168</f>
        <v>0</v>
      </c>
      <c r="AE171" s="93">
        <f>'SITE 1'!$C$176</f>
        <v>0</v>
      </c>
      <c r="AF171" s="93" t="e">
        <f>'SITE 1'!$D$176</f>
        <v>#DIV/0!</v>
      </c>
      <c r="AG171" s="93">
        <f>'SITE 1'!$E$176</f>
        <v>0</v>
      </c>
    </row>
    <row r="172" spans="1:34" ht="13.8" hidden="1" thickBot="1" x14ac:dyDescent="0.3">
      <c r="A172" s="796"/>
      <c r="B172" s="796"/>
      <c r="C172" s="796"/>
      <c r="D172" s="796"/>
      <c r="E172" s="796"/>
      <c r="V172" s="77" t="e">
        <f>(V171/(L169+L170)/2)-K169</f>
        <v>#DIV/0!</v>
      </c>
    </row>
    <row r="173" spans="1:34" ht="40.200000000000003" hidden="1" thickBot="1" x14ac:dyDescent="0.3">
      <c r="A173" s="796"/>
      <c r="B173" s="796"/>
      <c r="C173" s="796"/>
      <c r="D173" s="796"/>
      <c r="E173" s="796"/>
      <c r="H173" s="104" t="s">
        <v>276</v>
      </c>
      <c r="I173" s="83" t="s">
        <v>286</v>
      </c>
      <c r="J173" s="83" t="s">
        <v>285</v>
      </c>
      <c r="K173" s="83" t="s">
        <v>284</v>
      </c>
      <c r="L173" s="83" t="s">
        <v>287</v>
      </c>
      <c r="M173" s="83" t="s">
        <v>298</v>
      </c>
      <c r="N173" s="83" t="s">
        <v>289</v>
      </c>
      <c r="O173" s="83" t="s">
        <v>309</v>
      </c>
      <c r="P173" s="83" t="s">
        <v>288</v>
      </c>
      <c r="S173" s="101"/>
      <c r="T173" s="101"/>
      <c r="U173" s="101"/>
      <c r="V173" s="101"/>
      <c r="W173" s="101"/>
      <c r="X173" s="101"/>
      <c r="Y173" s="102"/>
      <c r="Z173" s="102"/>
      <c r="AA173" s="102"/>
      <c r="AB173" s="102"/>
      <c r="AC173" s="102"/>
      <c r="AD173" s="102"/>
      <c r="AE173" s="102"/>
    </row>
    <row r="174" spans="1:34" ht="13.8" hidden="1" thickBot="1" x14ac:dyDescent="0.3">
      <c r="A174" s="796"/>
      <c r="B174" s="796"/>
      <c r="C174" s="796"/>
      <c r="D174" s="796"/>
      <c r="E174" s="796"/>
      <c r="H174" s="104" t="str">
        <f>'SITE 2'!$H$121</f>
        <v>SITE 2</v>
      </c>
      <c r="I174" s="103">
        <f>'SITE 2'!$O$205</f>
        <v>0</v>
      </c>
      <c r="J174" s="103">
        <f>'SITE 2'!$O$229</f>
        <v>0</v>
      </c>
      <c r="K174" s="103">
        <f>'SITE 2'!$O$187</f>
        <v>0</v>
      </c>
      <c r="L174" s="103">
        <f>'SITE 2'!$O$187-'SITE 2'!$O$169</f>
        <v>0</v>
      </c>
      <c r="M174" s="103">
        <f>'SITE 2'!$O$187-'SITE 2'!$E$176</f>
        <v>0</v>
      </c>
      <c r="N174" s="103" t="e">
        <f>I174/N178</f>
        <v>#DIV/0!</v>
      </c>
      <c r="O174" s="103" t="e">
        <f>(I174/N178)*14</f>
        <v>#DIV/0!</v>
      </c>
      <c r="P174" s="103" t="e">
        <f>I174/M178</f>
        <v>#DIV/0!</v>
      </c>
    </row>
    <row r="175" spans="1:34" ht="53.4" hidden="1" thickBot="1" x14ac:dyDescent="0.3">
      <c r="A175" s="796"/>
      <c r="B175" s="796"/>
      <c r="C175" s="796"/>
      <c r="D175" s="796"/>
      <c r="E175" s="796"/>
      <c r="H175" s="79" t="s">
        <v>233</v>
      </c>
      <c r="I175" s="76" t="s">
        <v>246</v>
      </c>
      <c r="J175" s="76" t="s">
        <v>234</v>
      </c>
      <c r="K175" s="76" t="s">
        <v>242</v>
      </c>
      <c r="L175" s="76" t="s">
        <v>236</v>
      </c>
      <c r="M175" s="76" t="s">
        <v>237</v>
      </c>
      <c r="N175" s="76" t="s">
        <v>238</v>
      </c>
      <c r="O175" s="80" t="s">
        <v>2</v>
      </c>
      <c r="P175" s="85" t="s">
        <v>245</v>
      </c>
      <c r="Q175" s="86" t="s">
        <v>291</v>
      </c>
      <c r="R175" s="86" t="s">
        <v>292</v>
      </c>
      <c r="S175" s="81" t="s">
        <v>293</v>
      </c>
      <c r="T175" s="81" t="s">
        <v>299</v>
      </c>
      <c r="U175" s="81" t="s">
        <v>300</v>
      </c>
      <c r="V175" s="81" t="s">
        <v>294</v>
      </c>
      <c r="W175" s="81" t="s">
        <v>301</v>
      </c>
      <c r="X175" s="81" t="s">
        <v>302</v>
      </c>
      <c r="Y175" s="81" t="s">
        <v>296</v>
      </c>
      <c r="Z175" s="81" t="s">
        <v>303</v>
      </c>
      <c r="AA175" s="81" t="s">
        <v>304</v>
      </c>
      <c r="AB175" s="81" t="s">
        <v>297</v>
      </c>
      <c r="AC175" s="81" t="s">
        <v>305</v>
      </c>
      <c r="AD175" s="81" t="s">
        <v>306</v>
      </c>
      <c r="AE175" s="81" t="s">
        <v>295</v>
      </c>
      <c r="AF175" s="81" t="s">
        <v>307</v>
      </c>
      <c r="AG175" s="81" t="s">
        <v>308</v>
      </c>
    </row>
    <row r="176" spans="1:34" ht="13.8" hidden="1" thickBot="1" x14ac:dyDescent="0.3">
      <c r="A176" s="796"/>
      <c r="B176" s="796"/>
      <c r="C176" s="796"/>
      <c r="D176" s="796"/>
      <c r="E176" s="796"/>
      <c r="H176" s="87" t="s">
        <v>239</v>
      </c>
      <c r="I176" s="88">
        <f>'SITE 2'!$C$125</f>
        <v>0</v>
      </c>
      <c r="J176" s="89">
        <f>'SITE 2'!$D$125</f>
        <v>14</v>
      </c>
      <c r="K176" s="90">
        <f>'SITE 2'!$E$125</f>
        <v>2</v>
      </c>
      <c r="L176" s="90">
        <f>'SITE 2'!$F$125</f>
        <v>0</v>
      </c>
      <c r="M176" s="89">
        <f>I176*K176*L176</f>
        <v>0</v>
      </c>
      <c r="N176" s="91">
        <f>I176*J176*K176*L176</f>
        <v>0</v>
      </c>
      <c r="O176" s="23">
        <f>'SITE 2'!$I$125</f>
        <v>0</v>
      </c>
      <c r="P176" s="92">
        <f>'SITE 2'!$J$125</f>
        <v>0</v>
      </c>
      <c r="Q176" s="93"/>
      <c r="R176" s="93">
        <f>I176*(K176*1.25)*L176</f>
        <v>0</v>
      </c>
      <c r="S176" s="93"/>
      <c r="T176" s="93"/>
      <c r="U176" s="93"/>
      <c r="V176" s="93"/>
      <c r="W176" s="93"/>
      <c r="X176" s="93"/>
      <c r="Y176" s="93"/>
      <c r="Z176" s="93"/>
      <c r="AA176" s="93"/>
      <c r="AB176" s="93"/>
      <c r="AC176" s="93"/>
      <c r="AD176" s="93"/>
      <c r="AE176" s="93"/>
      <c r="AF176" s="93"/>
      <c r="AG176" s="93"/>
    </row>
    <row r="177" spans="1:33" ht="13.8" hidden="1" thickBot="1" x14ac:dyDescent="0.3">
      <c r="A177" s="796"/>
      <c r="B177" s="796"/>
      <c r="C177" s="796"/>
      <c r="D177" s="796"/>
      <c r="E177" s="796"/>
      <c r="H177" s="95" t="s">
        <v>222</v>
      </c>
      <c r="I177" s="96">
        <f>'SITE 2'!$C$126</f>
        <v>0</v>
      </c>
      <c r="J177" s="97">
        <f>'SITE 2'!$D$126</f>
        <v>14</v>
      </c>
      <c r="K177" s="98">
        <f>'SITE 2'!$E$126</f>
        <v>2</v>
      </c>
      <c r="L177" s="98">
        <f>'SITE 2'!$F$126</f>
        <v>0</v>
      </c>
      <c r="M177" s="89">
        <f>I177*K177*L177</f>
        <v>0</v>
      </c>
      <c r="N177" s="91">
        <f>I177*J177*K177*L177</f>
        <v>0</v>
      </c>
      <c r="O177" s="23">
        <f>'SITE 2'!$I$126</f>
        <v>0</v>
      </c>
      <c r="P177" s="92">
        <f>'SITE 2'!$J$126</f>
        <v>0</v>
      </c>
      <c r="Q177" s="93"/>
      <c r="R177" s="93">
        <f>I177*(K177*1.25)*L177</f>
        <v>0</v>
      </c>
      <c r="S177" s="93"/>
      <c r="T177" s="93"/>
      <c r="U177" s="93"/>
      <c r="V177" s="93"/>
      <c r="W177" s="93"/>
      <c r="X177" s="93"/>
      <c r="Y177" s="93"/>
      <c r="Z177" s="93"/>
      <c r="AA177" s="93"/>
      <c r="AB177" s="93"/>
      <c r="AC177" s="93"/>
      <c r="AD177" s="93"/>
      <c r="AE177" s="93"/>
      <c r="AF177" s="93"/>
      <c r="AG177" s="93"/>
    </row>
    <row r="178" spans="1:33" ht="13.8" hidden="1" thickBot="1" x14ac:dyDescent="0.3">
      <c r="A178" s="796"/>
      <c r="B178" s="796"/>
      <c r="C178" s="796"/>
      <c r="D178" s="796"/>
      <c r="E178" s="796"/>
      <c r="H178" s="105"/>
      <c r="I178" s="106"/>
      <c r="J178" s="106"/>
      <c r="K178" s="107"/>
      <c r="L178" s="108"/>
      <c r="M178" s="89">
        <f>SUM(M176:M177)</f>
        <v>0</v>
      </c>
      <c r="N178" s="89">
        <f>SUM(N176:N177)</f>
        <v>0</v>
      </c>
      <c r="O178" s="99" t="e">
        <f>'SITE 2'!$I$127</f>
        <v>#DIV/0!</v>
      </c>
      <c r="P178" s="92">
        <f>'SITE 2'!$J$127</f>
        <v>0</v>
      </c>
      <c r="Q178" s="93"/>
      <c r="R178" s="93">
        <f>SUM(R176:R177)+MAX(I176:I177)*2</f>
        <v>0</v>
      </c>
      <c r="S178" s="93">
        <f>'SITE 2'!$C$144</f>
        <v>0</v>
      </c>
      <c r="T178" s="93">
        <f>'SITE 2'!$D$144</f>
        <v>0</v>
      </c>
      <c r="U178" s="93">
        <f>'SITE 2'!$E$144</f>
        <v>0</v>
      </c>
      <c r="V178" s="93">
        <f>'SITE 2'!$C$162</f>
        <v>0</v>
      </c>
      <c r="W178" s="93" t="e">
        <f>'SITE 2'!$D$162</f>
        <v>#DIV/0!</v>
      </c>
      <c r="X178" s="93">
        <f>'SITE 2'!$E$162</f>
        <v>0</v>
      </c>
      <c r="Y178" s="93">
        <f>'SITE 2'!$C$138</f>
        <v>0</v>
      </c>
      <c r="Z178" s="93" t="e">
        <f>'SITE 2'!$D$138</f>
        <v>#DIV/0!</v>
      </c>
      <c r="AA178" s="93">
        <f>'SITE 2'!$E$138</f>
        <v>0</v>
      </c>
      <c r="AB178" s="93">
        <f>'SITE 2'!$C$168</f>
        <v>0</v>
      </c>
      <c r="AC178" s="93" t="e">
        <f>'SITE 2'!$D$168</f>
        <v>#DIV/0!</v>
      </c>
      <c r="AD178" s="93">
        <f>'SITE 2'!$E$168</f>
        <v>0</v>
      </c>
      <c r="AE178" s="93">
        <f>'SITE 2'!$C$176</f>
        <v>0</v>
      </c>
      <c r="AF178" s="93" t="e">
        <f>'SITE 2'!$D$176</f>
        <v>#DIV/0!</v>
      </c>
      <c r="AG178" s="93">
        <f>'SITE 2'!$E$176</f>
        <v>0</v>
      </c>
    </row>
    <row r="179" spans="1:33" ht="13.8" hidden="1" thickBot="1" x14ac:dyDescent="0.3">
      <c r="A179" s="796"/>
      <c r="B179" s="796"/>
      <c r="C179" s="796"/>
      <c r="D179" s="796"/>
      <c r="E179" s="796"/>
      <c r="V179" s="77" t="e">
        <f>(V178/(L176+L177)/2)-K176</f>
        <v>#DIV/0!</v>
      </c>
    </row>
    <row r="180" spans="1:33" ht="40.200000000000003" hidden="1" thickBot="1" x14ac:dyDescent="0.3">
      <c r="A180" s="796"/>
      <c r="B180" s="796"/>
      <c r="C180" s="796"/>
      <c r="D180" s="796"/>
      <c r="E180" s="796"/>
      <c r="H180" s="104" t="s">
        <v>276</v>
      </c>
      <c r="I180" s="83" t="s">
        <v>286</v>
      </c>
      <c r="J180" s="83" t="s">
        <v>285</v>
      </c>
      <c r="K180" s="83" t="s">
        <v>284</v>
      </c>
      <c r="L180" s="83" t="s">
        <v>287</v>
      </c>
      <c r="M180" s="83" t="s">
        <v>298</v>
      </c>
      <c r="N180" s="83" t="s">
        <v>289</v>
      </c>
      <c r="O180" s="83" t="s">
        <v>309</v>
      </c>
      <c r="P180" s="83" t="s">
        <v>288</v>
      </c>
      <c r="S180" s="101"/>
      <c r="T180" s="101"/>
      <c r="U180" s="101"/>
      <c r="V180" s="101"/>
      <c r="W180" s="101"/>
      <c r="X180" s="101"/>
      <c r="Y180" s="102"/>
      <c r="Z180" s="102"/>
      <c r="AA180" s="102"/>
      <c r="AB180" s="102"/>
      <c r="AC180" s="102"/>
      <c r="AD180" s="102"/>
      <c r="AE180" s="102"/>
    </row>
    <row r="181" spans="1:33" ht="13.8" hidden="1" thickBot="1" x14ac:dyDescent="0.3">
      <c r="A181" s="796"/>
      <c r="B181" s="796"/>
      <c r="C181" s="796"/>
      <c r="D181" s="796"/>
      <c r="E181" s="796"/>
      <c r="H181" s="104" t="str">
        <f>'SITE 3'!$H$121</f>
        <v>SITE 3</v>
      </c>
      <c r="I181" s="103">
        <f>'SITE 3'!$O$205</f>
        <v>0</v>
      </c>
      <c r="J181" s="103">
        <f>'SITE 3'!$O$229</f>
        <v>0</v>
      </c>
      <c r="K181" s="103">
        <f>'SITE 3'!$O$187</f>
        <v>0</v>
      </c>
      <c r="L181" s="103">
        <f>'SITE 3'!$O$187-'SITE 3'!$O$169</f>
        <v>0</v>
      </c>
      <c r="M181" s="103">
        <f>'SITE 3'!$O$187-'SITE 3'!$E$176</f>
        <v>0</v>
      </c>
      <c r="N181" s="103" t="e">
        <f>I181/N185</f>
        <v>#DIV/0!</v>
      </c>
      <c r="O181" s="103" t="e">
        <f>(I181/N185)*14</f>
        <v>#DIV/0!</v>
      </c>
      <c r="P181" s="103" t="e">
        <f>I181/M185</f>
        <v>#DIV/0!</v>
      </c>
    </row>
    <row r="182" spans="1:33" ht="53.4" hidden="1" thickBot="1" x14ac:dyDescent="0.3">
      <c r="A182" s="796"/>
      <c r="B182" s="796"/>
      <c r="C182" s="796"/>
      <c r="D182" s="796"/>
      <c r="E182" s="796"/>
      <c r="H182" s="79" t="s">
        <v>233</v>
      </c>
      <c r="I182" s="76" t="s">
        <v>246</v>
      </c>
      <c r="J182" s="76" t="s">
        <v>234</v>
      </c>
      <c r="K182" s="76" t="s">
        <v>242</v>
      </c>
      <c r="L182" s="76" t="s">
        <v>236</v>
      </c>
      <c r="M182" s="76" t="s">
        <v>237</v>
      </c>
      <c r="N182" s="76" t="s">
        <v>238</v>
      </c>
      <c r="O182" s="80" t="s">
        <v>2</v>
      </c>
      <c r="P182" s="85" t="s">
        <v>245</v>
      </c>
      <c r="Q182" s="86" t="s">
        <v>291</v>
      </c>
      <c r="R182" s="86" t="s">
        <v>292</v>
      </c>
      <c r="S182" s="81" t="s">
        <v>293</v>
      </c>
      <c r="T182" s="81" t="s">
        <v>299</v>
      </c>
      <c r="U182" s="81" t="s">
        <v>300</v>
      </c>
      <c r="V182" s="81" t="s">
        <v>294</v>
      </c>
      <c r="W182" s="81" t="s">
        <v>301</v>
      </c>
      <c r="X182" s="81" t="s">
        <v>302</v>
      </c>
      <c r="Y182" s="81" t="s">
        <v>296</v>
      </c>
      <c r="Z182" s="81" t="s">
        <v>303</v>
      </c>
      <c r="AA182" s="81" t="s">
        <v>304</v>
      </c>
      <c r="AB182" s="81" t="s">
        <v>297</v>
      </c>
      <c r="AC182" s="81" t="s">
        <v>305</v>
      </c>
      <c r="AD182" s="81" t="s">
        <v>306</v>
      </c>
      <c r="AE182" s="81" t="s">
        <v>295</v>
      </c>
      <c r="AF182" s="81" t="s">
        <v>307</v>
      </c>
      <c r="AG182" s="81" t="s">
        <v>308</v>
      </c>
    </row>
    <row r="183" spans="1:33" ht="13.8" hidden="1" thickBot="1" x14ac:dyDescent="0.3">
      <c r="A183" s="796"/>
      <c r="B183" s="796"/>
      <c r="C183" s="796"/>
      <c r="D183" s="796"/>
      <c r="E183" s="796"/>
      <c r="H183" s="87" t="s">
        <v>239</v>
      </c>
      <c r="I183" s="88">
        <f>'SITE 3'!$C$125</f>
        <v>0</v>
      </c>
      <c r="J183" s="89">
        <f>'SITE 3'!$D$125</f>
        <v>14</v>
      </c>
      <c r="K183" s="90">
        <f>'SITE 3'!$E$125</f>
        <v>2</v>
      </c>
      <c r="L183" s="90">
        <f>'SITE 3'!$F$125</f>
        <v>0</v>
      </c>
      <c r="M183" s="89">
        <f>I183*K183*L183</f>
        <v>0</v>
      </c>
      <c r="N183" s="91">
        <f>I183*J183*K183*L183</f>
        <v>0</v>
      </c>
      <c r="O183" s="23">
        <f>'SITE 3'!$I$125</f>
        <v>0</v>
      </c>
      <c r="P183" s="92">
        <f>'SITE 3'!$J$125</f>
        <v>0</v>
      </c>
      <c r="Q183" s="93"/>
      <c r="R183" s="93">
        <f>I183*(K183*1.25)*L183</f>
        <v>0</v>
      </c>
      <c r="S183" s="93"/>
      <c r="T183" s="93"/>
      <c r="U183" s="93"/>
      <c r="V183" s="93"/>
      <c r="W183" s="93"/>
      <c r="X183" s="93"/>
      <c r="Y183" s="93"/>
      <c r="Z183" s="93"/>
      <c r="AA183" s="93"/>
      <c r="AB183" s="93"/>
      <c r="AC183" s="93"/>
      <c r="AD183" s="93"/>
      <c r="AE183" s="93"/>
      <c r="AF183" s="93"/>
      <c r="AG183" s="93"/>
    </row>
    <row r="184" spans="1:33" ht="13.8" hidden="1" thickBot="1" x14ac:dyDescent="0.3">
      <c r="A184" s="796"/>
      <c r="B184" s="796"/>
      <c r="C184" s="796"/>
      <c r="D184" s="796"/>
      <c r="E184" s="796"/>
      <c r="H184" s="95" t="s">
        <v>222</v>
      </c>
      <c r="I184" s="96">
        <f>'SITE 3'!$C$126</f>
        <v>0</v>
      </c>
      <c r="J184" s="97">
        <f>'SITE 3'!$D$126</f>
        <v>14</v>
      </c>
      <c r="K184" s="98">
        <f>'SITE 3'!$E$126</f>
        <v>2</v>
      </c>
      <c r="L184" s="98">
        <f>'SITE 3'!$F$126</f>
        <v>0</v>
      </c>
      <c r="M184" s="89">
        <f>I184*K184*L184</f>
        <v>0</v>
      </c>
      <c r="N184" s="91">
        <f>I184*J184*K184*L184</f>
        <v>0</v>
      </c>
      <c r="O184" s="23">
        <f>'SITE 3'!$I$126</f>
        <v>0</v>
      </c>
      <c r="P184" s="92">
        <f>'SITE 3'!$J$126</f>
        <v>0</v>
      </c>
      <c r="Q184" s="93"/>
      <c r="R184" s="93">
        <f>I184*(K184*1.25)*L184</f>
        <v>0</v>
      </c>
      <c r="S184" s="93"/>
      <c r="T184" s="93"/>
      <c r="U184" s="93"/>
      <c r="V184" s="93"/>
      <c r="W184" s="93"/>
      <c r="X184" s="93"/>
      <c r="Y184" s="93"/>
      <c r="Z184" s="93"/>
      <c r="AA184" s="93"/>
      <c r="AB184" s="93"/>
      <c r="AC184" s="93"/>
      <c r="AD184" s="93"/>
      <c r="AE184" s="93"/>
      <c r="AF184" s="93"/>
      <c r="AG184" s="93"/>
    </row>
    <row r="185" spans="1:33" ht="13.8" hidden="1" thickBot="1" x14ac:dyDescent="0.3">
      <c r="A185" s="796"/>
      <c r="B185" s="796"/>
      <c r="C185" s="796"/>
      <c r="D185" s="796"/>
      <c r="E185" s="796"/>
      <c r="H185" s="105"/>
      <c r="I185" s="106"/>
      <c r="J185" s="106"/>
      <c r="K185" s="107"/>
      <c r="L185" s="108"/>
      <c r="M185" s="89">
        <f>SUM(M183:M184)</f>
        <v>0</v>
      </c>
      <c r="N185" s="89">
        <f>SUM(N183:N184)</f>
        <v>0</v>
      </c>
      <c r="O185" s="99" t="e">
        <f>'SITE 3'!$I$127</f>
        <v>#DIV/0!</v>
      </c>
      <c r="P185" s="92">
        <f>'SITE 3'!$J$127</f>
        <v>0</v>
      </c>
      <c r="Q185" s="93"/>
      <c r="R185" s="93">
        <f>SUM(R183:R184)+MAX(I183:I184)*2</f>
        <v>0</v>
      </c>
      <c r="S185" s="93">
        <f>'SITE 3'!$C$144</f>
        <v>0</v>
      </c>
      <c r="T185" s="93">
        <f>'SITE 3'!$D$144</f>
        <v>0</v>
      </c>
      <c r="U185" s="93">
        <f>'SITE 3'!$E$144</f>
        <v>0</v>
      </c>
      <c r="V185" s="93">
        <f>'SITE 3'!$C$162</f>
        <v>0</v>
      </c>
      <c r="W185" s="93" t="e">
        <f>'SITE 3'!$D$162</f>
        <v>#DIV/0!</v>
      </c>
      <c r="X185" s="93">
        <f>'SITE 3'!$E$162</f>
        <v>0</v>
      </c>
      <c r="Y185" s="93">
        <f>'SITE 3'!$C$138</f>
        <v>0</v>
      </c>
      <c r="Z185" s="93" t="e">
        <f>'SITE 3'!$D$138</f>
        <v>#DIV/0!</v>
      </c>
      <c r="AA185" s="93">
        <f>'SITE 3'!$E$138</f>
        <v>0</v>
      </c>
      <c r="AB185" s="93">
        <f>'SITE 3'!$C$168</f>
        <v>0</v>
      </c>
      <c r="AC185" s="93" t="e">
        <f>'SITE 3'!$D$168</f>
        <v>#DIV/0!</v>
      </c>
      <c r="AD185" s="93">
        <f>'SITE 3'!$E$168</f>
        <v>0</v>
      </c>
      <c r="AE185" s="93">
        <f>'SITE 3'!$C$176</f>
        <v>0</v>
      </c>
      <c r="AF185" s="93" t="e">
        <f>'SITE 3'!$D$176</f>
        <v>#DIV/0!</v>
      </c>
      <c r="AG185" s="93">
        <f>'SITE 3'!$E$176</f>
        <v>0</v>
      </c>
    </row>
    <row r="186" spans="1:33" ht="13.8" hidden="1" thickBot="1" x14ac:dyDescent="0.3">
      <c r="A186" s="796"/>
      <c r="B186" s="796"/>
      <c r="C186" s="796"/>
      <c r="D186" s="796"/>
      <c r="E186" s="796"/>
      <c r="V186" s="77" t="e">
        <f>(V185/(L183+L184)/2)-K183</f>
        <v>#DIV/0!</v>
      </c>
    </row>
    <row r="187" spans="1:33" ht="40.200000000000003" hidden="1" thickBot="1" x14ac:dyDescent="0.3">
      <c r="A187" s="796"/>
      <c r="B187" s="796"/>
      <c r="C187" s="796"/>
      <c r="D187" s="796"/>
      <c r="E187" s="796"/>
      <c r="H187" s="104" t="s">
        <v>276</v>
      </c>
      <c r="I187" s="83" t="s">
        <v>286</v>
      </c>
      <c r="J187" s="83" t="s">
        <v>285</v>
      </c>
      <c r="K187" s="83" t="s">
        <v>284</v>
      </c>
      <c r="L187" s="83" t="s">
        <v>287</v>
      </c>
      <c r="M187" s="83" t="s">
        <v>298</v>
      </c>
      <c r="N187" s="83" t="s">
        <v>289</v>
      </c>
      <c r="O187" s="83" t="s">
        <v>309</v>
      </c>
      <c r="P187" s="83" t="s">
        <v>288</v>
      </c>
      <c r="S187" s="101"/>
      <c r="T187" s="101"/>
      <c r="U187" s="101"/>
      <c r="V187" s="101"/>
      <c r="W187" s="101"/>
      <c r="X187" s="101"/>
      <c r="Y187" s="102"/>
      <c r="Z187" s="102"/>
      <c r="AA187" s="102"/>
      <c r="AB187" s="102"/>
      <c r="AC187" s="102"/>
      <c r="AD187" s="102"/>
      <c r="AE187" s="102"/>
    </row>
    <row r="188" spans="1:33" ht="13.8" hidden="1" thickBot="1" x14ac:dyDescent="0.3">
      <c r="A188" s="796"/>
      <c r="B188" s="796"/>
      <c r="C188" s="796"/>
      <c r="D188" s="796"/>
      <c r="E188" s="796"/>
      <c r="H188" s="104" t="str">
        <f>'SITE 4'!$H$121</f>
        <v>SITE 4</v>
      </c>
      <c r="I188" s="103">
        <f>'SITE 4'!$O$205</f>
        <v>0</v>
      </c>
      <c r="J188" s="103">
        <f>'SITE 4'!$O$229</f>
        <v>0</v>
      </c>
      <c r="K188" s="103">
        <f>'SITE 4'!$O$187</f>
        <v>0</v>
      </c>
      <c r="L188" s="103">
        <f>'SITE 4'!$O$187-'SITE 4'!$O$169</f>
        <v>0</v>
      </c>
      <c r="M188" s="103">
        <f>'SITE 4'!$O$187-'SITE 4'!$E$176</f>
        <v>0</v>
      </c>
      <c r="N188" s="103" t="e">
        <f>I188/N192</f>
        <v>#DIV/0!</v>
      </c>
      <c r="O188" s="103" t="e">
        <f>(I188/N192)*14</f>
        <v>#DIV/0!</v>
      </c>
      <c r="P188" s="103" t="e">
        <f>I188/M192</f>
        <v>#DIV/0!</v>
      </c>
    </row>
    <row r="189" spans="1:33" ht="53.4" hidden="1" thickBot="1" x14ac:dyDescent="0.3">
      <c r="A189" s="796"/>
      <c r="B189" s="796"/>
      <c r="C189" s="796"/>
      <c r="D189" s="796"/>
      <c r="E189" s="796"/>
      <c r="H189" s="79" t="s">
        <v>233</v>
      </c>
      <c r="I189" s="76" t="s">
        <v>246</v>
      </c>
      <c r="J189" s="76" t="s">
        <v>234</v>
      </c>
      <c r="K189" s="76" t="s">
        <v>242</v>
      </c>
      <c r="L189" s="76" t="s">
        <v>236</v>
      </c>
      <c r="M189" s="76" t="s">
        <v>237</v>
      </c>
      <c r="N189" s="76" t="s">
        <v>238</v>
      </c>
      <c r="O189" s="80" t="s">
        <v>2</v>
      </c>
      <c r="P189" s="85" t="s">
        <v>245</v>
      </c>
      <c r="Q189" s="86" t="s">
        <v>291</v>
      </c>
      <c r="R189" s="86" t="s">
        <v>292</v>
      </c>
      <c r="S189" s="81" t="s">
        <v>293</v>
      </c>
      <c r="T189" s="81" t="s">
        <v>299</v>
      </c>
      <c r="U189" s="81" t="s">
        <v>300</v>
      </c>
      <c r="V189" s="81" t="s">
        <v>294</v>
      </c>
      <c r="W189" s="81" t="s">
        <v>301</v>
      </c>
      <c r="X189" s="81" t="s">
        <v>302</v>
      </c>
      <c r="Y189" s="81" t="s">
        <v>296</v>
      </c>
      <c r="Z189" s="81" t="s">
        <v>303</v>
      </c>
      <c r="AA189" s="81" t="s">
        <v>304</v>
      </c>
      <c r="AB189" s="81" t="s">
        <v>297</v>
      </c>
      <c r="AC189" s="81" t="s">
        <v>305</v>
      </c>
      <c r="AD189" s="81" t="s">
        <v>306</v>
      </c>
      <c r="AE189" s="81" t="s">
        <v>295</v>
      </c>
      <c r="AF189" s="81" t="s">
        <v>307</v>
      </c>
      <c r="AG189" s="81" t="s">
        <v>308</v>
      </c>
    </row>
    <row r="190" spans="1:33" ht="13.8" hidden="1" thickBot="1" x14ac:dyDescent="0.3">
      <c r="A190" s="796"/>
      <c r="B190" s="796"/>
      <c r="C190" s="796"/>
      <c r="D190" s="796"/>
      <c r="E190" s="796"/>
      <c r="H190" s="87" t="s">
        <v>239</v>
      </c>
      <c r="I190" s="88">
        <f>'SITE 4'!$C$125</f>
        <v>0</v>
      </c>
      <c r="J190" s="89">
        <f>'SITE 4'!$D$125</f>
        <v>14</v>
      </c>
      <c r="K190" s="90">
        <f>'SITE 4'!$E$125</f>
        <v>2</v>
      </c>
      <c r="L190" s="90">
        <f>'SITE 4'!$F$125</f>
        <v>0</v>
      </c>
      <c r="M190" s="89">
        <f>I190*K190*L190</f>
        <v>0</v>
      </c>
      <c r="N190" s="91">
        <f>I190*J190*K190*L190</f>
        <v>0</v>
      </c>
      <c r="O190" s="23">
        <f>'SITE 4'!$I$125</f>
        <v>0</v>
      </c>
      <c r="P190" s="92">
        <f>'SITE 4'!$J$125</f>
        <v>0</v>
      </c>
      <c r="Q190" s="93"/>
      <c r="R190" s="93">
        <f>I190*(K190*1.25)*L190</f>
        <v>0</v>
      </c>
      <c r="S190" s="93"/>
      <c r="T190" s="93"/>
      <c r="U190" s="93"/>
      <c r="V190" s="93"/>
      <c r="W190" s="93"/>
      <c r="X190" s="93"/>
      <c r="Y190" s="93"/>
      <c r="Z190" s="93"/>
      <c r="AA190" s="93"/>
      <c r="AB190" s="93"/>
      <c r="AC190" s="93"/>
      <c r="AD190" s="93"/>
      <c r="AE190" s="93"/>
      <c r="AF190" s="93"/>
      <c r="AG190" s="93"/>
    </row>
    <row r="191" spans="1:33" ht="13.8" hidden="1" thickBot="1" x14ac:dyDescent="0.3">
      <c r="A191" s="796"/>
      <c r="B191" s="796"/>
      <c r="C191" s="796"/>
      <c r="D191" s="796"/>
      <c r="E191" s="796"/>
      <c r="H191" s="95" t="s">
        <v>222</v>
      </c>
      <c r="I191" s="96">
        <f>'SITE 4'!$C$126</f>
        <v>0</v>
      </c>
      <c r="J191" s="97">
        <f>'SITE 4'!$D$126</f>
        <v>14</v>
      </c>
      <c r="K191" s="98">
        <f>'SITE 4'!$E$126</f>
        <v>2</v>
      </c>
      <c r="L191" s="98">
        <f>'SITE 4'!$F$126</f>
        <v>0</v>
      </c>
      <c r="M191" s="89">
        <f>I191*K191*L191</f>
        <v>0</v>
      </c>
      <c r="N191" s="91">
        <f>I191*J191*K191*L191</f>
        <v>0</v>
      </c>
      <c r="O191" s="23">
        <f>'SITE 4'!$I$126</f>
        <v>0</v>
      </c>
      <c r="P191" s="92">
        <f>'SITE 4'!$J$126</f>
        <v>0</v>
      </c>
      <c r="Q191" s="93"/>
      <c r="R191" s="93">
        <f>I191*(K191*1.25)*L191</f>
        <v>0</v>
      </c>
      <c r="S191" s="93"/>
      <c r="T191" s="93"/>
      <c r="U191" s="93"/>
      <c r="V191" s="93"/>
      <c r="W191" s="93"/>
      <c r="X191" s="93"/>
      <c r="Y191" s="93"/>
      <c r="Z191" s="93"/>
      <c r="AA191" s="93"/>
      <c r="AB191" s="93"/>
      <c r="AC191" s="93"/>
      <c r="AD191" s="93"/>
      <c r="AE191" s="93"/>
      <c r="AF191" s="93"/>
      <c r="AG191" s="93"/>
    </row>
    <row r="192" spans="1:33" ht="13.8" hidden="1" thickBot="1" x14ac:dyDescent="0.3">
      <c r="A192" s="796"/>
      <c r="B192" s="796"/>
      <c r="C192" s="796"/>
      <c r="D192" s="796"/>
      <c r="E192" s="796"/>
      <c r="H192" s="105"/>
      <c r="I192" s="106"/>
      <c r="J192" s="106"/>
      <c r="K192" s="107"/>
      <c r="L192" s="108"/>
      <c r="M192" s="89">
        <f>SUM(M190:M191)</f>
        <v>0</v>
      </c>
      <c r="N192" s="89">
        <f>SUM(N190:N191)</f>
        <v>0</v>
      </c>
      <c r="O192" s="99" t="e">
        <f>'SITE 4'!$I$127</f>
        <v>#DIV/0!</v>
      </c>
      <c r="P192" s="92">
        <f>'SITE 4'!$J$127</f>
        <v>0</v>
      </c>
      <c r="Q192" s="93"/>
      <c r="R192" s="93">
        <f>SUM(R190:R191)+MAX(I190:I191)*2</f>
        <v>0</v>
      </c>
      <c r="S192" s="93">
        <f>'SITE 4'!$C$144</f>
        <v>0</v>
      </c>
      <c r="T192" s="93">
        <f>'SITE 4'!$D$144</f>
        <v>0</v>
      </c>
      <c r="U192" s="93">
        <f>'SITE 4'!$E$144</f>
        <v>0</v>
      </c>
      <c r="V192" s="93">
        <f>'SITE 4'!$C$162</f>
        <v>0</v>
      </c>
      <c r="W192" s="93" t="e">
        <f>'SITE 4'!$D$162</f>
        <v>#DIV/0!</v>
      </c>
      <c r="X192" s="93">
        <f>'SITE 4'!$E$162</f>
        <v>0</v>
      </c>
      <c r="Y192" s="93">
        <f>'SITE 4'!$C$138</f>
        <v>0</v>
      </c>
      <c r="Z192" s="93" t="e">
        <f>'SITE 4'!$D$138</f>
        <v>#DIV/0!</v>
      </c>
      <c r="AA192" s="93">
        <f>'SITE 4'!$E$138</f>
        <v>0</v>
      </c>
      <c r="AB192" s="93">
        <f>'SITE 4'!$C$168</f>
        <v>0</v>
      </c>
      <c r="AC192" s="93" t="e">
        <f>'SITE 4'!$D$168</f>
        <v>#DIV/0!</v>
      </c>
      <c r="AD192" s="93">
        <f>'SITE 4'!$E$168</f>
        <v>0</v>
      </c>
      <c r="AE192" s="93">
        <f>'SITE 4'!$C$176</f>
        <v>0</v>
      </c>
      <c r="AF192" s="93" t="e">
        <f>'SITE 4'!$D$176</f>
        <v>#DIV/0!</v>
      </c>
      <c r="AG192" s="93">
        <f>'SITE 4'!$E$176</f>
        <v>0</v>
      </c>
    </row>
    <row r="193" spans="1:33" ht="13.8" hidden="1" thickBot="1" x14ac:dyDescent="0.3">
      <c r="A193" s="796"/>
      <c r="B193" s="796"/>
      <c r="C193" s="796"/>
      <c r="D193" s="796"/>
      <c r="E193" s="796"/>
      <c r="V193" s="77" t="e">
        <f>(V192/(L190+L191)/2)-K190</f>
        <v>#DIV/0!</v>
      </c>
    </row>
    <row r="194" spans="1:33" ht="40.200000000000003" hidden="1" thickBot="1" x14ac:dyDescent="0.3">
      <c r="A194" s="796"/>
      <c r="B194" s="796"/>
      <c r="C194" s="796"/>
      <c r="D194" s="796"/>
      <c r="E194" s="796"/>
      <c r="H194" s="104" t="s">
        <v>276</v>
      </c>
      <c r="I194" s="83" t="s">
        <v>286</v>
      </c>
      <c r="J194" s="83" t="s">
        <v>285</v>
      </c>
      <c r="K194" s="83" t="s">
        <v>284</v>
      </c>
      <c r="L194" s="83" t="s">
        <v>287</v>
      </c>
      <c r="M194" s="83" t="s">
        <v>298</v>
      </c>
      <c r="N194" s="83" t="s">
        <v>289</v>
      </c>
      <c r="O194" s="83" t="s">
        <v>309</v>
      </c>
      <c r="P194" s="83" t="s">
        <v>288</v>
      </c>
      <c r="S194" s="101"/>
      <c r="T194" s="101"/>
      <c r="U194" s="101"/>
      <c r="V194" s="101"/>
      <c r="W194" s="101"/>
      <c r="X194" s="101"/>
      <c r="Y194" s="102"/>
      <c r="Z194" s="102"/>
      <c r="AA194" s="102"/>
      <c r="AB194" s="102"/>
      <c r="AC194" s="102"/>
      <c r="AD194" s="102"/>
      <c r="AE194" s="102"/>
    </row>
    <row r="195" spans="1:33" ht="13.8" hidden="1" thickBot="1" x14ac:dyDescent="0.3">
      <c r="A195" s="796"/>
      <c r="B195" s="796"/>
      <c r="C195" s="796"/>
      <c r="D195" s="796"/>
      <c r="E195" s="796"/>
      <c r="H195" s="104" t="str">
        <f>'SITE 5'!$H$121</f>
        <v>SITE 5</v>
      </c>
      <c r="I195" s="103">
        <f>'SITE 5'!$O$205</f>
        <v>0</v>
      </c>
      <c r="J195" s="103">
        <f>'SITE 5'!$O$229</f>
        <v>0</v>
      </c>
      <c r="K195" s="103">
        <f>'SITE 5'!$O$187</f>
        <v>0</v>
      </c>
      <c r="L195" s="103">
        <f>'SITE 5'!$O$187-'SITE 5'!$O$169</f>
        <v>0</v>
      </c>
      <c r="M195" s="103">
        <f>'SITE 5'!$O$187-'SITE 5'!$E$176</f>
        <v>0</v>
      </c>
      <c r="N195" s="103" t="e">
        <f>I195/N199</f>
        <v>#DIV/0!</v>
      </c>
      <c r="O195" s="103" t="e">
        <f>(I195/N199)*14</f>
        <v>#DIV/0!</v>
      </c>
      <c r="P195" s="103" t="e">
        <f>I195/M199</f>
        <v>#DIV/0!</v>
      </c>
    </row>
    <row r="196" spans="1:33" ht="53.4" hidden="1" thickBot="1" x14ac:dyDescent="0.3">
      <c r="A196" s="796"/>
      <c r="B196" s="796"/>
      <c r="C196" s="796"/>
      <c r="D196" s="796"/>
      <c r="E196" s="796"/>
      <c r="H196" s="79" t="s">
        <v>233</v>
      </c>
      <c r="I196" s="76" t="s">
        <v>246</v>
      </c>
      <c r="J196" s="76" t="s">
        <v>234</v>
      </c>
      <c r="K196" s="76" t="s">
        <v>242</v>
      </c>
      <c r="L196" s="76" t="s">
        <v>236</v>
      </c>
      <c r="M196" s="76" t="s">
        <v>237</v>
      </c>
      <c r="N196" s="76" t="s">
        <v>238</v>
      </c>
      <c r="O196" s="80" t="s">
        <v>2</v>
      </c>
      <c r="P196" s="85" t="s">
        <v>245</v>
      </c>
      <c r="Q196" s="86" t="s">
        <v>291</v>
      </c>
      <c r="R196" s="86" t="s">
        <v>292</v>
      </c>
      <c r="S196" s="81" t="s">
        <v>293</v>
      </c>
      <c r="T196" s="81" t="s">
        <v>299</v>
      </c>
      <c r="U196" s="81" t="s">
        <v>300</v>
      </c>
      <c r="V196" s="81" t="s">
        <v>294</v>
      </c>
      <c r="W196" s="81" t="s">
        <v>301</v>
      </c>
      <c r="X196" s="81" t="s">
        <v>302</v>
      </c>
      <c r="Y196" s="81" t="s">
        <v>296</v>
      </c>
      <c r="Z196" s="81" t="s">
        <v>303</v>
      </c>
      <c r="AA196" s="81" t="s">
        <v>304</v>
      </c>
      <c r="AB196" s="81" t="s">
        <v>297</v>
      </c>
      <c r="AC196" s="81" t="s">
        <v>305</v>
      </c>
      <c r="AD196" s="81" t="s">
        <v>306</v>
      </c>
      <c r="AE196" s="81" t="s">
        <v>295</v>
      </c>
      <c r="AF196" s="81" t="s">
        <v>307</v>
      </c>
      <c r="AG196" s="81" t="s">
        <v>308</v>
      </c>
    </row>
    <row r="197" spans="1:33" ht="13.8" hidden="1" thickBot="1" x14ac:dyDescent="0.3">
      <c r="A197" s="796"/>
      <c r="B197" s="796"/>
      <c r="C197" s="796"/>
      <c r="D197" s="796"/>
      <c r="E197" s="796"/>
      <c r="H197" s="87" t="s">
        <v>239</v>
      </c>
      <c r="I197" s="88">
        <f>'SITE 5'!$C$125</f>
        <v>0</v>
      </c>
      <c r="J197" s="89">
        <f>'SITE 5'!$D$125</f>
        <v>14</v>
      </c>
      <c r="K197" s="90">
        <f>'SITE 5'!$E$125</f>
        <v>2</v>
      </c>
      <c r="L197" s="90">
        <f>'SITE 5'!$F$125</f>
        <v>0</v>
      </c>
      <c r="M197" s="89">
        <f>I197*K197*L197</f>
        <v>0</v>
      </c>
      <c r="N197" s="91">
        <f>I197*J197*K197*L197</f>
        <v>0</v>
      </c>
      <c r="O197" s="23">
        <f>'SITE 5'!$I$125</f>
        <v>0</v>
      </c>
      <c r="P197" s="92">
        <f>'SITE 5'!$J$125</f>
        <v>0</v>
      </c>
      <c r="Q197" s="93"/>
      <c r="R197" s="93">
        <f>I197*(K197*1.25)*L197</f>
        <v>0</v>
      </c>
      <c r="S197" s="93"/>
      <c r="T197" s="93"/>
      <c r="U197" s="93"/>
      <c r="V197" s="93"/>
      <c r="W197" s="93"/>
      <c r="X197" s="93"/>
      <c r="Y197" s="93"/>
      <c r="Z197" s="93"/>
      <c r="AA197" s="93"/>
      <c r="AB197" s="93"/>
      <c r="AC197" s="93"/>
      <c r="AD197" s="93"/>
      <c r="AE197" s="93"/>
      <c r="AF197" s="93"/>
      <c r="AG197" s="93"/>
    </row>
    <row r="198" spans="1:33" ht="13.8" hidden="1" thickBot="1" x14ac:dyDescent="0.3">
      <c r="A198" s="796"/>
      <c r="B198" s="796"/>
      <c r="C198" s="796"/>
      <c r="D198" s="796"/>
      <c r="E198" s="796"/>
      <c r="H198" s="95" t="s">
        <v>222</v>
      </c>
      <c r="I198" s="96">
        <f>'SITE 5'!$C$126</f>
        <v>0</v>
      </c>
      <c r="J198" s="97">
        <f>'SITE 5'!$D$126</f>
        <v>14</v>
      </c>
      <c r="K198" s="98">
        <f>'SITE 5'!$E$126</f>
        <v>2</v>
      </c>
      <c r="L198" s="98">
        <f>'SITE 5'!$F$126</f>
        <v>0</v>
      </c>
      <c r="M198" s="89">
        <f>I198*K198*L198</f>
        <v>0</v>
      </c>
      <c r="N198" s="91">
        <f>I198*J198*K198*L198</f>
        <v>0</v>
      </c>
      <c r="O198" s="23">
        <f>'SITE 5'!$I$126</f>
        <v>0</v>
      </c>
      <c r="P198" s="92">
        <f>'SITE 5'!$J$126</f>
        <v>0</v>
      </c>
      <c r="Q198" s="93"/>
      <c r="R198" s="93">
        <f>I198*(K198*1.25)*L198</f>
        <v>0</v>
      </c>
      <c r="S198" s="93"/>
      <c r="T198" s="93"/>
      <c r="U198" s="93"/>
      <c r="V198" s="93"/>
      <c r="W198" s="93"/>
      <c r="X198" s="93"/>
      <c r="Y198" s="93"/>
      <c r="Z198" s="93"/>
      <c r="AA198" s="93"/>
      <c r="AB198" s="93"/>
      <c r="AC198" s="93"/>
      <c r="AD198" s="93"/>
      <c r="AE198" s="93"/>
      <c r="AF198" s="93"/>
      <c r="AG198" s="93"/>
    </row>
    <row r="199" spans="1:33" ht="13.8" hidden="1" thickBot="1" x14ac:dyDescent="0.3">
      <c r="A199" s="796"/>
      <c r="B199" s="796"/>
      <c r="C199" s="796"/>
      <c r="D199" s="796"/>
      <c r="E199" s="796"/>
      <c r="H199" s="105"/>
      <c r="I199" s="106"/>
      <c r="J199" s="106"/>
      <c r="K199" s="107"/>
      <c r="L199" s="108"/>
      <c r="M199" s="89">
        <f>SUM(M197:M198)</f>
        <v>0</v>
      </c>
      <c r="N199" s="89">
        <f>SUM(N197:N198)</f>
        <v>0</v>
      </c>
      <c r="O199" s="99" t="e">
        <f>'SITE 5'!$I$127</f>
        <v>#DIV/0!</v>
      </c>
      <c r="P199" s="92">
        <f>'SITE 5'!$J$127</f>
        <v>0</v>
      </c>
      <c r="Q199" s="93"/>
      <c r="R199" s="93">
        <f>SUM(R197:R198)+MAX(I197:I198)*2</f>
        <v>0</v>
      </c>
      <c r="S199" s="93">
        <f>'SITE 5'!$C$144</f>
        <v>0</v>
      </c>
      <c r="T199" s="93">
        <f>'SITE 5'!$D$144</f>
        <v>0</v>
      </c>
      <c r="U199" s="93">
        <f>'SITE 5'!$E$144</f>
        <v>0</v>
      </c>
      <c r="V199" s="93">
        <f>'SITE 5'!$C$162</f>
        <v>0</v>
      </c>
      <c r="W199" s="93" t="e">
        <f>'SITE 5'!$D$162</f>
        <v>#DIV/0!</v>
      </c>
      <c r="X199" s="93">
        <f>'SITE 5'!$E$162</f>
        <v>0</v>
      </c>
      <c r="Y199" s="93">
        <f>'SITE 5'!$C$138</f>
        <v>0</v>
      </c>
      <c r="Z199" s="93" t="e">
        <f>'SITE 5'!$D$138</f>
        <v>#DIV/0!</v>
      </c>
      <c r="AA199" s="93">
        <f>'SITE 5'!$E$138</f>
        <v>0</v>
      </c>
      <c r="AB199" s="93">
        <f>'SITE 5'!$C$168</f>
        <v>0</v>
      </c>
      <c r="AC199" s="93" t="e">
        <f>'SITE 5'!$D$168</f>
        <v>#DIV/0!</v>
      </c>
      <c r="AD199" s="93">
        <f>'SITE 5'!$E$168</f>
        <v>0</v>
      </c>
      <c r="AE199" s="93">
        <f>'SITE 5'!$C$176</f>
        <v>0</v>
      </c>
      <c r="AF199" s="93" t="e">
        <f>'SITE 5'!$D$176</f>
        <v>#DIV/0!</v>
      </c>
      <c r="AG199" s="93">
        <f>'SITE 5'!$E$176</f>
        <v>0</v>
      </c>
    </row>
    <row r="200" spans="1:33" ht="13.8" hidden="1" thickBot="1" x14ac:dyDescent="0.3">
      <c r="A200" s="796"/>
      <c r="B200" s="796"/>
      <c r="C200" s="796"/>
      <c r="D200" s="796"/>
      <c r="E200" s="796"/>
      <c r="V200" s="77" t="e">
        <f>(V199/(L197+L198)/2)-K197</f>
        <v>#DIV/0!</v>
      </c>
    </row>
    <row r="201" spans="1:33" ht="40.200000000000003" hidden="1" thickBot="1" x14ac:dyDescent="0.3">
      <c r="A201" s="796"/>
      <c r="B201" s="796"/>
      <c r="C201" s="796"/>
      <c r="D201" s="796"/>
      <c r="E201" s="796"/>
      <c r="H201" s="104" t="s">
        <v>276</v>
      </c>
      <c r="I201" s="83" t="s">
        <v>286</v>
      </c>
      <c r="J201" s="83" t="s">
        <v>285</v>
      </c>
      <c r="K201" s="83" t="s">
        <v>284</v>
      </c>
      <c r="L201" s="83" t="s">
        <v>287</v>
      </c>
      <c r="M201" s="83" t="s">
        <v>298</v>
      </c>
      <c r="N201" s="83" t="s">
        <v>289</v>
      </c>
      <c r="O201" s="83" t="s">
        <v>309</v>
      </c>
      <c r="P201" s="83" t="s">
        <v>288</v>
      </c>
      <c r="S201" s="101"/>
      <c r="T201" s="101"/>
      <c r="U201" s="101"/>
      <c r="V201" s="101"/>
      <c r="W201" s="101"/>
      <c r="X201" s="101"/>
      <c r="Y201" s="102"/>
      <c r="Z201" s="102"/>
      <c r="AA201" s="102"/>
      <c r="AB201" s="102"/>
      <c r="AC201" s="102"/>
      <c r="AD201" s="102"/>
      <c r="AE201" s="102"/>
    </row>
    <row r="202" spans="1:33" ht="13.8" hidden="1" thickBot="1" x14ac:dyDescent="0.3">
      <c r="A202" s="796"/>
      <c r="B202" s="796"/>
      <c r="C202" s="796"/>
      <c r="D202" s="796"/>
      <c r="E202" s="796"/>
      <c r="H202" s="104" t="str">
        <f>'SITE 6'!$H$121</f>
        <v>SITE 6</v>
      </c>
      <c r="I202" s="103">
        <f>'SITE 6'!$O$205</f>
        <v>0</v>
      </c>
      <c r="J202" s="103">
        <f>'SITE 6'!$O$229</f>
        <v>0</v>
      </c>
      <c r="K202" s="103">
        <f>'SITE 6'!$O$187</f>
        <v>0</v>
      </c>
      <c r="L202" s="103">
        <f>'SITE 6'!$O$187-'SITE 6'!$O$169</f>
        <v>0</v>
      </c>
      <c r="M202" s="103">
        <f>'SITE 6'!$O$187-'SITE 6'!$E$176</f>
        <v>0</v>
      </c>
      <c r="N202" s="103" t="e">
        <f>I202/N206</f>
        <v>#DIV/0!</v>
      </c>
      <c r="O202" s="103" t="e">
        <f>(I202/N206)*14</f>
        <v>#DIV/0!</v>
      </c>
      <c r="P202" s="103" t="e">
        <f>I202/M206</f>
        <v>#DIV/0!</v>
      </c>
    </row>
    <row r="203" spans="1:33" ht="53.4" hidden="1" thickBot="1" x14ac:dyDescent="0.3">
      <c r="A203" s="796"/>
      <c r="B203" s="796"/>
      <c r="C203" s="796"/>
      <c r="D203" s="796"/>
      <c r="E203" s="796"/>
      <c r="H203" s="79" t="s">
        <v>233</v>
      </c>
      <c r="I203" s="76" t="s">
        <v>246</v>
      </c>
      <c r="J203" s="76" t="s">
        <v>234</v>
      </c>
      <c r="K203" s="76" t="s">
        <v>242</v>
      </c>
      <c r="L203" s="76" t="s">
        <v>236</v>
      </c>
      <c r="M203" s="76" t="s">
        <v>237</v>
      </c>
      <c r="N203" s="76" t="s">
        <v>238</v>
      </c>
      <c r="O203" s="80" t="s">
        <v>2</v>
      </c>
      <c r="P203" s="85" t="s">
        <v>245</v>
      </c>
      <c r="Q203" s="86" t="s">
        <v>291</v>
      </c>
      <c r="R203" s="86" t="s">
        <v>292</v>
      </c>
      <c r="S203" s="81" t="s">
        <v>293</v>
      </c>
      <c r="T203" s="81" t="s">
        <v>299</v>
      </c>
      <c r="U203" s="81" t="s">
        <v>300</v>
      </c>
      <c r="V203" s="81" t="s">
        <v>294</v>
      </c>
      <c r="W203" s="81" t="s">
        <v>301</v>
      </c>
      <c r="X203" s="81" t="s">
        <v>302</v>
      </c>
      <c r="Y203" s="81" t="s">
        <v>296</v>
      </c>
      <c r="Z203" s="81" t="s">
        <v>303</v>
      </c>
      <c r="AA203" s="81" t="s">
        <v>304</v>
      </c>
      <c r="AB203" s="81" t="s">
        <v>297</v>
      </c>
      <c r="AC203" s="81" t="s">
        <v>305</v>
      </c>
      <c r="AD203" s="81" t="s">
        <v>306</v>
      </c>
      <c r="AE203" s="81" t="s">
        <v>295</v>
      </c>
      <c r="AF203" s="81" t="s">
        <v>307</v>
      </c>
      <c r="AG203" s="81" t="s">
        <v>308</v>
      </c>
    </row>
    <row r="204" spans="1:33" ht="13.8" hidden="1" thickBot="1" x14ac:dyDescent="0.3">
      <c r="A204" s="796"/>
      <c r="B204" s="796"/>
      <c r="C204" s="796"/>
      <c r="D204" s="796"/>
      <c r="E204" s="796"/>
      <c r="H204" s="87" t="s">
        <v>239</v>
      </c>
      <c r="I204" s="23">
        <f>'SITE 6'!$C$125</f>
        <v>0</v>
      </c>
      <c r="J204" s="89">
        <f>'SITE 6'!$D$125</f>
        <v>14</v>
      </c>
      <c r="K204" s="90">
        <f>'SITE 6'!$E$125</f>
        <v>2</v>
      </c>
      <c r="L204" s="90">
        <f>'SITE 6'!$F$125</f>
        <v>0</v>
      </c>
      <c r="M204" s="89">
        <f>I204*K204*L204</f>
        <v>0</v>
      </c>
      <c r="N204" s="91">
        <f>I204*J204*K204*L204</f>
        <v>0</v>
      </c>
      <c r="O204" s="23">
        <f>'SITE 6'!$I$125</f>
        <v>0</v>
      </c>
      <c r="P204" s="92">
        <f>'SITE 6'!$J$125</f>
        <v>0</v>
      </c>
      <c r="Q204" s="93"/>
      <c r="R204" s="93">
        <f>I204*(K204*1.25)*L204</f>
        <v>0</v>
      </c>
      <c r="S204" s="93"/>
      <c r="T204" s="93"/>
      <c r="U204" s="93"/>
      <c r="V204" s="93"/>
      <c r="W204" s="93"/>
      <c r="X204" s="93"/>
      <c r="Y204" s="93"/>
      <c r="Z204" s="93"/>
      <c r="AA204" s="93"/>
      <c r="AB204" s="93"/>
      <c r="AC204" s="93"/>
      <c r="AD204" s="93"/>
      <c r="AE204" s="93"/>
      <c r="AF204" s="93"/>
      <c r="AG204" s="93"/>
    </row>
    <row r="205" spans="1:33" ht="13.8" hidden="1" thickBot="1" x14ac:dyDescent="0.3">
      <c r="A205" s="796"/>
      <c r="B205" s="796"/>
      <c r="C205" s="796"/>
      <c r="D205" s="796"/>
      <c r="E205" s="796"/>
      <c r="H205" s="95" t="s">
        <v>222</v>
      </c>
      <c r="I205" s="25">
        <f>'SITE 6'!$C$126</f>
        <v>0</v>
      </c>
      <c r="J205" s="97">
        <f>'SITE 6'!$D$126</f>
        <v>14</v>
      </c>
      <c r="K205" s="98">
        <f>'SITE 6'!$E$126</f>
        <v>2</v>
      </c>
      <c r="L205" s="98">
        <f>'SITE 6'!$F$126</f>
        <v>0</v>
      </c>
      <c r="M205" s="89">
        <f>I205*K205*L205</f>
        <v>0</v>
      </c>
      <c r="N205" s="91">
        <f>I205*J205*K205*L205</f>
        <v>0</v>
      </c>
      <c r="O205" s="23">
        <f>'SITE 6'!$I$126</f>
        <v>0</v>
      </c>
      <c r="P205" s="92">
        <f>'SITE 6'!$J$126</f>
        <v>0</v>
      </c>
      <c r="Q205" s="93"/>
      <c r="R205" s="93">
        <f>I205*(K205*1.25)*L205</f>
        <v>0</v>
      </c>
      <c r="S205" s="93"/>
      <c r="T205" s="93"/>
      <c r="U205" s="93"/>
      <c r="V205" s="93"/>
      <c r="W205" s="93"/>
      <c r="X205" s="93"/>
      <c r="Y205" s="93"/>
      <c r="Z205" s="93"/>
      <c r="AA205" s="93"/>
      <c r="AB205" s="93"/>
      <c r="AC205" s="93"/>
      <c r="AD205" s="93"/>
      <c r="AE205" s="93"/>
      <c r="AF205" s="93"/>
      <c r="AG205" s="93"/>
    </row>
    <row r="206" spans="1:33" ht="13.8" hidden="1" thickBot="1" x14ac:dyDescent="0.3">
      <c r="A206" s="796"/>
      <c r="B206" s="796"/>
      <c r="C206" s="796"/>
      <c r="D206" s="796"/>
      <c r="E206" s="796"/>
      <c r="H206" s="105"/>
      <c r="I206" s="106"/>
      <c r="J206" s="106"/>
      <c r="K206" s="107"/>
      <c r="L206" s="108"/>
      <c r="M206" s="89">
        <f>SUM(M204:M205)</f>
        <v>0</v>
      </c>
      <c r="N206" s="89">
        <f>SUM(N204:N205)</f>
        <v>0</v>
      </c>
      <c r="O206" s="99" t="e">
        <f>'SITE 6'!$I$127</f>
        <v>#DIV/0!</v>
      </c>
      <c r="P206" s="92">
        <f>'SITE 6'!$J$127</f>
        <v>0</v>
      </c>
      <c r="Q206" s="93"/>
      <c r="R206" s="93">
        <f>SUM(R204:R205)+MAX(I204:I205)*2</f>
        <v>0</v>
      </c>
      <c r="S206" s="93">
        <f>'SITE 6'!$C$144</f>
        <v>0</v>
      </c>
      <c r="T206" s="93">
        <f>'SITE 6'!$D$144</f>
        <v>0</v>
      </c>
      <c r="U206" s="93">
        <f>'SITE 6'!$E$144</f>
        <v>0</v>
      </c>
      <c r="V206" s="93">
        <f>'SITE 6'!$C$162</f>
        <v>0</v>
      </c>
      <c r="W206" s="93" t="e">
        <f>'SITE 6'!$D$162</f>
        <v>#DIV/0!</v>
      </c>
      <c r="X206" s="93">
        <f>'SITE 6'!$E$162</f>
        <v>0</v>
      </c>
      <c r="Y206" s="93">
        <f>'SITE 6'!$C$138</f>
        <v>0</v>
      </c>
      <c r="Z206" s="93" t="e">
        <f>'SITE 6'!$D$138</f>
        <v>#DIV/0!</v>
      </c>
      <c r="AA206" s="93">
        <f>'SITE 6'!$E$138</f>
        <v>0</v>
      </c>
      <c r="AB206" s="93">
        <f>'SITE 6'!$C$168</f>
        <v>0</v>
      </c>
      <c r="AC206" s="93" t="e">
        <f>'SITE 6'!$D$168</f>
        <v>#DIV/0!</v>
      </c>
      <c r="AD206" s="93">
        <f>'SITE 6'!$E$168</f>
        <v>0</v>
      </c>
      <c r="AE206" s="93">
        <f>'SITE 6'!$C$176</f>
        <v>0</v>
      </c>
      <c r="AF206" s="93" t="e">
        <f>'SITE 6'!$D$176</f>
        <v>#DIV/0!</v>
      </c>
      <c r="AG206" s="93">
        <f>'SITE 6'!$E$176</f>
        <v>0</v>
      </c>
    </row>
    <row r="207" spans="1:33" ht="13.8" hidden="1" thickBot="1" x14ac:dyDescent="0.3">
      <c r="A207" s="796"/>
      <c r="B207" s="796"/>
      <c r="C207" s="796"/>
      <c r="D207" s="796"/>
      <c r="E207" s="796"/>
      <c r="V207" s="77" t="e">
        <f>(V206/(L204+L205)/2)-K204</f>
        <v>#DIV/0!</v>
      </c>
    </row>
    <row r="208" spans="1:33" ht="40.200000000000003" hidden="1" thickBot="1" x14ac:dyDescent="0.3">
      <c r="A208" s="796"/>
      <c r="B208" s="796"/>
      <c r="C208" s="796"/>
      <c r="D208" s="796"/>
      <c r="E208" s="796"/>
      <c r="H208" s="104" t="s">
        <v>276</v>
      </c>
      <c r="I208" s="83" t="s">
        <v>286</v>
      </c>
      <c r="J208" s="83" t="s">
        <v>285</v>
      </c>
      <c r="K208" s="83" t="s">
        <v>284</v>
      </c>
      <c r="L208" s="83" t="s">
        <v>287</v>
      </c>
      <c r="M208" s="83" t="s">
        <v>298</v>
      </c>
      <c r="N208" s="83" t="s">
        <v>289</v>
      </c>
      <c r="O208" s="83" t="s">
        <v>309</v>
      </c>
      <c r="P208" s="83" t="s">
        <v>288</v>
      </c>
      <c r="S208" s="101"/>
      <c r="T208" s="101"/>
      <c r="U208" s="101"/>
      <c r="V208" s="101"/>
      <c r="W208" s="101"/>
      <c r="X208" s="101"/>
      <c r="Y208" s="102"/>
      <c r="Z208" s="102"/>
      <c r="AA208" s="102"/>
      <c r="AB208" s="102"/>
      <c r="AC208" s="102"/>
      <c r="AD208" s="102"/>
      <c r="AE208" s="102"/>
    </row>
    <row r="209" spans="1:33" ht="13.8" hidden="1" thickBot="1" x14ac:dyDescent="0.3">
      <c r="A209" s="796"/>
      <c r="B209" s="796"/>
      <c r="C209" s="796"/>
      <c r="D209" s="796"/>
      <c r="E209" s="796"/>
      <c r="H209" s="104" t="str">
        <f>'SITE 7'!$H$121</f>
        <v>SITE 7</v>
      </c>
      <c r="I209" s="103">
        <f>'SITE 7'!$O$205</f>
        <v>0</v>
      </c>
      <c r="J209" s="103">
        <f>'SITE 7'!$O$229</f>
        <v>0</v>
      </c>
      <c r="K209" s="103">
        <f>'SITE 7'!$O$187</f>
        <v>0</v>
      </c>
      <c r="L209" s="103">
        <f>'SITE 7'!$O$187-'SITE 7'!$O$169</f>
        <v>0</v>
      </c>
      <c r="M209" s="103">
        <f>'SITE 7'!$O$187-'SITE 7'!$E$176</f>
        <v>0</v>
      </c>
      <c r="N209" s="103" t="e">
        <f>I209/N213</f>
        <v>#DIV/0!</v>
      </c>
      <c r="O209" s="103" t="e">
        <f>(I209/N213)*14</f>
        <v>#DIV/0!</v>
      </c>
      <c r="P209" s="103" t="e">
        <f>I209/M213</f>
        <v>#DIV/0!</v>
      </c>
    </row>
    <row r="210" spans="1:33" ht="53.4" hidden="1" thickBot="1" x14ac:dyDescent="0.3">
      <c r="A210" s="796"/>
      <c r="B210" s="796"/>
      <c r="C210" s="796"/>
      <c r="D210" s="796"/>
      <c r="E210" s="796"/>
      <c r="H210" s="79" t="s">
        <v>233</v>
      </c>
      <c r="I210" s="76" t="s">
        <v>246</v>
      </c>
      <c r="J210" s="76" t="s">
        <v>234</v>
      </c>
      <c r="K210" s="76" t="s">
        <v>242</v>
      </c>
      <c r="L210" s="76" t="s">
        <v>236</v>
      </c>
      <c r="M210" s="76" t="s">
        <v>237</v>
      </c>
      <c r="N210" s="76" t="s">
        <v>238</v>
      </c>
      <c r="O210" s="80" t="s">
        <v>2</v>
      </c>
      <c r="P210" s="85" t="s">
        <v>245</v>
      </c>
      <c r="Q210" s="86" t="s">
        <v>291</v>
      </c>
      <c r="R210" s="86" t="s">
        <v>292</v>
      </c>
      <c r="S210" s="81" t="s">
        <v>293</v>
      </c>
      <c r="T210" s="81" t="s">
        <v>299</v>
      </c>
      <c r="U210" s="81" t="s">
        <v>300</v>
      </c>
      <c r="V210" s="81" t="s">
        <v>294</v>
      </c>
      <c r="W210" s="81" t="s">
        <v>301</v>
      </c>
      <c r="X210" s="81" t="s">
        <v>302</v>
      </c>
      <c r="Y210" s="81" t="s">
        <v>296</v>
      </c>
      <c r="Z210" s="81" t="s">
        <v>303</v>
      </c>
      <c r="AA210" s="81" t="s">
        <v>304</v>
      </c>
      <c r="AB210" s="81" t="s">
        <v>297</v>
      </c>
      <c r="AC210" s="81" t="s">
        <v>305</v>
      </c>
      <c r="AD210" s="81" t="s">
        <v>306</v>
      </c>
      <c r="AE210" s="81" t="s">
        <v>295</v>
      </c>
      <c r="AF210" s="81" t="s">
        <v>307</v>
      </c>
      <c r="AG210" s="81" t="s">
        <v>308</v>
      </c>
    </row>
    <row r="211" spans="1:33" ht="13.8" hidden="1" thickBot="1" x14ac:dyDescent="0.3">
      <c r="A211" s="796"/>
      <c r="B211" s="796"/>
      <c r="C211" s="796"/>
      <c r="D211" s="796"/>
      <c r="E211" s="796"/>
      <c r="H211" s="87" t="s">
        <v>239</v>
      </c>
      <c r="I211" s="88">
        <f>'SITE 7'!$C$125</f>
        <v>0</v>
      </c>
      <c r="J211" s="89">
        <f>'SITE 7'!$D$125</f>
        <v>14</v>
      </c>
      <c r="K211" s="90">
        <f>'SITE 7'!$E$125</f>
        <v>2</v>
      </c>
      <c r="L211" s="90">
        <f>'SITE 7'!$F$125</f>
        <v>0</v>
      </c>
      <c r="M211" s="89">
        <f>I211*K211*L211</f>
        <v>0</v>
      </c>
      <c r="N211" s="91">
        <f>I211*J211*K211*L211</f>
        <v>0</v>
      </c>
      <c r="O211" s="23">
        <f>'SITE 7'!$I$125</f>
        <v>0</v>
      </c>
      <c r="P211" s="92">
        <f>'SITE 7'!$J$125</f>
        <v>0</v>
      </c>
      <c r="Q211" s="93"/>
      <c r="R211" s="93">
        <f>I211*(K211*1.25)*L211</f>
        <v>0</v>
      </c>
      <c r="S211" s="93"/>
      <c r="T211" s="93"/>
      <c r="U211" s="93"/>
      <c r="V211" s="93"/>
      <c r="W211" s="93"/>
      <c r="X211" s="93"/>
      <c r="Y211" s="93"/>
      <c r="Z211" s="93"/>
      <c r="AA211" s="93"/>
      <c r="AB211" s="93"/>
      <c r="AC211" s="93"/>
      <c r="AD211" s="93"/>
      <c r="AE211" s="93"/>
      <c r="AF211" s="93"/>
      <c r="AG211" s="93"/>
    </row>
    <row r="212" spans="1:33" ht="13.8" hidden="1" thickBot="1" x14ac:dyDescent="0.3">
      <c r="A212" s="796"/>
      <c r="B212" s="796"/>
      <c r="C212" s="796"/>
      <c r="D212" s="796"/>
      <c r="E212" s="796"/>
      <c r="H212" s="95" t="s">
        <v>222</v>
      </c>
      <c r="I212" s="96">
        <f>'SITE 7'!$C$126</f>
        <v>0</v>
      </c>
      <c r="J212" s="97">
        <f>'SITE 7'!$D$126</f>
        <v>14</v>
      </c>
      <c r="K212" s="98">
        <f>'SITE 7'!$E$126</f>
        <v>2</v>
      </c>
      <c r="L212" s="98">
        <f>'SITE 7'!$F$126</f>
        <v>0</v>
      </c>
      <c r="M212" s="89">
        <f>I212*K212*L212</f>
        <v>0</v>
      </c>
      <c r="N212" s="91">
        <f>I212*J212*K212*L212</f>
        <v>0</v>
      </c>
      <c r="O212" s="23">
        <f>'SITE 7'!$I$126</f>
        <v>0</v>
      </c>
      <c r="P212" s="92">
        <f>'SITE 7'!$J$126</f>
        <v>0</v>
      </c>
      <c r="Q212" s="93"/>
      <c r="R212" s="93">
        <f>I212*(K212*1.25)*L212</f>
        <v>0</v>
      </c>
      <c r="S212" s="93"/>
      <c r="T212" s="93"/>
      <c r="U212" s="93"/>
      <c r="V212" s="93"/>
      <c r="W212" s="93"/>
      <c r="X212" s="93"/>
      <c r="Y212" s="93"/>
      <c r="Z212" s="93"/>
      <c r="AA212" s="93"/>
      <c r="AB212" s="93"/>
      <c r="AC212" s="93"/>
      <c r="AD212" s="93"/>
      <c r="AE212" s="93"/>
      <c r="AF212" s="93"/>
      <c r="AG212" s="93"/>
    </row>
    <row r="213" spans="1:33" ht="13.8" hidden="1" thickBot="1" x14ac:dyDescent="0.3">
      <c r="A213" s="796"/>
      <c r="B213" s="796"/>
      <c r="C213" s="796"/>
      <c r="D213" s="796"/>
      <c r="E213" s="796"/>
      <c r="H213" s="105"/>
      <c r="I213" s="106"/>
      <c r="J213" s="106"/>
      <c r="K213" s="107"/>
      <c r="L213" s="108"/>
      <c r="M213" s="89">
        <f>SUM(M211:M212)</f>
        <v>0</v>
      </c>
      <c r="N213" s="89">
        <f>SUM(N211:N212)</f>
        <v>0</v>
      </c>
      <c r="O213" s="99" t="e">
        <f>'SITE 7'!$I$127</f>
        <v>#DIV/0!</v>
      </c>
      <c r="P213" s="92">
        <f>'SITE 7'!$J$127</f>
        <v>0</v>
      </c>
      <c r="Q213" s="93"/>
      <c r="R213" s="93">
        <f>SUM(R211:R212)+MAX(I211:I212)*2</f>
        <v>0</v>
      </c>
      <c r="S213" s="93">
        <f>'SITE 7'!$C$144</f>
        <v>0</v>
      </c>
      <c r="T213" s="93">
        <f>'SITE 7'!$D$144</f>
        <v>0</v>
      </c>
      <c r="U213" s="93">
        <f>'SITE 7'!$E$144</f>
        <v>0</v>
      </c>
      <c r="V213" s="93">
        <f>'SITE 7'!$C$162</f>
        <v>0</v>
      </c>
      <c r="W213" s="93" t="e">
        <f>'SITE 7'!$D$162</f>
        <v>#DIV/0!</v>
      </c>
      <c r="X213" s="93">
        <f>'SITE 7'!$E$162</f>
        <v>0</v>
      </c>
      <c r="Y213" s="93">
        <f>'SITE 7'!$C$138</f>
        <v>0</v>
      </c>
      <c r="Z213" s="93" t="e">
        <f>'SITE 7'!$D$138</f>
        <v>#DIV/0!</v>
      </c>
      <c r="AA213" s="93">
        <f>'SITE 7'!$E$138</f>
        <v>0</v>
      </c>
      <c r="AB213" s="93">
        <f>'SITE 7'!$C$168</f>
        <v>0</v>
      </c>
      <c r="AC213" s="93" t="e">
        <f>'SITE 7'!$D$168</f>
        <v>#DIV/0!</v>
      </c>
      <c r="AD213" s="93">
        <f>'SITE 7'!$E$168</f>
        <v>0</v>
      </c>
      <c r="AE213" s="93">
        <f>'SITE 7'!$C$176</f>
        <v>0</v>
      </c>
      <c r="AF213" s="93" t="e">
        <f>'SITE 7'!$D$176</f>
        <v>#DIV/0!</v>
      </c>
      <c r="AG213" s="93">
        <f>'SITE 7'!$E$176</f>
        <v>0</v>
      </c>
    </row>
    <row r="214" spans="1:33" ht="13.8" hidden="1" thickBot="1" x14ac:dyDescent="0.3">
      <c r="A214" s="796"/>
      <c r="B214" s="796"/>
      <c r="C214" s="796"/>
      <c r="D214" s="796"/>
      <c r="E214" s="796"/>
      <c r="V214" s="77" t="e">
        <f>(V213/(L211+L212)/2)-K211</f>
        <v>#DIV/0!</v>
      </c>
    </row>
    <row r="215" spans="1:33" ht="40.200000000000003" hidden="1" thickBot="1" x14ac:dyDescent="0.3">
      <c r="A215" s="796"/>
      <c r="B215" s="796"/>
      <c r="C215" s="796"/>
      <c r="D215" s="796"/>
      <c r="E215" s="796"/>
      <c r="H215" s="104" t="s">
        <v>276</v>
      </c>
      <c r="I215" s="83" t="s">
        <v>286</v>
      </c>
      <c r="J215" s="83" t="s">
        <v>285</v>
      </c>
      <c r="K215" s="83" t="s">
        <v>284</v>
      </c>
      <c r="L215" s="83" t="s">
        <v>287</v>
      </c>
      <c r="M215" s="83" t="s">
        <v>298</v>
      </c>
      <c r="N215" s="83" t="s">
        <v>289</v>
      </c>
      <c r="O215" s="83" t="s">
        <v>309</v>
      </c>
      <c r="P215" s="83" t="s">
        <v>288</v>
      </c>
      <c r="S215" s="101"/>
      <c r="T215" s="101"/>
      <c r="U215" s="101"/>
      <c r="V215" s="101"/>
      <c r="W215" s="101"/>
      <c r="X215" s="101"/>
      <c r="Y215" s="102"/>
      <c r="Z215" s="102"/>
      <c r="AA215" s="102"/>
      <c r="AB215" s="102"/>
      <c r="AC215" s="102"/>
      <c r="AD215" s="102"/>
      <c r="AE215" s="102"/>
    </row>
    <row r="216" spans="1:33" ht="13.8" hidden="1" thickBot="1" x14ac:dyDescent="0.3">
      <c r="A216" s="796"/>
      <c r="B216" s="796"/>
      <c r="C216" s="796"/>
      <c r="D216" s="796"/>
      <c r="E216" s="796"/>
      <c r="H216" s="104" t="str">
        <f>'SITE 8'!$H$121</f>
        <v>SITE 8</v>
      </c>
      <c r="I216" s="103">
        <f>'SITE 8'!$O$205</f>
        <v>0</v>
      </c>
      <c r="J216" s="103">
        <f>'SITE 8'!$O$229</f>
        <v>0</v>
      </c>
      <c r="K216" s="103">
        <f>'SITE 8'!$O$187</f>
        <v>0</v>
      </c>
      <c r="L216" s="103">
        <f>'SITE 8'!$O$187-'SITE 8'!$O$169</f>
        <v>0</v>
      </c>
      <c r="M216" s="103">
        <f>'SITE 8'!$O$187-'SITE 8'!$E$176</f>
        <v>0</v>
      </c>
      <c r="N216" s="103" t="e">
        <f>I216/N220</f>
        <v>#DIV/0!</v>
      </c>
      <c r="O216" s="103" t="e">
        <f>(I216/N220)*14</f>
        <v>#DIV/0!</v>
      </c>
      <c r="P216" s="103" t="e">
        <f>I216/M220</f>
        <v>#DIV/0!</v>
      </c>
    </row>
    <row r="217" spans="1:33" ht="53.4" hidden="1" thickBot="1" x14ac:dyDescent="0.3">
      <c r="A217" s="796"/>
      <c r="B217" s="796"/>
      <c r="C217" s="796"/>
      <c r="D217" s="796"/>
      <c r="E217" s="796"/>
      <c r="H217" s="79" t="s">
        <v>233</v>
      </c>
      <c r="I217" s="76" t="s">
        <v>246</v>
      </c>
      <c r="J217" s="76" t="s">
        <v>234</v>
      </c>
      <c r="K217" s="76" t="s">
        <v>242</v>
      </c>
      <c r="L217" s="76" t="s">
        <v>236</v>
      </c>
      <c r="M217" s="76" t="s">
        <v>237</v>
      </c>
      <c r="N217" s="76" t="s">
        <v>238</v>
      </c>
      <c r="O217" s="80" t="s">
        <v>2</v>
      </c>
      <c r="P217" s="85" t="s">
        <v>245</v>
      </c>
      <c r="Q217" s="86" t="s">
        <v>291</v>
      </c>
      <c r="R217" s="86" t="s">
        <v>292</v>
      </c>
      <c r="S217" s="81" t="s">
        <v>293</v>
      </c>
      <c r="T217" s="81" t="s">
        <v>299</v>
      </c>
      <c r="U217" s="81" t="s">
        <v>300</v>
      </c>
      <c r="V217" s="81" t="s">
        <v>294</v>
      </c>
      <c r="W217" s="81" t="s">
        <v>301</v>
      </c>
      <c r="X217" s="81" t="s">
        <v>302</v>
      </c>
      <c r="Y217" s="81" t="s">
        <v>296</v>
      </c>
      <c r="Z217" s="81" t="s">
        <v>303</v>
      </c>
      <c r="AA217" s="81" t="s">
        <v>304</v>
      </c>
      <c r="AB217" s="81" t="s">
        <v>297</v>
      </c>
      <c r="AC217" s="81" t="s">
        <v>305</v>
      </c>
      <c r="AD217" s="81" t="s">
        <v>306</v>
      </c>
      <c r="AE217" s="81" t="s">
        <v>295</v>
      </c>
      <c r="AF217" s="81" t="s">
        <v>307</v>
      </c>
      <c r="AG217" s="81" t="s">
        <v>308</v>
      </c>
    </row>
    <row r="218" spans="1:33" ht="13.8" hidden="1" thickBot="1" x14ac:dyDescent="0.3">
      <c r="A218" s="796"/>
      <c r="B218" s="796"/>
      <c r="C218" s="796"/>
      <c r="D218" s="796"/>
      <c r="E218" s="796"/>
      <c r="H218" s="87" t="s">
        <v>239</v>
      </c>
      <c r="I218" s="88">
        <f>'SITE 8'!$C$125</f>
        <v>0</v>
      </c>
      <c r="J218" s="89">
        <f>'SITE 8'!$D$125</f>
        <v>14</v>
      </c>
      <c r="K218" s="90">
        <f>'SITE 8'!$E$125</f>
        <v>2</v>
      </c>
      <c r="L218" s="90">
        <f>'SITE 8'!$F$125</f>
        <v>0</v>
      </c>
      <c r="M218" s="89">
        <f>I218*K218*L218</f>
        <v>0</v>
      </c>
      <c r="N218" s="91">
        <f>I218*J218*K218*L218</f>
        <v>0</v>
      </c>
      <c r="O218" s="23">
        <f>'SITE 8'!$I$125</f>
        <v>0</v>
      </c>
      <c r="P218" s="92">
        <f>'SITE 8'!$J$125</f>
        <v>0</v>
      </c>
      <c r="Q218" s="93"/>
      <c r="R218" s="93">
        <f>I218*(K218*1.25)*L218</f>
        <v>0</v>
      </c>
      <c r="S218" s="93"/>
      <c r="T218" s="93"/>
      <c r="U218" s="93"/>
      <c r="V218" s="93"/>
      <c r="W218" s="93"/>
      <c r="X218" s="93"/>
      <c r="Y218" s="93"/>
      <c r="Z218" s="93"/>
      <c r="AA218" s="93"/>
      <c r="AB218" s="93"/>
      <c r="AC218" s="93"/>
      <c r="AD218" s="93"/>
      <c r="AE218" s="93"/>
      <c r="AF218" s="93"/>
      <c r="AG218" s="93"/>
    </row>
    <row r="219" spans="1:33" ht="13.8" hidden="1" thickBot="1" x14ac:dyDescent="0.3">
      <c r="A219" s="796"/>
      <c r="B219" s="796"/>
      <c r="C219" s="796"/>
      <c r="D219" s="796"/>
      <c r="E219" s="796"/>
      <c r="H219" s="95" t="s">
        <v>222</v>
      </c>
      <c r="I219" s="96">
        <f>'SITE 8'!$C$126</f>
        <v>0</v>
      </c>
      <c r="J219" s="97">
        <f>'SITE 8'!$D$126</f>
        <v>14</v>
      </c>
      <c r="K219" s="98">
        <f>'SITE 8'!$E$126</f>
        <v>2</v>
      </c>
      <c r="L219" s="98">
        <f>'SITE 8'!$F$126</f>
        <v>0</v>
      </c>
      <c r="M219" s="89">
        <f>I219*K219*L219</f>
        <v>0</v>
      </c>
      <c r="N219" s="91">
        <f>I219*J219*K219*L219</f>
        <v>0</v>
      </c>
      <c r="O219" s="23">
        <f>'SITE 8'!$I$126</f>
        <v>0</v>
      </c>
      <c r="P219" s="92">
        <f>'SITE 8'!$J$126</f>
        <v>0</v>
      </c>
      <c r="Q219" s="93"/>
      <c r="R219" s="93">
        <f>I219*(K219*1.25)*L219</f>
        <v>0</v>
      </c>
      <c r="S219" s="93"/>
      <c r="T219" s="93"/>
      <c r="U219" s="93"/>
      <c r="V219" s="93"/>
      <c r="W219" s="93"/>
      <c r="X219" s="93"/>
      <c r="Y219" s="93"/>
      <c r="Z219" s="93"/>
      <c r="AA219" s="93"/>
      <c r="AB219" s="93"/>
      <c r="AC219" s="93"/>
      <c r="AD219" s="93"/>
      <c r="AE219" s="93"/>
      <c r="AF219" s="93"/>
      <c r="AG219" s="93"/>
    </row>
    <row r="220" spans="1:33" ht="13.8" hidden="1" thickBot="1" x14ac:dyDescent="0.3">
      <c r="A220" s="796"/>
      <c r="B220" s="796"/>
      <c r="C220" s="796"/>
      <c r="D220" s="796"/>
      <c r="E220" s="796"/>
      <c r="H220" s="105"/>
      <c r="I220" s="106"/>
      <c r="J220" s="106"/>
      <c r="K220" s="107"/>
      <c r="L220" s="108"/>
      <c r="M220" s="89">
        <f>SUM(M218:M219)</f>
        <v>0</v>
      </c>
      <c r="N220" s="89">
        <f>SUM(N218:N219)</f>
        <v>0</v>
      </c>
      <c r="O220" s="99" t="e">
        <f>'SITE 8'!$I$127</f>
        <v>#DIV/0!</v>
      </c>
      <c r="P220" s="92">
        <f>'SITE 8'!$J$127</f>
        <v>0</v>
      </c>
      <c r="Q220" s="93"/>
      <c r="R220" s="93">
        <f>SUM(R218:R219)+MAX(I218:I219)*2</f>
        <v>0</v>
      </c>
      <c r="S220" s="93">
        <f>'SITE 8'!$C$144</f>
        <v>0</v>
      </c>
      <c r="T220" s="93">
        <f>'SITE 8'!$D$144</f>
        <v>0</v>
      </c>
      <c r="U220" s="93">
        <f>'SITE 8'!$E$144</f>
        <v>0</v>
      </c>
      <c r="V220" s="93">
        <f>'SITE 8'!$C$162</f>
        <v>0</v>
      </c>
      <c r="W220" s="93" t="e">
        <f>'SITE 8'!$D$162</f>
        <v>#DIV/0!</v>
      </c>
      <c r="X220" s="93">
        <f>'SITE 8'!$E$162</f>
        <v>0</v>
      </c>
      <c r="Y220" s="93">
        <f>'SITE 8'!$C$138</f>
        <v>0</v>
      </c>
      <c r="Z220" s="93" t="e">
        <f>'SITE 8'!$D$138</f>
        <v>#DIV/0!</v>
      </c>
      <c r="AA220" s="93">
        <f>'SITE 8'!$E$138</f>
        <v>0</v>
      </c>
      <c r="AB220" s="93">
        <f>'SITE 8'!$C$168</f>
        <v>0</v>
      </c>
      <c r="AC220" s="93" t="e">
        <f>'SITE 8'!$D$168</f>
        <v>#DIV/0!</v>
      </c>
      <c r="AD220" s="93">
        <f>'SITE 8'!$E$168</f>
        <v>0</v>
      </c>
      <c r="AE220" s="93">
        <f>'SITE 8'!$C$176</f>
        <v>0</v>
      </c>
      <c r="AF220" s="93" t="e">
        <f>'SITE 8'!$D$176</f>
        <v>#DIV/0!</v>
      </c>
      <c r="AG220" s="93">
        <f>'SITE 8'!$E$176</f>
        <v>0</v>
      </c>
    </row>
    <row r="221" spans="1:33" ht="13.8" hidden="1" thickBot="1" x14ac:dyDescent="0.3">
      <c r="A221" s="796"/>
      <c r="B221" s="796"/>
      <c r="C221" s="796"/>
      <c r="D221" s="796"/>
      <c r="E221" s="796"/>
      <c r="V221" s="77" t="e">
        <f>(V220/(L218+L219)/2)-K218</f>
        <v>#DIV/0!</v>
      </c>
    </row>
    <row r="222" spans="1:33" ht="40.200000000000003" hidden="1" thickBot="1" x14ac:dyDescent="0.3">
      <c r="A222" s="803"/>
      <c r="B222" s="803"/>
      <c r="C222" s="803"/>
      <c r="D222" s="803"/>
      <c r="E222" s="803"/>
      <c r="F222" s="203"/>
      <c r="G222" s="200"/>
      <c r="H222" s="196" t="s">
        <v>276</v>
      </c>
      <c r="I222" s="83" t="s">
        <v>286</v>
      </c>
      <c r="J222" s="83" t="s">
        <v>285</v>
      </c>
      <c r="K222" s="83" t="s">
        <v>284</v>
      </c>
      <c r="L222" s="83" t="s">
        <v>287</v>
      </c>
      <c r="M222" s="83" t="s">
        <v>298</v>
      </c>
      <c r="N222" s="83" t="s">
        <v>289</v>
      </c>
      <c r="O222" s="83" t="s">
        <v>309</v>
      </c>
      <c r="P222" s="83" t="s">
        <v>288</v>
      </c>
      <c r="S222" s="101"/>
      <c r="T222" s="101"/>
      <c r="U222" s="101"/>
      <c r="V222" s="101"/>
      <c r="W222" s="101"/>
      <c r="X222" s="101"/>
      <c r="Y222" s="102"/>
      <c r="Z222" s="102"/>
      <c r="AA222" s="102"/>
      <c r="AB222" s="102"/>
      <c r="AC222" s="102"/>
      <c r="AD222" s="102"/>
      <c r="AE222" s="102"/>
    </row>
    <row r="223" spans="1:33" ht="13.8" hidden="1" thickBot="1" x14ac:dyDescent="0.3">
      <c r="A223" s="804"/>
      <c r="B223" s="804"/>
      <c r="C223" s="804"/>
      <c r="D223" s="804"/>
      <c r="E223" s="804"/>
      <c r="F223" s="200"/>
      <c r="G223" s="200"/>
      <c r="H223" s="196" t="str">
        <f>'SITE 9'!$H$121</f>
        <v>SITE 9</v>
      </c>
      <c r="I223" s="103">
        <f>'SITE 9'!$O$205</f>
        <v>0</v>
      </c>
      <c r="J223" s="103">
        <f>'SITE 9'!$O$229</f>
        <v>0</v>
      </c>
      <c r="K223" s="103">
        <f>'SITE 9'!$O$187</f>
        <v>0</v>
      </c>
      <c r="L223" s="103">
        <f>'SITE 9'!$O$187-'SITE 9'!$O$169</f>
        <v>0</v>
      </c>
      <c r="M223" s="103">
        <f>'SITE 9'!$O$187-'SITE 9'!$E$176</f>
        <v>0</v>
      </c>
      <c r="N223" s="103" t="e">
        <f>I223/N227</f>
        <v>#DIV/0!</v>
      </c>
      <c r="O223" s="103" t="e">
        <f>(I223/N227)*14</f>
        <v>#DIV/0!</v>
      </c>
      <c r="P223" s="103" t="e">
        <f>I223/M227</f>
        <v>#DIV/0!</v>
      </c>
    </row>
    <row r="224" spans="1:33" ht="53.4" hidden="1" thickBot="1" x14ac:dyDescent="0.3">
      <c r="A224" s="817"/>
      <c r="B224" s="805"/>
      <c r="C224" s="805"/>
      <c r="D224" s="805"/>
      <c r="E224" s="805"/>
      <c r="F224" s="201"/>
      <c r="G224" s="201"/>
      <c r="H224" s="197" t="s">
        <v>233</v>
      </c>
      <c r="I224" s="76" t="s">
        <v>246</v>
      </c>
      <c r="J224" s="76" t="s">
        <v>234</v>
      </c>
      <c r="K224" s="76" t="s">
        <v>242</v>
      </c>
      <c r="L224" s="76" t="s">
        <v>236</v>
      </c>
      <c r="M224" s="76" t="s">
        <v>237</v>
      </c>
      <c r="N224" s="76" t="s">
        <v>238</v>
      </c>
      <c r="O224" s="80" t="s">
        <v>2</v>
      </c>
      <c r="P224" s="85" t="s">
        <v>245</v>
      </c>
      <c r="Q224" s="86" t="s">
        <v>291</v>
      </c>
      <c r="R224" s="86" t="s">
        <v>292</v>
      </c>
      <c r="S224" s="81" t="s">
        <v>293</v>
      </c>
      <c r="T224" s="81" t="s">
        <v>299</v>
      </c>
      <c r="U224" s="81" t="s">
        <v>300</v>
      </c>
      <c r="V224" s="81" t="s">
        <v>294</v>
      </c>
      <c r="W224" s="81" t="s">
        <v>301</v>
      </c>
      <c r="X224" s="81" t="s">
        <v>302</v>
      </c>
      <c r="Y224" s="81" t="s">
        <v>296</v>
      </c>
      <c r="Z224" s="81" t="s">
        <v>303</v>
      </c>
      <c r="AA224" s="81" t="s">
        <v>304</v>
      </c>
      <c r="AB224" s="81" t="s">
        <v>297</v>
      </c>
      <c r="AC224" s="81" t="s">
        <v>305</v>
      </c>
      <c r="AD224" s="81" t="s">
        <v>306</v>
      </c>
      <c r="AE224" s="81" t="s">
        <v>295</v>
      </c>
      <c r="AF224" s="81" t="s">
        <v>307</v>
      </c>
      <c r="AG224" s="81" t="s">
        <v>308</v>
      </c>
    </row>
    <row r="225" spans="1:33" ht="12.75" hidden="1" customHeight="1" x14ac:dyDescent="0.25">
      <c r="A225" s="818"/>
      <c r="B225" s="806"/>
      <c r="C225" s="806"/>
      <c r="D225" s="806"/>
      <c r="E225" s="806"/>
      <c r="F225" s="204"/>
      <c r="G225" s="204"/>
      <c r="H225" s="108" t="s">
        <v>239</v>
      </c>
      <c r="I225" s="88">
        <f>'SITE 9'!$C$125</f>
        <v>0</v>
      </c>
      <c r="J225" s="89">
        <f>'SITE 9'!$D$125</f>
        <v>14</v>
      </c>
      <c r="K225" s="90">
        <f>'SITE 9'!$E$125</f>
        <v>2</v>
      </c>
      <c r="L225" s="90">
        <f>'SITE 9'!$F$125</f>
        <v>0</v>
      </c>
      <c r="M225" s="89">
        <f>I225*K225*L225</f>
        <v>0</v>
      </c>
      <c r="N225" s="91">
        <f>I225*J225*K225*L225</f>
        <v>0</v>
      </c>
      <c r="O225" s="23">
        <f>'SITE 9'!$I$125</f>
        <v>0</v>
      </c>
      <c r="P225" s="92">
        <f>'SITE 9'!$J$125</f>
        <v>0</v>
      </c>
      <c r="Q225" s="93"/>
      <c r="R225" s="93">
        <f>I225*(K225*1.25)*L225</f>
        <v>0</v>
      </c>
      <c r="S225" s="93"/>
      <c r="T225" s="93"/>
      <c r="U225" s="93"/>
      <c r="V225" s="93"/>
      <c r="W225" s="93"/>
      <c r="X225" s="93"/>
      <c r="Y225" s="93"/>
      <c r="Z225" s="93"/>
      <c r="AA225" s="93"/>
      <c r="AB225" s="93"/>
      <c r="AC225" s="93"/>
      <c r="AD225" s="93"/>
      <c r="AE225" s="93"/>
      <c r="AF225" s="93"/>
      <c r="AG225" s="93"/>
    </row>
    <row r="226" spans="1:33" ht="13.5" hidden="1" customHeight="1" x14ac:dyDescent="0.25">
      <c r="A226" s="818"/>
      <c r="B226" s="806"/>
      <c r="C226" s="806"/>
      <c r="D226" s="806"/>
      <c r="E226" s="806"/>
      <c r="F226" s="204"/>
      <c r="G226" s="204"/>
      <c r="H226" s="198" t="s">
        <v>222</v>
      </c>
      <c r="I226" s="96">
        <f>'SITE 9'!$C$126</f>
        <v>0</v>
      </c>
      <c r="J226" s="97">
        <f>'SITE 9'!$D$126</f>
        <v>14</v>
      </c>
      <c r="K226" s="98">
        <f>'SITE 9'!$E$126</f>
        <v>2</v>
      </c>
      <c r="L226" s="98">
        <f>'SITE 9'!$F$126</f>
        <v>0</v>
      </c>
      <c r="M226" s="89">
        <f>I226*K226*L226</f>
        <v>0</v>
      </c>
      <c r="N226" s="91">
        <f>I226*J226*K226*L226</f>
        <v>0</v>
      </c>
      <c r="O226" s="23">
        <f>'SITE 9'!$I$126</f>
        <v>0</v>
      </c>
      <c r="P226" s="92">
        <f>'SITE 9'!$J$126</f>
        <v>0</v>
      </c>
      <c r="Q226" s="93"/>
      <c r="R226" s="93">
        <f>I226*(K226*1.25)*L226</f>
        <v>0</v>
      </c>
      <c r="S226" s="93"/>
      <c r="T226" s="93"/>
      <c r="U226" s="93"/>
      <c r="V226" s="93"/>
      <c r="W226" s="93"/>
      <c r="X226" s="93"/>
      <c r="Y226" s="93"/>
      <c r="Z226" s="93"/>
      <c r="AA226" s="93"/>
      <c r="AB226" s="93"/>
      <c r="AC226" s="93"/>
      <c r="AD226" s="93"/>
      <c r="AE226" s="93"/>
      <c r="AF226" s="93"/>
      <c r="AG226" s="93"/>
    </row>
    <row r="227" spans="1:33" ht="12.75" hidden="1" customHeight="1" x14ac:dyDescent="0.25">
      <c r="A227" s="819"/>
      <c r="B227" s="807"/>
      <c r="C227" s="807"/>
      <c r="D227" s="807"/>
      <c r="E227" s="807"/>
      <c r="F227" s="202"/>
      <c r="G227" s="202"/>
      <c r="H227" s="199"/>
      <c r="I227" s="106"/>
      <c r="J227" s="106"/>
      <c r="K227" s="107"/>
      <c r="L227" s="108"/>
      <c r="M227" s="89">
        <f>SUM(M225:M226)</f>
        <v>0</v>
      </c>
      <c r="N227" s="89">
        <f>SUM(N225:N226)</f>
        <v>0</v>
      </c>
      <c r="O227" s="99" t="e">
        <f>'SITE 9'!$I$127</f>
        <v>#DIV/0!</v>
      </c>
      <c r="P227" s="92">
        <f>'SITE 9'!$J$127</f>
        <v>0</v>
      </c>
      <c r="Q227" s="93"/>
      <c r="R227" s="93">
        <f>SUM(R225:R226)+MAX(I225:I226)*2</f>
        <v>0</v>
      </c>
      <c r="S227" s="93">
        <f>'SITE 9'!$C$144</f>
        <v>0</v>
      </c>
      <c r="T227" s="93">
        <f>'SITE 9'!$D$144</f>
        <v>0</v>
      </c>
      <c r="U227" s="93">
        <f>'SITE 9'!$E$144</f>
        <v>0</v>
      </c>
      <c r="V227" s="93">
        <f>'SITE 9'!$C$162</f>
        <v>0</v>
      </c>
      <c r="W227" s="93" t="e">
        <f>'SITE 9'!$D$162</f>
        <v>#DIV/0!</v>
      </c>
      <c r="X227" s="93">
        <f>'SITE 9'!$E$162</f>
        <v>0</v>
      </c>
      <c r="Y227" s="93">
        <f>'SITE 9'!$C$138</f>
        <v>0</v>
      </c>
      <c r="Z227" s="93" t="e">
        <f>'SITE 9'!$D$138</f>
        <v>#DIV/0!</v>
      </c>
      <c r="AA227" s="93">
        <f>'SITE 9'!$E$138</f>
        <v>0</v>
      </c>
      <c r="AB227" s="93">
        <f>'SITE 9'!$C$168</f>
        <v>0</v>
      </c>
      <c r="AC227" s="93" t="e">
        <f>'SITE 9'!$D$168</f>
        <v>#DIV/0!</v>
      </c>
      <c r="AD227" s="93">
        <f>'SITE 9'!$E$168</f>
        <v>0</v>
      </c>
      <c r="AE227" s="93">
        <f>'SITE 9'!$C$176</f>
        <v>0</v>
      </c>
      <c r="AF227" s="93" t="e">
        <f>'SITE 9'!$D$176</f>
        <v>#DIV/0!</v>
      </c>
      <c r="AG227" s="93">
        <f>'SITE 9'!$E$176</f>
        <v>0</v>
      </c>
    </row>
    <row r="228" spans="1:33" ht="13.5" hidden="1" customHeight="1" x14ac:dyDescent="0.25">
      <c r="A228" s="801"/>
      <c r="B228" s="801"/>
      <c r="C228" s="801"/>
      <c r="D228" s="801"/>
      <c r="E228" s="801"/>
      <c r="F228" s="200"/>
      <c r="G228" s="102"/>
      <c r="V228" s="77" t="e">
        <f>(V227/(L225+L226)/2)-K225</f>
        <v>#DIV/0!</v>
      </c>
    </row>
    <row r="229" spans="1:33" ht="40.200000000000003" hidden="1" thickBot="1" x14ac:dyDescent="0.3">
      <c r="A229" s="803"/>
      <c r="B229" s="803"/>
      <c r="C229" s="803"/>
      <c r="D229" s="803"/>
      <c r="E229" s="803"/>
      <c r="F229" s="203"/>
      <c r="G229" s="200"/>
      <c r="H229" s="196" t="s">
        <v>276</v>
      </c>
      <c r="I229" s="83" t="s">
        <v>286</v>
      </c>
      <c r="J229" s="83" t="s">
        <v>285</v>
      </c>
      <c r="K229" s="83" t="s">
        <v>284</v>
      </c>
      <c r="L229" s="83" t="s">
        <v>287</v>
      </c>
      <c r="M229" s="83" t="s">
        <v>298</v>
      </c>
      <c r="N229" s="83" t="s">
        <v>289</v>
      </c>
      <c r="O229" s="83" t="s">
        <v>309</v>
      </c>
      <c r="P229" s="83" t="s">
        <v>288</v>
      </c>
      <c r="S229" s="101"/>
      <c r="T229" s="101"/>
      <c r="U229" s="101"/>
      <c r="V229" s="101"/>
      <c r="W229" s="101"/>
      <c r="X229" s="101"/>
      <c r="Y229" s="102"/>
      <c r="Z229" s="102"/>
      <c r="AA229" s="102"/>
      <c r="AB229" s="102"/>
      <c r="AC229" s="102"/>
      <c r="AD229" s="102"/>
      <c r="AE229" s="102"/>
    </row>
    <row r="230" spans="1:33" ht="13.8" hidden="1" thickBot="1" x14ac:dyDescent="0.3">
      <c r="A230" s="804"/>
      <c r="B230" s="804"/>
      <c r="C230" s="804"/>
      <c r="D230" s="804"/>
      <c r="E230" s="804"/>
      <c r="F230" s="200"/>
      <c r="G230" s="200"/>
      <c r="H230" s="196" t="str">
        <f>'SITE 10'!$H$121</f>
        <v>SITE 10</v>
      </c>
      <c r="I230" s="103">
        <f>'SITE 10'!$O$205</f>
        <v>0</v>
      </c>
      <c r="J230" s="103">
        <f>'SITE 10'!$O$229</f>
        <v>0</v>
      </c>
      <c r="K230" s="103">
        <f>'SITE 10'!$O$187</f>
        <v>0</v>
      </c>
      <c r="L230" s="103">
        <f>'SITE 10'!$O$187-'SITE 10'!$O$169</f>
        <v>0</v>
      </c>
      <c r="M230" s="103">
        <f>'SITE 10'!$O$187-'SITE 10'!$E$176</f>
        <v>0</v>
      </c>
      <c r="N230" s="103" t="e">
        <f>I230/N234</f>
        <v>#DIV/0!</v>
      </c>
      <c r="O230" s="103" t="e">
        <f>(I230/N234)*14</f>
        <v>#DIV/0!</v>
      </c>
      <c r="P230" s="103" t="e">
        <f>I230/M234</f>
        <v>#DIV/0!</v>
      </c>
    </row>
    <row r="231" spans="1:33" ht="53.4" hidden="1" thickBot="1" x14ac:dyDescent="0.3">
      <c r="A231" s="817"/>
      <c r="B231" s="805"/>
      <c r="C231" s="805"/>
      <c r="D231" s="805"/>
      <c r="E231" s="805"/>
      <c r="F231" s="201"/>
      <c r="G231" s="201"/>
      <c r="H231" s="197" t="s">
        <v>233</v>
      </c>
      <c r="I231" s="76" t="s">
        <v>246</v>
      </c>
      <c r="J231" s="76" t="s">
        <v>234</v>
      </c>
      <c r="K231" s="76" t="s">
        <v>242</v>
      </c>
      <c r="L231" s="76" t="s">
        <v>236</v>
      </c>
      <c r="M231" s="76" t="s">
        <v>237</v>
      </c>
      <c r="N231" s="76" t="s">
        <v>238</v>
      </c>
      <c r="O231" s="80" t="s">
        <v>2</v>
      </c>
      <c r="P231" s="85" t="s">
        <v>245</v>
      </c>
      <c r="Q231" s="86" t="s">
        <v>291</v>
      </c>
      <c r="R231" s="86" t="s">
        <v>292</v>
      </c>
      <c r="S231" s="81" t="s">
        <v>293</v>
      </c>
      <c r="T231" s="81" t="s">
        <v>299</v>
      </c>
      <c r="U231" s="81" t="s">
        <v>300</v>
      </c>
      <c r="V231" s="81" t="s">
        <v>294</v>
      </c>
      <c r="W231" s="81" t="s">
        <v>301</v>
      </c>
      <c r="X231" s="81" t="s">
        <v>302</v>
      </c>
      <c r="Y231" s="81" t="s">
        <v>296</v>
      </c>
      <c r="Z231" s="81" t="s">
        <v>303</v>
      </c>
      <c r="AA231" s="81" t="s">
        <v>304</v>
      </c>
      <c r="AB231" s="81" t="s">
        <v>297</v>
      </c>
      <c r="AC231" s="81" t="s">
        <v>305</v>
      </c>
      <c r="AD231" s="81" t="s">
        <v>306</v>
      </c>
      <c r="AE231" s="81" t="s">
        <v>295</v>
      </c>
      <c r="AF231" s="81" t="s">
        <v>307</v>
      </c>
      <c r="AG231" s="81" t="s">
        <v>308</v>
      </c>
    </row>
    <row r="232" spans="1:33" ht="12.75" hidden="1" customHeight="1" x14ac:dyDescent="0.25">
      <c r="A232" s="818"/>
      <c r="B232" s="806"/>
      <c r="C232" s="806"/>
      <c r="D232" s="806"/>
      <c r="E232" s="806"/>
      <c r="F232" s="204"/>
      <c r="G232" s="204"/>
      <c r="H232" s="108" t="s">
        <v>239</v>
      </c>
      <c r="I232" s="88">
        <f>'SITE 10'!$C$125</f>
        <v>0</v>
      </c>
      <c r="J232" s="89">
        <f>'SITE 10'!$D$125</f>
        <v>14</v>
      </c>
      <c r="K232" s="90">
        <f>'SITE 10'!$E$125</f>
        <v>2</v>
      </c>
      <c r="L232" s="90">
        <f>'SITE 10'!$F$125</f>
        <v>0</v>
      </c>
      <c r="M232" s="89">
        <f>I232*K232*L232</f>
        <v>0</v>
      </c>
      <c r="N232" s="91">
        <f>I232*J232*K232*L232</f>
        <v>0</v>
      </c>
      <c r="O232" s="23">
        <f>'SITE 10'!$I$125</f>
        <v>0</v>
      </c>
      <c r="P232" s="92">
        <f>'SITE 10'!$J$125</f>
        <v>0</v>
      </c>
      <c r="Q232" s="93"/>
      <c r="R232" s="93">
        <f>I232*(K232*1.25)*L232</f>
        <v>0</v>
      </c>
      <c r="S232" s="93"/>
      <c r="T232" s="93"/>
      <c r="U232" s="93"/>
      <c r="V232" s="93"/>
      <c r="W232" s="93"/>
      <c r="X232" s="93"/>
      <c r="Y232" s="93"/>
      <c r="Z232" s="93"/>
      <c r="AA232" s="93"/>
      <c r="AB232" s="93"/>
      <c r="AC232" s="93"/>
      <c r="AD232" s="93"/>
      <c r="AE232" s="93"/>
      <c r="AF232" s="93"/>
      <c r="AG232" s="93"/>
    </row>
    <row r="233" spans="1:33" ht="12.75" hidden="1" customHeight="1" x14ac:dyDescent="0.25">
      <c r="A233" s="818"/>
      <c r="B233" s="806"/>
      <c r="C233" s="806"/>
      <c r="D233" s="806"/>
      <c r="E233" s="806"/>
      <c r="F233" s="204"/>
      <c r="G233" s="204"/>
      <c r="H233" s="198" t="s">
        <v>222</v>
      </c>
      <c r="I233" s="96">
        <f>'SITE 10'!$C$126</f>
        <v>0</v>
      </c>
      <c r="J233" s="97">
        <f>'SITE 10'!$D$126</f>
        <v>14</v>
      </c>
      <c r="K233" s="98">
        <f>'SITE 10'!$E$126</f>
        <v>2</v>
      </c>
      <c r="L233" s="98">
        <f>'SITE 10'!$F$126</f>
        <v>0</v>
      </c>
      <c r="M233" s="89">
        <f>I233*K233*L233</f>
        <v>0</v>
      </c>
      <c r="N233" s="91">
        <f>I233*J233*K233*L233</f>
        <v>0</v>
      </c>
      <c r="O233" s="23">
        <f>'SITE 10'!$I$126</f>
        <v>0</v>
      </c>
      <c r="P233" s="92">
        <f>'SITE 10'!$J$126</f>
        <v>0</v>
      </c>
      <c r="Q233" s="93"/>
      <c r="R233" s="93">
        <f>I233*(K233*1.25)*L233</f>
        <v>0</v>
      </c>
      <c r="S233" s="93"/>
      <c r="T233" s="93"/>
      <c r="U233" s="93"/>
      <c r="V233" s="93"/>
      <c r="W233" s="93"/>
      <c r="X233" s="93"/>
      <c r="Y233" s="93"/>
      <c r="Z233" s="93"/>
      <c r="AA233" s="93"/>
      <c r="AB233" s="93"/>
      <c r="AC233" s="93"/>
      <c r="AD233" s="93"/>
      <c r="AE233" s="93"/>
      <c r="AF233" s="93"/>
      <c r="AG233" s="93"/>
    </row>
    <row r="234" spans="1:33" ht="13.5" hidden="1" customHeight="1" x14ac:dyDescent="0.25">
      <c r="A234" s="818"/>
      <c r="B234" s="806"/>
      <c r="C234" s="806"/>
      <c r="D234" s="806"/>
      <c r="E234" s="806"/>
      <c r="F234" s="204"/>
      <c r="G234" s="204"/>
      <c r="H234" s="199"/>
      <c r="I234" s="106"/>
      <c r="J234" s="106"/>
      <c r="K234" s="107"/>
      <c r="L234" s="108"/>
      <c r="M234" s="89">
        <f>SUM(M232:M233)</f>
        <v>0</v>
      </c>
      <c r="N234" s="89">
        <f>SUM(N232:N233)</f>
        <v>0</v>
      </c>
      <c r="O234" s="99" t="e">
        <f>'SITE 10'!$I$127</f>
        <v>#DIV/0!</v>
      </c>
      <c r="P234" s="92">
        <f>'SITE 10'!$J$127</f>
        <v>0</v>
      </c>
      <c r="Q234" s="93"/>
      <c r="R234" s="93">
        <f>SUM(R232:R233)+MAX(I232:I233)*2</f>
        <v>0</v>
      </c>
      <c r="S234" s="93">
        <f>'SITE 10'!$C$144</f>
        <v>0</v>
      </c>
      <c r="T234" s="93">
        <f>'SITE 10'!$D$144</f>
        <v>0</v>
      </c>
      <c r="U234" s="93">
        <f>'SITE 10'!$E$144</f>
        <v>0</v>
      </c>
      <c r="V234" s="93">
        <f>'SITE 10'!$C$162</f>
        <v>0</v>
      </c>
      <c r="W234" s="93" t="e">
        <f>'SITE 10'!$D$162</f>
        <v>#DIV/0!</v>
      </c>
      <c r="X234" s="93">
        <f>'SITE 10'!$E$162</f>
        <v>0</v>
      </c>
      <c r="Y234" s="93">
        <f>'SITE 10'!$C$138</f>
        <v>0</v>
      </c>
      <c r="Z234" s="93" t="e">
        <f>'SITE 10'!$D$138</f>
        <v>#DIV/0!</v>
      </c>
      <c r="AA234" s="93">
        <f>'SITE 10'!$E$138</f>
        <v>0</v>
      </c>
      <c r="AB234" s="93">
        <f>'SITE 10'!$C$168</f>
        <v>0</v>
      </c>
      <c r="AC234" s="93" t="e">
        <f>'SITE 10'!$D$168</f>
        <v>#DIV/0!</v>
      </c>
      <c r="AD234" s="93">
        <f>'SITE 10'!$E$168</f>
        <v>0</v>
      </c>
      <c r="AE234" s="93">
        <f>'SITE 10'!$C$176</f>
        <v>0</v>
      </c>
      <c r="AF234" s="93" t="e">
        <f>'SITE 10'!$D$176</f>
        <v>#DIV/0!</v>
      </c>
      <c r="AG234" s="93">
        <f>'SITE 10'!$E$176</f>
        <v>0</v>
      </c>
    </row>
    <row r="235" spans="1:33" ht="13.5" hidden="1" customHeight="1" x14ac:dyDescent="0.25">
      <c r="A235" s="818"/>
      <c r="B235" s="806"/>
      <c r="C235" s="806"/>
      <c r="D235" s="806"/>
      <c r="E235" s="806"/>
      <c r="F235" s="204"/>
      <c r="G235" s="204"/>
      <c r="V235" s="77" t="e">
        <f>(V234/(L232+L233)/2)-K232</f>
        <v>#DIV/0!</v>
      </c>
    </row>
    <row r="236" spans="1:33" ht="40.200000000000003" hidden="1" thickBot="1" x14ac:dyDescent="0.3">
      <c r="A236" s="803"/>
      <c r="B236" s="803"/>
      <c r="C236" s="803"/>
      <c r="D236" s="803"/>
      <c r="E236" s="803"/>
      <c r="F236" s="203"/>
      <c r="G236" s="200"/>
      <c r="H236" s="196" t="s">
        <v>276</v>
      </c>
      <c r="I236" s="83" t="s">
        <v>286</v>
      </c>
      <c r="J236" s="83" t="s">
        <v>285</v>
      </c>
      <c r="K236" s="83" t="s">
        <v>284</v>
      </c>
      <c r="L236" s="83" t="s">
        <v>287</v>
      </c>
      <c r="M236" s="83" t="s">
        <v>298</v>
      </c>
      <c r="N236" s="83" t="s">
        <v>289</v>
      </c>
      <c r="O236" s="83" t="s">
        <v>309</v>
      </c>
      <c r="P236" s="83" t="s">
        <v>288</v>
      </c>
      <c r="S236" s="101"/>
      <c r="T236" s="101"/>
      <c r="U236" s="101"/>
      <c r="V236" s="101"/>
      <c r="W236" s="101"/>
      <c r="X236" s="101"/>
      <c r="Y236" s="102"/>
      <c r="Z236" s="102"/>
      <c r="AA236" s="102"/>
      <c r="AB236" s="102"/>
      <c r="AC236" s="102"/>
      <c r="AD236" s="102"/>
      <c r="AE236" s="102"/>
    </row>
    <row r="237" spans="1:33" ht="13.8" hidden="1" thickBot="1" x14ac:dyDescent="0.3">
      <c r="A237" s="804"/>
      <c r="B237" s="804"/>
      <c r="C237" s="804"/>
      <c r="D237" s="804"/>
      <c r="E237" s="804"/>
      <c r="F237" s="200"/>
      <c r="G237" s="200"/>
      <c r="H237" s="196" t="str">
        <f>'SITE 11'!$H$121</f>
        <v>SITE 11</v>
      </c>
      <c r="I237" s="103">
        <f>'SITE 11'!$O$205</f>
        <v>0</v>
      </c>
      <c r="J237" s="103">
        <f>'SITE 11'!$O$229</f>
        <v>0</v>
      </c>
      <c r="K237" s="103">
        <f>'SITE 11'!$O$187</f>
        <v>0</v>
      </c>
      <c r="L237" s="103">
        <f>'SITE 11'!$O$187-'SITE 11'!$O$169</f>
        <v>0</v>
      </c>
      <c r="M237" s="103">
        <f>'SITE 11'!$O$187-'SITE 11'!$E$176</f>
        <v>0</v>
      </c>
      <c r="N237" s="103" t="e">
        <f>I237/N241</f>
        <v>#DIV/0!</v>
      </c>
      <c r="O237" s="103" t="e">
        <f>(I237/N241)*14</f>
        <v>#DIV/0!</v>
      </c>
      <c r="P237" s="103" t="e">
        <f>I237/M241</f>
        <v>#DIV/0!</v>
      </c>
    </row>
    <row r="238" spans="1:33" ht="53.4" hidden="1" thickBot="1" x14ac:dyDescent="0.3">
      <c r="A238" s="817"/>
      <c r="B238" s="805"/>
      <c r="C238" s="805"/>
      <c r="D238" s="805"/>
      <c r="E238" s="805"/>
      <c r="F238" s="201"/>
      <c r="G238" s="201"/>
      <c r="H238" s="197" t="s">
        <v>233</v>
      </c>
      <c r="I238" s="76" t="s">
        <v>246</v>
      </c>
      <c r="J238" s="76" t="s">
        <v>234</v>
      </c>
      <c r="K238" s="76" t="s">
        <v>242</v>
      </c>
      <c r="L238" s="76" t="s">
        <v>236</v>
      </c>
      <c r="M238" s="76" t="s">
        <v>237</v>
      </c>
      <c r="N238" s="76" t="s">
        <v>238</v>
      </c>
      <c r="O238" s="80" t="s">
        <v>2</v>
      </c>
      <c r="P238" s="85" t="s">
        <v>245</v>
      </c>
      <c r="Q238" s="86" t="s">
        <v>291</v>
      </c>
      <c r="R238" s="86" t="s">
        <v>292</v>
      </c>
      <c r="S238" s="81" t="s">
        <v>293</v>
      </c>
      <c r="T238" s="81" t="s">
        <v>299</v>
      </c>
      <c r="U238" s="81" t="s">
        <v>300</v>
      </c>
      <c r="V238" s="81" t="s">
        <v>294</v>
      </c>
      <c r="W238" s="81" t="s">
        <v>301</v>
      </c>
      <c r="X238" s="81" t="s">
        <v>302</v>
      </c>
      <c r="Y238" s="81" t="s">
        <v>296</v>
      </c>
      <c r="Z238" s="81" t="s">
        <v>303</v>
      </c>
      <c r="AA238" s="81" t="s">
        <v>304</v>
      </c>
      <c r="AB238" s="81" t="s">
        <v>297</v>
      </c>
      <c r="AC238" s="81" t="s">
        <v>305</v>
      </c>
      <c r="AD238" s="81" t="s">
        <v>306</v>
      </c>
      <c r="AE238" s="81" t="s">
        <v>295</v>
      </c>
      <c r="AF238" s="81" t="s">
        <v>307</v>
      </c>
      <c r="AG238" s="81" t="s">
        <v>308</v>
      </c>
    </row>
    <row r="239" spans="1:33" ht="12.75" hidden="1" customHeight="1" x14ac:dyDescent="0.25">
      <c r="A239" s="818"/>
      <c r="B239" s="806"/>
      <c r="C239" s="806"/>
      <c r="D239" s="806"/>
      <c r="E239" s="806"/>
      <c r="F239" s="204"/>
      <c r="G239" s="204"/>
      <c r="H239" s="108" t="s">
        <v>239</v>
      </c>
      <c r="I239" s="88">
        <f>'SITE 11'!$C$125</f>
        <v>0</v>
      </c>
      <c r="J239" s="89">
        <f>'SITE 11'!$D$125</f>
        <v>14</v>
      </c>
      <c r="K239" s="90">
        <f>'SITE 11'!$E$125</f>
        <v>2</v>
      </c>
      <c r="L239" s="90">
        <f>'SITE 11'!$F$125</f>
        <v>0</v>
      </c>
      <c r="M239" s="89">
        <f>I239*K239*L239</f>
        <v>0</v>
      </c>
      <c r="N239" s="91">
        <f>I239*J239*K239*L239</f>
        <v>0</v>
      </c>
      <c r="O239" s="23">
        <f>'SITE 11'!$I$125</f>
        <v>0</v>
      </c>
      <c r="P239" s="92">
        <f>'SITE 11'!$J$125</f>
        <v>0</v>
      </c>
      <c r="Q239" s="93"/>
      <c r="R239" s="93">
        <f>I239*(K239*1.25)*L239</f>
        <v>0</v>
      </c>
      <c r="S239" s="93"/>
      <c r="T239" s="93"/>
      <c r="U239" s="93"/>
      <c r="V239" s="93"/>
      <c r="W239" s="93"/>
      <c r="X239" s="93"/>
      <c r="Y239" s="93"/>
      <c r="Z239" s="93"/>
      <c r="AA239" s="93"/>
      <c r="AB239" s="93"/>
      <c r="AC239" s="93"/>
      <c r="AD239" s="93"/>
      <c r="AE239" s="93"/>
      <c r="AF239" s="93"/>
      <c r="AG239" s="93"/>
    </row>
    <row r="240" spans="1:33" ht="12.75" hidden="1" customHeight="1" x14ac:dyDescent="0.25">
      <c r="A240" s="818"/>
      <c r="B240" s="806"/>
      <c r="C240" s="806"/>
      <c r="D240" s="806"/>
      <c r="E240" s="806"/>
      <c r="F240" s="204"/>
      <c r="G240" s="204"/>
      <c r="H240" s="198" t="s">
        <v>222</v>
      </c>
      <c r="I240" s="96">
        <f>'SITE 11'!$C$126</f>
        <v>0</v>
      </c>
      <c r="J240" s="97">
        <f>'SITE 11'!$D$126</f>
        <v>14</v>
      </c>
      <c r="K240" s="98">
        <f>'SITE 11'!$E$126</f>
        <v>2</v>
      </c>
      <c r="L240" s="98">
        <f>'SITE 11'!$F$126</f>
        <v>0</v>
      </c>
      <c r="M240" s="89">
        <f>I240*K240*L240</f>
        <v>0</v>
      </c>
      <c r="N240" s="91">
        <f>I240*J240*K240*L240</f>
        <v>0</v>
      </c>
      <c r="O240" s="23">
        <f>'SITE 11'!$I$126</f>
        <v>0</v>
      </c>
      <c r="P240" s="92">
        <f>'SITE 11'!$J$126</f>
        <v>0</v>
      </c>
      <c r="Q240" s="93"/>
      <c r="R240" s="93">
        <f>I240*(K240*1.25)*L240</f>
        <v>0</v>
      </c>
      <c r="S240" s="93"/>
      <c r="T240" s="93"/>
      <c r="U240" s="93"/>
      <c r="V240" s="93"/>
      <c r="W240" s="93"/>
      <c r="X240" s="93"/>
      <c r="Y240" s="93"/>
      <c r="Z240" s="93"/>
      <c r="AA240" s="93"/>
      <c r="AB240" s="93"/>
      <c r="AC240" s="93"/>
      <c r="AD240" s="93"/>
      <c r="AE240" s="93"/>
      <c r="AF240" s="93"/>
      <c r="AG240" s="93"/>
    </row>
    <row r="241" spans="1:33" ht="13.5" hidden="1" customHeight="1" x14ac:dyDescent="0.25">
      <c r="A241" s="818"/>
      <c r="B241" s="806"/>
      <c r="C241" s="806"/>
      <c r="D241" s="806"/>
      <c r="E241" s="806"/>
      <c r="F241" s="204"/>
      <c r="G241" s="204"/>
      <c r="H241" s="199"/>
      <c r="I241" s="106"/>
      <c r="J241" s="106"/>
      <c r="K241" s="107"/>
      <c r="L241" s="108"/>
      <c r="M241" s="89">
        <f>SUM(M239:M240)</f>
        <v>0</v>
      </c>
      <c r="N241" s="89">
        <f>SUM(N239:N240)</f>
        <v>0</v>
      </c>
      <c r="O241" s="99" t="e">
        <f>'SITE 11'!$I$127</f>
        <v>#DIV/0!</v>
      </c>
      <c r="P241" s="92">
        <f>'SITE 11'!$J$127</f>
        <v>0</v>
      </c>
      <c r="Q241" s="93"/>
      <c r="R241" s="93">
        <f>SUM(R239:R240)+MAX(I239:I240)*2</f>
        <v>0</v>
      </c>
      <c r="S241" s="93">
        <f>'SITE 11'!$C$144</f>
        <v>0</v>
      </c>
      <c r="T241" s="93">
        <f>'SITE 11'!$D$144</f>
        <v>0</v>
      </c>
      <c r="U241" s="93">
        <f>'SITE 11'!$E$144</f>
        <v>0</v>
      </c>
      <c r="V241" s="93">
        <f>'SITE 11'!$C$162</f>
        <v>0</v>
      </c>
      <c r="W241" s="93" t="e">
        <f>'SITE 11'!$D$162</f>
        <v>#DIV/0!</v>
      </c>
      <c r="X241" s="93">
        <f>'SITE 11'!$E$162</f>
        <v>0</v>
      </c>
      <c r="Y241" s="93">
        <f>'SITE 11'!$C$138</f>
        <v>0</v>
      </c>
      <c r="Z241" s="93" t="e">
        <f>'SITE 11'!$D$138</f>
        <v>#DIV/0!</v>
      </c>
      <c r="AA241" s="93">
        <f>'SITE 11'!$E$138</f>
        <v>0</v>
      </c>
      <c r="AB241" s="93">
        <f>'SITE 11'!$C$168</f>
        <v>0</v>
      </c>
      <c r="AC241" s="93" t="e">
        <f>'SITE 11'!$D$168</f>
        <v>#DIV/0!</v>
      </c>
      <c r="AD241" s="93">
        <f>'SITE 11'!$E$168</f>
        <v>0</v>
      </c>
      <c r="AE241" s="93">
        <f>'SITE 11'!$C$176</f>
        <v>0</v>
      </c>
      <c r="AF241" s="93" t="e">
        <f>'SITE 11'!$D$176</f>
        <v>#DIV/0!</v>
      </c>
      <c r="AG241" s="93">
        <f>'SITE 11'!$E$176</f>
        <v>0</v>
      </c>
    </row>
    <row r="242" spans="1:33" ht="13.5" hidden="1" customHeight="1" x14ac:dyDescent="0.25">
      <c r="A242" s="818"/>
      <c r="B242" s="806"/>
      <c r="C242" s="806"/>
      <c r="D242" s="806"/>
      <c r="E242" s="806"/>
      <c r="F242" s="204"/>
      <c r="G242" s="204"/>
      <c r="V242" s="77" t="e">
        <f>(V241/(L239+L240)/2)-K239</f>
        <v>#DIV/0!</v>
      </c>
    </row>
    <row r="243" spans="1:33" ht="40.200000000000003" hidden="1" thickBot="1" x14ac:dyDescent="0.3">
      <c r="A243" s="803"/>
      <c r="B243" s="803"/>
      <c r="C243" s="803"/>
      <c r="D243" s="803"/>
      <c r="E243" s="803"/>
      <c r="F243" s="203"/>
      <c r="G243" s="200"/>
      <c r="H243" s="196" t="s">
        <v>276</v>
      </c>
      <c r="I243" s="83" t="s">
        <v>286</v>
      </c>
      <c r="J243" s="83" t="s">
        <v>285</v>
      </c>
      <c r="K243" s="83" t="s">
        <v>284</v>
      </c>
      <c r="L243" s="83" t="s">
        <v>287</v>
      </c>
      <c r="M243" s="83" t="s">
        <v>298</v>
      </c>
      <c r="N243" s="83" t="s">
        <v>289</v>
      </c>
      <c r="O243" s="83" t="s">
        <v>309</v>
      </c>
      <c r="P243" s="83" t="s">
        <v>288</v>
      </c>
      <c r="S243" s="101"/>
      <c r="T243" s="101"/>
      <c r="U243" s="101"/>
      <c r="V243" s="101"/>
      <c r="W243" s="101"/>
      <c r="X243" s="101"/>
      <c r="Y243" s="102"/>
      <c r="Z243" s="102"/>
      <c r="AA243" s="102"/>
      <c r="AB243" s="102"/>
      <c r="AC243" s="102"/>
      <c r="AD243" s="102"/>
      <c r="AE243" s="102"/>
    </row>
    <row r="244" spans="1:33" ht="13.8" hidden="1" thickBot="1" x14ac:dyDescent="0.3">
      <c r="A244" s="804"/>
      <c r="B244" s="804"/>
      <c r="C244" s="804"/>
      <c r="D244" s="804"/>
      <c r="E244" s="804"/>
      <c r="F244" s="200"/>
      <c r="G244" s="200"/>
      <c r="H244" s="196" t="str">
        <f>'SITE 12'!$H$121</f>
        <v>SITE 12</v>
      </c>
      <c r="I244" s="103">
        <f>'SITE 12'!$O$205</f>
        <v>0</v>
      </c>
      <c r="J244" s="103">
        <f>'SITE 12'!$O$229</f>
        <v>0</v>
      </c>
      <c r="K244" s="103">
        <f>'SITE 12'!$O$187</f>
        <v>0</v>
      </c>
      <c r="L244" s="103">
        <f>'SITE 12'!$O$187-'SITE 12'!$O$169</f>
        <v>0</v>
      </c>
      <c r="M244" s="103">
        <f>'SITE 12'!$O$187-'SITE 12'!$E$176</f>
        <v>0</v>
      </c>
      <c r="N244" s="103" t="e">
        <f>I244/N248</f>
        <v>#DIV/0!</v>
      </c>
      <c r="O244" s="103" t="e">
        <f>(I244/N248)*14</f>
        <v>#DIV/0!</v>
      </c>
      <c r="P244" s="103" t="e">
        <f>I244/M248</f>
        <v>#DIV/0!</v>
      </c>
    </row>
    <row r="245" spans="1:33" ht="53.4" hidden="1" thickBot="1" x14ac:dyDescent="0.3">
      <c r="A245" s="817"/>
      <c r="B245" s="805"/>
      <c r="C245" s="805"/>
      <c r="D245" s="805"/>
      <c r="E245" s="805"/>
      <c r="F245" s="201"/>
      <c r="G245" s="201"/>
      <c r="H245" s="197" t="s">
        <v>233</v>
      </c>
      <c r="I245" s="76" t="s">
        <v>246</v>
      </c>
      <c r="J245" s="76" t="s">
        <v>234</v>
      </c>
      <c r="K245" s="76" t="s">
        <v>242</v>
      </c>
      <c r="L245" s="76" t="s">
        <v>236</v>
      </c>
      <c r="M245" s="76" t="s">
        <v>237</v>
      </c>
      <c r="N245" s="76" t="s">
        <v>238</v>
      </c>
      <c r="O245" s="80" t="s">
        <v>2</v>
      </c>
      <c r="P245" s="85" t="s">
        <v>245</v>
      </c>
      <c r="Q245" s="86" t="s">
        <v>291</v>
      </c>
      <c r="R245" s="86" t="s">
        <v>292</v>
      </c>
      <c r="S245" s="81" t="s">
        <v>293</v>
      </c>
      <c r="T245" s="81" t="s">
        <v>299</v>
      </c>
      <c r="U245" s="81" t="s">
        <v>300</v>
      </c>
      <c r="V245" s="81" t="s">
        <v>294</v>
      </c>
      <c r="W245" s="81" t="s">
        <v>301</v>
      </c>
      <c r="X245" s="81" t="s">
        <v>302</v>
      </c>
      <c r="Y245" s="81" t="s">
        <v>296</v>
      </c>
      <c r="Z245" s="81" t="s">
        <v>303</v>
      </c>
      <c r="AA245" s="81" t="s">
        <v>304</v>
      </c>
      <c r="AB245" s="81" t="s">
        <v>297</v>
      </c>
      <c r="AC245" s="81" t="s">
        <v>305</v>
      </c>
      <c r="AD245" s="81" t="s">
        <v>306</v>
      </c>
      <c r="AE245" s="81" t="s">
        <v>295</v>
      </c>
      <c r="AF245" s="81" t="s">
        <v>307</v>
      </c>
      <c r="AG245" s="81" t="s">
        <v>308</v>
      </c>
    </row>
    <row r="246" spans="1:33" ht="12.75" hidden="1" customHeight="1" x14ac:dyDescent="0.25">
      <c r="A246" s="818"/>
      <c r="B246" s="806"/>
      <c r="C246" s="806"/>
      <c r="D246" s="806"/>
      <c r="E246" s="806"/>
      <c r="F246" s="204"/>
      <c r="G246" s="204"/>
      <c r="H246" s="108" t="s">
        <v>239</v>
      </c>
      <c r="I246" s="88">
        <f>'SITE 12'!$C$125</f>
        <v>0</v>
      </c>
      <c r="J246" s="89">
        <f>'SITE 12'!$D$125</f>
        <v>14</v>
      </c>
      <c r="K246" s="90">
        <f>'SITE 12'!$E$125</f>
        <v>2</v>
      </c>
      <c r="L246" s="90">
        <f>'SITE 12'!$F$125</f>
        <v>0</v>
      </c>
      <c r="M246" s="89">
        <f>I246*K246*L246</f>
        <v>0</v>
      </c>
      <c r="N246" s="91">
        <f>I246*J246*K246*L246</f>
        <v>0</v>
      </c>
      <c r="O246" s="23">
        <f>'SITE 12'!$I$125</f>
        <v>0</v>
      </c>
      <c r="P246" s="92">
        <f>'SITE 12'!$J$125</f>
        <v>0</v>
      </c>
      <c r="Q246" s="93"/>
      <c r="R246" s="93">
        <f>I246*(K246*1.25)*L246</f>
        <v>0</v>
      </c>
      <c r="S246" s="93"/>
      <c r="T246" s="93"/>
      <c r="U246" s="93"/>
      <c r="V246" s="93"/>
      <c r="W246" s="93"/>
      <c r="X246" s="93"/>
      <c r="Y246" s="93"/>
      <c r="Z246" s="93"/>
      <c r="AA246" s="93"/>
      <c r="AB246" s="93"/>
      <c r="AC246" s="93"/>
      <c r="AD246" s="93"/>
      <c r="AE246" s="93"/>
      <c r="AF246" s="93"/>
      <c r="AG246" s="93"/>
    </row>
    <row r="247" spans="1:33" ht="12.75" hidden="1" customHeight="1" x14ac:dyDescent="0.25">
      <c r="A247" s="818"/>
      <c r="B247" s="806"/>
      <c r="C247" s="806"/>
      <c r="D247" s="806"/>
      <c r="E247" s="806"/>
      <c r="F247" s="204"/>
      <c r="G247" s="204"/>
      <c r="H247" s="198" t="s">
        <v>222</v>
      </c>
      <c r="I247" s="96">
        <f>'SITE 12'!$C$126</f>
        <v>0</v>
      </c>
      <c r="J247" s="97">
        <f>'SITE 12'!$D$126</f>
        <v>14</v>
      </c>
      <c r="K247" s="98">
        <f>'SITE 12'!$E$126</f>
        <v>2</v>
      </c>
      <c r="L247" s="98">
        <f>'SITE 12'!$F$126</f>
        <v>0</v>
      </c>
      <c r="M247" s="89">
        <f>I247*K247*L247</f>
        <v>0</v>
      </c>
      <c r="N247" s="91">
        <f>I247*J247*K247*L247</f>
        <v>0</v>
      </c>
      <c r="O247" s="23">
        <f>'SITE 12'!$I$126</f>
        <v>0</v>
      </c>
      <c r="P247" s="92">
        <f>'SITE 12'!$J$126</f>
        <v>0</v>
      </c>
      <c r="Q247" s="93"/>
      <c r="R247" s="93">
        <f>I247*(K247*1.25)*L247</f>
        <v>0</v>
      </c>
      <c r="S247" s="93"/>
      <c r="T247" s="93"/>
      <c r="U247" s="93"/>
      <c r="V247" s="93"/>
      <c r="W247" s="93"/>
      <c r="X247" s="93"/>
      <c r="Y247" s="93"/>
      <c r="Z247" s="93"/>
      <c r="AA247" s="93"/>
      <c r="AB247" s="93"/>
      <c r="AC247" s="93"/>
      <c r="AD247" s="93"/>
      <c r="AE247" s="93"/>
      <c r="AF247" s="93"/>
      <c r="AG247" s="93"/>
    </row>
    <row r="248" spans="1:33" ht="13.5" hidden="1" customHeight="1" x14ac:dyDescent="0.25">
      <c r="A248" s="818"/>
      <c r="B248" s="806"/>
      <c r="C248" s="806"/>
      <c r="D248" s="806"/>
      <c r="E248" s="806"/>
      <c r="F248" s="204"/>
      <c r="G248" s="204"/>
      <c r="H248" s="199"/>
      <c r="I248" s="106"/>
      <c r="J248" s="106"/>
      <c r="K248" s="107"/>
      <c r="L248" s="108"/>
      <c r="M248" s="89">
        <f>SUM(M246:M247)</f>
        <v>0</v>
      </c>
      <c r="N248" s="89">
        <f>SUM(N246:N247)</f>
        <v>0</v>
      </c>
      <c r="O248" s="99" t="e">
        <f>'SITE 12'!$I$127</f>
        <v>#DIV/0!</v>
      </c>
      <c r="P248" s="92">
        <f>'SITE 12'!$J$127</f>
        <v>0</v>
      </c>
      <c r="Q248" s="93"/>
      <c r="R248" s="93">
        <f>SUM(R246:R247)+MAX(I246:I247)*2</f>
        <v>0</v>
      </c>
      <c r="S248" s="93">
        <f>'SITE 12'!$C$144</f>
        <v>0</v>
      </c>
      <c r="T248" s="93">
        <f>'SITE 12'!$D$144</f>
        <v>0</v>
      </c>
      <c r="U248" s="93">
        <f>'SITE 12'!$E$144</f>
        <v>0</v>
      </c>
      <c r="V248" s="93">
        <f>'SITE 12'!$C$162</f>
        <v>0</v>
      </c>
      <c r="W248" s="93" t="e">
        <f>'SITE 12'!$D$162</f>
        <v>#DIV/0!</v>
      </c>
      <c r="X248" s="93">
        <f>'SITE 12'!$E$162</f>
        <v>0</v>
      </c>
      <c r="Y248" s="93">
        <f>'SITE 12'!$C$138</f>
        <v>0</v>
      </c>
      <c r="Z248" s="93" t="e">
        <f>'SITE 12'!$D$138</f>
        <v>#DIV/0!</v>
      </c>
      <c r="AA248" s="93">
        <f>'SITE 12'!$E$138</f>
        <v>0</v>
      </c>
      <c r="AB248" s="93">
        <f>'SITE 12'!$C$168</f>
        <v>0</v>
      </c>
      <c r="AC248" s="93" t="e">
        <f>'SITE 12'!$D$168</f>
        <v>#DIV/0!</v>
      </c>
      <c r="AD248" s="93">
        <f>'SITE 12'!$E$168</f>
        <v>0</v>
      </c>
      <c r="AE248" s="93">
        <f>'SITE 12'!$C$176</f>
        <v>0</v>
      </c>
      <c r="AF248" s="93" t="e">
        <f>'SITE 12'!$D$176</f>
        <v>#DIV/0!</v>
      </c>
      <c r="AG248" s="93">
        <f>'SITE 12'!$E$176</f>
        <v>0</v>
      </c>
    </row>
    <row r="249" spans="1:33" ht="13.5" hidden="1" customHeight="1" x14ac:dyDescent="0.25">
      <c r="A249" s="818"/>
      <c r="B249" s="806"/>
      <c r="C249" s="806"/>
      <c r="D249" s="806"/>
      <c r="E249" s="806"/>
      <c r="F249" s="204"/>
      <c r="G249" s="204"/>
      <c r="V249" s="77" t="e">
        <f>(V248/(L246+L247)/2)-K246</f>
        <v>#DIV/0!</v>
      </c>
    </row>
    <row r="250" spans="1:33" ht="40.200000000000003" hidden="1" thickBot="1" x14ac:dyDescent="0.3">
      <c r="A250" s="803"/>
      <c r="B250" s="803"/>
      <c r="C250" s="803"/>
      <c r="D250" s="803"/>
      <c r="E250" s="803"/>
      <c r="F250" s="203"/>
      <c r="G250" s="200"/>
      <c r="H250" s="196" t="s">
        <v>276</v>
      </c>
      <c r="I250" s="83" t="s">
        <v>286</v>
      </c>
      <c r="J250" s="83" t="s">
        <v>285</v>
      </c>
      <c r="K250" s="83" t="s">
        <v>284</v>
      </c>
      <c r="L250" s="83" t="s">
        <v>287</v>
      </c>
      <c r="M250" s="83" t="s">
        <v>298</v>
      </c>
      <c r="N250" s="83" t="s">
        <v>289</v>
      </c>
      <c r="O250" s="83" t="s">
        <v>309</v>
      </c>
      <c r="P250" s="83" t="s">
        <v>288</v>
      </c>
      <c r="S250" s="101"/>
      <c r="T250" s="101"/>
      <c r="U250" s="101"/>
      <c r="V250" s="101"/>
      <c r="W250" s="101"/>
      <c r="X250" s="101"/>
      <c r="Y250" s="102"/>
      <c r="Z250" s="102"/>
      <c r="AA250" s="102"/>
      <c r="AB250" s="102"/>
      <c r="AC250" s="102"/>
      <c r="AD250" s="102"/>
      <c r="AE250" s="102"/>
    </row>
    <row r="251" spans="1:33" ht="13.8" hidden="1" thickBot="1" x14ac:dyDescent="0.3">
      <c r="A251" s="804"/>
      <c r="B251" s="804"/>
      <c r="C251" s="804"/>
      <c r="D251" s="804"/>
      <c r="E251" s="804"/>
      <c r="F251" s="200"/>
      <c r="G251" s="200"/>
      <c r="H251" s="196" t="str">
        <f>'SITE 13'!$H$121</f>
        <v>SITE 13</v>
      </c>
      <c r="I251" s="103">
        <f>'SITE 13'!$O$205</f>
        <v>0</v>
      </c>
      <c r="J251" s="103">
        <f>'SITE 13'!$O$229</f>
        <v>0</v>
      </c>
      <c r="K251" s="103">
        <f>'SITE 13'!$O$187</f>
        <v>0</v>
      </c>
      <c r="L251" s="103">
        <f>'SITE 13'!$O$187-'SITE 13'!$O$169</f>
        <v>0</v>
      </c>
      <c r="M251" s="103">
        <f>'SITE 13'!$O$187-'SITE 13'!$E$176</f>
        <v>0</v>
      </c>
      <c r="N251" s="103" t="e">
        <f>I251/N255</f>
        <v>#DIV/0!</v>
      </c>
      <c r="O251" s="103" t="e">
        <f>(I251/N255)*14</f>
        <v>#DIV/0!</v>
      </c>
      <c r="P251" s="103" t="e">
        <f>I251/M255</f>
        <v>#DIV/0!</v>
      </c>
    </row>
    <row r="252" spans="1:33" ht="53.4" hidden="1" thickBot="1" x14ac:dyDescent="0.3">
      <c r="A252" s="817"/>
      <c r="B252" s="805"/>
      <c r="C252" s="805"/>
      <c r="D252" s="805"/>
      <c r="E252" s="805"/>
      <c r="F252" s="201"/>
      <c r="G252" s="201"/>
      <c r="H252" s="197" t="s">
        <v>233</v>
      </c>
      <c r="I252" s="76" t="s">
        <v>246</v>
      </c>
      <c r="J252" s="76" t="s">
        <v>234</v>
      </c>
      <c r="K252" s="76" t="s">
        <v>242</v>
      </c>
      <c r="L252" s="76" t="s">
        <v>236</v>
      </c>
      <c r="M252" s="76" t="s">
        <v>237</v>
      </c>
      <c r="N252" s="76" t="s">
        <v>238</v>
      </c>
      <c r="O252" s="80" t="s">
        <v>2</v>
      </c>
      <c r="P252" s="85" t="s">
        <v>245</v>
      </c>
      <c r="Q252" s="86" t="s">
        <v>291</v>
      </c>
      <c r="R252" s="86" t="s">
        <v>292</v>
      </c>
      <c r="S252" s="81" t="s">
        <v>293</v>
      </c>
      <c r="T252" s="81" t="s">
        <v>299</v>
      </c>
      <c r="U252" s="81" t="s">
        <v>300</v>
      </c>
      <c r="V252" s="81" t="s">
        <v>294</v>
      </c>
      <c r="W252" s="81" t="s">
        <v>301</v>
      </c>
      <c r="X252" s="81" t="s">
        <v>302</v>
      </c>
      <c r="Y252" s="81" t="s">
        <v>296</v>
      </c>
      <c r="Z252" s="81" t="s">
        <v>303</v>
      </c>
      <c r="AA252" s="81" t="s">
        <v>304</v>
      </c>
      <c r="AB252" s="81" t="s">
        <v>297</v>
      </c>
      <c r="AC252" s="81" t="s">
        <v>305</v>
      </c>
      <c r="AD252" s="81" t="s">
        <v>306</v>
      </c>
      <c r="AE252" s="81" t="s">
        <v>295</v>
      </c>
      <c r="AF252" s="81" t="s">
        <v>307</v>
      </c>
      <c r="AG252" s="81" t="s">
        <v>308</v>
      </c>
    </row>
    <row r="253" spans="1:33" ht="12.75" hidden="1" customHeight="1" x14ac:dyDescent="0.25">
      <c r="A253" s="818"/>
      <c r="B253" s="806"/>
      <c r="C253" s="806"/>
      <c r="D253" s="806"/>
      <c r="E253" s="806"/>
      <c r="F253" s="204"/>
      <c r="G253" s="204"/>
      <c r="H253" s="108" t="s">
        <v>239</v>
      </c>
      <c r="I253" s="88">
        <f>'SITE 13'!$C$125</f>
        <v>0</v>
      </c>
      <c r="J253" s="89">
        <f>'SITE 13'!$D$125</f>
        <v>14</v>
      </c>
      <c r="K253" s="90">
        <f>'SITE 13'!$E$125</f>
        <v>2</v>
      </c>
      <c r="L253" s="90">
        <f>'SITE 13'!$F$125</f>
        <v>0</v>
      </c>
      <c r="M253" s="89">
        <f>I253*K253*L253</f>
        <v>0</v>
      </c>
      <c r="N253" s="91">
        <f>I253*J253*K253*L253</f>
        <v>0</v>
      </c>
      <c r="O253" s="23">
        <f>'SITE 13'!$I$125</f>
        <v>0</v>
      </c>
      <c r="P253" s="92">
        <f>'SITE 13'!$J$125</f>
        <v>0</v>
      </c>
      <c r="Q253" s="93"/>
      <c r="R253" s="93">
        <f>I253*(K253*1.25)*L253</f>
        <v>0</v>
      </c>
      <c r="S253" s="93"/>
      <c r="T253" s="93"/>
      <c r="U253" s="93"/>
      <c r="V253" s="93"/>
      <c r="W253" s="93"/>
      <c r="X253" s="93"/>
      <c r="Y253" s="93"/>
      <c r="Z253" s="93"/>
      <c r="AA253" s="93"/>
      <c r="AB253" s="93"/>
      <c r="AC253" s="93"/>
      <c r="AD253" s="93"/>
      <c r="AE253" s="93"/>
      <c r="AF253" s="93"/>
      <c r="AG253" s="93"/>
    </row>
    <row r="254" spans="1:33" ht="12.75" hidden="1" customHeight="1" x14ac:dyDescent="0.25">
      <c r="A254" s="818"/>
      <c r="B254" s="806"/>
      <c r="C254" s="806"/>
      <c r="D254" s="806"/>
      <c r="E254" s="806"/>
      <c r="F254" s="204"/>
      <c r="G254" s="204"/>
      <c r="H254" s="198" t="s">
        <v>222</v>
      </c>
      <c r="I254" s="96">
        <f>'SITE 13'!$C$126</f>
        <v>0</v>
      </c>
      <c r="J254" s="97">
        <f>'SITE 13'!$D$126</f>
        <v>14</v>
      </c>
      <c r="K254" s="98">
        <f>'SITE 13'!$E$126</f>
        <v>2</v>
      </c>
      <c r="L254" s="98">
        <f>'SITE 13'!$F$126</f>
        <v>0</v>
      </c>
      <c r="M254" s="89">
        <f>I254*K254*L254</f>
        <v>0</v>
      </c>
      <c r="N254" s="91">
        <f>I254*J254*K254*L254</f>
        <v>0</v>
      </c>
      <c r="O254" s="23">
        <f>'SITE 13'!$I$126</f>
        <v>0</v>
      </c>
      <c r="P254" s="92">
        <f>'SITE 13'!$J$126</f>
        <v>0</v>
      </c>
      <c r="Q254" s="93"/>
      <c r="R254" s="93">
        <f>I254*(K254*1.25)*L254</f>
        <v>0</v>
      </c>
      <c r="S254" s="93"/>
      <c r="T254" s="93"/>
      <c r="U254" s="93"/>
      <c r="V254" s="93"/>
      <c r="W254" s="93"/>
      <c r="X254" s="93"/>
      <c r="Y254" s="93"/>
      <c r="Z254" s="93"/>
      <c r="AA254" s="93"/>
      <c r="AB254" s="93"/>
      <c r="AC254" s="93"/>
      <c r="AD254" s="93"/>
      <c r="AE254" s="93"/>
      <c r="AF254" s="93"/>
      <c r="AG254" s="93"/>
    </row>
    <row r="255" spans="1:33" ht="13.5" hidden="1" customHeight="1" x14ac:dyDescent="0.25">
      <c r="A255" s="818"/>
      <c r="B255" s="806"/>
      <c r="C255" s="806"/>
      <c r="D255" s="806"/>
      <c r="E255" s="806"/>
      <c r="F255" s="204"/>
      <c r="G255" s="204"/>
      <c r="H255" s="199"/>
      <c r="I255" s="106"/>
      <c r="J255" s="106"/>
      <c r="K255" s="107"/>
      <c r="L255" s="108"/>
      <c r="M255" s="89">
        <f>SUM(M253:M254)</f>
        <v>0</v>
      </c>
      <c r="N255" s="89">
        <f>SUM(N253:N254)</f>
        <v>0</v>
      </c>
      <c r="O255" s="99" t="e">
        <f>'SITE 13'!$I$127</f>
        <v>#DIV/0!</v>
      </c>
      <c r="P255" s="92">
        <f>'SITE 13'!$J$127</f>
        <v>0</v>
      </c>
      <c r="Q255" s="93"/>
      <c r="R255" s="93">
        <f>SUM(R253:R254)+MAX(I253:I254)*2</f>
        <v>0</v>
      </c>
      <c r="S255" s="93">
        <f>'SITE 13'!$C$144</f>
        <v>0</v>
      </c>
      <c r="T255" s="93">
        <f>'SITE 13'!$D$144</f>
        <v>0</v>
      </c>
      <c r="U255" s="93">
        <f>'SITE 13'!$E$144</f>
        <v>0</v>
      </c>
      <c r="V255" s="93">
        <f>'SITE 13'!$C$162</f>
        <v>0</v>
      </c>
      <c r="W255" s="93" t="e">
        <f>'SITE 13'!$D$162</f>
        <v>#DIV/0!</v>
      </c>
      <c r="X255" s="93">
        <f>'SITE 13'!$E$162</f>
        <v>0</v>
      </c>
      <c r="Y255" s="93">
        <f>'SITE 13'!$C$138</f>
        <v>0</v>
      </c>
      <c r="Z255" s="93" t="e">
        <f>'SITE 13'!$D$138</f>
        <v>#DIV/0!</v>
      </c>
      <c r="AA255" s="93">
        <f>'SITE 13'!$E$138</f>
        <v>0</v>
      </c>
      <c r="AB255" s="93">
        <f>'SITE 13'!$C$168</f>
        <v>0</v>
      </c>
      <c r="AC255" s="93" t="e">
        <f>'SITE 13'!$D$168</f>
        <v>#DIV/0!</v>
      </c>
      <c r="AD255" s="93">
        <f>'SITE 13'!$E$168</f>
        <v>0</v>
      </c>
      <c r="AE255" s="93">
        <f>'SITE 13'!$C$176</f>
        <v>0</v>
      </c>
      <c r="AF255" s="93" t="e">
        <f>'SITE 13'!$D$176</f>
        <v>#DIV/0!</v>
      </c>
      <c r="AG255" s="93">
        <f>'SITE 13'!$E$176</f>
        <v>0</v>
      </c>
    </row>
    <row r="256" spans="1:33" ht="13.5" hidden="1" customHeight="1" x14ac:dyDescent="0.25">
      <c r="A256" s="818"/>
      <c r="B256" s="806"/>
      <c r="C256" s="806"/>
      <c r="D256" s="806"/>
      <c r="E256" s="806"/>
      <c r="F256" s="204"/>
      <c r="G256" s="204"/>
      <c r="V256" s="77" t="e">
        <f>(V255/(L253+L254)/2)-K253</f>
        <v>#DIV/0!</v>
      </c>
    </row>
    <row r="257" spans="1:33" ht="40.200000000000003" hidden="1" thickBot="1" x14ac:dyDescent="0.3">
      <c r="A257" s="803"/>
      <c r="B257" s="803"/>
      <c r="C257" s="803"/>
      <c r="D257" s="803"/>
      <c r="E257" s="803"/>
      <c r="F257" s="203"/>
      <c r="G257" s="200"/>
      <c r="H257" s="196" t="s">
        <v>276</v>
      </c>
      <c r="I257" s="83" t="s">
        <v>286</v>
      </c>
      <c r="J257" s="83" t="s">
        <v>285</v>
      </c>
      <c r="K257" s="83" t="s">
        <v>284</v>
      </c>
      <c r="L257" s="83" t="s">
        <v>287</v>
      </c>
      <c r="M257" s="83" t="s">
        <v>298</v>
      </c>
      <c r="N257" s="83" t="s">
        <v>289</v>
      </c>
      <c r="O257" s="83" t="s">
        <v>309</v>
      </c>
      <c r="P257" s="83" t="s">
        <v>288</v>
      </c>
      <c r="S257" s="101"/>
      <c r="T257" s="101"/>
      <c r="U257" s="101"/>
      <c r="V257" s="101"/>
      <c r="W257" s="101"/>
      <c r="X257" s="101"/>
      <c r="Y257" s="102"/>
      <c r="Z257" s="102"/>
      <c r="AA257" s="102"/>
      <c r="AB257" s="102"/>
      <c r="AC257" s="102"/>
      <c r="AD257" s="102"/>
      <c r="AE257" s="102"/>
    </row>
    <row r="258" spans="1:33" ht="13.8" hidden="1" thickBot="1" x14ac:dyDescent="0.3">
      <c r="A258" s="804"/>
      <c r="B258" s="804"/>
      <c r="C258" s="804"/>
      <c r="D258" s="804"/>
      <c r="E258" s="804"/>
      <c r="F258" s="200"/>
      <c r="G258" s="200"/>
      <c r="H258" s="196" t="str">
        <f>'SITE 14'!$H$121</f>
        <v>SITE 14</v>
      </c>
      <c r="I258" s="103">
        <f>'SITE 14'!$O$205</f>
        <v>0</v>
      </c>
      <c r="J258" s="103">
        <f>'SITE 14'!$O$229</f>
        <v>0</v>
      </c>
      <c r="K258" s="103">
        <f>'SITE 14'!$O$187</f>
        <v>0</v>
      </c>
      <c r="L258" s="103">
        <f>'SITE 14'!$O$187-'SITE 14'!$O$169</f>
        <v>0</v>
      </c>
      <c r="M258" s="103">
        <f>'SITE 14'!$O$187-'SITE 14'!$E$176</f>
        <v>0</v>
      </c>
      <c r="N258" s="103" t="e">
        <f>I258/N262</f>
        <v>#DIV/0!</v>
      </c>
      <c r="O258" s="103" t="e">
        <f>(I258/N262)*14</f>
        <v>#DIV/0!</v>
      </c>
      <c r="P258" s="103" t="e">
        <f>I258/M262</f>
        <v>#DIV/0!</v>
      </c>
    </row>
    <row r="259" spans="1:33" ht="53.4" hidden="1" thickBot="1" x14ac:dyDescent="0.3">
      <c r="A259" s="817"/>
      <c r="B259" s="805"/>
      <c r="C259" s="805"/>
      <c r="D259" s="805"/>
      <c r="E259" s="805"/>
      <c r="F259" s="201"/>
      <c r="G259" s="201"/>
      <c r="H259" s="197" t="s">
        <v>233</v>
      </c>
      <c r="I259" s="76" t="s">
        <v>246</v>
      </c>
      <c r="J259" s="76" t="s">
        <v>234</v>
      </c>
      <c r="K259" s="76" t="s">
        <v>242</v>
      </c>
      <c r="L259" s="76" t="s">
        <v>236</v>
      </c>
      <c r="M259" s="76" t="s">
        <v>237</v>
      </c>
      <c r="N259" s="76" t="s">
        <v>238</v>
      </c>
      <c r="O259" s="80" t="s">
        <v>2</v>
      </c>
      <c r="P259" s="85" t="s">
        <v>245</v>
      </c>
      <c r="Q259" s="86" t="s">
        <v>291</v>
      </c>
      <c r="R259" s="86" t="s">
        <v>292</v>
      </c>
      <c r="S259" s="81" t="s">
        <v>293</v>
      </c>
      <c r="T259" s="81" t="s">
        <v>299</v>
      </c>
      <c r="U259" s="81" t="s">
        <v>300</v>
      </c>
      <c r="V259" s="81" t="s">
        <v>294</v>
      </c>
      <c r="W259" s="81" t="s">
        <v>301</v>
      </c>
      <c r="X259" s="81" t="s">
        <v>302</v>
      </c>
      <c r="Y259" s="81" t="s">
        <v>296</v>
      </c>
      <c r="Z259" s="81" t="s">
        <v>303</v>
      </c>
      <c r="AA259" s="81" t="s">
        <v>304</v>
      </c>
      <c r="AB259" s="81" t="s">
        <v>297</v>
      </c>
      <c r="AC259" s="81" t="s">
        <v>305</v>
      </c>
      <c r="AD259" s="81" t="s">
        <v>306</v>
      </c>
      <c r="AE259" s="81" t="s">
        <v>295</v>
      </c>
      <c r="AF259" s="81" t="s">
        <v>307</v>
      </c>
      <c r="AG259" s="81" t="s">
        <v>308</v>
      </c>
    </row>
    <row r="260" spans="1:33" ht="12.75" hidden="1" customHeight="1" x14ac:dyDescent="0.25">
      <c r="A260" s="818"/>
      <c r="B260" s="806"/>
      <c r="C260" s="806"/>
      <c r="D260" s="806"/>
      <c r="E260" s="806"/>
      <c r="F260" s="204"/>
      <c r="G260" s="204"/>
      <c r="H260" s="108" t="s">
        <v>239</v>
      </c>
      <c r="I260" s="88">
        <f>'SITE 14'!$C$125</f>
        <v>0</v>
      </c>
      <c r="J260" s="89">
        <f>'SITE 14'!$D$125</f>
        <v>14</v>
      </c>
      <c r="K260" s="90">
        <f>'SITE 14'!$E$125</f>
        <v>2</v>
      </c>
      <c r="L260" s="90">
        <f>'SITE 14'!$F$125</f>
        <v>0</v>
      </c>
      <c r="M260" s="89">
        <f>I260*K260*L260</f>
        <v>0</v>
      </c>
      <c r="N260" s="91">
        <f>I260*J260*K260*L260</f>
        <v>0</v>
      </c>
      <c r="O260" s="23">
        <f>'SITE 14'!$I$125</f>
        <v>0</v>
      </c>
      <c r="P260" s="92">
        <f>'SITE 14'!$J$125</f>
        <v>0</v>
      </c>
      <c r="Q260" s="93"/>
      <c r="R260" s="93">
        <f>I260*(K260*1.25)*L260</f>
        <v>0</v>
      </c>
      <c r="S260" s="93"/>
      <c r="T260" s="93"/>
      <c r="U260" s="93"/>
      <c r="V260" s="93"/>
      <c r="W260" s="93"/>
      <c r="X260" s="93"/>
      <c r="Y260" s="93"/>
      <c r="Z260" s="93"/>
      <c r="AA260" s="93"/>
      <c r="AB260" s="93"/>
      <c r="AC260" s="93"/>
      <c r="AD260" s="93"/>
      <c r="AE260" s="93"/>
      <c r="AF260" s="93"/>
      <c r="AG260" s="93"/>
    </row>
    <row r="261" spans="1:33" ht="12.75" hidden="1" customHeight="1" x14ac:dyDescent="0.25">
      <c r="A261" s="818"/>
      <c r="B261" s="806"/>
      <c r="C261" s="806"/>
      <c r="D261" s="806"/>
      <c r="E261" s="806"/>
      <c r="F261" s="204"/>
      <c r="G261" s="204"/>
      <c r="H261" s="198" t="s">
        <v>222</v>
      </c>
      <c r="I261" s="96">
        <f>'SITE 14'!$C$126</f>
        <v>0</v>
      </c>
      <c r="J261" s="97">
        <f>'SITE 14'!$D$126</f>
        <v>14</v>
      </c>
      <c r="K261" s="98">
        <f>'SITE 14'!$E$126</f>
        <v>2</v>
      </c>
      <c r="L261" s="98">
        <f>'SITE 14'!$F$126</f>
        <v>0</v>
      </c>
      <c r="M261" s="89">
        <f>I261*K261*L261</f>
        <v>0</v>
      </c>
      <c r="N261" s="91">
        <f>I261*J261*K261*L261</f>
        <v>0</v>
      </c>
      <c r="O261" s="23">
        <f>'SITE 14'!$I$126</f>
        <v>0</v>
      </c>
      <c r="P261" s="92">
        <f>'SITE 14'!$J$126</f>
        <v>0</v>
      </c>
      <c r="Q261" s="93"/>
      <c r="R261" s="93">
        <f>I261*(K261*1.25)*L261</f>
        <v>0</v>
      </c>
      <c r="S261" s="93"/>
      <c r="T261" s="93"/>
      <c r="U261" s="93"/>
      <c r="V261" s="93"/>
      <c r="W261" s="93"/>
      <c r="X261" s="93"/>
      <c r="Y261" s="93"/>
      <c r="Z261" s="93"/>
      <c r="AA261" s="93"/>
      <c r="AB261" s="93"/>
      <c r="AC261" s="93"/>
      <c r="AD261" s="93"/>
      <c r="AE261" s="93"/>
      <c r="AF261" s="93"/>
      <c r="AG261" s="93"/>
    </row>
    <row r="262" spans="1:33" ht="13.5" hidden="1" customHeight="1" x14ac:dyDescent="0.25">
      <c r="A262" s="818"/>
      <c r="B262" s="806"/>
      <c r="C262" s="806"/>
      <c r="D262" s="806"/>
      <c r="E262" s="806"/>
      <c r="F262" s="204"/>
      <c r="G262" s="204"/>
      <c r="H262" s="199"/>
      <c r="I262" s="106"/>
      <c r="J262" s="106"/>
      <c r="K262" s="107"/>
      <c r="L262" s="108"/>
      <c r="M262" s="89">
        <f>SUM(M260:M261)</f>
        <v>0</v>
      </c>
      <c r="N262" s="89">
        <f>SUM(N260:N261)</f>
        <v>0</v>
      </c>
      <c r="O262" s="99" t="e">
        <f>'SITE 14'!$I$127</f>
        <v>#DIV/0!</v>
      </c>
      <c r="P262" s="92">
        <f>'SITE 14'!$J$127</f>
        <v>0</v>
      </c>
      <c r="Q262" s="93"/>
      <c r="R262" s="93">
        <f>SUM(R260:R261)+MAX(I260:I261)*2</f>
        <v>0</v>
      </c>
      <c r="S262" s="93">
        <f>'SITE 14'!$C$144</f>
        <v>0</v>
      </c>
      <c r="T262" s="93">
        <f>'SITE 14'!$D$144</f>
        <v>0</v>
      </c>
      <c r="U262" s="93">
        <f>'SITE 14'!$E$144</f>
        <v>0</v>
      </c>
      <c r="V262" s="93">
        <f>'SITE 14'!$C$162</f>
        <v>0</v>
      </c>
      <c r="W262" s="93" t="e">
        <f>'SITE 14'!$D$162</f>
        <v>#DIV/0!</v>
      </c>
      <c r="X262" s="93">
        <f>'SITE 14'!$E$162</f>
        <v>0</v>
      </c>
      <c r="Y262" s="93">
        <f>'SITE 14'!$C$138</f>
        <v>0</v>
      </c>
      <c r="Z262" s="93" t="e">
        <f>'SITE 14'!$D$138</f>
        <v>#DIV/0!</v>
      </c>
      <c r="AA262" s="93">
        <f>'SITE 14'!$E$138</f>
        <v>0</v>
      </c>
      <c r="AB262" s="93">
        <f>'SITE 14'!$C$168</f>
        <v>0</v>
      </c>
      <c r="AC262" s="93" t="e">
        <f>'SITE 14'!$D$168</f>
        <v>#DIV/0!</v>
      </c>
      <c r="AD262" s="93">
        <f>'SITE 14'!$E$168</f>
        <v>0</v>
      </c>
      <c r="AE262" s="93">
        <f>'SITE 14'!$C$176</f>
        <v>0</v>
      </c>
      <c r="AF262" s="93" t="e">
        <f>'SITE 14'!$D$176</f>
        <v>#DIV/0!</v>
      </c>
      <c r="AG262" s="93">
        <f>'SITE 14'!$E$176</f>
        <v>0</v>
      </c>
    </row>
    <row r="263" spans="1:33" ht="13.5" hidden="1" customHeight="1" x14ac:dyDescent="0.25">
      <c r="A263" s="818"/>
      <c r="B263" s="806"/>
      <c r="C263" s="806"/>
      <c r="D263" s="806"/>
      <c r="E263" s="806"/>
      <c r="F263" s="204"/>
      <c r="G263" s="204"/>
      <c r="V263" s="77" t="e">
        <f>(V262/(L260+L261)/2)-K260</f>
        <v>#DIV/0!</v>
      </c>
    </row>
    <row r="264" spans="1:33" ht="40.200000000000003" hidden="1" thickBot="1" x14ac:dyDescent="0.3">
      <c r="A264" s="803"/>
      <c r="B264" s="803"/>
      <c r="C264" s="803"/>
      <c r="D264" s="803"/>
      <c r="E264" s="803"/>
      <c r="F264" s="203"/>
      <c r="G264" s="200"/>
      <c r="H264" s="196" t="s">
        <v>276</v>
      </c>
      <c r="I264" s="83" t="s">
        <v>286</v>
      </c>
      <c r="J264" s="83" t="s">
        <v>285</v>
      </c>
      <c r="K264" s="83" t="s">
        <v>284</v>
      </c>
      <c r="L264" s="83" t="s">
        <v>287</v>
      </c>
      <c r="M264" s="83" t="s">
        <v>298</v>
      </c>
      <c r="N264" s="83" t="s">
        <v>289</v>
      </c>
      <c r="O264" s="83" t="s">
        <v>309</v>
      </c>
      <c r="P264" s="83" t="s">
        <v>288</v>
      </c>
      <c r="S264" s="101"/>
      <c r="T264" s="101"/>
      <c r="U264" s="101"/>
      <c r="V264" s="101"/>
      <c r="W264" s="101"/>
      <c r="X264" s="101"/>
      <c r="Y264" s="102"/>
      <c r="Z264" s="102"/>
      <c r="AA264" s="102"/>
      <c r="AB264" s="102"/>
      <c r="AC264" s="102"/>
      <c r="AD264" s="102"/>
      <c r="AE264" s="102"/>
    </row>
    <row r="265" spans="1:33" ht="13.8" hidden="1" thickBot="1" x14ac:dyDescent="0.3">
      <c r="A265" s="804"/>
      <c r="B265" s="804"/>
      <c r="C265" s="804"/>
      <c r="D265" s="804"/>
      <c r="E265" s="804"/>
      <c r="F265" s="200"/>
      <c r="G265" s="200"/>
      <c r="H265" s="196" t="str">
        <f>'SITE 15'!$H$121</f>
        <v>SITE 15</v>
      </c>
      <c r="I265" s="103">
        <f>'SITE 15'!$O$205</f>
        <v>0</v>
      </c>
      <c r="J265" s="103">
        <f>'SITE 15'!$O$229</f>
        <v>0</v>
      </c>
      <c r="K265" s="103">
        <f>'SITE 15'!$O$187</f>
        <v>0</v>
      </c>
      <c r="L265" s="103">
        <f>'SITE 15'!$O$187-'SITE 15'!$O$169</f>
        <v>0</v>
      </c>
      <c r="M265" s="103">
        <f>'SITE 15'!$O$187-'SITE 15'!$E$176</f>
        <v>0</v>
      </c>
      <c r="N265" s="103" t="e">
        <f>I265/N269</f>
        <v>#DIV/0!</v>
      </c>
      <c r="O265" s="103" t="e">
        <f>(I265/N269)*14</f>
        <v>#DIV/0!</v>
      </c>
      <c r="P265" s="103" t="e">
        <f>I265/M269</f>
        <v>#DIV/0!</v>
      </c>
    </row>
    <row r="266" spans="1:33" ht="53.4" hidden="1" thickBot="1" x14ac:dyDescent="0.3">
      <c r="A266" s="817"/>
      <c r="B266" s="805"/>
      <c r="C266" s="805"/>
      <c r="D266" s="805"/>
      <c r="E266" s="805"/>
      <c r="F266" s="201"/>
      <c r="G266" s="201"/>
      <c r="H266" s="197" t="s">
        <v>233</v>
      </c>
      <c r="I266" s="76" t="s">
        <v>246</v>
      </c>
      <c r="J266" s="76" t="s">
        <v>234</v>
      </c>
      <c r="K266" s="76" t="s">
        <v>242</v>
      </c>
      <c r="L266" s="76" t="s">
        <v>236</v>
      </c>
      <c r="M266" s="76" t="s">
        <v>237</v>
      </c>
      <c r="N266" s="76" t="s">
        <v>238</v>
      </c>
      <c r="O266" s="80" t="s">
        <v>2</v>
      </c>
      <c r="P266" s="85" t="s">
        <v>245</v>
      </c>
      <c r="Q266" s="86" t="s">
        <v>291</v>
      </c>
      <c r="R266" s="86" t="s">
        <v>292</v>
      </c>
      <c r="S266" s="81" t="s">
        <v>293</v>
      </c>
      <c r="T266" s="81" t="s">
        <v>299</v>
      </c>
      <c r="U266" s="81" t="s">
        <v>300</v>
      </c>
      <c r="V266" s="81" t="s">
        <v>294</v>
      </c>
      <c r="W266" s="81" t="s">
        <v>301</v>
      </c>
      <c r="X266" s="81" t="s">
        <v>302</v>
      </c>
      <c r="Y266" s="81" t="s">
        <v>296</v>
      </c>
      <c r="Z266" s="81" t="s">
        <v>303</v>
      </c>
      <c r="AA266" s="81" t="s">
        <v>304</v>
      </c>
      <c r="AB266" s="81" t="s">
        <v>297</v>
      </c>
      <c r="AC266" s="81" t="s">
        <v>305</v>
      </c>
      <c r="AD266" s="81" t="s">
        <v>306</v>
      </c>
      <c r="AE266" s="81" t="s">
        <v>295</v>
      </c>
      <c r="AF266" s="81" t="s">
        <v>307</v>
      </c>
      <c r="AG266" s="81" t="s">
        <v>308</v>
      </c>
    </row>
    <row r="267" spans="1:33" ht="12.75" hidden="1" customHeight="1" x14ac:dyDescent="0.25">
      <c r="A267" s="818"/>
      <c r="B267" s="806"/>
      <c r="C267" s="806"/>
      <c r="D267" s="806"/>
      <c r="E267" s="806"/>
      <c r="F267" s="204"/>
      <c r="G267" s="204"/>
      <c r="H267" s="108" t="s">
        <v>239</v>
      </c>
      <c r="I267" s="88">
        <f>'SITE 15'!$C$125</f>
        <v>0</v>
      </c>
      <c r="J267" s="89">
        <f>'SITE 15'!$D$125</f>
        <v>14</v>
      </c>
      <c r="K267" s="90">
        <f>'SITE 15'!$E$125</f>
        <v>2</v>
      </c>
      <c r="L267" s="90">
        <f>'SITE 15'!$F$125</f>
        <v>0</v>
      </c>
      <c r="M267" s="89">
        <f>I267*K267*L267</f>
        <v>0</v>
      </c>
      <c r="N267" s="91">
        <f>I267*J267*K267*L267</f>
        <v>0</v>
      </c>
      <c r="O267" s="23">
        <f>'SITE 15'!$I$125</f>
        <v>0</v>
      </c>
      <c r="P267" s="92">
        <f>'SITE 15'!$J$125</f>
        <v>0</v>
      </c>
      <c r="Q267" s="93"/>
      <c r="R267" s="93">
        <f>I267*(K267*1.25)*L267</f>
        <v>0</v>
      </c>
      <c r="S267" s="93"/>
      <c r="T267" s="93"/>
      <c r="U267" s="93"/>
      <c r="V267" s="93"/>
      <c r="W267" s="93"/>
      <c r="X267" s="93"/>
      <c r="Y267" s="93"/>
      <c r="Z267" s="93"/>
      <c r="AA267" s="93"/>
      <c r="AB267" s="93"/>
      <c r="AC267" s="93"/>
      <c r="AD267" s="93"/>
      <c r="AE267" s="93"/>
      <c r="AF267" s="93"/>
      <c r="AG267" s="93"/>
    </row>
    <row r="268" spans="1:33" ht="12.75" hidden="1" customHeight="1" x14ac:dyDescent="0.25">
      <c r="A268" s="818"/>
      <c r="B268" s="806"/>
      <c r="C268" s="806"/>
      <c r="D268" s="806"/>
      <c r="E268" s="806"/>
      <c r="F268" s="204"/>
      <c r="G268" s="204"/>
      <c r="H268" s="198" t="s">
        <v>222</v>
      </c>
      <c r="I268" s="96">
        <f>'SITE 15'!$C$126</f>
        <v>0</v>
      </c>
      <c r="J268" s="97">
        <f>'SITE 15'!$D$126</f>
        <v>14</v>
      </c>
      <c r="K268" s="98">
        <f>'SITE 15'!$E$126</f>
        <v>2</v>
      </c>
      <c r="L268" s="98">
        <f>'SITE 15'!$F$126</f>
        <v>0</v>
      </c>
      <c r="M268" s="89">
        <f>I268*K268*L268</f>
        <v>0</v>
      </c>
      <c r="N268" s="91">
        <f>I268*J268*K268*L268</f>
        <v>0</v>
      </c>
      <c r="O268" s="23">
        <f>'SITE 15'!$I$126</f>
        <v>0</v>
      </c>
      <c r="P268" s="92">
        <f>'SITE 15'!$J$126</f>
        <v>0</v>
      </c>
      <c r="Q268" s="93"/>
      <c r="R268" s="93">
        <f>I268*(K268*1.25)*L268</f>
        <v>0</v>
      </c>
      <c r="S268" s="93"/>
      <c r="T268" s="93"/>
      <c r="U268" s="93"/>
      <c r="V268" s="93"/>
      <c r="W268" s="93"/>
      <c r="X268" s="93"/>
      <c r="Y268" s="93"/>
      <c r="Z268" s="93"/>
      <c r="AA268" s="93"/>
      <c r="AB268" s="93"/>
      <c r="AC268" s="93"/>
      <c r="AD268" s="93"/>
      <c r="AE268" s="93"/>
      <c r="AF268" s="93"/>
      <c r="AG268" s="93"/>
    </row>
    <row r="269" spans="1:33" ht="13.5" hidden="1" customHeight="1" x14ac:dyDescent="0.25">
      <c r="A269" s="818"/>
      <c r="B269" s="806"/>
      <c r="C269" s="806"/>
      <c r="D269" s="806"/>
      <c r="E269" s="806"/>
      <c r="F269" s="204"/>
      <c r="G269" s="204"/>
      <c r="H269" s="199"/>
      <c r="I269" s="106"/>
      <c r="J269" s="106"/>
      <c r="K269" s="107"/>
      <c r="L269" s="108"/>
      <c r="M269" s="89">
        <f>SUM(M267:M268)</f>
        <v>0</v>
      </c>
      <c r="N269" s="89">
        <f>SUM(N267:N268)</f>
        <v>0</v>
      </c>
      <c r="O269" s="99" t="e">
        <f>'SITE 15'!$I$127</f>
        <v>#DIV/0!</v>
      </c>
      <c r="P269" s="92">
        <f>'SITE 15'!$J$127</f>
        <v>0</v>
      </c>
      <c r="Q269" s="93"/>
      <c r="R269" s="93">
        <f>SUM(R267:R268)+MAX(I267:I268)*2</f>
        <v>0</v>
      </c>
      <c r="S269" s="93">
        <f>'SITE 15'!$C$144</f>
        <v>0</v>
      </c>
      <c r="T269" s="93">
        <f>'SITE 15'!$D$144</f>
        <v>0</v>
      </c>
      <c r="U269" s="93">
        <f>'SITE 15'!$E$144</f>
        <v>0</v>
      </c>
      <c r="V269" s="93">
        <f>'SITE 15'!$C$162</f>
        <v>0</v>
      </c>
      <c r="W269" s="93" t="e">
        <f>'SITE 15'!$D$162</f>
        <v>#DIV/0!</v>
      </c>
      <c r="X269" s="93">
        <f>'SITE 15'!$E$162</f>
        <v>0</v>
      </c>
      <c r="Y269" s="93">
        <f>'SITE 15'!$C$138</f>
        <v>0</v>
      </c>
      <c r="Z269" s="93" t="e">
        <f>'SITE 15'!$D$138</f>
        <v>#DIV/0!</v>
      </c>
      <c r="AA269" s="93">
        <f>'SITE 15'!$E$138</f>
        <v>0</v>
      </c>
      <c r="AB269" s="93">
        <f>'SITE 15'!$C$168</f>
        <v>0</v>
      </c>
      <c r="AC269" s="93" t="e">
        <f>'SITE 15'!$D$168</f>
        <v>#DIV/0!</v>
      </c>
      <c r="AD269" s="93">
        <f>'SITE 15'!$E$168</f>
        <v>0</v>
      </c>
      <c r="AE269" s="93">
        <f>'SITE 15'!$C$176</f>
        <v>0</v>
      </c>
      <c r="AF269" s="93" t="e">
        <f>'SITE 15'!$D$176</f>
        <v>#DIV/0!</v>
      </c>
      <c r="AG269" s="93">
        <f>'SITE 15'!$E$176</f>
        <v>0</v>
      </c>
    </row>
    <row r="270" spans="1:33" ht="13.5" hidden="1" customHeight="1" thickBot="1" x14ac:dyDescent="0.3">
      <c r="A270" s="818"/>
      <c r="B270" s="806"/>
      <c r="C270" s="806"/>
      <c r="D270" s="806"/>
      <c r="E270" s="806"/>
      <c r="F270" s="204"/>
      <c r="G270" s="204"/>
      <c r="V270" s="77" t="e">
        <f>(V269/(L267+L268)/2)-K267</f>
        <v>#DIV/0!</v>
      </c>
    </row>
    <row r="271" spans="1:33" ht="38.25" hidden="1" customHeight="1" x14ac:dyDescent="0.25">
      <c r="A271" s="2704" t="str">
        <f>H271</f>
        <v>TAP 6/11 ANS</v>
      </c>
      <c r="B271" s="2704"/>
      <c r="C271" s="2704"/>
      <c r="D271" s="2704"/>
      <c r="E271" s="2704"/>
      <c r="F271" s="47"/>
      <c r="G271" s="47"/>
      <c r="H271" s="104" t="s">
        <v>276</v>
      </c>
      <c r="I271" s="83" t="s">
        <v>286</v>
      </c>
      <c r="J271" s="83" t="s">
        <v>285</v>
      </c>
      <c r="K271" s="83" t="s">
        <v>284</v>
      </c>
      <c r="L271" s="83" t="s">
        <v>287</v>
      </c>
      <c r="M271" s="83" t="s">
        <v>298</v>
      </c>
      <c r="N271" s="83" t="s">
        <v>289</v>
      </c>
      <c r="O271" s="83" t="s">
        <v>309</v>
      </c>
      <c r="P271" s="83" t="s">
        <v>288</v>
      </c>
      <c r="S271" s="100"/>
      <c r="T271" s="100"/>
      <c r="U271" s="100"/>
      <c r="V271" s="100"/>
      <c r="W271" s="100"/>
      <c r="X271" s="100"/>
      <c r="Y271" s="100"/>
      <c r="Z271" s="100"/>
      <c r="AA271" s="100"/>
      <c r="AB271" s="100"/>
      <c r="AC271" s="100"/>
      <c r="AD271" s="100"/>
      <c r="AE271" s="100"/>
    </row>
    <row r="272" spans="1:33" ht="15.75" hidden="1" customHeight="1" thickBot="1" x14ac:dyDescent="0.3">
      <c r="A272" s="801"/>
      <c r="B272" s="796"/>
      <c r="C272" s="796"/>
      <c r="D272" s="796"/>
      <c r="E272" s="796"/>
      <c r="F272" s="47"/>
      <c r="G272" s="47"/>
      <c r="H272" s="196" t="s">
        <v>165</v>
      </c>
      <c r="I272" s="88">
        <f>I230+I223+I216+I209+I202+I195+I188+I181+I174+I167+I237+I244+I251+I258+I265</f>
        <v>0</v>
      </c>
      <c r="J272" s="88">
        <f>J230+J223+J216+J209+J202+J195+J188+J181+J174+J167+J237+J244+J251+J258+J265</f>
        <v>0</v>
      </c>
      <c r="K272" s="88">
        <f>K230+K223+K216+K209+K202+K195+K188+K181+K174+K167+K237+K244+K251+K258+K265</f>
        <v>0</v>
      </c>
      <c r="L272" s="88">
        <f>L230+L223+L216+L209+L202+L195+L188+L181+L174+L167+L237+L244+L251+L258+L265</f>
        <v>0</v>
      </c>
      <c r="M272" s="88">
        <f>M230+M223+M216+M209+M202+M195+M188+M181+M174+M167+M237+M244+M251+M258+M265</f>
        <v>0</v>
      </c>
      <c r="N272" s="103" t="e">
        <f>I272/N276</f>
        <v>#DIV/0!</v>
      </c>
      <c r="O272" s="103" t="e">
        <f>(I272/N276)*14</f>
        <v>#DIV/0!</v>
      </c>
      <c r="P272" s="103" t="e">
        <f>I272/M276</f>
        <v>#DIV/0!</v>
      </c>
      <c r="S272" s="101"/>
      <c r="T272" s="101"/>
      <c r="U272" s="101"/>
      <c r="V272" s="101"/>
      <c r="W272" s="101"/>
      <c r="X272" s="101"/>
      <c r="Y272" s="102"/>
      <c r="Z272" s="102"/>
      <c r="AA272" s="102"/>
      <c r="AB272" s="102"/>
      <c r="AC272" s="102"/>
      <c r="AD272" s="102"/>
      <c r="AE272" s="102"/>
    </row>
    <row r="273" spans="1:33" ht="53.4" hidden="1" thickBot="1" x14ac:dyDescent="0.3">
      <c r="A273" s="2702" t="str">
        <f>$A$8</f>
        <v>ASSOCIATION</v>
      </c>
      <c r="B273" s="2702"/>
      <c r="C273" s="2702"/>
      <c r="D273" s="2702"/>
      <c r="E273" s="2702"/>
      <c r="F273" s="47"/>
      <c r="G273" s="47"/>
      <c r="H273" s="197" t="s">
        <v>233</v>
      </c>
      <c r="I273" s="76" t="s">
        <v>246</v>
      </c>
      <c r="J273" s="76" t="s">
        <v>234</v>
      </c>
      <c r="K273" s="76" t="s">
        <v>235</v>
      </c>
      <c r="L273" s="76" t="s">
        <v>236</v>
      </c>
      <c r="M273" s="76" t="s">
        <v>237</v>
      </c>
      <c r="N273" s="76" t="s">
        <v>238</v>
      </c>
      <c r="O273" s="80" t="s">
        <v>2</v>
      </c>
      <c r="P273" s="85" t="s">
        <v>245</v>
      </c>
      <c r="Q273" s="86" t="s">
        <v>291</v>
      </c>
      <c r="R273" s="86" t="s">
        <v>292</v>
      </c>
      <c r="S273" s="81" t="s">
        <v>293</v>
      </c>
      <c r="T273" s="81" t="s">
        <v>299</v>
      </c>
      <c r="U273" s="81" t="s">
        <v>300</v>
      </c>
      <c r="V273" s="81" t="s">
        <v>294</v>
      </c>
      <c r="W273" s="81" t="s">
        <v>301</v>
      </c>
      <c r="X273" s="81" t="s">
        <v>302</v>
      </c>
      <c r="Y273" s="81" t="s">
        <v>296</v>
      </c>
      <c r="Z273" s="81" t="s">
        <v>303</v>
      </c>
      <c r="AA273" s="81" t="s">
        <v>304</v>
      </c>
      <c r="AB273" s="81" t="s">
        <v>297</v>
      </c>
      <c r="AC273" s="81" t="s">
        <v>305</v>
      </c>
      <c r="AD273" s="81" t="s">
        <v>306</v>
      </c>
      <c r="AE273" s="81" t="s">
        <v>295</v>
      </c>
      <c r="AF273" s="81" t="s">
        <v>307</v>
      </c>
      <c r="AG273" s="175" t="s">
        <v>308</v>
      </c>
    </row>
    <row r="274" spans="1:33" ht="19.5" hidden="1" customHeight="1" x14ac:dyDescent="0.25">
      <c r="A274" s="808"/>
      <c r="B274" s="808"/>
      <c r="C274" s="808"/>
      <c r="D274" s="808"/>
      <c r="E274" s="808"/>
      <c r="F274" s="47"/>
      <c r="G274" s="47"/>
      <c r="H274" s="108" t="s">
        <v>239</v>
      </c>
      <c r="I274" s="23">
        <f>I232+I225+I218+I211+I204+I197+I190+I183+I176+I169+I239+I246+I253+I260+I267</f>
        <v>0</v>
      </c>
      <c r="J274" s="97"/>
      <c r="K274" s="90"/>
      <c r="L274" s="90"/>
      <c r="M274" s="89"/>
      <c r="N274" s="99">
        <f>N232+N225+N218+N211+N204+N197+N190+N183+N176+N169+N239+N246+N253+N260+N267</f>
        <v>0</v>
      </c>
      <c r="O274" s="23"/>
      <c r="P274" s="99">
        <f t="shared" ref="P274:S276" si="52">P232+P225+P218+P211+P204+P197+P190+P183+P176+P169+P239+P246+P253+P260+P267</f>
        <v>0</v>
      </c>
      <c r="Q274" s="93"/>
      <c r="R274" s="93"/>
      <c r="S274" s="93"/>
      <c r="T274" s="93"/>
      <c r="U274" s="93"/>
      <c r="V274" s="93"/>
      <c r="W274" s="93"/>
      <c r="X274" s="93"/>
      <c r="Y274" s="93"/>
      <c r="Z274" s="93"/>
      <c r="AA274" s="93"/>
      <c r="AB274" s="93"/>
      <c r="AC274" s="93"/>
      <c r="AD274" s="93"/>
      <c r="AE274" s="93"/>
      <c r="AF274" s="93"/>
      <c r="AG274" s="176"/>
    </row>
    <row r="275" spans="1:33" ht="12.75" hidden="1" customHeight="1" x14ac:dyDescent="0.25">
      <c r="A275" s="808"/>
      <c r="B275" s="808"/>
      <c r="C275" s="808"/>
      <c r="D275" s="808"/>
      <c r="E275" s="808"/>
      <c r="F275" s="47"/>
      <c r="G275" s="47"/>
      <c r="H275" s="198" t="s">
        <v>222</v>
      </c>
      <c r="I275" s="23">
        <f>I233+I226+I219+I212+I205+I198+I191+I184+I177+I170+I240+I247+I254+I261+I268</f>
        <v>0</v>
      </c>
      <c r="J275" s="97"/>
      <c r="K275" s="98"/>
      <c r="L275" s="98"/>
      <c r="M275" s="89"/>
      <c r="N275" s="99">
        <f>N233+N226+N219+N212+N205+N198+N191+N184+N177+N170+N240+N247+N254+N261+N268</f>
        <v>0</v>
      </c>
      <c r="O275" s="23"/>
      <c r="P275" s="99">
        <f t="shared" si="52"/>
        <v>0</v>
      </c>
      <c r="Q275" s="93"/>
      <c r="R275" s="93"/>
      <c r="S275" s="93"/>
      <c r="T275" s="93"/>
      <c r="U275" s="93"/>
      <c r="V275" s="93"/>
      <c r="W275" s="93"/>
      <c r="X275" s="93"/>
      <c r="Y275" s="93"/>
      <c r="Z275" s="93"/>
      <c r="AA275" s="93"/>
      <c r="AB275" s="93"/>
      <c r="AC275" s="93"/>
      <c r="AD275" s="93"/>
      <c r="AE275" s="93"/>
      <c r="AF275" s="93"/>
      <c r="AG275" s="176"/>
    </row>
    <row r="276" spans="1:33" ht="13.5" hidden="1" customHeight="1" x14ac:dyDescent="0.25">
      <c r="A276" s="808"/>
      <c r="B276" s="808"/>
      <c r="C276" s="808"/>
      <c r="D276" s="808"/>
      <c r="E276" s="808"/>
      <c r="F276" s="47"/>
      <c r="G276" s="47"/>
      <c r="H276" s="199"/>
      <c r="I276" s="106"/>
      <c r="J276" s="834"/>
      <c r="K276" s="835"/>
      <c r="L276" s="108"/>
      <c r="M276" s="99">
        <f>M234+M227+M220+M213+M206+M199+M192+M185+M178+M171+M241+M248+M255+M262+M269</f>
        <v>0</v>
      </c>
      <c r="N276" s="99">
        <f>N234+N227+N220+N213+N206+N199+N192+N185+N178+N171+N241+N248+N255+N262+N269</f>
        <v>0</v>
      </c>
      <c r="O276" s="174" t="e">
        <f>(P276/0.52)/N276</f>
        <v>#DIV/0!</v>
      </c>
      <c r="P276" s="99">
        <f t="shared" si="52"/>
        <v>0</v>
      </c>
      <c r="Q276" s="88">
        <f t="shared" si="52"/>
        <v>0</v>
      </c>
      <c r="R276" s="88">
        <f t="shared" si="52"/>
        <v>0</v>
      </c>
      <c r="S276" s="88">
        <f t="shared" si="52"/>
        <v>0</v>
      </c>
      <c r="T276" s="88" t="e">
        <f>U276/S276</f>
        <v>#DIV/0!</v>
      </c>
      <c r="U276" s="88">
        <f>U234+U227+U220+U213+U206+U199+U192+U185+U178+U171+U241+U248+U255+U262+U269</f>
        <v>0</v>
      </c>
      <c r="V276" s="88">
        <f>V234+V227+V220+V213+V206+V199+V192+V185+V178+V171+V241+V248+V255+V262+V269</f>
        <v>0</v>
      </c>
      <c r="W276" s="88" t="e">
        <f>X276/V276</f>
        <v>#DIV/0!</v>
      </c>
      <c r="X276" s="88">
        <f>X234+X227+X220+X213+X206+X199+X192+X185+X178+X171+X241+X248+X255+X262+X269</f>
        <v>0</v>
      </c>
      <c r="Y276" s="88">
        <f>Y234+Y227+Y220+Y213+Y206+Y199+Y192+Y185+Y178+Y171+Y241+Y248+Y255+Y262+Y269</f>
        <v>0</v>
      </c>
      <c r="Z276" s="88" t="e">
        <f>AA276/Y276</f>
        <v>#DIV/0!</v>
      </c>
      <c r="AA276" s="88">
        <f>AA234+AA227+AA220+AA213+AA206+AA199+AA192+AA185+AA178+AA171+AA241+AA248+AA255+AA262+AA269</f>
        <v>0</v>
      </c>
      <c r="AB276" s="88">
        <f>AB234+AB227+AB220+AB213+AB206+AB199+AB192+AB185+AB178+AB171+AB241+AB248+AB255+AB262+AB269</f>
        <v>0</v>
      </c>
      <c r="AC276" s="88" t="e">
        <f>AD276/AB276</f>
        <v>#DIV/0!</v>
      </c>
      <c r="AD276" s="88">
        <f>AD234+AD227+AD220+AD213+AD206+AD199+AD192+AD185+AD178+AD171+AD241+AD248+AD255+AD262+AD269</f>
        <v>0</v>
      </c>
      <c r="AE276" s="88">
        <f>AE234+AE227+AE220+AE213+AE206+AE199+AE192+AE185+AE178+AE171+AE241+AE248+AE255+AE262+AE269</f>
        <v>0</v>
      </c>
      <c r="AF276" s="88" t="e">
        <f>AG276/AE276</f>
        <v>#DIV/0!</v>
      </c>
      <c r="AG276" s="88">
        <f>AG234+AG227+AG220+AG213+AG206+AG199+AG192+AG185+AG178+AG171+AG241+AG248+AG255+AG262+AG269</f>
        <v>0</v>
      </c>
    </row>
    <row r="277" spans="1:33" ht="18" hidden="1" customHeight="1" x14ac:dyDescent="0.25">
      <c r="A277" s="808"/>
      <c r="B277" s="808"/>
      <c r="C277" s="808"/>
      <c r="D277" s="808"/>
      <c r="E277" s="808"/>
      <c r="F277" s="47"/>
      <c r="G277" s="47"/>
    </row>
    <row r="278" spans="1:33" ht="13.8" hidden="1" thickBot="1" x14ac:dyDescent="0.3">
      <c r="A278" s="808"/>
      <c r="B278" s="808"/>
      <c r="C278" s="808"/>
      <c r="D278" s="808"/>
      <c r="E278" s="808"/>
      <c r="F278" s="47"/>
      <c r="G278" s="47"/>
      <c r="H278" s="83" t="s">
        <v>329</v>
      </c>
      <c r="I278" s="83" t="s">
        <v>311</v>
      </c>
      <c r="J278" s="83" t="s">
        <v>312</v>
      </c>
      <c r="K278" s="83" t="s">
        <v>313</v>
      </c>
    </row>
    <row r="279" spans="1:33" ht="13.8" hidden="1" thickBot="1" x14ac:dyDescent="0.3">
      <c r="A279" s="808"/>
      <c r="B279" s="808"/>
      <c r="C279" s="808"/>
      <c r="D279" s="808"/>
      <c r="E279" s="808"/>
      <c r="F279" s="47"/>
      <c r="G279" s="47"/>
      <c r="H279" s="83" t="s">
        <v>310</v>
      </c>
      <c r="I279" s="173">
        <f>(S276+V276)-(Q276+R276)</f>
        <v>0</v>
      </c>
      <c r="J279" s="205"/>
      <c r="K279" s="205">
        <f>I279*J279</f>
        <v>0</v>
      </c>
    </row>
    <row r="280" spans="1:33" ht="13.8" hidden="1" thickBot="1" x14ac:dyDescent="0.3">
      <c r="A280" s="796"/>
      <c r="B280" s="796"/>
      <c r="C280" s="796"/>
      <c r="D280" s="796"/>
      <c r="E280" s="796"/>
      <c r="H280" s="83" t="s">
        <v>314</v>
      </c>
      <c r="I280" s="205"/>
      <c r="J280" s="205"/>
      <c r="K280" s="205">
        <f>I280*J280</f>
        <v>0</v>
      </c>
    </row>
    <row r="281" spans="1:33" ht="13.8" hidden="1" thickBot="1" x14ac:dyDescent="0.3">
      <c r="A281" s="796"/>
      <c r="B281" s="796"/>
      <c r="C281" s="796"/>
      <c r="D281" s="796"/>
      <c r="E281" s="796"/>
      <c r="H281" s="83" t="s">
        <v>315</v>
      </c>
      <c r="I281" s="205"/>
      <c r="J281" s="205"/>
      <c r="K281" s="205">
        <f>I281*J281</f>
        <v>0</v>
      </c>
    </row>
    <row r="282" spans="1:33" ht="13.8" hidden="1" thickBot="1" x14ac:dyDescent="0.3">
      <c r="A282" s="796"/>
      <c r="B282" s="796"/>
      <c r="C282" s="796"/>
      <c r="D282" s="796"/>
      <c r="E282" s="796"/>
      <c r="H282" s="83" t="s">
        <v>316</v>
      </c>
      <c r="I282" s="205"/>
      <c r="J282" s="205"/>
      <c r="K282" s="205">
        <f>I282*J282</f>
        <v>0</v>
      </c>
    </row>
    <row r="283" spans="1:33" ht="13.8" hidden="1" thickBot="1" x14ac:dyDescent="0.3">
      <c r="A283" s="796"/>
      <c r="B283" s="796"/>
      <c r="C283" s="796"/>
      <c r="D283" s="796"/>
      <c r="E283" s="796"/>
      <c r="H283" s="83" t="s">
        <v>317</v>
      </c>
      <c r="I283" s="205"/>
      <c r="J283" s="205"/>
      <c r="K283" s="205">
        <f>I283*J283</f>
        <v>0</v>
      </c>
    </row>
    <row r="284" spans="1:33" ht="13.8" hidden="1" thickBot="1" x14ac:dyDescent="0.3">
      <c r="A284" s="796"/>
      <c r="B284" s="796"/>
      <c r="C284" s="796"/>
      <c r="D284" s="796"/>
      <c r="E284" s="796"/>
      <c r="H284" s="83" t="s">
        <v>338</v>
      </c>
      <c r="I284" s="205"/>
      <c r="J284" s="205"/>
      <c r="K284" s="205"/>
    </row>
    <row r="285" spans="1:33" ht="13.8" hidden="1" thickBot="1" x14ac:dyDescent="0.3">
      <c r="A285" s="796"/>
      <c r="B285" s="796"/>
      <c r="C285" s="796"/>
      <c r="D285" s="796"/>
      <c r="E285" s="796"/>
      <c r="H285" s="83" t="s">
        <v>318</v>
      </c>
      <c r="I285" s="205"/>
      <c r="J285" s="205"/>
      <c r="K285" s="205"/>
    </row>
    <row r="286" spans="1:33" ht="13.8" hidden="1" thickBot="1" x14ac:dyDescent="0.3">
      <c r="A286" s="796"/>
      <c r="B286" s="796"/>
      <c r="C286" s="796"/>
      <c r="D286" s="796"/>
      <c r="E286" s="796"/>
      <c r="H286" s="83" t="s">
        <v>319</v>
      </c>
      <c r="I286" s="205"/>
      <c r="J286" s="205"/>
      <c r="K286" s="205"/>
    </row>
    <row r="287" spans="1:33" ht="13.8" hidden="1" thickBot="1" x14ac:dyDescent="0.3">
      <c r="A287" s="796"/>
      <c r="B287" s="796"/>
      <c r="C287" s="796"/>
      <c r="D287" s="796"/>
      <c r="E287" s="796"/>
      <c r="H287" s="83" t="s">
        <v>320</v>
      </c>
      <c r="I287" s="205"/>
      <c r="J287" s="205"/>
      <c r="K287" s="205"/>
    </row>
    <row r="288" spans="1:33" ht="13.8" hidden="1" thickBot="1" x14ac:dyDescent="0.3">
      <c r="A288" s="796"/>
      <c r="B288" s="796"/>
      <c r="C288" s="796"/>
      <c r="D288" s="796"/>
      <c r="E288" s="796"/>
      <c r="H288" s="83" t="s">
        <v>14</v>
      </c>
      <c r="I288" s="205"/>
      <c r="J288" s="205"/>
      <c r="K288" s="205">
        <f>SUM(K279:K287)</f>
        <v>0</v>
      </c>
    </row>
    <row r="289" spans="1:16" ht="20.25" hidden="1" customHeight="1" x14ac:dyDescent="0.25">
      <c r="A289" s="2700" t="s">
        <v>290</v>
      </c>
      <c r="B289" s="2700"/>
      <c r="C289" s="825"/>
      <c r="D289" s="825"/>
      <c r="E289" s="795"/>
    </row>
    <row r="290" spans="1:16" ht="79.8" hidden="1" thickBot="1" x14ac:dyDescent="0.3">
      <c r="A290" s="82" t="s">
        <v>330</v>
      </c>
      <c r="B290" s="82" t="s">
        <v>331</v>
      </c>
      <c r="C290" s="83" t="s">
        <v>326</v>
      </c>
      <c r="D290" s="83" t="s">
        <v>327</v>
      </c>
      <c r="E290" s="797"/>
      <c r="H290" s="83" t="s">
        <v>322</v>
      </c>
      <c r="I290" s="83" t="s">
        <v>323</v>
      </c>
      <c r="J290" s="83" t="s">
        <v>326</v>
      </c>
      <c r="K290" s="83" t="s">
        <v>327</v>
      </c>
      <c r="L290" s="83" t="s">
        <v>352</v>
      </c>
      <c r="M290" s="211" t="s">
        <v>335</v>
      </c>
      <c r="N290" s="83" t="s">
        <v>328</v>
      </c>
      <c r="O290" s="211" t="s">
        <v>353</v>
      </c>
      <c r="P290" s="83" t="s">
        <v>337</v>
      </c>
    </row>
    <row r="291" spans="1:16" ht="13.8" hidden="1" thickBot="1" x14ac:dyDescent="0.3">
      <c r="A291" s="82"/>
      <c r="B291" s="82"/>
      <c r="C291" s="82" t="e">
        <f>A291/B291</f>
        <v>#DIV/0!</v>
      </c>
      <c r="D291" s="82" t="e">
        <f>C291*14</f>
        <v>#DIV/0!</v>
      </c>
      <c r="E291" s="801"/>
      <c r="H291" s="83" t="s">
        <v>325</v>
      </c>
      <c r="I291" s="103">
        <f>I272</f>
        <v>0</v>
      </c>
      <c r="J291" s="103" t="e">
        <f>I272/N276</f>
        <v>#DIV/0!</v>
      </c>
      <c r="K291" s="103" t="e">
        <f>J291*14</f>
        <v>#DIV/0!</v>
      </c>
      <c r="L291" s="207" t="e">
        <f>Y276/(N276/14)</f>
        <v>#DIV/0!</v>
      </c>
      <c r="M291" s="84" t="e">
        <f>AE276/(I275*14)</f>
        <v>#DIV/0!</v>
      </c>
      <c r="N291" s="84">
        <f>AB276/35</f>
        <v>0</v>
      </c>
      <c r="O291" s="84" t="e">
        <f>P291*((J272/N276)*14)</f>
        <v>#DIV/0!</v>
      </c>
      <c r="P291" s="83" t="e">
        <f>L272/K272</f>
        <v>#DIV/0!</v>
      </c>
    </row>
    <row r="292" spans="1:16" ht="13.8" hidden="1" thickBot="1" x14ac:dyDescent="0.3">
      <c r="A292" s="796"/>
      <c r="B292" s="796"/>
      <c r="C292" s="796"/>
      <c r="D292" s="796"/>
      <c r="E292" s="796"/>
      <c r="H292" s="83" t="s">
        <v>324</v>
      </c>
      <c r="I292" s="103">
        <f>I291-K288</f>
        <v>0</v>
      </c>
      <c r="J292" s="209" t="e">
        <f>I292/N276</f>
        <v>#DIV/0!</v>
      </c>
      <c r="K292" s="103" t="e">
        <f>J292*14</f>
        <v>#DIV/0!</v>
      </c>
      <c r="L292" s="207" t="e">
        <f>(Y276-I280)/(N276/14)</f>
        <v>#DIV/0!</v>
      </c>
      <c r="M292" s="84" t="e">
        <f>(AE276-I282)/(I275*14)</f>
        <v>#DIV/0!</v>
      </c>
      <c r="N292" s="84">
        <f>(AB276-I281)/35</f>
        <v>0</v>
      </c>
      <c r="O292" s="84" t="e">
        <f>P292*(((J272-K288)/N276)*14)</f>
        <v>#DIV/0!</v>
      </c>
      <c r="P292" s="83" t="e">
        <f>(L272-K284)/(K272-SUM(K279:K282))</f>
        <v>#DIV/0!</v>
      </c>
    </row>
    <row r="293" spans="1:16" ht="13.8" hidden="1" thickBot="1" x14ac:dyDescent="0.3">
      <c r="A293" s="796"/>
      <c r="B293" s="796"/>
      <c r="C293" s="796"/>
      <c r="D293" s="796"/>
      <c r="E293" s="796"/>
      <c r="H293" s="83" t="s">
        <v>336</v>
      </c>
      <c r="I293" s="83"/>
      <c r="J293" s="210" t="e">
        <f>(J292-C291)/C291</f>
        <v>#DIV/0!</v>
      </c>
      <c r="K293" s="83"/>
      <c r="L293" s="83"/>
      <c r="M293" s="83"/>
      <c r="N293" s="83"/>
      <c r="O293" s="83"/>
      <c r="P293" s="83"/>
    </row>
    <row r="294" spans="1:16" ht="13.8" hidden="1" thickBot="1" x14ac:dyDescent="0.3">
      <c r="A294" s="796"/>
      <c r="B294" s="796"/>
      <c r="C294" s="796"/>
      <c r="D294" s="796"/>
      <c r="E294" s="796"/>
    </row>
    <row r="295" spans="1:16" ht="13.8" hidden="1" thickBot="1" x14ac:dyDescent="0.3">
      <c r="A295" s="796"/>
      <c r="B295" s="796"/>
      <c r="C295" s="796"/>
      <c r="D295" s="796"/>
      <c r="E295" s="796"/>
    </row>
    <row r="296" spans="1:16" ht="81" hidden="1" customHeight="1" x14ac:dyDescent="0.25">
      <c r="A296" s="796"/>
      <c r="B296" s="796"/>
      <c r="C296" s="796"/>
      <c r="D296" s="796"/>
      <c r="E296" s="796"/>
      <c r="F296" s="2685" t="s">
        <v>409</v>
      </c>
      <c r="G296" s="2686"/>
      <c r="H296" s="2686"/>
      <c r="I296" s="778" t="s">
        <v>323</v>
      </c>
      <c r="J296" s="777" t="s">
        <v>326</v>
      </c>
      <c r="K296" s="777" t="s">
        <v>327</v>
      </c>
    </row>
    <row r="297" spans="1:16" ht="12.75" hidden="1" customHeight="1" x14ac:dyDescent="0.25">
      <c r="A297" s="796"/>
      <c r="B297" s="796"/>
      <c r="C297" s="796"/>
      <c r="D297" s="796"/>
      <c r="E297" s="796"/>
      <c r="F297" s="2707"/>
      <c r="G297" s="2689" t="s">
        <v>408</v>
      </c>
      <c r="H297" s="779" t="s">
        <v>325</v>
      </c>
      <c r="I297" s="781">
        <f>I291</f>
        <v>0</v>
      </c>
      <c r="J297" s="781" t="e">
        <f>I297/N276</f>
        <v>#DIV/0!</v>
      </c>
      <c r="K297" s="781" t="e">
        <f>J297*8</f>
        <v>#DIV/0!</v>
      </c>
    </row>
    <row r="298" spans="1:16" ht="12.75" hidden="1" customHeight="1" x14ac:dyDescent="0.25">
      <c r="A298" s="796"/>
      <c r="B298" s="796"/>
      <c r="C298" s="796"/>
      <c r="D298" s="796"/>
      <c r="E298" s="796"/>
      <c r="F298" s="2708"/>
      <c r="G298" s="2690"/>
      <c r="H298" s="777" t="s">
        <v>324</v>
      </c>
      <c r="I298" s="780" t="e">
        <f>N276*(C291+(C291*F297/100))</f>
        <v>#DIV/0!</v>
      </c>
      <c r="J298" s="781" t="e">
        <f>I298/N276</f>
        <v>#DIV/0!</v>
      </c>
      <c r="K298" s="781" t="e">
        <f>J298*8</f>
        <v>#DIV/0!</v>
      </c>
    </row>
    <row r="299" spans="1:16" ht="12.75" hidden="1" customHeight="1" x14ac:dyDescent="0.25">
      <c r="A299" s="796"/>
      <c r="B299" s="796"/>
      <c r="C299" s="796"/>
      <c r="D299" s="796"/>
      <c r="E299" s="796"/>
      <c r="F299" s="2708"/>
      <c r="G299" s="2690"/>
      <c r="H299" s="777" t="s">
        <v>336</v>
      </c>
      <c r="I299" s="782" t="e">
        <f>(I298-A291)/A291</f>
        <v>#DIV/0!</v>
      </c>
      <c r="J299" s="782" t="e">
        <f>(J298-C291)/C291</f>
        <v>#DIV/0!</v>
      </c>
      <c r="K299" s="214"/>
    </row>
    <row r="300" spans="1:16" ht="13.8" hidden="1" thickBot="1" x14ac:dyDescent="0.3">
      <c r="A300" s="796"/>
      <c r="B300" s="796"/>
      <c r="C300" s="796"/>
      <c r="D300" s="796"/>
      <c r="E300" s="796"/>
    </row>
    <row r="301" spans="1:16" ht="13.8" hidden="1" thickBot="1" x14ac:dyDescent="0.3">
      <c r="A301" s="796"/>
      <c r="B301" s="796"/>
      <c r="C301" s="796"/>
      <c r="D301" s="796"/>
      <c r="E301" s="796"/>
    </row>
    <row r="302" spans="1:16" ht="13.8" hidden="1" thickBot="1" x14ac:dyDescent="0.3">
      <c r="A302" s="796"/>
      <c r="B302" s="796"/>
      <c r="C302" s="796"/>
      <c r="D302" s="796"/>
      <c r="E302" s="796"/>
    </row>
    <row r="303" spans="1:16" ht="13.8" hidden="1" thickBot="1" x14ac:dyDescent="0.3">
      <c r="A303" s="796"/>
      <c r="B303" s="796"/>
      <c r="C303" s="796"/>
      <c r="D303" s="796"/>
      <c r="E303" s="796"/>
    </row>
    <row r="304" spans="1:16" ht="13.8" hidden="1" thickBot="1" x14ac:dyDescent="0.3">
      <c r="A304" s="796"/>
      <c r="B304" s="796"/>
      <c r="C304" s="796"/>
      <c r="D304" s="796"/>
      <c r="E304" s="796"/>
    </row>
    <row r="305" spans="1:5" ht="13.8" hidden="1" thickBot="1" x14ac:dyDescent="0.3">
      <c r="A305" s="796"/>
      <c r="B305" s="796"/>
      <c r="C305" s="796"/>
      <c r="D305" s="796"/>
      <c r="E305" s="796"/>
    </row>
    <row r="306" spans="1:5" ht="13.8" hidden="1" thickBot="1" x14ac:dyDescent="0.3">
      <c r="A306" s="796"/>
      <c r="B306" s="796"/>
      <c r="C306" s="796"/>
      <c r="D306" s="796"/>
      <c r="E306" s="796"/>
    </row>
    <row r="307" spans="1:5" ht="13.8" hidden="1" thickBot="1" x14ac:dyDescent="0.3">
      <c r="A307" s="796"/>
      <c r="B307" s="796"/>
      <c r="C307" s="796"/>
      <c r="D307" s="796"/>
      <c r="E307" s="796"/>
    </row>
    <row r="308" spans="1:5" ht="13.8" hidden="1" thickBot="1" x14ac:dyDescent="0.3">
      <c r="A308" s="796"/>
      <c r="B308" s="796"/>
      <c r="C308" s="796"/>
      <c r="D308" s="796"/>
      <c r="E308" s="796"/>
    </row>
    <row r="309" spans="1:5" ht="13.8" hidden="1" thickBot="1" x14ac:dyDescent="0.3">
      <c r="A309" s="796"/>
      <c r="B309" s="796"/>
      <c r="C309" s="796"/>
      <c r="D309" s="796"/>
      <c r="E309" s="796"/>
    </row>
    <row r="310" spans="1:5" ht="13.8" hidden="1" thickBot="1" x14ac:dyDescent="0.3">
      <c r="A310" s="796"/>
      <c r="B310" s="796"/>
      <c r="C310" s="796"/>
      <c r="D310" s="796"/>
      <c r="E310" s="796"/>
    </row>
    <row r="311" spans="1:5" ht="13.8" hidden="1" thickBot="1" x14ac:dyDescent="0.3">
      <c r="A311" s="796"/>
      <c r="B311" s="796"/>
      <c r="C311" s="796"/>
      <c r="D311" s="796"/>
      <c r="E311" s="796"/>
    </row>
    <row r="312" spans="1:5" ht="13.8" hidden="1" thickBot="1" x14ac:dyDescent="0.3">
      <c r="A312" s="796"/>
      <c r="B312" s="796"/>
      <c r="C312" s="796"/>
      <c r="D312" s="796"/>
      <c r="E312" s="796"/>
    </row>
    <row r="313" spans="1:5" ht="13.8" hidden="1" thickBot="1" x14ac:dyDescent="0.3">
      <c r="A313" s="796"/>
      <c r="B313" s="796"/>
      <c r="C313" s="796"/>
      <c r="D313" s="796"/>
      <c r="E313" s="796"/>
    </row>
    <row r="314" spans="1:5" ht="13.8" hidden="1" thickBot="1" x14ac:dyDescent="0.3">
      <c r="A314" s="796"/>
      <c r="B314" s="796"/>
      <c r="C314" s="796"/>
      <c r="D314" s="796"/>
      <c r="E314" s="796"/>
    </row>
    <row r="315" spans="1:5" ht="13.8" hidden="1" thickBot="1" x14ac:dyDescent="0.3">
      <c r="A315" s="796"/>
      <c r="B315" s="796"/>
      <c r="C315" s="796"/>
      <c r="D315" s="796"/>
      <c r="E315" s="796"/>
    </row>
    <row r="316" spans="1:5" ht="13.8" hidden="1" thickBot="1" x14ac:dyDescent="0.3">
      <c r="A316" s="796"/>
      <c r="B316" s="796"/>
      <c r="C316" s="796"/>
      <c r="D316" s="796"/>
      <c r="E316" s="796"/>
    </row>
    <row r="317" spans="1:5" ht="13.8" hidden="1" thickBot="1" x14ac:dyDescent="0.3">
      <c r="A317" s="796"/>
      <c r="B317" s="796"/>
      <c r="C317" s="796"/>
      <c r="D317" s="796"/>
      <c r="E317" s="796"/>
    </row>
    <row r="318" spans="1:5" ht="13.8" hidden="1" thickBot="1" x14ac:dyDescent="0.3">
      <c r="A318" s="796"/>
      <c r="B318" s="796"/>
      <c r="C318" s="796"/>
      <c r="D318" s="796"/>
      <c r="E318" s="796"/>
    </row>
    <row r="319" spans="1:5" ht="13.8" hidden="1" thickBot="1" x14ac:dyDescent="0.3">
      <c r="A319" s="796"/>
      <c r="B319" s="796"/>
      <c r="C319" s="796"/>
      <c r="D319" s="796"/>
      <c r="E319" s="796"/>
    </row>
    <row r="320" spans="1:5" ht="13.8" hidden="1" thickBot="1" x14ac:dyDescent="0.3">
      <c r="A320" s="796"/>
      <c r="B320" s="796"/>
      <c r="C320" s="796"/>
      <c r="D320" s="796"/>
      <c r="E320" s="796"/>
    </row>
    <row r="321" spans="1:33" ht="18.600000000000001" hidden="1" thickTop="1" thickBot="1" x14ac:dyDescent="0.3">
      <c r="A321" s="827"/>
      <c r="B321" s="827"/>
      <c r="C321" s="827"/>
      <c r="D321" s="827"/>
      <c r="E321" s="827"/>
      <c r="F321" s="828"/>
      <c r="G321" s="828"/>
      <c r="H321" s="829"/>
      <c r="I321" s="830"/>
      <c r="J321" s="830"/>
      <c r="K321" s="830"/>
      <c r="L321" s="830"/>
      <c r="M321" s="830"/>
      <c r="N321" s="830"/>
      <c r="O321" s="830"/>
      <c r="P321" s="830"/>
      <c r="Q321" s="828"/>
      <c r="R321" s="828"/>
      <c r="S321" s="828"/>
      <c r="T321" s="828"/>
      <c r="U321" s="828"/>
      <c r="V321" s="828"/>
      <c r="W321" s="828"/>
      <c r="X321" s="828"/>
      <c r="Y321" s="828"/>
      <c r="Z321" s="828"/>
      <c r="AA321" s="828"/>
      <c r="AB321" s="828"/>
      <c r="AC321" s="828"/>
      <c r="AD321" s="828"/>
      <c r="AE321" s="828"/>
      <c r="AF321" s="828"/>
      <c r="AG321" s="828"/>
    </row>
    <row r="322" spans="1:33" ht="18" hidden="1" thickBot="1" x14ac:dyDescent="0.3">
      <c r="A322" s="796"/>
      <c r="B322" s="796"/>
      <c r="C322" s="796"/>
      <c r="D322" s="796"/>
      <c r="E322" s="796"/>
      <c r="H322" s="831" t="s">
        <v>410</v>
      </c>
    </row>
    <row r="323" spans="1:33" ht="13.8" hidden="1" thickBot="1" x14ac:dyDescent="0.3">
      <c r="A323" s="796"/>
      <c r="B323" s="796"/>
      <c r="C323" s="796"/>
      <c r="D323" s="796"/>
      <c r="E323" s="796"/>
    </row>
    <row r="324" spans="1:33" ht="38.25" hidden="1" customHeight="1" x14ac:dyDescent="0.25">
      <c r="A324" s="2703" t="str">
        <f>H324</f>
        <v>TAP Référent ( 6/11 ANS )</v>
      </c>
      <c r="B324" s="2703"/>
      <c r="C324" s="2703"/>
      <c r="D324" s="2703"/>
      <c r="E324" s="2703"/>
      <c r="H324" s="104" t="str">
        <f>'SITE 1'!$B$235</f>
        <v>TAP Référent ( 6/11 ANS )</v>
      </c>
      <c r="I324" s="83" t="s">
        <v>286</v>
      </c>
      <c r="J324" s="83" t="s">
        <v>285</v>
      </c>
      <c r="K324" s="83" t="s">
        <v>284</v>
      </c>
      <c r="L324" s="83" t="s">
        <v>287</v>
      </c>
      <c r="M324" s="83" t="s">
        <v>298</v>
      </c>
      <c r="N324" s="83" t="s">
        <v>289</v>
      </c>
      <c r="O324" s="83" t="s">
        <v>309</v>
      </c>
      <c r="P324" s="83" t="s">
        <v>288</v>
      </c>
    </row>
    <row r="325" spans="1:33" ht="13.8" hidden="1" thickBot="1" x14ac:dyDescent="0.3">
      <c r="A325" s="801"/>
      <c r="B325" s="798"/>
      <c r="C325" s="798"/>
      <c r="D325" s="798"/>
      <c r="E325" s="798"/>
      <c r="H325" s="104" t="str">
        <f>'SITE 1'!$H$235</f>
        <v>SITE 1</v>
      </c>
      <c r="I325" s="103">
        <f>'SITE 1'!$O$319</f>
        <v>0</v>
      </c>
      <c r="J325" s="103">
        <f>'SITE 1'!$O$343</f>
        <v>0</v>
      </c>
      <c r="K325" s="103">
        <f>'SITE 1'!$P$343</f>
        <v>0</v>
      </c>
      <c r="L325" s="103">
        <f>'SITE 1'!$O$301-'SITE 1'!$O$283</f>
        <v>0</v>
      </c>
      <c r="M325" s="103">
        <f>'SITE 1'!$R$343</f>
        <v>0</v>
      </c>
      <c r="N325" s="103">
        <f>'SITE 1'!$S$343</f>
        <v>0</v>
      </c>
      <c r="O325" s="103"/>
      <c r="P325" s="103"/>
    </row>
    <row r="326" spans="1:33" ht="40.200000000000003" hidden="1" thickBot="1" x14ac:dyDescent="0.3">
      <c r="A326" s="2702" t="str">
        <f>'SYNTH ET COMM'!$B$2</f>
        <v>ASSOCIATION</v>
      </c>
      <c r="B326" s="2702"/>
      <c r="C326" s="2702"/>
      <c r="D326" s="2702"/>
      <c r="E326" s="2702"/>
      <c r="H326" s="109" t="s">
        <v>233</v>
      </c>
      <c r="I326" s="76" t="s">
        <v>242</v>
      </c>
      <c r="J326" s="76" t="s">
        <v>236</v>
      </c>
      <c r="K326" s="76" t="s">
        <v>243</v>
      </c>
      <c r="Q326" s="86" t="s">
        <v>291</v>
      </c>
      <c r="R326" s="86" t="s">
        <v>292</v>
      </c>
      <c r="S326" s="81" t="s">
        <v>293</v>
      </c>
      <c r="T326" s="81" t="s">
        <v>299</v>
      </c>
      <c r="U326" s="81" t="s">
        <v>300</v>
      </c>
      <c r="V326" s="81" t="s">
        <v>294</v>
      </c>
      <c r="W326" s="81" t="s">
        <v>301</v>
      </c>
      <c r="X326" s="81" t="s">
        <v>302</v>
      </c>
      <c r="Y326" s="81" t="s">
        <v>296</v>
      </c>
      <c r="Z326" s="81" t="s">
        <v>303</v>
      </c>
      <c r="AA326" s="81" t="s">
        <v>304</v>
      </c>
      <c r="AB326" s="81" t="s">
        <v>297</v>
      </c>
      <c r="AC326" s="81" t="s">
        <v>305</v>
      </c>
      <c r="AD326" s="81" t="s">
        <v>306</v>
      </c>
      <c r="AE326" s="81" t="s">
        <v>295</v>
      </c>
      <c r="AF326" s="81" t="s">
        <v>307</v>
      </c>
      <c r="AG326" s="81" t="s">
        <v>308</v>
      </c>
    </row>
    <row r="327" spans="1:33" ht="13.8" hidden="1" thickBot="1" x14ac:dyDescent="0.3">
      <c r="A327" s="796"/>
      <c r="B327" s="796"/>
      <c r="C327" s="796"/>
      <c r="D327" s="796"/>
      <c r="E327" s="796"/>
      <c r="H327" s="110" t="s">
        <v>239</v>
      </c>
      <c r="I327" s="76">
        <f>'SITE 1'!$C$239</f>
        <v>3.5</v>
      </c>
      <c r="J327" s="111">
        <f>'SITE 1'!$D$239</f>
        <v>0</v>
      </c>
      <c r="K327" s="76">
        <f>'SITE 1'!$E$239</f>
        <v>0</v>
      </c>
    </row>
    <row r="328" spans="1:33" ht="13.8" hidden="1" thickBot="1" x14ac:dyDescent="0.3">
      <c r="A328" s="796"/>
      <c r="B328" s="796"/>
      <c r="C328" s="796"/>
      <c r="D328" s="796"/>
      <c r="E328" s="796"/>
      <c r="H328" s="110" t="s">
        <v>222</v>
      </c>
      <c r="I328" s="76">
        <f>'SITE 1'!$C$240</f>
        <v>3.5</v>
      </c>
      <c r="J328" s="111">
        <f>'SITE 1'!$D$240</f>
        <v>0</v>
      </c>
      <c r="K328" s="76">
        <f>'SITE 1'!$E$240</f>
        <v>0</v>
      </c>
    </row>
    <row r="329" spans="1:33" ht="13.8" hidden="1" thickBot="1" x14ac:dyDescent="0.3">
      <c r="A329" s="796"/>
      <c r="B329" s="796"/>
      <c r="C329" s="796"/>
      <c r="D329" s="796"/>
      <c r="E329" s="796"/>
      <c r="H329" s="112" t="s">
        <v>14</v>
      </c>
      <c r="I329" s="113">
        <f>'SITE 1'!$C$241</f>
        <v>0</v>
      </c>
      <c r="J329" s="114">
        <f>'SITE 1'!$D$241</f>
        <v>0</v>
      </c>
      <c r="K329" s="115">
        <f>'SITE 1'!$E$241</f>
        <v>0</v>
      </c>
      <c r="Q329" s="93">
        <f>K329</f>
        <v>0</v>
      </c>
      <c r="R329" s="93"/>
      <c r="S329" s="93">
        <f>'SITE 1'!$C$258</f>
        <v>0</v>
      </c>
      <c r="T329" s="93" t="e">
        <f>'SITE 1'!$D$258</f>
        <v>#DIV/0!</v>
      </c>
      <c r="U329" s="93">
        <f>'SITE 1'!$E$258</f>
        <v>0</v>
      </c>
      <c r="V329" s="93"/>
      <c r="W329" s="93"/>
      <c r="X329" s="93"/>
      <c r="Y329" s="93"/>
      <c r="Z329" s="93"/>
      <c r="AA329" s="93"/>
      <c r="AB329" s="93"/>
      <c r="AC329" s="93"/>
      <c r="AD329" s="93"/>
      <c r="AE329" s="93"/>
      <c r="AF329" s="93"/>
      <c r="AG329" s="93"/>
    </row>
    <row r="330" spans="1:33" ht="13.8" hidden="1" thickBot="1" x14ac:dyDescent="0.3">
      <c r="A330" s="796"/>
      <c r="B330" s="796"/>
      <c r="C330" s="796"/>
      <c r="D330" s="796"/>
      <c r="E330" s="796"/>
    </row>
    <row r="331" spans="1:33" ht="40.200000000000003" hidden="1" thickBot="1" x14ac:dyDescent="0.3">
      <c r="A331" s="796"/>
      <c r="B331" s="796"/>
      <c r="C331" s="796"/>
      <c r="D331" s="796"/>
      <c r="E331" s="796"/>
      <c r="H331" s="104" t="str">
        <f>'SITE 2'!$B$235</f>
        <v>TAP Référent ( 6/11 ANS )</v>
      </c>
      <c r="I331" s="83" t="s">
        <v>286</v>
      </c>
      <c r="J331" s="83" t="s">
        <v>285</v>
      </c>
      <c r="K331" s="83" t="s">
        <v>284</v>
      </c>
      <c r="L331" s="83" t="s">
        <v>287</v>
      </c>
      <c r="M331" s="83" t="s">
        <v>298</v>
      </c>
      <c r="N331" s="83" t="s">
        <v>289</v>
      </c>
      <c r="O331" s="83" t="s">
        <v>309</v>
      </c>
      <c r="P331" s="83" t="s">
        <v>288</v>
      </c>
    </row>
    <row r="332" spans="1:33" ht="13.8" hidden="1" thickBot="1" x14ac:dyDescent="0.3">
      <c r="A332" s="796"/>
      <c r="B332" s="796"/>
      <c r="C332" s="796"/>
      <c r="D332" s="796"/>
      <c r="E332" s="796"/>
      <c r="H332" s="104" t="str">
        <f>'SITE 2'!$H$235</f>
        <v>SITE 2</v>
      </c>
      <c r="I332" s="103">
        <f>'SITE 2'!$O$319</f>
        <v>0</v>
      </c>
      <c r="J332" s="103">
        <f>'SITE 2'!$O$343</f>
        <v>0</v>
      </c>
      <c r="K332" s="103">
        <f>'SITE 2'!$P$343</f>
        <v>0</v>
      </c>
      <c r="L332" s="103">
        <f>'SITE 2'!$O$301-'SITE 2'!$O$283</f>
        <v>0</v>
      </c>
      <c r="M332" s="103"/>
      <c r="N332" s="103"/>
      <c r="O332" s="103"/>
      <c r="P332" s="103"/>
    </row>
    <row r="333" spans="1:33" ht="40.200000000000003" hidden="1" thickBot="1" x14ac:dyDescent="0.3">
      <c r="A333" s="796"/>
      <c r="B333" s="796"/>
      <c r="C333" s="796"/>
      <c r="D333" s="796"/>
      <c r="E333" s="796"/>
      <c r="H333" s="109" t="s">
        <v>233</v>
      </c>
      <c r="I333" s="76" t="s">
        <v>242</v>
      </c>
      <c r="J333" s="76" t="s">
        <v>236</v>
      </c>
      <c r="K333" s="76" t="s">
        <v>243</v>
      </c>
      <c r="Q333" s="86" t="s">
        <v>291</v>
      </c>
      <c r="R333" s="86" t="s">
        <v>292</v>
      </c>
      <c r="S333" s="81" t="s">
        <v>293</v>
      </c>
      <c r="T333" s="81" t="s">
        <v>299</v>
      </c>
      <c r="U333" s="81" t="s">
        <v>300</v>
      </c>
      <c r="V333" s="81" t="s">
        <v>294</v>
      </c>
      <c r="W333" s="81" t="s">
        <v>301</v>
      </c>
      <c r="X333" s="81" t="s">
        <v>302</v>
      </c>
      <c r="Y333" s="81" t="s">
        <v>296</v>
      </c>
      <c r="Z333" s="81" t="s">
        <v>303</v>
      </c>
      <c r="AA333" s="81" t="s">
        <v>304</v>
      </c>
      <c r="AB333" s="81" t="s">
        <v>297</v>
      </c>
      <c r="AC333" s="81" t="s">
        <v>305</v>
      </c>
      <c r="AD333" s="81" t="s">
        <v>306</v>
      </c>
      <c r="AE333" s="81" t="s">
        <v>295</v>
      </c>
      <c r="AF333" s="81" t="s">
        <v>307</v>
      </c>
      <c r="AG333" s="81" t="s">
        <v>308</v>
      </c>
    </row>
    <row r="334" spans="1:33" ht="13.8" hidden="1" thickBot="1" x14ac:dyDescent="0.3">
      <c r="A334" s="796"/>
      <c r="B334" s="796"/>
      <c r="C334" s="796"/>
      <c r="D334" s="796"/>
      <c r="E334" s="796"/>
      <c r="H334" s="110" t="s">
        <v>239</v>
      </c>
      <c r="I334" s="76">
        <f>'SITE 2'!$C$239</f>
        <v>3.5</v>
      </c>
      <c r="J334" s="111">
        <f>'SITE 2'!$D$239</f>
        <v>0</v>
      </c>
      <c r="K334" s="76">
        <f>'SITE 2'!$E$239</f>
        <v>0</v>
      </c>
    </row>
    <row r="335" spans="1:33" ht="13.8" hidden="1" thickBot="1" x14ac:dyDescent="0.3">
      <c r="A335" s="796"/>
      <c r="B335" s="796"/>
      <c r="C335" s="796"/>
      <c r="D335" s="796"/>
      <c r="E335" s="796"/>
      <c r="H335" s="110" t="s">
        <v>222</v>
      </c>
      <c r="I335" s="76">
        <f>'SITE 2'!$C$240</f>
        <v>3.5</v>
      </c>
      <c r="J335" s="111">
        <f>'SITE 2'!$D$240</f>
        <v>0</v>
      </c>
      <c r="K335" s="76">
        <f>'SITE 2'!$E$240</f>
        <v>0</v>
      </c>
    </row>
    <row r="336" spans="1:33" ht="13.8" hidden="1" thickBot="1" x14ac:dyDescent="0.3">
      <c r="A336" s="796"/>
      <c r="B336" s="796"/>
      <c r="C336" s="796"/>
      <c r="D336" s="796"/>
      <c r="E336" s="796"/>
      <c r="H336" s="112" t="s">
        <v>14</v>
      </c>
      <c r="I336" s="113">
        <f>'SITE 2'!$C$241</f>
        <v>0</v>
      </c>
      <c r="J336" s="114">
        <f>'SITE 2'!$D$241</f>
        <v>0</v>
      </c>
      <c r="K336" s="115">
        <f>'SITE 2'!$E$241</f>
        <v>0</v>
      </c>
      <c r="Q336" s="93">
        <f>K336</f>
        <v>0</v>
      </c>
      <c r="R336" s="93"/>
      <c r="S336" s="93">
        <f>'SITE 2'!$C$258</f>
        <v>0</v>
      </c>
      <c r="T336" s="93" t="e">
        <f>'SITE 2'!$D$258</f>
        <v>#DIV/0!</v>
      </c>
      <c r="U336" s="93">
        <f>'SITE 2'!$E$258</f>
        <v>0</v>
      </c>
      <c r="V336" s="93"/>
      <c r="W336" s="93"/>
      <c r="X336" s="93"/>
      <c r="Y336" s="93"/>
      <c r="Z336" s="93"/>
      <c r="AA336" s="93"/>
      <c r="AB336" s="93"/>
      <c r="AC336" s="93"/>
      <c r="AD336" s="93"/>
      <c r="AE336" s="93"/>
      <c r="AF336" s="93"/>
      <c r="AG336" s="93"/>
    </row>
    <row r="337" spans="1:33" ht="13.8" hidden="1" thickBot="1" x14ac:dyDescent="0.3">
      <c r="A337" s="796"/>
      <c r="B337" s="796"/>
      <c r="C337" s="796"/>
      <c r="D337" s="796"/>
      <c r="E337" s="796"/>
    </row>
    <row r="338" spans="1:33" ht="40.200000000000003" hidden="1" thickBot="1" x14ac:dyDescent="0.3">
      <c r="A338" s="796"/>
      <c r="B338" s="796"/>
      <c r="C338" s="796"/>
      <c r="D338" s="796"/>
      <c r="E338" s="796"/>
      <c r="H338" s="104" t="str">
        <f>'SITE 3'!$B$235</f>
        <v>TAP Référent ( 6/11 ANS )</v>
      </c>
      <c r="I338" s="83" t="s">
        <v>286</v>
      </c>
      <c r="J338" s="83" t="s">
        <v>285</v>
      </c>
      <c r="K338" s="83" t="s">
        <v>284</v>
      </c>
      <c r="L338" s="83" t="s">
        <v>287</v>
      </c>
      <c r="M338" s="83" t="s">
        <v>298</v>
      </c>
      <c r="N338" s="83" t="s">
        <v>289</v>
      </c>
      <c r="O338" s="83" t="s">
        <v>309</v>
      </c>
      <c r="P338" s="83" t="s">
        <v>288</v>
      </c>
    </row>
    <row r="339" spans="1:33" ht="13.8" hidden="1" thickBot="1" x14ac:dyDescent="0.3">
      <c r="A339" s="796"/>
      <c r="B339" s="796"/>
      <c r="C339" s="796"/>
      <c r="D339" s="796"/>
      <c r="E339" s="796"/>
      <c r="H339" s="104" t="str">
        <f>'SITE 3'!$H$235</f>
        <v>SITE 3</v>
      </c>
      <c r="I339" s="103">
        <f>'SITE 3'!$O$319</f>
        <v>0</v>
      </c>
      <c r="J339" s="103">
        <f>'SITE 3'!$O$343</f>
        <v>0</v>
      </c>
      <c r="K339" s="103">
        <f>'SITE 3'!$P$343</f>
        <v>0</v>
      </c>
      <c r="L339" s="103">
        <f>'SITE 3'!$O$301-'SITE 3'!$O$283</f>
        <v>0</v>
      </c>
      <c r="M339" s="103"/>
      <c r="N339" s="103"/>
      <c r="O339" s="103"/>
      <c r="P339" s="103"/>
    </row>
    <row r="340" spans="1:33" ht="40.200000000000003" hidden="1" thickBot="1" x14ac:dyDescent="0.3">
      <c r="A340" s="796"/>
      <c r="B340" s="796"/>
      <c r="C340" s="796"/>
      <c r="D340" s="796"/>
      <c r="E340" s="796"/>
      <c r="H340" s="109" t="s">
        <v>233</v>
      </c>
      <c r="I340" s="76" t="s">
        <v>242</v>
      </c>
      <c r="J340" s="76" t="s">
        <v>236</v>
      </c>
      <c r="K340" s="76" t="s">
        <v>243</v>
      </c>
      <c r="Q340" s="86" t="s">
        <v>291</v>
      </c>
      <c r="R340" s="86" t="s">
        <v>292</v>
      </c>
      <c r="S340" s="81" t="s">
        <v>293</v>
      </c>
      <c r="T340" s="81" t="s">
        <v>299</v>
      </c>
      <c r="U340" s="81" t="s">
        <v>300</v>
      </c>
      <c r="V340" s="81" t="s">
        <v>294</v>
      </c>
      <c r="W340" s="81" t="s">
        <v>301</v>
      </c>
      <c r="X340" s="81" t="s">
        <v>302</v>
      </c>
      <c r="Y340" s="81" t="s">
        <v>296</v>
      </c>
      <c r="Z340" s="81" t="s">
        <v>303</v>
      </c>
      <c r="AA340" s="81" t="s">
        <v>304</v>
      </c>
      <c r="AB340" s="81" t="s">
        <v>297</v>
      </c>
      <c r="AC340" s="81" t="s">
        <v>305</v>
      </c>
      <c r="AD340" s="81" t="s">
        <v>306</v>
      </c>
      <c r="AE340" s="81" t="s">
        <v>295</v>
      </c>
      <c r="AF340" s="81" t="s">
        <v>307</v>
      </c>
      <c r="AG340" s="81" t="s">
        <v>308</v>
      </c>
    </row>
    <row r="341" spans="1:33" ht="13.8" hidden="1" thickBot="1" x14ac:dyDescent="0.3">
      <c r="A341" s="796"/>
      <c r="B341" s="796"/>
      <c r="C341" s="796"/>
      <c r="D341" s="796"/>
      <c r="E341" s="796"/>
      <c r="H341" s="110" t="s">
        <v>239</v>
      </c>
      <c r="I341" s="76">
        <f>'SITE 3'!$C$239</f>
        <v>3.5</v>
      </c>
      <c r="J341" s="111">
        <f>'SITE 3'!$D$239</f>
        <v>0</v>
      </c>
      <c r="K341" s="76">
        <f>'SITE 3'!$E$239</f>
        <v>0</v>
      </c>
    </row>
    <row r="342" spans="1:33" ht="13.8" hidden="1" thickBot="1" x14ac:dyDescent="0.3">
      <c r="A342" s="796"/>
      <c r="B342" s="796"/>
      <c r="C342" s="796"/>
      <c r="D342" s="796"/>
      <c r="E342" s="796"/>
      <c r="H342" s="110" t="s">
        <v>222</v>
      </c>
      <c r="I342" s="76">
        <f>'SITE 3'!$C$240</f>
        <v>3.5</v>
      </c>
      <c r="J342" s="111">
        <f>'SITE 3'!$D$240</f>
        <v>0</v>
      </c>
      <c r="K342" s="76">
        <f>'SITE 3'!$E$240</f>
        <v>0</v>
      </c>
    </row>
    <row r="343" spans="1:33" ht="13.8" hidden="1" thickBot="1" x14ac:dyDescent="0.3">
      <c r="A343" s="796"/>
      <c r="B343" s="796"/>
      <c r="C343" s="796"/>
      <c r="D343" s="796"/>
      <c r="E343" s="796"/>
      <c r="H343" s="112" t="s">
        <v>14</v>
      </c>
      <c r="I343" s="113">
        <f>'SITE 3'!$C$241</f>
        <v>0</v>
      </c>
      <c r="J343" s="114">
        <f>'SITE 3'!$D$241</f>
        <v>0</v>
      </c>
      <c r="K343" s="115">
        <f>'SITE 3'!$E$241</f>
        <v>0</v>
      </c>
      <c r="Q343" s="93">
        <f>K343</f>
        <v>0</v>
      </c>
      <c r="R343" s="93"/>
      <c r="S343" s="93">
        <f>'SITE 3'!$C$258</f>
        <v>0</v>
      </c>
      <c r="T343" s="93" t="e">
        <f>'SITE 3'!$D$258</f>
        <v>#DIV/0!</v>
      </c>
      <c r="U343" s="93">
        <f>'SITE 3'!$E$258</f>
        <v>0</v>
      </c>
      <c r="V343" s="93"/>
      <c r="W343" s="93"/>
      <c r="X343" s="93"/>
      <c r="Y343" s="93"/>
      <c r="Z343" s="93"/>
      <c r="AA343" s="93"/>
      <c r="AB343" s="93"/>
      <c r="AC343" s="93"/>
      <c r="AD343" s="93"/>
      <c r="AE343" s="93"/>
      <c r="AF343" s="93"/>
      <c r="AG343" s="93"/>
    </row>
    <row r="344" spans="1:33" ht="13.8" hidden="1" thickBot="1" x14ac:dyDescent="0.3">
      <c r="A344" s="796"/>
      <c r="B344" s="796"/>
      <c r="C344" s="796"/>
      <c r="D344" s="796"/>
      <c r="E344" s="796"/>
    </row>
    <row r="345" spans="1:33" ht="40.200000000000003" hidden="1" thickBot="1" x14ac:dyDescent="0.3">
      <c r="A345" s="796"/>
      <c r="B345" s="796"/>
      <c r="C345" s="796"/>
      <c r="D345" s="796"/>
      <c r="E345" s="796"/>
      <c r="H345" s="104" t="str">
        <f>'SITE 4'!$B$235</f>
        <v>TAP Référent ( 6/11 ANS )</v>
      </c>
      <c r="I345" s="83" t="s">
        <v>286</v>
      </c>
      <c r="J345" s="83" t="s">
        <v>285</v>
      </c>
      <c r="K345" s="83" t="s">
        <v>284</v>
      </c>
      <c r="L345" s="83" t="s">
        <v>287</v>
      </c>
      <c r="M345" s="83" t="s">
        <v>298</v>
      </c>
      <c r="N345" s="83" t="s">
        <v>289</v>
      </c>
      <c r="O345" s="83" t="s">
        <v>309</v>
      </c>
      <c r="P345" s="83" t="s">
        <v>288</v>
      </c>
    </row>
    <row r="346" spans="1:33" ht="13.8" hidden="1" thickBot="1" x14ac:dyDescent="0.3">
      <c r="A346" s="796"/>
      <c r="B346" s="796"/>
      <c r="C346" s="796"/>
      <c r="D346" s="796"/>
      <c r="E346" s="796"/>
      <c r="H346" s="104" t="str">
        <f>'SITE 4'!$H$235</f>
        <v>SITE 4</v>
      </c>
      <c r="I346" s="103">
        <f>'SITE 4'!$O$319</f>
        <v>0</v>
      </c>
      <c r="J346" s="103">
        <f>'SITE 4'!$O$343</f>
        <v>0</v>
      </c>
      <c r="K346" s="103">
        <f>'SITE 4'!$P$343</f>
        <v>0</v>
      </c>
      <c r="L346" s="103">
        <f>'SITE 4'!$O$301-'SITE 4'!$O$283</f>
        <v>0</v>
      </c>
      <c r="M346" s="103">
        <f>'SITE 4'!$R$343</f>
        <v>0</v>
      </c>
      <c r="N346" s="103">
        <f>'SITE 4'!$S$343</f>
        <v>0</v>
      </c>
      <c r="O346" s="103"/>
      <c r="P346" s="103"/>
    </row>
    <row r="347" spans="1:33" ht="40.200000000000003" hidden="1" thickBot="1" x14ac:dyDescent="0.3">
      <c r="A347" s="796"/>
      <c r="B347" s="796"/>
      <c r="C347" s="796"/>
      <c r="D347" s="796"/>
      <c r="E347" s="796"/>
      <c r="H347" s="109" t="s">
        <v>233</v>
      </c>
      <c r="I347" s="76" t="s">
        <v>242</v>
      </c>
      <c r="J347" s="76" t="s">
        <v>236</v>
      </c>
      <c r="K347" s="76" t="s">
        <v>243</v>
      </c>
      <c r="Q347" s="86" t="s">
        <v>291</v>
      </c>
      <c r="R347" s="86" t="s">
        <v>292</v>
      </c>
      <c r="S347" s="81" t="s">
        <v>293</v>
      </c>
      <c r="T347" s="81" t="s">
        <v>299</v>
      </c>
      <c r="U347" s="81" t="s">
        <v>300</v>
      </c>
      <c r="V347" s="81" t="s">
        <v>294</v>
      </c>
      <c r="W347" s="81" t="s">
        <v>301</v>
      </c>
      <c r="X347" s="81" t="s">
        <v>302</v>
      </c>
      <c r="Y347" s="81" t="s">
        <v>296</v>
      </c>
      <c r="Z347" s="81" t="s">
        <v>303</v>
      </c>
      <c r="AA347" s="81" t="s">
        <v>304</v>
      </c>
      <c r="AB347" s="81" t="s">
        <v>297</v>
      </c>
      <c r="AC347" s="81" t="s">
        <v>305</v>
      </c>
      <c r="AD347" s="81" t="s">
        <v>306</v>
      </c>
      <c r="AE347" s="81" t="s">
        <v>295</v>
      </c>
      <c r="AF347" s="81" t="s">
        <v>307</v>
      </c>
      <c r="AG347" s="81" t="s">
        <v>308</v>
      </c>
    </row>
    <row r="348" spans="1:33" ht="13.8" hidden="1" thickBot="1" x14ac:dyDescent="0.3">
      <c r="A348" s="796"/>
      <c r="B348" s="796"/>
      <c r="C348" s="796"/>
      <c r="D348" s="796"/>
      <c r="E348" s="796"/>
      <c r="H348" s="110" t="s">
        <v>239</v>
      </c>
      <c r="I348" s="76">
        <f>'SITE 4'!$C$239</f>
        <v>3.5</v>
      </c>
      <c r="J348" s="111">
        <f>'SITE 4'!$D$239</f>
        <v>0</v>
      </c>
      <c r="K348" s="76">
        <f>'SITE 4'!$E$239</f>
        <v>0</v>
      </c>
    </row>
    <row r="349" spans="1:33" ht="13.8" hidden="1" thickBot="1" x14ac:dyDescent="0.3">
      <c r="A349" s="796"/>
      <c r="B349" s="796"/>
      <c r="C349" s="796"/>
      <c r="D349" s="796"/>
      <c r="E349" s="796"/>
      <c r="H349" s="110" t="s">
        <v>222</v>
      </c>
      <c r="I349" s="76">
        <f>'SITE 4'!$C$240</f>
        <v>3.5</v>
      </c>
      <c r="J349" s="111">
        <f>'SITE 4'!$D$240</f>
        <v>0</v>
      </c>
      <c r="K349" s="76">
        <f>'SITE 4'!$E$240</f>
        <v>0</v>
      </c>
    </row>
    <row r="350" spans="1:33" ht="13.8" hidden="1" thickBot="1" x14ac:dyDescent="0.3">
      <c r="A350" s="796"/>
      <c r="B350" s="796"/>
      <c r="C350" s="796"/>
      <c r="D350" s="796"/>
      <c r="E350" s="796"/>
      <c r="H350" s="112" t="s">
        <v>14</v>
      </c>
      <c r="I350" s="113">
        <f>'SITE 4'!$C$241</f>
        <v>0</v>
      </c>
      <c r="J350" s="114">
        <f>'SITE 4'!$D$241</f>
        <v>0</v>
      </c>
      <c r="K350" s="115">
        <f>'SITE 4'!$E$241</f>
        <v>0</v>
      </c>
      <c r="Q350" s="93">
        <f>K350</f>
        <v>0</v>
      </c>
      <c r="R350" s="93"/>
      <c r="S350" s="93">
        <f>'SITE 4'!$C$258</f>
        <v>0</v>
      </c>
      <c r="T350" s="93" t="e">
        <f>'SITE 4'!$D$258</f>
        <v>#DIV/0!</v>
      </c>
      <c r="U350" s="93">
        <f>'SITE 4'!$E$258</f>
        <v>0</v>
      </c>
      <c r="V350" s="93"/>
      <c r="W350" s="93"/>
      <c r="X350" s="93"/>
      <c r="Y350" s="93"/>
      <c r="Z350" s="93"/>
      <c r="AA350" s="93"/>
      <c r="AB350" s="93"/>
      <c r="AC350" s="93"/>
      <c r="AD350" s="93"/>
      <c r="AE350" s="93"/>
      <c r="AF350" s="93"/>
      <c r="AG350" s="93"/>
    </row>
    <row r="351" spans="1:33" ht="13.8" hidden="1" thickBot="1" x14ac:dyDescent="0.3">
      <c r="A351" s="796"/>
      <c r="B351" s="796"/>
      <c r="C351" s="796"/>
      <c r="D351" s="796"/>
      <c r="E351" s="796"/>
    </row>
    <row r="352" spans="1:33" ht="40.200000000000003" hidden="1" thickBot="1" x14ac:dyDescent="0.3">
      <c r="A352" s="796"/>
      <c r="B352" s="796"/>
      <c r="C352" s="796"/>
      <c r="D352" s="796"/>
      <c r="E352" s="796"/>
      <c r="H352" s="104" t="str">
        <f>'SITE 5'!$B$235</f>
        <v>TAP Référent ( 6/11 ANS )</v>
      </c>
      <c r="I352" s="83" t="s">
        <v>286</v>
      </c>
      <c r="J352" s="83" t="s">
        <v>285</v>
      </c>
      <c r="K352" s="83" t="s">
        <v>284</v>
      </c>
      <c r="L352" s="83" t="s">
        <v>287</v>
      </c>
      <c r="M352" s="83" t="s">
        <v>298</v>
      </c>
      <c r="N352" s="83" t="s">
        <v>289</v>
      </c>
      <c r="O352" s="83" t="s">
        <v>309</v>
      </c>
      <c r="P352" s="83" t="s">
        <v>288</v>
      </c>
    </row>
    <row r="353" spans="1:33" ht="13.8" hidden="1" thickBot="1" x14ac:dyDescent="0.3">
      <c r="A353" s="796"/>
      <c r="B353" s="796"/>
      <c r="C353" s="796"/>
      <c r="D353" s="796"/>
      <c r="E353" s="796"/>
      <c r="H353" s="104" t="str">
        <f>'SITE 5'!$H$235</f>
        <v>SITE 5</v>
      </c>
      <c r="I353" s="103">
        <f>'SITE 5'!$O$319</f>
        <v>0</v>
      </c>
      <c r="J353" s="103">
        <f>'SITE 5'!$O$343</f>
        <v>0</v>
      </c>
      <c r="K353" s="103">
        <f>'SITE 5'!$P$343</f>
        <v>0</v>
      </c>
      <c r="L353" s="103">
        <f>'SITE 5'!$O$301-'SITE 5'!$O$283</f>
        <v>0</v>
      </c>
      <c r="M353" s="103">
        <f>'SITE 5'!$R$343</f>
        <v>0</v>
      </c>
      <c r="N353" s="103">
        <f>'SITE 5'!$S$343</f>
        <v>0</v>
      </c>
      <c r="O353" s="103"/>
      <c r="P353" s="103"/>
    </row>
    <row r="354" spans="1:33" ht="40.200000000000003" hidden="1" thickBot="1" x14ac:dyDescent="0.3">
      <c r="A354" s="796"/>
      <c r="B354" s="796"/>
      <c r="C354" s="796"/>
      <c r="D354" s="796"/>
      <c r="E354" s="796"/>
      <c r="H354" s="109" t="s">
        <v>233</v>
      </c>
      <c r="I354" s="76" t="s">
        <v>242</v>
      </c>
      <c r="J354" s="76" t="s">
        <v>236</v>
      </c>
      <c r="K354" s="76" t="s">
        <v>243</v>
      </c>
      <c r="Q354" s="86" t="s">
        <v>291</v>
      </c>
      <c r="R354" s="86" t="s">
        <v>292</v>
      </c>
      <c r="S354" s="81" t="s">
        <v>293</v>
      </c>
      <c r="T354" s="81" t="s">
        <v>299</v>
      </c>
      <c r="U354" s="81" t="s">
        <v>300</v>
      </c>
      <c r="V354" s="81" t="s">
        <v>294</v>
      </c>
      <c r="W354" s="81" t="s">
        <v>301</v>
      </c>
      <c r="X354" s="81" t="s">
        <v>302</v>
      </c>
      <c r="Y354" s="81" t="s">
        <v>296</v>
      </c>
      <c r="Z354" s="81" t="s">
        <v>303</v>
      </c>
      <c r="AA354" s="81" t="s">
        <v>304</v>
      </c>
      <c r="AB354" s="81" t="s">
        <v>297</v>
      </c>
      <c r="AC354" s="81" t="s">
        <v>305</v>
      </c>
      <c r="AD354" s="81" t="s">
        <v>306</v>
      </c>
      <c r="AE354" s="81" t="s">
        <v>295</v>
      </c>
      <c r="AF354" s="81" t="s">
        <v>307</v>
      </c>
      <c r="AG354" s="81" t="s">
        <v>308</v>
      </c>
    </row>
    <row r="355" spans="1:33" ht="13.8" hidden="1" thickBot="1" x14ac:dyDescent="0.3">
      <c r="A355" s="796"/>
      <c r="B355" s="796"/>
      <c r="C355" s="796"/>
      <c r="D355" s="796"/>
      <c r="E355" s="796"/>
      <c r="H355" s="110" t="s">
        <v>239</v>
      </c>
      <c r="I355" s="76">
        <f>'SITE 5'!$C$239</f>
        <v>3.5</v>
      </c>
      <c r="J355" s="111">
        <f>'SITE 5'!$D$239</f>
        <v>0</v>
      </c>
      <c r="K355" s="76">
        <f>'SITE 5'!$E$239</f>
        <v>0</v>
      </c>
    </row>
    <row r="356" spans="1:33" ht="13.8" hidden="1" thickBot="1" x14ac:dyDescent="0.3">
      <c r="A356" s="796"/>
      <c r="B356" s="796"/>
      <c r="C356" s="796"/>
      <c r="D356" s="796"/>
      <c r="E356" s="796"/>
      <c r="H356" s="110" t="s">
        <v>222</v>
      </c>
      <c r="I356" s="76">
        <f>'SITE 5'!$C$240</f>
        <v>3.5</v>
      </c>
      <c r="J356" s="111">
        <f>'SITE 5'!$D$240</f>
        <v>0</v>
      </c>
      <c r="K356" s="76">
        <f>'SITE 5'!$E$240</f>
        <v>0</v>
      </c>
    </row>
    <row r="357" spans="1:33" ht="13.8" hidden="1" thickBot="1" x14ac:dyDescent="0.3">
      <c r="A357" s="796"/>
      <c r="B357" s="796"/>
      <c r="C357" s="796"/>
      <c r="D357" s="796"/>
      <c r="E357" s="796"/>
      <c r="H357" s="112" t="s">
        <v>14</v>
      </c>
      <c r="I357" s="113">
        <f>'SITE 5'!$C$241</f>
        <v>0</v>
      </c>
      <c r="J357" s="114">
        <f>'SITE 5'!$D$241</f>
        <v>0</v>
      </c>
      <c r="K357" s="115">
        <f>'SITE 5'!$E$241</f>
        <v>0</v>
      </c>
      <c r="Q357" s="93">
        <f>K357</f>
        <v>0</v>
      </c>
      <c r="R357" s="93"/>
      <c r="S357" s="93">
        <f>'SITE 5'!$C$258</f>
        <v>0</v>
      </c>
      <c r="T357" s="93" t="e">
        <f>'SITE 5'!$D$258</f>
        <v>#DIV/0!</v>
      </c>
      <c r="U357" s="93">
        <f>'SITE 5'!$E$258</f>
        <v>0</v>
      </c>
      <c r="V357" s="93"/>
      <c r="W357" s="93"/>
      <c r="X357" s="93"/>
      <c r="Y357" s="93"/>
      <c r="Z357" s="93"/>
      <c r="AA357" s="93"/>
      <c r="AB357" s="93"/>
      <c r="AC357" s="93"/>
      <c r="AD357" s="93"/>
      <c r="AE357" s="93"/>
      <c r="AF357" s="93"/>
      <c r="AG357" s="93"/>
    </row>
    <row r="358" spans="1:33" ht="13.8" hidden="1" thickBot="1" x14ac:dyDescent="0.3">
      <c r="A358" s="796"/>
      <c r="B358" s="796"/>
      <c r="C358" s="796"/>
      <c r="D358" s="796"/>
      <c r="E358" s="796"/>
    </row>
    <row r="359" spans="1:33" ht="40.200000000000003" hidden="1" thickBot="1" x14ac:dyDescent="0.3">
      <c r="A359" s="796"/>
      <c r="B359" s="796"/>
      <c r="C359" s="796"/>
      <c r="D359" s="796"/>
      <c r="E359" s="796"/>
      <c r="H359" s="104" t="str">
        <f>'SITE 6'!$B$235</f>
        <v>TAP Référent ( 6/11 ANS )</v>
      </c>
      <c r="I359" s="83" t="s">
        <v>286</v>
      </c>
      <c r="J359" s="83" t="s">
        <v>285</v>
      </c>
      <c r="K359" s="83" t="s">
        <v>284</v>
      </c>
      <c r="L359" s="83" t="s">
        <v>287</v>
      </c>
      <c r="M359" s="83" t="s">
        <v>298</v>
      </c>
      <c r="N359" s="83" t="s">
        <v>289</v>
      </c>
      <c r="O359" s="83" t="s">
        <v>309</v>
      </c>
      <c r="P359" s="83" t="s">
        <v>288</v>
      </c>
    </row>
    <row r="360" spans="1:33" ht="13.8" hidden="1" thickBot="1" x14ac:dyDescent="0.3">
      <c r="A360" s="796"/>
      <c r="B360" s="796"/>
      <c r="C360" s="796"/>
      <c r="D360" s="796"/>
      <c r="E360" s="796"/>
      <c r="H360" s="104" t="str">
        <f>'SITE 6'!$H$235</f>
        <v>SITE 6</v>
      </c>
      <c r="I360" s="103">
        <f>'SITE 6'!$O$319</f>
        <v>0</v>
      </c>
      <c r="J360" s="103">
        <f>'SITE 6'!$O$343</f>
        <v>0</v>
      </c>
      <c r="K360" s="103">
        <f>'SITE 6'!$P$343</f>
        <v>0</v>
      </c>
      <c r="L360" s="103">
        <f>'SITE 6'!$O$301-'SITE 6'!$O$283</f>
        <v>0</v>
      </c>
      <c r="M360" s="103">
        <f>'SITE 6'!$R$343</f>
        <v>0</v>
      </c>
      <c r="N360" s="103">
        <f>'SITE 6'!$S$343</f>
        <v>0</v>
      </c>
      <c r="O360" s="103"/>
      <c r="P360" s="103"/>
    </row>
    <row r="361" spans="1:33" ht="40.200000000000003" hidden="1" thickBot="1" x14ac:dyDescent="0.3">
      <c r="A361" s="796"/>
      <c r="B361" s="796"/>
      <c r="C361" s="796"/>
      <c r="D361" s="796"/>
      <c r="E361" s="796"/>
      <c r="H361" s="109" t="s">
        <v>233</v>
      </c>
      <c r="I361" s="76" t="s">
        <v>242</v>
      </c>
      <c r="J361" s="76" t="s">
        <v>236</v>
      </c>
      <c r="K361" s="76" t="s">
        <v>243</v>
      </c>
      <c r="Q361" s="86" t="s">
        <v>291</v>
      </c>
      <c r="R361" s="86" t="s">
        <v>292</v>
      </c>
      <c r="S361" s="81" t="s">
        <v>293</v>
      </c>
      <c r="T361" s="81" t="s">
        <v>299</v>
      </c>
      <c r="U361" s="81" t="s">
        <v>300</v>
      </c>
      <c r="V361" s="81" t="s">
        <v>294</v>
      </c>
      <c r="W361" s="81" t="s">
        <v>301</v>
      </c>
      <c r="X361" s="81" t="s">
        <v>302</v>
      </c>
      <c r="Y361" s="81" t="s">
        <v>296</v>
      </c>
      <c r="Z361" s="81" t="s">
        <v>303</v>
      </c>
      <c r="AA361" s="81" t="s">
        <v>304</v>
      </c>
      <c r="AB361" s="81" t="s">
        <v>297</v>
      </c>
      <c r="AC361" s="81" t="s">
        <v>305</v>
      </c>
      <c r="AD361" s="81" t="s">
        <v>306</v>
      </c>
      <c r="AE361" s="81" t="s">
        <v>295</v>
      </c>
      <c r="AF361" s="81" t="s">
        <v>307</v>
      </c>
      <c r="AG361" s="81" t="s">
        <v>308</v>
      </c>
    </row>
    <row r="362" spans="1:33" ht="13.8" hidden="1" thickBot="1" x14ac:dyDescent="0.3">
      <c r="A362" s="796"/>
      <c r="B362" s="796"/>
      <c r="C362" s="796"/>
      <c r="D362" s="796"/>
      <c r="E362" s="796"/>
      <c r="H362" s="110" t="s">
        <v>239</v>
      </c>
      <c r="I362" s="76">
        <f>'SITE 6'!$C$239</f>
        <v>3.5</v>
      </c>
      <c r="J362" s="111">
        <f>'SITE 6'!$D$239</f>
        <v>0</v>
      </c>
      <c r="K362" s="76">
        <f>'SITE 6'!$E$239</f>
        <v>0</v>
      </c>
    </row>
    <row r="363" spans="1:33" ht="13.8" hidden="1" thickBot="1" x14ac:dyDescent="0.3">
      <c r="A363" s="796"/>
      <c r="B363" s="796"/>
      <c r="C363" s="796"/>
      <c r="D363" s="796"/>
      <c r="E363" s="796"/>
      <c r="H363" s="110" t="s">
        <v>222</v>
      </c>
      <c r="I363" s="76">
        <f>'SITE 6'!$C$240</f>
        <v>3.5</v>
      </c>
      <c r="J363" s="111">
        <f>'SITE 6'!$D$240</f>
        <v>0</v>
      </c>
      <c r="K363" s="76">
        <f>'SITE 6'!$E$240</f>
        <v>0</v>
      </c>
    </row>
    <row r="364" spans="1:33" ht="13.8" hidden="1" thickBot="1" x14ac:dyDescent="0.3">
      <c r="A364" s="796"/>
      <c r="B364" s="796"/>
      <c r="C364" s="796"/>
      <c r="D364" s="796"/>
      <c r="E364" s="796"/>
      <c r="H364" s="112" t="s">
        <v>14</v>
      </c>
      <c r="I364" s="113">
        <f>'SITE 6'!$C$241</f>
        <v>0</v>
      </c>
      <c r="J364" s="114">
        <f>'SITE 6'!$D$241</f>
        <v>0</v>
      </c>
      <c r="K364" s="115">
        <f>'SITE 6'!$E$241</f>
        <v>0</v>
      </c>
      <c r="Q364" s="93">
        <f>K364</f>
        <v>0</v>
      </c>
      <c r="R364" s="93"/>
      <c r="S364" s="93">
        <f>'SITE 6'!$C$258</f>
        <v>0</v>
      </c>
      <c r="T364" s="93" t="e">
        <f>'SITE 6'!$D$258</f>
        <v>#DIV/0!</v>
      </c>
      <c r="U364" s="93">
        <f>'SITE 6'!$E$258</f>
        <v>0</v>
      </c>
      <c r="V364" s="93"/>
      <c r="W364" s="93"/>
      <c r="X364" s="93"/>
      <c r="Y364" s="93"/>
      <c r="Z364" s="93"/>
      <c r="AA364" s="93"/>
      <c r="AB364" s="93"/>
      <c r="AC364" s="93"/>
      <c r="AD364" s="93"/>
      <c r="AE364" s="93"/>
      <c r="AF364" s="93"/>
      <c r="AG364" s="93"/>
    </row>
    <row r="365" spans="1:33" ht="13.8" hidden="1" thickBot="1" x14ac:dyDescent="0.3">
      <c r="A365" s="796"/>
      <c r="B365" s="796"/>
      <c r="C365" s="796"/>
      <c r="D365" s="796"/>
      <c r="E365" s="796"/>
    </row>
    <row r="366" spans="1:33" ht="40.200000000000003" hidden="1" thickBot="1" x14ac:dyDescent="0.3">
      <c r="A366" s="796"/>
      <c r="B366" s="796"/>
      <c r="C366" s="796"/>
      <c r="D366" s="796"/>
      <c r="E366" s="796"/>
      <c r="H366" s="104" t="str">
        <f>'SITE 7'!$B$235</f>
        <v>TAP Référent ( 6/11 ANS )</v>
      </c>
      <c r="I366" s="83" t="s">
        <v>286</v>
      </c>
      <c r="J366" s="83" t="s">
        <v>285</v>
      </c>
      <c r="K366" s="83" t="s">
        <v>284</v>
      </c>
      <c r="L366" s="83" t="s">
        <v>287</v>
      </c>
      <c r="M366" s="83" t="s">
        <v>298</v>
      </c>
      <c r="N366" s="83" t="s">
        <v>289</v>
      </c>
      <c r="O366" s="83" t="s">
        <v>309</v>
      </c>
      <c r="P366" s="83" t="s">
        <v>288</v>
      </c>
    </row>
    <row r="367" spans="1:33" ht="13.8" hidden="1" thickBot="1" x14ac:dyDescent="0.3">
      <c r="A367" s="796"/>
      <c r="B367" s="796"/>
      <c r="C367" s="796"/>
      <c r="D367" s="796"/>
      <c r="E367" s="796"/>
      <c r="H367" s="104" t="str">
        <f>'SITE 7'!$H$235</f>
        <v>SITE 7</v>
      </c>
      <c r="I367" s="103">
        <f>'SITE 7'!$O$319</f>
        <v>0</v>
      </c>
      <c r="J367" s="103">
        <f>'SITE 7'!$O$343</f>
        <v>0</v>
      </c>
      <c r="K367" s="103">
        <f>'SITE 7'!$P$343</f>
        <v>0</v>
      </c>
      <c r="L367" s="103">
        <f>'SITE 7'!$O$301-'SITE 7'!$O$283</f>
        <v>0</v>
      </c>
      <c r="M367" s="103">
        <f>'SITE 7'!$R$343</f>
        <v>0</v>
      </c>
      <c r="N367" s="103">
        <f>'SITE 7'!$S$343</f>
        <v>0</v>
      </c>
      <c r="O367" s="103"/>
      <c r="P367" s="103"/>
    </row>
    <row r="368" spans="1:33" ht="40.200000000000003" hidden="1" thickBot="1" x14ac:dyDescent="0.3">
      <c r="A368" s="796"/>
      <c r="B368" s="796"/>
      <c r="C368" s="796"/>
      <c r="D368" s="796"/>
      <c r="E368" s="796"/>
      <c r="H368" s="109" t="s">
        <v>233</v>
      </c>
      <c r="I368" s="76" t="s">
        <v>242</v>
      </c>
      <c r="J368" s="76" t="s">
        <v>236</v>
      </c>
      <c r="K368" s="76" t="s">
        <v>243</v>
      </c>
      <c r="Q368" s="86" t="s">
        <v>291</v>
      </c>
      <c r="R368" s="86" t="s">
        <v>292</v>
      </c>
      <c r="S368" s="81" t="s">
        <v>293</v>
      </c>
      <c r="T368" s="81" t="s">
        <v>299</v>
      </c>
      <c r="U368" s="81" t="s">
        <v>300</v>
      </c>
      <c r="V368" s="81" t="s">
        <v>294</v>
      </c>
      <c r="W368" s="81" t="s">
        <v>301</v>
      </c>
      <c r="X368" s="81" t="s">
        <v>302</v>
      </c>
      <c r="Y368" s="81" t="s">
        <v>296</v>
      </c>
      <c r="Z368" s="81" t="s">
        <v>303</v>
      </c>
      <c r="AA368" s="81" t="s">
        <v>304</v>
      </c>
      <c r="AB368" s="81" t="s">
        <v>297</v>
      </c>
      <c r="AC368" s="81" t="s">
        <v>305</v>
      </c>
      <c r="AD368" s="81" t="s">
        <v>306</v>
      </c>
      <c r="AE368" s="81" t="s">
        <v>295</v>
      </c>
      <c r="AF368" s="81" t="s">
        <v>307</v>
      </c>
      <c r="AG368" s="81" t="s">
        <v>308</v>
      </c>
    </row>
    <row r="369" spans="1:33" ht="13.8" hidden="1" thickBot="1" x14ac:dyDescent="0.3">
      <c r="A369" s="796"/>
      <c r="B369" s="796"/>
      <c r="C369" s="796"/>
      <c r="D369" s="796"/>
      <c r="E369" s="796"/>
      <c r="H369" s="110" t="s">
        <v>239</v>
      </c>
      <c r="I369" s="76">
        <f>'SITE 7'!$C$239</f>
        <v>3.5</v>
      </c>
      <c r="J369" s="111">
        <f>'SITE 7'!$D$239</f>
        <v>0</v>
      </c>
      <c r="K369" s="76">
        <f>'SITE 7'!$E$239</f>
        <v>0</v>
      </c>
    </row>
    <row r="370" spans="1:33" ht="13.8" hidden="1" thickBot="1" x14ac:dyDescent="0.3">
      <c r="A370" s="796"/>
      <c r="B370" s="796"/>
      <c r="C370" s="796"/>
      <c r="D370" s="796"/>
      <c r="E370" s="796"/>
      <c r="H370" s="110" t="s">
        <v>222</v>
      </c>
      <c r="I370" s="76">
        <f>'SITE 7'!$C$240</f>
        <v>3.5</v>
      </c>
      <c r="J370" s="111">
        <f>'SITE 7'!$D$240</f>
        <v>0</v>
      </c>
      <c r="K370" s="76">
        <f>'SITE 7'!$E$240</f>
        <v>0</v>
      </c>
    </row>
    <row r="371" spans="1:33" ht="13.8" hidden="1" thickBot="1" x14ac:dyDescent="0.3">
      <c r="A371" s="796"/>
      <c r="B371" s="796"/>
      <c r="C371" s="796"/>
      <c r="D371" s="796"/>
      <c r="E371" s="796"/>
      <c r="H371" s="112" t="s">
        <v>14</v>
      </c>
      <c r="I371" s="113">
        <f>'SITE 7'!$C$241</f>
        <v>0</v>
      </c>
      <c r="J371" s="114">
        <f>'SITE 7'!$D$241</f>
        <v>0</v>
      </c>
      <c r="K371" s="115">
        <f>'SITE 7'!$E$241</f>
        <v>0</v>
      </c>
      <c r="Q371" s="93">
        <f>K371</f>
        <v>0</v>
      </c>
      <c r="R371" s="93"/>
      <c r="S371" s="93">
        <f>'SITE 7'!$C$258</f>
        <v>0</v>
      </c>
      <c r="T371" s="93" t="e">
        <f>'SITE 7'!$D$258</f>
        <v>#DIV/0!</v>
      </c>
      <c r="U371" s="93">
        <f>'SITE 7'!$E$258</f>
        <v>0</v>
      </c>
      <c r="V371" s="93"/>
      <c r="W371" s="93"/>
      <c r="X371" s="93"/>
      <c r="Y371" s="93"/>
      <c r="Z371" s="93"/>
      <c r="AA371" s="93"/>
      <c r="AB371" s="93"/>
      <c r="AC371" s="93"/>
      <c r="AD371" s="93"/>
      <c r="AE371" s="93"/>
      <c r="AF371" s="93"/>
      <c r="AG371" s="93"/>
    </row>
    <row r="372" spans="1:33" ht="13.8" hidden="1" thickBot="1" x14ac:dyDescent="0.3">
      <c r="A372" s="796"/>
      <c r="B372" s="796"/>
      <c r="C372" s="796"/>
      <c r="D372" s="796"/>
      <c r="E372" s="796"/>
    </row>
    <row r="373" spans="1:33" ht="40.200000000000003" hidden="1" thickBot="1" x14ac:dyDescent="0.3">
      <c r="A373" s="796"/>
      <c r="B373" s="796"/>
      <c r="C373" s="796"/>
      <c r="D373" s="796"/>
      <c r="E373" s="796"/>
      <c r="H373" s="104" t="str">
        <f>'SITE 8'!$B$235</f>
        <v>TAP Référent ( 6/11 ANS )</v>
      </c>
      <c r="I373" s="83" t="s">
        <v>286</v>
      </c>
      <c r="J373" s="83" t="s">
        <v>285</v>
      </c>
      <c r="K373" s="83" t="s">
        <v>284</v>
      </c>
      <c r="L373" s="83" t="s">
        <v>287</v>
      </c>
      <c r="M373" s="83" t="s">
        <v>298</v>
      </c>
      <c r="N373" s="83" t="s">
        <v>289</v>
      </c>
      <c r="O373" s="83" t="s">
        <v>309</v>
      </c>
      <c r="P373" s="83" t="s">
        <v>288</v>
      </c>
    </row>
    <row r="374" spans="1:33" ht="13.8" hidden="1" thickBot="1" x14ac:dyDescent="0.3">
      <c r="A374" s="796"/>
      <c r="B374" s="796"/>
      <c r="C374" s="796"/>
      <c r="D374" s="796"/>
      <c r="E374" s="796"/>
      <c r="H374" s="104" t="str">
        <f>'SITE 8'!$H$235</f>
        <v>SITE 8</v>
      </c>
      <c r="I374" s="103">
        <f>'SITE 8'!$O$319</f>
        <v>0</v>
      </c>
      <c r="J374" s="103">
        <f>'SITE 8'!$O$343</f>
        <v>0</v>
      </c>
      <c r="K374" s="103">
        <f>'SITE 8'!$P$343</f>
        <v>0</v>
      </c>
      <c r="L374" s="103">
        <f>'SITE 8'!$O$301-'SITE 8'!$O$283</f>
        <v>0</v>
      </c>
      <c r="M374" s="103">
        <f>'SITE 8'!$R$343</f>
        <v>0</v>
      </c>
      <c r="N374" s="103">
        <f>'SITE 8'!$S$343</f>
        <v>0</v>
      </c>
      <c r="O374" s="103"/>
      <c r="P374" s="103"/>
    </row>
    <row r="375" spans="1:33" ht="40.200000000000003" hidden="1" thickBot="1" x14ac:dyDescent="0.3">
      <c r="A375" s="796"/>
      <c r="B375" s="796"/>
      <c r="C375" s="796"/>
      <c r="D375" s="796"/>
      <c r="E375" s="796"/>
      <c r="H375" s="109" t="s">
        <v>233</v>
      </c>
      <c r="I375" s="76" t="s">
        <v>242</v>
      </c>
      <c r="J375" s="76" t="s">
        <v>236</v>
      </c>
      <c r="K375" s="76" t="s">
        <v>243</v>
      </c>
      <c r="Q375" s="86" t="s">
        <v>291</v>
      </c>
      <c r="R375" s="86" t="s">
        <v>292</v>
      </c>
      <c r="S375" s="81" t="s">
        <v>293</v>
      </c>
      <c r="T375" s="81" t="s">
        <v>299</v>
      </c>
      <c r="U375" s="81" t="s">
        <v>300</v>
      </c>
      <c r="V375" s="81" t="s">
        <v>294</v>
      </c>
      <c r="W375" s="81" t="s">
        <v>301</v>
      </c>
      <c r="X375" s="81" t="s">
        <v>302</v>
      </c>
      <c r="Y375" s="81" t="s">
        <v>296</v>
      </c>
      <c r="Z375" s="81" t="s">
        <v>303</v>
      </c>
      <c r="AA375" s="81" t="s">
        <v>304</v>
      </c>
      <c r="AB375" s="81" t="s">
        <v>297</v>
      </c>
      <c r="AC375" s="81" t="s">
        <v>305</v>
      </c>
      <c r="AD375" s="81" t="s">
        <v>306</v>
      </c>
      <c r="AE375" s="81" t="s">
        <v>295</v>
      </c>
      <c r="AF375" s="81" t="s">
        <v>307</v>
      </c>
      <c r="AG375" s="81" t="s">
        <v>308</v>
      </c>
    </row>
    <row r="376" spans="1:33" ht="13.8" hidden="1" thickBot="1" x14ac:dyDescent="0.3">
      <c r="A376" s="796"/>
      <c r="B376" s="796"/>
      <c r="C376" s="796"/>
      <c r="D376" s="796"/>
      <c r="E376" s="796"/>
      <c r="H376" s="110" t="s">
        <v>239</v>
      </c>
      <c r="I376" s="76">
        <f>'SITE 8'!$C$239</f>
        <v>3.5</v>
      </c>
      <c r="J376" s="111">
        <f>'SITE 8'!$D$239</f>
        <v>0</v>
      </c>
      <c r="K376" s="76">
        <f>'SITE 8'!$E$239</f>
        <v>0</v>
      </c>
    </row>
    <row r="377" spans="1:33" ht="13.8" hidden="1" thickBot="1" x14ac:dyDescent="0.3">
      <c r="A377" s="796"/>
      <c r="B377" s="796"/>
      <c r="C377" s="796"/>
      <c r="D377" s="796"/>
      <c r="E377" s="796"/>
      <c r="H377" s="110" t="s">
        <v>222</v>
      </c>
      <c r="I377" s="76">
        <f>'SITE 8'!$C$240</f>
        <v>3.5</v>
      </c>
      <c r="J377" s="111">
        <f>'SITE 8'!$D$240</f>
        <v>0</v>
      </c>
      <c r="K377" s="76">
        <f>'SITE 8'!$E$240</f>
        <v>0</v>
      </c>
    </row>
    <row r="378" spans="1:33" ht="13.8" hidden="1" thickBot="1" x14ac:dyDescent="0.3">
      <c r="A378" s="796"/>
      <c r="B378" s="796"/>
      <c r="C378" s="796"/>
      <c r="D378" s="796"/>
      <c r="E378" s="796"/>
      <c r="H378" s="112" t="s">
        <v>14</v>
      </c>
      <c r="I378" s="113">
        <f>'SITE 8'!$C$241</f>
        <v>0</v>
      </c>
      <c r="J378" s="114">
        <f>'SITE 8'!$D$241</f>
        <v>0</v>
      </c>
      <c r="K378" s="115">
        <f>'SITE 8'!$E$241</f>
        <v>0</v>
      </c>
      <c r="Q378" s="93">
        <f>K378</f>
        <v>0</v>
      </c>
      <c r="R378" s="93"/>
      <c r="S378" s="93">
        <f>'SITE 8'!$C$258</f>
        <v>0</v>
      </c>
      <c r="T378" s="93" t="e">
        <f>'SITE 8'!$D$258</f>
        <v>#DIV/0!</v>
      </c>
      <c r="U378" s="93">
        <f>'SITE 8'!$E$258</f>
        <v>0</v>
      </c>
      <c r="V378" s="93"/>
      <c r="W378" s="93"/>
      <c r="X378" s="93"/>
      <c r="Y378" s="93"/>
      <c r="Z378" s="93"/>
      <c r="AA378" s="93"/>
      <c r="AB378" s="93"/>
      <c r="AC378" s="93"/>
      <c r="AD378" s="93"/>
      <c r="AE378" s="93"/>
      <c r="AF378" s="93"/>
      <c r="AG378" s="93"/>
    </row>
    <row r="379" spans="1:33" ht="13.8" hidden="1" thickBot="1" x14ac:dyDescent="0.3">
      <c r="A379" s="796"/>
      <c r="B379" s="796"/>
      <c r="C379" s="796"/>
      <c r="D379" s="796"/>
      <c r="E379" s="796"/>
    </row>
    <row r="380" spans="1:33" ht="40.200000000000003" hidden="1" thickBot="1" x14ac:dyDescent="0.3">
      <c r="A380" s="796"/>
      <c r="B380" s="796"/>
      <c r="C380" s="796"/>
      <c r="D380" s="796"/>
      <c r="E380" s="796"/>
      <c r="H380" s="104" t="str">
        <f>'SITE 9'!$B$235</f>
        <v>TAP Référent ( 6/11 ANS )</v>
      </c>
      <c r="I380" s="83" t="s">
        <v>286</v>
      </c>
      <c r="J380" s="83" t="s">
        <v>285</v>
      </c>
      <c r="K380" s="83" t="s">
        <v>284</v>
      </c>
      <c r="L380" s="83" t="s">
        <v>287</v>
      </c>
      <c r="M380" s="83" t="s">
        <v>298</v>
      </c>
      <c r="N380" s="83" t="s">
        <v>289</v>
      </c>
      <c r="O380" s="83" t="s">
        <v>309</v>
      </c>
      <c r="P380" s="83" t="s">
        <v>288</v>
      </c>
    </row>
    <row r="381" spans="1:33" ht="13.8" hidden="1" thickBot="1" x14ac:dyDescent="0.3">
      <c r="A381" s="796"/>
      <c r="B381" s="796"/>
      <c r="C381" s="796"/>
      <c r="D381" s="796"/>
      <c r="E381" s="796"/>
      <c r="H381" s="104" t="str">
        <f>'SITE 9'!$H$235</f>
        <v>SITE 9</v>
      </c>
      <c r="I381" s="103">
        <f>'SITE 9'!$O$319</f>
        <v>0</v>
      </c>
      <c r="J381" s="103">
        <f>'SITE 9'!$O$343</f>
        <v>0</v>
      </c>
      <c r="K381" s="103">
        <f>'SITE 9'!$P$343</f>
        <v>0</v>
      </c>
      <c r="L381" s="103">
        <f>'SITE 9'!$O$301-'SITE 9'!$O$283</f>
        <v>0</v>
      </c>
      <c r="M381" s="103">
        <f>'SITE 9'!$R$343</f>
        <v>0</v>
      </c>
      <c r="N381" s="103">
        <f>'SITE 9'!$S$343</f>
        <v>0</v>
      </c>
      <c r="O381" s="103"/>
      <c r="P381" s="103"/>
    </row>
    <row r="382" spans="1:33" ht="40.200000000000003" hidden="1" thickBot="1" x14ac:dyDescent="0.3">
      <c r="A382" s="796"/>
      <c r="B382" s="796"/>
      <c r="C382" s="796"/>
      <c r="D382" s="796"/>
      <c r="E382" s="796"/>
      <c r="H382" s="109" t="s">
        <v>233</v>
      </c>
      <c r="I382" s="76" t="s">
        <v>242</v>
      </c>
      <c r="J382" s="76" t="s">
        <v>236</v>
      </c>
      <c r="K382" s="76" t="s">
        <v>243</v>
      </c>
      <c r="Q382" s="86" t="s">
        <v>291</v>
      </c>
      <c r="R382" s="86" t="s">
        <v>292</v>
      </c>
      <c r="S382" s="81" t="s">
        <v>293</v>
      </c>
      <c r="T382" s="81" t="s">
        <v>299</v>
      </c>
      <c r="U382" s="81" t="s">
        <v>300</v>
      </c>
      <c r="V382" s="81" t="s">
        <v>294</v>
      </c>
      <c r="W382" s="81" t="s">
        <v>301</v>
      </c>
      <c r="X382" s="81" t="s">
        <v>302</v>
      </c>
      <c r="Y382" s="81" t="s">
        <v>296</v>
      </c>
      <c r="Z382" s="81" t="s">
        <v>303</v>
      </c>
      <c r="AA382" s="81" t="s">
        <v>304</v>
      </c>
      <c r="AB382" s="81" t="s">
        <v>297</v>
      </c>
      <c r="AC382" s="81" t="s">
        <v>305</v>
      </c>
      <c r="AD382" s="81" t="s">
        <v>306</v>
      </c>
      <c r="AE382" s="81" t="s">
        <v>295</v>
      </c>
      <c r="AF382" s="81" t="s">
        <v>307</v>
      </c>
      <c r="AG382" s="81" t="s">
        <v>308</v>
      </c>
    </row>
    <row r="383" spans="1:33" ht="13.8" hidden="1" thickBot="1" x14ac:dyDescent="0.3">
      <c r="A383" s="796"/>
      <c r="B383" s="796"/>
      <c r="C383" s="796"/>
      <c r="D383" s="796"/>
      <c r="E383" s="796"/>
      <c r="H383" s="110" t="s">
        <v>239</v>
      </c>
      <c r="I383" s="76">
        <f>'SITE 9'!$C$239</f>
        <v>3.5</v>
      </c>
      <c r="J383" s="111">
        <f>'SITE 9'!$D$239</f>
        <v>0</v>
      </c>
      <c r="K383" s="76">
        <f>'SITE 9'!$E$239</f>
        <v>0</v>
      </c>
    </row>
    <row r="384" spans="1:33" ht="13.8" hidden="1" thickBot="1" x14ac:dyDescent="0.3">
      <c r="A384" s="796"/>
      <c r="B384" s="796"/>
      <c r="C384" s="796"/>
      <c r="D384" s="796"/>
      <c r="E384" s="796"/>
      <c r="H384" s="110" t="s">
        <v>222</v>
      </c>
      <c r="I384" s="76">
        <f>'SITE 9'!$C$240</f>
        <v>3.5</v>
      </c>
      <c r="J384" s="111">
        <f>'SITE 9'!$D$240</f>
        <v>0</v>
      </c>
      <c r="K384" s="76">
        <f>'SITE 9'!$E$240</f>
        <v>0</v>
      </c>
    </row>
    <row r="385" spans="1:33" ht="13.8" hidden="1" thickBot="1" x14ac:dyDescent="0.3">
      <c r="A385" s="796"/>
      <c r="B385" s="796"/>
      <c r="C385" s="796"/>
      <c r="D385" s="796"/>
      <c r="E385" s="796"/>
      <c r="H385" s="112" t="s">
        <v>14</v>
      </c>
      <c r="I385" s="113">
        <f>'SITE 9'!$C$241</f>
        <v>0</v>
      </c>
      <c r="J385" s="114">
        <f>'SITE 9'!$D$241</f>
        <v>0</v>
      </c>
      <c r="K385" s="115">
        <f>'SITE 9'!$E$241</f>
        <v>0</v>
      </c>
      <c r="Q385" s="93">
        <f>K385</f>
        <v>0</v>
      </c>
      <c r="R385" s="93"/>
      <c r="S385" s="93">
        <f>'SITE 9'!$C$258</f>
        <v>0</v>
      </c>
      <c r="T385" s="93" t="e">
        <f>'SITE 9'!$D$258</f>
        <v>#DIV/0!</v>
      </c>
      <c r="U385" s="93">
        <f>'SITE 9'!$E$258</f>
        <v>0</v>
      </c>
      <c r="V385" s="93"/>
      <c r="W385" s="93"/>
      <c r="X385" s="93"/>
      <c r="Y385" s="93"/>
      <c r="Z385" s="93"/>
      <c r="AA385" s="93"/>
      <c r="AB385" s="93"/>
      <c r="AC385" s="93"/>
      <c r="AD385" s="93"/>
      <c r="AE385" s="93"/>
      <c r="AF385" s="93"/>
      <c r="AG385" s="93"/>
    </row>
    <row r="386" spans="1:33" ht="13.8" hidden="1" thickBot="1" x14ac:dyDescent="0.3">
      <c r="A386" s="796"/>
      <c r="B386" s="796"/>
      <c r="C386" s="796"/>
      <c r="D386" s="796"/>
      <c r="E386" s="796"/>
    </row>
    <row r="387" spans="1:33" ht="40.200000000000003" hidden="1" thickBot="1" x14ac:dyDescent="0.3">
      <c r="A387" s="796"/>
      <c r="B387" s="796"/>
      <c r="C387" s="796"/>
      <c r="D387" s="796"/>
      <c r="E387" s="796"/>
      <c r="H387" s="104" t="str">
        <f>'SITE 10'!$B$235</f>
        <v>TAP Référent ( 6/11 ANS )</v>
      </c>
      <c r="I387" s="83" t="s">
        <v>286</v>
      </c>
      <c r="J387" s="83" t="s">
        <v>285</v>
      </c>
      <c r="K387" s="83" t="s">
        <v>284</v>
      </c>
      <c r="L387" s="83" t="s">
        <v>287</v>
      </c>
      <c r="M387" s="83" t="s">
        <v>298</v>
      </c>
      <c r="N387" s="83" t="s">
        <v>289</v>
      </c>
      <c r="O387" s="83" t="s">
        <v>309</v>
      </c>
      <c r="P387" s="83" t="s">
        <v>288</v>
      </c>
    </row>
    <row r="388" spans="1:33" ht="13.8" hidden="1" thickBot="1" x14ac:dyDescent="0.3">
      <c r="A388" s="796"/>
      <c r="B388" s="796"/>
      <c r="C388" s="796"/>
      <c r="D388" s="796"/>
      <c r="E388" s="796"/>
      <c r="H388" s="104" t="str">
        <f>'SITE 10'!$H$235</f>
        <v>SITE 10</v>
      </c>
      <c r="I388" s="103">
        <f>'SITE 10'!$O$319</f>
        <v>0</v>
      </c>
      <c r="J388" s="103">
        <f>'SITE 10'!$O$343</f>
        <v>0</v>
      </c>
      <c r="K388" s="103">
        <f>'SITE 10'!$P$343</f>
        <v>0</v>
      </c>
      <c r="L388" s="103">
        <f>'SITE 10'!$O$301-'SITE 10'!$O$283</f>
        <v>0</v>
      </c>
      <c r="M388" s="103">
        <f>'SITE 10'!$R$343</f>
        <v>0</v>
      </c>
      <c r="N388" s="103">
        <f>'SITE 10'!$S$343</f>
        <v>0</v>
      </c>
      <c r="O388" s="103"/>
      <c r="P388" s="103"/>
    </row>
    <row r="389" spans="1:33" ht="40.200000000000003" hidden="1" thickBot="1" x14ac:dyDescent="0.3">
      <c r="A389" s="796"/>
      <c r="B389" s="796"/>
      <c r="C389" s="796"/>
      <c r="D389" s="796"/>
      <c r="E389" s="796"/>
      <c r="H389" s="109" t="s">
        <v>233</v>
      </c>
      <c r="I389" s="76" t="s">
        <v>242</v>
      </c>
      <c r="J389" s="76" t="s">
        <v>236</v>
      </c>
      <c r="K389" s="76" t="s">
        <v>243</v>
      </c>
      <c r="Q389" s="86" t="s">
        <v>291</v>
      </c>
      <c r="R389" s="86" t="s">
        <v>292</v>
      </c>
      <c r="S389" s="81" t="s">
        <v>293</v>
      </c>
      <c r="T389" s="81" t="s">
        <v>299</v>
      </c>
      <c r="U389" s="81" t="s">
        <v>300</v>
      </c>
      <c r="V389" s="81" t="s">
        <v>294</v>
      </c>
      <c r="W389" s="81" t="s">
        <v>301</v>
      </c>
      <c r="X389" s="81" t="s">
        <v>302</v>
      </c>
      <c r="Y389" s="81" t="s">
        <v>296</v>
      </c>
      <c r="Z389" s="81" t="s">
        <v>303</v>
      </c>
      <c r="AA389" s="81" t="s">
        <v>304</v>
      </c>
      <c r="AB389" s="81" t="s">
        <v>297</v>
      </c>
      <c r="AC389" s="81" t="s">
        <v>305</v>
      </c>
      <c r="AD389" s="81" t="s">
        <v>306</v>
      </c>
      <c r="AE389" s="81" t="s">
        <v>295</v>
      </c>
      <c r="AF389" s="81" t="s">
        <v>307</v>
      </c>
      <c r="AG389" s="81" t="s">
        <v>308</v>
      </c>
    </row>
    <row r="390" spans="1:33" ht="13.8" hidden="1" thickBot="1" x14ac:dyDescent="0.3">
      <c r="A390" s="796"/>
      <c r="B390" s="796"/>
      <c r="C390" s="796"/>
      <c r="D390" s="796"/>
      <c r="E390" s="796"/>
      <c r="H390" s="110" t="s">
        <v>239</v>
      </c>
      <c r="I390" s="76">
        <f>'SITE 10'!$C$239</f>
        <v>3.5</v>
      </c>
      <c r="J390" s="111">
        <f>'SITE 10'!$D$239</f>
        <v>0</v>
      </c>
      <c r="K390" s="76">
        <f>'SITE 10'!$E$239</f>
        <v>0</v>
      </c>
    </row>
    <row r="391" spans="1:33" ht="13.8" hidden="1" thickBot="1" x14ac:dyDescent="0.3">
      <c r="A391" s="796"/>
      <c r="B391" s="796"/>
      <c r="C391" s="796"/>
      <c r="D391" s="796"/>
      <c r="E391" s="796"/>
      <c r="H391" s="110" t="s">
        <v>222</v>
      </c>
      <c r="I391" s="76">
        <f>'SITE 10'!$C$240</f>
        <v>3.5</v>
      </c>
      <c r="J391" s="111">
        <f>'SITE 10'!$D$240</f>
        <v>0</v>
      </c>
      <c r="K391" s="76">
        <f>'SITE 10'!$E$240</f>
        <v>0</v>
      </c>
    </row>
    <row r="392" spans="1:33" ht="13.8" hidden="1" thickBot="1" x14ac:dyDescent="0.3">
      <c r="A392" s="796"/>
      <c r="B392" s="796"/>
      <c r="C392" s="796"/>
      <c r="D392" s="796"/>
      <c r="E392" s="796"/>
      <c r="H392" s="112" t="s">
        <v>14</v>
      </c>
      <c r="I392" s="113">
        <f>'SITE 10'!$C$241</f>
        <v>0</v>
      </c>
      <c r="J392" s="114">
        <f>'SITE 10'!$D$241</f>
        <v>0</v>
      </c>
      <c r="K392" s="115">
        <f>'SITE 10'!$E$241</f>
        <v>0</v>
      </c>
      <c r="Q392" s="93">
        <f>K392</f>
        <v>0</v>
      </c>
      <c r="R392" s="93"/>
      <c r="S392" s="93">
        <f>'SITE 10'!$C$258</f>
        <v>0</v>
      </c>
      <c r="T392" s="93" t="e">
        <f>'SITE 10'!$D$258</f>
        <v>#DIV/0!</v>
      </c>
      <c r="U392" s="93">
        <f>'SITE 10'!$E$258</f>
        <v>0</v>
      </c>
      <c r="V392" s="93"/>
      <c r="W392" s="93"/>
      <c r="X392" s="93"/>
      <c r="Y392" s="93"/>
      <c r="Z392" s="93"/>
      <c r="AA392" s="93"/>
      <c r="AB392" s="93"/>
      <c r="AC392" s="93"/>
      <c r="AD392" s="93"/>
      <c r="AE392" s="93"/>
      <c r="AF392" s="93"/>
      <c r="AG392" s="93"/>
    </row>
    <row r="393" spans="1:33" ht="13.8" hidden="1" thickBot="1" x14ac:dyDescent="0.3">
      <c r="A393" s="796"/>
      <c r="B393" s="796"/>
      <c r="C393" s="796"/>
      <c r="D393" s="796"/>
      <c r="E393" s="796"/>
    </row>
    <row r="394" spans="1:33" ht="40.200000000000003" hidden="1" thickBot="1" x14ac:dyDescent="0.3">
      <c r="A394" s="796"/>
      <c r="B394" s="796"/>
      <c r="C394" s="796"/>
      <c r="D394" s="796"/>
      <c r="E394" s="796"/>
      <c r="H394" s="104" t="str">
        <f>'SITE 11'!$B$235</f>
        <v>TAP Référent ( 6/11 ANS )</v>
      </c>
      <c r="I394" s="83" t="s">
        <v>286</v>
      </c>
      <c r="J394" s="83" t="s">
        <v>285</v>
      </c>
      <c r="K394" s="83" t="s">
        <v>284</v>
      </c>
      <c r="L394" s="83" t="s">
        <v>287</v>
      </c>
      <c r="M394" s="83" t="s">
        <v>298</v>
      </c>
      <c r="N394" s="83" t="s">
        <v>289</v>
      </c>
      <c r="O394" s="83" t="s">
        <v>309</v>
      </c>
      <c r="P394" s="83" t="s">
        <v>288</v>
      </c>
    </row>
    <row r="395" spans="1:33" ht="13.8" hidden="1" thickBot="1" x14ac:dyDescent="0.3">
      <c r="A395" s="796"/>
      <c r="B395" s="796"/>
      <c r="C395" s="796"/>
      <c r="D395" s="796"/>
      <c r="E395" s="796"/>
      <c r="H395" s="104" t="str">
        <f>'SITE 11'!$H$235</f>
        <v>SITE 11</v>
      </c>
      <c r="I395" s="103">
        <f>'SITE 11'!$O$319</f>
        <v>0</v>
      </c>
      <c r="J395" s="103">
        <f>'SITE 11'!$O$343</f>
        <v>0</v>
      </c>
      <c r="K395" s="103">
        <f>'SITE 11'!$P$343</f>
        <v>0</v>
      </c>
      <c r="L395" s="103">
        <f>'SITE 11'!$O$301-'SITE 11'!$O$283</f>
        <v>0</v>
      </c>
      <c r="M395" s="103">
        <f>'SITE 11'!$R$343</f>
        <v>0</v>
      </c>
      <c r="N395" s="103">
        <f>'SITE 11'!$S$343</f>
        <v>0</v>
      </c>
      <c r="O395" s="103"/>
      <c r="P395" s="103"/>
    </row>
    <row r="396" spans="1:33" ht="40.200000000000003" hidden="1" thickBot="1" x14ac:dyDescent="0.3">
      <c r="A396" s="796"/>
      <c r="B396" s="796"/>
      <c r="C396" s="796"/>
      <c r="D396" s="796"/>
      <c r="E396" s="796"/>
      <c r="H396" s="109" t="s">
        <v>233</v>
      </c>
      <c r="I396" s="76" t="s">
        <v>242</v>
      </c>
      <c r="J396" s="76" t="s">
        <v>236</v>
      </c>
      <c r="K396" s="76" t="s">
        <v>243</v>
      </c>
      <c r="Q396" s="86" t="s">
        <v>291</v>
      </c>
      <c r="R396" s="86" t="s">
        <v>292</v>
      </c>
      <c r="S396" s="81" t="s">
        <v>293</v>
      </c>
      <c r="T396" s="81" t="s">
        <v>299</v>
      </c>
      <c r="U396" s="81" t="s">
        <v>300</v>
      </c>
      <c r="V396" s="81" t="s">
        <v>294</v>
      </c>
      <c r="W396" s="81" t="s">
        <v>301</v>
      </c>
      <c r="X396" s="81" t="s">
        <v>302</v>
      </c>
      <c r="Y396" s="81" t="s">
        <v>296</v>
      </c>
      <c r="Z396" s="81" t="s">
        <v>303</v>
      </c>
      <c r="AA396" s="81" t="s">
        <v>304</v>
      </c>
      <c r="AB396" s="81" t="s">
        <v>297</v>
      </c>
      <c r="AC396" s="81" t="s">
        <v>305</v>
      </c>
      <c r="AD396" s="81" t="s">
        <v>306</v>
      </c>
      <c r="AE396" s="81" t="s">
        <v>295</v>
      </c>
      <c r="AF396" s="81" t="s">
        <v>307</v>
      </c>
      <c r="AG396" s="81" t="s">
        <v>308</v>
      </c>
    </row>
    <row r="397" spans="1:33" ht="13.8" hidden="1" thickBot="1" x14ac:dyDescent="0.3">
      <c r="A397" s="796"/>
      <c r="B397" s="796"/>
      <c r="C397" s="796"/>
      <c r="D397" s="796"/>
      <c r="E397" s="796"/>
      <c r="H397" s="110" t="s">
        <v>239</v>
      </c>
      <c r="I397" s="76">
        <f>'SITE 11'!$C$239</f>
        <v>3.5</v>
      </c>
      <c r="J397" s="111">
        <f>'SITE 11'!$D$239</f>
        <v>0</v>
      </c>
      <c r="K397" s="76">
        <f>'SITE 11'!$E$239</f>
        <v>0</v>
      </c>
    </row>
    <row r="398" spans="1:33" ht="13.8" hidden="1" thickBot="1" x14ac:dyDescent="0.3">
      <c r="A398" s="796"/>
      <c r="B398" s="796"/>
      <c r="C398" s="796"/>
      <c r="D398" s="796"/>
      <c r="E398" s="796"/>
      <c r="H398" s="110" t="s">
        <v>222</v>
      </c>
      <c r="I398" s="76">
        <f>'SITE 11'!$C$240</f>
        <v>3.5</v>
      </c>
      <c r="J398" s="111">
        <f>'SITE 11'!$D$240</f>
        <v>0</v>
      </c>
      <c r="K398" s="76">
        <f>'SITE 11'!$E$240</f>
        <v>0</v>
      </c>
    </row>
    <row r="399" spans="1:33" ht="13.8" hidden="1" thickBot="1" x14ac:dyDescent="0.3">
      <c r="A399" s="796"/>
      <c r="B399" s="796"/>
      <c r="C399" s="796"/>
      <c r="D399" s="796"/>
      <c r="E399" s="796"/>
      <c r="H399" s="112" t="s">
        <v>14</v>
      </c>
      <c r="I399" s="113">
        <f>'SITE 11'!$C$241</f>
        <v>0</v>
      </c>
      <c r="J399" s="114">
        <f>'SITE 11'!$D$241</f>
        <v>0</v>
      </c>
      <c r="K399" s="115">
        <f>'SITE 11'!$E$241</f>
        <v>0</v>
      </c>
      <c r="Q399" s="93">
        <f>K399</f>
        <v>0</v>
      </c>
      <c r="R399" s="93"/>
      <c r="S399" s="93">
        <f>'SITE 11'!$C$258</f>
        <v>0</v>
      </c>
      <c r="T399" s="93" t="e">
        <f>'SITE 11'!$D$258</f>
        <v>#DIV/0!</v>
      </c>
      <c r="U399" s="93">
        <f>'SITE 11'!$E$258</f>
        <v>0</v>
      </c>
      <c r="V399" s="93"/>
      <c r="W399" s="93"/>
      <c r="X399" s="93"/>
      <c r="Y399" s="93"/>
      <c r="Z399" s="93"/>
      <c r="AA399" s="93"/>
      <c r="AB399" s="93"/>
      <c r="AC399" s="93"/>
      <c r="AD399" s="93"/>
      <c r="AE399" s="93"/>
      <c r="AF399" s="93"/>
      <c r="AG399" s="93"/>
    </row>
    <row r="400" spans="1:33" ht="13.8" hidden="1" thickBot="1" x14ac:dyDescent="0.3">
      <c r="A400" s="796"/>
      <c r="B400" s="796"/>
      <c r="C400" s="796"/>
      <c r="D400" s="796"/>
      <c r="E400" s="796"/>
    </row>
    <row r="401" spans="1:33" ht="40.200000000000003" hidden="1" thickBot="1" x14ac:dyDescent="0.3">
      <c r="A401" s="796"/>
      <c r="B401" s="796"/>
      <c r="C401" s="796"/>
      <c r="D401" s="796"/>
      <c r="E401" s="796"/>
      <c r="H401" s="104" t="str">
        <f>'SITE 12'!$B$235</f>
        <v>TAP Référent ( 6/11 ANS )</v>
      </c>
      <c r="I401" s="83" t="s">
        <v>286</v>
      </c>
      <c r="J401" s="83" t="s">
        <v>285</v>
      </c>
      <c r="K401" s="83" t="s">
        <v>284</v>
      </c>
      <c r="L401" s="83" t="s">
        <v>287</v>
      </c>
      <c r="M401" s="83" t="s">
        <v>298</v>
      </c>
      <c r="N401" s="83" t="s">
        <v>289</v>
      </c>
      <c r="O401" s="83" t="s">
        <v>309</v>
      </c>
      <c r="P401" s="83" t="s">
        <v>288</v>
      </c>
    </row>
    <row r="402" spans="1:33" ht="13.8" hidden="1" thickBot="1" x14ac:dyDescent="0.3">
      <c r="A402" s="796"/>
      <c r="B402" s="796"/>
      <c r="C402" s="796"/>
      <c r="D402" s="796"/>
      <c r="E402" s="796"/>
      <c r="H402" s="104" t="str">
        <f>'SITE 12'!$H$235</f>
        <v>SITE 12</v>
      </c>
      <c r="I402" s="103">
        <f>'SITE 12'!$O$319</f>
        <v>0</v>
      </c>
      <c r="J402" s="103">
        <f>'SITE 12'!$O$343</f>
        <v>0</v>
      </c>
      <c r="K402" s="103">
        <f>'SITE 12'!$P$343</f>
        <v>0</v>
      </c>
      <c r="L402" s="103">
        <f>'SITE 12'!$O$301-'SITE 12'!$O$283</f>
        <v>0</v>
      </c>
      <c r="M402" s="103">
        <f>'SITE 12'!$R$343</f>
        <v>0</v>
      </c>
      <c r="N402" s="103">
        <f>'SITE 12'!$S$343</f>
        <v>0</v>
      </c>
      <c r="O402" s="103"/>
      <c r="P402" s="103"/>
    </row>
    <row r="403" spans="1:33" ht="40.200000000000003" hidden="1" thickBot="1" x14ac:dyDescent="0.3">
      <c r="A403" s="796"/>
      <c r="B403" s="796"/>
      <c r="C403" s="796"/>
      <c r="D403" s="796"/>
      <c r="E403" s="796"/>
      <c r="H403" s="109" t="s">
        <v>233</v>
      </c>
      <c r="I403" s="76" t="s">
        <v>242</v>
      </c>
      <c r="J403" s="76" t="s">
        <v>236</v>
      </c>
      <c r="K403" s="76" t="s">
        <v>243</v>
      </c>
      <c r="Q403" s="86" t="s">
        <v>291</v>
      </c>
      <c r="R403" s="86" t="s">
        <v>292</v>
      </c>
      <c r="S403" s="81" t="s">
        <v>293</v>
      </c>
      <c r="T403" s="81" t="s">
        <v>299</v>
      </c>
      <c r="U403" s="81" t="s">
        <v>300</v>
      </c>
      <c r="V403" s="81" t="s">
        <v>294</v>
      </c>
      <c r="W403" s="81" t="s">
        <v>301</v>
      </c>
      <c r="X403" s="81" t="s">
        <v>302</v>
      </c>
      <c r="Y403" s="81" t="s">
        <v>296</v>
      </c>
      <c r="Z403" s="81" t="s">
        <v>303</v>
      </c>
      <c r="AA403" s="81" t="s">
        <v>304</v>
      </c>
      <c r="AB403" s="81" t="s">
        <v>297</v>
      </c>
      <c r="AC403" s="81" t="s">
        <v>305</v>
      </c>
      <c r="AD403" s="81" t="s">
        <v>306</v>
      </c>
      <c r="AE403" s="81" t="s">
        <v>295</v>
      </c>
      <c r="AF403" s="81" t="s">
        <v>307</v>
      </c>
      <c r="AG403" s="81" t="s">
        <v>308</v>
      </c>
    </row>
    <row r="404" spans="1:33" ht="13.8" hidden="1" thickBot="1" x14ac:dyDescent="0.3">
      <c r="A404" s="796"/>
      <c r="B404" s="796"/>
      <c r="C404" s="796"/>
      <c r="D404" s="796"/>
      <c r="E404" s="796"/>
      <c r="H404" s="110" t="s">
        <v>239</v>
      </c>
      <c r="I404" s="76">
        <f>'SITE 12'!$C$239</f>
        <v>3.5</v>
      </c>
      <c r="J404" s="111">
        <f>'SITE 12'!$D$239</f>
        <v>0</v>
      </c>
      <c r="K404" s="76">
        <f>'SITE 12'!$E$239</f>
        <v>0</v>
      </c>
    </row>
    <row r="405" spans="1:33" ht="13.8" hidden="1" thickBot="1" x14ac:dyDescent="0.3">
      <c r="A405" s="796"/>
      <c r="B405" s="796"/>
      <c r="C405" s="796"/>
      <c r="D405" s="796"/>
      <c r="E405" s="796"/>
      <c r="H405" s="110" t="s">
        <v>222</v>
      </c>
      <c r="I405" s="76">
        <f>'SITE 12'!$C$240</f>
        <v>3.5</v>
      </c>
      <c r="J405" s="111">
        <f>'SITE 12'!$D$240</f>
        <v>0</v>
      </c>
      <c r="K405" s="76">
        <f>'SITE 12'!$E$240</f>
        <v>0</v>
      </c>
    </row>
    <row r="406" spans="1:33" ht="13.8" hidden="1" thickBot="1" x14ac:dyDescent="0.3">
      <c r="A406" s="796"/>
      <c r="B406" s="796"/>
      <c r="C406" s="796"/>
      <c r="D406" s="796"/>
      <c r="E406" s="796"/>
      <c r="H406" s="112" t="s">
        <v>14</v>
      </c>
      <c r="I406" s="113">
        <f>'SITE 12'!$C$241</f>
        <v>0</v>
      </c>
      <c r="J406" s="114">
        <f>'SITE 12'!$D$241</f>
        <v>0</v>
      </c>
      <c r="K406" s="115">
        <f>'SITE 12'!$E$241</f>
        <v>0</v>
      </c>
      <c r="Q406" s="93">
        <f>K406</f>
        <v>0</v>
      </c>
      <c r="R406" s="93"/>
      <c r="S406" s="93">
        <f>'SITE 12'!$C$258</f>
        <v>0</v>
      </c>
      <c r="T406" s="93" t="e">
        <f>'SITE 12'!$D$258</f>
        <v>#DIV/0!</v>
      </c>
      <c r="U406" s="93">
        <f>'SITE 12'!$E$258</f>
        <v>0</v>
      </c>
      <c r="V406" s="93"/>
      <c r="W406" s="93"/>
      <c r="X406" s="93"/>
      <c r="Y406" s="93"/>
      <c r="Z406" s="93"/>
      <c r="AA406" s="93"/>
      <c r="AB406" s="93"/>
      <c r="AC406" s="93"/>
      <c r="AD406" s="93"/>
      <c r="AE406" s="93"/>
      <c r="AF406" s="93"/>
      <c r="AG406" s="93"/>
    </row>
    <row r="407" spans="1:33" ht="13.8" hidden="1" thickBot="1" x14ac:dyDescent="0.3">
      <c r="A407" s="796"/>
      <c r="B407" s="796"/>
      <c r="C407" s="796"/>
      <c r="D407" s="796"/>
      <c r="E407" s="796"/>
    </row>
    <row r="408" spans="1:33" ht="40.200000000000003" hidden="1" thickBot="1" x14ac:dyDescent="0.3">
      <c r="A408" s="796"/>
      <c r="B408" s="796"/>
      <c r="C408" s="796"/>
      <c r="D408" s="796"/>
      <c r="E408" s="796"/>
      <c r="H408" s="104" t="str">
        <f>'SITE 13'!$B$235</f>
        <v>TAP Référent ( 6/11 ANS )</v>
      </c>
      <c r="I408" s="83" t="s">
        <v>286</v>
      </c>
      <c r="J408" s="83" t="s">
        <v>285</v>
      </c>
      <c r="K408" s="83" t="s">
        <v>284</v>
      </c>
      <c r="L408" s="83" t="s">
        <v>287</v>
      </c>
      <c r="M408" s="83" t="s">
        <v>298</v>
      </c>
      <c r="N408" s="83" t="s">
        <v>289</v>
      </c>
      <c r="O408" s="83" t="s">
        <v>309</v>
      </c>
      <c r="P408" s="83" t="s">
        <v>288</v>
      </c>
    </row>
    <row r="409" spans="1:33" ht="13.8" hidden="1" thickBot="1" x14ac:dyDescent="0.3">
      <c r="A409" s="796"/>
      <c r="B409" s="796"/>
      <c r="C409" s="796"/>
      <c r="D409" s="796"/>
      <c r="E409" s="796"/>
      <c r="H409" s="104" t="str">
        <f>'SITE 13'!$H$235</f>
        <v>SITE 13</v>
      </c>
      <c r="I409" s="103">
        <f>'SITE 13'!$O$319</f>
        <v>0</v>
      </c>
      <c r="J409" s="103">
        <f>'SITE 13'!$O$343</f>
        <v>0</v>
      </c>
      <c r="K409" s="103">
        <f>'SITE 13'!$P$343</f>
        <v>0</v>
      </c>
      <c r="L409" s="103">
        <f>'SITE 13'!$O$301-'SITE 13'!$O$283</f>
        <v>0</v>
      </c>
      <c r="M409" s="103">
        <f>'SITE 13'!$R$343</f>
        <v>0</v>
      </c>
      <c r="N409" s="103">
        <f>'SITE 13'!$S$343</f>
        <v>0</v>
      </c>
      <c r="O409" s="103"/>
      <c r="P409" s="103"/>
    </row>
    <row r="410" spans="1:33" ht="40.200000000000003" hidden="1" thickBot="1" x14ac:dyDescent="0.3">
      <c r="A410" s="796"/>
      <c r="B410" s="796"/>
      <c r="C410" s="796"/>
      <c r="D410" s="796"/>
      <c r="E410" s="796"/>
      <c r="H410" s="109" t="s">
        <v>233</v>
      </c>
      <c r="I410" s="76" t="s">
        <v>242</v>
      </c>
      <c r="J410" s="76" t="s">
        <v>236</v>
      </c>
      <c r="K410" s="76" t="s">
        <v>243</v>
      </c>
      <c r="Q410" s="86" t="s">
        <v>291</v>
      </c>
      <c r="R410" s="86" t="s">
        <v>292</v>
      </c>
      <c r="S410" s="81" t="s">
        <v>293</v>
      </c>
      <c r="T410" s="81" t="s">
        <v>299</v>
      </c>
      <c r="U410" s="81" t="s">
        <v>300</v>
      </c>
      <c r="V410" s="81" t="s">
        <v>294</v>
      </c>
      <c r="W410" s="81" t="s">
        <v>301</v>
      </c>
      <c r="X410" s="81" t="s">
        <v>302</v>
      </c>
      <c r="Y410" s="81" t="s">
        <v>296</v>
      </c>
      <c r="Z410" s="81" t="s">
        <v>303</v>
      </c>
      <c r="AA410" s="81" t="s">
        <v>304</v>
      </c>
      <c r="AB410" s="81" t="s">
        <v>297</v>
      </c>
      <c r="AC410" s="81" t="s">
        <v>305</v>
      </c>
      <c r="AD410" s="81" t="s">
        <v>306</v>
      </c>
      <c r="AE410" s="81" t="s">
        <v>295</v>
      </c>
      <c r="AF410" s="81" t="s">
        <v>307</v>
      </c>
      <c r="AG410" s="81" t="s">
        <v>308</v>
      </c>
    </row>
    <row r="411" spans="1:33" ht="13.8" hidden="1" thickBot="1" x14ac:dyDescent="0.3">
      <c r="A411" s="796"/>
      <c r="B411" s="796"/>
      <c r="C411" s="796"/>
      <c r="D411" s="796"/>
      <c r="E411" s="796"/>
      <c r="H411" s="110" t="s">
        <v>239</v>
      </c>
      <c r="I411" s="76">
        <f>'SITE 13'!$C$239</f>
        <v>3.5</v>
      </c>
      <c r="J411" s="111">
        <f>'SITE 13'!$D$239</f>
        <v>0</v>
      </c>
      <c r="K411" s="76">
        <f>'SITE 13'!$E$239</f>
        <v>0</v>
      </c>
    </row>
    <row r="412" spans="1:33" ht="13.8" hidden="1" thickBot="1" x14ac:dyDescent="0.3">
      <c r="A412" s="796"/>
      <c r="B412" s="796"/>
      <c r="C412" s="796"/>
      <c r="D412" s="796"/>
      <c r="E412" s="796"/>
      <c r="H412" s="110" t="s">
        <v>222</v>
      </c>
      <c r="I412" s="76">
        <f>'SITE 13'!$C$240</f>
        <v>3.5</v>
      </c>
      <c r="J412" s="111">
        <f>'SITE 13'!$D$240</f>
        <v>0</v>
      </c>
      <c r="K412" s="76">
        <f>'SITE 13'!$E$240</f>
        <v>0</v>
      </c>
    </row>
    <row r="413" spans="1:33" ht="13.8" hidden="1" thickBot="1" x14ac:dyDescent="0.3">
      <c r="A413" s="796"/>
      <c r="B413" s="796"/>
      <c r="C413" s="796"/>
      <c r="D413" s="796"/>
      <c r="E413" s="796"/>
      <c r="H413" s="112" t="s">
        <v>14</v>
      </c>
      <c r="I413" s="113">
        <f>'SITE 13'!$C$241</f>
        <v>0</v>
      </c>
      <c r="J413" s="114">
        <f>'SITE 13'!$D$241</f>
        <v>0</v>
      </c>
      <c r="K413" s="115">
        <f>'SITE 13'!$E$241</f>
        <v>0</v>
      </c>
      <c r="Q413" s="93">
        <f>K413</f>
        <v>0</v>
      </c>
      <c r="R413" s="93"/>
      <c r="S413" s="93">
        <f>'SITE 13'!$C$258</f>
        <v>0</v>
      </c>
      <c r="T413" s="93" t="e">
        <f>'SITE 13'!$D$258</f>
        <v>#DIV/0!</v>
      </c>
      <c r="U413" s="93">
        <f>'SITE 13'!$E$258</f>
        <v>0</v>
      </c>
      <c r="V413" s="93"/>
      <c r="W413" s="93"/>
      <c r="X413" s="93"/>
      <c r="Y413" s="93"/>
      <c r="Z413" s="93"/>
      <c r="AA413" s="93"/>
      <c r="AB413" s="93"/>
      <c r="AC413" s="93"/>
      <c r="AD413" s="93"/>
      <c r="AE413" s="93"/>
      <c r="AF413" s="93"/>
      <c r="AG413" s="93"/>
    </row>
    <row r="414" spans="1:33" ht="13.8" hidden="1" thickBot="1" x14ac:dyDescent="0.3">
      <c r="A414" s="796"/>
      <c r="B414" s="796"/>
      <c r="C414" s="796"/>
      <c r="D414" s="796"/>
      <c r="E414" s="796"/>
    </row>
    <row r="415" spans="1:33" ht="40.200000000000003" hidden="1" thickBot="1" x14ac:dyDescent="0.3">
      <c r="A415" s="796"/>
      <c r="B415" s="796"/>
      <c r="C415" s="796"/>
      <c r="D415" s="796"/>
      <c r="E415" s="796"/>
      <c r="H415" s="104" t="str">
        <f>'SITE 14'!$B$235</f>
        <v>TAP Référent ( 6/11 ANS )</v>
      </c>
      <c r="I415" s="83" t="s">
        <v>286</v>
      </c>
      <c r="J415" s="83" t="s">
        <v>285</v>
      </c>
      <c r="K415" s="83" t="s">
        <v>284</v>
      </c>
      <c r="L415" s="83" t="s">
        <v>287</v>
      </c>
      <c r="M415" s="83" t="s">
        <v>298</v>
      </c>
      <c r="N415" s="83" t="s">
        <v>289</v>
      </c>
      <c r="O415" s="83" t="s">
        <v>309</v>
      </c>
      <c r="P415" s="83" t="s">
        <v>288</v>
      </c>
    </row>
    <row r="416" spans="1:33" ht="13.8" hidden="1" thickBot="1" x14ac:dyDescent="0.3">
      <c r="A416" s="796"/>
      <c r="B416" s="796"/>
      <c r="C416" s="796"/>
      <c r="D416" s="796"/>
      <c r="E416" s="796"/>
      <c r="H416" s="104" t="str">
        <f>'SITE 14'!$H$235</f>
        <v>SITE 14</v>
      </c>
      <c r="I416" s="103">
        <f>'SITE 14'!$O$319</f>
        <v>0</v>
      </c>
      <c r="J416" s="103">
        <f>'SITE 14'!$O$343</f>
        <v>0</v>
      </c>
      <c r="K416" s="103">
        <f>'SITE 14'!$P$343</f>
        <v>0</v>
      </c>
      <c r="L416" s="103">
        <f>'SITE 14'!$O$301-'SITE 14'!$O$283</f>
        <v>0</v>
      </c>
      <c r="M416" s="103">
        <f>'SITE 14'!$R$343</f>
        <v>0</v>
      </c>
      <c r="N416" s="103">
        <f>'SITE 14'!$S$343</f>
        <v>0</v>
      </c>
      <c r="O416" s="103"/>
      <c r="P416" s="103"/>
    </row>
    <row r="417" spans="1:33" ht="40.200000000000003" hidden="1" thickBot="1" x14ac:dyDescent="0.3">
      <c r="A417" s="796"/>
      <c r="B417" s="796"/>
      <c r="C417" s="796"/>
      <c r="D417" s="796"/>
      <c r="E417" s="796"/>
      <c r="H417" s="109" t="s">
        <v>233</v>
      </c>
      <c r="I417" s="76" t="s">
        <v>242</v>
      </c>
      <c r="J417" s="76" t="s">
        <v>236</v>
      </c>
      <c r="K417" s="76" t="s">
        <v>243</v>
      </c>
      <c r="Q417" s="86" t="s">
        <v>291</v>
      </c>
      <c r="R417" s="86" t="s">
        <v>292</v>
      </c>
      <c r="S417" s="81" t="s">
        <v>293</v>
      </c>
      <c r="T417" s="81" t="s">
        <v>299</v>
      </c>
      <c r="U417" s="81" t="s">
        <v>300</v>
      </c>
      <c r="V417" s="81" t="s">
        <v>294</v>
      </c>
      <c r="W417" s="81" t="s">
        <v>301</v>
      </c>
      <c r="X417" s="81" t="s">
        <v>302</v>
      </c>
      <c r="Y417" s="81" t="s">
        <v>296</v>
      </c>
      <c r="Z417" s="81" t="s">
        <v>303</v>
      </c>
      <c r="AA417" s="81" t="s">
        <v>304</v>
      </c>
      <c r="AB417" s="81" t="s">
        <v>297</v>
      </c>
      <c r="AC417" s="81" t="s">
        <v>305</v>
      </c>
      <c r="AD417" s="81" t="s">
        <v>306</v>
      </c>
      <c r="AE417" s="81" t="s">
        <v>295</v>
      </c>
      <c r="AF417" s="81" t="s">
        <v>307</v>
      </c>
      <c r="AG417" s="81" t="s">
        <v>308</v>
      </c>
    </row>
    <row r="418" spans="1:33" ht="13.8" hidden="1" thickBot="1" x14ac:dyDescent="0.3">
      <c r="A418" s="796"/>
      <c r="B418" s="796"/>
      <c r="C418" s="796"/>
      <c r="D418" s="796"/>
      <c r="E418" s="796"/>
      <c r="H418" s="110" t="s">
        <v>239</v>
      </c>
      <c r="I418" s="76">
        <f>'SITE 14'!$C$239</f>
        <v>3.5</v>
      </c>
      <c r="J418" s="111">
        <f>'SITE 14'!$D$239</f>
        <v>0</v>
      </c>
      <c r="K418" s="76">
        <f>'SITE 14'!$E$239</f>
        <v>0</v>
      </c>
    </row>
    <row r="419" spans="1:33" ht="13.8" hidden="1" thickBot="1" x14ac:dyDescent="0.3">
      <c r="A419" s="796"/>
      <c r="B419" s="796"/>
      <c r="C419" s="796"/>
      <c r="D419" s="796"/>
      <c r="E419" s="796"/>
      <c r="H419" s="110" t="s">
        <v>222</v>
      </c>
      <c r="I419" s="76">
        <f>'SITE 14'!$C$240</f>
        <v>3.5</v>
      </c>
      <c r="J419" s="111">
        <f>'SITE 14'!$D$240</f>
        <v>0</v>
      </c>
      <c r="K419" s="76">
        <f>'SITE 14'!$E$240</f>
        <v>0</v>
      </c>
    </row>
    <row r="420" spans="1:33" ht="13.8" hidden="1" thickBot="1" x14ac:dyDescent="0.3">
      <c r="A420" s="796"/>
      <c r="B420" s="796"/>
      <c r="C420" s="796"/>
      <c r="D420" s="796"/>
      <c r="E420" s="796"/>
      <c r="H420" s="112" t="s">
        <v>14</v>
      </c>
      <c r="I420" s="113">
        <f>'SITE 14'!$C$241</f>
        <v>0</v>
      </c>
      <c r="J420" s="114">
        <f>'SITE 14'!$D$241</f>
        <v>0</v>
      </c>
      <c r="K420" s="115">
        <f>'SITE 14'!$E$241</f>
        <v>0</v>
      </c>
      <c r="Q420" s="93">
        <f>K420</f>
        <v>0</v>
      </c>
      <c r="R420" s="93"/>
      <c r="S420" s="93">
        <f>'SITE 14'!$C$258</f>
        <v>0</v>
      </c>
      <c r="T420" s="93" t="e">
        <f>'SITE 14'!$D$258</f>
        <v>#DIV/0!</v>
      </c>
      <c r="U420" s="93">
        <f>'SITE 14'!$E$258</f>
        <v>0</v>
      </c>
      <c r="V420" s="93"/>
      <c r="W420" s="93"/>
      <c r="X420" s="93"/>
      <c r="Y420" s="93"/>
      <c r="Z420" s="93"/>
      <c r="AA420" s="93"/>
      <c r="AB420" s="93"/>
      <c r="AC420" s="93"/>
      <c r="AD420" s="93"/>
      <c r="AE420" s="93"/>
      <c r="AF420" s="93"/>
      <c r="AG420" s="93"/>
    </row>
    <row r="421" spans="1:33" ht="13.8" hidden="1" thickBot="1" x14ac:dyDescent="0.3">
      <c r="A421" s="796"/>
      <c r="B421" s="796"/>
      <c r="C421" s="796"/>
      <c r="D421" s="796"/>
      <c r="E421" s="796"/>
    </row>
    <row r="422" spans="1:33" ht="40.200000000000003" hidden="1" thickBot="1" x14ac:dyDescent="0.3">
      <c r="A422" s="796"/>
      <c r="B422" s="796"/>
      <c r="C422" s="796"/>
      <c r="D422" s="796"/>
      <c r="E422" s="796"/>
      <c r="H422" s="104" t="str">
        <f>'SITE 15'!$B$235</f>
        <v>TAP Référent ( 6/11 ANS )</v>
      </c>
      <c r="I422" s="83" t="s">
        <v>286</v>
      </c>
      <c r="J422" s="83" t="s">
        <v>285</v>
      </c>
      <c r="K422" s="83" t="s">
        <v>284</v>
      </c>
      <c r="L422" s="83" t="s">
        <v>287</v>
      </c>
      <c r="M422" s="83" t="s">
        <v>298</v>
      </c>
      <c r="N422" s="83" t="s">
        <v>289</v>
      </c>
      <c r="O422" s="83" t="s">
        <v>309</v>
      </c>
      <c r="P422" s="83" t="s">
        <v>288</v>
      </c>
    </row>
    <row r="423" spans="1:33" ht="13.8" hidden="1" thickBot="1" x14ac:dyDescent="0.3">
      <c r="A423" s="796"/>
      <c r="B423" s="796"/>
      <c r="C423" s="796"/>
      <c r="D423" s="796"/>
      <c r="E423" s="796"/>
      <c r="H423" s="104" t="str">
        <f>'SITE 15'!$H$235</f>
        <v>SITE 15</v>
      </c>
      <c r="I423" s="103">
        <f>'SITE 15'!$O$319</f>
        <v>0</v>
      </c>
      <c r="J423" s="103">
        <f>'SITE 15'!$O$343</f>
        <v>0</v>
      </c>
      <c r="K423" s="103">
        <f>'SITE 15'!$P$343</f>
        <v>0</v>
      </c>
      <c r="L423" s="103">
        <f>'SITE 15'!$O$301-'SITE 15'!$O$283</f>
        <v>0</v>
      </c>
      <c r="M423" s="103">
        <f>'SITE 15'!$R$343</f>
        <v>0</v>
      </c>
      <c r="N423" s="103">
        <f>'SITE 15'!$S$343</f>
        <v>0</v>
      </c>
      <c r="O423" s="103"/>
      <c r="P423" s="103"/>
    </row>
    <row r="424" spans="1:33" ht="40.200000000000003" hidden="1" thickBot="1" x14ac:dyDescent="0.3">
      <c r="A424" s="796"/>
      <c r="B424" s="796"/>
      <c r="C424" s="796"/>
      <c r="D424" s="796"/>
      <c r="E424" s="796"/>
      <c r="H424" s="109" t="s">
        <v>233</v>
      </c>
      <c r="I424" s="76" t="s">
        <v>242</v>
      </c>
      <c r="J424" s="76" t="s">
        <v>236</v>
      </c>
      <c r="K424" s="76" t="s">
        <v>243</v>
      </c>
      <c r="Q424" s="86" t="s">
        <v>291</v>
      </c>
      <c r="R424" s="86" t="s">
        <v>292</v>
      </c>
      <c r="S424" s="81" t="s">
        <v>293</v>
      </c>
      <c r="T424" s="81" t="s">
        <v>299</v>
      </c>
      <c r="U424" s="81" t="s">
        <v>300</v>
      </c>
      <c r="V424" s="81" t="s">
        <v>294</v>
      </c>
      <c r="W424" s="81" t="s">
        <v>301</v>
      </c>
      <c r="X424" s="81" t="s">
        <v>302</v>
      </c>
      <c r="Y424" s="81" t="s">
        <v>296</v>
      </c>
      <c r="Z424" s="81" t="s">
        <v>303</v>
      </c>
      <c r="AA424" s="81" t="s">
        <v>304</v>
      </c>
      <c r="AB424" s="81" t="s">
        <v>297</v>
      </c>
      <c r="AC424" s="81" t="s">
        <v>305</v>
      </c>
      <c r="AD424" s="81" t="s">
        <v>306</v>
      </c>
      <c r="AE424" s="81" t="s">
        <v>295</v>
      </c>
      <c r="AF424" s="81" t="s">
        <v>307</v>
      </c>
      <c r="AG424" s="81" t="s">
        <v>308</v>
      </c>
    </row>
    <row r="425" spans="1:33" ht="13.8" hidden="1" thickBot="1" x14ac:dyDescent="0.3">
      <c r="A425" s="796"/>
      <c r="B425" s="796"/>
      <c r="C425" s="796"/>
      <c r="D425" s="796"/>
      <c r="E425" s="796"/>
      <c r="H425" s="110" t="s">
        <v>239</v>
      </c>
      <c r="I425" s="76">
        <f>'SITE 15'!$C$239</f>
        <v>3.5</v>
      </c>
      <c r="J425" s="111">
        <f>'SITE 15'!$D$239</f>
        <v>0</v>
      </c>
      <c r="K425" s="76">
        <f>'SITE 15'!$E$239</f>
        <v>0</v>
      </c>
    </row>
    <row r="426" spans="1:33" ht="13.8" hidden="1" thickBot="1" x14ac:dyDescent="0.3">
      <c r="A426" s="796"/>
      <c r="B426" s="796"/>
      <c r="C426" s="796"/>
      <c r="D426" s="796"/>
      <c r="E426" s="796"/>
      <c r="H426" s="110" t="s">
        <v>222</v>
      </c>
      <c r="I426" s="76">
        <f>'SITE 15'!$C$240</f>
        <v>3.5</v>
      </c>
      <c r="J426" s="111">
        <f>'SITE 15'!$D$240</f>
        <v>0</v>
      </c>
      <c r="K426" s="76">
        <f>'SITE 15'!$E$240</f>
        <v>0</v>
      </c>
    </row>
    <row r="427" spans="1:33" ht="13.8" hidden="1" thickBot="1" x14ac:dyDescent="0.3">
      <c r="A427" s="796"/>
      <c r="B427" s="796"/>
      <c r="C427" s="796"/>
      <c r="D427" s="796"/>
      <c r="E427" s="796"/>
      <c r="H427" s="112" t="s">
        <v>14</v>
      </c>
      <c r="I427" s="113">
        <f>'SITE 15'!$C$241</f>
        <v>0</v>
      </c>
      <c r="J427" s="114">
        <f>'SITE 15'!$D$241</f>
        <v>0</v>
      </c>
      <c r="K427" s="115">
        <f>'SITE 15'!$E$241</f>
        <v>0</v>
      </c>
      <c r="Q427" s="93">
        <f>K427</f>
        <v>0</v>
      </c>
      <c r="R427" s="93"/>
      <c r="S427" s="93">
        <f>'SITE 15'!$C$258</f>
        <v>0</v>
      </c>
      <c r="T427" s="93" t="e">
        <f>'SITE 15'!$D$258</f>
        <v>#DIV/0!</v>
      </c>
      <c r="U427" s="93">
        <f>'SITE 15'!$E$258</f>
        <v>0</v>
      </c>
      <c r="V427" s="93"/>
      <c r="W427" s="93"/>
      <c r="X427" s="93"/>
      <c r="Y427" s="93"/>
      <c r="Z427" s="93"/>
      <c r="AA427" s="93"/>
      <c r="AB427" s="93"/>
      <c r="AC427" s="93"/>
      <c r="AD427" s="93"/>
      <c r="AE427" s="93"/>
      <c r="AF427" s="93"/>
      <c r="AG427" s="93"/>
    </row>
    <row r="428" spans="1:33" ht="13.8" hidden="1" thickBot="1" x14ac:dyDescent="0.3">
      <c r="A428" s="796"/>
      <c r="B428" s="796"/>
      <c r="C428" s="796"/>
      <c r="D428" s="796"/>
      <c r="E428" s="796"/>
    </row>
    <row r="429" spans="1:33" ht="38.25" hidden="1" customHeight="1" x14ac:dyDescent="0.25">
      <c r="A429" s="2704" t="str">
        <f>H429</f>
        <v>TAP Référent ( 6/11 ANS )</v>
      </c>
      <c r="B429" s="2704"/>
      <c r="C429" s="2704"/>
      <c r="D429" s="2704"/>
      <c r="E429" s="2704"/>
      <c r="H429" s="104" t="s">
        <v>279</v>
      </c>
      <c r="I429" s="83" t="s">
        <v>286</v>
      </c>
      <c r="J429" s="83" t="s">
        <v>285</v>
      </c>
      <c r="K429" s="83" t="s">
        <v>284</v>
      </c>
      <c r="L429" s="83" t="s">
        <v>287</v>
      </c>
      <c r="M429" s="83" t="s">
        <v>298</v>
      </c>
      <c r="N429" s="83" t="s">
        <v>289</v>
      </c>
      <c r="O429" s="83" t="s">
        <v>309</v>
      </c>
      <c r="P429" s="83" t="s">
        <v>288</v>
      </c>
    </row>
    <row r="430" spans="1:33" ht="13.8" hidden="1" thickBot="1" x14ac:dyDescent="0.3">
      <c r="A430" s="801"/>
      <c r="B430" s="796"/>
      <c r="C430" s="796"/>
      <c r="D430" s="796"/>
      <c r="E430" s="796"/>
      <c r="H430" s="104" t="s">
        <v>165</v>
      </c>
      <c r="I430" s="88">
        <f>I388+I381+I374+I367+I360+I353+I346+I339+I332+I325+I395+I402+I409+I416+I423</f>
        <v>0</v>
      </c>
      <c r="J430" s="88">
        <f>J388+J381+J374+J367+J360+J353+J346+J339+J332+J325+J395+J402+J409+J416+J423</f>
        <v>0</v>
      </c>
      <c r="K430" s="88">
        <f>K388+K381+K374+K367+K360+K353+K346+K339+K332+K325+K395+K402+K409+K416+K423</f>
        <v>0</v>
      </c>
      <c r="L430" s="88">
        <f>L388+L381+L374+L367+L360+L353+L346+L339+L332+L325+L395+L402+L409+L416+L423</f>
        <v>0</v>
      </c>
      <c r="M430" s="88">
        <f>M388+M381+M374+M367+M360+M353+M346+M339+M332+M325+M395+M402+M409+M416+M423</f>
        <v>0</v>
      </c>
      <c r="N430" s="103"/>
      <c r="O430" s="103"/>
      <c r="P430" s="103"/>
    </row>
    <row r="431" spans="1:33" ht="40.200000000000003" hidden="1" thickBot="1" x14ac:dyDescent="0.3">
      <c r="A431" s="2702" t="str">
        <f>$A$8</f>
        <v>ASSOCIATION</v>
      </c>
      <c r="B431" s="2702"/>
      <c r="C431" s="2702"/>
      <c r="D431" s="2702"/>
      <c r="E431" s="2702"/>
      <c r="H431" s="109" t="s">
        <v>233</v>
      </c>
      <c r="I431" s="76" t="s">
        <v>242</v>
      </c>
      <c r="J431" s="76" t="s">
        <v>236</v>
      </c>
      <c r="K431" s="76" t="s">
        <v>243</v>
      </c>
      <c r="L431" s="83"/>
      <c r="M431" s="83"/>
      <c r="N431" s="83"/>
      <c r="O431" s="83"/>
      <c r="P431" s="83"/>
      <c r="Q431" s="86" t="s">
        <v>291</v>
      </c>
      <c r="R431" s="86" t="s">
        <v>292</v>
      </c>
      <c r="S431" s="81" t="s">
        <v>293</v>
      </c>
      <c r="T431" s="81" t="s">
        <v>299</v>
      </c>
      <c r="U431" s="81" t="s">
        <v>300</v>
      </c>
      <c r="V431" s="81" t="s">
        <v>294</v>
      </c>
      <c r="W431" s="81" t="s">
        <v>301</v>
      </c>
      <c r="X431" s="81" t="s">
        <v>302</v>
      </c>
      <c r="Y431" s="81" t="s">
        <v>296</v>
      </c>
      <c r="Z431" s="81" t="s">
        <v>303</v>
      </c>
      <c r="AA431" s="81" t="s">
        <v>304</v>
      </c>
      <c r="AB431" s="81" t="s">
        <v>297</v>
      </c>
      <c r="AC431" s="81" t="s">
        <v>305</v>
      </c>
      <c r="AD431" s="81" t="s">
        <v>306</v>
      </c>
      <c r="AE431" s="81" t="s">
        <v>295</v>
      </c>
      <c r="AF431" s="81" t="s">
        <v>307</v>
      </c>
      <c r="AG431" s="81" t="s">
        <v>308</v>
      </c>
    </row>
    <row r="432" spans="1:33" ht="13.8" hidden="1" thickBot="1" x14ac:dyDescent="0.3">
      <c r="A432" s="796"/>
      <c r="B432" s="796"/>
      <c r="C432" s="796"/>
      <c r="D432" s="796"/>
      <c r="E432" s="796"/>
      <c r="H432" s="110" t="s">
        <v>239</v>
      </c>
      <c r="I432" s="76">
        <v>3.5</v>
      </c>
      <c r="J432" s="88">
        <f>J390+J383+J376+J369+J362+J355+J348+J341+J334+J327+J397+J404+J411+J418+J425</f>
        <v>0</v>
      </c>
      <c r="K432" s="76">
        <v>0</v>
      </c>
      <c r="L432" s="83"/>
      <c r="M432" s="83"/>
      <c r="N432" s="83"/>
      <c r="O432" s="83"/>
      <c r="P432" s="83"/>
      <c r="Q432" s="82"/>
      <c r="R432" s="82"/>
      <c r="S432" s="82"/>
      <c r="T432" s="82"/>
      <c r="U432" s="82"/>
      <c r="V432" s="82"/>
      <c r="W432" s="82"/>
      <c r="X432" s="82"/>
      <c r="Y432" s="82"/>
      <c r="Z432" s="82"/>
      <c r="AA432" s="82"/>
      <c r="AB432" s="82"/>
      <c r="AC432" s="82"/>
      <c r="AD432" s="82"/>
      <c r="AE432" s="82"/>
      <c r="AF432" s="82"/>
      <c r="AG432" s="82"/>
    </row>
    <row r="433" spans="1:33" ht="13.8" hidden="1" thickBot="1" x14ac:dyDescent="0.3">
      <c r="A433" s="796"/>
      <c r="B433" s="796"/>
      <c r="C433" s="796"/>
      <c r="D433" s="796"/>
      <c r="E433" s="796"/>
      <c r="H433" s="110" t="s">
        <v>222</v>
      </c>
      <c r="I433" s="76">
        <v>3.5</v>
      </c>
      <c r="J433" s="88">
        <f>J391+J384+J377+J370+J363+J356+J349+J342+J335+J328+J398+J405+J412+J419+J426</f>
        <v>0</v>
      </c>
      <c r="K433" s="76">
        <v>0</v>
      </c>
      <c r="L433" s="83"/>
      <c r="M433" s="83"/>
      <c r="N433" s="83"/>
      <c r="O433" s="83"/>
      <c r="P433" s="83"/>
      <c r="Q433" s="82"/>
      <c r="R433" s="82"/>
      <c r="S433" s="82"/>
      <c r="T433" s="82"/>
      <c r="U433" s="82"/>
      <c r="V433" s="82"/>
      <c r="W433" s="82"/>
      <c r="X433" s="82"/>
      <c r="Y433" s="82"/>
      <c r="Z433" s="82"/>
      <c r="AA433" s="82"/>
      <c r="AB433" s="82"/>
      <c r="AC433" s="82"/>
      <c r="AD433" s="82"/>
      <c r="AE433" s="82"/>
      <c r="AF433" s="82"/>
      <c r="AG433" s="82"/>
    </row>
    <row r="434" spans="1:33" ht="13.8" hidden="1" thickBot="1" x14ac:dyDescent="0.3">
      <c r="A434" s="796"/>
      <c r="B434" s="796"/>
      <c r="C434" s="796"/>
      <c r="D434" s="796"/>
      <c r="E434" s="796"/>
      <c r="H434" s="112" t="s">
        <v>14</v>
      </c>
      <c r="I434" s="113">
        <v>0</v>
      </c>
      <c r="J434" s="88">
        <f>J392+J385+J378+J371+J364+J357+J350+J343+J336+J329+J399+J406+J413+J420+J427</f>
        <v>0</v>
      </c>
      <c r="K434" s="184">
        <f>K392+K385+K378+K371+K364+K357+K350+K343+K336+K329</f>
        <v>0</v>
      </c>
      <c r="L434" s="83"/>
      <c r="M434" s="83"/>
      <c r="N434" s="83"/>
      <c r="O434" s="83"/>
      <c r="P434" s="83"/>
      <c r="Q434" s="88">
        <f>Q392+Q385+Q378+Q371+Q364+Q357+Q350+Q343+Q336+Q329+Q399+Q406+Q413+Q420+Q427</f>
        <v>0</v>
      </c>
      <c r="R434" s="88"/>
      <c r="S434" s="88">
        <f>S392+S385+S378+S371+S364+S357+S350+S343+S336+S329+S399+S406+S413+S420+S427</f>
        <v>0</v>
      </c>
      <c r="T434" s="88" t="e">
        <f>U434/S434</f>
        <v>#DIV/0!</v>
      </c>
      <c r="U434" s="88">
        <f>U392+U385+U378+U371+U364+U357+U350+U343+U336+U329+U399+U406+U413+U420+U427</f>
        <v>0</v>
      </c>
      <c r="V434" s="88">
        <f>V392+V385+V378+V371+V364+V357+V350+V343+V336+V329+V399+V406+V413+V420+V427</f>
        <v>0</v>
      </c>
      <c r="W434" s="88" t="e">
        <f>X434/V434</f>
        <v>#DIV/0!</v>
      </c>
      <c r="X434" s="88">
        <f>X392+X385+X378+X371+X364+X357+X350+X343+X336+X329+X399+X406+X413+X420+X427</f>
        <v>0</v>
      </c>
      <c r="Y434" s="88">
        <f>Y392+Y385+Y378+Y371+Y364+Y357+Y350+Y343+Y336+Y329+Y399+Y406+Y413+Y420+Y427</f>
        <v>0</v>
      </c>
      <c r="Z434" s="88" t="e">
        <f>AA434/Y434</f>
        <v>#DIV/0!</v>
      </c>
      <c r="AA434" s="88">
        <f>AA392+AA385+AA378+AA371+AA364+AA357+AA350+AA343+AA336+AA329+AA399+AA406+AA413+AA420+AA427</f>
        <v>0</v>
      </c>
      <c r="AB434" s="88">
        <f>AB392+AB385+AB378+AB371+AB364+AB357+AB350+AB343+AB336+AB329+AB399+AB406+AB413+AB420+AB427</f>
        <v>0</v>
      </c>
      <c r="AC434" s="88" t="e">
        <f>AD434/AB434</f>
        <v>#DIV/0!</v>
      </c>
      <c r="AD434" s="88">
        <f>AD392+AD385+AD378+AD371+AD364+AD357+AD350+AD343+AD336+AD329+AD399+AD406+AD413+AD420+AD427</f>
        <v>0</v>
      </c>
      <c r="AE434" s="88">
        <f>AE392+AE385+AE378+AE371+AE364+AE357+AE350+AE343+AE336+AE329+AE399+AE406+AE413+AE420+AE427</f>
        <v>0</v>
      </c>
      <c r="AF434" s="88" t="e">
        <f>AG434/AE434</f>
        <v>#DIV/0!</v>
      </c>
      <c r="AG434" s="88">
        <f>AG392+AG385+AG378+AG371+AG364+AG357+AG350+AG343+AG336+AG329+AG399+AG406+AG413+AG420+AG427</f>
        <v>0</v>
      </c>
    </row>
    <row r="435" spans="1:33" ht="13.8" hidden="1" thickBot="1" x14ac:dyDescent="0.3">
      <c r="A435" s="796"/>
      <c r="B435" s="796"/>
      <c r="C435" s="796"/>
      <c r="D435" s="796"/>
      <c r="E435" s="796"/>
    </row>
    <row r="436" spans="1:33" ht="13.8" hidden="1" thickBot="1" x14ac:dyDescent="0.3">
      <c r="A436" s="796"/>
      <c r="B436" s="796"/>
      <c r="C436" s="796"/>
      <c r="D436" s="796"/>
      <c r="E436" s="796"/>
      <c r="H436" s="83" t="s">
        <v>329</v>
      </c>
      <c r="I436" s="83" t="s">
        <v>311</v>
      </c>
      <c r="J436" s="83" t="s">
        <v>312</v>
      </c>
      <c r="K436" s="83" t="s">
        <v>313</v>
      </c>
    </row>
    <row r="437" spans="1:33" ht="13.8" hidden="1" thickBot="1" x14ac:dyDescent="0.3">
      <c r="A437" s="796"/>
      <c r="B437" s="796"/>
      <c r="C437" s="796"/>
      <c r="D437" s="796"/>
      <c r="E437" s="796"/>
      <c r="H437" s="83" t="s">
        <v>310</v>
      </c>
      <c r="I437" s="173">
        <f>(S434+V434)-(Q434+R434)</f>
        <v>0</v>
      </c>
      <c r="J437" s="205"/>
      <c r="K437" s="205">
        <f>I437*J437</f>
        <v>0</v>
      </c>
    </row>
    <row r="438" spans="1:33" ht="13.8" hidden="1" thickBot="1" x14ac:dyDescent="0.3">
      <c r="A438" s="796"/>
      <c r="B438" s="796"/>
      <c r="C438" s="796"/>
      <c r="D438" s="796"/>
      <c r="E438" s="796"/>
      <c r="H438" s="83" t="s">
        <v>314</v>
      </c>
      <c r="I438" s="205"/>
      <c r="J438" s="205"/>
      <c r="K438" s="205">
        <f>I438*J438</f>
        <v>0</v>
      </c>
    </row>
    <row r="439" spans="1:33" ht="13.8" hidden="1" thickBot="1" x14ac:dyDescent="0.3">
      <c r="A439" s="796"/>
      <c r="B439" s="796"/>
      <c r="C439" s="796"/>
      <c r="D439" s="796"/>
      <c r="E439" s="796"/>
      <c r="H439" s="83" t="s">
        <v>315</v>
      </c>
      <c r="I439" s="205"/>
      <c r="J439" s="205"/>
      <c r="K439" s="205">
        <f>I439*J439</f>
        <v>0</v>
      </c>
    </row>
    <row r="440" spans="1:33" ht="13.8" hidden="1" thickBot="1" x14ac:dyDescent="0.3">
      <c r="A440" s="796"/>
      <c r="B440" s="796"/>
      <c r="C440" s="796"/>
      <c r="D440" s="796"/>
      <c r="E440" s="796"/>
      <c r="H440" s="83" t="s">
        <v>316</v>
      </c>
      <c r="I440" s="205"/>
      <c r="J440" s="205"/>
      <c r="K440" s="205">
        <f>I440*J440</f>
        <v>0</v>
      </c>
    </row>
    <row r="441" spans="1:33" ht="13.8" hidden="1" thickBot="1" x14ac:dyDescent="0.3">
      <c r="A441" s="796"/>
      <c r="B441" s="796"/>
      <c r="C441" s="796"/>
      <c r="D441" s="796"/>
      <c r="E441" s="796"/>
      <c r="H441" s="83" t="s">
        <v>317</v>
      </c>
      <c r="I441" s="205"/>
      <c r="J441" s="205"/>
      <c r="K441" s="205">
        <f>I441*J441</f>
        <v>0</v>
      </c>
    </row>
    <row r="442" spans="1:33" ht="13.8" hidden="1" thickBot="1" x14ac:dyDescent="0.3">
      <c r="A442" s="796"/>
      <c r="B442" s="796"/>
      <c r="C442" s="796"/>
      <c r="D442" s="796"/>
      <c r="E442" s="796"/>
      <c r="H442" s="83" t="s">
        <v>338</v>
      </c>
      <c r="I442" s="205"/>
      <c r="J442" s="205"/>
      <c r="K442" s="205"/>
    </row>
    <row r="443" spans="1:33" ht="13.8" hidden="1" thickBot="1" x14ac:dyDescent="0.3">
      <c r="A443" s="796"/>
      <c r="B443" s="796"/>
      <c r="C443" s="796"/>
      <c r="D443" s="796"/>
      <c r="E443" s="796"/>
      <c r="H443" s="83" t="s">
        <v>318</v>
      </c>
      <c r="I443" s="205"/>
      <c r="J443" s="205"/>
      <c r="K443" s="205"/>
    </row>
    <row r="444" spans="1:33" ht="13.8" hidden="1" thickBot="1" x14ac:dyDescent="0.3">
      <c r="A444" s="796"/>
      <c r="B444" s="796"/>
      <c r="C444" s="796"/>
      <c r="D444" s="796"/>
      <c r="E444" s="796"/>
      <c r="H444" s="83" t="s">
        <v>319</v>
      </c>
      <c r="I444" s="205"/>
      <c r="J444" s="205"/>
      <c r="K444" s="205"/>
    </row>
    <row r="445" spans="1:33" ht="13.8" hidden="1" thickBot="1" x14ac:dyDescent="0.3">
      <c r="A445" s="796"/>
      <c r="B445" s="796"/>
      <c r="C445" s="796"/>
      <c r="D445" s="796"/>
      <c r="E445" s="796"/>
      <c r="H445" s="83" t="s">
        <v>320</v>
      </c>
      <c r="I445" s="205"/>
      <c r="J445" s="205"/>
      <c r="K445" s="205"/>
    </row>
    <row r="446" spans="1:33" ht="13.8" hidden="1" thickBot="1" x14ac:dyDescent="0.3">
      <c r="A446" s="796"/>
      <c r="B446" s="796"/>
      <c r="C446" s="796"/>
      <c r="D446" s="796"/>
      <c r="E446" s="796"/>
      <c r="H446" s="83" t="s">
        <v>14</v>
      </c>
      <c r="I446" s="205"/>
      <c r="J446" s="205"/>
      <c r="K446" s="205">
        <f>SUM(K437:K445)</f>
        <v>0</v>
      </c>
    </row>
    <row r="447" spans="1:33" ht="20.25" hidden="1" customHeight="1" x14ac:dyDescent="0.25">
      <c r="A447" s="2700" t="s">
        <v>290</v>
      </c>
      <c r="B447" s="2700"/>
      <c r="C447" s="825"/>
      <c r="D447" s="825"/>
      <c r="E447" s="795"/>
    </row>
    <row r="448" spans="1:33" ht="79.8" hidden="1" thickBot="1" x14ac:dyDescent="0.3">
      <c r="A448" s="82" t="s">
        <v>330</v>
      </c>
      <c r="B448" s="82" t="s">
        <v>331</v>
      </c>
      <c r="C448" s="83" t="s">
        <v>326</v>
      </c>
      <c r="D448" s="83" t="s">
        <v>327</v>
      </c>
      <c r="E448" s="797"/>
      <c r="H448" s="83" t="s">
        <v>322</v>
      </c>
      <c r="I448" s="83" t="s">
        <v>323</v>
      </c>
      <c r="J448" s="83" t="s">
        <v>326</v>
      </c>
      <c r="K448" s="83" t="s">
        <v>327</v>
      </c>
      <c r="L448" s="83" t="s">
        <v>334</v>
      </c>
      <c r="M448" s="211" t="s">
        <v>335</v>
      </c>
      <c r="N448" s="83" t="s">
        <v>328</v>
      </c>
      <c r="O448" s="211" t="s">
        <v>353</v>
      </c>
      <c r="P448" s="83" t="s">
        <v>337</v>
      </c>
    </row>
    <row r="449" spans="1:16" ht="13.8" hidden="1" thickBot="1" x14ac:dyDescent="0.3">
      <c r="A449" s="82"/>
      <c r="B449" s="82"/>
      <c r="C449" s="82" t="e">
        <f>A449/B449</f>
        <v>#DIV/0!</v>
      </c>
      <c r="D449" s="82" t="e">
        <f>C449*14</f>
        <v>#DIV/0!</v>
      </c>
      <c r="E449" s="801"/>
      <c r="H449" s="83" t="s">
        <v>325</v>
      </c>
      <c r="I449" s="103">
        <f>I430</f>
        <v>0</v>
      </c>
      <c r="J449" s="103"/>
      <c r="K449" s="103"/>
      <c r="L449" s="207"/>
      <c r="M449" s="84"/>
      <c r="N449" s="84"/>
      <c r="O449" s="84">
        <f>P449*K449</f>
        <v>0</v>
      </c>
      <c r="P449" s="83"/>
    </row>
    <row r="450" spans="1:16" ht="13.8" hidden="1" thickBot="1" x14ac:dyDescent="0.3">
      <c r="A450" s="796"/>
      <c r="B450" s="796"/>
      <c r="C450" s="796"/>
      <c r="D450" s="796"/>
      <c r="E450" s="796"/>
      <c r="H450" s="83" t="s">
        <v>324</v>
      </c>
      <c r="I450" s="103">
        <f>I449-K446</f>
        <v>0</v>
      </c>
      <c r="J450" s="209"/>
      <c r="K450" s="103"/>
      <c r="L450" s="207"/>
      <c r="M450" s="84"/>
      <c r="N450" s="84"/>
      <c r="O450" s="84">
        <f>P450*K450</f>
        <v>0</v>
      </c>
      <c r="P450" s="83"/>
    </row>
    <row r="451" spans="1:16" ht="13.8" hidden="1" thickBot="1" x14ac:dyDescent="0.3">
      <c r="A451" s="796"/>
      <c r="B451" s="796"/>
      <c r="C451" s="796"/>
      <c r="D451" s="796"/>
      <c r="E451" s="796"/>
      <c r="H451" s="83" t="s">
        <v>336</v>
      </c>
      <c r="I451" s="83" t="e">
        <f>(I450-A449)/A449</f>
        <v>#DIV/0!</v>
      </c>
      <c r="J451" s="210"/>
      <c r="K451" s="83"/>
      <c r="L451" s="83"/>
      <c r="M451" s="83"/>
      <c r="N451" s="83"/>
      <c r="O451" s="83"/>
      <c r="P451" s="83"/>
    </row>
    <row r="452" spans="1:16" ht="13.8" hidden="1" thickBot="1" x14ac:dyDescent="0.3">
      <c r="A452" s="796"/>
      <c r="B452" s="796"/>
      <c r="C452" s="796"/>
      <c r="D452" s="796"/>
      <c r="E452" s="796"/>
    </row>
    <row r="453" spans="1:16" ht="13.8" hidden="1" thickBot="1" x14ac:dyDescent="0.3">
      <c r="A453" s="796"/>
      <c r="B453" s="796"/>
      <c r="C453" s="796"/>
      <c r="D453" s="796"/>
      <c r="E453" s="796"/>
    </row>
    <row r="454" spans="1:16" ht="78" hidden="1" customHeight="1" x14ac:dyDescent="0.25">
      <c r="A454" s="796"/>
      <c r="B454" s="796"/>
      <c r="C454" s="796"/>
      <c r="D454" s="796"/>
      <c r="E454" s="796"/>
      <c r="F454" s="2685" t="s">
        <v>409</v>
      </c>
      <c r="G454" s="2686"/>
      <c r="H454" s="2686"/>
      <c r="I454" s="777" t="s">
        <v>323</v>
      </c>
      <c r="J454" s="100"/>
      <c r="K454" s="100"/>
    </row>
    <row r="455" spans="1:16" ht="13.8" hidden="1" thickBot="1" x14ac:dyDescent="0.3">
      <c r="A455" s="796"/>
      <c r="B455" s="796"/>
      <c r="C455" s="796"/>
      <c r="D455" s="796"/>
      <c r="E455" s="796"/>
      <c r="F455" s="2707"/>
      <c r="G455" s="2689" t="s">
        <v>408</v>
      </c>
      <c r="H455" s="779" t="s">
        <v>325</v>
      </c>
      <c r="I455" s="781">
        <f>I449</f>
        <v>0</v>
      </c>
      <c r="J455" s="321"/>
      <c r="K455" s="321"/>
    </row>
    <row r="456" spans="1:16" ht="13.8" hidden="1" thickBot="1" x14ac:dyDescent="0.3">
      <c r="A456" s="796"/>
      <c r="B456" s="796"/>
      <c r="C456" s="796"/>
      <c r="D456" s="796"/>
      <c r="E456" s="796"/>
      <c r="F456" s="2708"/>
      <c r="G456" s="2690"/>
      <c r="H456" s="777" t="s">
        <v>324</v>
      </c>
      <c r="I456" s="780">
        <f>A449+(F455*A449/100)</f>
        <v>0</v>
      </c>
      <c r="J456" s="321"/>
      <c r="K456" s="321"/>
    </row>
    <row r="457" spans="1:16" ht="13.8" hidden="1" thickBot="1" x14ac:dyDescent="0.3">
      <c r="A457" s="796"/>
      <c r="B457" s="796"/>
      <c r="C457" s="796"/>
      <c r="D457" s="796"/>
      <c r="E457" s="796"/>
      <c r="F457" s="2708"/>
      <c r="G457" s="2690"/>
      <c r="H457" s="777" t="s">
        <v>336</v>
      </c>
      <c r="I457" s="782" t="e">
        <f>(I456-A449)/A449</f>
        <v>#DIV/0!</v>
      </c>
      <c r="J457" s="783"/>
      <c r="K457" s="100"/>
    </row>
    <row r="458" spans="1:16" ht="13.8" hidden="1" thickBot="1" x14ac:dyDescent="0.3">
      <c r="A458" s="796"/>
      <c r="B458" s="796"/>
      <c r="C458" s="796"/>
      <c r="D458" s="796"/>
      <c r="E458" s="796"/>
    </row>
    <row r="459" spans="1:16" ht="13.8" hidden="1" thickBot="1" x14ac:dyDescent="0.3">
      <c r="A459" s="796"/>
      <c r="B459" s="796"/>
      <c r="C459" s="796"/>
      <c r="D459" s="796"/>
      <c r="E459" s="796"/>
    </row>
    <row r="460" spans="1:16" ht="13.8" hidden="1" thickBot="1" x14ac:dyDescent="0.3">
      <c r="A460" s="796"/>
      <c r="B460" s="796"/>
      <c r="C460" s="796"/>
      <c r="D460" s="796"/>
      <c r="E460" s="796"/>
    </row>
    <row r="461" spans="1:16" ht="13.8" hidden="1" thickBot="1" x14ac:dyDescent="0.3">
      <c r="A461" s="796"/>
      <c r="B461" s="796"/>
      <c r="C461" s="796"/>
      <c r="D461" s="796"/>
      <c r="E461" s="796"/>
    </row>
    <row r="462" spans="1:16" ht="13.8" hidden="1" thickBot="1" x14ac:dyDescent="0.3">
      <c r="A462" s="796"/>
      <c r="B462" s="796"/>
      <c r="C462" s="796"/>
      <c r="D462" s="796"/>
      <c r="E462" s="796"/>
    </row>
    <row r="463" spans="1:16" ht="13.8" hidden="1" thickBot="1" x14ac:dyDescent="0.3">
      <c r="A463" s="796"/>
      <c r="B463" s="796"/>
      <c r="C463" s="796"/>
      <c r="D463" s="796"/>
      <c r="E463" s="796"/>
    </row>
    <row r="464" spans="1:16" ht="13.8" hidden="1" thickBot="1" x14ac:dyDescent="0.3">
      <c r="A464" s="796"/>
      <c r="B464" s="796"/>
      <c r="C464" s="796"/>
      <c r="D464" s="796"/>
      <c r="E464" s="796"/>
    </row>
    <row r="465" spans="1:5" ht="13.8" hidden="1" thickBot="1" x14ac:dyDescent="0.3">
      <c r="A465" s="796"/>
      <c r="B465" s="796"/>
      <c r="C465" s="796"/>
      <c r="D465" s="796"/>
      <c r="E465" s="796"/>
    </row>
    <row r="466" spans="1:5" ht="13.8" hidden="1" thickBot="1" x14ac:dyDescent="0.3">
      <c r="A466" s="796"/>
      <c r="B466" s="796"/>
      <c r="C466" s="796"/>
      <c r="D466" s="796"/>
      <c r="E466" s="796"/>
    </row>
    <row r="467" spans="1:5" ht="13.8" hidden="1" thickBot="1" x14ac:dyDescent="0.3">
      <c r="A467" s="796"/>
      <c r="B467" s="796"/>
      <c r="C467" s="796"/>
      <c r="D467" s="796"/>
      <c r="E467" s="796"/>
    </row>
    <row r="468" spans="1:5" ht="13.8" hidden="1" thickBot="1" x14ac:dyDescent="0.3">
      <c r="A468" s="796"/>
      <c r="B468" s="796"/>
      <c r="C468" s="796"/>
      <c r="D468" s="796"/>
      <c r="E468" s="796"/>
    </row>
    <row r="469" spans="1:5" ht="13.8" hidden="1" thickBot="1" x14ac:dyDescent="0.3">
      <c r="A469" s="796"/>
      <c r="B469" s="796"/>
      <c r="C469" s="796"/>
      <c r="D469" s="796"/>
      <c r="E469" s="796"/>
    </row>
    <row r="470" spans="1:5" ht="13.8" hidden="1" thickBot="1" x14ac:dyDescent="0.3">
      <c r="A470" s="796"/>
      <c r="B470" s="796"/>
      <c r="C470" s="796"/>
      <c r="D470" s="796"/>
      <c r="E470" s="796"/>
    </row>
    <row r="471" spans="1:5" ht="13.8" hidden="1" thickBot="1" x14ac:dyDescent="0.3">
      <c r="A471" s="796"/>
      <c r="B471" s="796"/>
      <c r="C471" s="796"/>
      <c r="D471" s="796"/>
      <c r="E471" s="796"/>
    </row>
    <row r="472" spans="1:5" ht="13.8" hidden="1" thickBot="1" x14ac:dyDescent="0.3">
      <c r="A472" s="796"/>
      <c r="B472" s="796"/>
      <c r="C472" s="796"/>
      <c r="D472" s="796"/>
      <c r="E472" s="796"/>
    </row>
    <row r="473" spans="1:5" ht="13.8" hidden="1" thickBot="1" x14ac:dyDescent="0.3">
      <c r="A473" s="796"/>
      <c r="B473" s="796"/>
      <c r="C473" s="796"/>
      <c r="D473" s="796"/>
      <c r="E473" s="796"/>
    </row>
    <row r="474" spans="1:5" ht="13.8" hidden="1" thickBot="1" x14ac:dyDescent="0.3">
      <c r="A474" s="796"/>
      <c r="B474" s="796"/>
      <c r="C474" s="796"/>
      <c r="D474" s="796"/>
      <c r="E474" s="796"/>
    </row>
    <row r="475" spans="1:5" ht="13.8" hidden="1" thickBot="1" x14ac:dyDescent="0.3">
      <c r="A475" s="796"/>
      <c r="B475" s="796"/>
      <c r="C475" s="796"/>
      <c r="D475" s="796"/>
      <c r="E475" s="796"/>
    </row>
    <row r="476" spans="1:5" ht="13.8" hidden="1" thickBot="1" x14ac:dyDescent="0.3">
      <c r="A476" s="796"/>
      <c r="B476" s="796"/>
      <c r="C476" s="796"/>
      <c r="D476" s="796"/>
      <c r="E476" s="796"/>
    </row>
    <row r="477" spans="1:5" ht="13.8" hidden="1" thickBot="1" x14ac:dyDescent="0.3">
      <c r="A477" s="796"/>
      <c r="B477" s="796"/>
      <c r="C477" s="796"/>
      <c r="D477" s="796"/>
      <c r="E477" s="796"/>
    </row>
    <row r="478" spans="1:5" ht="13.8" hidden="1" thickBot="1" x14ac:dyDescent="0.3">
      <c r="A478" s="796"/>
      <c r="B478" s="796"/>
      <c r="C478" s="796"/>
      <c r="D478" s="796"/>
      <c r="E478" s="796"/>
    </row>
    <row r="479" spans="1:5" ht="13.8" hidden="1" thickBot="1" x14ac:dyDescent="0.3">
      <c r="A479" s="796"/>
      <c r="B479" s="796"/>
      <c r="C479" s="796"/>
      <c r="D479" s="796"/>
      <c r="E479" s="796"/>
    </row>
    <row r="480" spans="1:5" ht="13.8" hidden="1" thickBot="1" x14ac:dyDescent="0.3">
      <c r="A480" s="796"/>
      <c r="B480" s="796"/>
      <c r="C480" s="796"/>
      <c r="D480" s="796"/>
      <c r="E480" s="796"/>
    </row>
    <row r="481" spans="1:33" ht="13.8" hidden="1" thickBot="1" x14ac:dyDescent="0.3">
      <c r="A481" s="796"/>
      <c r="B481" s="796"/>
      <c r="C481" s="796"/>
      <c r="D481" s="796"/>
      <c r="E481" s="796"/>
    </row>
    <row r="482" spans="1:33" ht="13.8" hidden="1" thickBot="1" x14ac:dyDescent="0.3">
      <c r="A482" s="796"/>
      <c r="B482" s="796"/>
      <c r="C482" s="796"/>
      <c r="D482" s="796"/>
      <c r="E482" s="796"/>
    </row>
    <row r="483" spans="1:33" ht="18" thickTop="1" x14ac:dyDescent="0.25">
      <c r="A483" s="827"/>
      <c r="B483" s="827"/>
      <c r="C483" s="827"/>
      <c r="D483" s="827"/>
      <c r="E483" s="827"/>
      <c r="F483" s="828"/>
      <c r="G483" s="828"/>
      <c r="H483" s="829"/>
      <c r="I483" s="830"/>
      <c r="J483" s="830"/>
      <c r="K483" s="830"/>
      <c r="L483" s="830"/>
      <c r="M483" s="830"/>
      <c r="N483" s="830"/>
      <c r="O483" s="830"/>
      <c r="P483" s="830"/>
      <c r="Q483" s="828"/>
      <c r="R483" s="828"/>
      <c r="S483" s="828"/>
      <c r="T483" s="828"/>
      <c r="U483" s="828"/>
      <c r="V483" s="828"/>
      <c r="W483" s="828"/>
      <c r="X483" s="828"/>
      <c r="Y483" s="828"/>
      <c r="Z483" s="828"/>
      <c r="AA483" s="828"/>
      <c r="AB483" s="828"/>
      <c r="AC483" s="828"/>
      <c r="AD483" s="828"/>
      <c r="AE483" s="828"/>
      <c r="AF483" s="828"/>
      <c r="AG483" s="828"/>
    </row>
    <row r="484" spans="1:33" ht="17.399999999999999" outlineLevel="1" x14ac:dyDescent="0.25">
      <c r="A484" s="796"/>
      <c r="B484" s="796"/>
      <c r="C484" s="796"/>
      <c r="D484" s="796"/>
      <c r="E484" s="796"/>
      <c r="H484" s="831" t="s">
        <v>410</v>
      </c>
    </row>
    <row r="485" spans="1:33" outlineLevel="1" x14ac:dyDescent="0.25">
      <c r="A485" s="796"/>
      <c r="B485" s="796"/>
      <c r="C485" s="796"/>
      <c r="D485" s="796"/>
      <c r="E485" s="796"/>
    </row>
    <row r="486" spans="1:33" ht="52.8" outlineLevel="1" x14ac:dyDescent="0.25">
      <c r="A486" s="2703" t="str">
        <f>H486</f>
        <v>CAL 3/5 ANS</v>
      </c>
      <c r="B486" s="2703"/>
      <c r="C486" s="2703"/>
      <c r="D486" s="797"/>
      <c r="E486" s="797"/>
      <c r="H486" s="104" t="str">
        <f>'SITE 1'!$B$351</f>
        <v>CAL 3/5 ANS</v>
      </c>
      <c r="I486" s="83" t="s">
        <v>286</v>
      </c>
      <c r="J486" s="83" t="s">
        <v>285</v>
      </c>
      <c r="K486" s="83" t="s">
        <v>284</v>
      </c>
      <c r="L486" s="83" t="s">
        <v>468</v>
      </c>
      <c r="M486" s="83" t="s">
        <v>287</v>
      </c>
      <c r="N486" s="83" t="s">
        <v>298</v>
      </c>
      <c r="O486" s="911"/>
      <c r="P486" s="911"/>
    </row>
    <row r="487" spans="1:33" ht="13.8" outlineLevel="1" thickBot="1" x14ac:dyDescent="0.3">
      <c r="A487" s="801"/>
      <c r="B487" s="798"/>
      <c r="C487" s="798"/>
      <c r="D487" s="798"/>
      <c r="E487" s="798"/>
      <c r="H487" s="104" t="str">
        <f>'SITE 1'!$H$351</f>
        <v>SITE 1</v>
      </c>
      <c r="I487" s="103">
        <f>'SITE 1'!$O$452</f>
        <v>0</v>
      </c>
      <c r="J487" s="103">
        <f>'SITE 1'!$O$476</f>
        <v>0</v>
      </c>
      <c r="K487" s="103">
        <f>'SITE 1'!$O$433</f>
        <v>0</v>
      </c>
      <c r="L487" s="178" t="e">
        <f>M487/(L501+L500)</f>
        <v>#DIV/0!</v>
      </c>
      <c r="M487" s="178">
        <f>'SITE 1'!$O$433-'SITE 1'!$O$415-'SITE 1'!$O$384</f>
        <v>0</v>
      </c>
      <c r="N487" s="178">
        <f>'SITE 1'!$O$433-'SITE 1'!$O$415+'SITE 1'!$E$422</f>
        <v>0</v>
      </c>
      <c r="O487" s="912"/>
      <c r="P487" s="912"/>
    </row>
    <row r="488" spans="1:33" ht="66" outlineLevel="1" x14ac:dyDescent="0.25">
      <c r="A488" s="2702" t="str">
        <f>'SYNTH ET COMM'!$B$2</f>
        <v>ASSOCIATION</v>
      </c>
      <c r="B488" s="2702"/>
      <c r="C488" s="2702"/>
      <c r="D488" s="2702"/>
      <c r="E488" s="2702"/>
      <c r="H488" s="116"/>
      <c r="I488" s="117" t="s">
        <v>220</v>
      </c>
      <c r="J488" s="117" t="s">
        <v>215</v>
      </c>
      <c r="K488" s="118" t="s">
        <v>427</v>
      </c>
      <c r="L488" s="83" t="s">
        <v>339</v>
      </c>
      <c r="M488" s="179" t="s">
        <v>2</v>
      </c>
      <c r="N488" s="179" t="s">
        <v>524</v>
      </c>
      <c r="O488" s="86" t="s">
        <v>521</v>
      </c>
      <c r="P488" s="86" t="s">
        <v>520</v>
      </c>
      <c r="Q488" s="86" t="s">
        <v>291</v>
      </c>
      <c r="R488" s="86" t="s">
        <v>292</v>
      </c>
      <c r="S488" s="81" t="s">
        <v>293</v>
      </c>
      <c r="T488" s="81" t="s">
        <v>299</v>
      </c>
      <c r="U488" s="81" t="s">
        <v>300</v>
      </c>
      <c r="V488" s="81" t="s">
        <v>294</v>
      </c>
      <c r="W488" s="81" t="s">
        <v>301</v>
      </c>
      <c r="X488" s="81" t="s">
        <v>302</v>
      </c>
      <c r="Y488" s="81" t="s">
        <v>296</v>
      </c>
      <c r="Z488" s="81" t="s">
        <v>303</v>
      </c>
      <c r="AA488" s="81" t="s">
        <v>304</v>
      </c>
      <c r="AB488" s="81" t="s">
        <v>297</v>
      </c>
      <c r="AC488" s="81" t="s">
        <v>305</v>
      </c>
      <c r="AD488" s="81" t="s">
        <v>306</v>
      </c>
      <c r="AE488" s="81" t="s">
        <v>295</v>
      </c>
      <c r="AF488" s="81" t="s">
        <v>307</v>
      </c>
      <c r="AG488" s="81" t="s">
        <v>308</v>
      </c>
    </row>
    <row r="489" spans="1:33" outlineLevel="1" x14ac:dyDescent="0.25">
      <c r="A489" s="814"/>
      <c r="B489" s="812"/>
      <c r="C489" s="812"/>
      <c r="D489" s="801"/>
      <c r="E489" s="801"/>
      <c r="H489" s="120" t="s">
        <v>278</v>
      </c>
      <c r="I489" s="111">
        <f>'SITE 1'!$C$356</f>
        <v>0</v>
      </c>
      <c r="J489" s="111">
        <f>'SITE 1'!$D$356</f>
        <v>0</v>
      </c>
      <c r="K489" s="121">
        <f>I489*J489</f>
        <v>0</v>
      </c>
      <c r="L489" s="215">
        <f>K489*10</f>
        <v>0</v>
      </c>
      <c r="M489" s="180">
        <f>'SITE 1'!$F$356</f>
        <v>0</v>
      </c>
      <c r="N489" s="181">
        <f>(L489/10)*'SITE 1'!$W$8*M489*('SITE 1'!$W$4+'SITE 1'!$X$4)</f>
        <v>0</v>
      </c>
      <c r="O489" s="83">
        <f>IF(I489&gt;0,J489*7,0)</f>
        <v>0</v>
      </c>
      <c r="P489" s="83">
        <f>IF(I489&gt;48,3*J489,0)</f>
        <v>0</v>
      </c>
      <c r="Q489" s="46">
        <f>J489*12.5</f>
        <v>0</v>
      </c>
      <c r="R489" s="868">
        <f>IF(I489&gt;49,((I489/8)*J489*11.5),(((I489/8)-1)*J489*11.5))</f>
        <v>0</v>
      </c>
      <c r="S489" s="82"/>
      <c r="T489" s="82"/>
      <c r="U489" s="82"/>
      <c r="V489" s="82"/>
      <c r="W489" s="82"/>
      <c r="X489" s="82"/>
      <c r="Y489" s="82"/>
      <c r="Z489" s="82"/>
      <c r="AA489" s="82"/>
      <c r="AB489" s="82"/>
      <c r="AC489" s="82"/>
      <c r="AD489" s="82"/>
      <c r="AE489" s="82"/>
      <c r="AF489" s="82"/>
      <c r="AG489" s="82"/>
    </row>
    <row r="490" spans="1:33" outlineLevel="1" x14ac:dyDescent="0.25">
      <c r="A490" s="812"/>
      <c r="B490" s="812"/>
      <c r="C490" s="812"/>
      <c r="D490" s="801"/>
      <c r="E490" s="801"/>
      <c r="H490" s="123" t="s">
        <v>167</v>
      </c>
      <c r="I490" s="111">
        <f>'SITE 1'!$C$357</f>
        <v>0</v>
      </c>
      <c r="J490" s="111">
        <f>'SITE 1'!$D$357</f>
        <v>0</v>
      </c>
      <c r="K490" s="121">
        <f t="shared" ref="K490:K499" si="53">I490*J490</f>
        <v>0</v>
      </c>
      <c r="L490" s="83">
        <f>K490*10</f>
        <v>0</v>
      </c>
      <c r="M490" s="180">
        <f>'SITE 1'!$F$357</f>
        <v>0</v>
      </c>
      <c r="N490" s="181">
        <f>(L490/10)*'SITE 1'!$W$7*M490*('SITE 1'!$W$5+'SITE 1'!$X$4)</f>
        <v>0</v>
      </c>
      <c r="O490" s="83">
        <f t="shared" ref="O490:O499" si="54">IF(I490&gt;0,J490*7,0)</f>
        <v>0</v>
      </c>
      <c r="P490" s="83">
        <f t="shared" ref="P490:P499" si="55">IF(I490&gt;48,3*J490,0)</f>
        <v>0</v>
      </c>
      <c r="Q490" s="46">
        <f t="shared" ref="Q490:Q499" si="56">J490*12.5</f>
        <v>0</v>
      </c>
      <c r="R490" s="868">
        <f t="shared" ref="R490:R499" si="57">IF(I490&gt;49,((I490/8)*J490*11.5),(((I490/8)-1)*J490*11.5))</f>
        <v>0</v>
      </c>
      <c r="S490" s="82"/>
      <c r="T490" s="82"/>
      <c r="U490" s="82"/>
      <c r="V490" s="82"/>
      <c r="W490" s="82"/>
      <c r="X490" s="82"/>
      <c r="Y490" s="82"/>
      <c r="Z490" s="82"/>
      <c r="AA490" s="82"/>
      <c r="AB490" s="82"/>
      <c r="AC490" s="82"/>
      <c r="AD490" s="82"/>
      <c r="AE490" s="82"/>
      <c r="AF490" s="82"/>
      <c r="AG490" s="82"/>
    </row>
    <row r="491" spans="1:33" outlineLevel="1" x14ac:dyDescent="0.25">
      <c r="A491" s="815"/>
      <c r="B491" s="812"/>
      <c r="C491" s="812"/>
      <c r="D491" s="801"/>
      <c r="E491" s="801"/>
      <c r="H491" s="123" t="s">
        <v>8</v>
      </c>
      <c r="I491" s="111">
        <f>'SITE 1'!$C$358</f>
        <v>0</v>
      </c>
      <c r="J491" s="111">
        <f>'SITE 1'!$D$358</f>
        <v>0</v>
      </c>
      <c r="K491" s="121">
        <f t="shared" si="53"/>
        <v>0</v>
      </c>
      <c r="L491" s="83">
        <f t="shared" ref="L491:L499" si="58">K491*10</f>
        <v>0</v>
      </c>
      <c r="M491" s="180">
        <f>'SITE 1'!$F$358</f>
        <v>0</v>
      </c>
      <c r="N491" s="181">
        <f>(L491/10)*'SITE 1'!$W$7*M491*('SITE 1'!$W$5+'SITE 1'!$X$4)</f>
        <v>0</v>
      </c>
      <c r="O491" s="83">
        <f t="shared" si="54"/>
        <v>0</v>
      </c>
      <c r="P491" s="83">
        <f t="shared" si="55"/>
        <v>0</v>
      </c>
      <c r="Q491" s="46">
        <f t="shared" si="56"/>
        <v>0</v>
      </c>
      <c r="R491" s="868">
        <f t="shared" si="57"/>
        <v>0</v>
      </c>
      <c r="S491" s="82"/>
      <c r="T491" s="82"/>
      <c r="U491" s="82"/>
      <c r="V491" s="82"/>
      <c r="W491" s="82"/>
      <c r="X491" s="82"/>
      <c r="Y491" s="82"/>
      <c r="Z491" s="82"/>
      <c r="AA491" s="82"/>
      <c r="AB491" s="82"/>
      <c r="AC491" s="82"/>
      <c r="AD491" s="82"/>
      <c r="AE491" s="82"/>
      <c r="AF491" s="82"/>
      <c r="AG491" s="82"/>
    </row>
    <row r="492" spans="1:33" outlineLevel="1" x14ac:dyDescent="0.25">
      <c r="A492" s="815"/>
      <c r="B492" s="812"/>
      <c r="C492" s="812"/>
      <c r="D492" s="801"/>
      <c r="E492" s="801"/>
      <c r="H492" s="123" t="s">
        <v>9</v>
      </c>
      <c r="I492" s="111">
        <f>'SITE 1'!$C$359</f>
        <v>0</v>
      </c>
      <c r="J492" s="111">
        <f>'SITE 1'!$D$359</f>
        <v>0</v>
      </c>
      <c r="K492" s="121">
        <f t="shared" si="53"/>
        <v>0</v>
      </c>
      <c r="L492" s="83">
        <f t="shared" si="58"/>
        <v>0</v>
      </c>
      <c r="M492" s="180">
        <f>'SITE 1'!$F$359</f>
        <v>0</v>
      </c>
      <c r="N492" s="181">
        <f>(L492/10)*'SITE 1'!$W$7*M492*('SITE 1'!$W$5+'SITE 1'!$X$4)</f>
        <v>0</v>
      </c>
      <c r="O492" s="83">
        <f t="shared" si="54"/>
        <v>0</v>
      </c>
      <c r="P492" s="83">
        <f t="shared" si="55"/>
        <v>0</v>
      </c>
      <c r="Q492" s="46">
        <f t="shared" si="56"/>
        <v>0</v>
      </c>
      <c r="R492" s="868">
        <f t="shared" si="57"/>
        <v>0</v>
      </c>
      <c r="S492" s="82"/>
      <c r="T492" s="82"/>
      <c r="U492" s="82"/>
      <c r="V492" s="82"/>
      <c r="W492" s="82"/>
      <c r="X492" s="82"/>
      <c r="Y492" s="82"/>
      <c r="Z492" s="82"/>
      <c r="AA492" s="82"/>
      <c r="AB492" s="82"/>
      <c r="AC492" s="82"/>
      <c r="AD492" s="82"/>
      <c r="AE492" s="82"/>
      <c r="AF492" s="82"/>
      <c r="AG492" s="82"/>
    </row>
    <row r="493" spans="1:33" outlineLevel="1" x14ac:dyDescent="0.25">
      <c r="A493" s="814"/>
      <c r="B493" s="812"/>
      <c r="C493" s="812"/>
      <c r="D493" s="801"/>
      <c r="E493" s="801"/>
      <c r="H493" s="124" t="s">
        <v>10</v>
      </c>
      <c r="I493" s="125">
        <f>'SITE 1'!$C$360</f>
        <v>0</v>
      </c>
      <c r="J493" s="111">
        <f>'SITE 1'!$D$360</f>
        <v>0</v>
      </c>
      <c r="K493" s="121">
        <f t="shared" si="53"/>
        <v>0</v>
      </c>
      <c r="L493" s="83">
        <f t="shared" si="58"/>
        <v>0</v>
      </c>
      <c r="M493" s="180">
        <f>'SITE 1'!$F$360</f>
        <v>0</v>
      </c>
      <c r="N493" s="181">
        <f>(L493/10)*'SITE 1'!$W$7*M493*('SITE 1'!$W$5+'SITE 1'!$X$4)</f>
        <v>0</v>
      </c>
      <c r="O493" s="83">
        <f t="shared" si="54"/>
        <v>0</v>
      </c>
      <c r="P493" s="83">
        <f t="shared" si="55"/>
        <v>0</v>
      </c>
      <c r="Q493" s="46">
        <f t="shared" si="56"/>
        <v>0</v>
      </c>
      <c r="R493" s="868">
        <f t="shared" si="57"/>
        <v>0</v>
      </c>
      <c r="S493" s="82"/>
      <c r="T493" s="82"/>
      <c r="U493" s="82"/>
      <c r="V493" s="82"/>
      <c r="W493" s="82"/>
      <c r="X493" s="82"/>
      <c r="Y493" s="82"/>
      <c r="Z493" s="82"/>
      <c r="AA493" s="82"/>
      <c r="AB493" s="82"/>
      <c r="AC493" s="82"/>
      <c r="AD493" s="82"/>
      <c r="AE493" s="82"/>
      <c r="AF493" s="82"/>
      <c r="AG493" s="82"/>
    </row>
    <row r="494" spans="1:33" outlineLevel="1" x14ac:dyDescent="0.25">
      <c r="A494" s="814"/>
      <c r="B494" s="812"/>
      <c r="C494" s="812"/>
      <c r="D494" s="801"/>
      <c r="E494" s="801"/>
      <c r="H494" s="124" t="s">
        <v>11</v>
      </c>
      <c r="I494" s="125">
        <f>'SITE 1'!$C$361</f>
        <v>0</v>
      </c>
      <c r="J494" s="111">
        <f>'SITE 1'!$D$361</f>
        <v>0</v>
      </c>
      <c r="K494" s="121">
        <f t="shared" si="53"/>
        <v>0</v>
      </c>
      <c r="L494" s="83">
        <f t="shared" si="58"/>
        <v>0</v>
      </c>
      <c r="M494" s="180">
        <f>'SITE 1'!$F$361</f>
        <v>0</v>
      </c>
      <c r="N494" s="181">
        <f>(L494/10)*'SITE 1'!$W$7*M494*('SITE 1'!$W$5+'SITE 1'!$X$4)</f>
        <v>0</v>
      </c>
      <c r="O494" s="83">
        <f t="shared" si="54"/>
        <v>0</v>
      </c>
      <c r="P494" s="83">
        <f t="shared" si="55"/>
        <v>0</v>
      </c>
      <c r="Q494" s="46">
        <f t="shared" si="56"/>
        <v>0</v>
      </c>
      <c r="R494" s="868">
        <f t="shared" si="57"/>
        <v>0</v>
      </c>
      <c r="S494" s="82"/>
      <c r="T494" s="82"/>
      <c r="U494" s="82"/>
      <c r="V494" s="82"/>
      <c r="W494" s="82"/>
      <c r="X494" s="82"/>
      <c r="Y494" s="82"/>
      <c r="Z494" s="82"/>
      <c r="AA494" s="82"/>
      <c r="AB494" s="82"/>
      <c r="AC494" s="82"/>
      <c r="AD494" s="82"/>
      <c r="AE494" s="82"/>
      <c r="AF494" s="82"/>
      <c r="AG494" s="82"/>
    </row>
    <row r="495" spans="1:33" outlineLevel="1" x14ac:dyDescent="0.25">
      <c r="A495" s="814"/>
      <c r="B495" s="812"/>
      <c r="C495" s="812"/>
      <c r="D495" s="801"/>
      <c r="E495" s="801"/>
      <c r="H495" s="124" t="s">
        <v>12</v>
      </c>
      <c r="I495" s="125">
        <f>'SITE 1'!$C$362</f>
        <v>0</v>
      </c>
      <c r="J495" s="111">
        <f>'SITE 1'!$D$362</f>
        <v>0</v>
      </c>
      <c r="K495" s="121">
        <f t="shared" si="53"/>
        <v>0</v>
      </c>
      <c r="L495" s="83">
        <f t="shared" si="58"/>
        <v>0</v>
      </c>
      <c r="M495" s="180">
        <f>'SITE 1'!$F$362</f>
        <v>0</v>
      </c>
      <c r="N495" s="181">
        <f>(L495/10)*'SITE 1'!$W$7*M495*('SITE 1'!$W$5+'SITE 1'!$X$4)</f>
        <v>0</v>
      </c>
      <c r="O495" s="83">
        <f t="shared" si="54"/>
        <v>0</v>
      </c>
      <c r="P495" s="83">
        <f t="shared" si="55"/>
        <v>0</v>
      </c>
      <c r="Q495" s="46">
        <f t="shared" si="56"/>
        <v>0</v>
      </c>
      <c r="R495" s="868">
        <f t="shared" si="57"/>
        <v>0</v>
      </c>
      <c r="S495" s="82"/>
      <c r="T495" s="82"/>
      <c r="U495" s="82"/>
      <c r="V495" s="82"/>
      <c r="W495" s="82"/>
      <c r="X495" s="82"/>
      <c r="Y495" s="82"/>
      <c r="Z495" s="82"/>
      <c r="AA495" s="82"/>
      <c r="AB495" s="82"/>
      <c r="AC495" s="82"/>
      <c r="AD495" s="82"/>
      <c r="AE495" s="82"/>
      <c r="AF495" s="82"/>
      <c r="AG495" s="82"/>
    </row>
    <row r="496" spans="1:33" outlineLevel="1" x14ac:dyDescent="0.25">
      <c r="A496" s="814"/>
      <c r="B496" s="812"/>
      <c r="C496" s="812"/>
      <c r="D496" s="801"/>
      <c r="E496" s="801"/>
      <c r="H496" s="124" t="s">
        <v>13</v>
      </c>
      <c r="I496" s="125">
        <f>'SITE 1'!$C$363</f>
        <v>0</v>
      </c>
      <c r="J496" s="111">
        <f>'SITE 1'!$D$363</f>
        <v>0</v>
      </c>
      <c r="K496" s="121">
        <f t="shared" si="53"/>
        <v>0</v>
      </c>
      <c r="L496" s="83">
        <f t="shared" si="58"/>
        <v>0</v>
      </c>
      <c r="M496" s="180">
        <f>'SITE 1'!$F$363</f>
        <v>0</v>
      </c>
      <c r="N496" s="181">
        <f>(L496/10)*'SITE 1'!$W$7*M496*('SITE 1'!$W$5+'SITE 1'!$X$4)</f>
        <v>0</v>
      </c>
      <c r="O496" s="83">
        <f t="shared" si="54"/>
        <v>0</v>
      </c>
      <c r="P496" s="83">
        <f t="shared" si="55"/>
        <v>0</v>
      </c>
      <c r="Q496" s="46">
        <f t="shared" si="56"/>
        <v>0</v>
      </c>
      <c r="R496" s="868">
        <f t="shared" si="57"/>
        <v>0</v>
      </c>
      <c r="S496" s="82"/>
      <c r="T496" s="82"/>
      <c r="U496" s="82"/>
      <c r="V496" s="82"/>
      <c r="W496" s="82"/>
      <c r="X496" s="82"/>
      <c r="Y496" s="82"/>
      <c r="Z496" s="82"/>
      <c r="AA496" s="82"/>
      <c r="AB496" s="82"/>
      <c r="AC496" s="82"/>
      <c r="AD496" s="82"/>
      <c r="AE496" s="82"/>
      <c r="AF496" s="82"/>
      <c r="AG496" s="82"/>
    </row>
    <row r="497" spans="1:33" outlineLevel="1" x14ac:dyDescent="0.25">
      <c r="A497" s="815"/>
      <c r="B497" s="810"/>
      <c r="C497" s="810"/>
      <c r="D497" s="801"/>
      <c r="E497" s="801"/>
      <c r="H497" s="120" t="s">
        <v>271</v>
      </c>
      <c r="I497" s="111">
        <f>'SITE 1'!$C$364</f>
        <v>0</v>
      </c>
      <c r="J497" s="111">
        <f>'SITE 1'!$D$364</f>
        <v>0</v>
      </c>
      <c r="K497" s="121">
        <f t="shared" si="53"/>
        <v>0</v>
      </c>
      <c r="L497" s="215">
        <f>K497*10</f>
        <v>0</v>
      </c>
      <c r="M497" s="180">
        <f>'SITE 1'!$F$364</f>
        <v>0</v>
      </c>
      <c r="N497" s="181">
        <f>(L497/10)*'SITE 1'!$W$8*M497*('SITE 1'!$W$4+'SITE 1'!$X$4)</f>
        <v>0</v>
      </c>
      <c r="O497" s="83">
        <f t="shared" si="54"/>
        <v>0</v>
      </c>
      <c r="P497" s="83">
        <f t="shared" si="55"/>
        <v>0</v>
      </c>
      <c r="Q497" s="46">
        <f t="shared" si="56"/>
        <v>0</v>
      </c>
      <c r="R497" s="868">
        <f t="shared" si="57"/>
        <v>0</v>
      </c>
      <c r="S497" s="82"/>
      <c r="T497" s="82"/>
      <c r="U497" s="82"/>
      <c r="V497" s="82"/>
      <c r="W497" s="82"/>
      <c r="X497" s="82"/>
      <c r="Y497" s="82"/>
      <c r="Z497" s="82"/>
      <c r="AA497" s="82"/>
      <c r="AB497" s="82"/>
      <c r="AC497" s="82"/>
      <c r="AD497" s="82"/>
      <c r="AE497" s="82"/>
      <c r="AF497" s="82"/>
      <c r="AG497" s="82"/>
    </row>
    <row r="498" spans="1:33" outlineLevel="1" x14ac:dyDescent="0.25">
      <c r="A498" s="815"/>
      <c r="B498" s="810"/>
      <c r="C498" s="810"/>
      <c r="D498" s="801"/>
      <c r="E498" s="801"/>
      <c r="H498" s="126" t="s">
        <v>171</v>
      </c>
      <c r="I498" s="111">
        <f>'SITE 1'!$C$365</f>
        <v>0</v>
      </c>
      <c r="J498" s="111">
        <f>'SITE 1'!$D$365</f>
        <v>0</v>
      </c>
      <c r="K498" s="121">
        <f t="shared" si="53"/>
        <v>0</v>
      </c>
      <c r="L498" s="83">
        <f t="shared" si="58"/>
        <v>0</v>
      </c>
      <c r="M498" s="180">
        <f>'SITE 1'!$F$365</f>
        <v>0</v>
      </c>
      <c r="N498" s="181">
        <f>(L498/10)*'SITE 1'!$W$7*M498*('SITE 1'!$W$5+'SITE 1'!$X$4)</f>
        <v>0</v>
      </c>
      <c r="O498" s="83">
        <f t="shared" si="54"/>
        <v>0</v>
      </c>
      <c r="P498" s="83">
        <f t="shared" si="55"/>
        <v>0</v>
      </c>
      <c r="Q498" s="46">
        <f t="shared" si="56"/>
        <v>0</v>
      </c>
      <c r="R498" s="868">
        <f t="shared" si="57"/>
        <v>0</v>
      </c>
      <c r="S498" s="82"/>
      <c r="T498" s="82"/>
      <c r="U498" s="82"/>
      <c r="V498" s="82"/>
      <c r="W498" s="82"/>
      <c r="X498" s="82"/>
      <c r="Y498" s="82"/>
      <c r="Z498" s="82"/>
      <c r="AA498" s="82"/>
      <c r="AB498" s="82"/>
      <c r="AC498" s="82"/>
      <c r="AD498" s="82"/>
      <c r="AE498" s="82"/>
      <c r="AF498" s="82"/>
      <c r="AG498" s="82"/>
    </row>
    <row r="499" spans="1:33" ht="13.8" outlineLevel="1" thickBot="1" x14ac:dyDescent="0.3">
      <c r="A499" s="815"/>
      <c r="B499" s="812"/>
      <c r="C499" s="812"/>
      <c r="D499" s="801"/>
      <c r="E499" s="801"/>
      <c r="H499" s="126" t="s">
        <v>172</v>
      </c>
      <c r="I499" s="111">
        <f>'SITE 1'!$C$366</f>
        <v>0</v>
      </c>
      <c r="J499" s="111">
        <f>'SITE 1'!$D$366</f>
        <v>0</v>
      </c>
      <c r="K499" s="121">
        <f t="shared" si="53"/>
        <v>0</v>
      </c>
      <c r="L499" s="83">
        <f t="shared" si="58"/>
        <v>0</v>
      </c>
      <c r="M499" s="180">
        <f>'SITE 1'!$F$366</f>
        <v>0</v>
      </c>
      <c r="N499" s="181">
        <f>(L499/10)*'SITE 1'!$W$7*M499*('SITE 1'!$W$5+'SITE 1'!$X$4)</f>
        <v>0</v>
      </c>
      <c r="O499" s="83">
        <f t="shared" si="54"/>
        <v>0</v>
      </c>
      <c r="P499" s="83">
        <f t="shared" si="55"/>
        <v>0</v>
      </c>
      <c r="Q499" s="46">
        <f t="shared" si="56"/>
        <v>0</v>
      </c>
      <c r="R499" s="868">
        <f t="shared" si="57"/>
        <v>0</v>
      </c>
      <c r="S499" s="82"/>
      <c r="T499" s="82"/>
      <c r="U499" s="82"/>
      <c r="V499" s="82"/>
      <c r="W499" s="82"/>
      <c r="X499" s="82"/>
      <c r="Y499" s="82"/>
      <c r="Z499" s="82"/>
      <c r="AA499" s="82"/>
      <c r="AB499" s="82"/>
      <c r="AC499" s="82"/>
      <c r="AD499" s="82"/>
      <c r="AE499" s="82"/>
      <c r="AF499" s="82"/>
      <c r="AG499" s="82"/>
    </row>
    <row r="500" spans="1:33" outlineLevel="1" x14ac:dyDescent="0.25">
      <c r="A500" s="815"/>
      <c r="B500" s="812"/>
      <c r="C500" s="812"/>
      <c r="D500" s="801"/>
      <c r="E500" s="801"/>
      <c r="H500" s="127" t="s">
        <v>214</v>
      </c>
      <c r="I500" s="128">
        <f>'SITE 1'!$C$367</f>
        <v>0</v>
      </c>
      <c r="J500" s="129">
        <f>'SITE 1'!$D$367</f>
        <v>0</v>
      </c>
      <c r="K500" s="130">
        <f>K489+K497</f>
        <v>0</v>
      </c>
      <c r="L500" s="212">
        <f>L489+L497</f>
        <v>0</v>
      </c>
      <c r="M500" s="182" t="e">
        <f>'SITE 1'!$F$367</f>
        <v>#DIV/0!</v>
      </c>
      <c r="N500" s="183">
        <f>'SITE 1'!$G$367</f>
        <v>0</v>
      </c>
      <c r="O500" s="83"/>
      <c r="P500" s="83"/>
      <c r="Q500" s="93"/>
      <c r="R500" s="93"/>
      <c r="S500" s="82"/>
      <c r="T500" s="82"/>
      <c r="U500" s="82"/>
      <c r="V500" s="82"/>
      <c r="W500" s="82"/>
      <c r="X500" s="82"/>
      <c r="Y500" s="82"/>
      <c r="Z500" s="82"/>
      <c r="AA500" s="82"/>
      <c r="AB500" s="82"/>
      <c r="AC500" s="82"/>
      <c r="AD500" s="82"/>
      <c r="AE500" s="82"/>
      <c r="AF500" s="82"/>
      <c r="AG500" s="82"/>
    </row>
    <row r="501" spans="1:33" ht="27" outlineLevel="1" thickBot="1" x14ac:dyDescent="0.3">
      <c r="A501" s="815"/>
      <c r="B501" s="812"/>
      <c r="C501" s="810"/>
      <c r="D501" s="801"/>
      <c r="E501" s="801"/>
      <c r="H501" s="132" t="s">
        <v>213</v>
      </c>
      <c r="I501" s="133">
        <f>'SITE 1'!$C$368</f>
        <v>0</v>
      </c>
      <c r="J501" s="134">
        <f>'SITE 1'!$D$368</f>
        <v>0</v>
      </c>
      <c r="K501" s="135">
        <f>SUM(K489:K499)-K500</f>
        <v>0</v>
      </c>
      <c r="L501" s="212">
        <f>L490+L491+L492+L493+L494+L495+L496+L498+L499</f>
        <v>0</v>
      </c>
      <c r="M501" s="182" t="e">
        <f>'SITE 1'!$F$368</f>
        <v>#DIV/0!</v>
      </c>
      <c r="N501" s="183">
        <f>'SITE 1'!$G$368</f>
        <v>0</v>
      </c>
      <c r="O501" s="93">
        <f>SUM(O489:O499)</f>
        <v>0</v>
      </c>
      <c r="P501" s="93">
        <f>SUM(P489:P499)</f>
        <v>0</v>
      </c>
      <c r="Q501" s="93">
        <f>SUM(Q489:Q499)</f>
        <v>0</v>
      </c>
      <c r="R501" s="93">
        <f>SUM(R489:R499)</f>
        <v>0</v>
      </c>
      <c r="S501" s="93">
        <f>'SITE 1'!$C$390</f>
        <v>0</v>
      </c>
      <c r="T501" s="93" t="e">
        <f>'SITE 1'!$D$390</f>
        <v>#DIV/0!</v>
      </c>
      <c r="U501" s="93">
        <f>'SITE 1'!$E$390</f>
        <v>0</v>
      </c>
      <c r="V501" s="93">
        <f>'SITE 1'!$C$408</f>
        <v>0</v>
      </c>
      <c r="W501" s="93" t="e">
        <f>'SITE 1'!$D$408</f>
        <v>#DIV/0!</v>
      </c>
      <c r="X501" s="93">
        <f>'SITE 1'!$E$408</f>
        <v>0</v>
      </c>
      <c r="Y501" s="93">
        <f>'SITE 1'!$C$384</f>
        <v>0</v>
      </c>
      <c r="Z501" s="93" t="e">
        <f>'SITE 1'!$D$384</f>
        <v>#DIV/0!</v>
      </c>
      <c r="AA501" s="93">
        <f>'SITE 1'!$E$384</f>
        <v>0</v>
      </c>
      <c r="AB501" s="93">
        <f>'SITE 1'!$C$414</f>
        <v>0</v>
      </c>
      <c r="AC501" s="93" t="e">
        <f>'SITE 1'!$D$414</f>
        <v>#DIV/0!</v>
      </c>
      <c r="AD501" s="93">
        <f>'SITE 1'!$E$414</f>
        <v>0</v>
      </c>
      <c r="AE501" s="93">
        <f>'SITE 1'!$C$422</f>
        <v>0</v>
      </c>
      <c r="AF501" s="93" t="e">
        <f>'SITE 1'!$D$422</f>
        <v>#DIV/0!</v>
      </c>
      <c r="AG501" s="93">
        <f>'SITE 1'!$E$422</f>
        <v>0</v>
      </c>
    </row>
    <row r="502" spans="1:33" outlineLevel="1" x14ac:dyDescent="0.25">
      <c r="A502" s="815"/>
      <c r="B502" s="816"/>
      <c r="C502" s="813"/>
      <c r="D502" s="801"/>
      <c r="E502" s="801"/>
      <c r="AB502" s="77" t="e">
        <f>AB501/(J500+J501)</f>
        <v>#DIV/0!</v>
      </c>
    </row>
    <row r="503" spans="1:33" ht="52.8" outlineLevel="1" x14ac:dyDescent="0.3">
      <c r="A503" s="2711"/>
      <c r="B503" s="2711"/>
      <c r="C503" s="2711"/>
      <c r="D503" s="2711"/>
      <c r="E503" s="809"/>
      <c r="H503" s="104" t="str">
        <f>'SITE 2'!$B$351</f>
        <v>CAL 3/5 ANS</v>
      </c>
      <c r="I503" s="83" t="s">
        <v>286</v>
      </c>
      <c r="J503" s="83" t="s">
        <v>285</v>
      </c>
      <c r="K503" s="83" t="s">
        <v>284</v>
      </c>
      <c r="L503" s="83" t="s">
        <v>468</v>
      </c>
      <c r="M503" s="83" t="s">
        <v>287</v>
      </c>
      <c r="N503" s="83" t="s">
        <v>298</v>
      </c>
      <c r="O503" s="911"/>
      <c r="P503" s="911"/>
    </row>
    <row r="504" spans="1:33" ht="13.8" outlineLevel="1" thickBot="1" x14ac:dyDescent="0.3">
      <c r="A504" s="804"/>
      <c r="B504" s="810"/>
      <c r="C504" s="810"/>
      <c r="D504" s="810"/>
      <c r="E504" s="810"/>
      <c r="H504" s="104" t="str">
        <f>'SITE 2'!$H$351</f>
        <v>SITE 2</v>
      </c>
      <c r="I504" s="103">
        <f>'SITE 2'!$O$452</f>
        <v>0</v>
      </c>
      <c r="J504" s="103">
        <f>'SITE 2'!$O$476</f>
        <v>0</v>
      </c>
      <c r="K504" s="103">
        <f>'SITE 2'!$O$433</f>
        <v>0</v>
      </c>
      <c r="L504" s="178" t="e">
        <f>M504/(L518+L517)</f>
        <v>#DIV/0!</v>
      </c>
      <c r="M504" s="178">
        <f>'SITE 2'!$O$433-'SITE 2'!$O$415-'SITE 2'!$O$384</f>
        <v>0</v>
      </c>
      <c r="N504" s="178">
        <f>'SITE 2'!$O$433-'SITE 2'!$O$415+'SITE 2'!$E$422</f>
        <v>0</v>
      </c>
      <c r="O504" s="912"/>
      <c r="P504" s="912"/>
    </row>
    <row r="505" spans="1:33" ht="66" outlineLevel="1" x14ac:dyDescent="0.25">
      <c r="A505" s="812"/>
      <c r="B505" s="812"/>
      <c r="C505" s="812"/>
      <c r="D505" s="811"/>
      <c r="E505" s="811"/>
      <c r="H505" s="116"/>
      <c r="I505" s="117" t="s">
        <v>220</v>
      </c>
      <c r="J505" s="117" t="s">
        <v>215</v>
      </c>
      <c r="K505" s="118" t="s">
        <v>427</v>
      </c>
      <c r="L505" s="83" t="s">
        <v>339</v>
      </c>
      <c r="M505" s="179" t="s">
        <v>2</v>
      </c>
      <c r="N505" s="179" t="s">
        <v>524</v>
      </c>
      <c r="O505" s="86" t="s">
        <v>521</v>
      </c>
      <c r="P505" s="86" t="s">
        <v>520</v>
      </c>
      <c r="Q505" s="86" t="s">
        <v>291</v>
      </c>
      <c r="R505" s="86" t="s">
        <v>292</v>
      </c>
      <c r="S505" s="81" t="s">
        <v>293</v>
      </c>
      <c r="T505" s="81" t="s">
        <v>299</v>
      </c>
      <c r="U505" s="81" t="s">
        <v>300</v>
      </c>
      <c r="V505" s="81" t="s">
        <v>294</v>
      </c>
      <c r="W505" s="81" t="s">
        <v>301</v>
      </c>
      <c r="X505" s="81" t="s">
        <v>302</v>
      </c>
      <c r="Y505" s="81" t="s">
        <v>296</v>
      </c>
      <c r="Z505" s="81" t="s">
        <v>303</v>
      </c>
      <c r="AA505" s="81" t="s">
        <v>304</v>
      </c>
      <c r="AB505" s="81" t="s">
        <v>297</v>
      </c>
      <c r="AC505" s="81" t="s">
        <v>305</v>
      </c>
      <c r="AD505" s="81" t="s">
        <v>306</v>
      </c>
      <c r="AE505" s="81" t="s">
        <v>295</v>
      </c>
      <c r="AF505" s="81" t="s">
        <v>307</v>
      </c>
      <c r="AG505" s="81" t="s">
        <v>308</v>
      </c>
    </row>
    <row r="506" spans="1:33" outlineLevel="1" x14ac:dyDescent="0.25">
      <c r="A506" s="814"/>
      <c r="B506" s="812"/>
      <c r="C506" s="812"/>
      <c r="D506" s="812"/>
      <c r="E506" s="812"/>
      <c r="H506" s="120" t="s">
        <v>278</v>
      </c>
      <c r="I506" s="111">
        <f>'SITE 2'!$C$356</f>
        <v>0</v>
      </c>
      <c r="J506" s="111">
        <f>'SITE 2'!$D$356</f>
        <v>0</v>
      </c>
      <c r="K506" s="121">
        <f>I506*J506</f>
        <v>0</v>
      </c>
      <c r="L506" s="215">
        <f>K506*10</f>
        <v>0</v>
      </c>
      <c r="M506" s="180">
        <f>'SITE 2'!$F$356</f>
        <v>0</v>
      </c>
      <c r="N506" s="181">
        <f>(L506/10)*'SITE 1'!$W$8*M506*('SITE 1'!$W$4+'SITE 1'!$X$4)</f>
        <v>0</v>
      </c>
      <c r="O506" s="83">
        <f>IF(I506&gt;0,J506*7,0)</f>
        <v>0</v>
      </c>
      <c r="P506" s="83">
        <f>IF(I506&gt;48,3*J506,0)</f>
        <v>0</v>
      </c>
      <c r="Q506" s="46">
        <f>J506*12.5</f>
        <v>0</v>
      </c>
      <c r="R506" s="868">
        <f>IF(I506&gt;49,((I506/8)*J506*11.5),(((I506/8)-1)*J506*11.5))</f>
        <v>0</v>
      </c>
      <c r="S506" s="82"/>
      <c r="T506" s="82"/>
      <c r="U506" s="82"/>
      <c r="V506" s="82"/>
      <c r="W506" s="82"/>
      <c r="X506" s="82"/>
      <c r="Y506" s="82"/>
      <c r="Z506" s="82"/>
      <c r="AA506" s="82"/>
      <c r="AB506" s="82"/>
      <c r="AC506" s="82"/>
      <c r="AD506" s="82"/>
      <c r="AE506" s="82"/>
      <c r="AF506" s="82"/>
      <c r="AG506" s="82"/>
    </row>
    <row r="507" spans="1:33" outlineLevel="1" x14ac:dyDescent="0.25">
      <c r="A507" s="812"/>
      <c r="B507" s="812"/>
      <c r="C507" s="812"/>
      <c r="D507" s="812"/>
      <c r="E507" s="812"/>
      <c r="H507" s="123" t="s">
        <v>167</v>
      </c>
      <c r="I507" s="111">
        <f>'SITE 2'!$C$357</f>
        <v>0</v>
      </c>
      <c r="J507" s="111">
        <f>'SITE 2'!$D$357</f>
        <v>0</v>
      </c>
      <c r="K507" s="121">
        <f t="shared" ref="K507:K516" si="59">I507*J507</f>
        <v>0</v>
      </c>
      <c r="L507" s="83">
        <f>K507*10</f>
        <v>0</v>
      </c>
      <c r="M507" s="180">
        <f>'SITE 2'!$F$357</f>
        <v>0</v>
      </c>
      <c r="N507" s="181">
        <f>(L507/10)*'SITE 1'!$W$7*M507*('SITE 1'!$W$5+'SITE 1'!$X$4)</f>
        <v>0</v>
      </c>
      <c r="O507" s="83">
        <f t="shared" ref="O507:O516" si="60">IF(I507&gt;0,J507*7,0)</f>
        <v>0</v>
      </c>
      <c r="P507" s="83">
        <f t="shared" ref="P507:P516" si="61">IF(I507&gt;48,3*J507,0)</f>
        <v>0</v>
      </c>
      <c r="Q507" s="46">
        <f t="shared" ref="Q507:Q516" si="62">J507*12.5</f>
        <v>0</v>
      </c>
      <c r="R507" s="868">
        <f t="shared" ref="R507:R516" si="63">IF(I507&gt;49,((I507/8)*J507*11.5),(((I507/8)-1)*J507*11.5))</f>
        <v>0</v>
      </c>
      <c r="S507" s="82"/>
      <c r="T507" s="82"/>
      <c r="U507" s="82"/>
      <c r="V507" s="82"/>
      <c r="W507" s="82"/>
      <c r="X507" s="82"/>
      <c r="Y507" s="82"/>
      <c r="Z507" s="82"/>
      <c r="AA507" s="82"/>
      <c r="AB507" s="82"/>
      <c r="AC507" s="82"/>
      <c r="AD507" s="82"/>
      <c r="AE507" s="82"/>
      <c r="AF507" s="82"/>
      <c r="AG507" s="82"/>
    </row>
    <row r="508" spans="1:33" outlineLevel="1" x14ac:dyDescent="0.25">
      <c r="A508" s="815"/>
      <c r="B508" s="812"/>
      <c r="C508" s="812"/>
      <c r="D508" s="812"/>
      <c r="E508" s="812"/>
      <c r="H508" s="123" t="s">
        <v>8</v>
      </c>
      <c r="I508" s="111">
        <f>'SITE 2'!$C$358</f>
        <v>0</v>
      </c>
      <c r="J508" s="111">
        <f>'SITE 2'!$D$358</f>
        <v>0</v>
      </c>
      <c r="K508" s="121">
        <f t="shared" si="59"/>
        <v>0</v>
      </c>
      <c r="L508" s="83">
        <f t="shared" ref="L508:L513" si="64">K508*10</f>
        <v>0</v>
      </c>
      <c r="M508" s="180">
        <f>'SITE 2'!$F$358</f>
        <v>0</v>
      </c>
      <c r="N508" s="181">
        <f>(L508/10)*'SITE 1'!$W$7*M508*('SITE 1'!$W$5+'SITE 1'!$X$4)</f>
        <v>0</v>
      </c>
      <c r="O508" s="83">
        <f t="shared" si="60"/>
        <v>0</v>
      </c>
      <c r="P508" s="83">
        <f t="shared" si="61"/>
        <v>0</v>
      </c>
      <c r="Q508" s="46">
        <f t="shared" si="62"/>
        <v>0</v>
      </c>
      <c r="R508" s="868">
        <f t="shared" si="63"/>
        <v>0</v>
      </c>
      <c r="S508" s="82"/>
      <c r="T508" s="82"/>
      <c r="U508" s="82"/>
      <c r="V508" s="82"/>
      <c r="W508" s="82"/>
      <c r="X508" s="82"/>
      <c r="Y508" s="82"/>
      <c r="Z508" s="82"/>
      <c r="AA508" s="82"/>
      <c r="AB508" s="82"/>
      <c r="AC508" s="82"/>
      <c r="AD508" s="82"/>
      <c r="AE508" s="82"/>
      <c r="AF508" s="82"/>
      <c r="AG508" s="82"/>
    </row>
    <row r="509" spans="1:33" outlineLevel="1" x14ac:dyDescent="0.25">
      <c r="A509" s="815"/>
      <c r="B509" s="812"/>
      <c r="C509" s="812"/>
      <c r="D509" s="812"/>
      <c r="E509" s="812"/>
      <c r="H509" s="123" t="s">
        <v>9</v>
      </c>
      <c r="I509" s="111">
        <f>'SITE 2'!$C$359</f>
        <v>0</v>
      </c>
      <c r="J509" s="111">
        <f>'SITE 2'!$D$359</f>
        <v>0</v>
      </c>
      <c r="K509" s="121">
        <f t="shared" si="59"/>
        <v>0</v>
      </c>
      <c r="L509" s="83">
        <f t="shared" si="64"/>
        <v>0</v>
      </c>
      <c r="M509" s="180">
        <f>'SITE 2'!$F$359</f>
        <v>0</v>
      </c>
      <c r="N509" s="181">
        <f>(L509/10)*'SITE 1'!$W$7*M509*('SITE 1'!$W$5+'SITE 1'!$X$4)</f>
        <v>0</v>
      </c>
      <c r="O509" s="83">
        <f t="shared" si="60"/>
        <v>0</v>
      </c>
      <c r="P509" s="83">
        <f t="shared" si="61"/>
        <v>0</v>
      </c>
      <c r="Q509" s="46">
        <f t="shared" si="62"/>
        <v>0</v>
      </c>
      <c r="R509" s="868">
        <f t="shared" si="63"/>
        <v>0</v>
      </c>
      <c r="S509" s="82"/>
      <c r="T509" s="82"/>
      <c r="U509" s="82"/>
      <c r="V509" s="82"/>
      <c r="W509" s="82"/>
      <c r="X509" s="82"/>
      <c r="Y509" s="82"/>
      <c r="Z509" s="82"/>
      <c r="AA509" s="82"/>
      <c r="AB509" s="82"/>
      <c r="AC509" s="82"/>
      <c r="AD509" s="82"/>
      <c r="AE509" s="82"/>
      <c r="AF509" s="82"/>
      <c r="AG509" s="82"/>
    </row>
    <row r="510" spans="1:33" outlineLevel="1" x14ac:dyDescent="0.25">
      <c r="A510" s="814"/>
      <c r="B510" s="812"/>
      <c r="C510" s="812"/>
      <c r="D510" s="812"/>
      <c r="E510" s="812"/>
      <c r="H510" s="124" t="s">
        <v>10</v>
      </c>
      <c r="I510" s="125">
        <f>'SITE 2'!$C$360</f>
        <v>0</v>
      </c>
      <c r="J510" s="111">
        <f>'SITE 2'!$D$360</f>
        <v>0</v>
      </c>
      <c r="K510" s="121">
        <f t="shared" si="59"/>
        <v>0</v>
      </c>
      <c r="L510" s="83">
        <f t="shared" si="64"/>
        <v>0</v>
      </c>
      <c r="M510" s="180">
        <f>'SITE 2'!$F$360</f>
        <v>0</v>
      </c>
      <c r="N510" s="181">
        <f>(L510/10)*'SITE 1'!$W$7*M510*('SITE 1'!$W$5+'SITE 1'!$X$4)</f>
        <v>0</v>
      </c>
      <c r="O510" s="83">
        <f t="shared" si="60"/>
        <v>0</v>
      </c>
      <c r="P510" s="83">
        <f t="shared" si="61"/>
        <v>0</v>
      </c>
      <c r="Q510" s="46">
        <f t="shared" si="62"/>
        <v>0</v>
      </c>
      <c r="R510" s="868">
        <f t="shared" si="63"/>
        <v>0</v>
      </c>
      <c r="S510" s="82"/>
      <c r="T510" s="82"/>
      <c r="U510" s="82"/>
      <c r="V510" s="82"/>
      <c r="W510" s="82"/>
      <c r="X510" s="82"/>
      <c r="Y510" s="82"/>
      <c r="Z510" s="82"/>
      <c r="AA510" s="82"/>
      <c r="AB510" s="82"/>
      <c r="AC510" s="82"/>
      <c r="AD510" s="82"/>
      <c r="AE510" s="82"/>
      <c r="AF510" s="82"/>
      <c r="AG510" s="82"/>
    </row>
    <row r="511" spans="1:33" outlineLevel="1" x14ac:dyDescent="0.25">
      <c r="A511" s="814"/>
      <c r="B511" s="812"/>
      <c r="C511" s="812"/>
      <c r="D511" s="812"/>
      <c r="E511" s="812"/>
      <c r="H511" s="124" t="s">
        <v>11</v>
      </c>
      <c r="I511" s="125">
        <f>'SITE 2'!$C$361</f>
        <v>0</v>
      </c>
      <c r="J511" s="111">
        <f>'SITE 2'!$D$361</f>
        <v>0</v>
      </c>
      <c r="K511" s="121">
        <f t="shared" si="59"/>
        <v>0</v>
      </c>
      <c r="L511" s="83">
        <f t="shared" si="64"/>
        <v>0</v>
      </c>
      <c r="M511" s="180">
        <f>'SITE 2'!$F$361</f>
        <v>0</v>
      </c>
      <c r="N511" s="181">
        <f>(L511/10)*'SITE 1'!$W$7*M511*('SITE 1'!$W$5+'SITE 1'!$X$4)</f>
        <v>0</v>
      </c>
      <c r="O511" s="83">
        <f t="shared" si="60"/>
        <v>0</v>
      </c>
      <c r="P511" s="83">
        <f t="shared" si="61"/>
        <v>0</v>
      </c>
      <c r="Q511" s="46">
        <f t="shared" si="62"/>
        <v>0</v>
      </c>
      <c r="R511" s="868">
        <f t="shared" si="63"/>
        <v>0</v>
      </c>
      <c r="S511" s="82"/>
      <c r="T511" s="82"/>
      <c r="U511" s="82"/>
      <c r="V511" s="82"/>
      <c r="W511" s="82"/>
      <c r="X511" s="82"/>
      <c r="Y511" s="82"/>
      <c r="Z511" s="82"/>
      <c r="AA511" s="82"/>
      <c r="AB511" s="82"/>
      <c r="AC511" s="82"/>
      <c r="AD511" s="82"/>
      <c r="AE511" s="82"/>
      <c r="AF511" s="82"/>
      <c r="AG511" s="82"/>
    </row>
    <row r="512" spans="1:33" outlineLevel="1" x14ac:dyDescent="0.25">
      <c r="A512" s="814"/>
      <c r="B512" s="812"/>
      <c r="C512" s="812"/>
      <c r="D512" s="812"/>
      <c r="E512" s="812"/>
      <c r="H512" s="124" t="s">
        <v>12</v>
      </c>
      <c r="I512" s="125">
        <f>'SITE 2'!$C$362</f>
        <v>0</v>
      </c>
      <c r="J512" s="111">
        <f>'SITE 2'!$D$362</f>
        <v>0</v>
      </c>
      <c r="K512" s="121">
        <f t="shared" si="59"/>
        <v>0</v>
      </c>
      <c r="L512" s="83">
        <f t="shared" si="64"/>
        <v>0</v>
      </c>
      <c r="M512" s="180">
        <f>'SITE 2'!$F$362</f>
        <v>0</v>
      </c>
      <c r="N512" s="181">
        <f>(L512/10)*'SITE 1'!$W$7*M512*('SITE 1'!$W$5+'SITE 1'!$X$4)</f>
        <v>0</v>
      </c>
      <c r="O512" s="83">
        <f t="shared" si="60"/>
        <v>0</v>
      </c>
      <c r="P512" s="83">
        <f t="shared" si="61"/>
        <v>0</v>
      </c>
      <c r="Q512" s="46">
        <f t="shared" si="62"/>
        <v>0</v>
      </c>
      <c r="R512" s="868">
        <f t="shared" si="63"/>
        <v>0</v>
      </c>
      <c r="S512" s="82"/>
      <c r="T512" s="82"/>
      <c r="U512" s="82"/>
      <c r="V512" s="82"/>
      <c r="W512" s="82"/>
      <c r="X512" s="82"/>
      <c r="Y512" s="82"/>
      <c r="Z512" s="82"/>
      <c r="AA512" s="82"/>
      <c r="AB512" s="82"/>
      <c r="AC512" s="82"/>
      <c r="AD512" s="82"/>
      <c r="AE512" s="82"/>
      <c r="AF512" s="82"/>
      <c r="AG512" s="82"/>
    </row>
    <row r="513" spans="1:33" outlineLevel="1" x14ac:dyDescent="0.25">
      <c r="A513" s="814"/>
      <c r="B513" s="812"/>
      <c r="C513" s="812"/>
      <c r="D513" s="812"/>
      <c r="E513" s="812"/>
      <c r="H513" s="124" t="s">
        <v>13</v>
      </c>
      <c r="I513" s="125">
        <f>'SITE 2'!$C$363</f>
        <v>0</v>
      </c>
      <c r="J513" s="111">
        <f>'SITE 2'!$D$363</f>
        <v>0</v>
      </c>
      <c r="K513" s="121">
        <f t="shared" si="59"/>
        <v>0</v>
      </c>
      <c r="L513" s="83">
        <f t="shared" si="64"/>
        <v>0</v>
      </c>
      <c r="M513" s="180">
        <f>'SITE 2'!$F$363</f>
        <v>0</v>
      </c>
      <c r="N513" s="181">
        <f>(L513/10)*'SITE 1'!$W$7*M513*('SITE 1'!$W$5+'SITE 1'!$X$4)</f>
        <v>0</v>
      </c>
      <c r="O513" s="83">
        <f t="shared" si="60"/>
        <v>0</v>
      </c>
      <c r="P513" s="83">
        <f t="shared" si="61"/>
        <v>0</v>
      </c>
      <c r="Q513" s="46">
        <f t="shared" si="62"/>
        <v>0</v>
      </c>
      <c r="R513" s="868">
        <f t="shared" si="63"/>
        <v>0</v>
      </c>
      <c r="S513" s="82"/>
      <c r="T513" s="82"/>
      <c r="U513" s="82"/>
      <c r="V513" s="82"/>
      <c r="W513" s="82"/>
      <c r="X513" s="82"/>
      <c r="Y513" s="82"/>
      <c r="Z513" s="82"/>
      <c r="AA513" s="82"/>
      <c r="AB513" s="82"/>
      <c r="AC513" s="82"/>
      <c r="AD513" s="82"/>
      <c r="AE513" s="82"/>
      <c r="AF513" s="82"/>
      <c r="AG513" s="82"/>
    </row>
    <row r="514" spans="1:33" outlineLevel="1" x14ac:dyDescent="0.25">
      <c r="A514" s="815"/>
      <c r="B514" s="810"/>
      <c r="C514" s="810"/>
      <c r="D514" s="810"/>
      <c r="E514" s="810"/>
      <c r="H514" s="120" t="s">
        <v>271</v>
      </c>
      <c r="I514" s="111">
        <f>'SITE 2'!$C$364</f>
        <v>0</v>
      </c>
      <c r="J514" s="111">
        <f>'SITE 2'!$D$364</f>
        <v>0</v>
      </c>
      <c r="K514" s="121">
        <f t="shared" si="59"/>
        <v>0</v>
      </c>
      <c r="L514" s="215">
        <f>K514*10</f>
        <v>0</v>
      </c>
      <c r="M514" s="180">
        <f>'SITE 2'!$F$364</f>
        <v>0</v>
      </c>
      <c r="N514" s="181">
        <f>(L514/10)*'SITE 1'!$W$8*M514*('SITE 1'!$W$4+'SITE 1'!$X$4)</f>
        <v>0</v>
      </c>
      <c r="O514" s="83">
        <f t="shared" si="60"/>
        <v>0</v>
      </c>
      <c r="P514" s="83">
        <f t="shared" si="61"/>
        <v>0</v>
      </c>
      <c r="Q514" s="46">
        <f t="shared" si="62"/>
        <v>0</v>
      </c>
      <c r="R514" s="868">
        <f t="shared" si="63"/>
        <v>0</v>
      </c>
      <c r="S514" s="82"/>
      <c r="T514" s="82"/>
      <c r="U514" s="82"/>
      <c r="V514" s="82"/>
      <c r="W514" s="82"/>
      <c r="X514" s="82"/>
      <c r="Y514" s="82"/>
      <c r="Z514" s="82"/>
      <c r="AA514" s="82"/>
      <c r="AB514" s="82"/>
      <c r="AC514" s="82"/>
      <c r="AD514" s="82"/>
      <c r="AE514" s="82"/>
      <c r="AF514" s="82"/>
      <c r="AG514" s="82"/>
    </row>
    <row r="515" spans="1:33" outlineLevel="1" x14ac:dyDescent="0.25">
      <c r="A515" s="815"/>
      <c r="B515" s="810"/>
      <c r="C515" s="810"/>
      <c r="D515" s="812"/>
      <c r="E515" s="812"/>
      <c r="H515" s="126" t="s">
        <v>171</v>
      </c>
      <c r="I515" s="111">
        <f>'SITE 2'!$C$365</f>
        <v>0</v>
      </c>
      <c r="J515" s="111">
        <f>'SITE 2'!$D$365</f>
        <v>0</v>
      </c>
      <c r="K515" s="121">
        <f t="shared" si="59"/>
        <v>0</v>
      </c>
      <c r="L515" s="83">
        <f>K515*10</f>
        <v>0</v>
      </c>
      <c r="M515" s="180">
        <f>'SITE 2'!$F$365</f>
        <v>0</v>
      </c>
      <c r="N515" s="181">
        <f>(L515/10)*'SITE 1'!$W$7*M515*('SITE 1'!$W$5+'SITE 1'!$X$4)</f>
        <v>0</v>
      </c>
      <c r="O515" s="83">
        <f t="shared" si="60"/>
        <v>0</v>
      </c>
      <c r="P515" s="83">
        <f t="shared" si="61"/>
        <v>0</v>
      </c>
      <c r="Q515" s="46">
        <f t="shared" si="62"/>
        <v>0</v>
      </c>
      <c r="R515" s="868">
        <f t="shared" si="63"/>
        <v>0</v>
      </c>
      <c r="S515" s="82"/>
      <c r="T515" s="82"/>
      <c r="U515" s="82"/>
      <c r="V515" s="82"/>
      <c r="W515" s="82"/>
      <c r="X515" s="82"/>
      <c r="Y515" s="82"/>
      <c r="Z515" s="82"/>
      <c r="AA515" s="82"/>
      <c r="AB515" s="82"/>
      <c r="AC515" s="82"/>
      <c r="AD515" s="82"/>
      <c r="AE515" s="82"/>
      <c r="AF515" s="82"/>
      <c r="AG515" s="82"/>
    </row>
    <row r="516" spans="1:33" ht="13.8" outlineLevel="1" thickBot="1" x14ac:dyDescent="0.3">
      <c r="A516" s="815"/>
      <c r="B516" s="812"/>
      <c r="C516" s="812"/>
      <c r="D516" s="812"/>
      <c r="E516" s="812"/>
      <c r="H516" s="126" t="s">
        <v>172</v>
      </c>
      <c r="I516" s="111">
        <f>'SITE 2'!$C$366</f>
        <v>0</v>
      </c>
      <c r="J516" s="111">
        <f>'SITE 2'!$D$366</f>
        <v>0</v>
      </c>
      <c r="K516" s="121">
        <f t="shared" si="59"/>
        <v>0</v>
      </c>
      <c r="L516" s="83">
        <f>K516*10</f>
        <v>0</v>
      </c>
      <c r="M516" s="180">
        <f>'SITE 2'!$F$366</f>
        <v>0</v>
      </c>
      <c r="N516" s="181">
        <f>(L516/10)*'SITE 1'!$W$7*M516*('SITE 1'!$W$5+'SITE 1'!$X$4)</f>
        <v>0</v>
      </c>
      <c r="O516" s="83">
        <f t="shared" si="60"/>
        <v>0</v>
      </c>
      <c r="P516" s="83">
        <f t="shared" si="61"/>
        <v>0</v>
      </c>
      <c r="Q516" s="46">
        <f t="shared" si="62"/>
        <v>0</v>
      </c>
      <c r="R516" s="868">
        <f t="shared" si="63"/>
        <v>0</v>
      </c>
      <c r="S516" s="82"/>
      <c r="T516" s="82"/>
      <c r="U516" s="82"/>
      <c r="V516" s="82"/>
      <c r="W516" s="82"/>
      <c r="X516" s="82"/>
      <c r="Y516" s="82"/>
      <c r="Z516" s="82"/>
      <c r="AA516" s="82"/>
      <c r="AB516" s="82"/>
      <c r="AC516" s="82"/>
      <c r="AD516" s="82"/>
      <c r="AE516" s="82"/>
      <c r="AF516" s="82"/>
      <c r="AG516" s="82"/>
    </row>
    <row r="517" spans="1:33" outlineLevel="1" x14ac:dyDescent="0.25">
      <c r="A517" s="815"/>
      <c r="B517" s="812"/>
      <c r="C517" s="812"/>
      <c r="D517" s="812"/>
      <c r="E517" s="812"/>
      <c r="H517" s="127" t="s">
        <v>214</v>
      </c>
      <c r="I517" s="128">
        <f>'SITE 2'!$C$367</f>
        <v>0</v>
      </c>
      <c r="J517" s="129">
        <f>'SITE 2'!$D$367</f>
        <v>0</v>
      </c>
      <c r="K517" s="130">
        <f>K506+K514</f>
        <v>0</v>
      </c>
      <c r="L517" s="212">
        <f>L506+L514</f>
        <v>0</v>
      </c>
      <c r="M517" s="182" t="e">
        <f>'SITE 2'!$F$367</f>
        <v>#DIV/0!</v>
      </c>
      <c r="N517" s="183">
        <f>'SITE 2'!$G$367</f>
        <v>0</v>
      </c>
      <c r="O517" s="83"/>
      <c r="P517" s="83"/>
      <c r="Q517" s="93"/>
      <c r="R517" s="93"/>
      <c r="S517" s="82"/>
      <c r="T517" s="82"/>
      <c r="U517" s="82"/>
      <c r="V517" s="82"/>
      <c r="W517" s="82"/>
      <c r="X517" s="82"/>
      <c r="Y517" s="82"/>
      <c r="Z517" s="82"/>
      <c r="AA517" s="82"/>
      <c r="AB517" s="82"/>
      <c r="AC517" s="82"/>
      <c r="AD517" s="82"/>
      <c r="AE517" s="82"/>
      <c r="AF517" s="82"/>
      <c r="AG517" s="82"/>
    </row>
    <row r="518" spans="1:33" ht="27" outlineLevel="1" thickBot="1" x14ac:dyDescent="0.3">
      <c r="A518" s="815"/>
      <c r="B518" s="812"/>
      <c r="C518" s="810"/>
      <c r="D518" s="810"/>
      <c r="E518" s="810"/>
      <c r="H518" s="132" t="s">
        <v>213</v>
      </c>
      <c r="I518" s="133">
        <f>'SITE 2'!$C$368</f>
        <v>0</v>
      </c>
      <c r="J518" s="134">
        <f>'SITE 2'!$D$368</f>
        <v>0</v>
      </c>
      <c r="K518" s="135">
        <f>SUM(K506:K516)-K517</f>
        <v>0</v>
      </c>
      <c r="L518" s="212">
        <f>L507+L508+L509+L510+L511+L512+L513+L515+L516</f>
        <v>0</v>
      </c>
      <c r="M518" s="182" t="e">
        <f>'SITE 2'!$F$368</f>
        <v>#DIV/0!</v>
      </c>
      <c r="N518" s="183">
        <f>'SITE 2'!$G$368</f>
        <v>0</v>
      </c>
      <c r="O518" s="93">
        <f>SUM(O506:O516)</f>
        <v>0</v>
      </c>
      <c r="P518" s="93">
        <f>SUM(P506:P516)</f>
        <v>0</v>
      </c>
      <c r="Q518" s="93">
        <f>SUM(Q506:Q516)</f>
        <v>0</v>
      </c>
      <c r="R518" s="93">
        <f>SUM(R506:R516)</f>
        <v>0</v>
      </c>
      <c r="S518" s="93">
        <f>'SITE 2'!$C$390</f>
        <v>0</v>
      </c>
      <c r="T518" s="93" t="e">
        <f>'SITE 2'!$D$390</f>
        <v>#DIV/0!</v>
      </c>
      <c r="U518" s="93">
        <f>'SITE 2'!$E$390</f>
        <v>0</v>
      </c>
      <c r="V518" s="93">
        <f>'SITE 2'!$C$408</f>
        <v>0</v>
      </c>
      <c r="W518" s="93" t="e">
        <f>'SITE 2'!$D$408</f>
        <v>#DIV/0!</v>
      </c>
      <c r="X518" s="93">
        <f>'SITE 2'!$E$408</f>
        <v>0</v>
      </c>
      <c r="Y518" s="93">
        <f>'SITE 2'!$C$384</f>
        <v>0</v>
      </c>
      <c r="Z518" s="93" t="e">
        <f>'SITE 2'!$D$384</f>
        <v>#DIV/0!</v>
      </c>
      <c r="AA518" s="93">
        <f>'SITE 2'!$E$384</f>
        <v>0</v>
      </c>
      <c r="AB518" s="93">
        <f>'SITE 2'!$C$414</f>
        <v>0</v>
      </c>
      <c r="AC518" s="93" t="e">
        <f>'SITE 2'!$D$414</f>
        <v>#DIV/0!</v>
      </c>
      <c r="AD518" s="93">
        <f>'SITE 2'!$E$414</f>
        <v>0</v>
      </c>
      <c r="AE518" s="93">
        <f>'SITE 2'!$C$422</f>
        <v>0</v>
      </c>
      <c r="AF518" s="93" t="e">
        <f>'SITE 2'!$D$422</f>
        <v>#DIV/0!</v>
      </c>
      <c r="AG518" s="93">
        <f>'SITE 2'!$E$422</f>
        <v>0</v>
      </c>
    </row>
    <row r="519" spans="1:33" outlineLevel="1" x14ac:dyDescent="0.25">
      <c r="A519" s="815"/>
      <c r="B519" s="816"/>
      <c r="C519" s="813"/>
      <c r="D519" s="813"/>
      <c r="E519" s="813"/>
      <c r="AB519" s="77" t="e">
        <f>AB518/(J517+J518)</f>
        <v>#DIV/0!</v>
      </c>
    </row>
    <row r="520" spans="1:33" ht="52.8" outlineLevel="1" x14ac:dyDescent="0.25">
      <c r="A520" s="796"/>
      <c r="B520" s="796"/>
      <c r="C520" s="796"/>
      <c r="D520" s="796"/>
      <c r="E520" s="796"/>
      <c r="H520" s="104" t="str">
        <f>'SITE 3'!$B$351</f>
        <v>CAL 3/5 ANS</v>
      </c>
      <c r="I520" s="83" t="s">
        <v>286</v>
      </c>
      <c r="J520" s="83" t="s">
        <v>285</v>
      </c>
      <c r="K520" s="83" t="s">
        <v>284</v>
      </c>
      <c r="L520" s="83" t="s">
        <v>468</v>
      </c>
      <c r="M520" s="83" t="s">
        <v>287</v>
      </c>
      <c r="N520" s="83" t="s">
        <v>298</v>
      </c>
      <c r="O520" s="911"/>
      <c r="P520" s="911"/>
    </row>
    <row r="521" spans="1:33" ht="13.8" outlineLevel="1" thickBot="1" x14ac:dyDescent="0.3">
      <c r="A521" s="796"/>
      <c r="B521" s="796"/>
      <c r="C521" s="796"/>
      <c r="D521" s="796"/>
      <c r="E521" s="796"/>
      <c r="H521" s="104" t="str">
        <f>'SITE 3'!$H$351</f>
        <v>SITE 3</v>
      </c>
      <c r="I521" s="103">
        <f>'SITE 3'!$O$452</f>
        <v>0</v>
      </c>
      <c r="J521" s="103">
        <f>'SITE 3'!$O$476</f>
        <v>0</v>
      </c>
      <c r="K521" s="103">
        <f>'SITE 3'!$O$433</f>
        <v>0</v>
      </c>
      <c r="L521" s="178" t="e">
        <f>M521/(L535+L534)</f>
        <v>#DIV/0!</v>
      </c>
      <c r="M521" s="178">
        <f>'SITE 3'!$O$433-'SITE 3'!$O$415-'SITE 3'!$O$384</f>
        <v>0</v>
      </c>
      <c r="N521" s="178">
        <f>'SITE 3'!$O$433-'SITE 3'!$O$415+'SITE 3'!$E$422</f>
        <v>0</v>
      </c>
      <c r="O521" s="912"/>
      <c r="P521" s="912"/>
    </row>
    <row r="522" spans="1:33" ht="66" outlineLevel="1" x14ac:dyDescent="0.25">
      <c r="A522" s="796"/>
      <c r="B522" s="796"/>
      <c r="C522" s="796"/>
      <c r="D522" s="796"/>
      <c r="E522" s="796"/>
      <c r="H522" s="116"/>
      <c r="I522" s="117" t="s">
        <v>220</v>
      </c>
      <c r="J522" s="117" t="s">
        <v>215</v>
      </c>
      <c r="K522" s="118" t="s">
        <v>427</v>
      </c>
      <c r="L522" s="83" t="s">
        <v>339</v>
      </c>
      <c r="M522" s="179" t="s">
        <v>2</v>
      </c>
      <c r="N522" s="179" t="s">
        <v>524</v>
      </c>
      <c r="O522" s="86" t="s">
        <v>521</v>
      </c>
      <c r="P522" s="86" t="s">
        <v>520</v>
      </c>
      <c r="Q522" s="86" t="s">
        <v>291</v>
      </c>
      <c r="R522" s="86" t="s">
        <v>292</v>
      </c>
      <c r="S522" s="81" t="s">
        <v>293</v>
      </c>
      <c r="T522" s="81" t="s">
        <v>299</v>
      </c>
      <c r="U522" s="81" t="s">
        <v>300</v>
      </c>
      <c r="V522" s="81" t="s">
        <v>294</v>
      </c>
      <c r="W522" s="81" t="s">
        <v>301</v>
      </c>
      <c r="X522" s="81" t="s">
        <v>302</v>
      </c>
      <c r="Y522" s="81" t="s">
        <v>296</v>
      </c>
      <c r="Z522" s="81" t="s">
        <v>303</v>
      </c>
      <c r="AA522" s="81" t="s">
        <v>304</v>
      </c>
      <c r="AB522" s="81" t="s">
        <v>297</v>
      </c>
      <c r="AC522" s="81" t="s">
        <v>305</v>
      </c>
      <c r="AD522" s="81" t="s">
        <v>306</v>
      </c>
      <c r="AE522" s="81" t="s">
        <v>295</v>
      </c>
      <c r="AF522" s="81" t="s">
        <v>307</v>
      </c>
      <c r="AG522" s="81" t="s">
        <v>308</v>
      </c>
    </row>
    <row r="523" spans="1:33" outlineLevel="1" x14ac:dyDescent="0.25">
      <c r="A523" s="814"/>
      <c r="B523" s="812"/>
      <c r="C523" s="812"/>
      <c r="D523" s="796"/>
      <c r="E523" s="796"/>
      <c r="H523" s="120" t="s">
        <v>278</v>
      </c>
      <c r="I523" s="111">
        <f>'SITE 3'!$C$356</f>
        <v>0</v>
      </c>
      <c r="J523" s="111">
        <f>'SITE 3'!$D$356</f>
        <v>0</v>
      </c>
      <c r="K523" s="121">
        <f>I523*J523</f>
        <v>0</v>
      </c>
      <c r="L523" s="215">
        <f>K523*10</f>
        <v>0</v>
      </c>
      <c r="M523" s="180">
        <f>'SITE 3'!$F$356</f>
        <v>0</v>
      </c>
      <c r="N523" s="181">
        <f>(L523/10)*'SITE 1'!$W$8*M523*('SITE 1'!$W$4+'SITE 1'!$X$4)</f>
        <v>0</v>
      </c>
      <c r="O523" s="83">
        <f>IF(I523&gt;0,J523*7,0)</f>
        <v>0</v>
      </c>
      <c r="P523" s="83">
        <f>IF(I523&gt;48,3*J523,0)</f>
        <v>0</v>
      </c>
      <c r="Q523" s="46">
        <f>J523*12.5</f>
        <v>0</v>
      </c>
      <c r="R523" s="868">
        <f>IF(I523&gt;49,((I523/8)*J523*11.5),(((I523/8)-1)*J523*11.5))</f>
        <v>0</v>
      </c>
      <c r="S523" s="82"/>
      <c r="T523" s="82"/>
      <c r="U523" s="82"/>
      <c r="V523" s="82"/>
      <c r="W523" s="82"/>
      <c r="X523" s="82"/>
      <c r="Y523" s="82"/>
      <c r="Z523" s="82"/>
      <c r="AA523" s="82"/>
      <c r="AB523" s="82"/>
      <c r="AC523" s="82"/>
      <c r="AD523" s="82"/>
      <c r="AE523" s="82"/>
      <c r="AF523" s="82"/>
      <c r="AG523" s="82"/>
    </row>
    <row r="524" spans="1:33" outlineLevel="1" x14ac:dyDescent="0.25">
      <c r="A524" s="812"/>
      <c r="B524" s="812"/>
      <c r="C524" s="812"/>
      <c r="D524" s="796"/>
      <c r="E524" s="796"/>
      <c r="H524" s="123" t="s">
        <v>167</v>
      </c>
      <c r="I524" s="111">
        <f>'SITE 3'!$C$357</f>
        <v>0</v>
      </c>
      <c r="J524" s="111">
        <f>'SITE 3'!$D$357</f>
        <v>0</v>
      </c>
      <c r="K524" s="121">
        <f t="shared" ref="K524:K533" si="65">I524*J524</f>
        <v>0</v>
      </c>
      <c r="L524" s="83">
        <f>K524*10</f>
        <v>0</v>
      </c>
      <c r="M524" s="180">
        <f>'SITE 3'!$F$357</f>
        <v>0</v>
      </c>
      <c r="N524" s="181">
        <f>(L524/10)*'SITE 1'!$W$7*M524*('SITE 1'!$W$5+'SITE 1'!$X$4)</f>
        <v>0</v>
      </c>
      <c r="O524" s="83">
        <f t="shared" ref="O524:O533" si="66">IF(I524&gt;0,J524*7,0)</f>
        <v>0</v>
      </c>
      <c r="P524" s="83">
        <f t="shared" ref="P524:P533" si="67">IF(I524&gt;48,3*J524,0)</f>
        <v>0</v>
      </c>
      <c r="Q524" s="46">
        <f t="shared" ref="Q524:Q533" si="68">J524*12.5</f>
        <v>0</v>
      </c>
      <c r="R524" s="868">
        <f t="shared" ref="R524:R533" si="69">IF(I524&gt;49,((I524/8)*J524*11.5),(((I524/8)-1)*J524*11.5))</f>
        <v>0</v>
      </c>
      <c r="S524" s="82"/>
      <c r="T524" s="82"/>
      <c r="U524" s="82"/>
      <c r="V524" s="82"/>
      <c r="W524" s="82"/>
      <c r="X524" s="82"/>
      <c r="Y524" s="82"/>
      <c r="Z524" s="82"/>
      <c r="AA524" s="82"/>
      <c r="AB524" s="82"/>
      <c r="AC524" s="82"/>
      <c r="AD524" s="82"/>
      <c r="AE524" s="82"/>
      <c r="AF524" s="82"/>
      <c r="AG524" s="82"/>
    </row>
    <row r="525" spans="1:33" outlineLevel="1" x14ac:dyDescent="0.25">
      <c r="A525" s="815"/>
      <c r="B525" s="812"/>
      <c r="C525" s="812"/>
      <c r="D525" s="796"/>
      <c r="E525" s="796"/>
      <c r="H525" s="123" t="s">
        <v>8</v>
      </c>
      <c r="I525" s="111">
        <f>'SITE 3'!$C$358</f>
        <v>0</v>
      </c>
      <c r="J525" s="111">
        <f>'SITE 3'!$D$358</f>
        <v>0</v>
      </c>
      <c r="K525" s="121">
        <f t="shared" si="65"/>
        <v>0</v>
      </c>
      <c r="L525" s="83">
        <f t="shared" ref="L525:L530" si="70">K525*10</f>
        <v>0</v>
      </c>
      <c r="M525" s="180">
        <f>'SITE 3'!$F$358</f>
        <v>0</v>
      </c>
      <c r="N525" s="181">
        <f>(L525/10)*'SITE 1'!$W$7*M525*('SITE 1'!$W$5+'SITE 1'!$X$4)</f>
        <v>0</v>
      </c>
      <c r="O525" s="83">
        <f t="shared" si="66"/>
        <v>0</v>
      </c>
      <c r="P525" s="83">
        <f t="shared" si="67"/>
        <v>0</v>
      </c>
      <c r="Q525" s="46">
        <f t="shared" si="68"/>
        <v>0</v>
      </c>
      <c r="R525" s="868">
        <f t="shared" si="69"/>
        <v>0</v>
      </c>
      <c r="S525" s="82"/>
      <c r="T525" s="82"/>
      <c r="U525" s="82"/>
      <c r="V525" s="82"/>
      <c r="W525" s="82"/>
      <c r="X525" s="82"/>
      <c r="Y525" s="82"/>
      <c r="Z525" s="82"/>
      <c r="AA525" s="82"/>
      <c r="AB525" s="82"/>
      <c r="AC525" s="82"/>
      <c r="AD525" s="82"/>
      <c r="AE525" s="82"/>
      <c r="AF525" s="82"/>
      <c r="AG525" s="82"/>
    </row>
    <row r="526" spans="1:33" outlineLevel="1" x14ac:dyDescent="0.25">
      <c r="A526" s="815"/>
      <c r="B526" s="812"/>
      <c r="C526" s="812"/>
      <c r="D526" s="796"/>
      <c r="E526" s="796"/>
      <c r="H526" s="123" t="s">
        <v>9</v>
      </c>
      <c r="I526" s="111">
        <f>'SITE 3'!$C$359</f>
        <v>0</v>
      </c>
      <c r="J526" s="111">
        <f>'SITE 3'!$D$359</f>
        <v>0</v>
      </c>
      <c r="K526" s="121">
        <f t="shared" si="65"/>
        <v>0</v>
      </c>
      <c r="L526" s="83">
        <f t="shared" si="70"/>
        <v>0</v>
      </c>
      <c r="M526" s="180">
        <f>'SITE 3'!$F$359</f>
        <v>0</v>
      </c>
      <c r="N526" s="181">
        <f>(L526/10)*'SITE 1'!$W$7*M526*('SITE 1'!$W$5+'SITE 1'!$X$4)</f>
        <v>0</v>
      </c>
      <c r="O526" s="83">
        <f t="shared" si="66"/>
        <v>0</v>
      </c>
      <c r="P526" s="83">
        <f t="shared" si="67"/>
        <v>0</v>
      </c>
      <c r="Q526" s="46">
        <f t="shared" si="68"/>
        <v>0</v>
      </c>
      <c r="R526" s="868">
        <f t="shared" si="69"/>
        <v>0</v>
      </c>
      <c r="S526" s="82"/>
      <c r="T526" s="82"/>
      <c r="U526" s="82"/>
      <c r="V526" s="82"/>
      <c r="W526" s="82"/>
      <c r="X526" s="82"/>
      <c r="Y526" s="82"/>
      <c r="Z526" s="82"/>
      <c r="AA526" s="82"/>
      <c r="AB526" s="82"/>
      <c r="AC526" s="82"/>
      <c r="AD526" s="82"/>
      <c r="AE526" s="82"/>
      <c r="AF526" s="82"/>
      <c r="AG526" s="82"/>
    </row>
    <row r="527" spans="1:33" outlineLevel="1" x14ac:dyDescent="0.25">
      <c r="A527" s="814"/>
      <c r="B527" s="812"/>
      <c r="C527" s="812"/>
      <c r="D527" s="796"/>
      <c r="E527" s="796"/>
      <c r="H527" s="124" t="s">
        <v>10</v>
      </c>
      <c r="I527" s="125">
        <f>'SITE 3'!$C$360</f>
        <v>0</v>
      </c>
      <c r="J527" s="111">
        <f>'SITE 3'!$D$360</f>
        <v>0</v>
      </c>
      <c r="K527" s="121">
        <f t="shared" si="65"/>
        <v>0</v>
      </c>
      <c r="L527" s="83">
        <f t="shared" si="70"/>
        <v>0</v>
      </c>
      <c r="M527" s="180">
        <f>'SITE 3'!$F$360</f>
        <v>0</v>
      </c>
      <c r="N527" s="181">
        <f>(L527/10)*'SITE 1'!$W$7*M527*('SITE 1'!$W$5+'SITE 1'!$X$4)</f>
        <v>0</v>
      </c>
      <c r="O527" s="83">
        <f t="shared" si="66"/>
        <v>0</v>
      </c>
      <c r="P527" s="83">
        <f t="shared" si="67"/>
        <v>0</v>
      </c>
      <c r="Q527" s="46">
        <f t="shared" si="68"/>
        <v>0</v>
      </c>
      <c r="R527" s="868">
        <f t="shared" si="69"/>
        <v>0</v>
      </c>
      <c r="S527" s="82"/>
      <c r="T527" s="82"/>
      <c r="U527" s="82"/>
      <c r="V527" s="82"/>
      <c r="W527" s="82"/>
      <c r="X527" s="82"/>
      <c r="Y527" s="82"/>
      <c r="Z527" s="82"/>
      <c r="AA527" s="82"/>
      <c r="AB527" s="82"/>
      <c r="AC527" s="82"/>
      <c r="AD527" s="82"/>
      <c r="AE527" s="82"/>
      <c r="AF527" s="82"/>
      <c r="AG527" s="82"/>
    </row>
    <row r="528" spans="1:33" outlineLevel="1" x14ac:dyDescent="0.25">
      <c r="A528" s="814"/>
      <c r="B528" s="812"/>
      <c r="C528" s="812"/>
      <c r="D528" s="796"/>
      <c r="E528" s="796"/>
      <c r="H528" s="124" t="s">
        <v>11</v>
      </c>
      <c r="I528" s="125">
        <f>'SITE 3'!$C$361</f>
        <v>0</v>
      </c>
      <c r="J528" s="111">
        <f>'SITE 3'!$D$361</f>
        <v>0</v>
      </c>
      <c r="K528" s="121">
        <f t="shared" si="65"/>
        <v>0</v>
      </c>
      <c r="L528" s="83">
        <f t="shared" si="70"/>
        <v>0</v>
      </c>
      <c r="M528" s="180">
        <f>'SITE 3'!$F$361</f>
        <v>0</v>
      </c>
      <c r="N528" s="181">
        <f>(L528/10)*'SITE 1'!$W$7*M528*('SITE 1'!$W$5+'SITE 1'!$X$4)</f>
        <v>0</v>
      </c>
      <c r="O528" s="83">
        <f t="shared" si="66"/>
        <v>0</v>
      </c>
      <c r="P528" s="83">
        <f t="shared" si="67"/>
        <v>0</v>
      </c>
      <c r="Q528" s="46">
        <f t="shared" si="68"/>
        <v>0</v>
      </c>
      <c r="R528" s="868">
        <f t="shared" si="69"/>
        <v>0</v>
      </c>
      <c r="S528" s="82"/>
      <c r="T528" s="82"/>
      <c r="U528" s="82"/>
      <c r="V528" s="82"/>
      <c r="W528" s="82"/>
      <c r="X528" s="82"/>
      <c r="Y528" s="82"/>
      <c r="Z528" s="82"/>
      <c r="AA528" s="82"/>
      <c r="AB528" s="82"/>
      <c r="AC528" s="82"/>
      <c r="AD528" s="82"/>
      <c r="AE528" s="82"/>
      <c r="AF528" s="82"/>
      <c r="AG528" s="82"/>
    </row>
    <row r="529" spans="1:33" outlineLevel="1" x14ac:dyDescent="0.25">
      <c r="A529" s="814"/>
      <c r="B529" s="812"/>
      <c r="C529" s="812"/>
      <c r="D529" s="796"/>
      <c r="E529" s="796"/>
      <c r="H529" s="124" t="s">
        <v>12</v>
      </c>
      <c r="I529" s="125">
        <f>'SITE 3'!$C$362</f>
        <v>0</v>
      </c>
      <c r="J529" s="111">
        <f>'SITE 3'!$D$362</f>
        <v>0</v>
      </c>
      <c r="K529" s="121">
        <f t="shared" si="65"/>
        <v>0</v>
      </c>
      <c r="L529" s="83">
        <f t="shared" si="70"/>
        <v>0</v>
      </c>
      <c r="M529" s="180">
        <f>'SITE 3'!$F$362</f>
        <v>0</v>
      </c>
      <c r="N529" s="181">
        <f>(L529/10)*'SITE 1'!$W$7*M529*('SITE 1'!$W$5+'SITE 1'!$X$4)</f>
        <v>0</v>
      </c>
      <c r="O529" s="83">
        <f t="shared" si="66"/>
        <v>0</v>
      </c>
      <c r="P529" s="83">
        <f t="shared" si="67"/>
        <v>0</v>
      </c>
      <c r="Q529" s="46">
        <f t="shared" si="68"/>
        <v>0</v>
      </c>
      <c r="R529" s="868">
        <f t="shared" si="69"/>
        <v>0</v>
      </c>
      <c r="S529" s="82"/>
      <c r="T529" s="82"/>
      <c r="U529" s="82"/>
      <c r="V529" s="82"/>
      <c r="W529" s="82"/>
      <c r="X529" s="82"/>
      <c r="Y529" s="82"/>
      <c r="Z529" s="82"/>
      <c r="AA529" s="82"/>
      <c r="AB529" s="82"/>
      <c r="AC529" s="82"/>
      <c r="AD529" s="82"/>
      <c r="AE529" s="82"/>
      <c r="AF529" s="82"/>
      <c r="AG529" s="82"/>
    </row>
    <row r="530" spans="1:33" outlineLevel="1" x14ac:dyDescent="0.25">
      <c r="A530" s="814"/>
      <c r="B530" s="812"/>
      <c r="C530" s="812"/>
      <c r="D530" s="796"/>
      <c r="E530" s="796"/>
      <c r="H530" s="124" t="s">
        <v>13</v>
      </c>
      <c r="I530" s="125">
        <f>'SITE 3'!$C$363</f>
        <v>0</v>
      </c>
      <c r="J530" s="111">
        <f>'SITE 3'!$D$363</f>
        <v>0</v>
      </c>
      <c r="K530" s="121">
        <f t="shared" si="65"/>
        <v>0</v>
      </c>
      <c r="L530" s="83">
        <f t="shared" si="70"/>
        <v>0</v>
      </c>
      <c r="M530" s="180">
        <f>'SITE 3'!$F$363</f>
        <v>0</v>
      </c>
      <c r="N530" s="181">
        <f>(L530/10)*'SITE 1'!$W$7*M530*('SITE 1'!$W$5+'SITE 1'!$X$4)</f>
        <v>0</v>
      </c>
      <c r="O530" s="83">
        <f t="shared" si="66"/>
        <v>0</v>
      </c>
      <c r="P530" s="83">
        <f t="shared" si="67"/>
        <v>0</v>
      </c>
      <c r="Q530" s="46">
        <f t="shared" si="68"/>
        <v>0</v>
      </c>
      <c r="R530" s="868">
        <f t="shared" si="69"/>
        <v>0</v>
      </c>
      <c r="S530" s="82"/>
      <c r="T530" s="82"/>
      <c r="U530" s="82"/>
      <c r="V530" s="82"/>
      <c r="W530" s="82"/>
      <c r="X530" s="82"/>
      <c r="Y530" s="82"/>
      <c r="Z530" s="82"/>
      <c r="AA530" s="82"/>
      <c r="AB530" s="82"/>
      <c r="AC530" s="82"/>
      <c r="AD530" s="82"/>
      <c r="AE530" s="82"/>
      <c r="AF530" s="82"/>
      <c r="AG530" s="82"/>
    </row>
    <row r="531" spans="1:33" outlineLevel="1" x14ac:dyDescent="0.25">
      <c r="A531" s="815"/>
      <c r="B531" s="810"/>
      <c r="C531" s="810"/>
      <c r="D531" s="796"/>
      <c r="E531" s="796"/>
      <c r="H531" s="120" t="s">
        <v>271</v>
      </c>
      <c r="I531" s="111">
        <f>'SITE 3'!$C$364</f>
        <v>0</v>
      </c>
      <c r="J531" s="111">
        <f>'SITE 3'!$D$364</f>
        <v>0</v>
      </c>
      <c r="K531" s="121">
        <f t="shared" si="65"/>
        <v>0</v>
      </c>
      <c r="L531" s="215">
        <f>K531*10</f>
        <v>0</v>
      </c>
      <c r="M531" s="180">
        <f>'SITE 3'!$F$364</f>
        <v>0</v>
      </c>
      <c r="N531" s="181">
        <f>(L531/10)*'SITE 1'!$W$8*M531*('SITE 1'!$W$4+'SITE 1'!$X$4)</f>
        <v>0</v>
      </c>
      <c r="O531" s="83">
        <f t="shared" si="66"/>
        <v>0</v>
      </c>
      <c r="P531" s="83">
        <f t="shared" si="67"/>
        <v>0</v>
      </c>
      <c r="Q531" s="46">
        <f t="shared" si="68"/>
        <v>0</v>
      </c>
      <c r="R531" s="868">
        <f t="shared" si="69"/>
        <v>0</v>
      </c>
      <c r="S531" s="82"/>
      <c r="T531" s="82"/>
      <c r="U531" s="82"/>
      <c r="V531" s="82"/>
      <c r="W531" s="82"/>
      <c r="X531" s="82"/>
      <c r="Y531" s="82"/>
      <c r="Z531" s="82"/>
      <c r="AA531" s="82"/>
      <c r="AB531" s="82"/>
      <c r="AC531" s="82"/>
      <c r="AD531" s="82"/>
      <c r="AE531" s="82"/>
      <c r="AF531" s="82"/>
      <c r="AG531" s="82"/>
    </row>
    <row r="532" spans="1:33" outlineLevel="1" x14ac:dyDescent="0.25">
      <c r="A532" s="815"/>
      <c r="B532" s="810"/>
      <c r="C532" s="810"/>
      <c r="D532" s="796"/>
      <c r="E532" s="796"/>
      <c r="H532" s="126" t="s">
        <v>171</v>
      </c>
      <c r="I532" s="111">
        <f>'SITE 3'!$C$365</f>
        <v>0</v>
      </c>
      <c r="J532" s="111">
        <f>'SITE 3'!$D$365</f>
        <v>0</v>
      </c>
      <c r="K532" s="121">
        <f t="shared" si="65"/>
        <v>0</v>
      </c>
      <c r="L532" s="83">
        <f>K532*10</f>
        <v>0</v>
      </c>
      <c r="M532" s="180">
        <f>'SITE 3'!$F$365</f>
        <v>0</v>
      </c>
      <c r="N532" s="181">
        <f>(L532/10)*'SITE 1'!$W$7*M532*('SITE 1'!$W$5+'SITE 1'!$X$4)</f>
        <v>0</v>
      </c>
      <c r="O532" s="83">
        <f t="shared" si="66"/>
        <v>0</v>
      </c>
      <c r="P532" s="83">
        <f t="shared" si="67"/>
        <v>0</v>
      </c>
      <c r="Q532" s="46">
        <f t="shared" si="68"/>
        <v>0</v>
      </c>
      <c r="R532" s="868">
        <f t="shared" si="69"/>
        <v>0</v>
      </c>
      <c r="S532" s="82"/>
      <c r="T532" s="82"/>
      <c r="U532" s="82"/>
      <c r="V532" s="82"/>
      <c r="W532" s="82"/>
      <c r="X532" s="82"/>
      <c r="Y532" s="82"/>
      <c r="Z532" s="82"/>
      <c r="AA532" s="82"/>
      <c r="AB532" s="82"/>
      <c r="AC532" s="82"/>
      <c r="AD532" s="82"/>
      <c r="AE532" s="82"/>
      <c r="AF532" s="82"/>
      <c r="AG532" s="82"/>
    </row>
    <row r="533" spans="1:33" ht="13.8" outlineLevel="1" thickBot="1" x14ac:dyDescent="0.3">
      <c r="A533" s="815"/>
      <c r="B533" s="812"/>
      <c r="C533" s="812"/>
      <c r="D533" s="796"/>
      <c r="E533" s="796"/>
      <c r="H533" s="126" t="s">
        <v>172</v>
      </c>
      <c r="I533" s="111">
        <f>'SITE 3'!$C$366</f>
        <v>0</v>
      </c>
      <c r="J533" s="111">
        <f>'SITE 3'!$D$366</f>
        <v>0</v>
      </c>
      <c r="K533" s="121">
        <f t="shared" si="65"/>
        <v>0</v>
      </c>
      <c r="L533" s="83">
        <f>K533*10</f>
        <v>0</v>
      </c>
      <c r="M533" s="180">
        <f>'SITE 3'!$F$366</f>
        <v>0</v>
      </c>
      <c r="N533" s="181">
        <f>(L533/10)*'SITE 1'!$W$7*M533*('SITE 1'!$W$5+'SITE 1'!$X$4)</f>
        <v>0</v>
      </c>
      <c r="O533" s="83">
        <f t="shared" si="66"/>
        <v>0</v>
      </c>
      <c r="P533" s="83">
        <f t="shared" si="67"/>
        <v>0</v>
      </c>
      <c r="Q533" s="46">
        <f t="shared" si="68"/>
        <v>0</v>
      </c>
      <c r="R533" s="868">
        <f t="shared" si="69"/>
        <v>0</v>
      </c>
      <c r="S533" s="82"/>
      <c r="T533" s="82"/>
      <c r="U533" s="82"/>
      <c r="V533" s="82"/>
      <c r="W533" s="82"/>
      <c r="X533" s="82"/>
      <c r="Y533" s="82"/>
      <c r="Z533" s="82"/>
      <c r="AA533" s="82"/>
      <c r="AB533" s="82"/>
      <c r="AC533" s="82"/>
      <c r="AD533" s="82"/>
      <c r="AE533" s="82"/>
      <c r="AF533" s="82"/>
      <c r="AG533" s="82"/>
    </row>
    <row r="534" spans="1:33" outlineLevel="1" x14ac:dyDescent="0.25">
      <c r="A534" s="815"/>
      <c r="B534" s="812"/>
      <c r="C534" s="812"/>
      <c r="D534" s="796"/>
      <c r="E534" s="796"/>
      <c r="H534" s="127" t="s">
        <v>214</v>
      </c>
      <c r="I534" s="128">
        <f>'SITE 3'!$C$367</f>
        <v>0</v>
      </c>
      <c r="J534" s="129">
        <f>'SITE 3'!$D$367</f>
        <v>0</v>
      </c>
      <c r="K534" s="130">
        <f>K523+K531</f>
        <v>0</v>
      </c>
      <c r="L534" s="212">
        <f>L523+L531</f>
        <v>0</v>
      </c>
      <c r="M534" s="182" t="e">
        <f>'SITE 3'!$F$367</f>
        <v>#DIV/0!</v>
      </c>
      <c r="N534" s="183">
        <f>'SITE 3'!$G$367</f>
        <v>0</v>
      </c>
      <c r="O534" s="83"/>
      <c r="P534" s="83"/>
      <c r="Q534" s="93"/>
      <c r="R534" s="93"/>
      <c r="S534" s="82"/>
      <c r="T534" s="82"/>
      <c r="U534" s="82"/>
      <c r="V534" s="82"/>
      <c r="W534" s="82"/>
      <c r="X534" s="82"/>
      <c r="Y534" s="82"/>
      <c r="Z534" s="82"/>
      <c r="AA534" s="82"/>
      <c r="AB534" s="82"/>
      <c r="AC534" s="82"/>
      <c r="AD534" s="82"/>
      <c r="AE534" s="82"/>
      <c r="AF534" s="82"/>
      <c r="AG534" s="82"/>
    </row>
    <row r="535" spans="1:33" ht="27" outlineLevel="1" thickBot="1" x14ac:dyDescent="0.3">
      <c r="A535" s="815"/>
      <c r="B535" s="812"/>
      <c r="C535" s="810"/>
      <c r="D535" s="796"/>
      <c r="E535" s="796"/>
      <c r="H535" s="132" t="s">
        <v>213</v>
      </c>
      <c r="I535" s="133">
        <f>'SITE 3'!$C$368</f>
        <v>0</v>
      </c>
      <c r="J535" s="134">
        <f>'SITE 3'!$D$368</f>
        <v>0</v>
      </c>
      <c r="K535" s="135">
        <f>SUM(K523:K533)-K534</f>
        <v>0</v>
      </c>
      <c r="L535" s="212">
        <f>L524+L525+L526+L527+L528+L529+L530+L532+L533</f>
        <v>0</v>
      </c>
      <c r="M535" s="182" t="e">
        <f>'SITE 3'!$F$368</f>
        <v>#DIV/0!</v>
      </c>
      <c r="N535" s="183">
        <f>'SITE 3'!$G$368</f>
        <v>0</v>
      </c>
      <c r="O535" s="93">
        <f>SUM(O523:O533)</f>
        <v>0</v>
      </c>
      <c r="P535" s="93">
        <f>SUM(P523:P533)</f>
        <v>0</v>
      </c>
      <c r="Q535" s="93">
        <f>SUM(Q523:Q533)</f>
        <v>0</v>
      </c>
      <c r="R535" s="93">
        <f>SUM(R523:R533)</f>
        <v>0</v>
      </c>
      <c r="S535" s="93">
        <f>'SITE 3'!$C$390</f>
        <v>0</v>
      </c>
      <c r="T535" s="93" t="e">
        <f>'SITE 3'!$D$390</f>
        <v>#DIV/0!</v>
      </c>
      <c r="U535" s="93">
        <f>'SITE 3'!$E$390</f>
        <v>0</v>
      </c>
      <c r="V535" s="93">
        <f>'SITE 3'!$C$408</f>
        <v>0</v>
      </c>
      <c r="W535" s="93" t="e">
        <f>'SITE 3'!$D$408</f>
        <v>#DIV/0!</v>
      </c>
      <c r="X535" s="93">
        <f>'SITE 3'!$E$408</f>
        <v>0</v>
      </c>
      <c r="Y535" s="93">
        <f>'SITE 3'!$C$384</f>
        <v>0</v>
      </c>
      <c r="Z535" s="93" t="e">
        <f>'SITE 3'!$D$384</f>
        <v>#DIV/0!</v>
      </c>
      <c r="AA535" s="93">
        <f>'SITE 3'!$E$384</f>
        <v>0</v>
      </c>
      <c r="AB535" s="93">
        <f>'SITE 3'!$C$414</f>
        <v>0</v>
      </c>
      <c r="AC535" s="93" t="e">
        <f>'SITE 3'!$D$414</f>
        <v>#DIV/0!</v>
      </c>
      <c r="AD535" s="93">
        <f>'SITE 3'!$E$414</f>
        <v>0</v>
      </c>
      <c r="AE535" s="93">
        <f>'SITE 3'!$C$422</f>
        <v>0</v>
      </c>
      <c r="AF535" s="93" t="e">
        <f>'SITE 3'!$D$422</f>
        <v>#DIV/0!</v>
      </c>
      <c r="AG535" s="93">
        <f>'SITE 3'!$E$422</f>
        <v>0</v>
      </c>
    </row>
    <row r="536" spans="1:33" outlineLevel="1" x14ac:dyDescent="0.25">
      <c r="A536" s="815"/>
      <c r="B536" s="816"/>
      <c r="C536" s="813"/>
      <c r="D536" s="796"/>
      <c r="E536" s="796"/>
      <c r="AB536" s="77" t="e">
        <f>AB535/(J534+J535)</f>
        <v>#DIV/0!</v>
      </c>
    </row>
    <row r="537" spans="1:33" ht="52.8" outlineLevel="1" x14ac:dyDescent="0.25">
      <c r="A537" s="801"/>
      <c r="B537" s="801"/>
      <c r="C537" s="801"/>
      <c r="D537" s="796"/>
      <c r="E537" s="796"/>
      <c r="H537" s="104" t="str">
        <f>'SITE 4'!$B$351</f>
        <v>CAL 3/5 ANS</v>
      </c>
      <c r="I537" s="83" t="s">
        <v>286</v>
      </c>
      <c r="J537" s="83" t="s">
        <v>285</v>
      </c>
      <c r="K537" s="83" t="s">
        <v>284</v>
      </c>
      <c r="L537" s="83" t="s">
        <v>468</v>
      </c>
      <c r="M537" s="83" t="s">
        <v>287</v>
      </c>
      <c r="N537" s="83" t="s">
        <v>298</v>
      </c>
      <c r="O537" s="911"/>
      <c r="P537" s="911"/>
    </row>
    <row r="538" spans="1:33" ht="13.8" outlineLevel="1" thickBot="1" x14ac:dyDescent="0.3">
      <c r="A538" s="796"/>
      <c r="B538" s="796"/>
      <c r="C538" s="796"/>
      <c r="D538" s="796"/>
      <c r="E538" s="796"/>
      <c r="H538" s="104" t="str">
        <f>'SITE 4'!$H$351</f>
        <v>SITE 4</v>
      </c>
      <c r="I538" s="103">
        <f>'SITE 4'!$O$452</f>
        <v>0</v>
      </c>
      <c r="J538" s="103">
        <f>'SITE 4'!$O$476</f>
        <v>0</v>
      </c>
      <c r="K538" s="103">
        <f>'SITE 4'!$O$433</f>
        <v>0</v>
      </c>
      <c r="L538" s="178" t="e">
        <f>M538/(L552+L551)</f>
        <v>#DIV/0!</v>
      </c>
      <c r="M538" s="178">
        <f>'SITE 4'!$O$433-'SITE 4'!$O$415-'SITE 4'!$O$384</f>
        <v>0</v>
      </c>
      <c r="N538" s="178">
        <f>'SITE 4'!$O$433-'SITE 4'!$O$415+'SITE 4'!$E$422</f>
        <v>0</v>
      </c>
      <c r="O538" s="912"/>
      <c r="P538" s="912"/>
    </row>
    <row r="539" spans="1:33" ht="66" outlineLevel="1" x14ac:dyDescent="0.25">
      <c r="A539" s="796"/>
      <c r="B539" s="796"/>
      <c r="C539" s="796"/>
      <c r="D539" s="796"/>
      <c r="E539" s="796"/>
      <c r="H539" s="116"/>
      <c r="I539" s="117" t="s">
        <v>220</v>
      </c>
      <c r="J539" s="117" t="s">
        <v>215</v>
      </c>
      <c r="K539" s="118" t="s">
        <v>427</v>
      </c>
      <c r="L539" s="83" t="s">
        <v>339</v>
      </c>
      <c r="M539" s="179" t="s">
        <v>2</v>
      </c>
      <c r="N539" s="179" t="s">
        <v>524</v>
      </c>
      <c r="O539" s="86" t="s">
        <v>521</v>
      </c>
      <c r="P539" s="86" t="s">
        <v>520</v>
      </c>
      <c r="Q539" s="86" t="s">
        <v>291</v>
      </c>
      <c r="R539" s="86" t="s">
        <v>292</v>
      </c>
      <c r="S539" s="81" t="s">
        <v>293</v>
      </c>
      <c r="T539" s="81" t="s">
        <v>299</v>
      </c>
      <c r="U539" s="81" t="s">
        <v>300</v>
      </c>
      <c r="V539" s="81" t="s">
        <v>294</v>
      </c>
      <c r="W539" s="81" t="s">
        <v>301</v>
      </c>
      <c r="X539" s="81" t="s">
        <v>302</v>
      </c>
      <c r="Y539" s="81" t="s">
        <v>296</v>
      </c>
      <c r="Z539" s="81" t="s">
        <v>303</v>
      </c>
      <c r="AA539" s="81" t="s">
        <v>304</v>
      </c>
      <c r="AB539" s="81" t="s">
        <v>297</v>
      </c>
      <c r="AC539" s="81" t="s">
        <v>305</v>
      </c>
      <c r="AD539" s="81" t="s">
        <v>306</v>
      </c>
      <c r="AE539" s="81" t="s">
        <v>295</v>
      </c>
      <c r="AF539" s="81" t="s">
        <v>307</v>
      </c>
      <c r="AG539" s="81" t="s">
        <v>308</v>
      </c>
    </row>
    <row r="540" spans="1:33" outlineLevel="1" x14ac:dyDescent="0.25">
      <c r="A540" s="796"/>
      <c r="B540" s="796"/>
      <c r="C540" s="796"/>
      <c r="D540" s="796"/>
      <c r="E540" s="796"/>
      <c r="H540" s="120" t="s">
        <v>278</v>
      </c>
      <c r="I540" s="111">
        <f>'SITE 4'!$C$356</f>
        <v>0</v>
      </c>
      <c r="J540" s="111">
        <f>'SITE 4'!$D$356</f>
        <v>0</v>
      </c>
      <c r="K540" s="121">
        <f>I540*J540</f>
        <v>0</v>
      </c>
      <c r="L540" s="215">
        <f>K540*10</f>
        <v>0</v>
      </c>
      <c r="M540" s="180">
        <f>'SITE 4'!$F$356</f>
        <v>0</v>
      </c>
      <c r="N540" s="181">
        <f>(L540/10)*'SITE 1'!$W$8*M540*('SITE 1'!$W$4+'SITE 1'!$X$4)</f>
        <v>0</v>
      </c>
      <c r="O540" s="83">
        <f>IF(I540&gt;0,J540*7,0)</f>
        <v>0</v>
      </c>
      <c r="P540" s="83">
        <f>IF(I540&gt;48,3*J540,0)</f>
        <v>0</v>
      </c>
      <c r="Q540" s="46">
        <f>J540*12.5</f>
        <v>0</v>
      </c>
      <c r="R540" s="868">
        <f>IF(I540&gt;49,((I540/8)*J540*11.5),(((I540/8)-1)*J540*11.5))</f>
        <v>0</v>
      </c>
      <c r="S540" s="82"/>
      <c r="T540" s="82"/>
      <c r="U540" s="82"/>
      <c r="V540" s="82"/>
      <c r="W540" s="82"/>
      <c r="X540" s="82"/>
      <c r="Y540" s="82"/>
      <c r="Z540" s="82"/>
      <c r="AA540" s="82"/>
      <c r="AB540" s="82"/>
      <c r="AC540" s="82"/>
      <c r="AD540" s="82"/>
      <c r="AE540" s="82"/>
      <c r="AF540" s="82"/>
      <c r="AG540" s="82"/>
    </row>
    <row r="541" spans="1:33" outlineLevel="1" x14ac:dyDescent="0.25">
      <c r="A541" s="796"/>
      <c r="B541" s="796"/>
      <c r="C541" s="796"/>
      <c r="D541" s="796"/>
      <c r="E541" s="796"/>
      <c r="H541" s="123" t="s">
        <v>167</v>
      </c>
      <c r="I541" s="111">
        <f>'SITE 4'!$C$357</f>
        <v>0</v>
      </c>
      <c r="J541" s="111">
        <f>'SITE 4'!$D$357</f>
        <v>0</v>
      </c>
      <c r="K541" s="121">
        <f t="shared" ref="K541:K550" si="71">I541*J541</f>
        <v>0</v>
      </c>
      <c r="L541" s="83">
        <f>K541*10</f>
        <v>0</v>
      </c>
      <c r="M541" s="180">
        <f>'SITE 4'!$F$357</f>
        <v>0</v>
      </c>
      <c r="N541" s="181">
        <f>(L541/10)*'SITE 1'!$W$7*M541*('SITE 1'!$W$4+'SITE 1'!$X$4)</f>
        <v>0</v>
      </c>
      <c r="O541" s="83">
        <f t="shared" ref="O541:O550" si="72">IF(I541&gt;0,J541*7,0)</f>
        <v>0</v>
      </c>
      <c r="P541" s="83">
        <f t="shared" ref="P541:P550" si="73">IF(I541&gt;48,3*J541,0)</f>
        <v>0</v>
      </c>
      <c r="Q541" s="46">
        <f t="shared" ref="Q541:Q550" si="74">J541*12.5</f>
        <v>0</v>
      </c>
      <c r="R541" s="868">
        <f t="shared" ref="R541:R550" si="75">IF(I541&gt;49,((I541/8)*J541*11.5),(((I541/8)-1)*J541*11.5))</f>
        <v>0</v>
      </c>
      <c r="S541" s="82"/>
      <c r="T541" s="82"/>
      <c r="U541" s="82"/>
      <c r="V541" s="82"/>
      <c r="W541" s="82"/>
      <c r="X541" s="82"/>
      <c r="Y541" s="82"/>
      <c r="Z541" s="82"/>
      <c r="AA541" s="82"/>
      <c r="AB541" s="82"/>
      <c r="AC541" s="82"/>
      <c r="AD541" s="82"/>
      <c r="AE541" s="82"/>
      <c r="AF541" s="82"/>
      <c r="AG541" s="82"/>
    </row>
    <row r="542" spans="1:33" outlineLevel="1" x14ac:dyDescent="0.25">
      <c r="A542" s="796"/>
      <c r="B542" s="796"/>
      <c r="C542" s="796"/>
      <c r="D542" s="796"/>
      <c r="E542" s="796"/>
      <c r="H542" s="123" t="s">
        <v>8</v>
      </c>
      <c r="I542" s="111">
        <f>'SITE 4'!$C$358</f>
        <v>0</v>
      </c>
      <c r="J542" s="111">
        <f>'SITE 4'!$D$358</f>
        <v>0</v>
      </c>
      <c r="K542" s="121">
        <f t="shared" si="71"/>
        <v>0</v>
      </c>
      <c r="L542" s="83">
        <f t="shared" ref="L542:L547" si="76">K542*10</f>
        <v>0</v>
      </c>
      <c r="M542" s="180">
        <f>'SITE 4'!$F$358</f>
        <v>0</v>
      </c>
      <c r="N542" s="181">
        <f>(L542/10)*'SITE 1'!$W$7*M542*('SITE 1'!$W$4+'SITE 1'!$X$4)</f>
        <v>0</v>
      </c>
      <c r="O542" s="83">
        <f t="shared" si="72"/>
        <v>0</v>
      </c>
      <c r="P542" s="83">
        <f t="shared" si="73"/>
        <v>0</v>
      </c>
      <c r="Q542" s="46">
        <f t="shared" si="74"/>
        <v>0</v>
      </c>
      <c r="R542" s="868">
        <f t="shared" si="75"/>
        <v>0</v>
      </c>
      <c r="S542" s="82"/>
      <c r="T542" s="82"/>
      <c r="U542" s="82"/>
      <c r="V542" s="82"/>
      <c r="W542" s="82"/>
      <c r="X542" s="82"/>
      <c r="Y542" s="82"/>
      <c r="Z542" s="82"/>
      <c r="AA542" s="82"/>
      <c r="AB542" s="82"/>
      <c r="AC542" s="82"/>
      <c r="AD542" s="82"/>
      <c r="AE542" s="82"/>
      <c r="AF542" s="82"/>
      <c r="AG542" s="82"/>
    </row>
    <row r="543" spans="1:33" outlineLevel="1" x14ac:dyDescent="0.25">
      <c r="A543" s="796"/>
      <c r="B543" s="796"/>
      <c r="C543" s="796"/>
      <c r="D543" s="796"/>
      <c r="E543" s="796"/>
      <c r="H543" s="123" t="s">
        <v>9</v>
      </c>
      <c r="I543" s="111">
        <f>'SITE 4'!$C$359</f>
        <v>0</v>
      </c>
      <c r="J543" s="111">
        <f>'SITE 4'!$D$359</f>
        <v>0</v>
      </c>
      <c r="K543" s="121">
        <f t="shared" si="71"/>
        <v>0</v>
      </c>
      <c r="L543" s="83">
        <f t="shared" si="76"/>
        <v>0</v>
      </c>
      <c r="M543" s="180">
        <f>'SITE 4'!$F$359</f>
        <v>0</v>
      </c>
      <c r="N543" s="181">
        <f>(L543/10)*'SITE 1'!$W$7*M543*('SITE 1'!$W$4+'SITE 1'!$X$4)</f>
        <v>0</v>
      </c>
      <c r="O543" s="83">
        <f t="shared" si="72"/>
        <v>0</v>
      </c>
      <c r="P543" s="83">
        <f t="shared" si="73"/>
        <v>0</v>
      </c>
      <c r="Q543" s="46">
        <f t="shared" si="74"/>
        <v>0</v>
      </c>
      <c r="R543" s="868">
        <f t="shared" si="75"/>
        <v>0</v>
      </c>
      <c r="S543" s="82"/>
      <c r="T543" s="82"/>
      <c r="U543" s="82"/>
      <c r="V543" s="82"/>
      <c r="W543" s="82"/>
      <c r="X543" s="82"/>
      <c r="Y543" s="82"/>
      <c r="Z543" s="82"/>
      <c r="AA543" s="82"/>
      <c r="AB543" s="82"/>
      <c r="AC543" s="82"/>
      <c r="AD543" s="82"/>
      <c r="AE543" s="82"/>
      <c r="AF543" s="82"/>
      <c r="AG543" s="82"/>
    </row>
    <row r="544" spans="1:33" outlineLevel="1" x14ac:dyDescent="0.25">
      <c r="A544" s="796"/>
      <c r="B544" s="796"/>
      <c r="C544" s="796"/>
      <c r="D544" s="796"/>
      <c r="E544" s="796"/>
      <c r="H544" s="124" t="s">
        <v>10</v>
      </c>
      <c r="I544" s="125">
        <f>'SITE 4'!$C$360</f>
        <v>0</v>
      </c>
      <c r="J544" s="111">
        <f>'SITE 4'!$D$360</f>
        <v>0</v>
      </c>
      <c r="K544" s="121">
        <f t="shared" si="71"/>
        <v>0</v>
      </c>
      <c r="L544" s="83">
        <f t="shared" si="76"/>
        <v>0</v>
      </c>
      <c r="M544" s="180">
        <f>'SITE 4'!$F$360</f>
        <v>0</v>
      </c>
      <c r="N544" s="181">
        <f>(L544/10)*'SITE 1'!$W$7*M544*('SITE 1'!$W$4+'SITE 1'!$X$4)</f>
        <v>0</v>
      </c>
      <c r="O544" s="83">
        <f t="shared" si="72"/>
        <v>0</v>
      </c>
      <c r="P544" s="83">
        <f t="shared" si="73"/>
        <v>0</v>
      </c>
      <c r="Q544" s="46">
        <f t="shared" si="74"/>
        <v>0</v>
      </c>
      <c r="R544" s="868">
        <f t="shared" si="75"/>
        <v>0</v>
      </c>
      <c r="S544" s="82"/>
      <c r="T544" s="82"/>
      <c r="U544" s="82"/>
      <c r="V544" s="82"/>
      <c r="W544" s="82"/>
      <c r="X544" s="82"/>
      <c r="Y544" s="82"/>
      <c r="Z544" s="82"/>
      <c r="AA544" s="82"/>
      <c r="AB544" s="82"/>
      <c r="AC544" s="82"/>
      <c r="AD544" s="82"/>
      <c r="AE544" s="82"/>
      <c r="AF544" s="82"/>
      <c r="AG544" s="82"/>
    </row>
    <row r="545" spans="1:33" outlineLevel="1" x14ac:dyDescent="0.25">
      <c r="A545" s="796"/>
      <c r="B545" s="796"/>
      <c r="C545" s="796"/>
      <c r="D545" s="796"/>
      <c r="E545" s="796"/>
      <c r="H545" s="124" t="s">
        <v>11</v>
      </c>
      <c r="I545" s="125">
        <f>'SITE 4'!$C$361</f>
        <v>0</v>
      </c>
      <c r="J545" s="111">
        <f>'SITE 4'!$D$361</f>
        <v>0</v>
      </c>
      <c r="K545" s="121">
        <f t="shared" si="71"/>
        <v>0</v>
      </c>
      <c r="L545" s="83">
        <f t="shared" si="76"/>
        <v>0</v>
      </c>
      <c r="M545" s="180">
        <f>'SITE 4'!$F$361</f>
        <v>0</v>
      </c>
      <c r="N545" s="181">
        <f>(L545/10)*'SITE 1'!$W$7*M545*('SITE 1'!$W$4+'SITE 1'!$X$4)</f>
        <v>0</v>
      </c>
      <c r="O545" s="83">
        <f t="shared" si="72"/>
        <v>0</v>
      </c>
      <c r="P545" s="83">
        <f t="shared" si="73"/>
        <v>0</v>
      </c>
      <c r="Q545" s="46">
        <f t="shared" si="74"/>
        <v>0</v>
      </c>
      <c r="R545" s="868">
        <f t="shared" si="75"/>
        <v>0</v>
      </c>
      <c r="S545" s="82"/>
      <c r="T545" s="82"/>
      <c r="U545" s="82"/>
      <c r="V545" s="82"/>
      <c r="W545" s="82"/>
      <c r="X545" s="82"/>
      <c r="Y545" s="82"/>
      <c r="Z545" s="82"/>
      <c r="AA545" s="82"/>
      <c r="AB545" s="82"/>
      <c r="AC545" s="82"/>
      <c r="AD545" s="82"/>
      <c r="AE545" s="82"/>
      <c r="AF545" s="82"/>
      <c r="AG545" s="82"/>
    </row>
    <row r="546" spans="1:33" outlineLevel="1" x14ac:dyDescent="0.25">
      <c r="A546" s="796"/>
      <c r="B546" s="796"/>
      <c r="C546" s="796"/>
      <c r="D546" s="796"/>
      <c r="E546" s="796"/>
      <c r="H546" s="124" t="s">
        <v>12</v>
      </c>
      <c r="I546" s="125">
        <f>'SITE 4'!$C$362</f>
        <v>0</v>
      </c>
      <c r="J546" s="111">
        <f>'SITE 4'!$D$362</f>
        <v>0</v>
      </c>
      <c r="K546" s="121">
        <f t="shared" si="71"/>
        <v>0</v>
      </c>
      <c r="L546" s="83">
        <f t="shared" si="76"/>
        <v>0</v>
      </c>
      <c r="M546" s="180">
        <f>'SITE 4'!$F$362</f>
        <v>0</v>
      </c>
      <c r="N546" s="181">
        <f>(L546/10)*'SITE 1'!$W$7*M546*('SITE 1'!$W$4+'SITE 1'!$X$4)</f>
        <v>0</v>
      </c>
      <c r="O546" s="83">
        <f t="shared" si="72"/>
        <v>0</v>
      </c>
      <c r="P546" s="83">
        <f t="shared" si="73"/>
        <v>0</v>
      </c>
      <c r="Q546" s="46">
        <f t="shared" si="74"/>
        <v>0</v>
      </c>
      <c r="R546" s="868">
        <f t="shared" si="75"/>
        <v>0</v>
      </c>
      <c r="S546" s="82"/>
      <c r="T546" s="82"/>
      <c r="U546" s="82"/>
      <c r="V546" s="82"/>
      <c r="W546" s="82"/>
      <c r="X546" s="82"/>
      <c r="Y546" s="82"/>
      <c r="Z546" s="82"/>
      <c r="AA546" s="82"/>
      <c r="AB546" s="82"/>
      <c r="AC546" s="82"/>
      <c r="AD546" s="82"/>
      <c r="AE546" s="82"/>
      <c r="AF546" s="82"/>
      <c r="AG546" s="82"/>
    </row>
    <row r="547" spans="1:33" outlineLevel="1" x14ac:dyDescent="0.25">
      <c r="A547" s="796"/>
      <c r="B547" s="796"/>
      <c r="C547" s="796"/>
      <c r="D547" s="796"/>
      <c r="E547" s="796"/>
      <c r="H547" s="124" t="s">
        <v>13</v>
      </c>
      <c r="I547" s="125">
        <f>'SITE 4'!$C$363</f>
        <v>0</v>
      </c>
      <c r="J547" s="111">
        <f>'SITE 4'!$D$363</f>
        <v>0</v>
      </c>
      <c r="K547" s="121">
        <f t="shared" si="71"/>
        <v>0</v>
      </c>
      <c r="L547" s="83">
        <f t="shared" si="76"/>
        <v>0</v>
      </c>
      <c r="M547" s="180">
        <f>'SITE 4'!$F$363</f>
        <v>0</v>
      </c>
      <c r="N547" s="181">
        <f>(L547/10)*'SITE 1'!$W$7*M547*('SITE 1'!$W$4+'SITE 1'!$X$4)</f>
        <v>0</v>
      </c>
      <c r="O547" s="83">
        <f t="shared" si="72"/>
        <v>0</v>
      </c>
      <c r="P547" s="83">
        <f t="shared" si="73"/>
        <v>0</v>
      </c>
      <c r="Q547" s="46">
        <f t="shared" si="74"/>
        <v>0</v>
      </c>
      <c r="R547" s="868">
        <f t="shared" si="75"/>
        <v>0</v>
      </c>
      <c r="S547" s="82"/>
      <c r="T547" s="82"/>
      <c r="U547" s="82"/>
      <c r="V547" s="82"/>
      <c r="W547" s="82"/>
      <c r="X547" s="82"/>
      <c r="Y547" s="82"/>
      <c r="Z547" s="82"/>
      <c r="AA547" s="82"/>
      <c r="AB547" s="82"/>
      <c r="AC547" s="82"/>
      <c r="AD547" s="82"/>
      <c r="AE547" s="82"/>
      <c r="AF547" s="82"/>
      <c r="AG547" s="82"/>
    </row>
    <row r="548" spans="1:33" outlineLevel="1" x14ac:dyDescent="0.25">
      <c r="A548" s="796"/>
      <c r="B548" s="796"/>
      <c r="C548" s="796"/>
      <c r="D548" s="796"/>
      <c r="E548" s="796"/>
      <c r="H548" s="120" t="s">
        <v>271</v>
      </c>
      <c r="I548" s="111">
        <f>'SITE 4'!$C$364</f>
        <v>0</v>
      </c>
      <c r="J548" s="111">
        <f>'SITE 4'!$D$364</f>
        <v>0</v>
      </c>
      <c r="K548" s="121">
        <f t="shared" si="71"/>
        <v>0</v>
      </c>
      <c r="L548" s="215">
        <f>K548*10</f>
        <v>0</v>
      </c>
      <c r="M548" s="180">
        <f>'SITE 4'!$F$364</f>
        <v>0</v>
      </c>
      <c r="N548" s="181">
        <f>(L548/10)*'SITE 1'!$W$8*M548*('SITE 1'!$W$4+'SITE 1'!$X$4)</f>
        <v>0</v>
      </c>
      <c r="O548" s="83">
        <f t="shared" si="72"/>
        <v>0</v>
      </c>
      <c r="P548" s="83">
        <f t="shared" si="73"/>
        <v>0</v>
      </c>
      <c r="Q548" s="46">
        <f t="shared" si="74"/>
        <v>0</v>
      </c>
      <c r="R548" s="868">
        <f t="shared" si="75"/>
        <v>0</v>
      </c>
      <c r="S548" s="82"/>
      <c r="T548" s="82"/>
      <c r="U548" s="82"/>
      <c r="V548" s="82"/>
      <c r="W548" s="82"/>
      <c r="X548" s="82"/>
      <c r="Y548" s="82"/>
      <c r="Z548" s="82"/>
      <c r="AA548" s="82"/>
      <c r="AB548" s="82"/>
      <c r="AC548" s="82"/>
      <c r="AD548" s="82"/>
      <c r="AE548" s="82"/>
      <c r="AF548" s="82"/>
      <c r="AG548" s="82"/>
    </row>
    <row r="549" spans="1:33" outlineLevel="1" x14ac:dyDescent="0.25">
      <c r="A549" s="796"/>
      <c r="B549" s="796"/>
      <c r="C549" s="796"/>
      <c r="D549" s="796"/>
      <c r="E549" s="796"/>
      <c r="H549" s="126" t="s">
        <v>171</v>
      </c>
      <c r="I549" s="111">
        <f>'SITE 4'!$C$365</f>
        <v>0</v>
      </c>
      <c r="J549" s="111">
        <f>'SITE 4'!$D$365</f>
        <v>0</v>
      </c>
      <c r="K549" s="121">
        <f t="shared" si="71"/>
        <v>0</v>
      </c>
      <c r="L549" s="83">
        <f>K549*10</f>
        <v>0</v>
      </c>
      <c r="M549" s="180">
        <f>'SITE 4'!$F$365</f>
        <v>0</v>
      </c>
      <c r="N549" s="181">
        <f>(L549/10)*'SITE 1'!$W$7*M549*('SITE 1'!$W$4+'SITE 1'!$X$4)</f>
        <v>0</v>
      </c>
      <c r="O549" s="83">
        <f t="shared" si="72"/>
        <v>0</v>
      </c>
      <c r="P549" s="83">
        <f t="shared" si="73"/>
        <v>0</v>
      </c>
      <c r="Q549" s="46">
        <f t="shared" si="74"/>
        <v>0</v>
      </c>
      <c r="R549" s="868">
        <f t="shared" si="75"/>
        <v>0</v>
      </c>
      <c r="S549" s="82"/>
      <c r="T549" s="82"/>
      <c r="U549" s="82"/>
      <c r="V549" s="82"/>
      <c r="W549" s="82"/>
      <c r="X549" s="82"/>
      <c r="Y549" s="82"/>
      <c r="Z549" s="82"/>
      <c r="AA549" s="82"/>
      <c r="AB549" s="82"/>
      <c r="AC549" s="82"/>
      <c r="AD549" s="82"/>
      <c r="AE549" s="82"/>
      <c r="AF549" s="82"/>
      <c r="AG549" s="82"/>
    </row>
    <row r="550" spans="1:33" ht="13.8" outlineLevel="1" thickBot="1" x14ac:dyDescent="0.3">
      <c r="A550" s="796"/>
      <c r="B550" s="796"/>
      <c r="C550" s="796"/>
      <c r="D550" s="796"/>
      <c r="E550" s="796"/>
      <c r="H550" s="126" t="s">
        <v>172</v>
      </c>
      <c r="I550" s="111">
        <f>'SITE 4'!$C$366</f>
        <v>0</v>
      </c>
      <c r="J550" s="111">
        <f>'SITE 4'!$D$366</f>
        <v>0</v>
      </c>
      <c r="K550" s="121">
        <f t="shared" si="71"/>
        <v>0</v>
      </c>
      <c r="L550" s="83">
        <f>K550*10</f>
        <v>0</v>
      </c>
      <c r="M550" s="180">
        <f>'SITE 4'!$F$366</f>
        <v>0</v>
      </c>
      <c r="N550" s="181">
        <f>(L550/10)*'SITE 1'!$W$7*M550*('SITE 1'!$W$4+'SITE 1'!$X$4)</f>
        <v>0</v>
      </c>
      <c r="O550" s="83">
        <f t="shared" si="72"/>
        <v>0</v>
      </c>
      <c r="P550" s="83">
        <f t="shared" si="73"/>
        <v>0</v>
      </c>
      <c r="Q550" s="46">
        <f t="shared" si="74"/>
        <v>0</v>
      </c>
      <c r="R550" s="868">
        <f t="shared" si="75"/>
        <v>0</v>
      </c>
      <c r="S550" s="82"/>
      <c r="T550" s="82"/>
      <c r="U550" s="82"/>
      <c r="V550" s="82"/>
      <c r="W550" s="82"/>
      <c r="X550" s="82"/>
      <c r="Y550" s="82"/>
      <c r="Z550" s="82"/>
      <c r="AA550" s="82"/>
      <c r="AB550" s="82"/>
      <c r="AC550" s="82"/>
      <c r="AD550" s="82"/>
      <c r="AE550" s="82"/>
      <c r="AF550" s="82"/>
      <c r="AG550" s="82"/>
    </row>
    <row r="551" spans="1:33" outlineLevel="1" x14ac:dyDescent="0.25">
      <c r="A551" s="796"/>
      <c r="B551" s="796"/>
      <c r="C551" s="796"/>
      <c r="D551" s="796"/>
      <c r="E551" s="796"/>
      <c r="H551" s="127" t="s">
        <v>214</v>
      </c>
      <c r="I551" s="128">
        <f>'SITE 4'!$C$367</f>
        <v>0</v>
      </c>
      <c r="J551" s="129">
        <f>'SITE 4'!$D$367</f>
        <v>0</v>
      </c>
      <c r="K551" s="130">
        <f>K540+K548</f>
        <v>0</v>
      </c>
      <c r="L551" s="212">
        <f>L540+L548</f>
        <v>0</v>
      </c>
      <c r="M551" s="182" t="e">
        <f>'SITE 4'!$F$367</f>
        <v>#DIV/0!</v>
      </c>
      <c r="N551" s="183">
        <f>'SITE 4'!$G$367</f>
        <v>0</v>
      </c>
      <c r="O551" s="83"/>
      <c r="P551" s="83"/>
      <c r="Q551" s="93"/>
      <c r="R551" s="93"/>
      <c r="S551" s="82"/>
      <c r="T551" s="82"/>
      <c r="U551" s="82"/>
      <c r="V551" s="82"/>
      <c r="W551" s="82"/>
      <c r="X551" s="82"/>
      <c r="Y551" s="82"/>
      <c r="Z551" s="82"/>
      <c r="AA551" s="82"/>
      <c r="AB551" s="82"/>
      <c r="AC551" s="82"/>
      <c r="AD551" s="82"/>
      <c r="AE551" s="82"/>
      <c r="AF551" s="82"/>
      <c r="AG551" s="82"/>
    </row>
    <row r="552" spans="1:33" ht="27" outlineLevel="1" thickBot="1" x14ac:dyDescent="0.3">
      <c r="A552" s="796"/>
      <c r="B552" s="796"/>
      <c r="C552" s="796"/>
      <c r="D552" s="796"/>
      <c r="E552" s="796"/>
      <c r="H552" s="132" t="s">
        <v>213</v>
      </c>
      <c r="I552" s="133">
        <f>'SITE 4'!$C$368</f>
        <v>0</v>
      </c>
      <c r="J552" s="134">
        <f>'SITE 4'!$D$368</f>
        <v>0</v>
      </c>
      <c r="K552" s="135">
        <f>SUM(K540:K550)-K551</f>
        <v>0</v>
      </c>
      <c r="L552" s="212">
        <f>L541+L542+L543+L544+L545+L546+L547+L549+L550</f>
        <v>0</v>
      </c>
      <c r="M552" s="182" t="e">
        <f>'SITE 4'!$F$368</f>
        <v>#DIV/0!</v>
      </c>
      <c r="N552" s="183">
        <f>'SITE 4'!$G$368</f>
        <v>0</v>
      </c>
      <c r="O552" s="93">
        <f>SUM(O540:O550)</f>
        <v>0</v>
      </c>
      <c r="P552" s="93">
        <f>SUM(P540:P550)</f>
        <v>0</v>
      </c>
      <c r="Q552" s="93">
        <f>SUM(Q540:Q550)</f>
        <v>0</v>
      </c>
      <c r="R552" s="93">
        <f>SUM(R540:R550)</f>
        <v>0</v>
      </c>
      <c r="S552" s="93">
        <f>'SITE 4'!$C$390</f>
        <v>0</v>
      </c>
      <c r="T552" s="93" t="e">
        <f>'SITE 4'!$D$390</f>
        <v>#DIV/0!</v>
      </c>
      <c r="U552" s="93">
        <f>'SITE 4'!$E$390</f>
        <v>0</v>
      </c>
      <c r="V552" s="93">
        <f>'SITE 4'!$C$408</f>
        <v>0</v>
      </c>
      <c r="W552" s="93" t="e">
        <f>'SITE 4'!$D$408</f>
        <v>#DIV/0!</v>
      </c>
      <c r="X552" s="93">
        <f>'SITE 4'!$E$408</f>
        <v>0</v>
      </c>
      <c r="Y552" s="93">
        <f>'SITE 4'!$C$384</f>
        <v>0</v>
      </c>
      <c r="Z552" s="93" t="e">
        <f>'SITE 4'!$D$384</f>
        <v>#DIV/0!</v>
      </c>
      <c r="AA552" s="93">
        <f>'SITE 4'!$E$384</f>
        <v>0</v>
      </c>
      <c r="AB552" s="93">
        <f>'SITE 4'!$C$414</f>
        <v>0</v>
      </c>
      <c r="AC552" s="93" t="e">
        <f>'SITE 4'!$D$414</f>
        <v>#DIV/0!</v>
      </c>
      <c r="AD552" s="93">
        <f>'SITE 4'!$E$414</f>
        <v>0</v>
      </c>
      <c r="AE552" s="93">
        <f>'SITE 4'!$C$422</f>
        <v>0</v>
      </c>
      <c r="AF552" s="93" t="e">
        <f>'SITE 4'!$D$422</f>
        <v>#DIV/0!</v>
      </c>
      <c r="AG552" s="93">
        <f>'SITE 4'!$E$422</f>
        <v>0</v>
      </c>
    </row>
    <row r="553" spans="1:33" outlineLevel="1" x14ac:dyDescent="0.25">
      <c r="A553" s="796"/>
      <c r="B553" s="796"/>
      <c r="C553" s="796"/>
      <c r="D553" s="796"/>
      <c r="E553" s="796"/>
      <c r="AB553" s="77" t="e">
        <f>AB552/(J551+J552)</f>
        <v>#DIV/0!</v>
      </c>
    </row>
    <row r="554" spans="1:33" ht="52.8" outlineLevel="1" x14ac:dyDescent="0.25">
      <c r="A554" s="796"/>
      <c r="B554" s="796"/>
      <c r="C554" s="796"/>
      <c r="D554" s="796"/>
      <c r="E554" s="796"/>
      <c r="H554" s="104" t="str">
        <f>'SITE 5'!$B$351</f>
        <v>CAL 3/5 ANS</v>
      </c>
      <c r="I554" s="83" t="s">
        <v>286</v>
      </c>
      <c r="J554" s="83" t="s">
        <v>285</v>
      </c>
      <c r="K554" s="83" t="s">
        <v>284</v>
      </c>
      <c r="L554" s="83" t="s">
        <v>468</v>
      </c>
      <c r="M554" s="83" t="s">
        <v>287</v>
      </c>
      <c r="N554" s="83" t="s">
        <v>298</v>
      </c>
      <c r="O554" s="911"/>
      <c r="P554" s="911"/>
    </row>
    <row r="555" spans="1:33" ht="13.8" outlineLevel="1" thickBot="1" x14ac:dyDescent="0.3">
      <c r="A555" s="796"/>
      <c r="B555" s="796"/>
      <c r="C555" s="796"/>
      <c r="D555" s="796"/>
      <c r="E555" s="796"/>
      <c r="H555" s="104" t="str">
        <f>'SITE 5'!$H$351</f>
        <v>SITE 5</v>
      </c>
      <c r="I555" s="103">
        <f>'SITE 5'!$O$452</f>
        <v>0</v>
      </c>
      <c r="J555" s="103">
        <f>'SITE 5'!$O$476</f>
        <v>0</v>
      </c>
      <c r="K555" s="103">
        <f>'SITE 5'!$O$433</f>
        <v>0</v>
      </c>
      <c r="L555" s="178" t="e">
        <f>M555/(L569+L568)</f>
        <v>#DIV/0!</v>
      </c>
      <c r="M555" s="178">
        <f>'SITE 5'!$O$433-'SITE 5'!$O$415-'SITE 5'!$O$384</f>
        <v>0</v>
      </c>
      <c r="N555" s="178">
        <f>'SITE 5'!$O$433-'SITE 5'!$O$415+'SITE 5'!$E$422</f>
        <v>0</v>
      </c>
      <c r="O555" s="912"/>
      <c r="P555" s="912"/>
    </row>
    <row r="556" spans="1:33" ht="66" outlineLevel="1" x14ac:dyDescent="0.25">
      <c r="A556" s="796"/>
      <c r="B556" s="796"/>
      <c r="C556" s="796"/>
      <c r="D556" s="796"/>
      <c r="E556" s="796"/>
      <c r="H556" s="116"/>
      <c r="I556" s="117" t="s">
        <v>220</v>
      </c>
      <c r="J556" s="117" t="s">
        <v>215</v>
      </c>
      <c r="K556" s="118" t="s">
        <v>427</v>
      </c>
      <c r="L556" s="83" t="s">
        <v>339</v>
      </c>
      <c r="M556" s="179" t="s">
        <v>2</v>
      </c>
      <c r="N556" s="179" t="s">
        <v>524</v>
      </c>
      <c r="O556" s="86" t="s">
        <v>521</v>
      </c>
      <c r="P556" s="86" t="s">
        <v>520</v>
      </c>
      <c r="Q556" s="86" t="s">
        <v>291</v>
      </c>
      <c r="R556" s="86" t="s">
        <v>292</v>
      </c>
      <c r="S556" s="81" t="s">
        <v>293</v>
      </c>
      <c r="T556" s="81" t="s">
        <v>299</v>
      </c>
      <c r="U556" s="81" t="s">
        <v>300</v>
      </c>
      <c r="V556" s="81" t="s">
        <v>294</v>
      </c>
      <c r="W556" s="81" t="s">
        <v>301</v>
      </c>
      <c r="X556" s="81" t="s">
        <v>302</v>
      </c>
      <c r="Y556" s="81" t="s">
        <v>296</v>
      </c>
      <c r="Z556" s="81" t="s">
        <v>303</v>
      </c>
      <c r="AA556" s="81" t="s">
        <v>304</v>
      </c>
      <c r="AB556" s="81" t="s">
        <v>297</v>
      </c>
      <c r="AC556" s="81" t="s">
        <v>305</v>
      </c>
      <c r="AD556" s="81" t="s">
        <v>306</v>
      </c>
      <c r="AE556" s="81" t="s">
        <v>295</v>
      </c>
      <c r="AF556" s="81" t="s">
        <v>307</v>
      </c>
      <c r="AG556" s="81" t="s">
        <v>308</v>
      </c>
    </row>
    <row r="557" spans="1:33" outlineLevel="1" x14ac:dyDescent="0.25">
      <c r="A557" s="796"/>
      <c r="B557" s="796"/>
      <c r="C557" s="796"/>
      <c r="D557" s="796"/>
      <c r="E557" s="796"/>
      <c r="H557" s="120" t="s">
        <v>278</v>
      </c>
      <c r="I557" s="111">
        <f>'SITE 5'!$C$356</f>
        <v>0</v>
      </c>
      <c r="J557" s="111">
        <f>'SITE 5'!$D$356</f>
        <v>0</v>
      </c>
      <c r="K557" s="121">
        <f>I557*J557</f>
        <v>0</v>
      </c>
      <c r="L557" s="215">
        <f>K557*10</f>
        <v>0</v>
      </c>
      <c r="M557" s="180">
        <f>'SITE 5'!$F$356</f>
        <v>0</v>
      </c>
      <c r="N557" s="181">
        <f>(L557/10)*'SITE 1'!$W$8*M557*('SITE 1'!$W$4+'SITE 1'!$X$4)</f>
        <v>0</v>
      </c>
      <c r="O557" s="83">
        <f>IF(I557&gt;0,J557*7,0)</f>
        <v>0</v>
      </c>
      <c r="P557" s="83">
        <f>IF(I557&gt;48,3*J557,0)</f>
        <v>0</v>
      </c>
      <c r="Q557" s="46">
        <f>J557*12.5</f>
        <v>0</v>
      </c>
      <c r="R557" s="868">
        <f>IF(I557&gt;49,((I557/8)*J557*11.5),(((I557/8)-1)*J557*11.5))</f>
        <v>0</v>
      </c>
      <c r="S557" s="82"/>
      <c r="T557" s="82"/>
      <c r="U557" s="82"/>
      <c r="V557" s="82"/>
      <c r="W557" s="82"/>
      <c r="X557" s="82"/>
      <c r="Y557" s="82"/>
      <c r="Z557" s="82"/>
      <c r="AA557" s="82"/>
      <c r="AB557" s="82"/>
      <c r="AC557" s="82"/>
      <c r="AD557" s="82"/>
      <c r="AE557" s="82"/>
      <c r="AF557" s="82"/>
      <c r="AG557" s="82"/>
    </row>
    <row r="558" spans="1:33" outlineLevel="1" x14ac:dyDescent="0.25">
      <c r="A558" s="796"/>
      <c r="B558" s="796"/>
      <c r="C558" s="796"/>
      <c r="D558" s="796"/>
      <c r="E558" s="796"/>
      <c r="H558" s="123" t="s">
        <v>167</v>
      </c>
      <c r="I558" s="111">
        <f>'SITE 5'!$C$357</f>
        <v>0</v>
      </c>
      <c r="J558" s="111">
        <f>'SITE 5'!$D$357</f>
        <v>0</v>
      </c>
      <c r="K558" s="121">
        <f t="shared" ref="K558:K567" si="77">I558*J558</f>
        <v>0</v>
      </c>
      <c r="L558" s="83">
        <f>K558*10</f>
        <v>0</v>
      </c>
      <c r="M558" s="180">
        <f>'SITE 5'!$F$357</f>
        <v>0</v>
      </c>
      <c r="N558" s="181">
        <f>(L558/10)*'SITE 1'!$W$7*M558*('SITE 1'!$W$5+'SITE 1'!$X$4)</f>
        <v>0</v>
      </c>
      <c r="O558" s="83">
        <f t="shared" ref="O558:O567" si="78">IF(I558&gt;0,J558*7,0)</f>
        <v>0</v>
      </c>
      <c r="P558" s="83">
        <f t="shared" ref="P558:P567" si="79">IF(I558&gt;48,3*J558,0)</f>
        <v>0</v>
      </c>
      <c r="Q558" s="46">
        <f t="shared" ref="Q558:Q567" si="80">J558*12.5</f>
        <v>0</v>
      </c>
      <c r="R558" s="868">
        <f t="shared" ref="R558:R567" si="81">IF(I558&gt;49,((I558/8)*J558*11.5),(((I558/8)-1)*J558*11.5))</f>
        <v>0</v>
      </c>
      <c r="S558" s="82"/>
      <c r="T558" s="82"/>
      <c r="U558" s="82"/>
      <c r="V558" s="82"/>
      <c r="W558" s="82"/>
      <c r="X558" s="82"/>
      <c r="Y558" s="82"/>
      <c r="Z558" s="82"/>
      <c r="AA558" s="82"/>
      <c r="AB558" s="82"/>
      <c r="AC558" s="82"/>
      <c r="AD558" s="82"/>
      <c r="AE558" s="82"/>
      <c r="AF558" s="82"/>
      <c r="AG558" s="82"/>
    </row>
    <row r="559" spans="1:33" outlineLevel="1" x14ac:dyDescent="0.25">
      <c r="A559" s="796"/>
      <c r="B559" s="796"/>
      <c r="C559" s="796"/>
      <c r="D559" s="796"/>
      <c r="E559" s="796"/>
      <c r="H559" s="123" t="s">
        <v>8</v>
      </c>
      <c r="I559" s="111">
        <f>'SITE 5'!$C$358</f>
        <v>0</v>
      </c>
      <c r="J559" s="111">
        <f>'SITE 5'!$D$358</f>
        <v>0</v>
      </c>
      <c r="K559" s="121">
        <f t="shared" si="77"/>
        <v>0</v>
      </c>
      <c r="L559" s="83">
        <f t="shared" ref="L559:L564" si="82">K559*10</f>
        <v>0</v>
      </c>
      <c r="M559" s="180">
        <f>'SITE 5'!$F$358</f>
        <v>0</v>
      </c>
      <c r="N559" s="181">
        <f>(L559/10)*'SITE 1'!$W$7*M559*('SITE 1'!$W$5+'SITE 1'!$X$4)</f>
        <v>0</v>
      </c>
      <c r="O559" s="83">
        <f t="shared" si="78"/>
        <v>0</v>
      </c>
      <c r="P559" s="83">
        <f t="shared" si="79"/>
        <v>0</v>
      </c>
      <c r="Q559" s="46">
        <f t="shared" si="80"/>
        <v>0</v>
      </c>
      <c r="R559" s="868">
        <f t="shared" si="81"/>
        <v>0</v>
      </c>
      <c r="S559" s="82"/>
      <c r="T559" s="82"/>
      <c r="U559" s="82"/>
      <c r="V559" s="82"/>
      <c r="W559" s="82"/>
      <c r="X559" s="82"/>
      <c r="Y559" s="82"/>
      <c r="Z559" s="82"/>
      <c r="AA559" s="82"/>
      <c r="AB559" s="82"/>
      <c r="AC559" s="82"/>
      <c r="AD559" s="82"/>
      <c r="AE559" s="82"/>
      <c r="AF559" s="82"/>
      <c r="AG559" s="82"/>
    </row>
    <row r="560" spans="1:33" outlineLevel="1" x14ac:dyDescent="0.25">
      <c r="A560" s="796"/>
      <c r="B560" s="796"/>
      <c r="C560" s="796"/>
      <c r="D560" s="796"/>
      <c r="E560" s="796"/>
      <c r="H560" s="123" t="s">
        <v>9</v>
      </c>
      <c r="I560" s="111">
        <f>'SITE 5'!$C$359</f>
        <v>0</v>
      </c>
      <c r="J560" s="111">
        <f>'SITE 5'!$D$359</f>
        <v>0</v>
      </c>
      <c r="K560" s="121">
        <f t="shared" si="77"/>
        <v>0</v>
      </c>
      <c r="L560" s="83">
        <f t="shared" si="82"/>
        <v>0</v>
      </c>
      <c r="M560" s="180">
        <f>'SITE 5'!$F$359</f>
        <v>0</v>
      </c>
      <c r="N560" s="181">
        <f>(L560/10)*'SITE 1'!$W$7*M560*('SITE 1'!$W$5+'SITE 1'!$X$4)</f>
        <v>0</v>
      </c>
      <c r="O560" s="83">
        <f t="shared" si="78"/>
        <v>0</v>
      </c>
      <c r="P560" s="83">
        <f t="shared" si="79"/>
        <v>0</v>
      </c>
      <c r="Q560" s="46">
        <f t="shared" si="80"/>
        <v>0</v>
      </c>
      <c r="R560" s="868">
        <f t="shared" si="81"/>
        <v>0</v>
      </c>
      <c r="S560" s="82"/>
      <c r="T560" s="82"/>
      <c r="U560" s="82"/>
      <c r="V560" s="82"/>
      <c r="W560" s="82"/>
      <c r="X560" s="82"/>
      <c r="Y560" s="82"/>
      <c r="Z560" s="82"/>
      <c r="AA560" s="82"/>
      <c r="AB560" s="82"/>
      <c r="AC560" s="82"/>
      <c r="AD560" s="82"/>
      <c r="AE560" s="82"/>
      <c r="AF560" s="82"/>
      <c r="AG560" s="82"/>
    </row>
    <row r="561" spans="1:33" outlineLevel="1" x14ac:dyDescent="0.25">
      <c r="A561" s="796"/>
      <c r="B561" s="796"/>
      <c r="C561" s="796"/>
      <c r="D561" s="796"/>
      <c r="E561" s="796"/>
      <c r="H561" s="124" t="s">
        <v>10</v>
      </c>
      <c r="I561" s="125">
        <f>'SITE 5'!$C$360</f>
        <v>0</v>
      </c>
      <c r="J561" s="111">
        <f>'SITE 5'!$D$360</f>
        <v>0</v>
      </c>
      <c r="K561" s="121">
        <f t="shared" si="77"/>
        <v>0</v>
      </c>
      <c r="L561" s="83">
        <f t="shared" si="82"/>
        <v>0</v>
      </c>
      <c r="M561" s="180">
        <f>'SITE 5'!$F$360</f>
        <v>0</v>
      </c>
      <c r="N561" s="181">
        <f>(L561/10)*'SITE 1'!$W$7*M561*('SITE 1'!$W$5+'SITE 1'!$X$4)</f>
        <v>0</v>
      </c>
      <c r="O561" s="83">
        <f t="shared" si="78"/>
        <v>0</v>
      </c>
      <c r="P561" s="83">
        <f t="shared" si="79"/>
        <v>0</v>
      </c>
      <c r="Q561" s="46">
        <f t="shared" si="80"/>
        <v>0</v>
      </c>
      <c r="R561" s="868">
        <f t="shared" si="81"/>
        <v>0</v>
      </c>
      <c r="S561" s="82"/>
      <c r="T561" s="82"/>
      <c r="U561" s="82"/>
      <c r="V561" s="82"/>
      <c r="W561" s="82"/>
      <c r="X561" s="82"/>
      <c r="Y561" s="82"/>
      <c r="Z561" s="82"/>
      <c r="AA561" s="82"/>
      <c r="AB561" s="82"/>
      <c r="AC561" s="82"/>
      <c r="AD561" s="82"/>
      <c r="AE561" s="82"/>
      <c r="AF561" s="82"/>
      <c r="AG561" s="82"/>
    </row>
    <row r="562" spans="1:33" outlineLevel="1" x14ac:dyDescent="0.25">
      <c r="A562" s="796"/>
      <c r="B562" s="796"/>
      <c r="C562" s="796"/>
      <c r="D562" s="796"/>
      <c r="E562" s="796"/>
      <c r="H562" s="124" t="s">
        <v>11</v>
      </c>
      <c r="I562" s="125">
        <f>'SITE 5'!$C$361</f>
        <v>0</v>
      </c>
      <c r="J562" s="111">
        <f>'SITE 5'!$D$361</f>
        <v>0</v>
      </c>
      <c r="K562" s="121">
        <f t="shared" si="77"/>
        <v>0</v>
      </c>
      <c r="L562" s="83">
        <f t="shared" si="82"/>
        <v>0</v>
      </c>
      <c r="M562" s="180">
        <f>'SITE 5'!$F$361</f>
        <v>0</v>
      </c>
      <c r="N562" s="181">
        <f>(L562/10)*'SITE 1'!$W$7*M562*('SITE 1'!$W$5+'SITE 1'!$X$4)</f>
        <v>0</v>
      </c>
      <c r="O562" s="83">
        <f t="shared" si="78"/>
        <v>0</v>
      </c>
      <c r="P562" s="83">
        <f t="shared" si="79"/>
        <v>0</v>
      </c>
      <c r="Q562" s="46">
        <f t="shared" si="80"/>
        <v>0</v>
      </c>
      <c r="R562" s="868">
        <f t="shared" si="81"/>
        <v>0</v>
      </c>
      <c r="S562" s="82"/>
      <c r="T562" s="82"/>
      <c r="U562" s="82"/>
      <c r="V562" s="82"/>
      <c r="W562" s="82"/>
      <c r="X562" s="82"/>
      <c r="Y562" s="82"/>
      <c r="Z562" s="82"/>
      <c r="AA562" s="82"/>
      <c r="AB562" s="82"/>
      <c r="AC562" s="82"/>
      <c r="AD562" s="82"/>
      <c r="AE562" s="82"/>
      <c r="AF562" s="82"/>
      <c r="AG562" s="82"/>
    </row>
    <row r="563" spans="1:33" outlineLevel="1" x14ac:dyDescent="0.25">
      <c r="A563" s="796"/>
      <c r="B563" s="796"/>
      <c r="C563" s="796"/>
      <c r="D563" s="796"/>
      <c r="E563" s="796"/>
      <c r="H563" s="124" t="s">
        <v>12</v>
      </c>
      <c r="I563" s="125">
        <f>'SITE 5'!$C$362</f>
        <v>0</v>
      </c>
      <c r="J563" s="111">
        <f>'SITE 5'!$D$362</f>
        <v>0</v>
      </c>
      <c r="K563" s="121">
        <f t="shared" si="77"/>
        <v>0</v>
      </c>
      <c r="L563" s="83">
        <f t="shared" si="82"/>
        <v>0</v>
      </c>
      <c r="M563" s="180">
        <f>'SITE 5'!$F$362</f>
        <v>0</v>
      </c>
      <c r="N563" s="181">
        <f>(L563/10)*'SITE 1'!$W$7*M563*('SITE 1'!$W$5+'SITE 1'!$X$4)</f>
        <v>0</v>
      </c>
      <c r="O563" s="83">
        <f t="shared" si="78"/>
        <v>0</v>
      </c>
      <c r="P563" s="83">
        <f t="shared" si="79"/>
        <v>0</v>
      </c>
      <c r="Q563" s="46">
        <f t="shared" si="80"/>
        <v>0</v>
      </c>
      <c r="R563" s="868">
        <f t="shared" si="81"/>
        <v>0</v>
      </c>
      <c r="S563" s="82"/>
      <c r="T563" s="82"/>
      <c r="U563" s="82"/>
      <c r="V563" s="82"/>
      <c r="W563" s="82"/>
      <c r="X563" s="82"/>
      <c r="Y563" s="82"/>
      <c r="Z563" s="82"/>
      <c r="AA563" s="82"/>
      <c r="AB563" s="82"/>
      <c r="AC563" s="82"/>
      <c r="AD563" s="82"/>
      <c r="AE563" s="82"/>
      <c r="AF563" s="82"/>
      <c r="AG563" s="82"/>
    </row>
    <row r="564" spans="1:33" outlineLevel="1" x14ac:dyDescent="0.25">
      <c r="A564" s="796"/>
      <c r="B564" s="796"/>
      <c r="C564" s="796"/>
      <c r="D564" s="796"/>
      <c r="E564" s="796"/>
      <c r="H564" s="124" t="s">
        <v>13</v>
      </c>
      <c r="I564" s="125">
        <f>'SITE 5'!$C$363</f>
        <v>0</v>
      </c>
      <c r="J564" s="111">
        <f>'SITE 5'!$D$363</f>
        <v>0</v>
      </c>
      <c r="K564" s="121">
        <f t="shared" si="77"/>
        <v>0</v>
      </c>
      <c r="L564" s="83">
        <f t="shared" si="82"/>
        <v>0</v>
      </c>
      <c r="M564" s="180">
        <f>'SITE 5'!$F$363</f>
        <v>0</v>
      </c>
      <c r="N564" s="181">
        <f>(L564/10)*'SITE 1'!$W$7*M564*('SITE 1'!$W$5+'SITE 1'!$X$4)</f>
        <v>0</v>
      </c>
      <c r="O564" s="83">
        <f t="shared" si="78"/>
        <v>0</v>
      </c>
      <c r="P564" s="83">
        <f t="shared" si="79"/>
        <v>0</v>
      </c>
      <c r="Q564" s="46">
        <f t="shared" si="80"/>
        <v>0</v>
      </c>
      <c r="R564" s="868">
        <f t="shared" si="81"/>
        <v>0</v>
      </c>
      <c r="S564" s="82"/>
      <c r="T564" s="82"/>
      <c r="U564" s="82"/>
      <c r="V564" s="82"/>
      <c r="W564" s="82"/>
      <c r="X564" s="82"/>
      <c r="Y564" s="82"/>
      <c r="Z564" s="82"/>
      <c r="AA564" s="82"/>
      <c r="AB564" s="82"/>
      <c r="AC564" s="82"/>
      <c r="AD564" s="82"/>
      <c r="AE564" s="82"/>
      <c r="AF564" s="82"/>
      <c r="AG564" s="82"/>
    </row>
    <row r="565" spans="1:33" outlineLevel="1" x14ac:dyDescent="0.25">
      <c r="A565" s="796"/>
      <c r="B565" s="796"/>
      <c r="C565" s="796"/>
      <c r="D565" s="796"/>
      <c r="E565" s="796"/>
      <c r="H565" s="120" t="s">
        <v>271</v>
      </c>
      <c r="I565" s="111">
        <f>'SITE 5'!$C$364</f>
        <v>0</v>
      </c>
      <c r="J565" s="111">
        <f>'SITE 5'!$D$364</f>
        <v>0</v>
      </c>
      <c r="K565" s="121">
        <f t="shared" si="77"/>
        <v>0</v>
      </c>
      <c r="L565" s="215">
        <f>K565*10</f>
        <v>0</v>
      </c>
      <c r="M565" s="180">
        <f>'SITE 5'!$F$364</f>
        <v>0</v>
      </c>
      <c r="N565" s="181">
        <f>(L565/10)*'SITE 1'!$W$8*M565*('SITE 1'!$W$4+'SITE 1'!$X$4)</f>
        <v>0</v>
      </c>
      <c r="O565" s="83">
        <f t="shared" si="78"/>
        <v>0</v>
      </c>
      <c r="P565" s="83">
        <f t="shared" si="79"/>
        <v>0</v>
      </c>
      <c r="Q565" s="46">
        <f t="shared" si="80"/>
        <v>0</v>
      </c>
      <c r="R565" s="868">
        <f t="shared" si="81"/>
        <v>0</v>
      </c>
      <c r="S565" s="82"/>
      <c r="T565" s="82"/>
      <c r="U565" s="82"/>
      <c r="V565" s="82"/>
      <c r="W565" s="82"/>
      <c r="X565" s="82"/>
      <c r="Y565" s="82"/>
      <c r="Z565" s="82"/>
      <c r="AA565" s="82"/>
      <c r="AB565" s="82"/>
      <c r="AC565" s="82"/>
      <c r="AD565" s="82"/>
      <c r="AE565" s="82"/>
      <c r="AF565" s="82"/>
      <c r="AG565" s="82"/>
    </row>
    <row r="566" spans="1:33" outlineLevel="1" x14ac:dyDescent="0.25">
      <c r="A566" s="796"/>
      <c r="B566" s="796"/>
      <c r="C566" s="796"/>
      <c r="D566" s="796"/>
      <c r="E566" s="796"/>
      <c r="H566" s="126" t="s">
        <v>171</v>
      </c>
      <c r="I566" s="111">
        <f>'SITE 5'!$C$365</f>
        <v>0</v>
      </c>
      <c r="J566" s="111">
        <f>'SITE 5'!$D$365</f>
        <v>0</v>
      </c>
      <c r="K566" s="121">
        <f t="shared" si="77"/>
        <v>0</v>
      </c>
      <c r="L566" s="83">
        <f>K566*10</f>
        <v>0</v>
      </c>
      <c r="M566" s="180">
        <f>'SITE 5'!$F$365</f>
        <v>0</v>
      </c>
      <c r="N566" s="181">
        <f>(L566/10)*'SITE 1'!$W$7*M566*('SITE 1'!$W$5+'SITE 1'!$X$4)</f>
        <v>0</v>
      </c>
      <c r="O566" s="83">
        <f t="shared" si="78"/>
        <v>0</v>
      </c>
      <c r="P566" s="83">
        <f t="shared" si="79"/>
        <v>0</v>
      </c>
      <c r="Q566" s="46">
        <f t="shared" si="80"/>
        <v>0</v>
      </c>
      <c r="R566" s="868">
        <f t="shared" si="81"/>
        <v>0</v>
      </c>
      <c r="S566" s="82"/>
      <c r="T566" s="82"/>
      <c r="U566" s="82"/>
      <c r="V566" s="82"/>
      <c r="W566" s="82"/>
      <c r="X566" s="82"/>
      <c r="Y566" s="82"/>
      <c r="Z566" s="82"/>
      <c r="AA566" s="82"/>
      <c r="AB566" s="82"/>
      <c r="AC566" s="82"/>
      <c r="AD566" s="82"/>
      <c r="AE566" s="82"/>
      <c r="AF566" s="82"/>
      <c r="AG566" s="82"/>
    </row>
    <row r="567" spans="1:33" ht="13.8" outlineLevel="1" thickBot="1" x14ac:dyDescent="0.3">
      <c r="A567" s="796"/>
      <c r="B567" s="796"/>
      <c r="C567" s="796"/>
      <c r="D567" s="796"/>
      <c r="E567" s="796"/>
      <c r="H567" s="126" t="s">
        <v>172</v>
      </c>
      <c r="I567" s="111">
        <f>'SITE 5'!$C$366</f>
        <v>0</v>
      </c>
      <c r="J567" s="111">
        <f>'SITE 5'!$D$366</f>
        <v>0</v>
      </c>
      <c r="K567" s="121">
        <f t="shared" si="77"/>
        <v>0</v>
      </c>
      <c r="L567" s="83">
        <f>K567*10</f>
        <v>0</v>
      </c>
      <c r="M567" s="180">
        <f>'SITE 5'!$F$366</f>
        <v>0</v>
      </c>
      <c r="N567" s="181">
        <f>(L567/10)*'SITE 1'!$W$7*M567*('SITE 1'!$W$5+'SITE 1'!$X$4)</f>
        <v>0</v>
      </c>
      <c r="O567" s="83">
        <f t="shared" si="78"/>
        <v>0</v>
      </c>
      <c r="P567" s="83">
        <f t="shared" si="79"/>
        <v>0</v>
      </c>
      <c r="Q567" s="46">
        <f t="shared" si="80"/>
        <v>0</v>
      </c>
      <c r="R567" s="868">
        <f t="shared" si="81"/>
        <v>0</v>
      </c>
      <c r="S567" s="82"/>
      <c r="T567" s="82"/>
      <c r="U567" s="82"/>
      <c r="V567" s="82"/>
      <c r="W567" s="82"/>
      <c r="X567" s="82"/>
      <c r="Y567" s="82"/>
      <c r="Z567" s="82"/>
      <c r="AA567" s="82"/>
      <c r="AB567" s="82"/>
      <c r="AC567" s="82"/>
      <c r="AD567" s="82"/>
      <c r="AE567" s="82"/>
      <c r="AF567" s="82"/>
      <c r="AG567" s="82"/>
    </row>
    <row r="568" spans="1:33" outlineLevel="1" x14ac:dyDescent="0.25">
      <c r="A568" s="796"/>
      <c r="B568" s="796"/>
      <c r="C568" s="796"/>
      <c r="D568" s="796"/>
      <c r="E568" s="796"/>
      <c r="H568" s="127" t="s">
        <v>214</v>
      </c>
      <c r="I568" s="128">
        <f>'SITE 5'!$C$367</f>
        <v>0</v>
      </c>
      <c r="J568" s="129">
        <f>'SITE 5'!$D$367</f>
        <v>0</v>
      </c>
      <c r="K568" s="130">
        <f>K557+K565</f>
        <v>0</v>
      </c>
      <c r="L568" s="212">
        <f>L557+L565</f>
        <v>0</v>
      </c>
      <c r="M568" s="182" t="e">
        <f>'SITE 5'!$F$367</f>
        <v>#DIV/0!</v>
      </c>
      <c r="N568" s="183">
        <f>'SITE 5'!$G$367</f>
        <v>0</v>
      </c>
      <c r="O568" s="83"/>
      <c r="P568" s="83"/>
      <c r="Q568" s="93"/>
      <c r="R568" s="93"/>
      <c r="S568" s="82"/>
      <c r="T568" s="82"/>
      <c r="U568" s="82"/>
      <c r="V568" s="82"/>
      <c r="W568" s="82"/>
      <c r="X568" s="82"/>
      <c r="Y568" s="82"/>
      <c r="Z568" s="82"/>
      <c r="AA568" s="82"/>
      <c r="AB568" s="82"/>
      <c r="AC568" s="82"/>
      <c r="AD568" s="82"/>
      <c r="AE568" s="82"/>
      <c r="AF568" s="82"/>
      <c r="AG568" s="82"/>
    </row>
    <row r="569" spans="1:33" ht="27" outlineLevel="1" thickBot="1" x14ac:dyDescent="0.3">
      <c r="A569" s="796"/>
      <c r="B569" s="796"/>
      <c r="C569" s="796"/>
      <c r="D569" s="796"/>
      <c r="E569" s="796"/>
      <c r="H569" s="132" t="s">
        <v>213</v>
      </c>
      <c r="I569" s="133">
        <f>'SITE 5'!$C$368</f>
        <v>0</v>
      </c>
      <c r="J569" s="134">
        <f>'SITE 5'!$D$368</f>
        <v>0</v>
      </c>
      <c r="K569" s="135">
        <f>SUM(K557:K567)-K568</f>
        <v>0</v>
      </c>
      <c r="L569" s="212">
        <f>L558+L559+L560+L561+L562+L563+L564+L566+L567</f>
        <v>0</v>
      </c>
      <c r="M569" s="182" t="e">
        <f>'SITE 5'!$F$368</f>
        <v>#DIV/0!</v>
      </c>
      <c r="N569" s="183">
        <f>'SITE 5'!$G$368</f>
        <v>0</v>
      </c>
      <c r="O569" s="93">
        <f>SUM(O557:O567)</f>
        <v>0</v>
      </c>
      <c r="P569" s="93">
        <f>SUM(P557:P567)</f>
        <v>0</v>
      </c>
      <c r="Q569" s="93">
        <f>SUM(Q557:Q567)</f>
        <v>0</v>
      </c>
      <c r="R569" s="93">
        <f>SUM(R557:R567)</f>
        <v>0</v>
      </c>
      <c r="S569" s="93">
        <f>'SITE 5'!$C$390</f>
        <v>0</v>
      </c>
      <c r="T569" s="93" t="e">
        <f>'SITE 5'!$D$390</f>
        <v>#DIV/0!</v>
      </c>
      <c r="U569" s="93">
        <f>'SITE 5'!$E$390</f>
        <v>0</v>
      </c>
      <c r="V569" s="93">
        <f>'SITE 5'!$C$408</f>
        <v>0</v>
      </c>
      <c r="W569" s="93" t="e">
        <f>'SITE 5'!$D$408</f>
        <v>#DIV/0!</v>
      </c>
      <c r="X569" s="93">
        <f>'SITE 5'!$E$408</f>
        <v>0</v>
      </c>
      <c r="Y569" s="93">
        <f>'SITE 5'!$C$384</f>
        <v>0</v>
      </c>
      <c r="Z569" s="93" t="e">
        <f>'SITE 5'!$D$384</f>
        <v>#DIV/0!</v>
      </c>
      <c r="AA569" s="93">
        <f>'SITE 5'!$E$384</f>
        <v>0</v>
      </c>
      <c r="AB569" s="93">
        <f>'SITE 5'!$C$414</f>
        <v>0</v>
      </c>
      <c r="AC569" s="93" t="e">
        <f>'SITE 5'!$D$414</f>
        <v>#DIV/0!</v>
      </c>
      <c r="AD569" s="93">
        <f>'SITE 5'!$E$414</f>
        <v>0</v>
      </c>
      <c r="AE569" s="93">
        <f>'SITE 5'!$C$422</f>
        <v>0</v>
      </c>
      <c r="AF569" s="93" t="e">
        <f>'SITE 5'!$D$422</f>
        <v>#DIV/0!</v>
      </c>
      <c r="AG569" s="93">
        <f>'SITE 5'!$E$422</f>
        <v>0</v>
      </c>
    </row>
    <row r="570" spans="1:33" outlineLevel="1" x14ac:dyDescent="0.25">
      <c r="A570" s="796"/>
      <c r="B570" s="796"/>
      <c r="C570" s="796"/>
      <c r="D570" s="796"/>
      <c r="E570" s="796"/>
      <c r="AB570" s="77" t="e">
        <f>AB569/(J568+J569)</f>
        <v>#DIV/0!</v>
      </c>
    </row>
    <row r="571" spans="1:33" ht="52.8" outlineLevel="1" x14ac:dyDescent="0.25">
      <c r="A571" s="796"/>
      <c r="B571" s="796"/>
      <c r="C571" s="796"/>
      <c r="D571" s="796"/>
      <c r="E571" s="796"/>
      <c r="H571" s="104" t="str">
        <f>'SITE 6'!$B$351</f>
        <v>CAL 3/5 ANS</v>
      </c>
      <c r="I571" s="83" t="s">
        <v>286</v>
      </c>
      <c r="J571" s="83" t="s">
        <v>285</v>
      </c>
      <c r="K571" s="83" t="s">
        <v>284</v>
      </c>
      <c r="L571" s="83" t="s">
        <v>468</v>
      </c>
      <c r="M571" s="83" t="s">
        <v>287</v>
      </c>
      <c r="N571" s="83" t="s">
        <v>298</v>
      </c>
      <c r="O571" s="911"/>
      <c r="P571" s="911"/>
    </row>
    <row r="572" spans="1:33" ht="13.8" outlineLevel="1" thickBot="1" x14ac:dyDescent="0.3">
      <c r="A572" s="796"/>
      <c r="B572" s="796"/>
      <c r="C572" s="796"/>
      <c r="D572" s="796"/>
      <c r="E572" s="796"/>
      <c r="H572" s="104" t="str">
        <f>'SITE 6'!$H$351</f>
        <v>SITE 6</v>
      </c>
      <c r="I572" s="103">
        <f>'SITE 6'!$O$452</f>
        <v>0</v>
      </c>
      <c r="J572" s="103">
        <f>'SITE 6'!$O$476</f>
        <v>0</v>
      </c>
      <c r="K572" s="103">
        <f>'SITE 6'!$O$433</f>
        <v>0</v>
      </c>
      <c r="L572" s="178" t="e">
        <f>M572/(L586+L585)</f>
        <v>#DIV/0!</v>
      </c>
      <c r="M572" s="178">
        <f>'SITE 6'!$O$433-'SITE 6'!$O$415-'SITE 6'!$O$384</f>
        <v>0</v>
      </c>
      <c r="N572" s="178">
        <f>'SITE 6'!$O$433-'SITE 6'!$O$415+'SITE 6'!$E$422</f>
        <v>0</v>
      </c>
      <c r="O572" s="912"/>
      <c r="P572" s="912"/>
    </row>
    <row r="573" spans="1:33" ht="66" outlineLevel="1" x14ac:dyDescent="0.25">
      <c r="A573" s="796"/>
      <c r="B573" s="796"/>
      <c r="C573" s="796"/>
      <c r="D573" s="796"/>
      <c r="E573" s="796"/>
      <c r="H573" s="116"/>
      <c r="I573" s="117" t="s">
        <v>220</v>
      </c>
      <c r="J573" s="117" t="s">
        <v>215</v>
      </c>
      <c r="K573" s="118" t="s">
        <v>427</v>
      </c>
      <c r="L573" s="83" t="s">
        <v>339</v>
      </c>
      <c r="M573" s="179" t="s">
        <v>2</v>
      </c>
      <c r="N573" s="179" t="s">
        <v>524</v>
      </c>
      <c r="O573" s="86" t="s">
        <v>521</v>
      </c>
      <c r="P573" s="86" t="s">
        <v>520</v>
      </c>
      <c r="Q573" s="86" t="s">
        <v>291</v>
      </c>
      <c r="R573" s="86" t="s">
        <v>292</v>
      </c>
      <c r="S573" s="81" t="s">
        <v>293</v>
      </c>
      <c r="T573" s="81" t="s">
        <v>299</v>
      </c>
      <c r="U573" s="81" t="s">
        <v>300</v>
      </c>
      <c r="V573" s="81" t="s">
        <v>294</v>
      </c>
      <c r="W573" s="81" t="s">
        <v>301</v>
      </c>
      <c r="X573" s="81" t="s">
        <v>302</v>
      </c>
      <c r="Y573" s="81" t="s">
        <v>296</v>
      </c>
      <c r="Z573" s="81" t="s">
        <v>303</v>
      </c>
      <c r="AA573" s="81" t="s">
        <v>304</v>
      </c>
      <c r="AB573" s="81" t="s">
        <v>297</v>
      </c>
      <c r="AC573" s="81" t="s">
        <v>305</v>
      </c>
      <c r="AD573" s="81" t="s">
        <v>306</v>
      </c>
      <c r="AE573" s="81" t="s">
        <v>295</v>
      </c>
      <c r="AF573" s="81" t="s">
        <v>307</v>
      </c>
      <c r="AG573" s="81" t="s">
        <v>308</v>
      </c>
    </row>
    <row r="574" spans="1:33" outlineLevel="1" x14ac:dyDescent="0.25">
      <c r="A574" s="796"/>
      <c r="B574" s="796"/>
      <c r="C574" s="796"/>
      <c r="D574" s="796"/>
      <c r="E574" s="796"/>
      <c r="H574" s="120" t="s">
        <v>278</v>
      </c>
      <c r="I574" s="111">
        <f>'SITE 6'!$C$356</f>
        <v>0</v>
      </c>
      <c r="J574" s="111">
        <f>'SITE 6'!$D$356</f>
        <v>0</v>
      </c>
      <c r="K574" s="121">
        <f>I574*J574</f>
        <v>0</v>
      </c>
      <c r="L574" s="215">
        <f>K574*10</f>
        <v>0</v>
      </c>
      <c r="M574" s="180">
        <f>'SITE 6'!$F$356</f>
        <v>0</v>
      </c>
      <c r="N574" s="181">
        <f>(L574/10)*'SITE 1'!$W$8*M574*('SITE 1'!$W$4+'SITE 1'!$X$4)</f>
        <v>0</v>
      </c>
      <c r="O574" s="83">
        <f>IF(I574&gt;0,J574*7,0)</f>
        <v>0</v>
      </c>
      <c r="P574" s="83">
        <f>IF(I574&gt;48,3*J574,0)</f>
        <v>0</v>
      </c>
      <c r="Q574" s="46">
        <f>J574*12.5</f>
        <v>0</v>
      </c>
      <c r="R574" s="868">
        <f>IF(I574&gt;49,((I574/8)*J574*11.5),(((I574/8)-1)*J574*11.5))</f>
        <v>0</v>
      </c>
      <c r="S574" s="82"/>
      <c r="T574" s="82"/>
      <c r="U574" s="82"/>
      <c r="V574" s="82"/>
      <c r="W574" s="82"/>
      <c r="X574" s="82"/>
      <c r="Y574" s="82"/>
      <c r="Z574" s="82"/>
      <c r="AA574" s="82"/>
      <c r="AB574" s="82"/>
      <c r="AC574" s="82"/>
      <c r="AD574" s="82"/>
      <c r="AE574" s="82"/>
      <c r="AF574" s="82"/>
      <c r="AG574" s="82"/>
    </row>
    <row r="575" spans="1:33" outlineLevel="1" x14ac:dyDescent="0.25">
      <c r="A575" s="796"/>
      <c r="B575" s="796"/>
      <c r="C575" s="796"/>
      <c r="D575" s="796"/>
      <c r="E575" s="796"/>
      <c r="H575" s="123" t="s">
        <v>167</v>
      </c>
      <c r="I575" s="111">
        <f>'SITE 6'!$C$357</f>
        <v>0</v>
      </c>
      <c r="J575" s="111">
        <f>'SITE 6'!$D$357</f>
        <v>0</v>
      </c>
      <c r="K575" s="121">
        <f t="shared" ref="K575:K584" si="83">I575*J575</f>
        <v>0</v>
      </c>
      <c r="L575" s="83">
        <f>K575*10</f>
        <v>0</v>
      </c>
      <c r="M575" s="180">
        <f>'SITE 6'!$F$357</f>
        <v>0</v>
      </c>
      <c r="N575" s="181">
        <f>(L575/10)*'SITE 1'!$W$7*M575*('SITE 1'!$W$5+'SITE 1'!$X$4)</f>
        <v>0</v>
      </c>
      <c r="O575" s="83">
        <f t="shared" ref="O575:O584" si="84">IF(I575&gt;0,J575*7,0)</f>
        <v>0</v>
      </c>
      <c r="P575" s="83">
        <f t="shared" ref="P575:P584" si="85">IF(I575&gt;48,3*J575,0)</f>
        <v>0</v>
      </c>
      <c r="Q575" s="46">
        <f t="shared" ref="Q575:Q584" si="86">J575*12.5</f>
        <v>0</v>
      </c>
      <c r="R575" s="868">
        <f t="shared" ref="R575:R584" si="87">IF(I575&gt;49,((I575/8)*J575*11.5),(((I575/8)-1)*J575*11.5))</f>
        <v>0</v>
      </c>
      <c r="S575" s="82"/>
      <c r="T575" s="82"/>
      <c r="U575" s="82"/>
      <c r="V575" s="82"/>
      <c r="W575" s="82"/>
      <c r="X575" s="82"/>
      <c r="Y575" s="82"/>
      <c r="Z575" s="82"/>
      <c r="AA575" s="82"/>
      <c r="AB575" s="82"/>
      <c r="AC575" s="82"/>
      <c r="AD575" s="82"/>
      <c r="AE575" s="82"/>
      <c r="AF575" s="82"/>
      <c r="AG575" s="82"/>
    </row>
    <row r="576" spans="1:33" outlineLevel="1" x14ac:dyDescent="0.25">
      <c r="A576" s="796"/>
      <c r="B576" s="796"/>
      <c r="C576" s="796"/>
      <c r="D576" s="796"/>
      <c r="E576" s="796"/>
      <c r="H576" s="123" t="s">
        <v>8</v>
      </c>
      <c r="I576" s="111">
        <f>'SITE 6'!$C$358</f>
        <v>0</v>
      </c>
      <c r="J576" s="111">
        <f>'SITE 6'!$D$358</f>
        <v>0</v>
      </c>
      <c r="K576" s="121">
        <f t="shared" si="83"/>
        <v>0</v>
      </c>
      <c r="L576" s="83">
        <f t="shared" ref="L576:L581" si="88">K576*10</f>
        <v>0</v>
      </c>
      <c r="M576" s="180">
        <f>'SITE 6'!$F$358</f>
        <v>0</v>
      </c>
      <c r="N576" s="181">
        <f>(L576/10)*'SITE 1'!$W$7*M576*('SITE 1'!$W$5+'SITE 1'!$X$4)</f>
        <v>0</v>
      </c>
      <c r="O576" s="83">
        <f t="shared" si="84"/>
        <v>0</v>
      </c>
      <c r="P576" s="83">
        <f t="shared" si="85"/>
        <v>0</v>
      </c>
      <c r="Q576" s="46">
        <f t="shared" si="86"/>
        <v>0</v>
      </c>
      <c r="R576" s="868">
        <f t="shared" si="87"/>
        <v>0</v>
      </c>
      <c r="S576" s="82"/>
      <c r="T576" s="82"/>
      <c r="U576" s="82"/>
      <c r="V576" s="82"/>
      <c r="W576" s="82"/>
      <c r="X576" s="82"/>
      <c r="Y576" s="82"/>
      <c r="Z576" s="82"/>
      <c r="AA576" s="82"/>
      <c r="AB576" s="82"/>
      <c r="AC576" s="82"/>
      <c r="AD576" s="82"/>
      <c r="AE576" s="82"/>
      <c r="AF576" s="82"/>
      <c r="AG576" s="82"/>
    </row>
    <row r="577" spans="1:33" outlineLevel="1" x14ac:dyDescent="0.25">
      <c r="A577" s="796"/>
      <c r="B577" s="796"/>
      <c r="C577" s="796"/>
      <c r="D577" s="796"/>
      <c r="E577" s="796"/>
      <c r="H577" s="123" t="s">
        <v>9</v>
      </c>
      <c r="I577" s="111">
        <f>'SITE 6'!$C$359</f>
        <v>0</v>
      </c>
      <c r="J577" s="111">
        <f>'SITE 6'!$D$359</f>
        <v>0</v>
      </c>
      <c r="K577" s="121">
        <f t="shared" si="83"/>
        <v>0</v>
      </c>
      <c r="L577" s="83">
        <f t="shared" si="88"/>
        <v>0</v>
      </c>
      <c r="M577" s="180">
        <f>'SITE 6'!$F$359</f>
        <v>0</v>
      </c>
      <c r="N577" s="181">
        <f>(L577/10)*'SITE 1'!$W$7*M577*('SITE 1'!$W$5+'SITE 1'!$X$4)</f>
        <v>0</v>
      </c>
      <c r="O577" s="83">
        <f t="shared" si="84"/>
        <v>0</v>
      </c>
      <c r="P577" s="83">
        <f t="shared" si="85"/>
        <v>0</v>
      </c>
      <c r="Q577" s="46">
        <f t="shared" si="86"/>
        <v>0</v>
      </c>
      <c r="R577" s="868">
        <f t="shared" si="87"/>
        <v>0</v>
      </c>
      <c r="S577" s="82"/>
      <c r="T577" s="82"/>
      <c r="U577" s="82"/>
      <c r="V577" s="82"/>
      <c r="W577" s="82"/>
      <c r="X577" s="82"/>
      <c r="Y577" s="82"/>
      <c r="Z577" s="82"/>
      <c r="AA577" s="82"/>
      <c r="AB577" s="82"/>
      <c r="AC577" s="82"/>
      <c r="AD577" s="82"/>
      <c r="AE577" s="82"/>
      <c r="AF577" s="82"/>
      <c r="AG577" s="82"/>
    </row>
    <row r="578" spans="1:33" outlineLevel="1" x14ac:dyDescent="0.25">
      <c r="A578" s="796"/>
      <c r="B578" s="796"/>
      <c r="C578" s="796"/>
      <c r="D578" s="796"/>
      <c r="E578" s="796"/>
      <c r="H578" s="124" t="s">
        <v>10</v>
      </c>
      <c r="I578" s="125">
        <f>'SITE 6'!$C$360</f>
        <v>0</v>
      </c>
      <c r="J578" s="111">
        <f>'SITE 6'!$D$360</f>
        <v>0</v>
      </c>
      <c r="K578" s="121">
        <f t="shared" si="83"/>
        <v>0</v>
      </c>
      <c r="L578" s="83">
        <f t="shared" si="88"/>
        <v>0</v>
      </c>
      <c r="M578" s="180">
        <f>'SITE 6'!$F$360</f>
        <v>0</v>
      </c>
      <c r="N578" s="181">
        <f>(L578/10)*'SITE 1'!$W$7*M578*('SITE 1'!$W$5+'SITE 1'!$X$4)</f>
        <v>0</v>
      </c>
      <c r="O578" s="83">
        <f t="shared" si="84"/>
        <v>0</v>
      </c>
      <c r="P578" s="83">
        <f t="shared" si="85"/>
        <v>0</v>
      </c>
      <c r="Q578" s="46">
        <f t="shared" si="86"/>
        <v>0</v>
      </c>
      <c r="R578" s="868">
        <f t="shared" si="87"/>
        <v>0</v>
      </c>
      <c r="S578" s="82"/>
      <c r="T578" s="82"/>
      <c r="U578" s="82"/>
      <c r="V578" s="82"/>
      <c r="W578" s="82"/>
      <c r="X578" s="82"/>
      <c r="Y578" s="82"/>
      <c r="Z578" s="82"/>
      <c r="AA578" s="82"/>
      <c r="AB578" s="82"/>
      <c r="AC578" s="82"/>
      <c r="AD578" s="82"/>
      <c r="AE578" s="82"/>
      <c r="AF578" s="82"/>
      <c r="AG578" s="82"/>
    </row>
    <row r="579" spans="1:33" outlineLevel="1" x14ac:dyDescent="0.25">
      <c r="A579" s="796"/>
      <c r="B579" s="796"/>
      <c r="C579" s="796"/>
      <c r="D579" s="796"/>
      <c r="E579" s="796"/>
      <c r="H579" s="124" t="s">
        <v>11</v>
      </c>
      <c r="I579" s="125">
        <f>'SITE 6'!$C$361</f>
        <v>0</v>
      </c>
      <c r="J579" s="111">
        <f>'SITE 6'!$D$361</f>
        <v>0</v>
      </c>
      <c r="K579" s="121">
        <f t="shared" si="83"/>
        <v>0</v>
      </c>
      <c r="L579" s="83">
        <f t="shared" si="88"/>
        <v>0</v>
      </c>
      <c r="M579" s="180">
        <f>'SITE 6'!$F$361</f>
        <v>0</v>
      </c>
      <c r="N579" s="181">
        <f>(L579/10)*'SITE 1'!$W$7*M579*('SITE 1'!$W$5+'SITE 1'!$X$4)</f>
        <v>0</v>
      </c>
      <c r="O579" s="83">
        <f t="shared" si="84"/>
        <v>0</v>
      </c>
      <c r="P579" s="83">
        <f t="shared" si="85"/>
        <v>0</v>
      </c>
      <c r="Q579" s="46">
        <f t="shared" si="86"/>
        <v>0</v>
      </c>
      <c r="R579" s="868">
        <f t="shared" si="87"/>
        <v>0</v>
      </c>
      <c r="S579" s="82"/>
      <c r="T579" s="82"/>
      <c r="U579" s="82"/>
      <c r="V579" s="82"/>
      <c r="W579" s="82"/>
      <c r="X579" s="82"/>
      <c r="Y579" s="82"/>
      <c r="Z579" s="82"/>
      <c r="AA579" s="82"/>
      <c r="AB579" s="82"/>
      <c r="AC579" s="82"/>
      <c r="AD579" s="82"/>
      <c r="AE579" s="82"/>
      <c r="AF579" s="82"/>
      <c r="AG579" s="82"/>
    </row>
    <row r="580" spans="1:33" outlineLevel="1" x14ac:dyDescent="0.25">
      <c r="A580" s="796"/>
      <c r="B580" s="796"/>
      <c r="C580" s="796"/>
      <c r="D580" s="796"/>
      <c r="E580" s="796"/>
      <c r="H580" s="124" t="s">
        <v>12</v>
      </c>
      <c r="I580" s="125">
        <f>'SITE 6'!$C$362</f>
        <v>0</v>
      </c>
      <c r="J580" s="111">
        <f>'SITE 6'!$D$362</f>
        <v>0</v>
      </c>
      <c r="K580" s="121">
        <f t="shared" si="83"/>
        <v>0</v>
      </c>
      <c r="L580" s="83">
        <f t="shared" si="88"/>
        <v>0</v>
      </c>
      <c r="M580" s="180">
        <f>'SITE 6'!$F$362</f>
        <v>0</v>
      </c>
      <c r="N580" s="181">
        <f>(L580/10)*'SITE 1'!$W$7*M580*('SITE 1'!$W$5+'SITE 1'!$X$4)</f>
        <v>0</v>
      </c>
      <c r="O580" s="83">
        <f t="shared" si="84"/>
        <v>0</v>
      </c>
      <c r="P580" s="83">
        <f t="shared" si="85"/>
        <v>0</v>
      </c>
      <c r="Q580" s="46">
        <f t="shared" si="86"/>
        <v>0</v>
      </c>
      <c r="R580" s="868">
        <f t="shared" si="87"/>
        <v>0</v>
      </c>
      <c r="S580" s="82"/>
      <c r="T580" s="82"/>
      <c r="U580" s="82"/>
      <c r="V580" s="82"/>
      <c r="W580" s="82"/>
      <c r="X580" s="82"/>
      <c r="Y580" s="82"/>
      <c r="Z580" s="82"/>
      <c r="AA580" s="82"/>
      <c r="AB580" s="82"/>
      <c r="AC580" s="82"/>
      <c r="AD580" s="82"/>
      <c r="AE580" s="82"/>
      <c r="AF580" s="82"/>
      <c r="AG580" s="82"/>
    </row>
    <row r="581" spans="1:33" outlineLevel="1" x14ac:dyDescent="0.25">
      <c r="A581" s="796"/>
      <c r="B581" s="796"/>
      <c r="C581" s="796"/>
      <c r="D581" s="796"/>
      <c r="E581" s="796"/>
      <c r="H581" s="124" t="s">
        <v>13</v>
      </c>
      <c r="I581" s="125">
        <f>'SITE 6'!$C$363</f>
        <v>0</v>
      </c>
      <c r="J581" s="111">
        <f>'SITE 6'!$D$363</f>
        <v>0</v>
      </c>
      <c r="K581" s="121">
        <f t="shared" si="83"/>
        <v>0</v>
      </c>
      <c r="L581" s="83">
        <f t="shared" si="88"/>
        <v>0</v>
      </c>
      <c r="M581" s="180">
        <f>'SITE 6'!$F$363</f>
        <v>0</v>
      </c>
      <c r="N581" s="181">
        <f>(L581/10)*'SITE 1'!$W$7*M581*('SITE 1'!$W$5+'SITE 1'!$X$4)</f>
        <v>0</v>
      </c>
      <c r="O581" s="83">
        <f t="shared" si="84"/>
        <v>0</v>
      </c>
      <c r="P581" s="83">
        <f t="shared" si="85"/>
        <v>0</v>
      </c>
      <c r="Q581" s="46">
        <f t="shared" si="86"/>
        <v>0</v>
      </c>
      <c r="R581" s="868">
        <f t="shared" si="87"/>
        <v>0</v>
      </c>
      <c r="S581" s="82"/>
      <c r="T581" s="82"/>
      <c r="U581" s="82"/>
      <c r="V581" s="82"/>
      <c r="W581" s="82"/>
      <c r="X581" s="82"/>
      <c r="Y581" s="82"/>
      <c r="Z581" s="82"/>
      <c r="AA581" s="82"/>
      <c r="AB581" s="82"/>
      <c r="AC581" s="82"/>
      <c r="AD581" s="82"/>
      <c r="AE581" s="82"/>
      <c r="AF581" s="82"/>
      <c r="AG581" s="82"/>
    </row>
    <row r="582" spans="1:33" outlineLevel="1" x14ac:dyDescent="0.25">
      <c r="A582" s="796"/>
      <c r="B582" s="796"/>
      <c r="C582" s="796"/>
      <c r="D582" s="796"/>
      <c r="E582" s="796"/>
      <c r="H582" s="120" t="s">
        <v>271</v>
      </c>
      <c r="I582" s="111">
        <f>'SITE 6'!$C$364</f>
        <v>0</v>
      </c>
      <c r="J582" s="111">
        <f>'SITE 6'!$D$364</f>
        <v>0</v>
      </c>
      <c r="K582" s="121">
        <f t="shared" si="83"/>
        <v>0</v>
      </c>
      <c r="L582" s="215">
        <f>K582*10</f>
        <v>0</v>
      </c>
      <c r="M582" s="180">
        <f>'SITE 6'!$F$364</f>
        <v>0</v>
      </c>
      <c r="N582" s="181">
        <f>(L582/10)*'SITE 1'!$W$8*M582*('SITE 1'!$W$4+'SITE 1'!$X$4)</f>
        <v>0</v>
      </c>
      <c r="O582" s="83">
        <f t="shared" si="84"/>
        <v>0</v>
      </c>
      <c r="P582" s="83">
        <f t="shared" si="85"/>
        <v>0</v>
      </c>
      <c r="Q582" s="46">
        <f t="shared" si="86"/>
        <v>0</v>
      </c>
      <c r="R582" s="868">
        <f t="shared" si="87"/>
        <v>0</v>
      </c>
      <c r="S582" s="82"/>
      <c r="T582" s="82"/>
      <c r="U582" s="82"/>
      <c r="V582" s="82"/>
      <c r="W582" s="82"/>
      <c r="X582" s="82"/>
      <c r="Y582" s="82"/>
      <c r="Z582" s="82"/>
      <c r="AA582" s="82"/>
      <c r="AB582" s="82"/>
      <c r="AC582" s="82"/>
      <c r="AD582" s="82"/>
      <c r="AE582" s="82"/>
      <c r="AF582" s="82"/>
      <c r="AG582" s="82"/>
    </row>
    <row r="583" spans="1:33" outlineLevel="1" x14ac:dyDescent="0.25">
      <c r="A583" s="796"/>
      <c r="B583" s="796"/>
      <c r="C583" s="796"/>
      <c r="D583" s="796"/>
      <c r="E583" s="796"/>
      <c r="H583" s="126" t="s">
        <v>171</v>
      </c>
      <c r="I583" s="111">
        <f>'SITE 6'!$C$365</f>
        <v>0</v>
      </c>
      <c r="J583" s="111">
        <f>'SITE 6'!$D$365</f>
        <v>0</v>
      </c>
      <c r="K583" s="121">
        <f t="shared" si="83"/>
        <v>0</v>
      </c>
      <c r="L583" s="83">
        <f>K583*10</f>
        <v>0</v>
      </c>
      <c r="M583" s="180">
        <f>'SITE 6'!$F$365</f>
        <v>0</v>
      </c>
      <c r="N583" s="181">
        <f>(L583/10)*'SITE 1'!$W$7*M583*('SITE 1'!$W$5+'SITE 1'!$X$4)</f>
        <v>0</v>
      </c>
      <c r="O583" s="83">
        <f t="shared" si="84"/>
        <v>0</v>
      </c>
      <c r="P583" s="83">
        <f t="shared" si="85"/>
        <v>0</v>
      </c>
      <c r="Q583" s="46">
        <f t="shared" si="86"/>
        <v>0</v>
      </c>
      <c r="R583" s="868">
        <f t="shared" si="87"/>
        <v>0</v>
      </c>
      <c r="S583" s="82"/>
      <c r="T583" s="82"/>
      <c r="U583" s="82"/>
      <c r="V583" s="82"/>
      <c r="W583" s="82"/>
      <c r="X583" s="82"/>
      <c r="Y583" s="82"/>
      <c r="Z583" s="82"/>
      <c r="AA583" s="82"/>
      <c r="AB583" s="82"/>
      <c r="AC583" s="82"/>
      <c r="AD583" s="82"/>
      <c r="AE583" s="82"/>
      <c r="AF583" s="82"/>
      <c r="AG583" s="82"/>
    </row>
    <row r="584" spans="1:33" ht="13.8" outlineLevel="1" thickBot="1" x14ac:dyDescent="0.3">
      <c r="A584" s="796"/>
      <c r="B584" s="796"/>
      <c r="C584" s="796"/>
      <c r="D584" s="796"/>
      <c r="E584" s="796"/>
      <c r="H584" s="126" t="s">
        <v>172</v>
      </c>
      <c r="I584" s="111">
        <f>'SITE 6'!$C$366</f>
        <v>0</v>
      </c>
      <c r="J584" s="111">
        <f>'SITE 6'!$D$366</f>
        <v>0</v>
      </c>
      <c r="K584" s="121">
        <f t="shared" si="83"/>
        <v>0</v>
      </c>
      <c r="L584" s="83">
        <f>K584*10</f>
        <v>0</v>
      </c>
      <c r="M584" s="180">
        <f>'SITE 6'!$F$366</f>
        <v>0</v>
      </c>
      <c r="N584" s="181">
        <f>(L584/10)*'SITE 1'!$W$7*M584*('SITE 1'!$W$5+'SITE 1'!$X$4)</f>
        <v>0</v>
      </c>
      <c r="O584" s="83">
        <f t="shared" si="84"/>
        <v>0</v>
      </c>
      <c r="P584" s="83">
        <f t="shared" si="85"/>
        <v>0</v>
      </c>
      <c r="Q584" s="46">
        <f t="shared" si="86"/>
        <v>0</v>
      </c>
      <c r="R584" s="868">
        <f t="shared" si="87"/>
        <v>0</v>
      </c>
      <c r="S584" s="82"/>
      <c r="T584" s="82"/>
      <c r="U584" s="82"/>
      <c r="V584" s="82"/>
      <c r="W584" s="82"/>
      <c r="X584" s="82"/>
      <c r="Y584" s="82"/>
      <c r="Z584" s="82"/>
      <c r="AA584" s="82"/>
      <c r="AB584" s="82"/>
      <c r="AC584" s="82"/>
      <c r="AD584" s="82"/>
      <c r="AE584" s="82"/>
      <c r="AF584" s="82"/>
      <c r="AG584" s="82"/>
    </row>
    <row r="585" spans="1:33" outlineLevel="1" x14ac:dyDescent="0.25">
      <c r="A585" s="796"/>
      <c r="B585" s="796"/>
      <c r="C585" s="796"/>
      <c r="D585" s="796"/>
      <c r="E585" s="796"/>
      <c r="H585" s="127" t="s">
        <v>214</v>
      </c>
      <c r="I585" s="128">
        <f>'SITE 6'!$C$367</f>
        <v>0</v>
      </c>
      <c r="J585" s="129">
        <f>'SITE 6'!$D$367</f>
        <v>0</v>
      </c>
      <c r="K585" s="130">
        <f>K574+K582</f>
        <v>0</v>
      </c>
      <c r="L585" s="212">
        <f>L574+L582</f>
        <v>0</v>
      </c>
      <c r="M585" s="182" t="e">
        <f>'SITE 6'!$F$367</f>
        <v>#DIV/0!</v>
      </c>
      <c r="N585" s="183">
        <f>'SITE 6'!$G$367</f>
        <v>0</v>
      </c>
      <c r="O585" s="83"/>
      <c r="P585" s="83"/>
      <c r="Q585" s="93"/>
      <c r="R585" s="93"/>
      <c r="S585" s="82"/>
      <c r="T585" s="82"/>
      <c r="U585" s="82"/>
      <c r="V585" s="82"/>
      <c r="W585" s="82"/>
      <c r="X585" s="82"/>
      <c r="Y585" s="82"/>
      <c r="Z585" s="82"/>
      <c r="AA585" s="82"/>
      <c r="AB585" s="82"/>
      <c r="AC585" s="82"/>
      <c r="AD585" s="82"/>
      <c r="AE585" s="82"/>
      <c r="AF585" s="82"/>
      <c r="AG585" s="82"/>
    </row>
    <row r="586" spans="1:33" ht="27" outlineLevel="1" thickBot="1" x14ac:dyDescent="0.3">
      <c r="A586" s="796"/>
      <c r="B586" s="796"/>
      <c r="C586" s="796"/>
      <c r="D586" s="796"/>
      <c r="E586" s="796"/>
      <c r="H586" s="132" t="s">
        <v>213</v>
      </c>
      <c r="I586" s="133">
        <f>'SITE 6'!$C$368</f>
        <v>0</v>
      </c>
      <c r="J586" s="134">
        <f>'SITE 6'!$D$368</f>
        <v>0</v>
      </c>
      <c r="K586" s="135">
        <f>SUM(K574:K584)-K585</f>
        <v>0</v>
      </c>
      <c r="L586" s="212">
        <f>L575+L576+L577+L578+L579+L580+L581+L583+L584</f>
        <v>0</v>
      </c>
      <c r="M586" s="182" t="e">
        <f>'SITE 6'!$F$368</f>
        <v>#DIV/0!</v>
      </c>
      <c r="N586" s="183">
        <f>'SITE 6'!$G$368</f>
        <v>0</v>
      </c>
      <c r="O586" s="93">
        <f>SUM(O574:O584)</f>
        <v>0</v>
      </c>
      <c r="P586" s="93">
        <f>SUM(P574:P584)</f>
        <v>0</v>
      </c>
      <c r="Q586" s="93">
        <f>SUM(Q574:Q584)</f>
        <v>0</v>
      </c>
      <c r="R586" s="93">
        <f>SUM(R574:R584)</f>
        <v>0</v>
      </c>
      <c r="S586" s="93">
        <f>'SITE 6'!$C$390</f>
        <v>0</v>
      </c>
      <c r="T586" s="93" t="e">
        <f>'SITE 6'!$D$390</f>
        <v>#DIV/0!</v>
      </c>
      <c r="U586" s="93">
        <f>'SITE 6'!$E$390</f>
        <v>0</v>
      </c>
      <c r="V586" s="93">
        <f>'SITE 6'!$C$408</f>
        <v>0</v>
      </c>
      <c r="W586" s="93" t="e">
        <f>'SITE 6'!$D$408</f>
        <v>#DIV/0!</v>
      </c>
      <c r="X586" s="93">
        <f>'SITE 6'!$E$408</f>
        <v>0</v>
      </c>
      <c r="Y586" s="93">
        <f>'SITE 6'!$C$384</f>
        <v>0</v>
      </c>
      <c r="Z586" s="93" t="e">
        <f>'SITE 6'!$D$384</f>
        <v>#DIV/0!</v>
      </c>
      <c r="AA586" s="93">
        <f>'SITE 6'!$E$384</f>
        <v>0</v>
      </c>
      <c r="AB586" s="93">
        <f>'SITE 6'!$C$414</f>
        <v>0</v>
      </c>
      <c r="AC586" s="93" t="e">
        <f>'SITE 6'!$D$414</f>
        <v>#DIV/0!</v>
      </c>
      <c r="AD586" s="93">
        <f>'SITE 6'!$E$414</f>
        <v>0</v>
      </c>
      <c r="AE586" s="93">
        <f>'SITE 6'!$C$422</f>
        <v>0</v>
      </c>
      <c r="AF586" s="93" t="e">
        <f>'SITE 6'!$D$422</f>
        <v>#DIV/0!</v>
      </c>
      <c r="AG586" s="93">
        <f>'SITE 6'!$E$422</f>
        <v>0</v>
      </c>
    </row>
    <row r="587" spans="1:33" outlineLevel="1" x14ac:dyDescent="0.25">
      <c r="A587" s="796"/>
      <c r="B587" s="796"/>
      <c r="C587" s="796"/>
      <c r="D587" s="796"/>
      <c r="E587" s="796"/>
      <c r="AB587" s="77" t="e">
        <f>AB586/(J585+J586)</f>
        <v>#DIV/0!</v>
      </c>
    </row>
    <row r="588" spans="1:33" ht="52.8" outlineLevel="1" x14ac:dyDescent="0.25">
      <c r="A588" s="796"/>
      <c r="B588" s="796"/>
      <c r="C588" s="796"/>
      <c r="D588" s="796"/>
      <c r="E588" s="796"/>
      <c r="H588" s="104" t="str">
        <f>'SITE 7'!$B$351</f>
        <v>CAL 3/5 ANS</v>
      </c>
      <c r="I588" s="83" t="s">
        <v>286</v>
      </c>
      <c r="J588" s="83" t="s">
        <v>285</v>
      </c>
      <c r="K588" s="83" t="s">
        <v>284</v>
      </c>
      <c r="L588" s="83" t="s">
        <v>468</v>
      </c>
      <c r="M588" s="83" t="s">
        <v>287</v>
      </c>
      <c r="N588" s="83" t="s">
        <v>298</v>
      </c>
      <c r="O588" s="911"/>
      <c r="P588" s="911"/>
    </row>
    <row r="589" spans="1:33" ht="13.8" outlineLevel="1" thickBot="1" x14ac:dyDescent="0.3">
      <c r="A589" s="796"/>
      <c r="B589" s="796"/>
      <c r="C589" s="796"/>
      <c r="D589" s="796"/>
      <c r="E589" s="796"/>
      <c r="H589" s="104" t="str">
        <f>'SITE 7'!$H$351</f>
        <v>SITE 7</v>
      </c>
      <c r="I589" s="103">
        <f>'SITE 7'!$O$452</f>
        <v>0</v>
      </c>
      <c r="J589" s="103">
        <f>'SITE 7'!$O$476</f>
        <v>0</v>
      </c>
      <c r="K589" s="103">
        <f>'SITE 7'!$O$433</f>
        <v>0</v>
      </c>
      <c r="L589" s="178" t="e">
        <f>M589/(L603+L602)</f>
        <v>#DIV/0!</v>
      </c>
      <c r="M589" s="178">
        <f>'SITE 7'!$O$433-'SITE 7'!$O$415-'SITE 7'!$O$384</f>
        <v>0</v>
      </c>
      <c r="N589" s="178">
        <f>'SITE 7'!$O$433-'SITE 7'!$O$415+'SITE 7'!$E$422</f>
        <v>0</v>
      </c>
      <c r="O589" s="912"/>
      <c r="P589" s="912"/>
    </row>
    <row r="590" spans="1:33" ht="66" outlineLevel="1" x14ac:dyDescent="0.25">
      <c r="A590" s="796"/>
      <c r="B590" s="796"/>
      <c r="C590" s="796"/>
      <c r="D590" s="796"/>
      <c r="E590" s="796"/>
      <c r="H590" s="116"/>
      <c r="I590" s="117" t="s">
        <v>220</v>
      </c>
      <c r="J590" s="117" t="s">
        <v>215</v>
      </c>
      <c r="K590" s="118" t="s">
        <v>427</v>
      </c>
      <c r="L590" s="83" t="s">
        <v>339</v>
      </c>
      <c r="M590" s="179" t="s">
        <v>2</v>
      </c>
      <c r="N590" s="179" t="s">
        <v>524</v>
      </c>
      <c r="O590" s="86" t="s">
        <v>521</v>
      </c>
      <c r="P590" s="86" t="s">
        <v>520</v>
      </c>
      <c r="Q590" s="86" t="s">
        <v>291</v>
      </c>
      <c r="R590" s="86" t="s">
        <v>292</v>
      </c>
      <c r="S590" s="81" t="s">
        <v>293</v>
      </c>
      <c r="T590" s="81" t="s">
        <v>299</v>
      </c>
      <c r="U590" s="81" t="s">
        <v>300</v>
      </c>
      <c r="V590" s="81" t="s">
        <v>294</v>
      </c>
      <c r="W590" s="81" t="s">
        <v>301</v>
      </c>
      <c r="X590" s="81" t="s">
        <v>302</v>
      </c>
      <c r="Y590" s="81" t="s">
        <v>296</v>
      </c>
      <c r="Z590" s="81" t="s">
        <v>303</v>
      </c>
      <c r="AA590" s="81" t="s">
        <v>304</v>
      </c>
      <c r="AB590" s="81" t="s">
        <v>297</v>
      </c>
      <c r="AC590" s="81" t="s">
        <v>305</v>
      </c>
      <c r="AD590" s="81" t="s">
        <v>306</v>
      </c>
      <c r="AE590" s="81" t="s">
        <v>295</v>
      </c>
      <c r="AF590" s="81" t="s">
        <v>307</v>
      </c>
      <c r="AG590" s="81" t="s">
        <v>308</v>
      </c>
    </row>
    <row r="591" spans="1:33" outlineLevel="1" x14ac:dyDescent="0.25">
      <c r="A591" s="796"/>
      <c r="B591" s="796"/>
      <c r="C591" s="796"/>
      <c r="D591" s="796"/>
      <c r="E591" s="796"/>
      <c r="H591" s="120" t="s">
        <v>278</v>
      </c>
      <c r="I591" s="111">
        <f>'SITE 7'!$C$356</f>
        <v>0</v>
      </c>
      <c r="J591" s="111">
        <f>'SITE 7'!$D$356</f>
        <v>0</v>
      </c>
      <c r="K591" s="121">
        <f>I591*J591</f>
        <v>0</v>
      </c>
      <c r="L591" s="215">
        <f>K591*10</f>
        <v>0</v>
      </c>
      <c r="M591" s="180">
        <f>'SITE 7'!$F$356</f>
        <v>0</v>
      </c>
      <c r="N591" s="181">
        <f>(L591/10)*'SITE 1'!$W$8*M591*('SITE 1'!$W$4+'SITE 1'!$X$4)</f>
        <v>0</v>
      </c>
      <c r="O591" s="83">
        <f>IF(I591&gt;0,J591*7,0)</f>
        <v>0</v>
      </c>
      <c r="P591" s="83">
        <f>IF(I591&gt;48,3*J591,0)</f>
        <v>0</v>
      </c>
      <c r="Q591" s="46">
        <f>J591*12.5</f>
        <v>0</v>
      </c>
      <c r="R591" s="868">
        <f>IF(I591&gt;49,((I591/8)*J591*11.5),(((I591/8)-1)*J591*11.5))</f>
        <v>0</v>
      </c>
      <c r="S591" s="82"/>
      <c r="T591" s="82"/>
      <c r="U591" s="82"/>
      <c r="V591" s="82"/>
      <c r="W591" s="82"/>
      <c r="X591" s="82"/>
      <c r="Y591" s="82"/>
      <c r="Z591" s="82"/>
      <c r="AA591" s="82"/>
      <c r="AB591" s="82"/>
      <c r="AC591" s="82"/>
      <c r="AD591" s="82"/>
      <c r="AE591" s="82"/>
      <c r="AF591" s="82"/>
      <c r="AG591" s="82"/>
    </row>
    <row r="592" spans="1:33" outlineLevel="1" x14ac:dyDescent="0.25">
      <c r="A592" s="796"/>
      <c r="B592" s="796"/>
      <c r="C592" s="796"/>
      <c r="D592" s="796"/>
      <c r="E592" s="796"/>
      <c r="H592" s="123" t="s">
        <v>167</v>
      </c>
      <c r="I592" s="111">
        <f>'SITE 7'!$C$357</f>
        <v>0</v>
      </c>
      <c r="J592" s="111">
        <f>'SITE 7'!$D$357</f>
        <v>0</v>
      </c>
      <c r="K592" s="121">
        <f t="shared" ref="K592:K601" si="89">I592*J592</f>
        <v>0</v>
      </c>
      <c r="L592" s="83">
        <f>K592*10</f>
        <v>0</v>
      </c>
      <c r="M592" s="180">
        <f>'SITE 7'!$F$357</f>
        <v>0</v>
      </c>
      <c r="N592" s="181">
        <f>(L592/10)*'SITE 1'!$W$7*M592*('SITE 1'!$W$5+'SITE 1'!$X$4)</f>
        <v>0</v>
      </c>
      <c r="O592" s="83">
        <f t="shared" ref="O592:O601" si="90">IF(I592&gt;0,J592*7,0)</f>
        <v>0</v>
      </c>
      <c r="P592" s="83">
        <f t="shared" ref="P592:P601" si="91">IF(I592&gt;48,3*J592,0)</f>
        <v>0</v>
      </c>
      <c r="Q592" s="46">
        <f t="shared" ref="Q592:Q601" si="92">J592*12.5</f>
        <v>0</v>
      </c>
      <c r="R592" s="868">
        <f t="shared" ref="R592:R601" si="93">IF(I592&gt;49,((I592/8)*J592*11.5),(((I592/8)-1)*J592*11.5))</f>
        <v>0</v>
      </c>
      <c r="S592" s="82"/>
      <c r="T592" s="82"/>
      <c r="U592" s="82"/>
      <c r="V592" s="82"/>
      <c r="W592" s="82"/>
      <c r="X592" s="82"/>
      <c r="Y592" s="82"/>
      <c r="Z592" s="82"/>
      <c r="AA592" s="82"/>
      <c r="AB592" s="82"/>
      <c r="AC592" s="82"/>
      <c r="AD592" s="82"/>
      <c r="AE592" s="82"/>
      <c r="AF592" s="82"/>
      <c r="AG592" s="82"/>
    </row>
    <row r="593" spans="1:33" outlineLevel="1" x14ac:dyDescent="0.25">
      <c r="A593" s="796"/>
      <c r="B593" s="796"/>
      <c r="C593" s="796"/>
      <c r="D593" s="796"/>
      <c r="E593" s="796"/>
      <c r="H593" s="123" t="s">
        <v>8</v>
      </c>
      <c r="I593" s="111">
        <f>'SITE 7'!$C$358</f>
        <v>0</v>
      </c>
      <c r="J593" s="111">
        <f>'SITE 7'!$D$358</f>
        <v>0</v>
      </c>
      <c r="K593" s="121">
        <f t="shared" si="89"/>
        <v>0</v>
      </c>
      <c r="L593" s="83">
        <f t="shared" ref="L593:L598" si="94">K593*10</f>
        <v>0</v>
      </c>
      <c r="M593" s="180">
        <f>'SITE 7'!$F$358</f>
        <v>0</v>
      </c>
      <c r="N593" s="181">
        <f>(L593/10)*'SITE 1'!$W$7*M593*('SITE 1'!$W$5+'SITE 1'!$X$4)</f>
        <v>0</v>
      </c>
      <c r="O593" s="83">
        <f t="shared" si="90"/>
        <v>0</v>
      </c>
      <c r="P593" s="83">
        <f t="shared" si="91"/>
        <v>0</v>
      </c>
      <c r="Q593" s="46">
        <f t="shared" si="92"/>
        <v>0</v>
      </c>
      <c r="R593" s="868">
        <f t="shared" si="93"/>
        <v>0</v>
      </c>
      <c r="S593" s="82"/>
      <c r="T593" s="82"/>
      <c r="U593" s="82"/>
      <c r="V593" s="82"/>
      <c r="W593" s="82"/>
      <c r="X593" s="82"/>
      <c r="Y593" s="82"/>
      <c r="Z593" s="82"/>
      <c r="AA593" s="82"/>
      <c r="AB593" s="82"/>
      <c r="AC593" s="82"/>
      <c r="AD593" s="82"/>
      <c r="AE593" s="82"/>
      <c r="AF593" s="82"/>
      <c r="AG593" s="82"/>
    </row>
    <row r="594" spans="1:33" outlineLevel="1" x14ac:dyDescent="0.25">
      <c r="A594" s="796"/>
      <c r="B594" s="796"/>
      <c r="C594" s="796"/>
      <c r="D594" s="796"/>
      <c r="E594" s="796"/>
      <c r="H594" s="123" t="s">
        <v>9</v>
      </c>
      <c r="I594" s="111">
        <f>'SITE 7'!$C$359</f>
        <v>0</v>
      </c>
      <c r="J594" s="111">
        <f>'SITE 7'!$D$359</f>
        <v>0</v>
      </c>
      <c r="K594" s="121">
        <f t="shared" si="89"/>
        <v>0</v>
      </c>
      <c r="L594" s="83">
        <f t="shared" si="94"/>
        <v>0</v>
      </c>
      <c r="M594" s="180">
        <f>'SITE 7'!$F$359</f>
        <v>0</v>
      </c>
      <c r="N594" s="181">
        <f>(L594/10)*'SITE 1'!$W$7*M594*('SITE 1'!$W$5+'SITE 1'!$X$4)</f>
        <v>0</v>
      </c>
      <c r="O594" s="83">
        <f t="shared" si="90"/>
        <v>0</v>
      </c>
      <c r="P594" s="83">
        <f t="shared" si="91"/>
        <v>0</v>
      </c>
      <c r="Q594" s="46">
        <f t="shared" si="92"/>
        <v>0</v>
      </c>
      <c r="R594" s="868">
        <f t="shared" si="93"/>
        <v>0</v>
      </c>
      <c r="S594" s="82"/>
      <c r="T594" s="82"/>
      <c r="U594" s="82"/>
      <c r="V594" s="82"/>
      <c r="W594" s="82"/>
      <c r="X594" s="82"/>
      <c r="Y594" s="82"/>
      <c r="Z594" s="82"/>
      <c r="AA594" s="82"/>
      <c r="AB594" s="82"/>
      <c r="AC594" s="82"/>
      <c r="AD594" s="82"/>
      <c r="AE594" s="82"/>
      <c r="AF594" s="82"/>
      <c r="AG594" s="82"/>
    </row>
    <row r="595" spans="1:33" outlineLevel="1" x14ac:dyDescent="0.25">
      <c r="A595" s="796"/>
      <c r="B595" s="796"/>
      <c r="C595" s="796"/>
      <c r="D595" s="796"/>
      <c r="E595" s="796"/>
      <c r="H595" s="124" t="s">
        <v>10</v>
      </c>
      <c r="I595" s="125">
        <f>'SITE 7'!$C$360</f>
        <v>0</v>
      </c>
      <c r="J595" s="111">
        <f>'SITE 7'!$D$360</f>
        <v>0</v>
      </c>
      <c r="K595" s="121">
        <f t="shared" si="89"/>
        <v>0</v>
      </c>
      <c r="L595" s="83">
        <f t="shared" si="94"/>
        <v>0</v>
      </c>
      <c r="M595" s="180">
        <f>'SITE 7'!$F$360</f>
        <v>0</v>
      </c>
      <c r="N595" s="181">
        <f>(L595/10)*'SITE 1'!$W$7*M595*('SITE 1'!$W$5+'SITE 1'!$X$4)</f>
        <v>0</v>
      </c>
      <c r="O595" s="83">
        <f t="shared" si="90"/>
        <v>0</v>
      </c>
      <c r="P595" s="83">
        <f t="shared" si="91"/>
        <v>0</v>
      </c>
      <c r="Q595" s="46">
        <f t="shared" si="92"/>
        <v>0</v>
      </c>
      <c r="R595" s="868">
        <f t="shared" si="93"/>
        <v>0</v>
      </c>
      <c r="S595" s="82"/>
      <c r="T595" s="82"/>
      <c r="U595" s="82"/>
      <c r="V595" s="82"/>
      <c r="W595" s="82"/>
      <c r="X595" s="82"/>
      <c r="Y595" s="82"/>
      <c r="Z595" s="82"/>
      <c r="AA595" s="82"/>
      <c r="AB595" s="82"/>
      <c r="AC595" s="82"/>
      <c r="AD595" s="82"/>
      <c r="AE595" s="82"/>
      <c r="AF595" s="82"/>
      <c r="AG595" s="82"/>
    </row>
    <row r="596" spans="1:33" outlineLevel="1" x14ac:dyDescent="0.25">
      <c r="A596" s="796"/>
      <c r="B596" s="796"/>
      <c r="C596" s="796"/>
      <c r="D596" s="796"/>
      <c r="E596" s="796"/>
      <c r="H596" s="124" t="s">
        <v>11</v>
      </c>
      <c r="I596" s="125">
        <f>'SITE 7'!$C$361</f>
        <v>0</v>
      </c>
      <c r="J596" s="111">
        <f>'SITE 7'!$D$361</f>
        <v>0</v>
      </c>
      <c r="K596" s="121">
        <f t="shared" si="89"/>
        <v>0</v>
      </c>
      <c r="L596" s="83">
        <f t="shared" si="94"/>
        <v>0</v>
      </c>
      <c r="M596" s="180">
        <f>'SITE 7'!$F$361</f>
        <v>0</v>
      </c>
      <c r="N596" s="181">
        <f>(L596/10)*'SITE 1'!$W$7*M596*('SITE 1'!$W$5+'SITE 1'!$X$4)</f>
        <v>0</v>
      </c>
      <c r="O596" s="83">
        <f t="shared" si="90"/>
        <v>0</v>
      </c>
      <c r="P596" s="83">
        <f t="shared" si="91"/>
        <v>0</v>
      </c>
      <c r="Q596" s="46">
        <f t="shared" si="92"/>
        <v>0</v>
      </c>
      <c r="R596" s="868">
        <f t="shared" si="93"/>
        <v>0</v>
      </c>
      <c r="S596" s="82"/>
      <c r="T596" s="82"/>
      <c r="U596" s="82"/>
      <c r="V596" s="82"/>
      <c r="W596" s="82"/>
      <c r="X596" s="82"/>
      <c r="Y596" s="82"/>
      <c r="Z596" s="82"/>
      <c r="AA596" s="82"/>
      <c r="AB596" s="82"/>
      <c r="AC596" s="82"/>
      <c r="AD596" s="82"/>
      <c r="AE596" s="82"/>
      <c r="AF596" s="82"/>
      <c r="AG596" s="82"/>
    </row>
    <row r="597" spans="1:33" outlineLevel="1" x14ac:dyDescent="0.25">
      <c r="A597" s="796"/>
      <c r="B597" s="796"/>
      <c r="C597" s="796"/>
      <c r="D597" s="796"/>
      <c r="E597" s="796"/>
      <c r="H597" s="124" t="s">
        <v>12</v>
      </c>
      <c r="I597" s="125">
        <f>'SITE 7'!$C$362</f>
        <v>0</v>
      </c>
      <c r="J597" s="111">
        <f>'SITE 7'!$D$362</f>
        <v>0</v>
      </c>
      <c r="K597" s="121">
        <f t="shared" si="89"/>
        <v>0</v>
      </c>
      <c r="L597" s="83">
        <f t="shared" si="94"/>
        <v>0</v>
      </c>
      <c r="M597" s="180">
        <f>'SITE 7'!$F$362</f>
        <v>0</v>
      </c>
      <c r="N597" s="181">
        <f>(L597/10)*'SITE 1'!$W$7*M597*('SITE 1'!$W$5+'SITE 1'!$X$4)</f>
        <v>0</v>
      </c>
      <c r="O597" s="83">
        <f t="shared" si="90"/>
        <v>0</v>
      </c>
      <c r="P597" s="83">
        <f t="shared" si="91"/>
        <v>0</v>
      </c>
      <c r="Q597" s="46">
        <f t="shared" si="92"/>
        <v>0</v>
      </c>
      <c r="R597" s="868">
        <f t="shared" si="93"/>
        <v>0</v>
      </c>
      <c r="S597" s="82"/>
      <c r="T597" s="82"/>
      <c r="U597" s="82"/>
      <c r="V597" s="82"/>
      <c r="W597" s="82"/>
      <c r="X597" s="82"/>
      <c r="Y597" s="82"/>
      <c r="Z597" s="82"/>
      <c r="AA597" s="82"/>
      <c r="AB597" s="82"/>
      <c r="AC597" s="82"/>
      <c r="AD597" s="82"/>
      <c r="AE597" s="82"/>
      <c r="AF597" s="82"/>
      <c r="AG597" s="82"/>
    </row>
    <row r="598" spans="1:33" outlineLevel="1" x14ac:dyDescent="0.25">
      <c r="A598" s="796"/>
      <c r="B598" s="796"/>
      <c r="C598" s="796"/>
      <c r="D598" s="796"/>
      <c r="E598" s="796"/>
      <c r="H598" s="124" t="s">
        <v>13</v>
      </c>
      <c r="I598" s="125">
        <f>'SITE 7'!$C$363</f>
        <v>0</v>
      </c>
      <c r="J598" s="111">
        <f>'SITE 7'!$D$363</f>
        <v>0</v>
      </c>
      <c r="K598" s="121">
        <f t="shared" si="89"/>
        <v>0</v>
      </c>
      <c r="L598" s="83">
        <f t="shared" si="94"/>
        <v>0</v>
      </c>
      <c r="M598" s="180">
        <f>'SITE 7'!$F$363</f>
        <v>0</v>
      </c>
      <c r="N598" s="181">
        <f>(L598/10)*'SITE 1'!$W$7*M598*('SITE 1'!$W$5+'SITE 1'!$X$4)</f>
        <v>0</v>
      </c>
      <c r="O598" s="83">
        <f t="shared" si="90"/>
        <v>0</v>
      </c>
      <c r="P598" s="83">
        <f t="shared" si="91"/>
        <v>0</v>
      </c>
      <c r="Q598" s="46">
        <f t="shared" si="92"/>
        <v>0</v>
      </c>
      <c r="R598" s="868">
        <f t="shared" si="93"/>
        <v>0</v>
      </c>
      <c r="S598" s="82"/>
      <c r="T598" s="82"/>
      <c r="U598" s="82"/>
      <c r="V598" s="82"/>
      <c r="W598" s="82"/>
      <c r="X598" s="82"/>
      <c r="Y598" s="82"/>
      <c r="Z598" s="82"/>
      <c r="AA598" s="82"/>
      <c r="AB598" s="82"/>
      <c r="AC598" s="82"/>
      <c r="AD598" s="82"/>
      <c r="AE598" s="82"/>
      <c r="AF598" s="82"/>
      <c r="AG598" s="82"/>
    </row>
    <row r="599" spans="1:33" outlineLevel="1" x14ac:dyDescent="0.25">
      <c r="A599" s="796"/>
      <c r="B599" s="796"/>
      <c r="C599" s="796"/>
      <c r="D599" s="796"/>
      <c r="E599" s="796"/>
      <c r="H599" s="120" t="s">
        <v>271</v>
      </c>
      <c r="I599" s="111">
        <f>'SITE 7'!$C$364</f>
        <v>0</v>
      </c>
      <c r="J599" s="111">
        <f>'SITE 7'!$D$364</f>
        <v>0</v>
      </c>
      <c r="K599" s="121">
        <f t="shared" si="89"/>
        <v>0</v>
      </c>
      <c r="L599" s="215">
        <f>K599*10</f>
        <v>0</v>
      </c>
      <c r="M599" s="180">
        <f>'SITE 7'!$F$364</f>
        <v>0</v>
      </c>
      <c r="N599" s="181">
        <f>(L599/10)*'SITE 1'!$W$8*M599*('SITE 1'!$W$4+'SITE 1'!$X$4)</f>
        <v>0</v>
      </c>
      <c r="O599" s="83">
        <f t="shared" si="90"/>
        <v>0</v>
      </c>
      <c r="P599" s="83">
        <f t="shared" si="91"/>
        <v>0</v>
      </c>
      <c r="Q599" s="46">
        <f t="shared" si="92"/>
        <v>0</v>
      </c>
      <c r="R599" s="868">
        <f t="shared" si="93"/>
        <v>0</v>
      </c>
      <c r="S599" s="82"/>
      <c r="T599" s="82"/>
      <c r="U599" s="82"/>
      <c r="V599" s="82"/>
      <c r="W599" s="82"/>
      <c r="X599" s="82"/>
      <c r="Y599" s="82"/>
      <c r="Z599" s="82"/>
      <c r="AA599" s="82"/>
      <c r="AB599" s="82"/>
      <c r="AC599" s="82"/>
      <c r="AD599" s="82"/>
      <c r="AE599" s="82"/>
      <c r="AF599" s="82"/>
      <c r="AG599" s="82"/>
    </row>
    <row r="600" spans="1:33" outlineLevel="1" x14ac:dyDescent="0.25">
      <c r="A600" s="796"/>
      <c r="B600" s="796"/>
      <c r="C600" s="796"/>
      <c r="D600" s="796"/>
      <c r="E600" s="796"/>
      <c r="H600" s="126" t="s">
        <v>171</v>
      </c>
      <c r="I600" s="111">
        <f>'SITE 7'!$C$365</f>
        <v>0</v>
      </c>
      <c r="J600" s="111">
        <f>'SITE 7'!$D$365</f>
        <v>0</v>
      </c>
      <c r="K600" s="121">
        <f t="shared" si="89"/>
        <v>0</v>
      </c>
      <c r="L600" s="83">
        <f>K600*10</f>
        <v>0</v>
      </c>
      <c r="M600" s="180">
        <f>'SITE 7'!$F$365</f>
        <v>0</v>
      </c>
      <c r="N600" s="181">
        <f>(L600/10)*'SITE 1'!$W$7*M600*('SITE 1'!$W$5+'SITE 1'!$X$4)</f>
        <v>0</v>
      </c>
      <c r="O600" s="83">
        <f t="shared" si="90"/>
        <v>0</v>
      </c>
      <c r="P600" s="83">
        <f t="shared" si="91"/>
        <v>0</v>
      </c>
      <c r="Q600" s="46">
        <f t="shared" si="92"/>
        <v>0</v>
      </c>
      <c r="R600" s="868">
        <f t="shared" si="93"/>
        <v>0</v>
      </c>
      <c r="S600" s="82"/>
      <c r="T600" s="82"/>
      <c r="U600" s="82"/>
      <c r="V600" s="82"/>
      <c r="W600" s="82"/>
      <c r="X600" s="82"/>
      <c r="Y600" s="82"/>
      <c r="Z600" s="82"/>
      <c r="AA600" s="82"/>
      <c r="AB600" s="82"/>
      <c r="AC600" s="82"/>
      <c r="AD600" s="82"/>
      <c r="AE600" s="82"/>
      <c r="AF600" s="82"/>
      <c r="AG600" s="82"/>
    </row>
    <row r="601" spans="1:33" ht="13.8" outlineLevel="1" thickBot="1" x14ac:dyDescent="0.3">
      <c r="A601" s="796"/>
      <c r="B601" s="796"/>
      <c r="C601" s="796"/>
      <c r="D601" s="796"/>
      <c r="E601" s="796"/>
      <c r="H601" s="126" t="s">
        <v>172</v>
      </c>
      <c r="I601" s="111">
        <f>'SITE 7'!$C$366</f>
        <v>0</v>
      </c>
      <c r="J601" s="111">
        <f>'SITE 7'!$D$366</f>
        <v>0</v>
      </c>
      <c r="K601" s="121">
        <f t="shared" si="89"/>
        <v>0</v>
      </c>
      <c r="L601" s="83">
        <f>K601*10</f>
        <v>0</v>
      </c>
      <c r="M601" s="180">
        <f>'SITE 7'!$F$366</f>
        <v>0</v>
      </c>
      <c r="N601" s="181">
        <f>(L601/10)*'SITE 1'!$W$7*M601*('SITE 1'!$W$5+'SITE 1'!$X$4)</f>
        <v>0</v>
      </c>
      <c r="O601" s="83">
        <f t="shared" si="90"/>
        <v>0</v>
      </c>
      <c r="P601" s="83">
        <f t="shared" si="91"/>
        <v>0</v>
      </c>
      <c r="Q601" s="46">
        <f t="shared" si="92"/>
        <v>0</v>
      </c>
      <c r="R601" s="868">
        <f t="shared" si="93"/>
        <v>0</v>
      </c>
      <c r="S601" s="82"/>
      <c r="T601" s="82"/>
      <c r="U601" s="82"/>
      <c r="V601" s="82"/>
      <c r="W601" s="82"/>
      <c r="X601" s="82"/>
      <c r="Y601" s="82"/>
      <c r="Z601" s="82"/>
      <c r="AA601" s="82"/>
      <c r="AB601" s="82"/>
      <c r="AC601" s="82"/>
      <c r="AD601" s="82"/>
      <c r="AE601" s="82"/>
      <c r="AF601" s="82"/>
      <c r="AG601" s="82"/>
    </row>
    <row r="602" spans="1:33" outlineLevel="1" x14ac:dyDescent="0.25">
      <c r="A602" s="796"/>
      <c r="B602" s="796"/>
      <c r="C602" s="796"/>
      <c r="D602" s="796"/>
      <c r="E602" s="796"/>
      <c r="H602" s="127" t="s">
        <v>214</v>
      </c>
      <c r="I602" s="128">
        <f>'SITE 7'!$C$367</f>
        <v>0</v>
      </c>
      <c r="J602" s="129">
        <f>'SITE 7'!$D$367</f>
        <v>0</v>
      </c>
      <c r="K602" s="130">
        <f>K591+K599</f>
        <v>0</v>
      </c>
      <c r="L602" s="212">
        <f>L591+L599</f>
        <v>0</v>
      </c>
      <c r="M602" s="182" t="e">
        <f>'SITE 7'!$F$367</f>
        <v>#DIV/0!</v>
      </c>
      <c r="N602" s="183">
        <f>'SITE 7'!$G$367</f>
        <v>0</v>
      </c>
      <c r="O602" s="83"/>
      <c r="P602" s="83"/>
      <c r="Q602" s="93"/>
      <c r="R602" s="93"/>
      <c r="S602" s="82"/>
      <c r="T602" s="82"/>
      <c r="U602" s="82"/>
      <c r="V602" s="82"/>
      <c r="W602" s="82"/>
      <c r="X602" s="82"/>
      <c r="Y602" s="82"/>
      <c r="Z602" s="82"/>
      <c r="AA602" s="82"/>
      <c r="AB602" s="82"/>
      <c r="AC602" s="82"/>
      <c r="AD602" s="82"/>
      <c r="AE602" s="82"/>
      <c r="AF602" s="82"/>
      <c r="AG602" s="82"/>
    </row>
    <row r="603" spans="1:33" ht="27" outlineLevel="1" thickBot="1" x14ac:dyDescent="0.3">
      <c r="A603" s="796"/>
      <c r="B603" s="796"/>
      <c r="C603" s="796"/>
      <c r="D603" s="796"/>
      <c r="E603" s="796"/>
      <c r="H603" s="132" t="s">
        <v>213</v>
      </c>
      <c r="I603" s="133">
        <f>'SITE 7'!$C$368</f>
        <v>0</v>
      </c>
      <c r="J603" s="134">
        <f>'SITE 7'!$D$368</f>
        <v>0</v>
      </c>
      <c r="K603" s="135">
        <f>SUM(K591:K601)-K602</f>
        <v>0</v>
      </c>
      <c r="L603" s="212">
        <f>L592+L593+L594+L595+L596+L597+L598+L600+L601</f>
        <v>0</v>
      </c>
      <c r="M603" s="182" t="e">
        <f>'SITE 7'!$F$368</f>
        <v>#DIV/0!</v>
      </c>
      <c r="N603" s="183">
        <f>'SITE 7'!$G$368</f>
        <v>0</v>
      </c>
      <c r="O603" s="93">
        <f>SUM(O591:O601)</f>
        <v>0</v>
      </c>
      <c r="P603" s="93">
        <f>SUM(P591:P601)</f>
        <v>0</v>
      </c>
      <c r="Q603" s="93">
        <f>SUM(Q591:Q601)</f>
        <v>0</v>
      </c>
      <c r="R603" s="93">
        <f>SUM(R591:R601)</f>
        <v>0</v>
      </c>
      <c r="S603" s="93">
        <f>'SITE 7'!$C$390</f>
        <v>0</v>
      </c>
      <c r="T603" s="93" t="e">
        <f>'SITE 7'!$D$390</f>
        <v>#DIV/0!</v>
      </c>
      <c r="U603" s="93">
        <f>'SITE 7'!$E$390</f>
        <v>0</v>
      </c>
      <c r="V603" s="93">
        <f>'SITE 7'!$C$408</f>
        <v>0</v>
      </c>
      <c r="W603" s="93" t="e">
        <f>'SITE 7'!$D$408</f>
        <v>#DIV/0!</v>
      </c>
      <c r="X603" s="93">
        <f>'SITE 7'!$E$408</f>
        <v>0</v>
      </c>
      <c r="Y603" s="93">
        <f>'SITE 7'!$C$384</f>
        <v>0</v>
      </c>
      <c r="Z603" s="93" t="e">
        <f>'SITE 7'!$D$384</f>
        <v>#DIV/0!</v>
      </c>
      <c r="AA603" s="93">
        <f>'SITE 7'!$E$384</f>
        <v>0</v>
      </c>
      <c r="AB603" s="93">
        <f>'SITE 7'!$C$414</f>
        <v>0</v>
      </c>
      <c r="AC603" s="93" t="e">
        <f>'SITE 7'!$D$414</f>
        <v>#DIV/0!</v>
      </c>
      <c r="AD603" s="93">
        <f>'SITE 7'!$E$414</f>
        <v>0</v>
      </c>
      <c r="AE603" s="93">
        <f>'SITE 7'!$C$422</f>
        <v>0</v>
      </c>
      <c r="AF603" s="93" t="e">
        <f>'SITE 7'!$D$422</f>
        <v>#DIV/0!</v>
      </c>
      <c r="AG603" s="93">
        <f>'SITE 7'!$E$422</f>
        <v>0</v>
      </c>
    </row>
    <row r="604" spans="1:33" outlineLevel="1" x14ac:dyDescent="0.25">
      <c r="A604" s="796"/>
      <c r="B604" s="796"/>
      <c r="C604" s="796"/>
      <c r="D604" s="796"/>
      <c r="E604" s="796"/>
      <c r="AB604" s="77" t="e">
        <f>AB603/(J602+J603)</f>
        <v>#DIV/0!</v>
      </c>
    </row>
    <row r="605" spans="1:33" ht="52.8" outlineLevel="1" x14ac:dyDescent="0.25">
      <c r="A605" s="796"/>
      <c r="B605" s="796"/>
      <c r="C605" s="796"/>
      <c r="D605" s="796"/>
      <c r="E605" s="796"/>
      <c r="H605" s="104" t="str">
        <f>'SITE 8'!$B$351</f>
        <v>CAL 3/5 ANS</v>
      </c>
      <c r="I605" s="83" t="s">
        <v>286</v>
      </c>
      <c r="J605" s="83" t="s">
        <v>285</v>
      </c>
      <c r="K605" s="83" t="s">
        <v>284</v>
      </c>
      <c r="L605" s="83" t="s">
        <v>468</v>
      </c>
      <c r="M605" s="83" t="s">
        <v>287</v>
      </c>
      <c r="N605" s="83" t="s">
        <v>298</v>
      </c>
      <c r="O605" s="911"/>
      <c r="P605" s="911"/>
    </row>
    <row r="606" spans="1:33" ht="13.8" outlineLevel="1" thickBot="1" x14ac:dyDescent="0.3">
      <c r="A606" s="796"/>
      <c r="B606" s="796"/>
      <c r="C606" s="796"/>
      <c r="D606" s="796"/>
      <c r="E606" s="796"/>
      <c r="H606" s="104" t="str">
        <f>'SITE 8'!$H$351</f>
        <v>SITE 8</v>
      </c>
      <c r="I606" s="103">
        <f>'SITE 8'!$O$452</f>
        <v>0</v>
      </c>
      <c r="J606" s="103">
        <f>'SITE 8'!$O$476</f>
        <v>0</v>
      </c>
      <c r="K606" s="103">
        <f>'SITE 8'!$O$433</f>
        <v>0</v>
      </c>
      <c r="L606" s="178" t="e">
        <f>M606/(L620+L619)</f>
        <v>#DIV/0!</v>
      </c>
      <c r="M606" s="178">
        <f>'SITE 8'!$O$433-'SITE 8'!$O$415-'SITE 8'!$O$384</f>
        <v>0</v>
      </c>
      <c r="N606" s="178">
        <f>'SITE 8'!$O$433-'SITE 8'!$O$415+'SITE 8'!$E$422</f>
        <v>0</v>
      </c>
      <c r="O606" s="912"/>
      <c r="P606" s="912"/>
    </row>
    <row r="607" spans="1:33" ht="66" outlineLevel="1" x14ac:dyDescent="0.25">
      <c r="A607" s="796"/>
      <c r="B607" s="796"/>
      <c r="C607" s="796"/>
      <c r="D607" s="796"/>
      <c r="E607" s="796"/>
      <c r="H607" s="116"/>
      <c r="I607" s="117" t="s">
        <v>220</v>
      </c>
      <c r="J607" s="117" t="s">
        <v>215</v>
      </c>
      <c r="K607" s="118" t="s">
        <v>427</v>
      </c>
      <c r="L607" s="83" t="s">
        <v>339</v>
      </c>
      <c r="M607" s="179" t="s">
        <v>2</v>
      </c>
      <c r="N607" s="179" t="s">
        <v>524</v>
      </c>
      <c r="O607" s="86" t="s">
        <v>521</v>
      </c>
      <c r="P607" s="86" t="s">
        <v>520</v>
      </c>
      <c r="Q607" s="86" t="s">
        <v>291</v>
      </c>
      <c r="R607" s="86" t="s">
        <v>292</v>
      </c>
      <c r="S607" s="81" t="s">
        <v>293</v>
      </c>
      <c r="T607" s="81" t="s">
        <v>299</v>
      </c>
      <c r="U607" s="81" t="s">
        <v>300</v>
      </c>
      <c r="V607" s="81" t="s">
        <v>294</v>
      </c>
      <c r="W607" s="81" t="s">
        <v>301</v>
      </c>
      <c r="X607" s="81" t="s">
        <v>302</v>
      </c>
      <c r="Y607" s="81" t="s">
        <v>296</v>
      </c>
      <c r="Z607" s="81" t="s">
        <v>303</v>
      </c>
      <c r="AA607" s="81" t="s">
        <v>304</v>
      </c>
      <c r="AB607" s="81" t="s">
        <v>297</v>
      </c>
      <c r="AC607" s="81" t="s">
        <v>305</v>
      </c>
      <c r="AD607" s="81" t="s">
        <v>306</v>
      </c>
      <c r="AE607" s="81" t="s">
        <v>295</v>
      </c>
      <c r="AF607" s="81" t="s">
        <v>307</v>
      </c>
      <c r="AG607" s="81" t="s">
        <v>308</v>
      </c>
    </row>
    <row r="608" spans="1:33" outlineLevel="1" x14ac:dyDescent="0.25">
      <c r="A608" s="796"/>
      <c r="B608" s="796"/>
      <c r="C608" s="796"/>
      <c r="D608" s="796"/>
      <c r="E608" s="796"/>
      <c r="H608" s="120" t="s">
        <v>278</v>
      </c>
      <c r="I608" s="111">
        <f>'SITE 8'!$C$356</f>
        <v>0</v>
      </c>
      <c r="J608" s="111">
        <f>'SITE 8'!$D$356</f>
        <v>0</v>
      </c>
      <c r="K608" s="121">
        <f>I608*J608</f>
        <v>0</v>
      </c>
      <c r="L608" s="215">
        <f>K608*10</f>
        <v>0</v>
      </c>
      <c r="M608" s="180">
        <f>'SITE 8'!$F$356</f>
        <v>0</v>
      </c>
      <c r="N608" s="181">
        <f>(L608/10)*'SITE 1'!$W$8*M608*('SITE 1'!$W$4+'SITE 1'!$X$4)</f>
        <v>0</v>
      </c>
      <c r="O608" s="83">
        <f>IF(I608&gt;0,J608*7,0)</f>
        <v>0</v>
      </c>
      <c r="P608" s="83">
        <f>IF(I608&gt;48,3*J608,0)</f>
        <v>0</v>
      </c>
      <c r="Q608" s="46">
        <f>J608*12.5</f>
        <v>0</v>
      </c>
      <c r="R608" s="868">
        <f>IF(I608&gt;49,((I608/8)*J608*11.5),(((I608/8)-1)*J608*11.5))</f>
        <v>0</v>
      </c>
      <c r="S608" s="82"/>
      <c r="T608" s="82"/>
      <c r="U608" s="82"/>
      <c r="V608" s="82"/>
      <c r="W608" s="82"/>
      <c r="X608" s="82"/>
      <c r="Y608" s="82"/>
      <c r="Z608" s="82"/>
      <c r="AA608" s="82"/>
      <c r="AB608" s="82"/>
      <c r="AC608" s="82"/>
      <c r="AD608" s="82"/>
      <c r="AE608" s="82"/>
      <c r="AF608" s="82"/>
      <c r="AG608" s="82"/>
    </row>
    <row r="609" spans="1:33" outlineLevel="1" x14ac:dyDescent="0.25">
      <c r="A609" s="796"/>
      <c r="B609" s="796"/>
      <c r="C609" s="796"/>
      <c r="D609" s="796"/>
      <c r="E609" s="796"/>
      <c r="H609" s="123" t="s">
        <v>167</v>
      </c>
      <c r="I609" s="111">
        <f>'SITE 8'!$C$357</f>
        <v>0</v>
      </c>
      <c r="J609" s="111">
        <f>'SITE 8'!$D$357</f>
        <v>0</v>
      </c>
      <c r="K609" s="121">
        <f t="shared" ref="K609:K618" si="95">I609*J609</f>
        <v>0</v>
      </c>
      <c r="L609" s="83">
        <f>K609*10</f>
        <v>0</v>
      </c>
      <c r="M609" s="180">
        <f>'SITE 8'!$F$357</f>
        <v>0</v>
      </c>
      <c r="N609" s="181">
        <f>(L609/10)*'SITE 1'!$W$7*M609*('SITE 1'!$W$5+'SITE 1'!$X$4)</f>
        <v>0</v>
      </c>
      <c r="O609" s="83">
        <f t="shared" ref="O609:O618" si="96">IF(I609&gt;0,J609*7,0)</f>
        <v>0</v>
      </c>
      <c r="P609" s="83">
        <f t="shared" ref="P609:P618" si="97">IF(I609&gt;48,3*J609,0)</f>
        <v>0</v>
      </c>
      <c r="Q609" s="46">
        <f t="shared" ref="Q609:Q618" si="98">J609*12.5</f>
        <v>0</v>
      </c>
      <c r="R609" s="868">
        <f t="shared" ref="R609:R618" si="99">IF(I609&gt;49,((I609/8)*J609*11.5),(((I609/8)-1)*J609*11.5))</f>
        <v>0</v>
      </c>
      <c r="S609" s="82"/>
      <c r="T609" s="82"/>
      <c r="U609" s="82"/>
      <c r="V609" s="82"/>
      <c r="W609" s="82"/>
      <c r="X609" s="82"/>
      <c r="Y609" s="82"/>
      <c r="Z609" s="82"/>
      <c r="AA609" s="82"/>
      <c r="AB609" s="82"/>
      <c r="AC609" s="82"/>
      <c r="AD609" s="82"/>
      <c r="AE609" s="82"/>
      <c r="AF609" s="82"/>
      <c r="AG609" s="82"/>
    </row>
    <row r="610" spans="1:33" outlineLevel="1" x14ac:dyDescent="0.25">
      <c r="A610" s="796"/>
      <c r="B610" s="796"/>
      <c r="C610" s="796"/>
      <c r="D610" s="796"/>
      <c r="E610" s="796"/>
      <c r="H610" s="123" t="s">
        <v>8</v>
      </c>
      <c r="I610" s="111">
        <f>'SITE 8'!$C$358</f>
        <v>0</v>
      </c>
      <c r="J610" s="111">
        <f>'SITE 8'!$D$358</f>
        <v>0</v>
      </c>
      <c r="K610" s="121">
        <f t="shared" si="95"/>
        <v>0</v>
      </c>
      <c r="L610" s="83">
        <f t="shared" ref="L610:L615" si="100">K610*10</f>
        <v>0</v>
      </c>
      <c r="M610" s="180">
        <f>'SITE 8'!$F$358</f>
        <v>0</v>
      </c>
      <c r="N610" s="181">
        <f>(L610/10)*'SITE 1'!$W$7*M610*('SITE 1'!$W$5+'SITE 1'!$X$4)</f>
        <v>0</v>
      </c>
      <c r="O610" s="83">
        <f t="shared" si="96"/>
        <v>0</v>
      </c>
      <c r="P610" s="83">
        <f t="shared" si="97"/>
        <v>0</v>
      </c>
      <c r="Q610" s="46">
        <f t="shared" si="98"/>
        <v>0</v>
      </c>
      <c r="R610" s="868">
        <f t="shared" si="99"/>
        <v>0</v>
      </c>
      <c r="S610" s="82"/>
      <c r="T610" s="82"/>
      <c r="U610" s="82"/>
      <c r="V610" s="82"/>
      <c r="W610" s="82"/>
      <c r="X610" s="82"/>
      <c r="Y610" s="82"/>
      <c r="Z610" s="82"/>
      <c r="AA610" s="82"/>
      <c r="AB610" s="82"/>
      <c r="AC610" s="82"/>
      <c r="AD610" s="82"/>
      <c r="AE610" s="82"/>
      <c r="AF610" s="82"/>
      <c r="AG610" s="82"/>
    </row>
    <row r="611" spans="1:33" outlineLevel="1" x14ac:dyDescent="0.25">
      <c r="A611" s="796"/>
      <c r="B611" s="796"/>
      <c r="C611" s="796"/>
      <c r="D611" s="796"/>
      <c r="E611" s="796"/>
      <c r="H611" s="123" t="s">
        <v>9</v>
      </c>
      <c r="I611" s="111">
        <f>'SITE 8'!$C$359</f>
        <v>0</v>
      </c>
      <c r="J611" s="111">
        <f>'SITE 8'!$D$359</f>
        <v>0</v>
      </c>
      <c r="K611" s="121">
        <f t="shared" si="95"/>
        <v>0</v>
      </c>
      <c r="L611" s="83">
        <f t="shared" si="100"/>
        <v>0</v>
      </c>
      <c r="M611" s="180">
        <f>'SITE 8'!$F$359</f>
        <v>0</v>
      </c>
      <c r="N611" s="181">
        <f>(L611/10)*'SITE 1'!$W$7*M611*('SITE 1'!$W$5+'SITE 1'!$X$4)</f>
        <v>0</v>
      </c>
      <c r="O611" s="83">
        <f t="shared" si="96"/>
        <v>0</v>
      </c>
      <c r="P611" s="83">
        <f t="shared" si="97"/>
        <v>0</v>
      </c>
      <c r="Q611" s="46">
        <f t="shared" si="98"/>
        <v>0</v>
      </c>
      <c r="R611" s="868">
        <f t="shared" si="99"/>
        <v>0</v>
      </c>
      <c r="S611" s="82"/>
      <c r="T611" s="82"/>
      <c r="U611" s="82"/>
      <c r="V611" s="82"/>
      <c r="W611" s="82"/>
      <c r="X611" s="82"/>
      <c r="Y611" s="82"/>
      <c r="Z611" s="82"/>
      <c r="AA611" s="82"/>
      <c r="AB611" s="82"/>
      <c r="AC611" s="82"/>
      <c r="AD611" s="82"/>
      <c r="AE611" s="82"/>
      <c r="AF611" s="82"/>
      <c r="AG611" s="82"/>
    </row>
    <row r="612" spans="1:33" outlineLevel="1" x14ac:dyDescent="0.25">
      <c r="A612" s="796"/>
      <c r="B612" s="796"/>
      <c r="C612" s="796"/>
      <c r="D612" s="796"/>
      <c r="E612" s="796"/>
      <c r="H612" s="124" t="s">
        <v>10</v>
      </c>
      <c r="I612" s="125">
        <f>'SITE 8'!$C$360</f>
        <v>0</v>
      </c>
      <c r="J612" s="111">
        <f>'SITE 8'!$D$360</f>
        <v>0</v>
      </c>
      <c r="K612" s="121">
        <f t="shared" si="95"/>
        <v>0</v>
      </c>
      <c r="L612" s="83">
        <f t="shared" si="100"/>
        <v>0</v>
      </c>
      <c r="M612" s="180">
        <f>'SITE 8'!$F$360</f>
        <v>0</v>
      </c>
      <c r="N612" s="181">
        <f>(L612/10)*'SITE 1'!$W$7*M612*('SITE 1'!$W$5+'SITE 1'!$X$4)</f>
        <v>0</v>
      </c>
      <c r="O612" s="83">
        <f t="shared" si="96"/>
        <v>0</v>
      </c>
      <c r="P612" s="83">
        <f t="shared" si="97"/>
        <v>0</v>
      </c>
      <c r="Q612" s="46">
        <f t="shared" si="98"/>
        <v>0</v>
      </c>
      <c r="R612" s="868">
        <f t="shared" si="99"/>
        <v>0</v>
      </c>
      <c r="S612" s="82"/>
      <c r="T612" s="82"/>
      <c r="U612" s="82"/>
      <c r="V612" s="82"/>
      <c r="W612" s="82"/>
      <c r="X612" s="82"/>
      <c r="Y612" s="82"/>
      <c r="Z612" s="82"/>
      <c r="AA612" s="82"/>
      <c r="AB612" s="82"/>
      <c r="AC612" s="82"/>
      <c r="AD612" s="82"/>
      <c r="AE612" s="82"/>
      <c r="AF612" s="82"/>
      <c r="AG612" s="82"/>
    </row>
    <row r="613" spans="1:33" outlineLevel="1" x14ac:dyDescent="0.25">
      <c r="A613" s="796"/>
      <c r="B613" s="796"/>
      <c r="C613" s="796"/>
      <c r="D613" s="796"/>
      <c r="E613" s="796"/>
      <c r="H613" s="124" t="s">
        <v>11</v>
      </c>
      <c r="I613" s="125">
        <f>'SITE 8'!$C$361</f>
        <v>0</v>
      </c>
      <c r="J613" s="111">
        <f>'SITE 8'!$D$361</f>
        <v>0</v>
      </c>
      <c r="K613" s="121">
        <f t="shared" si="95"/>
        <v>0</v>
      </c>
      <c r="L613" s="83">
        <f t="shared" si="100"/>
        <v>0</v>
      </c>
      <c r="M613" s="180">
        <f>'SITE 8'!$F$361</f>
        <v>0</v>
      </c>
      <c r="N613" s="181">
        <f>(L613/10)*'SITE 1'!$W$7*M613*('SITE 1'!$W$5+'SITE 1'!$X$4)</f>
        <v>0</v>
      </c>
      <c r="O613" s="83">
        <f t="shared" si="96"/>
        <v>0</v>
      </c>
      <c r="P613" s="83">
        <f t="shared" si="97"/>
        <v>0</v>
      </c>
      <c r="Q613" s="46">
        <f t="shared" si="98"/>
        <v>0</v>
      </c>
      <c r="R613" s="868">
        <f t="shared" si="99"/>
        <v>0</v>
      </c>
      <c r="S613" s="82"/>
      <c r="T613" s="82"/>
      <c r="U613" s="82"/>
      <c r="V613" s="82"/>
      <c r="W613" s="82"/>
      <c r="X613" s="82"/>
      <c r="Y613" s="82"/>
      <c r="Z613" s="82"/>
      <c r="AA613" s="82"/>
      <c r="AB613" s="82"/>
      <c r="AC613" s="82"/>
      <c r="AD613" s="82"/>
      <c r="AE613" s="82"/>
      <c r="AF613" s="82"/>
      <c r="AG613" s="82"/>
    </row>
    <row r="614" spans="1:33" outlineLevel="1" x14ac:dyDescent="0.25">
      <c r="A614" s="796"/>
      <c r="B614" s="796"/>
      <c r="C614" s="796"/>
      <c r="D614" s="796"/>
      <c r="E614" s="796"/>
      <c r="H614" s="124" t="s">
        <v>12</v>
      </c>
      <c r="I614" s="125">
        <f>'SITE 8'!$C$362</f>
        <v>0</v>
      </c>
      <c r="J614" s="111">
        <f>'SITE 8'!$D$362</f>
        <v>0</v>
      </c>
      <c r="K614" s="121">
        <f t="shared" si="95"/>
        <v>0</v>
      </c>
      <c r="L614" s="83">
        <f t="shared" si="100"/>
        <v>0</v>
      </c>
      <c r="M614" s="180">
        <f>'SITE 8'!$F$362</f>
        <v>0</v>
      </c>
      <c r="N614" s="181">
        <f>(L614/10)*'SITE 1'!$W$7*M614*('SITE 1'!$W$5+'SITE 1'!$X$4)</f>
        <v>0</v>
      </c>
      <c r="O614" s="83">
        <f t="shared" si="96"/>
        <v>0</v>
      </c>
      <c r="P614" s="83">
        <f t="shared" si="97"/>
        <v>0</v>
      </c>
      <c r="Q614" s="46">
        <f t="shared" si="98"/>
        <v>0</v>
      </c>
      <c r="R614" s="868">
        <f t="shared" si="99"/>
        <v>0</v>
      </c>
      <c r="S614" s="82"/>
      <c r="T614" s="82"/>
      <c r="U614" s="82"/>
      <c r="V614" s="82"/>
      <c r="W614" s="82"/>
      <c r="X614" s="82"/>
      <c r="Y614" s="82"/>
      <c r="Z614" s="82"/>
      <c r="AA614" s="82"/>
      <c r="AB614" s="82"/>
      <c r="AC614" s="82"/>
      <c r="AD614" s="82"/>
      <c r="AE614" s="82"/>
      <c r="AF614" s="82"/>
      <c r="AG614" s="82"/>
    </row>
    <row r="615" spans="1:33" outlineLevel="1" x14ac:dyDescent="0.25">
      <c r="A615" s="796"/>
      <c r="B615" s="796"/>
      <c r="C615" s="796"/>
      <c r="D615" s="796"/>
      <c r="E615" s="796"/>
      <c r="H615" s="124" t="s">
        <v>13</v>
      </c>
      <c r="I615" s="125">
        <f>'SITE 8'!$C$363</f>
        <v>0</v>
      </c>
      <c r="J615" s="111">
        <f>'SITE 8'!$D$363</f>
        <v>0</v>
      </c>
      <c r="K615" s="121">
        <f t="shared" si="95"/>
        <v>0</v>
      </c>
      <c r="L615" s="83">
        <f t="shared" si="100"/>
        <v>0</v>
      </c>
      <c r="M615" s="180">
        <f>'SITE 8'!$F$363</f>
        <v>0</v>
      </c>
      <c r="N615" s="181">
        <f>(L615/10)*'SITE 1'!$W$7*M615*('SITE 1'!$W$5+'SITE 1'!$X$4)</f>
        <v>0</v>
      </c>
      <c r="O615" s="83">
        <f t="shared" si="96"/>
        <v>0</v>
      </c>
      <c r="P615" s="83">
        <f t="shared" si="97"/>
        <v>0</v>
      </c>
      <c r="Q615" s="46">
        <f t="shared" si="98"/>
        <v>0</v>
      </c>
      <c r="R615" s="868">
        <f t="shared" si="99"/>
        <v>0</v>
      </c>
      <c r="S615" s="82"/>
      <c r="T615" s="82"/>
      <c r="U615" s="82"/>
      <c r="V615" s="82"/>
      <c r="W615" s="82"/>
      <c r="X615" s="82"/>
      <c r="Y615" s="82"/>
      <c r="Z615" s="82"/>
      <c r="AA615" s="82"/>
      <c r="AB615" s="82"/>
      <c r="AC615" s="82"/>
      <c r="AD615" s="82"/>
      <c r="AE615" s="82"/>
      <c r="AF615" s="82"/>
      <c r="AG615" s="82"/>
    </row>
    <row r="616" spans="1:33" outlineLevel="1" x14ac:dyDescent="0.25">
      <c r="A616" s="796"/>
      <c r="B616" s="796"/>
      <c r="C616" s="796"/>
      <c r="D616" s="796"/>
      <c r="E616" s="796"/>
      <c r="H616" s="120" t="s">
        <v>271</v>
      </c>
      <c r="I616" s="111">
        <f>'SITE 8'!$C$364</f>
        <v>0</v>
      </c>
      <c r="J616" s="111">
        <f>'SITE 8'!$D$364</f>
        <v>0</v>
      </c>
      <c r="K616" s="121">
        <f t="shared" si="95"/>
        <v>0</v>
      </c>
      <c r="L616" s="215">
        <f>K616*10</f>
        <v>0</v>
      </c>
      <c r="M616" s="180">
        <f>'SITE 8'!$F$364</f>
        <v>0</v>
      </c>
      <c r="N616" s="181">
        <f>(L616/10)*'SITE 1'!$W$8*M616*('SITE 1'!$W$4+'SITE 1'!$X$4)</f>
        <v>0</v>
      </c>
      <c r="O616" s="83">
        <f t="shared" si="96"/>
        <v>0</v>
      </c>
      <c r="P616" s="83">
        <f t="shared" si="97"/>
        <v>0</v>
      </c>
      <c r="Q616" s="46">
        <f t="shared" si="98"/>
        <v>0</v>
      </c>
      <c r="R616" s="868">
        <f t="shared" si="99"/>
        <v>0</v>
      </c>
      <c r="S616" s="82"/>
      <c r="T616" s="82"/>
      <c r="U616" s="82"/>
      <c r="V616" s="82"/>
      <c r="W616" s="82"/>
      <c r="X616" s="82"/>
      <c r="Y616" s="82"/>
      <c r="Z616" s="82"/>
      <c r="AA616" s="82"/>
      <c r="AB616" s="82"/>
      <c r="AC616" s="82"/>
      <c r="AD616" s="82"/>
      <c r="AE616" s="82"/>
      <c r="AF616" s="82"/>
      <c r="AG616" s="82"/>
    </row>
    <row r="617" spans="1:33" outlineLevel="1" x14ac:dyDescent="0.25">
      <c r="A617" s="796"/>
      <c r="B617" s="796"/>
      <c r="C617" s="796"/>
      <c r="D617" s="796"/>
      <c r="E617" s="796"/>
      <c r="H617" s="126" t="s">
        <v>171</v>
      </c>
      <c r="I617" s="111">
        <f>'SITE 8'!$C$365</f>
        <v>0</v>
      </c>
      <c r="J617" s="111">
        <f>'SITE 8'!$D$365</f>
        <v>0</v>
      </c>
      <c r="K617" s="121">
        <f t="shared" si="95"/>
        <v>0</v>
      </c>
      <c r="L617" s="83">
        <f>K617*10</f>
        <v>0</v>
      </c>
      <c r="M617" s="180">
        <f>'SITE 8'!$F$365</f>
        <v>0</v>
      </c>
      <c r="N617" s="181">
        <f>(L617/10)*'SITE 1'!$W$7*M617*('SITE 1'!$W$5+'SITE 1'!$X$4)</f>
        <v>0</v>
      </c>
      <c r="O617" s="83">
        <f t="shared" si="96"/>
        <v>0</v>
      </c>
      <c r="P617" s="83">
        <f t="shared" si="97"/>
        <v>0</v>
      </c>
      <c r="Q617" s="46">
        <f t="shared" si="98"/>
        <v>0</v>
      </c>
      <c r="R617" s="868">
        <f t="shared" si="99"/>
        <v>0</v>
      </c>
      <c r="S617" s="82"/>
      <c r="T617" s="82"/>
      <c r="U617" s="82"/>
      <c r="V617" s="82"/>
      <c r="W617" s="82"/>
      <c r="X617" s="82"/>
      <c r="Y617" s="82"/>
      <c r="Z617" s="82"/>
      <c r="AA617" s="82"/>
      <c r="AB617" s="82"/>
      <c r="AC617" s="82"/>
      <c r="AD617" s="82"/>
      <c r="AE617" s="82"/>
      <c r="AF617" s="82"/>
      <c r="AG617" s="82"/>
    </row>
    <row r="618" spans="1:33" ht="13.8" outlineLevel="1" thickBot="1" x14ac:dyDescent="0.3">
      <c r="A618" s="796"/>
      <c r="B618" s="796"/>
      <c r="C618" s="796"/>
      <c r="D618" s="796"/>
      <c r="E618" s="796"/>
      <c r="H618" s="126" t="s">
        <v>172</v>
      </c>
      <c r="I618" s="111">
        <f>'SITE 8'!$C$366</f>
        <v>0</v>
      </c>
      <c r="J618" s="111">
        <f>'SITE 8'!$D$366</f>
        <v>0</v>
      </c>
      <c r="K618" s="121">
        <f t="shared" si="95"/>
        <v>0</v>
      </c>
      <c r="L618" s="83">
        <f>K618*10</f>
        <v>0</v>
      </c>
      <c r="M618" s="180">
        <f>'SITE 8'!$F$366</f>
        <v>0</v>
      </c>
      <c r="N618" s="181">
        <f>(L618/10)*'SITE 1'!$W$7*M618*('SITE 1'!$W$5+'SITE 1'!$X$4)</f>
        <v>0</v>
      </c>
      <c r="O618" s="83">
        <f t="shared" si="96"/>
        <v>0</v>
      </c>
      <c r="P618" s="83">
        <f t="shared" si="97"/>
        <v>0</v>
      </c>
      <c r="Q618" s="46">
        <f t="shared" si="98"/>
        <v>0</v>
      </c>
      <c r="R618" s="868">
        <f t="shared" si="99"/>
        <v>0</v>
      </c>
      <c r="S618" s="82"/>
      <c r="T618" s="82"/>
      <c r="U618" s="82"/>
      <c r="V618" s="82"/>
      <c r="W618" s="82"/>
      <c r="X618" s="82"/>
      <c r="Y618" s="82"/>
      <c r="Z618" s="82"/>
      <c r="AA618" s="82"/>
      <c r="AB618" s="82"/>
      <c r="AC618" s="82"/>
      <c r="AD618" s="82"/>
      <c r="AE618" s="82"/>
      <c r="AF618" s="82"/>
      <c r="AG618" s="82"/>
    </row>
    <row r="619" spans="1:33" outlineLevel="1" x14ac:dyDescent="0.25">
      <c r="A619" s="796"/>
      <c r="B619" s="796"/>
      <c r="C619" s="796"/>
      <c r="D619" s="796"/>
      <c r="E619" s="796"/>
      <c r="H619" s="127" t="s">
        <v>214</v>
      </c>
      <c r="I619" s="128">
        <f>'SITE 8'!$C$367</f>
        <v>0</v>
      </c>
      <c r="J619" s="129">
        <f>'SITE 8'!$D$367</f>
        <v>0</v>
      </c>
      <c r="K619" s="130">
        <f>K608+K616</f>
        <v>0</v>
      </c>
      <c r="L619" s="212">
        <f>L608+L616</f>
        <v>0</v>
      </c>
      <c r="M619" s="182" t="e">
        <f>'SITE 8'!$F$367</f>
        <v>#DIV/0!</v>
      </c>
      <c r="N619" s="183">
        <f>'SITE 8'!$G$367</f>
        <v>0</v>
      </c>
      <c r="O619" s="83"/>
      <c r="P619" s="83"/>
      <c r="Q619" s="93"/>
      <c r="R619" s="93"/>
      <c r="S619" s="82"/>
      <c r="T619" s="82"/>
      <c r="U619" s="82"/>
      <c r="V619" s="82"/>
      <c r="W619" s="82"/>
      <c r="X619" s="82"/>
      <c r="Y619" s="82"/>
      <c r="Z619" s="82"/>
      <c r="AA619" s="82"/>
      <c r="AB619" s="82"/>
      <c r="AC619" s="82"/>
      <c r="AD619" s="82"/>
      <c r="AE619" s="82"/>
      <c r="AF619" s="82"/>
      <c r="AG619" s="82"/>
    </row>
    <row r="620" spans="1:33" ht="27" outlineLevel="1" thickBot="1" x14ac:dyDescent="0.3">
      <c r="A620" s="796"/>
      <c r="B620" s="796"/>
      <c r="C620" s="796"/>
      <c r="D620" s="796"/>
      <c r="E620" s="796"/>
      <c r="H620" s="132" t="s">
        <v>213</v>
      </c>
      <c r="I620" s="133">
        <f>'SITE 8'!$C$368</f>
        <v>0</v>
      </c>
      <c r="J620" s="134">
        <f>'SITE 8'!$D$368</f>
        <v>0</v>
      </c>
      <c r="K620" s="135">
        <f>SUM(K608:K618)-K619</f>
        <v>0</v>
      </c>
      <c r="L620" s="212">
        <f>L609+L610+L611+L612+L613+L614+L615+L617+L618</f>
        <v>0</v>
      </c>
      <c r="M620" s="182" t="e">
        <f>'SITE 8'!$F$368</f>
        <v>#DIV/0!</v>
      </c>
      <c r="N620" s="183">
        <f>'SITE 8'!$G$368</f>
        <v>0</v>
      </c>
      <c r="O620" s="93">
        <f>SUM(O608:O618)</f>
        <v>0</v>
      </c>
      <c r="P620" s="93">
        <f>SUM(P608:P618)</f>
        <v>0</v>
      </c>
      <c r="Q620" s="93">
        <f>SUM(Q608:Q618)</f>
        <v>0</v>
      </c>
      <c r="R620" s="93">
        <f>SUM(R608:R618)</f>
        <v>0</v>
      </c>
      <c r="S620" s="93">
        <f>'SITE 8'!$C$390</f>
        <v>0</v>
      </c>
      <c r="T620" s="93" t="e">
        <f>'SITE 8'!$D$390</f>
        <v>#DIV/0!</v>
      </c>
      <c r="U620" s="93">
        <f>'SITE 8'!$E$390</f>
        <v>0</v>
      </c>
      <c r="V620" s="93">
        <f>'SITE 8'!$C$408</f>
        <v>0</v>
      </c>
      <c r="W620" s="93" t="e">
        <f>'SITE 8'!$D$408</f>
        <v>#DIV/0!</v>
      </c>
      <c r="X620" s="93">
        <f>'SITE 8'!$E$408</f>
        <v>0</v>
      </c>
      <c r="Y620" s="93">
        <f>'SITE 8'!$C$384</f>
        <v>0</v>
      </c>
      <c r="Z620" s="93" t="e">
        <f>'SITE 8'!$D$384</f>
        <v>#DIV/0!</v>
      </c>
      <c r="AA620" s="93">
        <f>'SITE 8'!$E$384</f>
        <v>0</v>
      </c>
      <c r="AB620" s="93">
        <f>'SITE 8'!$C$414</f>
        <v>0</v>
      </c>
      <c r="AC620" s="93" t="e">
        <f>'SITE 8'!$D$414</f>
        <v>#DIV/0!</v>
      </c>
      <c r="AD620" s="93">
        <f>'SITE 8'!$E$414</f>
        <v>0</v>
      </c>
      <c r="AE620" s="93">
        <f>'SITE 8'!$C$422</f>
        <v>0</v>
      </c>
      <c r="AF620" s="93" t="e">
        <f>'SITE 8'!$D$422</f>
        <v>#DIV/0!</v>
      </c>
      <c r="AG620" s="93">
        <f>'SITE 8'!$E$422</f>
        <v>0</v>
      </c>
    </row>
    <row r="621" spans="1:33" outlineLevel="1" x14ac:dyDescent="0.25">
      <c r="A621" s="796"/>
      <c r="B621" s="796"/>
      <c r="C621" s="796"/>
      <c r="D621" s="796"/>
      <c r="E621" s="796"/>
      <c r="AB621" s="77" t="e">
        <f>AB620/(J619+J620)</f>
        <v>#DIV/0!</v>
      </c>
    </row>
    <row r="622" spans="1:33" ht="52.8" outlineLevel="1" x14ac:dyDescent="0.25">
      <c r="A622" s="796"/>
      <c r="B622" s="796"/>
      <c r="C622" s="796"/>
      <c r="D622" s="796"/>
      <c r="E622" s="796"/>
      <c r="H622" s="104" t="str">
        <f>'SITE 9'!$B$351</f>
        <v>CAL 3/5 ANS</v>
      </c>
      <c r="I622" s="83" t="s">
        <v>286</v>
      </c>
      <c r="J622" s="83" t="s">
        <v>285</v>
      </c>
      <c r="K622" s="83" t="s">
        <v>284</v>
      </c>
      <c r="L622" s="83" t="s">
        <v>468</v>
      </c>
      <c r="M622" s="83" t="s">
        <v>287</v>
      </c>
      <c r="N622" s="83" t="s">
        <v>298</v>
      </c>
      <c r="O622" s="911"/>
      <c r="P622" s="911"/>
    </row>
    <row r="623" spans="1:33" ht="13.8" outlineLevel="1" thickBot="1" x14ac:dyDescent="0.3">
      <c r="A623" s="796"/>
      <c r="B623" s="796"/>
      <c r="C623" s="796"/>
      <c r="D623" s="796"/>
      <c r="E623" s="796"/>
      <c r="H623" s="104" t="str">
        <f>'SITE 9'!$H$351</f>
        <v>SITE 9</v>
      </c>
      <c r="I623" s="103">
        <f>'SITE 9'!$O$452</f>
        <v>0</v>
      </c>
      <c r="J623" s="103">
        <f>'SITE 9'!$O$476</f>
        <v>0</v>
      </c>
      <c r="K623" s="103">
        <f>'SITE 9'!$O$433</f>
        <v>0</v>
      </c>
      <c r="L623" s="178" t="e">
        <f>M623/(L637+L636)</f>
        <v>#DIV/0!</v>
      </c>
      <c r="M623" s="178">
        <f>'SITE 9'!$O$433-'SITE 9'!$O$415-'SITE 9'!$O$384</f>
        <v>0</v>
      </c>
      <c r="N623" s="178">
        <f>'SITE 9'!$O$433-'SITE 9'!$O$415+'SITE 9'!$E$422</f>
        <v>0</v>
      </c>
      <c r="O623" s="912"/>
      <c r="P623" s="912"/>
    </row>
    <row r="624" spans="1:33" ht="66" outlineLevel="1" x14ac:dyDescent="0.25">
      <c r="A624" s="796"/>
      <c r="B624" s="796"/>
      <c r="C624" s="796"/>
      <c r="D624" s="796"/>
      <c r="E624" s="796"/>
      <c r="H624" s="116"/>
      <c r="I624" s="117" t="s">
        <v>220</v>
      </c>
      <c r="J624" s="117" t="s">
        <v>215</v>
      </c>
      <c r="K624" s="118" t="s">
        <v>427</v>
      </c>
      <c r="L624" s="83" t="s">
        <v>339</v>
      </c>
      <c r="M624" s="179" t="s">
        <v>2</v>
      </c>
      <c r="N624" s="179" t="s">
        <v>524</v>
      </c>
      <c r="O624" s="86" t="s">
        <v>521</v>
      </c>
      <c r="P624" s="86" t="s">
        <v>520</v>
      </c>
      <c r="Q624" s="86" t="s">
        <v>291</v>
      </c>
      <c r="R624" s="86" t="s">
        <v>292</v>
      </c>
      <c r="S624" s="81" t="s">
        <v>293</v>
      </c>
      <c r="T624" s="81" t="s">
        <v>299</v>
      </c>
      <c r="U624" s="81" t="s">
        <v>300</v>
      </c>
      <c r="V624" s="81" t="s">
        <v>294</v>
      </c>
      <c r="W624" s="81" t="s">
        <v>301</v>
      </c>
      <c r="X624" s="81" t="s">
        <v>302</v>
      </c>
      <c r="Y624" s="81" t="s">
        <v>296</v>
      </c>
      <c r="Z624" s="81" t="s">
        <v>303</v>
      </c>
      <c r="AA624" s="81" t="s">
        <v>304</v>
      </c>
      <c r="AB624" s="81" t="s">
        <v>297</v>
      </c>
      <c r="AC624" s="81" t="s">
        <v>305</v>
      </c>
      <c r="AD624" s="81" t="s">
        <v>306</v>
      </c>
      <c r="AE624" s="81" t="s">
        <v>295</v>
      </c>
      <c r="AF624" s="81" t="s">
        <v>307</v>
      </c>
      <c r="AG624" s="81" t="s">
        <v>308</v>
      </c>
    </row>
    <row r="625" spans="1:33" outlineLevel="1" x14ac:dyDescent="0.25">
      <c r="A625" s="796"/>
      <c r="B625" s="796"/>
      <c r="C625" s="796"/>
      <c r="D625" s="796"/>
      <c r="E625" s="796"/>
      <c r="H625" s="120" t="s">
        <v>278</v>
      </c>
      <c r="I625" s="111">
        <f>'SITE 9'!$C$356</f>
        <v>0</v>
      </c>
      <c r="J625" s="111">
        <f>'SITE 9'!$D$356</f>
        <v>0</v>
      </c>
      <c r="K625" s="121">
        <f>I625*J625</f>
        <v>0</v>
      </c>
      <c r="L625" s="215">
        <f>K625*10</f>
        <v>0</v>
      </c>
      <c r="M625" s="180">
        <f>'SITE 9'!$F$356</f>
        <v>0</v>
      </c>
      <c r="N625" s="181">
        <f>(L625/10)*'SITE 1'!$W$8*M625*('SITE 1'!$W$4+'SITE 1'!$X$4)</f>
        <v>0</v>
      </c>
      <c r="O625" s="83">
        <f>IF(I625&gt;0,J625*7,0)</f>
        <v>0</v>
      </c>
      <c r="P625" s="83">
        <f>IF(I625&gt;48,3*J625,0)</f>
        <v>0</v>
      </c>
      <c r="Q625" s="46">
        <f>J625*12.5</f>
        <v>0</v>
      </c>
      <c r="R625" s="868">
        <f>IF(I625&gt;49,((I625/8)*J625*11.5),(((I625/8)-1)*J625*11.5))</f>
        <v>0</v>
      </c>
      <c r="S625" s="82"/>
      <c r="T625" s="82"/>
      <c r="U625" s="82"/>
      <c r="V625" s="82"/>
      <c r="W625" s="82"/>
      <c r="X625" s="82"/>
      <c r="Y625" s="82"/>
      <c r="Z625" s="82"/>
      <c r="AA625" s="82"/>
      <c r="AB625" s="82"/>
      <c r="AC625" s="82"/>
      <c r="AD625" s="82"/>
      <c r="AE625" s="82"/>
      <c r="AF625" s="82"/>
      <c r="AG625" s="82"/>
    </row>
    <row r="626" spans="1:33" outlineLevel="1" x14ac:dyDescent="0.25">
      <c r="A626" s="796"/>
      <c r="B626" s="796"/>
      <c r="C626" s="796"/>
      <c r="D626" s="796"/>
      <c r="E626" s="796"/>
      <c r="H626" s="123" t="s">
        <v>167</v>
      </c>
      <c r="I626" s="111">
        <f>'SITE 9'!$C$357</f>
        <v>0</v>
      </c>
      <c r="J626" s="111">
        <f>'SITE 9'!$D$357</f>
        <v>0</v>
      </c>
      <c r="K626" s="121">
        <f t="shared" ref="K626:K635" si="101">I626*J626</f>
        <v>0</v>
      </c>
      <c r="L626" s="83">
        <f>K626*10</f>
        <v>0</v>
      </c>
      <c r="M626" s="180">
        <f>'SITE 9'!$F$357</f>
        <v>0</v>
      </c>
      <c r="N626" s="181">
        <f>(L626/10)*'SITE 1'!$W$7*M626*('SITE 1'!$W$5+'SITE 1'!$X$4)</f>
        <v>0</v>
      </c>
      <c r="O626" s="83">
        <f t="shared" ref="O626:O635" si="102">IF(I626&gt;0,J626*7,0)</f>
        <v>0</v>
      </c>
      <c r="P626" s="83">
        <f t="shared" ref="P626:P635" si="103">IF(I626&gt;48,3*J626,0)</f>
        <v>0</v>
      </c>
      <c r="Q626" s="46">
        <f t="shared" ref="Q626:Q635" si="104">J626*12.5</f>
        <v>0</v>
      </c>
      <c r="R626" s="868">
        <f t="shared" ref="R626:R635" si="105">IF(I626&gt;49,((I626/8)*J626*11.5),(((I626/8)-1)*J626*11.5))</f>
        <v>0</v>
      </c>
      <c r="S626" s="82"/>
      <c r="T626" s="82"/>
      <c r="U626" s="82"/>
      <c r="V626" s="82"/>
      <c r="W626" s="82"/>
      <c r="X626" s="82"/>
      <c r="Y626" s="82"/>
      <c r="Z626" s="82"/>
      <c r="AA626" s="82"/>
      <c r="AB626" s="82"/>
      <c r="AC626" s="82"/>
      <c r="AD626" s="82"/>
      <c r="AE626" s="82"/>
      <c r="AF626" s="82"/>
      <c r="AG626" s="82"/>
    </row>
    <row r="627" spans="1:33" outlineLevel="1" x14ac:dyDescent="0.25">
      <c r="A627" s="796"/>
      <c r="B627" s="796"/>
      <c r="C627" s="796"/>
      <c r="D627" s="796"/>
      <c r="E627" s="796"/>
      <c r="H627" s="123" t="s">
        <v>8</v>
      </c>
      <c r="I627" s="111">
        <f>'SITE 9'!$C$358</f>
        <v>0</v>
      </c>
      <c r="J627" s="111">
        <f>'SITE 9'!$D$358</f>
        <v>0</v>
      </c>
      <c r="K627" s="121">
        <f t="shared" si="101"/>
        <v>0</v>
      </c>
      <c r="L627" s="83">
        <f t="shared" ref="L627:L632" si="106">K627*10</f>
        <v>0</v>
      </c>
      <c r="M627" s="180">
        <f>'SITE 9'!$F$358</f>
        <v>0</v>
      </c>
      <c r="N627" s="181">
        <f>(L627/10)*'SITE 1'!$W$7*M627*('SITE 1'!$W$5+'SITE 1'!$X$4)</f>
        <v>0</v>
      </c>
      <c r="O627" s="83">
        <f t="shared" si="102"/>
        <v>0</v>
      </c>
      <c r="P627" s="83">
        <f t="shared" si="103"/>
        <v>0</v>
      </c>
      <c r="Q627" s="46">
        <f t="shared" si="104"/>
        <v>0</v>
      </c>
      <c r="R627" s="868">
        <f t="shared" si="105"/>
        <v>0</v>
      </c>
      <c r="S627" s="82"/>
      <c r="T627" s="82"/>
      <c r="U627" s="82"/>
      <c r="V627" s="82"/>
      <c r="W627" s="82"/>
      <c r="X627" s="82"/>
      <c r="Y627" s="82"/>
      <c r="Z627" s="82"/>
      <c r="AA627" s="82"/>
      <c r="AB627" s="82"/>
      <c r="AC627" s="82"/>
      <c r="AD627" s="82"/>
      <c r="AE627" s="82"/>
      <c r="AF627" s="82"/>
      <c r="AG627" s="82"/>
    </row>
    <row r="628" spans="1:33" outlineLevel="1" x14ac:dyDescent="0.25">
      <c r="A628" s="796"/>
      <c r="B628" s="796"/>
      <c r="C628" s="796"/>
      <c r="D628" s="796"/>
      <c r="E628" s="796"/>
      <c r="H628" s="123" t="s">
        <v>9</v>
      </c>
      <c r="I628" s="111">
        <f>'SITE 9'!$C$359</f>
        <v>0</v>
      </c>
      <c r="J628" s="111">
        <f>'SITE 9'!$D$359</f>
        <v>0</v>
      </c>
      <c r="K628" s="121">
        <f t="shared" si="101"/>
        <v>0</v>
      </c>
      <c r="L628" s="83">
        <f t="shared" si="106"/>
        <v>0</v>
      </c>
      <c r="M628" s="180">
        <f>'SITE 9'!$F$359</f>
        <v>0</v>
      </c>
      <c r="N628" s="181">
        <f>(L628/10)*'SITE 1'!$W$7*M628*('SITE 1'!$W$5+'SITE 1'!$X$4)</f>
        <v>0</v>
      </c>
      <c r="O628" s="83">
        <f t="shared" si="102"/>
        <v>0</v>
      </c>
      <c r="P628" s="83">
        <f t="shared" si="103"/>
        <v>0</v>
      </c>
      <c r="Q628" s="46">
        <f t="shared" si="104"/>
        <v>0</v>
      </c>
      <c r="R628" s="868">
        <f t="shared" si="105"/>
        <v>0</v>
      </c>
      <c r="S628" s="82"/>
      <c r="T628" s="82"/>
      <c r="U628" s="82"/>
      <c r="V628" s="82"/>
      <c r="W628" s="82"/>
      <c r="X628" s="82"/>
      <c r="Y628" s="82"/>
      <c r="Z628" s="82"/>
      <c r="AA628" s="82"/>
      <c r="AB628" s="82"/>
      <c r="AC628" s="82"/>
      <c r="AD628" s="82"/>
      <c r="AE628" s="82"/>
      <c r="AF628" s="82"/>
      <c r="AG628" s="82"/>
    </row>
    <row r="629" spans="1:33" outlineLevel="1" x14ac:dyDescent="0.25">
      <c r="A629" s="796"/>
      <c r="B629" s="796"/>
      <c r="C629" s="796"/>
      <c r="D629" s="796"/>
      <c r="E629" s="796"/>
      <c r="H629" s="124" t="s">
        <v>10</v>
      </c>
      <c r="I629" s="125">
        <f>'SITE 9'!$C$360</f>
        <v>0</v>
      </c>
      <c r="J629" s="111">
        <f>'SITE 9'!$D$360</f>
        <v>0</v>
      </c>
      <c r="K629" s="121">
        <f t="shared" si="101"/>
        <v>0</v>
      </c>
      <c r="L629" s="83">
        <f t="shared" si="106"/>
        <v>0</v>
      </c>
      <c r="M629" s="180">
        <f>'SITE 9'!$F$360</f>
        <v>0</v>
      </c>
      <c r="N629" s="181">
        <f>(L629/10)*'SITE 1'!$W$7*M629*('SITE 1'!$W$5+'SITE 1'!$X$4)</f>
        <v>0</v>
      </c>
      <c r="O629" s="83">
        <f t="shared" si="102"/>
        <v>0</v>
      </c>
      <c r="P629" s="83">
        <f t="shared" si="103"/>
        <v>0</v>
      </c>
      <c r="Q629" s="46">
        <f t="shared" si="104"/>
        <v>0</v>
      </c>
      <c r="R629" s="868">
        <f t="shared" si="105"/>
        <v>0</v>
      </c>
      <c r="S629" s="82"/>
      <c r="T629" s="82"/>
      <c r="U629" s="82"/>
      <c r="V629" s="82"/>
      <c r="W629" s="82"/>
      <c r="X629" s="82"/>
      <c r="Y629" s="82"/>
      <c r="Z629" s="82"/>
      <c r="AA629" s="82"/>
      <c r="AB629" s="82"/>
      <c r="AC629" s="82"/>
      <c r="AD629" s="82"/>
      <c r="AE629" s="82"/>
      <c r="AF629" s="82"/>
      <c r="AG629" s="82"/>
    </row>
    <row r="630" spans="1:33" outlineLevel="1" x14ac:dyDescent="0.25">
      <c r="A630" s="796"/>
      <c r="B630" s="796"/>
      <c r="C630" s="796"/>
      <c r="D630" s="796"/>
      <c r="E630" s="796"/>
      <c r="H630" s="124" t="s">
        <v>11</v>
      </c>
      <c r="I630" s="125">
        <f>'SITE 9'!$C$361</f>
        <v>0</v>
      </c>
      <c r="J630" s="111">
        <f>'SITE 9'!$D$361</f>
        <v>0</v>
      </c>
      <c r="K630" s="121">
        <f t="shared" si="101"/>
        <v>0</v>
      </c>
      <c r="L630" s="83">
        <f t="shared" si="106"/>
        <v>0</v>
      </c>
      <c r="M630" s="180">
        <f>'SITE 9'!$F$361</f>
        <v>0</v>
      </c>
      <c r="N630" s="181">
        <f>(L630/10)*'SITE 1'!$W$7*M630*('SITE 1'!$W$5+'SITE 1'!$X$4)</f>
        <v>0</v>
      </c>
      <c r="O630" s="83">
        <f t="shared" si="102"/>
        <v>0</v>
      </c>
      <c r="P630" s="83">
        <f t="shared" si="103"/>
        <v>0</v>
      </c>
      <c r="Q630" s="46">
        <f t="shared" si="104"/>
        <v>0</v>
      </c>
      <c r="R630" s="868">
        <f t="shared" si="105"/>
        <v>0</v>
      </c>
      <c r="S630" s="82"/>
      <c r="T630" s="82"/>
      <c r="U630" s="82"/>
      <c r="V630" s="82"/>
      <c r="W630" s="82"/>
      <c r="X630" s="82"/>
      <c r="Y630" s="82"/>
      <c r="Z630" s="82"/>
      <c r="AA630" s="82"/>
      <c r="AB630" s="82"/>
      <c r="AC630" s="82"/>
      <c r="AD630" s="82"/>
      <c r="AE630" s="82"/>
      <c r="AF630" s="82"/>
      <c r="AG630" s="82"/>
    </row>
    <row r="631" spans="1:33" outlineLevel="1" x14ac:dyDescent="0.25">
      <c r="A631" s="796"/>
      <c r="B631" s="796"/>
      <c r="C631" s="796"/>
      <c r="D631" s="796"/>
      <c r="E631" s="796"/>
      <c r="H631" s="124" t="s">
        <v>12</v>
      </c>
      <c r="I631" s="125">
        <f>'SITE 9'!$C$362</f>
        <v>0</v>
      </c>
      <c r="J631" s="111">
        <f>'SITE 9'!$D$362</f>
        <v>0</v>
      </c>
      <c r="K631" s="121">
        <f t="shared" si="101"/>
        <v>0</v>
      </c>
      <c r="L631" s="83">
        <f t="shared" si="106"/>
        <v>0</v>
      </c>
      <c r="M631" s="180">
        <f>'SITE 9'!$F$362</f>
        <v>0</v>
      </c>
      <c r="N631" s="181">
        <f>(L631/10)*'SITE 1'!$W$7*M631*('SITE 1'!$W$5+'SITE 1'!$X$4)</f>
        <v>0</v>
      </c>
      <c r="O631" s="83">
        <f t="shared" si="102"/>
        <v>0</v>
      </c>
      <c r="P631" s="83">
        <f t="shared" si="103"/>
        <v>0</v>
      </c>
      <c r="Q631" s="46">
        <f t="shared" si="104"/>
        <v>0</v>
      </c>
      <c r="R631" s="868">
        <f t="shared" si="105"/>
        <v>0</v>
      </c>
      <c r="S631" s="82"/>
      <c r="T631" s="82"/>
      <c r="U631" s="82"/>
      <c r="V631" s="82"/>
      <c r="W631" s="82"/>
      <c r="X631" s="82"/>
      <c r="Y631" s="82"/>
      <c r="Z631" s="82"/>
      <c r="AA631" s="82"/>
      <c r="AB631" s="82"/>
      <c r="AC631" s="82"/>
      <c r="AD631" s="82"/>
      <c r="AE631" s="82"/>
      <c r="AF631" s="82"/>
      <c r="AG631" s="82"/>
    </row>
    <row r="632" spans="1:33" outlineLevel="1" x14ac:dyDescent="0.25">
      <c r="A632" s="796"/>
      <c r="B632" s="796"/>
      <c r="C632" s="796"/>
      <c r="D632" s="796"/>
      <c r="E632" s="796"/>
      <c r="H632" s="124" t="s">
        <v>13</v>
      </c>
      <c r="I632" s="125">
        <f>'SITE 9'!$C$363</f>
        <v>0</v>
      </c>
      <c r="J632" s="111">
        <f>'SITE 9'!$D$363</f>
        <v>0</v>
      </c>
      <c r="K632" s="121">
        <f t="shared" si="101"/>
        <v>0</v>
      </c>
      <c r="L632" s="83">
        <f t="shared" si="106"/>
        <v>0</v>
      </c>
      <c r="M632" s="180">
        <f>'SITE 9'!$F$363</f>
        <v>0</v>
      </c>
      <c r="N632" s="181">
        <f>(L632/10)*'SITE 1'!$W$7*M632*('SITE 1'!$W$5+'SITE 1'!$X$4)</f>
        <v>0</v>
      </c>
      <c r="O632" s="83">
        <f t="shared" si="102"/>
        <v>0</v>
      </c>
      <c r="P632" s="83">
        <f t="shared" si="103"/>
        <v>0</v>
      </c>
      <c r="Q632" s="46">
        <f t="shared" si="104"/>
        <v>0</v>
      </c>
      <c r="R632" s="868">
        <f t="shared" si="105"/>
        <v>0</v>
      </c>
      <c r="S632" s="82"/>
      <c r="T632" s="82"/>
      <c r="U632" s="82"/>
      <c r="V632" s="82"/>
      <c r="W632" s="82"/>
      <c r="X632" s="82"/>
      <c r="Y632" s="82"/>
      <c r="Z632" s="82"/>
      <c r="AA632" s="82"/>
      <c r="AB632" s="82"/>
      <c r="AC632" s="82"/>
      <c r="AD632" s="82"/>
      <c r="AE632" s="82"/>
      <c r="AF632" s="82"/>
      <c r="AG632" s="82"/>
    </row>
    <row r="633" spans="1:33" outlineLevel="1" x14ac:dyDescent="0.25">
      <c r="A633" s="796"/>
      <c r="B633" s="796"/>
      <c r="C633" s="796"/>
      <c r="D633" s="796"/>
      <c r="E633" s="796"/>
      <c r="H633" s="120" t="s">
        <v>271</v>
      </c>
      <c r="I633" s="111">
        <f>'SITE 9'!$C$364</f>
        <v>0</v>
      </c>
      <c r="J633" s="111">
        <f>'SITE 9'!$D$364</f>
        <v>0</v>
      </c>
      <c r="K633" s="121">
        <f t="shared" si="101"/>
        <v>0</v>
      </c>
      <c r="L633" s="215">
        <f>K633*10</f>
        <v>0</v>
      </c>
      <c r="M633" s="180">
        <f>'SITE 9'!$F$364</f>
        <v>0</v>
      </c>
      <c r="N633" s="181">
        <f>(L633/10)*'SITE 1'!$W$8*M633*('SITE 1'!$W$4+'SITE 1'!$X$4)</f>
        <v>0</v>
      </c>
      <c r="O633" s="83">
        <f t="shared" si="102"/>
        <v>0</v>
      </c>
      <c r="P633" s="83">
        <f t="shared" si="103"/>
        <v>0</v>
      </c>
      <c r="Q633" s="46">
        <f t="shared" si="104"/>
        <v>0</v>
      </c>
      <c r="R633" s="868">
        <f t="shared" si="105"/>
        <v>0</v>
      </c>
      <c r="S633" s="82"/>
      <c r="T633" s="82"/>
      <c r="U633" s="82"/>
      <c r="V633" s="82"/>
      <c r="W633" s="82"/>
      <c r="X633" s="82"/>
      <c r="Y633" s="82"/>
      <c r="Z633" s="82"/>
      <c r="AA633" s="82"/>
      <c r="AB633" s="82"/>
      <c r="AC633" s="82"/>
      <c r="AD633" s="82"/>
      <c r="AE633" s="82"/>
      <c r="AF633" s="82"/>
      <c r="AG633" s="82"/>
    </row>
    <row r="634" spans="1:33" outlineLevel="1" x14ac:dyDescent="0.25">
      <c r="A634" s="796"/>
      <c r="B634" s="796"/>
      <c r="C634" s="796"/>
      <c r="D634" s="796"/>
      <c r="E634" s="796"/>
      <c r="H634" s="126" t="s">
        <v>171</v>
      </c>
      <c r="I634" s="111">
        <f>'SITE 9'!$C$365</f>
        <v>0</v>
      </c>
      <c r="J634" s="111">
        <f>'SITE 9'!$D$365</f>
        <v>0</v>
      </c>
      <c r="K634" s="121">
        <f t="shared" si="101"/>
        <v>0</v>
      </c>
      <c r="L634" s="83">
        <f>K634*10</f>
        <v>0</v>
      </c>
      <c r="M634" s="180">
        <f>'SITE 9'!$F$365</f>
        <v>0</v>
      </c>
      <c r="N634" s="181">
        <f>(L634/10)*'SITE 1'!$W$7*M634*('SITE 1'!$W$5+'SITE 1'!$X$4)</f>
        <v>0</v>
      </c>
      <c r="O634" s="83">
        <f t="shared" si="102"/>
        <v>0</v>
      </c>
      <c r="P634" s="83">
        <f t="shared" si="103"/>
        <v>0</v>
      </c>
      <c r="Q634" s="46">
        <f t="shared" si="104"/>
        <v>0</v>
      </c>
      <c r="R634" s="868">
        <f t="shared" si="105"/>
        <v>0</v>
      </c>
      <c r="S634" s="82"/>
      <c r="T634" s="82"/>
      <c r="U634" s="82"/>
      <c r="V634" s="82"/>
      <c r="W634" s="82"/>
      <c r="X634" s="82"/>
      <c r="Y634" s="82"/>
      <c r="Z634" s="82"/>
      <c r="AA634" s="82"/>
      <c r="AB634" s="82"/>
      <c r="AC634" s="82"/>
      <c r="AD634" s="82"/>
      <c r="AE634" s="82"/>
      <c r="AF634" s="82"/>
      <c r="AG634" s="82"/>
    </row>
    <row r="635" spans="1:33" ht="13.8" outlineLevel="1" thickBot="1" x14ac:dyDescent="0.3">
      <c r="A635" s="796"/>
      <c r="B635" s="796"/>
      <c r="C635" s="796"/>
      <c r="D635" s="796"/>
      <c r="E635" s="796"/>
      <c r="H635" s="126" t="s">
        <v>172</v>
      </c>
      <c r="I635" s="111">
        <f>'SITE 9'!$C$366</f>
        <v>0</v>
      </c>
      <c r="J635" s="111">
        <f>'SITE 9'!$D$366</f>
        <v>0</v>
      </c>
      <c r="K635" s="121">
        <f t="shared" si="101"/>
        <v>0</v>
      </c>
      <c r="L635" s="83">
        <f>K635*10</f>
        <v>0</v>
      </c>
      <c r="M635" s="180">
        <f>'SITE 9'!$F$366</f>
        <v>0</v>
      </c>
      <c r="N635" s="181">
        <f>(L635/10)*'SITE 1'!$W$7*M635*('SITE 1'!$W$5+'SITE 1'!$X$4)</f>
        <v>0</v>
      </c>
      <c r="O635" s="83">
        <f t="shared" si="102"/>
        <v>0</v>
      </c>
      <c r="P635" s="83">
        <f t="shared" si="103"/>
        <v>0</v>
      </c>
      <c r="Q635" s="46">
        <f t="shared" si="104"/>
        <v>0</v>
      </c>
      <c r="R635" s="868">
        <f t="shared" si="105"/>
        <v>0</v>
      </c>
      <c r="S635" s="82"/>
      <c r="T635" s="82"/>
      <c r="U635" s="82"/>
      <c r="V635" s="82"/>
      <c r="W635" s="82"/>
      <c r="X635" s="82"/>
      <c r="Y635" s="82"/>
      <c r="Z635" s="82"/>
      <c r="AA635" s="82"/>
      <c r="AB635" s="82"/>
      <c r="AC635" s="82"/>
      <c r="AD635" s="82"/>
      <c r="AE635" s="82"/>
      <c r="AF635" s="82"/>
      <c r="AG635" s="82"/>
    </row>
    <row r="636" spans="1:33" outlineLevel="1" x14ac:dyDescent="0.25">
      <c r="A636" s="796"/>
      <c r="B636" s="796"/>
      <c r="C636" s="796"/>
      <c r="D636" s="796"/>
      <c r="E636" s="796"/>
      <c r="H636" s="127" t="s">
        <v>214</v>
      </c>
      <c r="I636" s="128">
        <f>'SITE 9'!$C$367</f>
        <v>0</v>
      </c>
      <c r="J636" s="129">
        <f>'SITE 9'!$D$367</f>
        <v>0</v>
      </c>
      <c r="K636" s="130">
        <f>K625+K633</f>
        <v>0</v>
      </c>
      <c r="L636" s="212">
        <f>L625+L633</f>
        <v>0</v>
      </c>
      <c r="M636" s="182" t="e">
        <f>'SITE 9'!$F$367</f>
        <v>#DIV/0!</v>
      </c>
      <c r="N636" s="183">
        <f>'SITE 9'!$G$367</f>
        <v>0</v>
      </c>
      <c r="O636" s="83"/>
      <c r="P636" s="83"/>
      <c r="Q636" s="93"/>
      <c r="R636" s="93"/>
      <c r="S636" s="82"/>
      <c r="T636" s="82"/>
      <c r="U636" s="82"/>
      <c r="V636" s="82"/>
      <c r="W636" s="82"/>
      <c r="X636" s="82"/>
      <c r="Y636" s="82"/>
      <c r="Z636" s="82"/>
      <c r="AA636" s="82"/>
      <c r="AB636" s="82"/>
      <c r="AC636" s="82"/>
      <c r="AD636" s="82"/>
      <c r="AE636" s="82"/>
      <c r="AF636" s="82"/>
      <c r="AG636" s="82"/>
    </row>
    <row r="637" spans="1:33" ht="27" outlineLevel="1" thickBot="1" x14ac:dyDescent="0.3">
      <c r="A637" s="796"/>
      <c r="B637" s="796"/>
      <c r="C637" s="796"/>
      <c r="D637" s="796"/>
      <c r="E637" s="796"/>
      <c r="H637" s="132" t="s">
        <v>213</v>
      </c>
      <c r="I637" s="133">
        <f>'SITE 9'!$C$368</f>
        <v>0</v>
      </c>
      <c r="J637" s="134">
        <f>'SITE 9'!$D$368</f>
        <v>0</v>
      </c>
      <c r="K637" s="135">
        <f>SUM(K625:K635)-K636</f>
        <v>0</v>
      </c>
      <c r="L637" s="212">
        <f>L626+L627+L628+L629+L630+L631+L632+L634+L635</f>
        <v>0</v>
      </c>
      <c r="M637" s="182" t="e">
        <f>'SITE 9'!$F$368</f>
        <v>#DIV/0!</v>
      </c>
      <c r="N637" s="183">
        <f>'SITE 9'!$G$368</f>
        <v>0</v>
      </c>
      <c r="O637" s="93">
        <f>SUM(O625:O635)</f>
        <v>0</v>
      </c>
      <c r="P637" s="93">
        <f>SUM(P625:P635)</f>
        <v>0</v>
      </c>
      <c r="Q637" s="93">
        <f>SUM(Q625:Q635)</f>
        <v>0</v>
      </c>
      <c r="R637" s="93">
        <f>SUM(R625:R635)</f>
        <v>0</v>
      </c>
      <c r="S637" s="93">
        <f>'SITE 9'!$C$390</f>
        <v>0</v>
      </c>
      <c r="T637" s="93" t="e">
        <f>'SITE 9'!$D$390</f>
        <v>#DIV/0!</v>
      </c>
      <c r="U637" s="93">
        <f>'SITE 9'!$E$390</f>
        <v>0</v>
      </c>
      <c r="V637" s="93">
        <f>'SITE 9'!$C$408</f>
        <v>0</v>
      </c>
      <c r="W637" s="93" t="e">
        <f>'SITE 9'!$D$408</f>
        <v>#DIV/0!</v>
      </c>
      <c r="X637" s="93">
        <f>'SITE 9'!$E$408</f>
        <v>0</v>
      </c>
      <c r="Y637" s="93">
        <f>'SITE 9'!$C$384</f>
        <v>0</v>
      </c>
      <c r="Z637" s="93" t="e">
        <f>'SITE 9'!$D$384</f>
        <v>#DIV/0!</v>
      </c>
      <c r="AA637" s="93">
        <f>'SITE 9'!$E$384</f>
        <v>0</v>
      </c>
      <c r="AB637" s="93">
        <f>'SITE 9'!$C$414</f>
        <v>0</v>
      </c>
      <c r="AC637" s="93" t="e">
        <f>'SITE 9'!$D$414</f>
        <v>#DIV/0!</v>
      </c>
      <c r="AD637" s="93">
        <f>'SITE 9'!$E$414</f>
        <v>0</v>
      </c>
      <c r="AE637" s="93">
        <f>'SITE 9'!$C$422</f>
        <v>0</v>
      </c>
      <c r="AF637" s="93" t="e">
        <f>'SITE 9'!$D$422</f>
        <v>#DIV/0!</v>
      </c>
      <c r="AG637" s="93">
        <f>'SITE 9'!$E$422</f>
        <v>0</v>
      </c>
    </row>
    <row r="638" spans="1:33" outlineLevel="1" x14ac:dyDescent="0.25">
      <c r="A638" s="796"/>
      <c r="B638" s="796"/>
      <c r="C638" s="796"/>
      <c r="D638" s="796"/>
      <c r="E638" s="796"/>
      <c r="AB638" s="77" t="e">
        <f>AB637/(J636+J637)</f>
        <v>#DIV/0!</v>
      </c>
    </row>
    <row r="639" spans="1:33" ht="52.8" outlineLevel="1" x14ac:dyDescent="0.25">
      <c r="A639" s="796"/>
      <c r="B639" s="796"/>
      <c r="C639" s="796"/>
      <c r="D639" s="796"/>
      <c r="E639" s="796"/>
      <c r="H639" s="104" t="str">
        <f>'SITE 10'!$B$351</f>
        <v>CAL 3/5 ANS</v>
      </c>
      <c r="I639" s="83" t="s">
        <v>286</v>
      </c>
      <c r="J639" s="83" t="s">
        <v>285</v>
      </c>
      <c r="K639" s="83" t="s">
        <v>284</v>
      </c>
      <c r="L639" s="83" t="s">
        <v>468</v>
      </c>
      <c r="M639" s="83" t="s">
        <v>287</v>
      </c>
      <c r="N639" s="83" t="s">
        <v>298</v>
      </c>
      <c r="O639" s="911"/>
      <c r="P639" s="911"/>
    </row>
    <row r="640" spans="1:33" ht="13.8" outlineLevel="1" thickBot="1" x14ac:dyDescent="0.3">
      <c r="A640" s="796"/>
      <c r="B640" s="796"/>
      <c r="C640" s="796"/>
      <c r="D640" s="796"/>
      <c r="E640" s="796"/>
      <c r="H640" s="104" t="str">
        <f>'SITE 10'!$H$351</f>
        <v>SITE 10</v>
      </c>
      <c r="I640" s="103">
        <f>'SITE 10'!$O$452</f>
        <v>0</v>
      </c>
      <c r="J640" s="103">
        <f>'SITE 10'!$O$476</f>
        <v>0</v>
      </c>
      <c r="K640" s="103">
        <f>'SITE 10'!$O$433</f>
        <v>0</v>
      </c>
      <c r="L640" s="178" t="e">
        <f>M640/(L654+L653)</f>
        <v>#DIV/0!</v>
      </c>
      <c r="M640" s="178">
        <f>'SITE 10'!$O$433-'SITE 10'!$O$415-'SITE 10'!$O$384</f>
        <v>0</v>
      </c>
      <c r="N640" s="178">
        <f>'SITE 10'!$O$433-'SITE 10'!$O$415+'SITE 10'!$E$422</f>
        <v>0</v>
      </c>
      <c r="O640" s="912"/>
      <c r="P640" s="912"/>
    </row>
    <row r="641" spans="1:33" ht="66" outlineLevel="1" x14ac:dyDescent="0.25">
      <c r="A641" s="796"/>
      <c r="B641" s="796"/>
      <c r="C641" s="796"/>
      <c r="D641" s="796"/>
      <c r="E641" s="796"/>
      <c r="H641" s="116"/>
      <c r="I641" s="117" t="s">
        <v>220</v>
      </c>
      <c r="J641" s="117" t="s">
        <v>215</v>
      </c>
      <c r="K641" s="118" t="s">
        <v>427</v>
      </c>
      <c r="L641" s="83" t="s">
        <v>339</v>
      </c>
      <c r="M641" s="179" t="s">
        <v>2</v>
      </c>
      <c r="N641" s="179" t="s">
        <v>524</v>
      </c>
      <c r="O641" s="86" t="s">
        <v>521</v>
      </c>
      <c r="P641" s="86" t="s">
        <v>520</v>
      </c>
      <c r="Q641" s="86" t="s">
        <v>291</v>
      </c>
      <c r="R641" s="86" t="s">
        <v>292</v>
      </c>
      <c r="S641" s="81" t="s">
        <v>293</v>
      </c>
      <c r="T641" s="81" t="s">
        <v>299</v>
      </c>
      <c r="U641" s="81" t="s">
        <v>300</v>
      </c>
      <c r="V641" s="81" t="s">
        <v>294</v>
      </c>
      <c r="W641" s="81" t="s">
        <v>301</v>
      </c>
      <c r="X641" s="81" t="s">
        <v>302</v>
      </c>
      <c r="Y641" s="81" t="s">
        <v>296</v>
      </c>
      <c r="Z641" s="81" t="s">
        <v>303</v>
      </c>
      <c r="AA641" s="81" t="s">
        <v>304</v>
      </c>
      <c r="AB641" s="81" t="s">
        <v>297</v>
      </c>
      <c r="AC641" s="81" t="s">
        <v>305</v>
      </c>
      <c r="AD641" s="81" t="s">
        <v>306</v>
      </c>
      <c r="AE641" s="81" t="s">
        <v>295</v>
      </c>
      <c r="AF641" s="81" t="s">
        <v>307</v>
      </c>
      <c r="AG641" s="81" t="s">
        <v>308</v>
      </c>
    </row>
    <row r="642" spans="1:33" outlineLevel="1" x14ac:dyDescent="0.25">
      <c r="A642" s="796"/>
      <c r="B642" s="796"/>
      <c r="C642" s="796"/>
      <c r="D642" s="796"/>
      <c r="E642" s="796"/>
      <c r="H642" s="120" t="s">
        <v>278</v>
      </c>
      <c r="I642" s="111">
        <f>'SITE 10'!$C$356</f>
        <v>0</v>
      </c>
      <c r="J642" s="111">
        <f>'SITE 10'!$D$356</f>
        <v>0</v>
      </c>
      <c r="K642" s="121">
        <f>I642*J642</f>
        <v>0</v>
      </c>
      <c r="L642" s="215">
        <f>K642*10</f>
        <v>0</v>
      </c>
      <c r="M642" s="180">
        <f>'SITE 10'!$F$356</f>
        <v>0</v>
      </c>
      <c r="N642" s="181">
        <f>(L642/10)*'SITE 1'!$W$8*M642*('SITE 1'!$W$4+'SITE 1'!$X$4)</f>
        <v>0</v>
      </c>
      <c r="O642" s="83">
        <f>IF(I642&gt;0,J642*7,0)</f>
        <v>0</v>
      </c>
      <c r="P642" s="83">
        <f>IF(I642&gt;48,3*J642,0)</f>
        <v>0</v>
      </c>
      <c r="Q642" s="46">
        <f>J642*12.5</f>
        <v>0</v>
      </c>
      <c r="R642" s="868">
        <f>IF(I642&gt;49,((I642/8)*J642*11.5),(((I642/8)-1)*J642*11.5))</f>
        <v>0</v>
      </c>
      <c r="S642" s="82"/>
      <c r="T642" s="82"/>
      <c r="U642" s="82"/>
      <c r="V642" s="82"/>
      <c r="W642" s="82"/>
      <c r="X642" s="82"/>
      <c r="Y642" s="82"/>
      <c r="Z642" s="82"/>
      <c r="AA642" s="82"/>
      <c r="AB642" s="82"/>
      <c r="AC642" s="82"/>
      <c r="AD642" s="82"/>
      <c r="AE642" s="82"/>
      <c r="AF642" s="82"/>
      <c r="AG642" s="82"/>
    </row>
    <row r="643" spans="1:33" outlineLevel="1" x14ac:dyDescent="0.25">
      <c r="A643" s="796"/>
      <c r="B643" s="796"/>
      <c r="C643" s="796"/>
      <c r="D643" s="796"/>
      <c r="E643" s="796"/>
      <c r="H643" s="123" t="s">
        <v>167</v>
      </c>
      <c r="I643" s="111">
        <f>'SITE 10'!$C$357</f>
        <v>0</v>
      </c>
      <c r="J643" s="111">
        <f>'SITE 10'!$D$357</f>
        <v>0</v>
      </c>
      <c r="K643" s="121">
        <f t="shared" ref="K643:K652" si="107">I643*J643</f>
        <v>0</v>
      </c>
      <c r="L643" s="83">
        <f>K643*10</f>
        <v>0</v>
      </c>
      <c r="M643" s="180">
        <f>'SITE 10'!$F$357</f>
        <v>0</v>
      </c>
      <c r="N643" s="181">
        <f>(L643/10)*'SITE 1'!$W$7*M643*('SITE 1'!$W$5+'SITE 1'!$X$4)</f>
        <v>0</v>
      </c>
      <c r="O643" s="83">
        <f t="shared" ref="O643:O652" si="108">IF(I643&gt;0,J643*7,0)</f>
        <v>0</v>
      </c>
      <c r="P643" s="83">
        <f t="shared" ref="P643:P652" si="109">IF(I643&gt;48,3*J643,0)</f>
        <v>0</v>
      </c>
      <c r="Q643" s="46">
        <f t="shared" ref="Q643:Q652" si="110">J643*12.5</f>
        <v>0</v>
      </c>
      <c r="R643" s="868">
        <f t="shared" ref="R643:R652" si="111">IF(I643&gt;49,((I643/8)*J643*11.5),(((I643/8)-1)*J643*11.5))</f>
        <v>0</v>
      </c>
      <c r="S643" s="82"/>
      <c r="T643" s="82"/>
      <c r="U643" s="82"/>
      <c r="V643" s="82"/>
      <c r="W643" s="82"/>
      <c r="X643" s="82"/>
      <c r="Y643" s="82"/>
      <c r="Z643" s="82"/>
      <c r="AA643" s="82"/>
      <c r="AB643" s="82"/>
      <c r="AC643" s="82"/>
      <c r="AD643" s="82"/>
      <c r="AE643" s="82"/>
      <c r="AF643" s="82"/>
      <c r="AG643" s="82"/>
    </row>
    <row r="644" spans="1:33" outlineLevel="1" x14ac:dyDescent="0.25">
      <c r="A644" s="796"/>
      <c r="B644" s="796"/>
      <c r="C644" s="796"/>
      <c r="D644" s="796"/>
      <c r="E644" s="796"/>
      <c r="H644" s="123" t="s">
        <v>8</v>
      </c>
      <c r="I644" s="111">
        <f>'SITE 10'!$C$358</f>
        <v>0</v>
      </c>
      <c r="J644" s="111">
        <f>'SITE 10'!$D$358</f>
        <v>0</v>
      </c>
      <c r="K644" s="121">
        <f t="shared" si="107"/>
        <v>0</v>
      </c>
      <c r="L644" s="83">
        <f t="shared" ref="L644:L649" si="112">K644*10</f>
        <v>0</v>
      </c>
      <c r="M644" s="180">
        <f>'SITE 10'!$F$358</f>
        <v>0</v>
      </c>
      <c r="N644" s="181">
        <f>(L644/10)*'SITE 1'!$W$7*M644*('SITE 1'!$W$5+'SITE 1'!$X$4)</f>
        <v>0</v>
      </c>
      <c r="O644" s="83">
        <f t="shared" si="108"/>
        <v>0</v>
      </c>
      <c r="P644" s="83">
        <f t="shared" si="109"/>
        <v>0</v>
      </c>
      <c r="Q644" s="46">
        <f t="shared" si="110"/>
        <v>0</v>
      </c>
      <c r="R644" s="868">
        <f t="shared" si="111"/>
        <v>0</v>
      </c>
      <c r="S644" s="82"/>
      <c r="T644" s="82"/>
      <c r="U644" s="82"/>
      <c r="V644" s="82"/>
      <c r="W644" s="82"/>
      <c r="X644" s="82"/>
      <c r="Y644" s="82"/>
      <c r="Z644" s="82"/>
      <c r="AA644" s="82"/>
      <c r="AB644" s="82"/>
      <c r="AC644" s="82"/>
      <c r="AD644" s="82"/>
      <c r="AE644" s="82"/>
      <c r="AF644" s="82"/>
      <c r="AG644" s="82"/>
    </row>
    <row r="645" spans="1:33" outlineLevel="1" x14ac:dyDescent="0.25">
      <c r="A645" s="796"/>
      <c r="B645" s="796"/>
      <c r="C645" s="796"/>
      <c r="D645" s="796"/>
      <c r="E645" s="796"/>
      <c r="H645" s="123" t="s">
        <v>9</v>
      </c>
      <c r="I645" s="111">
        <f>'SITE 10'!$C$359</f>
        <v>0</v>
      </c>
      <c r="J645" s="111">
        <f>'SITE 10'!$D$359</f>
        <v>0</v>
      </c>
      <c r="K645" s="121">
        <f t="shared" si="107"/>
        <v>0</v>
      </c>
      <c r="L645" s="83">
        <f t="shared" si="112"/>
        <v>0</v>
      </c>
      <c r="M645" s="180">
        <f>'SITE 10'!$F$359</f>
        <v>0</v>
      </c>
      <c r="N645" s="181">
        <f>(L645/10)*'SITE 1'!$W$7*M645*('SITE 1'!$W$5+'SITE 1'!$X$4)</f>
        <v>0</v>
      </c>
      <c r="O645" s="83">
        <f t="shared" si="108"/>
        <v>0</v>
      </c>
      <c r="P645" s="83">
        <f t="shared" si="109"/>
        <v>0</v>
      </c>
      <c r="Q645" s="46">
        <f t="shared" si="110"/>
        <v>0</v>
      </c>
      <c r="R645" s="868">
        <f t="shared" si="111"/>
        <v>0</v>
      </c>
      <c r="S645" s="82"/>
      <c r="T645" s="82"/>
      <c r="U645" s="82"/>
      <c r="V645" s="82"/>
      <c r="W645" s="82"/>
      <c r="X645" s="82"/>
      <c r="Y645" s="82"/>
      <c r="Z645" s="82"/>
      <c r="AA645" s="82"/>
      <c r="AB645" s="82"/>
      <c r="AC645" s="82"/>
      <c r="AD645" s="82"/>
      <c r="AE645" s="82"/>
      <c r="AF645" s="82"/>
      <c r="AG645" s="82"/>
    </row>
    <row r="646" spans="1:33" outlineLevel="1" x14ac:dyDescent="0.25">
      <c r="A646" s="796"/>
      <c r="B646" s="796"/>
      <c r="C646" s="796"/>
      <c r="D646" s="796"/>
      <c r="E646" s="796"/>
      <c r="H646" s="124" t="s">
        <v>10</v>
      </c>
      <c r="I646" s="125">
        <f>'SITE 10'!$C$360</f>
        <v>0</v>
      </c>
      <c r="J646" s="111">
        <f>'SITE 10'!$D$360</f>
        <v>0</v>
      </c>
      <c r="K646" s="121">
        <f t="shared" si="107"/>
        <v>0</v>
      </c>
      <c r="L646" s="83">
        <f t="shared" si="112"/>
        <v>0</v>
      </c>
      <c r="M646" s="180">
        <f>'SITE 10'!$F$360</f>
        <v>0</v>
      </c>
      <c r="N646" s="181">
        <f>(L646/10)*'SITE 1'!$W$7*M646*('SITE 1'!$W$5+'SITE 1'!$X$4)</f>
        <v>0</v>
      </c>
      <c r="O646" s="83">
        <f t="shared" si="108"/>
        <v>0</v>
      </c>
      <c r="P646" s="83">
        <f t="shared" si="109"/>
        <v>0</v>
      </c>
      <c r="Q646" s="46">
        <f t="shared" si="110"/>
        <v>0</v>
      </c>
      <c r="R646" s="868">
        <f t="shared" si="111"/>
        <v>0</v>
      </c>
      <c r="S646" s="82"/>
      <c r="T646" s="82"/>
      <c r="U646" s="82"/>
      <c r="V646" s="82"/>
      <c r="W646" s="82"/>
      <c r="X646" s="82"/>
      <c r="Y646" s="82"/>
      <c r="Z646" s="82"/>
      <c r="AA646" s="82"/>
      <c r="AB646" s="82"/>
      <c r="AC646" s="82"/>
      <c r="AD646" s="82"/>
      <c r="AE646" s="82"/>
      <c r="AF646" s="82"/>
      <c r="AG646" s="82"/>
    </row>
    <row r="647" spans="1:33" outlineLevel="1" x14ac:dyDescent="0.25">
      <c r="A647" s="796"/>
      <c r="B647" s="796"/>
      <c r="C647" s="796"/>
      <c r="D647" s="796"/>
      <c r="E647" s="796"/>
      <c r="H647" s="124" t="s">
        <v>11</v>
      </c>
      <c r="I647" s="125">
        <f>'SITE 10'!$C$361</f>
        <v>0</v>
      </c>
      <c r="J647" s="111">
        <f>'SITE 10'!$D$361</f>
        <v>0</v>
      </c>
      <c r="K647" s="121">
        <f t="shared" si="107"/>
        <v>0</v>
      </c>
      <c r="L647" s="83">
        <f t="shared" si="112"/>
        <v>0</v>
      </c>
      <c r="M647" s="180">
        <f>'SITE 10'!$F$361</f>
        <v>0</v>
      </c>
      <c r="N647" s="181">
        <f>(L647/10)*'SITE 1'!$W$7*M647*('SITE 1'!$W$5+'SITE 1'!$X$4)</f>
        <v>0</v>
      </c>
      <c r="O647" s="83">
        <f t="shared" si="108"/>
        <v>0</v>
      </c>
      <c r="P647" s="83">
        <f t="shared" si="109"/>
        <v>0</v>
      </c>
      <c r="Q647" s="46">
        <f t="shared" si="110"/>
        <v>0</v>
      </c>
      <c r="R647" s="868">
        <f t="shared" si="111"/>
        <v>0</v>
      </c>
      <c r="S647" s="82"/>
      <c r="T647" s="82"/>
      <c r="U647" s="82"/>
      <c r="V647" s="82"/>
      <c r="W647" s="82"/>
      <c r="X647" s="82"/>
      <c r="Y647" s="82"/>
      <c r="Z647" s="82"/>
      <c r="AA647" s="82"/>
      <c r="AB647" s="82"/>
      <c r="AC647" s="82"/>
      <c r="AD647" s="82"/>
      <c r="AE647" s="82"/>
      <c r="AF647" s="82"/>
      <c r="AG647" s="82"/>
    </row>
    <row r="648" spans="1:33" outlineLevel="1" x14ac:dyDescent="0.25">
      <c r="A648" s="796"/>
      <c r="B648" s="796"/>
      <c r="C648" s="796"/>
      <c r="D648" s="796"/>
      <c r="E648" s="796"/>
      <c r="H648" s="124" t="s">
        <v>12</v>
      </c>
      <c r="I648" s="125">
        <f>'SITE 10'!$C$362</f>
        <v>0</v>
      </c>
      <c r="J648" s="111">
        <f>'SITE 10'!$D$362</f>
        <v>0</v>
      </c>
      <c r="K648" s="121">
        <f t="shared" si="107"/>
        <v>0</v>
      </c>
      <c r="L648" s="83">
        <f t="shared" si="112"/>
        <v>0</v>
      </c>
      <c r="M648" s="180">
        <f>'SITE 10'!$F$362</f>
        <v>0</v>
      </c>
      <c r="N648" s="181">
        <f>(L648/10)*'SITE 1'!$W$7*M648*('SITE 1'!$W$5+'SITE 1'!$X$4)</f>
        <v>0</v>
      </c>
      <c r="O648" s="83">
        <f t="shared" si="108"/>
        <v>0</v>
      </c>
      <c r="P648" s="83">
        <f t="shared" si="109"/>
        <v>0</v>
      </c>
      <c r="Q648" s="46">
        <f t="shared" si="110"/>
        <v>0</v>
      </c>
      <c r="R648" s="868">
        <f t="shared" si="111"/>
        <v>0</v>
      </c>
      <c r="S648" s="82"/>
      <c r="T648" s="82"/>
      <c r="U648" s="82"/>
      <c r="V648" s="82"/>
      <c r="W648" s="82"/>
      <c r="X648" s="82"/>
      <c r="Y648" s="82"/>
      <c r="Z648" s="82"/>
      <c r="AA648" s="82"/>
      <c r="AB648" s="82"/>
      <c r="AC648" s="82"/>
      <c r="AD648" s="82"/>
      <c r="AE648" s="82"/>
      <c r="AF648" s="82"/>
      <c r="AG648" s="82"/>
    </row>
    <row r="649" spans="1:33" outlineLevel="1" x14ac:dyDescent="0.25">
      <c r="A649" s="796"/>
      <c r="B649" s="796"/>
      <c r="C649" s="796"/>
      <c r="D649" s="796"/>
      <c r="E649" s="796"/>
      <c r="H649" s="124" t="s">
        <v>13</v>
      </c>
      <c r="I649" s="125">
        <f>'SITE 10'!$C$363</f>
        <v>0</v>
      </c>
      <c r="J649" s="111">
        <f>'SITE 10'!$D$363</f>
        <v>0</v>
      </c>
      <c r="K649" s="121">
        <f t="shared" si="107"/>
        <v>0</v>
      </c>
      <c r="L649" s="83">
        <f t="shared" si="112"/>
        <v>0</v>
      </c>
      <c r="M649" s="180">
        <f>'SITE 10'!$F$363</f>
        <v>0</v>
      </c>
      <c r="N649" s="181">
        <f>(L649/10)*'SITE 1'!$W$7*M649*('SITE 1'!$W$5+'SITE 1'!$X$4)</f>
        <v>0</v>
      </c>
      <c r="O649" s="83">
        <f t="shared" si="108"/>
        <v>0</v>
      </c>
      <c r="P649" s="83">
        <f t="shared" si="109"/>
        <v>0</v>
      </c>
      <c r="Q649" s="46">
        <f t="shared" si="110"/>
        <v>0</v>
      </c>
      <c r="R649" s="868">
        <f t="shared" si="111"/>
        <v>0</v>
      </c>
      <c r="S649" s="82"/>
      <c r="T649" s="82"/>
      <c r="U649" s="82"/>
      <c r="V649" s="82"/>
      <c r="W649" s="82"/>
      <c r="X649" s="82"/>
      <c r="Y649" s="82"/>
      <c r="Z649" s="82"/>
      <c r="AA649" s="82"/>
      <c r="AB649" s="82"/>
      <c r="AC649" s="82"/>
      <c r="AD649" s="82"/>
      <c r="AE649" s="82"/>
      <c r="AF649" s="82"/>
      <c r="AG649" s="82"/>
    </row>
    <row r="650" spans="1:33" outlineLevel="1" x14ac:dyDescent="0.25">
      <c r="A650" s="796"/>
      <c r="B650" s="796"/>
      <c r="C650" s="796"/>
      <c r="D650" s="796"/>
      <c r="E650" s="796"/>
      <c r="H650" s="120" t="s">
        <v>271</v>
      </c>
      <c r="I650" s="111">
        <f>'SITE 10'!$C$364</f>
        <v>0</v>
      </c>
      <c r="J650" s="111">
        <f>'SITE 10'!$D$364</f>
        <v>0</v>
      </c>
      <c r="K650" s="121">
        <f t="shared" si="107"/>
        <v>0</v>
      </c>
      <c r="L650" s="215">
        <f>K650*10</f>
        <v>0</v>
      </c>
      <c r="M650" s="180">
        <f>'SITE 10'!$F$364</f>
        <v>0</v>
      </c>
      <c r="N650" s="181">
        <f>(L650/10)*'SITE 1'!$W$8*M650*('SITE 1'!$W$4+'SITE 1'!$X$4)</f>
        <v>0</v>
      </c>
      <c r="O650" s="83">
        <f t="shared" si="108"/>
        <v>0</v>
      </c>
      <c r="P650" s="83">
        <f t="shared" si="109"/>
        <v>0</v>
      </c>
      <c r="Q650" s="46">
        <f t="shared" si="110"/>
        <v>0</v>
      </c>
      <c r="R650" s="868">
        <f t="shared" si="111"/>
        <v>0</v>
      </c>
      <c r="S650" s="82"/>
      <c r="T650" s="82"/>
      <c r="U650" s="82"/>
      <c r="V650" s="82"/>
      <c r="W650" s="82"/>
      <c r="X650" s="82"/>
      <c r="Y650" s="82"/>
      <c r="Z650" s="82"/>
      <c r="AA650" s="82"/>
      <c r="AB650" s="82"/>
      <c r="AC650" s="82"/>
      <c r="AD650" s="82"/>
      <c r="AE650" s="82"/>
      <c r="AF650" s="82"/>
      <c r="AG650" s="82"/>
    </row>
    <row r="651" spans="1:33" outlineLevel="1" x14ac:dyDescent="0.25">
      <c r="A651" s="796"/>
      <c r="B651" s="796"/>
      <c r="C651" s="796"/>
      <c r="D651" s="796"/>
      <c r="E651" s="796"/>
      <c r="H651" s="126" t="s">
        <v>171</v>
      </c>
      <c r="I651" s="111">
        <f>'SITE 10'!$C$365</f>
        <v>0</v>
      </c>
      <c r="J651" s="111">
        <f>'SITE 10'!$D$365</f>
        <v>0</v>
      </c>
      <c r="K651" s="121">
        <f t="shared" si="107"/>
        <v>0</v>
      </c>
      <c r="L651" s="83">
        <f>K651*10</f>
        <v>0</v>
      </c>
      <c r="M651" s="180">
        <f>'SITE 10'!$F$365</f>
        <v>0</v>
      </c>
      <c r="N651" s="181">
        <f>(L651/10)*'SITE 1'!$W$7*M651*('SITE 1'!$W$5+'SITE 1'!$X$4)</f>
        <v>0</v>
      </c>
      <c r="O651" s="83">
        <f t="shared" si="108"/>
        <v>0</v>
      </c>
      <c r="P651" s="83">
        <f t="shared" si="109"/>
        <v>0</v>
      </c>
      <c r="Q651" s="46">
        <f t="shared" si="110"/>
        <v>0</v>
      </c>
      <c r="R651" s="868">
        <f t="shared" si="111"/>
        <v>0</v>
      </c>
      <c r="S651" s="82"/>
      <c r="T651" s="82"/>
      <c r="U651" s="82"/>
      <c r="V651" s="82"/>
      <c r="W651" s="82"/>
      <c r="X651" s="82"/>
      <c r="Y651" s="82"/>
      <c r="Z651" s="82"/>
      <c r="AA651" s="82"/>
      <c r="AB651" s="82"/>
      <c r="AC651" s="82"/>
      <c r="AD651" s="82"/>
      <c r="AE651" s="82"/>
      <c r="AF651" s="82"/>
      <c r="AG651" s="82"/>
    </row>
    <row r="652" spans="1:33" ht="13.8" outlineLevel="1" thickBot="1" x14ac:dyDescent="0.3">
      <c r="A652" s="796"/>
      <c r="B652" s="796"/>
      <c r="C652" s="796"/>
      <c r="D652" s="796"/>
      <c r="E652" s="796"/>
      <c r="H652" s="126" t="s">
        <v>172</v>
      </c>
      <c r="I652" s="111">
        <f>'SITE 10'!$C$366</f>
        <v>0</v>
      </c>
      <c r="J652" s="111">
        <f>'SITE 10'!$D$366</f>
        <v>0</v>
      </c>
      <c r="K652" s="121">
        <f t="shared" si="107"/>
        <v>0</v>
      </c>
      <c r="L652" s="83">
        <f>K652*10</f>
        <v>0</v>
      </c>
      <c r="M652" s="180">
        <f>'SITE 10'!$F$366</f>
        <v>0</v>
      </c>
      <c r="N652" s="181">
        <f>(L652/10)*'SITE 1'!$W$7*M652*('SITE 1'!$W$5+'SITE 1'!$X$4)</f>
        <v>0</v>
      </c>
      <c r="O652" s="83">
        <f t="shared" si="108"/>
        <v>0</v>
      </c>
      <c r="P652" s="83">
        <f t="shared" si="109"/>
        <v>0</v>
      </c>
      <c r="Q652" s="46">
        <f t="shared" si="110"/>
        <v>0</v>
      </c>
      <c r="R652" s="868">
        <f t="shared" si="111"/>
        <v>0</v>
      </c>
      <c r="S652" s="82"/>
      <c r="T652" s="82"/>
      <c r="U652" s="82"/>
      <c r="V652" s="82"/>
      <c r="W652" s="82"/>
      <c r="X652" s="82"/>
      <c r="Y652" s="82"/>
      <c r="Z652" s="82"/>
      <c r="AA652" s="82"/>
      <c r="AB652" s="82"/>
      <c r="AC652" s="82"/>
      <c r="AD652" s="82"/>
      <c r="AE652" s="82"/>
      <c r="AF652" s="82"/>
      <c r="AG652" s="82"/>
    </row>
    <row r="653" spans="1:33" outlineLevel="1" x14ac:dyDescent="0.25">
      <c r="A653" s="796"/>
      <c r="B653" s="796"/>
      <c r="C653" s="796"/>
      <c r="D653" s="796"/>
      <c r="E653" s="796"/>
      <c r="H653" s="127" t="s">
        <v>214</v>
      </c>
      <c r="I653" s="128">
        <f>'SITE 10'!$C$367</f>
        <v>0</v>
      </c>
      <c r="J653" s="129">
        <f>'SITE 10'!$D$367</f>
        <v>0</v>
      </c>
      <c r="K653" s="130">
        <f>K642+K650</f>
        <v>0</v>
      </c>
      <c r="L653" s="212">
        <f>L642+L650</f>
        <v>0</v>
      </c>
      <c r="M653" s="182" t="e">
        <f>'SITE 10'!$F$367</f>
        <v>#DIV/0!</v>
      </c>
      <c r="N653" s="183">
        <f>'SITE 10'!$G$367</f>
        <v>0</v>
      </c>
      <c r="O653" s="83"/>
      <c r="P653" s="83"/>
      <c r="Q653" s="93"/>
      <c r="R653" s="93"/>
      <c r="S653" s="82"/>
      <c r="T653" s="82"/>
      <c r="U653" s="82"/>
      <c r="V653" s="82"/>
      <c r="W653" s="82"/>
      <c r="X653" s="82"/>
      <c r="Y653" s="82"/>
      <c r="Z653" s="82"/>
      <c r="AA653" s="82"/>
      <c r="AB653" s="82"/>
      <c r="AC653" s="82"/>
      <c r="AD653" s="82"/>
      <c r="AE653" s="82"/>
      <c r="AF653" s="82"/>
      <c r="AG653" s="82"/>
    </row>
    <row r="654" spans="1:33" ht="27" outlineLevel="1" thickBot="1" x14ac:dyDescent="0.3">
      <c r="A654" s="796"/>
      <c r="B654" s="796"/>
      <c r="C654" s="796"/>
      <c r="D654" s="796"/>
      <c r="E654" s="796"/>
      <c r="H654" s="132" t="s">
        <v>213</v>
      </c>
      <c r="I654" s="133">
        <f>'SITE 10'!$C$368</f>
        <v>0</v>
      </c>
      <c r="J654" s="134">
        <f>'SITE 10'!$D$368</f>
        <v>0</v>
      </c>
      <c r="K654" s="135">
        <f>SUM(K642:K652)-K653</f>
        <v>0</v>
      </c>
      <c r="L654" s="212">
        <f>L643+L644+L645+L646+L647+L648+L649+L651+L652</f>
        <v>0</v>
      </c>
      <c r="M654" s="182" t="e">
        <f>'SITE 10'!$F$368</f>
        <v>#DIV/0!</v>
      </c>
      <c r="N654" s="183">
        <f>'SITE 10'!$G$368</f>
        <v>0</v>
      </c>
      <c r="O654" s="93">
        <f>SUM(O642:O652)</f>
        <v>0</v>
      </c>
      <c r="P654" s="93">
        <f>SUM(P642:P652)</f>
        <v>0</v>
      </c>
      <c r="Q654" s="93">
        <f>SUM(Q642:Q652)</f>
        <v>0</v>
      </c>
      <c r="R654" s="93">
        <f>SUM(R642:R652)</f>
        <v>0</v>
      </c>
      <c r="S654" s="93">
        <f>'SITE 10'!$C$390</f>
        <v>0</v>
      </c>
      <c r="T654" s="93" t="e">
        <f>'SITE 10'!$D$390</f>
        <v>#DIV/0!</v>
      </c>
      <c r="U654" s="93">
        <f>'SITE 10'!$E$390</f>
        <v>0</v>
      </c>
      <c r="V654" s="93">
        <f>'SITE 10'!$C$408</f>
        <v>0</v>
      </c>
      <c r="W654" s="93" t="e">
        <f>'SITE 10'!$D$408</f>
        <v>#DIV/0!</v>
      </c>
      <c r="X654" s="93">
        <f>'SITE 10'!$E$408</f>
        <v>0</v>
      </c>
      <c r="Y654" s="93">
        <f>'SITE 10'!$C$384</f>
        <v>0</v>
      </c>
      <c r="Z654" s="93" t="e">
        <f>'SITE 10'!$D$384</f>
        <v>#DIV/0!</v>
      </c>
      <c r="AA654" s="93">
        <f>'SITE 10'!$E$384</f>
        <v>0</v>
      </c>
      <c r="AB654" s="93">
        <f>'SITE 10'!$C$414</f>
        <v>0</v>
      </c>
      <c r="AC654" s="93" t="e">
        <f>'SITE 10'!$D$414</f>
        <v>#DIV/0!</v>
      </c>
      <c r="AD654" s="93">
        <f>'SITE 10'!$E$414</f>
        <v>0</v>
      </c>
      <c r="AE654" s="93">
        <f>'SITE 10'!$C$422</f>
        <v>0</v>
      </c>
      <c r="AF654" s="93" t="e">
        <f>'SITE 10'!$D$422</f>
        <v>#DIV/0!</v>
      </c>
      <c r="AG654" s="93">
        <f>'SITE 10'!$E$422</f>
        <v>0</v>
      </c>
    </row>
    <row r="655" spans="1:33" outlineLevel="1" x14ac:dyDescent="0.25">
      <c r="A655" s="796"/>
      <c r="B655" s="796"/>
      <c r="C655" s="796"/>
      <c r="D655" s="796"/>
      <c r="E655" s="796"/>
      <c r="AB655" s="77" t="e">
        <f>AB654/(J653+J654)</f>
        <v>#DIV/0!</v>
      </c>
    </row>
    <row r="656" spans="1:33" ht="52.8" outlineLevel="1" x14ac:dyDescent="0.25">
      <c r="A656" s="796"/>
      <c r="B656" s="796"/>
      <c r="C656" s="796"/>
      <c r="D656" s="796"/>
      <c r="E656" s="796"/>
      <c r="H656" s="104" t="str">
        <f>'SITE 11'!$B$351</f>
        <v>CAL 3/5 ANS</v>
      </c>
      <c r="I656" s="83" t="s">
        <v>286</v>
      </c>
      <c r="J656" s="83" t="s">
        <v>285</v>
      </c>
      <c r="K656" s="83" t="s">
        <v>284</v>
      </c>
      <c r="L656" s="83" t="s">
        <v>468</v>
      </c>
      <c r="M656" s="83" t="s">
        <v>287</v>
      </c>
      <c r="N656" s="83" t="s">
        <v>298</v>
      </c>
      <c r="O656" s="911"/>
      <c r="P656" s="911"/>
    </row>
    <row r="657" spans="1:33" ht="13.8" outlineLevel="1" thickBot="1" x14ac:dyDescent="0.3">
      <c r="A657" s="796"/>
      <c r="B657" s="796"/>
      <c r="C657" s="796"/>
      <c r="D657" s="796"/>
      <c r="E657" s="796"/>
      <c r="H657" s="104" t="str">
        <f>'SITE 11'!$H$351</f>
        <v>SITE 11</v>
      </c>
      <c r="I657" s="103">
        <f>'SITE 11'!$O$452</f>
        <v>0</v>
      </c>
      <c r="J657" s="103">
        <f>'SITE 11'!$O$476</f>
        <v>0</v>
      </c>
      <c r="K657" s="103">
        <f>'SITE 11'!$O$433</f>
        <v>0</v>
      </c>
      <c r="L657" s="178" t="e">
        <f>M657/(L671+L670)</f>
        <v>#DIV/0!</v>
      </c>
      <c r="M657" s="178">
        <f>'SITE 11'!$O$433-'SITE 11'!$O$415-'SITE 11'!$O$384</f>
        <v>0</v>
      </c>
      <c r="N657" s="178">
        <f>'SITE 11'!$O$433-'SITE 11'!$O$415+'SITE 11'!$E$422</f>
        <v>0</v>
      </c>
      <c r="O657" s="912"/>
      <c r="P657" s="912"/>
    </row>
    <row r="658" spans="1:33" ht="66" outlineLevel="1" x14ac:dyDescent="0.25">
      <c r="A658" s="796"/>
      <c r="B658" s="796"/>
      <c r="C658" s="796"/>
      <c r="D658" s="796"/>
      <c r="E658" s="796"/>
      <c r="H658" s="116"/>
      <c r="I658" s="117" t="s">
        <v>220</v>
      </c>
      <c r="J658" s="117" t="s">
        <v>215</v>
      </c>
      <c r="K658" s="118" t="s">
        <v>427</v>
      </c>
      <c r="L658" s="83" t="s">
        <v>339</v>
      </c>
      <c r="M658" s="179" t="s">
        <v>2</v>
      </c>
      <c r="N658" s="179" t="s">
        <v>524</v>
      </c>
      <c r="O658" s="86" t="s">
        <v>521</v>
      </c>
      <c r="P658" s="86" t="s">
        <v>520</v>
      </c>
      <c r="Q658" s="86" t="s">
        <v>291</v>
      </c>
      <c r="R658" s="86" t="s">
        <v>292</v>
      </c>
      <c r="S658" s="81" t="s">
        <v>293</v>
      </c>
      <c r="T658" s="81" t="s">
        <v>299</v>
      </c>
      <c r="U658" s="81" t="s">
        <v>300</v>
      </c>
      <c r="V658" s="81" t="s">
        <v>294</v>
      </c>
      <c r="W658" s="81" t="s">
        <v>301</v>
      </c>
      <c r="X658" s="81" t="s">
        <v>302</v>
      </c>
      <c r="Y658" s="81" t="s">
        <v>296</v>
      </c>
      <c r="Z658" s="81" t="s">
        <v>303</v>
      </c>
      <c r="AA658" s="81" t="s">
        <v>304</v>
      </c>
      <c r="AB658" s="81" t="s">
        <v>297</v>
      </c>
      <c r="AC658" s="81" t="s">
        <v>305</v>
      </c>
      <c r="AD658" s="81" t="s">
        <v>306</v>
      </c>
      <c r="AE658" s="81" t="s">
        <v>295</v>
      </c>
      <c r="AF658" s="81" t="s">
        <v>307</v>
      </c>
      <c r="AG658" s="81" t="s">
        <v>308</v>
      </c>
    </row>
    <row r="659" spans="1:33" outlineLevel="1" x14ac:dyDescent="0.25">
      <c r="A659" s="796"/>
      <c r="B659" s="796"/>
      <c r="C659" s="796"/>
      <c r="D659" s="796"/>
      <c r="E659" s="796"/>
      <c r="H659" s="120" t="s">
        <v>278</v>
      </c>
      <c r="I659" s="111">
        <f>'SITE 11'!$C$356</f>
        <v>0</v>
      </c>
      <c r="J659" s="111">
        <f>'SITE 11'!$D$356</f>
        <v>0</v>
      </c>
      <c r="K659" s="121">
        <f>I659*J659</f>
        <v>0</v>
      </c>
      <c r="L659" s="215">
        <f>K659*10</f>
        <v>0</v>
      </c>
      <c r="M659" s="180">
        <f>'SITE 11'!$F$356</f>
        <v>0</v>
      </c>
      <c r="N659" s="181">
        <f>(L659/10)*'SITE 1'!$W$8*M659*('SITE 1'!$W$4+'SITE 1'!$X$4)</f>
        <v>0</v>
      </c>
      <c r="O659" s="83">
        <f>IF(I659&gt;0,J659*7,0)</f>
        <v>0</v>
      </c>
      <c r="P659" s="83">
        <f>IF(I659&gt;48,3*J659,0)</f>
        <v>0</v>
      </c>
      <c r="Q659" s="46">
        <f>J659*12.5</f>
        <v>0</v>
      </c>
      <c r="R659" s="868">
        <f>IF(I659&gt;49,((I659/8)*J659*11.5),(((I659/8)-1)*J659*11.5))</f>
        <v>0</v>
      </c>
      <c r="S659" s="82"/>
      <c r="T659" s="82"/>
      <c r="U659" s="82"/>
      <c r="V659" s="82"/>
      <c r="W659" s="82"/>
      <c r="X659" s="82"/>
      <c r="Y659" s="82"/>
      <c r="Z659" s="82"/>
      <c r="AA659" s="82"/>
      <c r="AB659" s="82"/>
      <c r="AC659" s="82"/>
      <c r="AD659" s="82"/>
      <c r="AE659" s="82"/>
      <c r="AF659" s="82"/>
      <c r="AG659" s="82"/>
    </row>
    <row r="660" spans="1:33" outlineLevel="1" x14ac:dyDescent="0.25">
      <c r="A660" s="796"/>
      <c r="B660" s="796"/>
      <c r="C660" s="796"/>
      <c r="D660" s="796"/>
      <c r="E660" s="796"/>
      <c r="H660" s="123" t="s">
        <v>167</v>
      </c>
      <c r="I660" s="111">
        <f>'SITE 11'!$C$357</f>
        <v>0</v>
      </c>
      <c r="J660" s="111">
        <f>'SITE 11'!$D$357</f>
        <v>0</v>
      </c>
      <c r="K660" s="121">
        <f t="shared" ref="K660:K669" si="113">I660*J660</f>
        <v>0</v>
      </c>
      <c r="L660" s="83">
        <f>K660*10</f>
        <v>0</v>
      </c>
      <c r="M660" s="180">
        <f>'SITE 11'!$F$357</f>
        <v>0</v>
      </c>
      <c r="N660" s="181">
        <f>(L660/10)*'SITE 1'!$W$7*M660*('SITE 1'!$W$5+'SITE 1'!$X$4)</f>
        <v>0</v>
      </c>
      <c r="O660" s="83">
        <f t="shared" ref="O660:O669" si="114">IF(I660&gt;0,J660*7,0)</f>
        <v>0</v>
      </c>
      <c r="P660" s="83">
        <f t="shared" ref="P660:P669" si="115">IF(I660&gt;48,3*J660,0)</f>
        <v>0</v>
      </c>
      <c r="Q660" s="46">
        <f t="shared" ref="Q660:Q669" si="116">J660*12.5</f>
        <v>0</v>
      </c>
      <c r="R660" s="868">
        <f t="shared" ref="R660:R669" si="117">IF(I660&gt;49,((I660/8)*J660*11.5),(((I660/8)-1)*J660*11.5))</f>
        <v>0</v>
      </c>
      <c r="S660" s="82"/>
      <c r="T660" s="82"/>
      <c r="U660" s="82"/>
      <c r="V660" s="82"/>
      <c r="W660" s="82"/>
      <c r="X660" s="82"/>
      <c r="Y660" s="82"/>
      <c r="Z660" s="82"/>
      <c r="AA660" s="82"/>
      <c r="AB660" s="82"/>
      <c r="AC660" s="82"/>
      <c r="AD660" s="82"/>
      <c r="AE660" s="82"/>
      <c r="AF660" s="82"/>
      <c r="AG660" s="82"/>
    </row>
    <row r="661" spans="1:33" outlineLevel="1" x14ac:dyDescent="0.25">
      <c r="A661" s="796"/>
      <c r="B661" s="796"/>
      <c r="C661" s="796"/>
      <c r="D661" s="796"/>
      <c r="E661" s="796"/>
      <c r="H661" s="123" t="s">
        <v>8</v>
      </c>
      <c r="I661" s="111">
        <f>'SITE 11'!$C$358</f>
        <v>0</v>
      </c>
      <c r="J661" s="111">
        <f>'SITE 11'!$D$358</f>
        <v>0</v>
      </c>
      <c r="K661" s="121">
        <f t="shared" si="113"/>
        <v>0</v>
      </c>
      <c r="L661" s="83">
        <f t="shared" ref="L661:L666" si="118">K661*10</f>
        <v>0</v>
      </c>
      <c r="M661" s="180">
        <f>'SITE 11'!$F$358</f>
        <v>0</v>
      </c>
      <c r="N661" s="181">
        <f>(L661/10)*'SITE 1'!$W$7*M661*('SITE 1'!$W$5+'SITE 1'!$X$4)</f>
        <v>0</v>
      </c>
      <c r="O661" s="83">
        <f t="shared" si="114"/>
        <v>0</v>
      </c>
      <c r="P661" s="83">
        <f t="shared" si="115"/>
        <v>0</v>
      </c>
      <c r="Q661" s="46">
        <f t="shared" si="116"/>
        <v>0</v>
      </c>
      <c r="R661" s="868">
        <f t="shared" si="117"/>
        <v>0</v>
      </c>
      <c r="S661" s="82"/>
      <c r="T661" s="82"/>
      <c r="U661" s="82"/>
      <c r="V661" s="82"/>
      <c r="W661" s="82"/>
      <c r="X661" s="82"/>
      <c r="Y661" s="82"/>
      <c r="Z661" s="82"/>
      <c r="AA661" s="82"/>
      <c r="AB661" s="82"/>
      <c r="AC661" s="82"/>
      <c r="AD661" s="82"/>
      <c r="AE661" s="82"/>
      <c r="AF661" s="82"/>
      <c r="AG661" s="82"/>
    </row>
    <row r="662" spans="1:33" outlineLevel="1" x14ac:dyDescent="0.25">
      <c r="A662" s="796"/>
      <c r="B662" s="796"/>
      <c r="C662" s="796"/>
      <c r="D662" s="796"/>
      <c r="E662" s="796"/>
      <c r="H662" s="123" t="s">
        <v>9</v>
      </c>
      <c r="I662" s="111">
        <f>'SITE 11'!$C$359</f>
        <v>0</v>
      </c>
      <c r="J662" s="111">
        <f>'SITE 11'!$D$359</f>
        <v>0</v>
      </c>
      <c r="K662" s="121">
        <f t="shared" si="113"/>
        <v>0</v>
      </c>
      <c r="L662" s="83">
        <f t="shared" si="118"/>
        <v>0</v>
      </c>
      <c r="M662" s="180">
        <f>'SITE 11'!$F$359</f>
        <v>0</v>
      </c>
      <c r="N662" s="181">
        <f>(L662/10)*'SITE 1'!$W$7*M662*('SITE 1'!$W$5+'SITE 1'!$X$4)</f>
        <v>0</v>
      </c>
      <c r="O662" s="83">
        <f t="shared" si="114"/>
        <v>0</v>
      </c>
      <c r="P662" s="83">
        <f t="shared" si="115"/>
        <v>0</v>
      </c>
      <c r="Q662" s="46">
        <f t="shared" si="116"/>
        <v>0</v>
      </c>
      <c r="R662" s="868">
        <f t="shared" si="117"/>
        <v>0</v>
      </c>
      <c r="S662" s="82"/>
      <c r="T662" s="82"/>
      <c r="U662" s="82"/>
      <c r="V662" s="82"/>
      <c r="W662" s="82"/>
      <c r="X662" s="82"/>
      <c r="Y662" s="82"/>
      <c r="Z662" s="82"/>
      <c r="AA662" s="82"/>
      <c r="AB662" s="82"/>
      <c r="AC662" s="82"/>
      <c r="AD662" s="82"/>
      <c r="AE662" s="82"/>
      <c r="AF662" s="82"/>
      <c r="AG662" s="82"/>
    </row>
    <row r="663" spans="1:33" outlineLevel="1" x14ac:dyDescent="0.25">
      <c r="A663" s="796"/>
      <c r="B663" s="796"/>
      <c r="C663" s="796"/>
      <c r="D663" s="796"/>
      <c r="E663" s="796"/>
      <c r="H663" s="124" t="s">
        <v>10</v>
      </c>
      <c r="I663" s="125">
        <f>'SITE 11'!$C$360</f>
        <v>0</v>
      </c>
      <c r="J663" s="111">
        <f>'SITE 11'!$D$360</f>
        <v>0</v>
      </c>
      <c r="K663" s="121">
        <f t="shared" si="113"/>
        <v>0</v>
      </c>
      <c r="L663" s="83">
        <f t="shared" si="118"/>
        <v>0</v>
      </c>
      <c r="M663" s="180">
        <f>'SITE 11'!$F$360</f>
        <v>0</v>
      </c>
      <c r="N663" s="181">
        <f>(L663/10)*'SITE 1'!$W$7*M663*('SITE 1'!$W$5+'SITE 1'!$X$4)</f>
        <v>0</v>
      </c>
      <c r="O663" s="83">
        <f t="shared" si="114"/>
        <v>0</v>
      </c>
      <c r="P663" s="83">
        <f t="shared" si="115"/>
        <v>0</v>
      </c>
      <c r="Q663" s="46">
        <f t="shared" si="116"/>
        <v>0</v>
      </c>
      <c r="R663" s="868">
        <f t="shared" si="117"/>
        <v>0</v>
      </c>
      <c r="S663" s="82"/>
      <c r="T663" s="82"/>
      <c r="U663" s="82"/>
      <c r="V663" s="82"/>
      <c r="W663" s="82"/>
      <c r="X663" s="82"/>
      <c r="Y663" s="82"/>
      <c r="Z663" s="82"/>
      <c r="AA663" s="82"/>
      <c r="AB663" s="82"/>
      <c r="AC663" s="82"/>
      <c r="AD663" s="82"/>
      <c r="AE663" s="82"/>
      <c r="AF663" s="82"/>
      <c r="AG663" s="82"/>
    </row>
    <row r="664" spans="1:33" outlineLevel="1" x14ac:dyDescent="0.25">
      <c r="A664" s="796"/>
      <c r="B664" s="796"/>
      <c r="C664" s="796"/>
      <c r="D664" s="796"/>
      <c r="E664" s="796"/>
      <c r="H664" s="124" t="s">
        <v>11</v>
      </c>
      <c r="I664" s="125">
        <f>'SITE 11'!$C$361</f>
        <v>0</v>
      </c>
      <c r="J664" s="111">
        <f>'SITE 11'!$D$361</f>
        <v>0</v>
      </c>
      <c r="K664" s="121">
        <f t="shared" si="113"/>
        <v>0</v>
      </c>
      <c r="L664" s="83">
        <f t="shared" si="118"/>
        <v>0</v>
      </c>
      <c r="M664" s="180">
        <f>'SITE 11'!$F$361</f>
        <v>0</v>
      </c>
      <c r="N664" s="181">
        <f>(L664/10)*'SITE 1'!$W$7*M664*('SITE 1'!$W$5+'SITE 1'!$X$4)</f>
        <v>0</v>
      </c>
      <c r="O664" s="83">
        <f t="shared" si="114"/>
        <v>0</v>
      </c>
      <c r="P664" s="83">
        <f t="shared" si="115"/>
        <v>0</v>
      </c>
      <c r="Q664" s="46">
        <f t="shared" si="116"/>
        <v>0</v>
      </c>
      <c r="R664" s="868">
        <f t="shared" si="117"/>
        <v>0</v>
      </c>
      <c r="S664" s="82"/>
      <c r="T664" s="82"/>
      <c r="U664" s="82"/>
      <c r="V664" s="82"/>
      <c r="W664" s="82"/>
      <c r="X664" s="82"/>
      <c r="Y664" s="82"/>
      <c r="Z664" s="82"/>
      <c r="AA664" s="82"/>
      <c r="AB664" s="82"/>
      <c r="AC664" s="82"/>
      <c r="AD664" s="82"/>
      <c r="AE664" s="82"/>
      <c r="AF664" s="82"/>
      <c r="AG664" s="82"/>
    </row>
    <row r="665" spans="1:33" outlineLevel="1" x14ac:dyDescent="0.25">
      <c r="A665" s="796"/>
      <c r="B665" s="796"/>
      <c r="C665" s="796"/>
      <c r="D665" s="796"/>
      <c r="E665" s="796"/>
      <c r="H665" s="124" t="s">
        <v>12</v>
      </c>
      <c r="I665" s="125">
        <f>'SITE 11'!$C$362</f>
        <v>0</v>
      </c>
      <c r="J665" s="111">
        <f>'SITE 11'!$D$362</f>
        <v>0</v>
      </c>
      <c r="K665" s="121">
        <f t="shared" si="113"/>
        <v>0</v>
      </c>
      <c r="L665" s="83">
        <f t="shared" si="118"/>
        <v>0</v>
      </c>
      <c r="M665" s="180">
        <f>'SITE 11'!$F$362</f>
        <v>0</v>
      </c>
      <c r="N665" s="181">
        <f>(L665/10)*'SITE 1'!$W$7*M665*('SITE 1'!$W$5+'SITE 1'!$X$4)</f>
        <v>0</v>
      </c>
      <c r="O665" s="83">
        <f t="shared" si="114"/>
        <v>0</v>
      </c>
      <c r="P665" s="83">
        <f t="shared" si="115"/>
        <v>0</v>
      </c>
      <c r="Q665" s="46">
        <f t="shared" si="116"/>
        <v>0</v>
      </c>
      <c r="R665" s="868">
        <f t="shared" si="117"/>
        <v>0</v>
      </c>
      <c r="S665" s="82"/>
      <c r="T665" s="82"/>
      <c r="U665" s="82"/>
      <c r="V665" s="82"/>
      <c r="W665" s="82"/>
      <c r="X665" s="82"/>
      <c r="Y665" s="82"/>
      <c r="Z665" s="82"/>
      <c r="AA665" s="82"/>
      <c r="AB665" s="82"/>
      <c r="AC665" s="82"/>
      <c r="AD665" s="82"/>
      <c r="AE665" s="82"/>
      <c r="AF665" s="82"/>
      <c r="AG665" s="82"/>
    </row>
    <row r="666" spans="1:33" outlineLevel="1" x14ac:dyDescent="0.25">
      <c r="A666" s="796"/>
      <c r="B666" s="796"/>
      <c r="C666" s="796"/>
      <c r="D666" s="796"/>
      <c r="E666" s="796"/>
      <c r="H666" s="124" t="s">
        <v>13</v>
      </c>
      <c r="I666" s="125">
        <f>'SITE 11'!$C$363</f>
        <v>0</v>
      </c>
      <c r="J666" s="111">
        <f>'SITE 11'!$D$363</f>
        <v>0</v>
      </c>
      <c r="K666" s="121">
        <f t="shared" si="113"/>
        <v>0</v>
      </c>
      <c r="L666" s="83">
        <f t="shared" si="118"/>
        <v>0</v>
      </c>
      <c r="M666" s="180">
        <f>'SITE 11'!$F$363</f>
        <v>0</v>
      </c>
      <c r="N666" s="181">
        <f>(L666/10)*'SITE 1'!$W$7*M666*('SITE 1'!$W$5+'SITE 1'!$X$4)</f>
        <v>0</v>
      </c>
      <c r="O666" s="83">
        <f t="shared" si="114"/>
        <v>0</v>
      </c>
      <c r="P666" s="83">
        <f t="shared" si="115"/>
        <v>0</v>
      </c>
      <c r="Q666" s="46">
        <f t="shared" si="116"/>
        <v>0</v>
      </c>
      <c r="R666" s="868">
        <f t="shared" si="117"/>
        <v>0</v>
      </c>
      <c r="S666" s="82"/>
      <c r="T666" s="82"/>
      <c r="U666" s="82"/>
      <c r="V666" s="82"/>
      <c r="W666" s="82"/>
      <c r="X666" s="82"/>
      <c r="Y666" s="82"/>
      <c r="Z666" s="82"/>
      <c r="AA666" s="82"/>
      <c r="AB666" s="82"/>
      <c r="AC666" s="82"/>
      <c r="AD666" s="82"/>
      <c r="AE666" s="82"/>
      <c r="AF666" s="82"/>
      <c r="AG666" s="82"/>
    </row>
    <row r="667" spans="1:33" outlineLevel="1" x14ac:dyDescent="0.25">
      <c r="A667" s="796"/>
      <c r="B667" s="796"/>
      <c r="C667" s="796"/>
      <c r="D667" s="796"/>
      <c r="E667" s="796"/>
      <c r="H667" s="120" t="s">
        <v>271</v>
      </c>
      <c r="I667" s="111">
        <f>'SITE 11'!$C$364</f>
        <v>0</v>
      </c>
      <c r="J667" s="111">
        <f>'SITE 11'!$D$364</f>
        <v>0</v>
      </c>
      <c r="K667" s="121">
        <f t="shared" si="113"/>
        <v>0</v>
      </c>
      <c r="L667" s="215">
        <f>K667*10</f>
        <v>0</v>
      </c>
      <c r="M667" s="180">
        <f>'SITE 11'!$F$364</f>
        <v>0</v>
      </c>
      <c r="N667" s="181">
        <f>(L667/10)*'SITE 1'!$W$8*M667*('SITE 1'!$W$4+'SITE 1'!$X$4)</f>
        <v>0</v>
      </c>
      <c r="O667" s="83">
        <f t="shared" si="114"/>
        <v>0</v>
      </c>
      <c r="P667" s="83">
        <f t="shared" si="115"/>
        <v>0</v>
      </c>
      <c r="Q667" s="46">
        <f t="shared" si="116"/>
        <v>0</v>
      </c>
      <c r="R667" s="868">
        <f t="shared" si="117"/>
        <v>0</v>
      </c>
      <c r="S667" s="82"/>
      <c r="T667" s="82"/>
      <c r="U667" s="82"/>
      <c r="V667" s="82"/>
      <c r="W667" s="82"/>
      <c r="X667" s="82"/>
      <c r="Y667" s="82"/>
      <c r="Z667" s="82"/>
      <c r="AA667" s="82"/>
      <c r="AB667" s="82"/>
      <c r="AC667" s="82"/>
      <c r="AD667" s="82"/>
      <c r="AE667" s="82"/>
      <c r="AF667" s="82"/>
      <c r="AG667" s="82"/>
    </row>
    <row r="668" spans="1:33" outlineLevel="1" x14ac:dyDescent="0.25">
      <c r="A668" s="796"/>
      <c r="B668" s="796"/>
      <c r="C668" s="796"/>
      <c r="D668" s="796"/>
      <c r="E668" s="796"/>
      <c r="H668" s="126" t="s">
        <v>171</v>
      </c>
      <c r="I668" s="111">
        <f>'SITE 11'!$C$365</f>
        <v>0</v>
      </c>
      <c r="J668" s="111">
        <f>'SITE 11'!$D$365</f>
        <v>0</v>
      </c>
      <c r="K668" s="121">
        <f t="shared" si="113"/>
        <v>0</v>
      </c>
      <c r="L668" s="83">
        <f>K668*10</f>
        <v>0</v>
      </c>
      <c r="M668" s="180">
        <f>'SITE 11'!$F$365</f>
        <v>0</v>
      </c>
      <c r="N668" s="181">
        <f>(L668/10)*'SITE 1'!$W$7*M668*('SITE 1'!$W$5+'SITE 1'!$X$4)</f>
        <v>0</v>
      </c>
      <c r="O668" s="83">
        <f t="shared" si="114"/>
        <v>0</v>
      </c>
      <c r="P668" s="83">
        <f t="shared" si="115"/>
        <v>0</v>
      </c>
      <c r="Q668" s="46">
        <f t="shared" si="116"/>
        <v>0</v>
      </c>
      <c r="R668" s="868">
        <f t="shared" si="117"/>
        <v>0</v>
      </c>
      <c r="S668" s="82"/>
      <c r="T668" s="82"/>
      <c r="U668" s="82"/>
      <c r="V668" s="82"/>
      <c r="W668" s="82"/>
      <c r="X668" s="82"/>
      <c r="Y668" s="82"/>
      <c r="Z668" s="82"/>
      <c r="AA668" s="82"/>
      <c r="AB668" s="82"/>
      <c r="AC668" s="82"/>
      <c r="AD668" s="82"/>
      <c r="AE668" s="82"/>
      <c r="AF668" s="82"/>
      <c r="AG668" s="82"/>
    </row>
    <row r="669" spans="1:33" ht="13.8" outlineLevel="1" thickBot="1" x14ac:dyDescent="0.3">
      <c r="A669" s="796"/>
      <c r="B669" s="796"/>
      <c r="C669" s="796"/>
      <c r="D669" s="796"/>
      <c r="E669" s="796"/>
      <c r="H669" s="126" t="s">
        <v>172</v>
      </c>
      <c r="I669" s="111">
        <f>'SITE 11'!$C$366</f>
        <v>0</v>
      </c>
      <c r="J669" s="111">
        <f>'SITE 11'!$D$366</f>
        <v>0</v>
      </c>
      <c r="K669" s="121">
        <f t="shared" si="113"/>
        <v>0</v>
      </c>
      <c r="L669" s="83">
        <f>K669*10</f>
        <v>0</v>
      </c>
      <c r="M669" s="180">
        <f>'SITE 11'!$F$366</f>
        <v>0</v>
      </c>
      <c r="N669" s="181">
        <f>(L669/10)*'SITE 1'!$W$7*M669*('SITE 1'!$W$5+'SITE 1'!$X$4)</f>
        <v>0</v>
      </c>
      <c r="O669" s="83">
        <f t="shared" si="114"/>
        <v>0</v>
      </c>
      <c r="P669" s="83">
        <f t="shared" si="115"/>
        <v>0</v>
      </c>
      <c r="Q669" s="46">
        <f t="shared" si="116"/>
        <v>0</v>
      </c>
      <c r="R669" s="868">
        <f t="shared" si="117"/>
        <v>0</v>
      </c>
      <c r="S669" s="82"/>
      <c r="T669" s="82"/>
      <c r="U669" s="82"/>
      <c r="V669" s="82"/>
      <c r="W669" s="82"/>
      <c r="X669" s="82"/>
      <c r="Y669" s="82"/>
      <c r="Z669" s="82"/>
      <c r="AA669" s="82"/>
      <c r="AB669" s="82"/>
      <c r="AC669" s="82"/>
      <c r="AD669" s="82"/>
      <c r="AE669" s="82"/>
      <c r="AF669" s="82"/>
      <c r="AG669" s="82"/>
    </row>
    <row r="670" spans="1:33" outlineLevel="1" x14ac:dyDescent="0.25">
      <c r="A670" s="796"/>
      <c r="B670" s="796"/>
      <c r="C670" s="796"/>
      <c r="D670" s="796"/>
      <c r="E670" s="796"/>
      <c r="H670" s="127" t="s">
        <v>214</v>
      </c>
      <c r="I670" s="128">
        <f>'SITE 11'!$C$367</f>
        <v>0</v>
      </c>
      <c r="J670" s="129">
        <f>'SITE 11'!$D$367</f>
        <v>0</v>
      </c>
      <c r="K670" s="130">
        <f>K659+K667</f>
        <v>0</v>
      </c>
      <c r="L670" s="212">
        <f>L659+L667</f>
        <v>0</v>
      </c>
      <c r="M670" s="182" t="e">
        <f>'SITE 11'!$F$367</f>
        <v>#DIV/0!</v>
      </c>
      <c r="N670" s="183">
        <f>'SITE 11'!$G$367</f>
        <v>0</v>
      </c>
      <c r="O670" s="83"/>
      <c r="P670" s="83"/>
      <c r="Q670" s="93"/>
      <c r="R670" s="93"/>
      <c r="S670" s="82"/>
      <c r="T670" s="82"/>
      <c r="U670" s="82"/>
      <c r="V670" s="82"/>
      <c r="W670" s="82"/>
      <c r="X670" s="82"/>
      <c r="Y670" s="82"/>
      <c r="Z670" s="82"/>
      <c r="AA670" s="82"/>
      <c r="AB670" s="82"/>
      <c r="AC670" s="82"/>
      <c r="AD670" s="82"/>
      <c r="AE670" s="82"/>
      <c r="AF670" s="82"/>
      <c r="AG670" s="82"/>
    </row>
    <row r="671" spans="1:33" ht="27" outlineLevel="1" thickBot="1" x14ac:dyDescent="0.3">
      <c r="A671" s="796"/>
      <c r="B671" s="796"/>
      <c r="C671" s="796"/>
      <c r="D671" s="796"/>
      <c r="E671" s="796"/>
      <c r="H671" s="132" t="s">
        <v>213</v>
      </c>
      <c r="I671" s="133">
        <f>'SITE 11'!$C$368</f>
        <v>0</v>
      </c>
      <c r="J671" s="134">
        <f>'SITE 11'!$D$368</f>
        <v>0</v>
      </c>
      <c r="K671" s="135">
        <f>SUM(K659:K669)-K670</f>
        <v>0</v>
      </c>
      <c r="L671" s="212">
        <f>L660+L661+L662+L663+L664+L665+L666+L668+L669</f>
        <v>0</v>
      </c>
      <c r="M671" s="182" t="e">
        <f>'SITE 11'!$F$368</f>
        <v>#DIV/0!</v>
      </c>
      <c r="N671" s="183">
        <f>'SITE 11'!$G$368</f>
        <v>0</v>
      </c>
      <c r="O671" s="93">
        <f>SUM(O659:O669)</f>
        <v>0</v>
      </c>
      <c r="P671" s="93">
        <f>SUM(P659:P669)</f>
        <v>0</v>
      </c>
      <c r="Q671" s="93">
        <f>SUM(Q659:Q669)</f>
        <v>0</v>
      </c>
      <c r="R671" s="93">
        <f>SUM(R659:R669)</f>
        <v>0</v>
      </c>
      <c r="S671" s="93">
        <f>'SITE 11'!$C$390</f>
        <v>0</v>
      </c>
      <c r="T671" s="93" t="e">
        <f>'SITE 11'!$D$390</f>
        <v>#DIV/0!</v>
      </c>
      <c r="U671" s="93">
        <f>'SITE 11'!$E$390</f>
        <v>0</v>
      </c>
      <c r="V671" s="93">
        <f>'SITE 11'!$C$408</f>
        <v>0</v>
      </c>
      <c r="W671" s="93" t="e">
        <f>'SITE 11'!$D$408</f>
        <v>#DIV/0!</v>
      </c>
      <c r="X671" s="93">
        <f>'SITE 11'!$E$408</f>
        <v>0</v>
      </c>
      <c r="Y671" s="93">
        <f>'SITE 11'!$C$384</f>
        <v>0</v>
      </c>
      <c r="Z671" s="93" t="e">
        <f>'SITE 11'!$D$384</f>
        <v>#DIV/0!</v>
      </c>
      <c r="AA671" s="93">
        <f>'SITE 11'!$E$384</f>
        <v>0</v>
      </c>
      <c r="AB671" s="93">
        <f>'SITE 11'!$C$414</f>
        <v>0</v>
      </c>
      <c r="AC671" s="93" t="e">
        <f>'SITE 11'!$D$414</f>
        <v>#DIV/0!</v>
      </c>
      <c r="AD671" s="93">
        <f>'SITE 11'!$E$414</f>
        <v>0</v>
      </c>
      <c r="AE671" s="93">
        <f>'SITE 11'!$C$422</f>
        <v>0</v>
      </c>
      <c r="AF671" s="93" t="e">
        <f>'SITE 11'!$D$422</f>
        <v>#DIV/0!</v>
      </c>
      <c r="AG671" s="93">
        <f>'SITE 11'!$E$422</f>
        <v>0</v>
      </c>
    </row>
    <row r="672" spans="1:33" outlineLevel="1" x14ac:dyDescent="0.25">
      <c r="A672" s="796"/>
      <c r="B672" s="796"/>
      <c r="C672" s="796"/>
      <c r="D672" s="796"/>
      <c r="E672" s="796"/>
      <c r="AB672" s="77" t="e">
        <f>AB671/(J670+J671)</f>
        <v>#DIV/0!</v>
      </c>
    </row>
    <row r="673" spans="1:33" ht="52.8" outlineLevel="1" x14ac:dyDescent="0.25">
      <c r="A673" s="796"/>
      <c r="B673" s="796"/>
      <c r="C673" s="796"/>
      <c r="D673" s="796"/>
      <c r="E673" s="796"/>
      <c r="H673" s="104" t="str">
        <f>'SITE 12'!$B$351</f>
        <v>CAL 3/5 ANS</v>
      </c>
      <c r="I673" s="83" t="s">
        <v>286</v>
      </c>
      <c r="J673" s="83" t="s">
        <v>285</v>
      </c>
      <c r="K673" s="83" t="s">
        <v>284</v>
      </c>
      <c r="L673" s="83" t="s">
        <v>468</v>
      </c>
      <c r="M673" s="83" t="s">
        <v>287</v>
      </c>
      <c r="N673" s="83" t="s">
        <v>298</v>
      </c>
      <c r="O673" s="911"/>
      <c r="P673" s="911"/>
    </row>
    <row r="674" spans="1:33" ht="13.8" outlineLevel="1" thickBot="1" x14ac:dyDescent="0.3">
      <c r="A674" s="796"/>
      <c r="B674" s="796"/>
      <c r="C674" s="796"/>
      <c r="D674" s="796"/>
      <c r="E674" s="796"/>
      <c r="H674" s="104" t="str">
        <f>'SITE 12'!$H$351</f>
        <v>SITE 12</v>
      </c>
      <c r="I674" s="103">
        <f>'SITE 12'!$O$452</f>
        <v>0</v>
      </c>
      <c r="J674" s="103">
        <f>'SITE 12'!$O$476</f>
        <v>0</v>
      </c>
      <c r="K674" s="103">
        <f>'SITE 12'!$O$433</f>
        <v>0</v>
      </c>
      <c r="L674" s="178" t="e">
        <f>M674/(L688+L687)</f>
        <v>#DIV/0!</v>
      </c>
      <c r="M674" s="178">
        <f>'SITE 12'!$O$433-'SITE 12'!$O$415-'SITE 12'!$O$384</f>
        <v>0</v>
      </c>
      <c r="N674" s="178">
        <f>'SITE 12'!$O$433-'SITE 12'!$O$415+'SITE 12'!$E$422</f>
        <v>0</v>
      </c>
      <c r="O674" s="912"/>
      <c r="P674" s="912"/>
    </row>
    <row r="675" spans="1:33" ht="66" outlineLevel="1" x14ac:dyDescent="0.25">
      <c r="A675" s="796"/>
      <c r="B675" s="796"/>
      <c r="C675" s="796"/>
      <c r="D675" s="796"/>
      <c r="E675" s="796"/>
      <c r="H675" s="116"/>
      <c r="I675" s="117" t="s">
        <v>220</v>
      </c>
      <c r="J675" s="117" t="s">
        <v>215</v>
      </c>
      <c r="K675" s="118" t="s">
        <v>427</v>
      </c>
      <c r="L675" s="83" t="s">
        <v>339</v>
      </c>
      <c r="M675" s="179" t="s">
        <v>2</v>
      </c>
      <c r="N675" s="179" t="s">
        <v>524</v>
      </c>
      <c r="O675" s="86" t="s">
        <v>521</v>
      </c>
      <c r="P675" s="86" t="s">
        <v>520</v>
      </c>
      <c r="Q675" s="86" t="s">
        <v>291</v>
      </c>
      <c r="R675" s="86" t="s">
        <v>292</v>
      </c>
      <c r="S675" s="81" t="s">
        <v>293</v>
      </c>
      <c r="T675" s="81" t="s">
        <v>299</v>
      </c>
      <c r="U675" s="81" t="s">
        <v>300</v>
      </c>
      <c r="V675" s="81" t="s">
        <v>294</v>
      </c>
      <c r="W675" s="81" t="s">
        <v>301</v>
      </c>
      <c r="X675" s="81" t="s">
        <v>302</v>
      </c>
      <c r="Y675" s="81" t="s">
        <v>296</v>
      </c>
      <c r="Z675" s="81" t="s">
        <v>303</v>
      </c>
      <c r="AA675" s="81" t="s">
        <v>304</v>
      </c>
      <c r="AB675" s="81" t="s">
        <v>297</v>
      </c>
      <c r="AC675" s="81" t="s">
        <v>305</v>
      </c>
      <c r="AD675" s="81" t="s">
        <v>306</v>
      </c>
      <c r="AE675" s="81" t="s">
        <v>295</v>
      </c>
      <c r="AF675" s="81" t="s">
        <v>307</v>
      </c>
      <c r="AG675" s="81" t="s">
        <v>308</v>
      </c>
    </row>
    <row r="676" spans="1:33" outlineLevel="1" x14ac:dyDescent="0.25">
      <c r="A676" s="796"/>
      <c r="B676" s="796"/>
      <c r="C676" s="796"/>
      <c r="D676" s="796"/>
      <c r="E676" s="796"/>
      <c r="H676" s="120" t="s">
        <v>278</v>
      </c>
      <c r="I676" s="111">
        <f>'SITE 12'!$C$356</f>
        <v>0</v>
      </c>
      <c r="J676" s="111">
        <f>'SITE 12'!$D$356</f>
        <v>0</v>
      </c>
      <c r="K676" s="121">
        <f>I676*J676</f>
        <v>0</v>
      </c>
      <c r="L676" s="215">
        <f>K676*10</f>
        <v>0</v>
      </c>
      <c r="M676" s="180">
        <f>'SITE 12'!$F$356</f>
        <v>0</v>
      </c>
      <c r="N676" s="181">
        <f>(L676/10)*'SITE 1'!$W$8*M676*('SITE 1'!$W$4+'SITE 1'!$X$4)</f>
        <v>0</v>
      </c>
      <c r="O676" s="83">
        <f>IF(I676&gt;0,J676*7,0)</f>
        <v>0</v>
      </c>
      <c r="P676" s="83">
        <f>IF(I676&gt;48,3*J676,0)</f>
        <v>0</v>
      </c>
      <c r="Q676" s="46">
        <f>J676*12.5</f>
        <v>0</v>
      </c>
      <c r="R676" s="868">
        <f>IF(I676&gt;49,((I676/8)*J676*11.5),(((I676/8)-1)*J676*11.5))</f>
        <v>0</v>
      </c>
      <c r="S676" s="82"/>
      <c r="T676" s="82"/>
      <c r="U676" s="82"/>
      <c r="V676" s="82"/>
      <c r="W676" s="82"/>
      <c r="X676" s="82"/>
      <c r="Y676" s="82"/>
      <c r="Z676" s="82"/>
      <c r="AA676" s="82"/>
      <c r="AB676" s="82"/>
      <c r="AC676" s="82"/>
      <c r="AD676" s="82"/>
      <c r="AE676" s="82"/>
      <c r="AF676" s="82"/>
      <c r="AG676" s="82"/>
    </row>
    <row r="677" spans="1:33" outlineLevel="1" x14ac:dyDescent="0.25">
      <c r="A677" s="796"/>
      <c r="B677" s="796"/>
      <c r="C677" s="796"/>
      <c r="D677" s="796"/>
      <c r="E677" s="796"/>
      <c r="H677" s="123" t="s">
        <v>167</v>
      </c>
      <c r="I677" s="111">
        <f>'SITE 12'!$C$357</f>
        <v>0</v>
      </c>
      <c r="J677" s="111">
        <f>'SITE 12'!$D$357</f>
        <v>0</v>
      </c>
      <c r="K677" s="121">
        <f t="shared" ref="K677:K686" si="119">I677*J677</f>
        <v>0</v>
      </c>
      <c r="L677" s="83">
        <f>K677*10</f>
        <v>0</v>
      </c>
      <c r="M677" s="180">
        <f>'SITE 12'!$F$357</f>
        <v>0</v>
      </c>
      <c r="N677" s="181">
        <f>(L677/10)*'SITE 1'!$W$7*M677*('SITE 1'!$W$5+'SITE 1'!$X$4)</f>
        <v>0</v>
      </c>
      <c r="O677" s="83">
        <f t="shared" ref="O677:O686" si="120">IF(I677&gt;0,J677*7,0)</f>
        <v>0</v>
      </c>
      <c r="P677" s="83">
        <f t="shared" ref="P677:P686" si="121">IF(I677&gt;48,3*J677,0)</f>
        <v>0</v>
      </c>
      <c r="Q677" s="46">
        <f t="shared" ref="Q677:Q686" si="122">J677*12.5</f>
        <v>0</v>
      </c>
      <c r="R677" s="868">
        <f t="shared" ref="R677:R686" si="123">IF(I677&gt;49,((I677/8)*J677*11.5),(((I677/8)-1)*J677*11.5))</f>
        <v>0</v>
      </c>
      <c r="S677" s="82"/>
      <c r="T677" s="82"/>
      <c r="U677" s="82"/>
      <c r="V677" s="82"/>
      <c r="W677" s="82"/>
      <c r="X677" s="82"/>
      <c r="Y677" s="82"/>
      <c r="Z677" s="82"/>
      <c r="AA677" s="82"/>
      <c r="AB677" s="82"/>
      <c r="AC677" s="82"/>
      <c r="AD677" s="82"/>
      <c r="AE677" s="82"/>
      <c r="AF677" s="82"/>
      <c r="AG677" s="82"/>
    </row>
    <row r="678" spans="1:33" outlineLevel="1" x14ac:dyDescent="0.25">
      <c r="A678" s="796"/>
      <c r="B678" s="796"/>
      <c r="C678" s="796"/>
      <c r="D678" s="796"/>
      <c r="E678" s="796"/>
      <c r="H678" s="123" t="s">
        <v>8</v>
      </c>
      <c r="I678" s="111">
        <f>'SITE 12'!$C$358</f>
        <v>0</v>
      </c>
      <c r="J678" s="111">
        <f>'SITE 12'!$D$358</f>
        <v>0</v>
      </c>
      <c r="K678" s="121">
        <f t="shared" si="119"/>
        <v>0</v>
      </c>
      <c r="L678" s="83">
        <f t="shared" ref="L678:L683" si="124">K678*10</f>
        <v>0</v>
      </c>
      <c r="M678" s="180">
        <f>'SITE 12'!$F$358</f>
        <v>0</v>
      </c>
      <c r="N678" s="181">
        <f>(L678/10)*'SITE 1'!$W$7*M678*('SITE 1'!$W$5+'SITE 1'!$X$4)</f>
        <v>0</v>
      </c>
      <c r="O678" s="83">
        <f t="shared" si="120"/>
        <v>0</v>
      </c>
      <c r="P678" s="83">
        <f t="shared" si="121"/>
        <v>0</v>
      </c>
      <c r="Q678" s="46">
        <f t="shared" si="122"/>
        <v>0</v>
      </c>
      <c r="R678" s="868">
        <f t="shared" si="123"/>
        <v>0</v>
      </c>
      <c r="S678" s="82"/>
      <c r="T678" s="82"/>
      <c r="U678" s="82"/>
      <c r="V678" s="82"/>
      <c r="W678" s="82"/>
      <c r="X678" s="82"/>
      <c r="Y678" s="82"/>
      <c r="Z678" s="82"/>
      <c r="AA678" s="82"/>
      <c r="AB678" s="82"/>
      <c r="AC678" s="82"/>
      <c r="AD678" s="82"/>
      <c r="AE678" s="82"/>
      <c r="AF678" s="82"/>
      <c r="AG678" s="82"/>
    </row>
    <row r="679" spans="1:33" outlineLevel="1" x14ac:dyDescent="0.25">
      <c r="A679" s="796"/>
      <c r="B679" s="796"/>
      <c r="C679" s="796"/>
      <c r="D679" s="796"/>
      <c r="E679" s="796"/>
      <c r="H679" s="123" t="s">
        <v>9</v>
      </c>
      <c r="I679" s="111">
        <f>'SITE 12'!$C$359</f>
        <v>0</v>
      </c>
      <c r="J679" s="111">
        <f>'SITE 12'!$D$359</f>
        <v>0</v>
      </c>
      <c r="K679" s="121">
        <f t="shared" si="119"/>
        <v>0</v>
      </c>
      <c r="L679" s="83">
        <f t="shared" si="124"/>
        <v>0</v>
      </c>
      <c r="M679" s="180">
        <f>'SITE 12'!$F$359</f>
        <v>0</v>
      </c>
      <c r="N679" s="181">
        <f>(L679/10)*'SITE 1'!$W$7*M679*('SITE 1'!$W$5+'SITE 1'!$X$4)</f>
        <v>0</v>
      </c>
      <c r="O679" s="83">
        <f t="shared" si="120"/>
        <v>0</v>
      </c>
      <c r="P679" s="83">
        <f t="shared" si="121"/>
        <v>0</v>
      </c>
      <c r="Q679" s="46">
        <f t="shared" si="122"/>
        <v>0</v>
      </c>
      <c r="R679" s="868">
        <f t="shared" si="123"/>
        <v>0</v>
      </c>
      <c r="S679" s="82"/>
      <c r="T679" s="82"/>
      <c r="U679" s="82"/>
      <c r="V679" s="82"/>
      <c r="W679" s="82"/>
      <c r="X679" s="82"/>
      <c r="Y679" s="82"/>
      <c r="Z679" s="82"/>
      <c r="AA679" s="82"/>
      <c r="AB679" s="82"/>
      <c r="AC679" s="82"/>
      <c r="AD679" s="82"/>
      <c r="AE679" s="82"/>
      <c r="AF679" s="82"/>
      <c r="AG679" s="82"/>
    </row>
    <row r="680" spans="1:33" outlineLevel="1" x14ac:dyDescent="0.25">
      <c r="A680" s="796"/>
      <c r="B680" s="796"/>
      <c r="C680" s="796"/>
      <c r="D680" s="796"/>
      <c r="E680" s="796"/>
      <c r="H680" s="124" t="s">
        <v>10</v>
      </c>
      <c r="I680" s="125">
        <f>'SITE 12'!$C$360</f>
        <v>0</v>
      </c>
      <c r="J680" s="111">
        <f>'SITE 12'!$D$360</f>
        <v>0</v>
      </c>
      <c r="K680" s="121">
        <f t="shared" si="119"/>
        <v>0</v>
      </c>
      <c r="L680" s="83">
        <f t="shared" si="124"/>
        <v>0</v>
      </c>
      <c r="M680" s="180">
        <f>'SITE 12'!$F$360</f>
        <v>0</v>
      </c>
      <c r="N680" s="181">
        <f>(L680/10)*'SITE 1'!$W$7*M680*('SITE 1'!$W$5+'SITE 1'!$X$4)</f>
        <v>0</v>
      </c>
      <c r="O680" s="83">
        <f t="shared" si="120"/>
        <v>0</v>
      </c>
      <c r="P680" s="83">
        <f t="shared" si="121"/>
        <v>0</v>
      </c>
      <c r="Q680" s="46">
        <f t="shared" si="122"/>
        <v>0</v>
      </c>
      <c r="R680" s="868">
        <f t="shared" si="123"/>
        <v>0</v>
      </c>
      <c r="S680" s="82"/>
      <c r="T680" s="82"/>
      <c r="U680" s="82"/>
      <c r="V680" s="82"/>
      <c r="W680" s="82"/>
      <c r="X680" s="82"/>
      <c r="Y680" s="82"/>
      <c r="Z680" s="82"/>
      <c r="AA680" s="82"/>
      <c r="AB680" s="82"/>
      <c r="AC680" s="82"/>
      <c r="AD680" s="82"/>
      <c r="AE680" s="82"/>
      <c r="AF680" s="82"/>
      <c r="AG680" s="82"/>
    </row>
    <row r="681" spans="1:33" outlineLevel="1" x14ac:dyDescent="0.25">
      <c r="A681" s="796"/>
      <c r="B681" s="796"/>
      <c r="C681" s="796"/>
      <c r="D681" s="796"/>
      <c r="E681" s="796"/>
      <c r="H681" s="124" t="s">
        <v>11</v>
      </c>
      <c r="I681" s="125">
        <f>'SITE 12'!$C$361</f>
        <v>0</v>
      </c>
      <c r="J681" s="111">
        <f>'SITE 12'!$D$361</f>
        <v>0</v>
      </c>
      <c r="K681" s="121">
        <f t="shared" si="119"/>
        <v>0</v>
      </c>
      <c r="L681" s="83">
        <f t="shared" si="124"/>
        <v>0</v>
      </c>
      <c r="M681" s="180">
        <f>'SITE 12'!$F$361</f>
        <v>0</v>
      </c>
      <c r="N681" s="181">
        <f>(L681/10)*'SITE 1'!$W$7*M681*('SITE 1'!$W$5+'SITE 1'!$X$4)</f>
        <v>0</v>
      </c>
      <c r="O681" s="83">
        <f t="shared" si="120"/>
        <v>0</v>
      </c>
      <c r="P681" s="83">
        <f t="shared" si="121"/>
        <v>0</v>
      </c>
      <c r="Q681" s="46">
        <f t="shared" si="122"/>
        <v>0</v>
      </c>
      <c r="R681" s="868">
        <f t="shared" si="123"/>
        <v>0</v>
      </c>
      <c r="S681" s="82"/>
      <c r="T681" s="82"/>
      <c r="U681" s="82"/>
      <c r="V681" s="82"/>
      <c r="W681" s="82"/>
      <c r="X681" s="82"/>
      <c r="Y681" s="82"/>
      <c r="Z681" s="82"/>
      <c r="AA681" s="82"/>
      <c r="AB681" s="82"/>
      <c r="AC681" s="82"/>
      <c r="AD681" s="82"/>
      <c r="AE681" s="82"/>
      <c r="AF681" s="82"/>
      <c r="AG681" s="82"/>
    </row>
    <row r="682" spans="1:33" outlineLevel="1" x14ac:dyDescent="0.25">
      <c r="A682" s="796"/>
      <c r="B682" s="796"/>
      <c r="C682" s="796"/>
      <c r="D682" s="796"/>
      <c r="E682" s="796"/>
      <c r="H682" s="124" t="s">
        <v>12</v>
      </c>
      <c r="I682" s="125">
        <f>'SITE 12'!$C$362</f>
        <v>0</v>
      </c>
      <c r="J682" s="111">
        <f>'SITE 12'!$D$362</f>
        <v>0</v>
      </c>
      <c r="K682" s="121">
        <f t="shared" si="119"/>
        <v>0</v>
      </c>
      <c r="L682" s="83">
        <f t="shared" si="124"/>
        <v>0</v>
      </c>
      <c r="M682" s="180">
        <f>'SITE 12'!$F$362</f>
        <v>0</v>
      </c>
      <c r="N682" s="181">
        <f>(L682/10)*'SITE 1'!$W$7*M682*('SITE 1'!$W$5+'SITE 1'!$X$4)</f>
        <v>0</v>
      </c>
      <c r="O682" s="83">
        <f t="shared" si="120"/>
        <v>0</v>
      </c>
      <c r="P682" s="83">
        <f t="shared" si="121"/>
        <v>0</v>
      </c>
      <c r="Q682" s="46">
        <f t="shared" si="122"/>
        <v>0</v>
      </c>
      <c r="R682" s="868">
        <f t="shared" si="123"/>
        <v>0</v>
      </c>
      <c r="S682" s="82"/>
      <c r="T682" s="82"/>
      <c r="U682" s="82"/>
      <c r="V682" s="82"/>
      <c r="W682" s="82"/>
      <c r="X682" s="82"/>
      <c r="Y682" s="82"/>
      <c r="Z682" s="82"/>
      <c r="AA682" s="82"/>
      <c r="AB682" s="82"/>
      <c r="AC682" s="82"/>
      <c r="AD682" s="82"/>
      <c r="AE682" s="82"/>
      <c r="AF682" s="82"/>
      <c r="AG682" s="82"/>
    </row>
    <row r="683" spans="1:33" outlineLevel="1" x14ac:dyDescent="0.25">
      <c r="A683" s="796"/>
      <c r="B683" s="796"/>
      <c r="C683" s="796"/>
      <c r="D683" s="796"/>
      <c r="E683" s="796"/>
      <c r="H683" s="124" t="s">
        <v>13</v>
      </c>
      <c r="I683" s="125">
        <f>'SITE 12'!$C$363</f>
        <v>0</v>
      </c>
      <c r="J683" s="111">
        <f>'SITE 12'!$D$363</f>
        <v>0</v>
      </c>
      <c r="K683" s="121">
        <f t="shared" si="119"/>
        <v>0</v>
      </c>
      <c r="L683" s="83">
        <f t="shared" si="124"/>
        <v>0</v>
      </c>
      <c r="M683" s="180">
        <f>'SITE 12'!$F$363</f>
        <v>0</v>
      </c>
      <c r="N683" s="181">
        <f>(L683/10)*'SITE 1'!$W$7*M683*('SITE 1'!$W$5+'SITE 1'!$X$4)</f>
        <v>0</v>
      </c>
      <c r="O683" s="83">
        <f t="shared" si="120"/>
        <v>0</v>
      </c>
      <c r="P683" s="83">
        <f t="shared" si="121"/>
        <v>0</v>
      </c>
      <c r="Q683" s="46">
        <f t="shared" si="122"/>
        <v>0</v>
      </c>
      <c r="R683" s="868">
        <f t="shared" si="123"/>
        <v>0</v>
      </c>
      <c r="S683" s="82"/>
      <c r="T683" s="82"/>
      <c r="U683" s="82"/>
      <c r="V683" s="82"/>
      <c r="W683" s="82"/>
      <c r="X683" s="82"/>
      <c r="Y683" s="82"/>
      <c r="Z683" s="82"/>
      <c r="AA683" s="82"/>
      <c r="AB683" s="82"/>
      <c r="AC683" s="82"/>
      <c r="AD683" s="82"/>
      <c r="AE683" s="82"/>
      <c r="AF683" s="82"/>
      <c r="AG683" s="82"/>
    </row>
    <row r="684" spans="1:33" outlineLevel="1" x14ac:dyDescent="0.25">
      <c r="A684" s="796"/>
      <c r="B684" s="796"/>
      <c r="C684" s="796"/>
      <c r="D684" s="796"/>
      <c r="E684" s="796"/>
      <c r="H684" s="120" t="s">
        <v>271</v>
      </c>
      <c r="I684" s="111">
        <f>'SITE 12'!$C$364</f>
        <v>0</v>
      </c>
      <c r="J684" s="111">
        <f>'SITE 12'!$D$364</f>
        <v>0</v>
      </c>
      <c r="K684" s="121">
        <f t="shared" si="119"/>
        <v>0</v>
      </c>
      <c r="L684" s="215">
        <f>K684*10</f>
        <v>0</v>
      </c>
      <c r="M684" s="180">
        <f>'SITE 12'!$F$364</f>
        <v>0</v>
      </c>
      <c r="N684" s="181">
        <f>(L684/10)*'SITE 1'!$W$8*M684*('SITE 1'!$W$4+'SITE 1'!$X$4)</f>
        <v>0</v>
      </c>
      <c r="O684" s="83">
        <f t="shared" si="120"/>
        <v>0</v>
      </c>
      <c r="P684" s="83">
        <f t="shared" si="121"/>
        <v>0</v>
      </c>
      <c r="Q684" s="46">
        <f t="shared" si="122"/>
        <v>0</v>
      </c>
      <c r="R684" s="868">
        <f t="shared" si="123"/>
        <v>0</v>
      </c>
      <c r="S684" s="82"/>
      <c r="T684" s="82"/>
      <c r="U684" s="82"/>
      <c r="V684" s="82"/>
      <c r="W684" s="82"/>
      <c r="X684" s="82"/>
      <c r="Y684" s="82"/>
      <c r="Z684" s="82"/>
      <c r="AA684" s="82"/>
      <c r="AB684" s="82"/>
      <c r="AC684" s="82"/>
      <c r="AD684" s="82"/>
      <c r="AE684" s="82"/>
      <c r="AF684" s="82"/>
      <c r="AG684" s="82"/>
    </row>
    <row r="685" spans="1:33" outlineLevel="1" x14ac:dyDescent="0.25">
      <c r="A685" s="796"/>
      <c r="B685" s="796"/>
      <c r="C685" s="796"/>
      <c r="D685" s="796"/>
      <c r="E685" s="796"/>
      <c r="H685" s="126" t="s">
        <v>171</v>
      </c>
      <c r="I685" s="111">
        <f>'SITE 12'!$C$365</f>
        <v>0</v>
      </c>
      <c r="J685" s="111">
        <f>'SITE 12'!$D$365</f>
        <v>0</v>
      </c>
      <c r="K685" s="121">
        <f t="shared" si="119"/>
        <v>0</v>
      </c>
      <c r="L685" s="83">
        <f>K685*10</f>
        <v>0</v>
      </c>
      <c r="M685" s="180">
        <f>'SITE 12'!$F$365</f>
        <v>0</v>
      </c>
      <c r="N685" s="181">
        <f>(L685/10)*'SITE 1'!$W$7*M685*('SITE 1'!$W$5+'SITE 1'!$X$4)</f>
        <v>0</v>
      </c>
      <c r="O685" s="83">
        <f t="shared" si="120"/>
        <v>0</v>
      </c>
      <c r="P685" s="83">
        <f t="shared" si="121"/>
        <v>0</v>
      </c>
      <c r="Q685" s="46">
        <f t="shared" si="122"/>
        <v>0</v>
      </c>
      <c r="R685" s="868">
        <f t="shared" si="123"/>
        <v>0</v>
      </c>
      <c r="S685" s="82"/>
      <c r="T685" s="82"/>
      <c r="U685" s="82"/>
      <c r="V685" s="82"/>
      <c r="W685" s="82"/>
      <c r="X685" s="82"/>
      <c r="Y685" s="82"/>
      <c r="Z685" s="82"/>
      <c r="AA685" s="82"/>
      <c r="AB685" s="82"/>
      <c r="AC685" s="82"/>
      <c r="AD685" s="82"/>
      <c r="AE685" s="82"/>
      <c r="AF685" s="82"/>
      <c r="AG685" s="82"/>
    </row>
    <row r="686" spans="1:33" ht="13.8" outlineLevel="1" thickBot="1" x14ac:dyDescent="0.3">
      <c r="A686" s="796"/>
      <c r="B686" s="796"/>
      <c r="C686" s="796"/>
      <c r="D686" s="796"/>
      <c r="E686" s="796"/>
      <c r="H686" s="126" t="s">
        <v>172</v>
      </c>
      <c r="I686" s="111">
        <f>'SITE 12'!$C$366</f>
        <v>0</v>
      </c>
      <c r="J686" s="111">
        <f>'SITE 12'!$D$366</f>
        <v>0</v>
      </c>
      <c r="K686" s="121">
        <f t="shared" si="119"/>
        <v>0</v>
      </c>
      <c r="L686" s="83">
        <f>K686*10</f>
        <v>0</v>
      </c>
      <c r="M686" s="180">
        <f>'SITE 12'!$F$366</f>
        <v>0</v>
      </c>
      <c r="N686" s="181">
        <f>(L686/10)*'SITE 1'!$W$7*M686*('SITE 1'!$W$5+'SITE 1'!$X$4)</f>
        <v>0</v>
      </c>
      <c r="O686" s="83">
        <f t="shared" si="120"/>
        <v>0</v>
      </c>
      <c r="P686" s="83">
        <f t="shared" si="121"/>
        <v>0</v>
      </c>
      <c r="Q686" s="46">
        <f t="shared" si="122"/>
        <v>0</v>
      </c>
      <c r="R686" s="868">
        <f t="shared" si="123"/>
        <v>0</v>
      </c>
      <c r="S686" s="82"/>
      <c r="T686" s="82"/>
      <c r="U686" s="82"/>
      <c r="V686" s="82"/>
      <c r="W686" s="82"/>
      <c r="X686" s="82"/>
      <c r="Y686" s="82"/>
      <c r="Z686" s="82"/>
      <c r="AA686" s="82"/>
      <c r="AB686" s="82"/>
      <c r="AC686" s="82"/>
      <c r="AD686" s="82"/>
      <c r="AE686" s="82"/>
      <c r="AF686" s="82"/>
      <c r="AG686" s="82"/>
    </row>
    <row r="687" spans="1:33" outlineLevel="1" x14ac:dyDescent="0.25">
      <c r="A687" s="796"/>
      <c r="B687" s="796"/>
      <c r="C687" s="796"/>
      <c r="D687" s="796"/>
      <c r="E687" s="796"/>
      <c r="H687" s="127" t="s">
        <v>214</v>
      </c>
      <c r="I687" s="128">
        <f>'SITE 12'!$C$367</f>
        <v>0</v>
      </c>
      <c r="J687" s="129">
        <f>'SITE 12'!$D$367</f>
        <v>0</v>
      </c>
      <c r="K687" s="130">
        <f>K676+K684</f>
        <v>0</v>
      </c>
      <c r="L687" s="212">
        <f>L676+L684</f>
        <v>0</v>
      </c>
      <c r="M687" s="182" t="e">
        <f>'SITE 12'!$F$367</f>
        <v>#DIV/0!</v>
      </c>
      <c r="N687" s="183">
        <f>'SITE 12'!$G$367</f>
        <v>0</v>
      </c>
      <c r="O687" s="83"/>
      <c r="P687" s="83"/>
      <c r="Q687" s="93"/>
      <c r="R687" s="93"/>
      <c r="S687" s="82"/>
      <c r="T687" s="82"/>
      <c r="U687" s="82"/>
      <c r="V687" s="82"/>
      <c r="W687" s="82"/>
      <c r="X687" s="82"/>
      <c r="Y687" s="82"/>
      <c r="Z687" s="82"/>
      <c r="AA687" s="82"/>
      <c r="AB687" s="82"/>
      <c r="AC687" s="82"/>
      <c r="AD687" s="82"/>
      <c r="AE687" s="82"/>
      <c r="AF687" s="82"/>
      <c r="AG687" s="82"/>
    </row>
    <row r="688" spans="1:33" ht="27" outlineLevel="1" thickBot="1" x14ac:dyDescent="0.3">
      <c r="A688" s="796"/>
      <c r="B688" s="796"/>
      <c r="C688" s="796"/>
      <c r="D688" s="796"/>
      <c r="E688" s="796"/>
      <c r="H688" s="132" t="s">
        <v>213</v>
      </c>
      <c r="I688" s="133">
        <f>'SITE 12'!$C$368</f>
        <v>0</v>
      </c>
      <c r="J688" s="134">
        <f>'SITE 12'!$D$368</f>
        <v>0</v>
      </c>
      <c r="K688" s="135">
        <f>SUM(K676:K686)-K687</f>
        <v>0</v>
      </c>
      <c r="L688" s="212">
        <f>L677+L678+L679+L680+L681+L682+L683+L685+L686</f>
        <v>0</v>
      </c>
      <c r="M688" s="182" t="e">
        <f>'SITE 12'!$F$368</f>
        <v>#DIV/0!</v>
      </c>
      <c r="N688" s="183">
        <f>'SITE 12'!$G$368</f>
        <v>0</v>
      </c>
      <c r="O688" s="93">
        <f>SUM(O676:O686)</f>
        <v>0</v>
      </c>
      <c r="P688" s="93">
        <f>SUM(P676:P686)</f>
        <v>0</v>
      </c>
      <c r="Q688" s="93">
        <f>SUM(Q676:Q686)</f>
        <v>0</v>
      </c>
      <c r="R688" s="93">
        <f>SUM(R676:R686)</f>
        <v>0</v>
      </c>
      <c r="S688" s="93">
        <f>'SITE 12'!$C$390</f>
        <v>0</v>
      </c>
      <c r="T688" s="93" t="e">
        <f>'SITE 12'!$D$390</f>
        <v>#DIV/0!</v>
      </c>
      <c r="U688" s="93">
        <f>'SITE 12'!$E$390</f>
        <v>0</v>
      </c>
      <c r="V688" s="93">
        <f>'SITE 12'!$C$408</f>
        <v>0</v>
      </c>
      <c r="W688" s="93" t="e">
        <f>'SITE 12'!$D$408</f>
        <v>#DIV/0!</v>
      </c>
      <c r="X688" s="93">
        <f>'SITE 12'!$E$408</f>
        <v>0</v>
      </c>
      <c r="Y688" s="93">
        <f>'SITE 12'!$C$384</f>
        <v>0</v>
      </c>
      <c r="Z688" s="93" t="e">
        <f>'SITE 12'!$D$384</f>
        <v>#DIV/0!</v>
      </c>
      <c r="AA688" s="93">
        <f>'SITE 12'!$E$384</f>
        <v>0</v>
      </c>
      <c r="AB688" s="93">
        <f>'SITE 12'!$C$414</f>
        <v>0</v>
      </c>
      <c r="AC688" s="93" t="e">
        <f>'SITE 12'!$D$414</f>
        <v>#DIV/0!</v>
      </c>
      <c r="AD688" s="93">
        <f>'SITE 12'!$E$414</f>
        <v>0</v>
      </c>
      <c r="AE688" s="93">
        <f>'SITE 12'!$C$422</f>
        <v>0</v>
      </c>
      <c r="AF688" s="93" t="e">
        <f>'SITE 12'!$D$422</f>
        <v>#DIV/0!</v>
      </c>
      <c r="AG688" s="93">
        <f>'SITE 12'!$E$422</f>
        <v>0</v>
      </c>
    </row>
    <row r="689" spans="1:33" outlineLevel="1" x14ac:dyDescent="0.25">
      <c r="A689" s="796"/>
      <c r="B689" s="796"/>
      <c r="C689" s="796"/>
      <c r="D689" s="796"/>
      <c r="E689" s="796"/>
      <c r="AB689" s="77" t="e">
        <f>AB688/(J687+J688)</f>
        <v>#DIV/0!</v>
      </c>
    </row>
    <row r="690" spans="1:33" ht="52.8" outlineLevel="1" x14ac:dyDescent="0.25">
      <c r="A690" s="796"/>
      <c r="B690" s="796"/>
      <c r="C690" s="796"/>
      <c r="D690" s="796"/>
      <c r="E690" s="796"/>
      <c r="H690" s="104" t="str">
        <f>'SITE 13'!$B$351</f>
        <v>CAL 3/5 ANS</v>
      </c>
      <c r="I690" s="83" t="s">
        <v>286</v>
      </c>
      <c r="J690" s="83" t="s">
        <v>285</v>
      </c>
      <c r="K690" s="83" t="s">
        <v>284</v>
      </c>
      <c r="L690" s="83" t="s">
        <v>468</v>
      </c>
      <c r="M690" s="83" t="s">
        <v>287</v>
      </c>
      <c r="N690" s="83" t="s">
        <v>298</v>
      </c>
      <c r="O690" s="911"/>
      <c r="P690" s="911"/>
    </row>
    <row r="691" spans="1:33" ht="13.8" outlineLevel="1" thickBot="1" x14ac:dyDescent="0.3">
      <c r="A691" s="796"/>
      <c r="B691" s="796"/>
      <c r="C691" s="796"/>
      <c r="D691" s="796"/>
      <c r="E691" s="796"/>
      <c r="H691" s="104" t="str">
        <f>'SITE 13'!$H$351</f>
        <v>SITE 13</v>
      </c>
      <c r="I691" s="103">
        <f>'SITE 13'!$O$452</f>
        <v>0</v>
      </c>
      <c r="J691" s="103">
        <f>'SITE 13'!$O$476</f>
        <v>0</v>
      </c>
      <c r="K691" s="103">
        <f>'SITE 13'!$O$433</f>
        <v>0</v>
      </c>
      <c r="L691" s="178" t="e">
        <f>M691/(L705+L704)</f>
        <v>#DIV/0!</v>
      </c>
      <c r="M691" s="178">
        <f>'SITE 13'!$O$433-'SITE 13'!$O$415-'SITE 13'!$O$384</f>
        <v>0</v>
      </c>
      <c r="N691" s="178">
        <f>'SITE 13'!$O$433-'SITE 13'!$O$415+'SITE 13'!$E$422</f>
        <v>0</v>
      </c>
      <c r="O691" s="912"/>
      <c r="P691" s="912"/>
    </row>
    <row r="692" spans="1:33" ht="66" outlineLevel="1" x14ac:dyDescent="0.25">
      <c r="A692" s="796"/>
      <c r="B692" s="796"/>
      <c r="C692" s="796"/>
      <c r="D692" s="796"/>
      <c r="E692" s="796"/>
      <c r="H692" s="116"/>
      <c r="I692" s="117" t="s">
        <v>220</v>
      </c>
      <c r="J692" s="117" t="s">
        <v>215</v>
      </c>
      <c r="K692" s="118" t="s">
        <v>212</v>
      </c>
      <c r="L692" s="83" t="s">
        <v>339</v>
      </c>
      <c r="M692" s="179" t="s">
        <v>2</v>
      </c>
      <c r="N692" s="179" t="s">
        <v>524</v>
      </c>
      <c r="O692" s="86" t="s">
        <v>521</v>
      </c>
      <c r="P692" s="86" t="s">
        <v>520</v>
      </c>
      <c r="Q692" s="86" t="s">
        <v>291</v>
      </c>
      <c r="R692" s="86" t="s">
        <v>292</v>
      </c>
      <c r="S692" s="81" t="s">
        <v>293</v>
      </c>
      <c r="T692" s="81" t="s">
        <v>299</v>
      </c>
      <c r="U692" s="81" t="s">
        <v>300</v>
      </c>
      <c r="V692" s="81" t="s">
        <v>294</v>
      </c>
      <c r="W692" s="81" t="s">
        <v>301</v>
      </c>
      <c r="X692" s="81" t="s">
        <v>302</v>
      </c>
      <c r="Y692" s="81" t="s">
        <v>296</v>
      </c>
      <c r="Z692" s="81" t="s">
        <v>303</v>
      </c>
      <c r="AA692" s="81" t="s">
        <v>304</v>
      </c>
      <c r="AB692" s="81" t="s">
        <v>297</v>
      </c>
      <c r="AC692" s="81" t="s">
        <v>305</v>
      </c>
      <c r="AD692" s="81" t="s">
        <v>306</v>
      </c>
      <c r="AE692" s="81" t="s">
        <v>295</v>
      </c>
      <c r="AF692" s="81" t="s">
        <v>307</v>
      </c>
      <c r="AG692" s="81" t="s">
        <v>308</v>
      </c>
    </row>
    <row r="693" spans="1:33" outlineLevel="1" x14ac:dyDescent="0.25">
      <c r="A693" s="796"/>
      <c r="B693" s="796"/>
      <c r="C693" s="796"/>
      <c r="D693" s="796"/>
      <c r="E693" s="796"/>
      <c r="H693" s="120" t="s">
        <v>278</v>
      </c>
      <c r="I693" s="111">
        <f>'SITE 13'!$C$356</f>
        <v>0</v>
      </c>
      <c r="J693" s="111">
        <f>'SITE 13'!$D$356</f>
        <v>0</v>
      </c>
      <c r="K693" s="121">
        <f>I693*J693</f>
        <v>0</v>
      </c>
      <c r="L693" s="215">
        <f>K693*10</f>
        <v>0</v>
      </c>
      <c r="M693" s="180">
        <f>'SITE 13'!$F$356</f>
        <v>0</v>
      </c>
      <c r="N693" s="181">
        <f>(L693/10)*'SITE 1'!$W$8*M693*('SITE 1'!$W$4+'SITE 1'!$X$4)</f>
        <v>0</v>
      </c>
      <c r="O693" s="83">
        <f>IF(I693&gt;0,J693*7,0)</f>
        <v>0</v>
      </c>
      <c r="P693" s="83">
        <f>IF(I693&gt;48,3*J693,0)</f>
        <v>0</v>
      </c>
      <c r="Q693" s="46">
        <f>J693*12.5</f>
        <v>0</v>
      </c>
      <c r="R693" s="868">
        <f>IF(I693&gt;49,((I693/8)*J693*11.5),(((I693/8)-1)*J693*11.5))</f>
        <v>0</v>
      </c>
      <c r="S693" s="82"/>
      <c r="T693" s="82"/>
      <c r="U693" s="82"/>
      <c r="V693" s="82"/>
      <c r="W693" s="82"/>
      <c r="X693" s="82"/>
      <c r="Y693" s="82"/>
      <c r="Z693" s="82"/>
      <c r="AA693" s="82"/>
      <c r="AB693" s="82"/>
      <c r="AC693" s="82"/>
      <c r="AD693" s="82"/>
      <c r="AE693" s="82"/>
      <c r="AF693" s="82"/>
      <c r="AG693" s="82"/>
    </row>
    <row r="694" spans="1:33" outlineLevel="1" x14ac:dyDescent="0.25">
      <c r="A694" s="796"/>
      <c r="B694" s="796"/>
      <c r="C694" s="796"/>
      <c r="D694" s="796"/>
      <c r="E694" s="796"/>
      <c r="H694" s="123" t="s">
        <v>167</v>
      </c>
      <c r="I694" s="111">
        <f>'SITE 13'!$C$357</f>
        <v>0</v>
      </c>
      <c r="J694" s="111">
        <f>'SITE 13'!$D$357</f>
        <v>0</v>
      </c>
      <c r="K694" s="121">
        <f t="shared" ref="K694:K703" si="125">I694*J694</f>
        <v>0</v>
      </c>
      <c r="L694" s="83">
        <f>K694*10</f>
        <v>0</v>
      </c>
      <c r="M694" s="180">
        <f>'SITE 13'!$F$357</f>
        <v>0</v>
      </c>
      <c r="N694" s="181">
        <f>(L694/10)*'SITE 1'!$W$7*M694*('SITE 1'!$W$5+'SITE 1'!$X$4)</f>
        <v>0</v>
      </c>
      <c r="O694" s="83">
        <f t="shared" ref="O694:O703" si="126">IF(I694&gt;0,J694*7,0)</f>
        <v>0</v>
      </c>
      <c r="P694" s="83">
        <f t="shared" ref="P694:P703" si="127">IF(I694&gt;48,3*J694,0)</f>
        <v>0</v>
      </c>
      <c r="Q694" s="46">
        <f t="shared" ref="Q694:Q703" si="128">J694*12.5</f>
        <v>0</v>
      </c>
      <c r="R694" s="868">
        <f t="shared" ref="R694:R703" si="129">IF(I694&gt;49,((I694/8)*J694*11.5),(((I694/8)-1)*J694*11.5))</f>
        <v>0</v>
      </c>
      <c r="S694" s="82"/>
      <c r="T694" s="82"/>
      <c r="U694" s="82"/>
      <c r="V694" s="82"/>
      <c r="W694" s="82"/>
      <c r="X694" s="82"/>
      <c r="Y694" s="82"/>
      <c r="Z694" s="82"/>
      <c r="AA694" s="82"/>
      <c r="AB694" s="82"/>
      <c r="AC694" s="82"/>
      <c r="AD694" s="82"/>
      <c r="AE694" s="82"/>
      <c r="AF694" s="82"/>
      <c r="AG694" s="82"/>
    </row>
    <row r="695" spans="1:33" outlineLevel="1" x14ac:dyDescent="0.25">
      <c r="A695" s="796"/>
      <c r="B695" s="796"/>
      <c r="C695" s="796"/>
      <c r="D695" s="796"/>
      <c r="E695" s="796"/>
      <c r="H695" s="123" t="s">
        <v>8</v>
      </c>
      <c r="I695" s="111">
        <f>'SITE 13'!$C$358</f>
        <v>0</v>
      </c>
      <c r="J695" s="111">
        <f>'SITE 13'!$D$358</f>
        <v>0</v>
      </c>
      <c r="K695" s="121">
        <f t="shared" si="125"/>
        <v>0</v>
      </c>
      <c r="L695" s="83">
        <f t="shared" ref="L695:L700" si="130">K695*10</f>
        <v>0</v>
      </c>
      <c r="M695" s="180">
        <f>'SITE 13'!$F$358</f>
        <v>0</v>
      </c>
      <c r="N695" s="181">
        <f>(L695/10)*'SITE 1'!$W$7*M695*('SITE 1'!$W$5+'SITE 1'!$X$4)</f>
        <v>0</v>
      </c>
      <c r="O695" s="83">
        <f t="shared" si="126"/>
        <v>0</v>
      </c>
      <c r="P695" s="83">
        <f t="shared" si="127"/>
        <v>0</v>
      </c>
      <c r="Q695" s="46">
        <f t="shared" si="128"/>
        <v>0</v>
      </c>
      <c r="R695" s="868">
        <f t="shared" si="129"/>
        <v>0</v>
      </c>
      <c r="S695" s="82"/>
      <c r="T695" s="82"/>
      <c r="U695" s="82"/>
      <c r="V695" s="82"/>
      <c r="W695" s="82"/>
      <c r="X695" s="82"/>
      <c r="Y695" s="82"/>
      <c r="Z695" s="82"/>
      <c r="AA695" s="82"/>
      <c r="AB695" s="82"/>
      <c r="AC695" s="82"/>
      <c r="AD695" s="82"/>
      <c r="AE695" s="82"/>
      <c r="AF695" s="82"/>
      <c r="AG695" s="82"/>
    </row>
    <row r="696" spans="1:33" outlineLevel="1" x14ac:dyDescent="0.25">
      <c r="A696" s="796"/>
      <c r="B696" s="796"/>
      <c r="C696" s="796"/>
      <c r="D696" s="796"/>
      <c r="E696" s="796"/>
      <c r="H696" s="123" t="s">
        <v>9</v>
      </c>
      <c r="I696" s="111">
        <f>'SITE 13'!$C$359</f>
        <v>0</v>
      </c>
      <c r="J696" s="111">
        <f>'SITE 13'!$D$359</f>
        <v>0</v>
      </c>
      <c r="K696" s="121">
        <f t="shared" si="125"/>
        <v>0</v>
      </c>
      <c r="L696" s="83">
        <f t="shared" si="130"/>
        <v>0</v>
      </c>
      <c r="M696" s="180">
        <f>'SITE 13'!$F$359</f>
        <v>0</v>
      </c>
      <c r="N696" s="181">
        <f>(L696/10)*'SITE 1'!$W$7*M696*('SITE 1'!$W$5+'SITE 1'!$X$4)</f>
        <v>0</v>
      </c>
      <c r="O696" s="83">
        <f t="shared" si="126"/>
        <v>0</v>
      </c>
      <c r="P696" s="83">
        <f t="shared" si="127"/>
        <v>0</v>
      </c>
      <c r="Q696" s="46">
        <f t="shared" si="128"/>
        <v>0</v>
      </c>
      <c r="R696" s="868">
        <f t="shared" si="129"/>
        <v>0</v>
      </c>
      <c r="S696" s="82"/>
      <c r="T696" s="82"/>
      <c r="U696" s="82"/>
      <c r="V696" s="82"/>
      <c r="W696" s="82"/>
      <c r="X696" s="82"/>
      <c r="Y696" s="82"/>
      <c r="Z696" s="82"/>
      <c r="AA696" s="82"/>
      <c r="AB696" s="82"/>
      <c r="AC696" s="82"/>
      <c r="AD696" s="82"/>
      <c r="AE696" s="82"/>
      <c r="AF696" s="82"/>
      <c r="AG696" s="82"/>
    </row>
    <row r="697" spans="1:33" outlineLevel="1" x14ac:dyDescent="0.25">
      <c r="A697" s="796"/>
      <c r="B697" s="796"/>
      <c r="C697" s="796"/>
      <c r="D697" s="796"/>
      <c r="E697" s="796"/>
      <c r="H697" s="124" t="s">
        <v>10</v>
      </c>
      <c r="I697" s="125">
        <f>'SITE 13'!$C$360</f>
        <v>0</v>
      </c>
      <c r="J697" s="111">
        <f>'SITE 13'!$D$360</f>
        <v>0</v>
      </c>
      <c r="K697" s="121">
        <f t="shared" si="125"/>
        <v>0</v>
      </c>
      <c r="L697" s="83">
        <f t="shared" si="130"/>
        <v>0</v>
      </c>
      <c r="M697" s="180">
        <f>'SITE 13'!$F$360</f>
        <v>0</v>
      </c>
      <c r="N697" s="181">
        <f>(L697/10)*'SITE 1'!$W$7*M697*('SITE 1'!$W$5+'SITE 1'!$X$4)</f>
        <v>0</v>
      </c>
      <c r="O697" s="83">
        <f t="shared" si="126"/>
        <v>0</v>
      </c>
      <c r="P697" s="83">
        <f t="shared" si="127"/>
        <v>0</v>
      </c>
      <c r="Q697" s="46">
        <f t="shared" si="128"/>
        <v>0</v>
      </c>
      <c r="R697" s="868">
        <f t="shared" si="129"/>
        <v>0</v>
      </c>
      <c r="S697" s="82"/>
      <c r="T697" s="82"/>
      <c r="U697" s="82"/>
      <c r="V697" s="82"/>
      <c r="W697" s="82"/>
      <c r="X697" s="82"/>
      <c r="Y697" s="82"/>
      <c r="Z697" s="82"/>
      <c r="AA697" s="82"/>
      <c r="AB697" s="82"/>
      <c r="AC697" s="82"/>
      <c r="AD697" s="82"/>
      <c r="AE697" s="82"/>
      <c r="AF697" s="82"/>
      <c r="AG697" s="82"/>
    </row>
    <row r="698" spans="1:33" outlineLevel="1" x14ac:dyDescent="0.25">
      <c r="A698" s="796"/>
      <c r="B698" s="796"/>
      <c r="C698" s="796"/>
      <c r="D698" s="796"/>
      <c r="E698" s="796"/>
      <c r="H698" s="124" t="s">
        <v>11</v>
      </c>
      <c r="I698" s="125">
        <f>'SITE 13'!$C$361</f>
        <v>0</v>
      </c>
      <c r="J698" s="111">
        <f>'SITE 13'!$D$361</f>
        <v>0</v>
      </c>
      <c r="K698" s="121">
        <f t="shared" si="125"/>
        <v>0</v>
      </c>
      <c r="L698" s="83">
        <f t="shared" si="130"/>
        <v>0</v>
      </c>
      <c r="M698" s="180">
        <f>'SITE 13'!$F$361</f>
        <v>0</v>
      </c>
      <c r="N698" s="181">
        <f>(L698/10)*'SITE 1'!$W$7*M698*('SITE 1'!$W$5+'SITE 1'!$X$4)</f>
        <v>0</v>
      </c>
      <c r="O698" s="83">
        <f t="shared" si="126"/>
        <v>0</v>
      </c>
      <c r="P698" s="83">
        <f t="shared" si="127"/>
        <v>0</v>
      </c>
      <c r="Q698" s="46">
        <f t="shared" si="128"/>
        <v>0</v>
      </c>
      <c r="R698" s="868">
        <f t="shared" si="129"/>
        <v>0</v>
      </c>
      <c r="S698" s="82"/>
      <c r="T698" s="82"/>
      <c r="U698" s="82"/>
      <c r="V698" s="82"/>
      <c r="W698" s="82"/>
      <c r="X698" s="82"/>
      <c r="Y698" s="82"/>
      <c r="Z698" s="82"/>
      <c r="AA698" s="82"/>
      <c r="AB698" s="82"/>
      <c r="AC698" s="82"/>
      <c r="AD698" s="82"/>
      <c r="AE698" s="82"/>
      <c r="AF698" s="82"/>
      <c r="AG698" s="82"/>
    </row>
    <row r="699" spans="1:33" outlineLevel="1" x14ac:dyDescent="0.25">
      <c r="A699" s="796"/>
      <c r="B699" s="796"/>
      <c r="C699" s="796"/>
      <c r="D699" s="796"/>
      <c r="E699" s="796"/>
      <c r="H699" s="124" t="s">
        <v>12</v>
      </c>
      <c r="I699" s="125">
        <f>'SITE 13'!$C$362</f>
        <v>0</v>
      </c>
      <c r="J699" s="111">
        <f>'SITE 13'!$D$362</f>
        <v>0</v>
      </c>
      <c r="K699" s="121">
        <f t="shared" si="125"/>
        <v>0</v>
      </c>
      <c r="L699" s="83">
        <f t="shared" si="130"/>
        <v>0</v>
      </c>
      <c r="M699" s="180">
        <f>'SITE 13'!$F$362</f>
        <v>0</v>
      </c>
      <c r="N699" s="181">
        <f>(L699/10)*'SITE 1'!$W$7*M699*('SITE 1'!$W$5+'SITE 1'!$X$4)</f>
        <v>0</v>
      </c>
      <c r="O699" s="83">
        <f t="shared" si="126"/>
        <v>0</v>
      </c>
      <c r="P699" s="83">
        <f t="shared" si="127"/>
        <v>0</v>
      </c>
      <c r="Q699" s="46">
        <f t="shared" si="128"/>
        <v>0</v>
      </c>
      <c r="R699" s="868">
        <f t="shared" si="129"/>
        <v>0</v>
      </c>
      <c r="S699" s="82"/>
      <c r="T699" s="82"/>
      <c r="U699" s="82"/>
      <c r="V699" s="82"/>
      <c r="W699" s="82"/>
      <c r="X699" s="82"/>
      <c r="Y699" s="82"/>
      <c r="Z699" s="82"/>
      <c r="AA699" s="82"/>
      <c r="AB699" s="82"/>
      <c r="AC699" s="82"/>
      <c r="AD699" s="82"/>
      <c r="AE699" s="82"/>
      <c r="AF699" s="82"/>
      <c r="AG699" s="82"/>
    </row>
    <row r="700" spans="1:33" outlineLevel="1" x14ac:dyDescent="0.25">
      <c r="A700" s="796"/>
      <c r="B700" s="796"/>
      <c r="C700" s="796"/>
      <c r="D700" s="796"/>
      <c r="E700" s="796"/>
      <c r="H700" s="124" t="s">
        <v>13</v>
      </c>
      <c r="I700" s="125">
        <f>'SITE 13'!$C$363</f>
        <v>0</v>
      </c>
      <c r="J700" s="111">
        <f>'SITE 13'!$D$363</f>
        <v>0</v>
      </c>
      <c r="K700" s="121">
        <f t="shared" si="125"/>
        <v>0</v>
      </c>
      <c r="L700" s="83">
        <f t="shared" si="130"/>
        <v>0</v>
      </c>
      <c r="M700" s="180">
        <f>'SITE 13'!$F$363</f>
        <v>0</v>
      </c>
      <c r="N700" s="181">
        <f>(L700/10)*'SITE 1'!$W$7*M700*('SITE 1'!$W$5+'SITE 1'!$X$4)</f>
        <v>0</v>
      </c>
      <c r="O700" s="83">
        <f t="shared" si="126"/>
        <v>0</v>
      </c>
      <c r="P700" s="83">
        <f t="shared" si="127"/>
        <v>0</v>
      </c>
      <c r="Q700" s="46">
        <f t="shared" si="128"/>
        <v>0</v>
      </c>
      <c r="R700" s="868">
        <f t="shared" si="129"/>
        <v>0</v>
      </c>
      <c r="S700" s="82"/>
      <c r="T700" s="82"/>
      <c r="U700" s="82"/>
      <c r="V700" s="82"/>
      <c r="W700" s="82"/>
      <c r="X700" s="82"/>
      <c r="Y700" s="82"/>
      <c r="Z700" s="82"/>
      <c r="AA700" s="82"/>
      <c r="AB700" s="82"/>
      <c r="AC700" s="82"/>
      <c r="AD700" s="82"/>
      <c r="AE700" s="82"/>
      <c r="AF700" s="82"/>
      <c r="AG700" s="82"/>
    </row>
    <row r="701" spans="1:33" outlineLevel="1" x14ac:dyDescent="0.25">
      <c r="A701" s="796"/>
      <c r="B701" s="796"/>
      <c r="C701" s="796"/>
      <c r="D701" s="796"/>
      <c r="E701" s="796"/>
      <c r="H701" s="120" t="s">
        <v>271</v>
      </c>
      <c r="I701" s="111">
        <f>'SITE 13'!$C$364</f>
        <v>0</v>
      </c>
      <c r="J701" s="111">
        <f>'SITE 13'!$D$364</f>
        <v>0</v>
      </c>
      <c r="K701" s="121">
        <f t="shared" si="125"/>
        <v>0</v>
      </c>
      <c r="L701" s="215">
        <f>K701*10</f>
        <v>0</v>
      </c>
      <c r="M701" s="180">
        <f>'SITE 13'!$F$364</f>
        <v>0</v>
      </c>
      <c r="N701" s="181">
        <f>(L701/10)*'SITE 1'!$W$8*M701*('SITE 1'!$W$4+'SITE 1'!$X$4)</f>
        <v>0</v>
      </c>
      <c r="O701" s="83">
        <f t="shared" si="126"/>
        <v>0</v>
      </c>
      <c r="P701" s="83">
        <f t="shared" si="127"/>
        <v>0</v>
      </c>
      <c r="Q701" s="46">
        <f t="shared" si="128"/>
        <v>0</v>
      </c>
      <c r="R701" s="868">
        <f t="shared" si="129"/>
        <v>0</v>
      </c>
      <c r="S701" s="82"/>
      <c r="T701" s="82"/>
      <c r="U701" s="82"/>
      <c r="V701" s="82"/>
      <c r="W701" s="82"/>
      <c r="X701" s="82"/>
      <c r="Y701" s="82"/>
      <c r="Z701" s="82"/>
      <c r="AA701" s="82"/>
      <c r="AB701" s="82"/>
      <c r="AC701" s="82"/>
      <c r="AD701" s="82"/>
      <c r="AE701" s="82"/>
      <c r="AF701" s="82"/>
      <c r="AG701" s="82"/>
    </row>
    <row r="702" spans="1:33" outlineLevel="1" x14ac:dyDescent="0.25">
      <c r="A702" s="796"/>
      <c r="B702" s="796"/>
      <c r="C702" s="796"/>
      <c r="D702" s="796"/>
      <c r="E702" s="796"/>
      <c r="H702" s="126" t="s">
        <v>171</v>
      </c>
      <c r="I702" s="111">
        <f>'SITE 13'!$C$365</f>
        <v>0</v>
      </c>
      <c r="J702" s="111">
        <f>'SITE 13'!$D$365</f>
        <v>0</v>
      </c>
      <c r="K702" s="121">
        <f t="shared" si="125"/>
        <v>0</v>
      </c>
      <c r="L702" s="83">
        <f>K702*10</f>
        <v>0</v>
      </c>
      <c r="M702" s="180">
        <f>'SITE 13'!$F$365</f>
        <v>0</v>
      </c>
      <c r="N702" s="181">
        <f>(L702/10)*'SITE 1'!$W$7*M702*('SITE 1'!$W$5+'SITE 1'!$X$4)</f>
        <v>0</v>
      </c>
      <c r="O702" s="83">
        <f t="shared" si="126"/>
        <v>0</v>
      </c>
      <c r="P702" s="83">
        <f t="shared" si="127"/>
        <v>0</v>
      </c>
      <c r="Q702" s="46">
        <f t="shared" si="128"/>
        <v>0</v>
      </c>
      <c r="R702" s="868">
        <f t="shared" si="129"/>
        <v>0</v>
      </c>
      <c r="S702" s="82"/>
      <c r="T702" s="82"/>
      <c r="U702" s="82"/>
      <c r="V702" s="82"/>
      <c r="W702" s="82"/>
      <c r="X702" s="82"/>
      <c r="Y702" s="82"/>
      <c r="Z702" s="82"/>
      <c r="AA702" s="82"/>
      <c r="AB702" s="82"/>
      <c r="AC702" s="82"/>
      <c r="AD702" s="82"/>
      <c r="AE702" s="82"/>
      <c r="AF702" s="82"/>
      <c r="AG702" s="82"/>
    </row>
    <row r="703" spans="1:33" ht="13.8" outlineLevel="1" thickBot="1" x14ac:dyDescent="0.3">
      <c r="A703" s="796"/>
      <c r="B703" s="796"/>
      <c r="C703" s="796"/>
      <c r="D703" s="796"/>
      <c r="E703" s="796"/>
      <c r="H703" s="126" t="s">
        <v>172</v>
      </c>
      <c r="I703" s="111">
        <f>'SITE 13'!$C$366</f>
        <v>0</v>
      </c>
      <c r="J703" s="111">
        <f>'SITE 13'!$D$366</f>
        <v>0</v>
      </c>
      <c r="K703" s="121">
        <f t="shared" si="125"/>
        <v>0</v>
      </c>
      <c r="L703" s="83">
        <f>K703*10</f>
        <v>0</v>
      </c>
      <c r="M703" s="180">
        <f>'SITE 13'!$F$366</f>
        <v>0</v>
      </c>
      <c r="N703" s="181">
        <f>(L703/10)*'SITE 1'!$W$7*M703*('SITE 1'!$W$5+'SITE 1'!$X$4)</f>
        <v>0</v>
      </c>
      <c r="O703" s="83">
        <f t="shared" si="126"/>
        <v>0</v>
      </c>
      <c r="P703" s="83">
        <f t="shared" si="127"/>
        <v>0</v>
      </c>
      <c r="Q703" s="46">
        <f t="shared" si="128"/>
        <v>0</v>
      </c>
      <c r="R703" s="868">
        <f t="shared" si="129"/>
        <v>0</v>
      </c>
      <c r="S703" s="82"/>
      <c r="T703" s="82"/>
      <c r="U703" s="82"/>
      <c r="V703" s="82"/>
      <c r="W703" s="82"/>
      <c r="X703" s="82"/>
      <c r="Y703" s="82"/>
      <c r="Z703" s="82"/>
      <c r="AA703" s="82"/>
      <c r="AB703" s="82"/>
      <c r="AC703" s="82"/>
      <c r="AD703" s="82"/>
      <c r="AE703" s="82"/>
      <c r="AF703" s="82"/>
      <c r="AG703" s="82"/>
    </row>
    <row r="704" spans="1:33" outlineLevel="1" x14ac:dyDescent="0.25">
      <c r="A704" s="796"/>
      <c r="B704" s="796"/>
      <c r="C704" s="796"/>
      <c r="D704" s="796"/>
      <c r="E704" s="796"/>
      <c r="H704" s="127" t="s">
        <v>214</v>
      </c>
      <c r="I704" s="128">
        <f>'SITE 13'!$C$367</f>
        <v>0</v>
      </c>
      <c r="J704" s="129">
        <f>'SITE 13'!$D$367</f>
        <v>0</v>
      </c>
      <c r="K704" s="130">
        <f>K693+K701</f>
        <v>0</v>
      </c>
      <c r="L704" s="212">
        <f>L693+L701</f>
        <v>0</v>
      </c>
      <c r="M704" s="182" t="e">
        <f>'SITE 13'!$F$367</f>
        <v>#DIV/0!</v>
      </c>
      <c r="N704" s="183">
        <f>'SITE 13'!$G$367</f>
        <v>0</v>
      </c>
      <c r="O704" s="83"/>
      <c r="P704" s="83"/>
      <c r="Q704" s="93"/>
      <c r="R704" s="93"/>
      <c r="S704" s="82"/>
      <c r="T704" s="82"/>
      <c r="U704" s="82"/>
      <c r="V704" s="82"/>
      <c r="W704" s="82"/>
      <c r="X704" s="82"/>
      <c r="Y704" s="82"/>
      <c r="Z704" s="82"/>
      <c r="AA704" s="82"/>
      <c r="AB704" s="82"/>
      <c r="AC704" s="82"/>
      <c r="AD704" s="82"/>
      <c r="AE704" s="82"/>
      <c r="AF704" s="82"/>
      <c r="AG704" s="82"/>
    </row>
    <row r="705" spans="1:33" ht="27" outlineLevel="1" thickBot="1" x14ac:dyDescent="0.3">
      <c r="A705" s="796"/>
      <c r="B705" s="796"/>
      <c r="C705" s="796"/>
      <c r="D705" s="796"/>
      <c r="E705" s="796"/>
      <c r="H705" s="132" t="s">
        <v>213</v>
      </c>
      <c r="I705" s="133">
        <f>'SITE 13'!$C$368</f>
        <v>0</v>
      </c>
      <c r="J705" s="134">
        <f>'SITE 13'!$D$368</f>
        <v>0</v>
      </c>
      <c r="K705" s="135">
        <f>SUM(K693:K703)-K704</f>
        <v>0</v>
      </c>
      <c r="L705" s="212">
        <f>L694+L695+L696+L697+L698+L699+L700+L702+L703</f>
        <v>0</v>
      </c>
      <c r="M705" s="182" t="e">
        <f>'SITE 13'!$F$368</f>
        <v>#DIV/0!</v>
      </c>
      <c r="N705" s="183">
        <f>'SITE 13'!$G$368</f>
        <v>0</v>
      </c>
      <c r="O705" s="93">
        <f>SUM(O693:O703)</f>
        <v>0</v>
      </c>
      <c r="P705" s="93">
        <f>SUM(P693:P703)</f>
        <v>0</v>
      </c>
      <c r="Q705" s="93">
        <f>SUM(Q693:Q703)</f>
        <v>0</v>
      </c>
      <c r="R705" s="93">
        <f>SUM(R693:R703)</f>
        <v>0</v>
      </c>
      <c r="S705" s="93">
        <f>'SITE 13'!$C$390</f>
        <v>0</v>
      </c>
      <c r="T705" s="93" t="e">
        <f>'SITE 13'!$D$390</f>
        <v>#DIV/0!</v>
      </c>
      <c r="U705" s="93">
        <f>'SITE 13'!$E$390</f>
        <v>0</v>
      </c>
      <c r="V705" s="93">
        <f>'SITE 13'!$C$408</f>
        <v>0</v>
      </c>
      <c r="W705" s="93" t="e">
        <f>'SITE 13'!$D$408</f>
        <v>#DIV/0!</v>
      </c>
      <c r="X705" s="93">
        <f>'SITE 13'!$E$408</f>
        <v>0</v>
      </c>
      <c r="Y705" s="93">
        <f>'SITE 13'!$C$384</f>
        <v>0</v>
      </c>
      <c r="Z705" s="93" t="e">
        <f>'SITE 13'!$D$384</f>
        <v>#DIV/0!</v>
      </c>
      <c r="AA705" s="93">
        <f>'SITE 13'!$E$384</f>
        <v>0</v>
      </c>
      <c r="AB705" s="93">
        <f>'SITE 13'!$C$414</f>
        <v>0</v>
      </c>
      <c r="AC705" s="93" t="e">
        <f>'SITE 13'!$D$414</f>
        <v>#DIV/0!</v>
      </c>
      <c r="AD705" s="93">
        <f>'SITE 13'!$E$414</f>
        <v>0</v>
      </c>
      <c r="AE705" s="93">
        <f>'SITE 13'!$C$422</f>
        <v>0</v>
      </c>
      <c r="AF705" s="93" t="e">
        <f>'SITE 13'!$D$422</f>
        <v>#DIV/0!</v>
      </c>
      <c r="AG705" s="93">
        <f>'SITE 13'!$E$422</f>
        <v>0</v>
      </c>
    </row>
    <row r="706" spans="1:33" outlineLevel="1" x14ac:dyDescent="0.25">
      <c r="A706" s="796"/>
      <c r="B706" s="796"/>
      <c r="C706" s="796"/>
      <c r="D706" s="796"/>
      <c r="E706" s="796"/>
      <c r="AB706" s="77" t="e">
        <f>AB705/(J704+J705)</f>
        <v>#DIV/0!</v>
      </c>
    </row>
    <row r="707" spans="1:33" ht="52.8" outlineLevel="1" x14ac:dyDescent="0.25">
      <c r="A707" s="796"/>
      <c r="B707" s="796"/>
      <c r="C707" s="796"/>
      <c r="D707" s="796"/>
      <c r="E707" s="796"/>
      <c r="H707" s="104" t="str">
        <f>'SITE 14'!$B$351</f>
        <v>CAL 3/5 ANS</v>
      </c>
      <c r="I707" s="83" t="s">
        <v>286</v>
      </c>
      <c r="J707" s="83" t="s">
        <v>285</v>
      </c>
      <c r="K707" s="83" t="s">
        <v>284</v>
      </c>
      <c r="L707" s="83" t="s">
        <v>468</v>
      </c>
      <c r="M707" s="83" t="s">
        <v>287</v>
      </c>
      <c r="N707" s="83" t="s">
        <v>298</v>
      </c>
      <c r="O707" s="911"/>
      <c r="P707" s="911"/>
    </row>
    <row r="708" spans="1:33" ht="13.8" outlineLevel="1" thickBot="1" x14ac:dyDescent="0.3">
      <c r="A708" s="796"/>
      <c r="B708" s="796"/>
      <c r="C708" s="796"/>
      <c r="D708" s="796"/>
      <c r="E708" s="796"/>
      <c r="H708" s="104" t="str">
        <f>'SITE 14'!$H$351</f>
        <v>SITE 14</v>
      </c>
      <c r="I708" s="103">
        <f>'SITE 14'!$O$452</f>
        <v>0</v>
      </c>
      <c r="J708" s="103">
        <f>'SITE 14'!$O$476</f>
        <v>0</v>
      </c>
      <c r="K708" s="103">
        <f>'SITE 14'!$O$433</f>
        <v>0</v>
      </c>
      <c r="L708" s="178" t="e">
        <f>M708/(L722+L721)</f>
        <v>#DIV/0!</v>
      </c>
      <c r="M708" s="178">
        <f>'SITE 14'!$O$433-'SITE 14'!$O$415-'SITE 14'!$O$384</f>
        <v>0</v>
      </c>
      <c r="N708" s="178">
        <f>'SITE 14'!$O$433-'SITE 14'!$O$415+'SITE 14'!$E$422</f>
        <v>0</v>
      </c>
      <c r="O708" s="912"/>
      <c r="P708" s="912"/>
    </row>
    <row r="709" spans="1:33" ht="66" outlineLevel="1" x14ac:dyDescent="0.25">
      <c r="A709" s="796"/>
      <c r="B709" s="796"/>
      <c r="C709" s="796"/>
      <c r="D709" s="796"/>
      <c r="E709" s="796"/>
      <c r="H709" s="116"/>
      <c r="I709" s="117" t="s">
        <v>220</v>
      </c>
      <c r="J709" s="117" t="s">
        <v>215</v>
      </c>
      <c r="K709" s="118" t="s">
        <v>427</v>
      </c>
      <c r="L709" s="83" t="s">
        <v>339</v>
      </c>
      <c r="M709" s="179" t="s">
        <v>2</v>
      </c>
      <c r="N709" s="179" t="s">
        <v>524</v>
      </c>
      <c r="O709" s="86" t="s">
        <v>521</v>
      </c>
      <c r="P709" s="86" t="s">
        <v>520</v>
      </c>
      <c r="Q709" s="86" t="s">
        <v>291</v>
      </c>
      <c r="R709" s="86" t="s">
        <v>292</v>
      </c>
      <c r="S709" s="81" t="s">
        <v>293</v>
      </c>
      <c r="T709" s="81" t="s">
        <v>299</v>
      </c>
      <c r="U709" s="81" t="s">
        <v>300</v>
      </c>
      <c r="V709" s="81" t="s">
        <v>294</v>
      </c>
      <c r="W709" s="81" t="s">
        <v>301</v>
      </c>
      <c r="X709" s="81" t="s">
        <v>302</v>
      </c>
      <c r="Y709" s="81" t="s">
        <v>296</v>
      </c>
      <c r="Z709" s="81" t="s">
        <v>303</v>
      </c>
      <c r="AA709" s="81" t="s">
        <v>304</v>
      </c>
      <c r="AB709" s="81" t="s">
        <v>297</v>
      </c>
      <c r="AC709" s="81" t="s">
        <v>305</v>
      </c>
      <c r="AD709" s="81" t="s">
        <v>306</v>
      </c>
      <c r="AE709" s="81" t="s">
        <v>295</v>
      </c>
      <c r="AF709" s="81" t="s">
        <v>307</v>
      </c>
      <c r="AG709" s="81" t="s">
        <v>308</v>
      </c>
    </row>
    <row r="710" spans="1:33" outlineLevel="1" x14ac:dyDescent="0.25">
      <c r="A710" s="796"/>
      <c r="B710" s="796"/>
      <c r="C710" s="796"/>
      <c r="D710" s="796"/>
      <c r="E710" s="796"/>
      <c r="H710" s="120" t="s">
        <v>278</v>
      </c>
      <c r="I710" s="111">
        <f>'SITE 14'!$C$356</f>
        <v>0</v>
      </c>
      <c r="J710" s="111">
        <f>'SITE 14'!$D$356</f>
        <v>0</v>
      </c>
      <c r="K710" s="121">
        <f>I710*J710</f>
        <v>0</v>
      </c>
      <c r="L710" s="215">
        <f>K710*10</f>
        <v>0</v>
      </c>
      <c r="M710" s="180">
        <f>'SITE 14'!$F$356</f>
        <v>0</v>
      </c>
      <c r="N710" s="181">
        <f>(L710/10)*'SITE 1'!$W$8*M710*('SITE 1'!$W$4+'SITE 1'!$X$4)</f>
        <v>0</v>
      </c>
      <c r="O710" s="83">
        <f>IF(I710&gt;0,J710*7,0)</f>
        <v>0</v>
      </c>
      <c r="P710" s="83">
        <f>IF(I710&gt;48,3*J710,0)</f>
        <v>0</v>
      </c>
      <c r="Q710" s="46">
        <f>J710*12.5</f>
        <v>0</v>
      </c>
      <c r="R710" s="868">
        <f>IF(I710&gt;49,((I710/8)*J710*11.5),(((I710/8)-1)*J710*11.5))</f>
        <v>0</v>
      </c>
      <c r="S710" s="82"/>
      <c r="T710" s="82"/>
      <c r="U710" s="82"/>
      <c r="V710" s="82"/>
      <c r="W710" s="82"/>
      <c r="X710" s="82"/>
      <c r="Y710" s="82"/>
      <c r="Z710" s="82"/>
      <c r="AA710" s="82"/>
      <c r="AB710" s="82"/>
      <c r="AC710" s="82"/>
      <c r="AD710" s="82"/>
      <c r="AE710" s="82"/>
      <c r="AF710" s="82"/>
      <c r="AG710" s="82"/>
    </row>
    <row r="711" spans="1:33" outlineLevel="1" x14ac:dyDescent="0.25">
      <c r="A711" s="796"/>
      <c r="B711" s="796"/>
      <c r="C711" s="796"/>
      <c r="D711" s="796"/>
      <c r="E711" s="796"/>
      <c r="H711" s="123" t="s">
        <v>167</v>
      </c>
      <c r="I711" s="111">
        <f>'SITE 14'!$C$357</f>
        <v>0</v>
      </c>
      <c r="J711" s="111">
        <f>'SITE 14'!$D$357</f>
        <v>0</v>
      </c>
      <c r="K711" s="121">
        <f t="shared" ref="K711:K720" si="131">I711*J711</f>
        <v>0</v>
      </c>
      <c r="L711" s="83">
        <f>K711*10</f>
        <v>0</v>
      </c>
      <c r="M711" s="180">
        <f>'SITE 14'!$F$357</f>
        <v>0</v>
      </c>
      <c r="N711" s="181">
        <f>(L711/10)*'SITE 1'!$W$7*M711*('SITE 1'!$W$5+'SITE 1'!$X$4)</f>
        <v>0</v>
      </c>
      <c r="O711" s="83">
        <f t="shared" ref="O711:O720" si="132">IF(I711&gt;0,J711*7,0)</f>
        <v>0</v>
      </c>
      <c r="P711" s="83">
        <f t="shared" ref="P711:P720" si="133">IF(I711&gt;48,3*J711,0)</f>
        <v>0</v>
      </c>
      <c r="Q711" s="46">
        <f t="shared" ref="Q711:Q720" si="134">J711*12.5</f>
        <v>0</v>
      </c>
      <c r="R711" s="868">
        <f t="shared" ref="R711:R720" si="135">IF(I711&gt;49,((I711/8)*J711*11.5),(((I711/8)-1)*J711*11.5))</f>
        <v>0</v>
      </c>
      <c r="S711" s="82"/>
      <c r="T711" s="82"/>
      <c r="U711" s="82"/>
      <c r="V711" s="82"/>
      <c r="W711" s="82"/>
      <c r="X711" s="82"/>
      <c r="Y711" s="82"/>
      <c r="Z711" s="82"/>
      <c r="AA711" s="82"/>
      <c r="AB711" s="82"/>
      <c r="AC711" s="82"/>
      <c r="AD711" s="82"/>
      <c r="AE711" s="82"/>
      <c r="AF711" s="82"/>
      <c r="AG711" s="82"/>
    </row>
    <row r="712" spans="1:33" outlineLevel="1" x14ac:dyDescent="0.25">
      <c r="A712" s="796"/>
      <c r="B712" s="796"/>
      <c r="C712" s="796"/>
      <c r="D712" s="796"/>
      <c r="E712" s="796"/>
      <c r="H712" s="123" t="s">
        <v>8</v>
      </c>
      <c r="I712" s="111">
        <f>'SITE 14'!$C$358</f>
        <v>0</v>
      </c>
      <c r="J712" s="111">
        <f>'SITE 14'!$D$358</f>
        <v>0</v>
      </c>
      <c r="K712" s="121">
        <f t="shared" si="131"/>
        <v>0</v>
      </c>
      <c r="L712" s="83">
        <f t="shared" ref="L712:L717" si="136">K712*10</f>
        <v>0</v>
      </c>
      <c r="M712" s="180">
        <f>'SITE 14'!$F$358</f>
        <v>0</v>
      </c>
      <c r="N712" s="181">
        <f>(L712/10)*'SITE 1'!$W$7*M712*('SITE 1'!$W$5+'SITE 1'!$X$4)</f>
        <v>0</v>
      </c>
      <c r="O712" s="83">
        <f t="shared" si="132"/>
        <v>0</v>
      </c>
      <c r="P712" s="83">
        <f t="shared" si="133"/>
        <v>0</v>
      </c>
      <c r="Q712" s="46">
        <f t="shared" si="134"/>
        <v>0</v>
      </c>
      <c r="R712" s="868">
        <f t="shared" si="135"/>
        <v>0</v>
      </c>
      <c r="S712" s="82"/>
      <c r="T712" s="82"/>
      <c r="U712" s="82"/>
      <c r="V712" s="82"/>
      <c r="W712" s="82"/>
      <c r="X712" s="82"/>
      <c r="Y712" s="82"/>
      <c r="Z712" s="82"/>
      <c r="AA712" s="82"/>
      <c r="AB712" s="82"/>
      <c r="AC712" s="82"/>
      <c r="AD712" s="82"/>
      <c r="AE712" s="82"/>
      <c r="AF712" s="82"/>
      <c r="AG712" s="82"/>
    </row>
    <row r="713" spans="1:33" outlineLevel="1" x14ac:dyDescent="0.25">
      <c r="A713" s="796"/>
      <c r="B713" s="796"/>
      <c r="C713" s="796"/>
      <c r="D713" s="796"/>
      <c r="E713" s="796"/>
      <c r="H713" s="123" t="s">
        <v>9</v>
      </c>
      <c r="I713" s="111">
        <f>'SITE 14'!$C$359</f>
        <v>0</v>
      </c>
      <c r="J713" s="111">
        <f>'SITE 14'!$D$359</f>
        <v>0</v>
      </c>
      <c r="K713" s="121">
        <f t="shared" si="131"/>
        <v>0</v>
      </c>
      <c r="L713" s="83">
        <f t="shared" si="136"/>
        <v>0</v>
      </c>
      <c r="M713" s="180">
        <f>'SITE 14'!$F$359</f>
        <v>0</v>
      </c>
      <c r="N713" s="181">
        <f>(L713/10)*'SITE 1'!$W$7*M713*('SITE 1'!$W$5+'SITE 1'!$X$4)</f>
        <v>0</v>
      </c>
      <c r="O713" s="83">
        <f t="shared" si="132"/>
        <v>0</v>
      </c>
      <c r="P713" s="83">
        <f t="shared" si="133"/>
        <v>0</v>
      </c>
      <c r="Q713" s="46">
        <f t="shared" si="134"/>
        <v>0</v>
      </c>
      <c r="R713" s="868">
        <f t="shared" si="135"/>
        <v>0</v>
      </c>
      <c r="S713" s="82"/>
      <c r="T713" s="82"/>
      <c r="U713" s="82"/>
      <c r="V713" s="82"/>
      <c r="W713" s="82"/>
      <c r="X713" s="82"/>
      <c r="Y713" s="82"/>
      <c r="Z713" s="82"/>
      <c r="AA713" s="82"/>
      <c r="AB713" s="82"/>
      <c r="AC713" s="82"/>
      <c r="AD713" s="82"/>
      <c r="AE713" s="82"/>
      <c r="AF713" s="82"/>
      <c r="AG713" s="82"/>
    </row>
    <row r="714" spans="1:33" outlineLevel="1" x14ac:dyDescent="0.25">
      <c r="A714" s="796"/>
      <c r="B714" s="796"/>
      <c r="C714" s="796"/>
      <c r="D714" s="796"/>
      <c r="E714" s="796"/>
      <c r="H714" s="124" t="s">
        <v>10</v>
      </c>
      <c r="I714" s="125">
        <f>'SITE 14'!$C$360</f>
        <v>0</v>
      </c>
      <c r="J714" s="111">
        <f>'SITE 14'!$D$360</f>
        <v>0</v>
      </c>
      <c r="K714" s="121">
        <f t="shared" si="131"/>
        <v>0</v>
      </c>
      <c r="L714" s="83">
        <f t="shared" si="136"/>
        <v>0</v>
      </c>
      <c r="M714" s="180">
        <f>'SITE 14'!$F$360</f>
        <v>0</v>
      </c>
      <c r="N714" s="181">
        <f>(L714/10)*'SITE 1'!$W$7*M714*('SITE 1'!$W$5+'SITE 1'!$X$4)</f>
        <v>0</v>
      </c>
      <c r="O714" s="83">
        <f t="shared" si="132"/>
        <v>0</v>
      </c>
      <c r="P714" s="83">
        <f t="shared" si="133"/>
        <v>0</v>
      </c>
      <c r="Q714" s="46">
        <f t="shared" si="134"/>
        <v>0</v>
      </c>
      <c r="R714" s="868">
        <f t="shared" si="135"/>
        <v>0</v>
      </c>
      <c r="S714" s="82"/>
      <c r="T714" s="82"/>
      <c r="U714" s="82"/>
      <c r="V714" s="82"/>
      <c r="W714" s="82"/>
      <c r="X714" s="82"/>
      <c r="Y714" s="82"/>
      <c r="Z714" s="82"/>
      <c r="AA714" s="82"/>
      <c r="AB714" s="82"/>
      <c r="AC714" s="82"/>
      <c r="AD714" s="82"/>
      <c r="AE714" s="82"/>
      <c r="AF714" s="82"/>
      <c r="AG714" s="82"/>
    </row>
    <row r="715" spans="1:33" outlineLevel="1" x14ac:dyDescent="0.25">
      <c r="A715" s="796"/>
      <c r="B715" s="796"/>
      <c r="C715" s="796"/>
      <c r="D715" s="796"/>
      <c r="E715" s="796"/>
      <c r="H715" s="124" t="s">
        <v>11</v>
      </c>
      <c r="I715" s="125">
        <f>'SITE 14'!$C$361</f>
        <v>0</v>
      </c>
      <c r="J715" s="111">
        <f>'SITE 14'!$D$361</f>
        <v>0</v>
      </c>
      <c r="K715" s="121">
        <f t="shared" si="131"/>
        <v>0</v>
      </c>
      <c r="L715" s="83">
        <f t="shared" si="136"/>
        <v>0</v>
      </c>
      <c r="M715" s="180">
        <f>'SITE 14'!$F$361</f>
        <v>0</v>
      </c>
      <c r="N715" s="181">
        <f>(L715/10)*'SITE 1'!$W$7*M715*('SITE 1'!$W$5+'SITE 1'!$X$4)</f>
        <v>0</v>
      </c>
      <c r="O715" s="83">
        <f t="shared" si="132"/>
        <v>0</v>
      </c>
      <c r="P715" s="83">
        <f t="shared" si="133"/>
        <v>0</v>
      </c>
      <c r="Q715" s="46">
        <f t="shared" si="134"/>
        <v>0</v>
      </c>
      <c r="R715" s="868">
        <f t="shared" si="135"/>
        <v>0</v>
      </c>
      <c r="S715" s="82"/>
      <c r="T715" s="82"/>
      <c r="U715" s="82"/>
      <c r="V715" s="82"/>
      <c r="W715" s="82"/>
      <c r="X715" s="82"/>
      <c r="Y715" s="82"/>
      <c r="Z715" s="82"/>
      <c r="AA715" s="82"/>
      <c r="AB715" s="82"/>
      <c r="AC715" s="82"/>
      <c r="AD715" s="82"/>
      <c r="AE715" s="82"/>
      <c r="AF715" s="82"/>
      <c r="AG715" s="82"/>
    </row>
    <row r="716" spans="1:33" outlineLevel="1" x14ac:dyDescent="0.25">
      <c r="A716" s="796"/>
      <c r="B716" s="796"/>
      <c r="C716" s="796"/>
      <c r="D716" s="796"/>
      <c r="E716" s="796"/>
      <c r="H716" s="124" t="s">
        <v>12</v>
      </c>
      <c r="I716" s="125">
        <f>'SITE 14'!$C$362</f>
        <v>0</v>
      </c>
      <c r="J716" s="111">
        <f>'SITE 14'!$D$362</f>
        <v>0</v>
      </c>
      <c r="K716" s="121">
        <f t="shared" si="131"/>
        <v>0</v>
      </c>
      <c r="L716" s="83">
        <f t="shared" si="136"/>
        <v>0</v>
      </c>
      <c r="M716" s="180">
        <f>'SITE 14'!$F$362</f>
        <v>0</v>
      </c>
      <c r="N716" s="181">
        <f>(L716/10)*'SITE 1'!$W$7*M716*('SITE 1'!$W$5+'SITE 1'!$X$4)</f>
        <v>0</v>
      </c>
      <c r="O716" s="83">
        <f t="shared" si="132"/>
        <v>0</v>
      </c>
      <c r="P716" s="83">
        <f t="shared" si="133"/>
        <v>0</v>
      </c>
      <c r="Q716" s="46">
        <f t="shared" si="134"/>
        <v>0</v>
      </c>
      <c r="R716" s="868">
        <f t="shared" si="135"/>
        <v>0</v>
      </c>
      <c r="S716" s="82"/>
      <c r="T716" s="82"/>
      <c r="U716" s="82"/>
      <c r="V716" s="82"/>
      <c r="W716" s="82"/>
      <c r="X716" s="82"/>
      <c r="Y716" s="82"/>
      <c r="Z716" s="82"/>
      <c r="AA716" s="82"/>
      <c r="AB716" s="82"/>
      <c r="AC716" s="82"/>
      <c r="AD716" s="82"/>
      <c r="AE716" s="82"/>
      <c r="AF716" s="82"/>
      <c r="AG716" s="82"/>
    </row>
    <row r="717" spans="1:33" outlineLevel="1" x14ac:dyDescent="0.25">
      <c r="A717" s="796"/>
      <c r="B717" s="796"/>
      <c r="C717" s="796"/>
      <c r="D717" s="796"/>
      <c r="E717" s="796"/>
      <c r="H717" s="124" t="s">
        <v>13</v>
      </c>
      <c r="I717" s="125">
        <f>'SITE 14'!$C$363</f>
        <v>0</v>
      </c>
      <c r="J717" s="111">
        <f>'SITE 14'!$D$363</f>
        <v>0</v>
      </c>
      <c r="K717" s="121">
        <f t="shared" si="131"/>
        <v>0</v>
      </c>
      <c r="L717" s="83">
        <f t="shared" si="136"/>
        <v>0</v>
      </c>
      <c r="M717" s="180">
        <f>'SITE 14'!$F$363</f>
        <v>0</v>
      </c>
      <c r="N717" s="181">
        <f>(L717/10)*'SITE 1'!$W$7*M717*('SITE 1'!$W$5+'SITE 1'!$X$4)</f>
        <v>0</v>
      </c>
      <c r="O717" s="83">
        <f t="shared" si="132"/>
        <v>0</v>
      </c>
      <c r="P717" s="83">
        <f t="shared" si="133"/>
        <v>0</v>
      </c>
      <c r="Q717" s="46">
        <f t="shared" si="134"/>
        <v>0</v>
      </c>
      <c r="R717" s="868">
        <f t="shared" si="135"/>
        <v>0</v>
      </c>
      <c r="S717" s="82"/>
      <c r="T717" s="82"/>
      <c r="U717" s="82"/>
      <c r="V717" s="82"/>
      <c r="W717" s="82"/>
      <c r="X717" s="82"/>
      <c r="Y717" s="82"/>
      <c r="Z717" s="82"/>
      <c r="AA717" s="82"/>
      <c r="AB717" s="82"/>
      <c r="AC717" s="82"/>
      <c r="AD717" s="82"/>
      <c r="AE717" s="82"/>
      <c r="AF717" s="82"/>
      <c r="AG717" s="82"/>
    </row>
    <row r="718" spans="1:33" outlineLevel="1" x14ac:dyDescent="0.25">
      <c r="A718" s="796"/>
      <c r="B718" s="796"/>
      <c r="C718" s="796"/>
      <c r="D718" s="796"/>
      <c r="E718" s="796"/>
      <c r="H718" s="120" t="s">
        <v>271</v>
      </c>
      <c r="I718" s="111">
        <f>'SITE 14'!$C$364</f>
        <v>0</v>
      </c>
      <c r="J718" s="111">
        <f>'SITE 14'!$D$364</f>
        <v>0</v>
      </c>
      <c r="K718" s="121">
        <f t="shared" si="131"/>
        <v>0</v>
      </c>
      <c r="L718" s="215">
        <f>K718*10</f>
        <v>0</v>
      </c>
      <c r="M718" s="180">
        <f>'SITE 14'!$F$364</f>
        <v>0</v>
      </c>
      <c r="N718" s="181">
        <f>(L718/10)*'SITE 1'!$W$8*M718*('SITE 1'!$W$4+'SITE 1'!$X$4)</f>
        <v>0</v>
      </c>
      <c r="O718" s="83">
        <f t="shared" si="132"/>
        <v>0</v>
      </c>
      <c r="P718" s="83">
        <f t="shared" si="133"/>
        <v>0</v>
      </c>
      <c r="Q718" s="46">
        <f t="shared" si="134"/>
        <v>0</v>
      </c>
      <c r="R718" s="868">
        <f t="shared" si="135"/>
        <v>0</v>
      </c>
      <c r="S718" s="82"/>
      <c r="T718" s="82"/>
      <c r="U718" s="82"/>
      <c r="V718" s="82"/>
      <c r="W718" s="82"/>
      <c r="X718" s="82"/>
      <c r="Y718" s="82"/>
      <c r="Z718" s="82"/>
      <c r="AA718" s="82"/>
      <c r="AB718" s="82"/>
      <c r="AC718" s="82"/>
      <c r="AD718" s="82"/>
      <c r="AE718" s="82"/>
      <c r="AF718" s="82"/>
      <c r="AG718" s="82"/>
    </row>
    <row r="719" spans="1:33" outlineLevel="1" x14ac:dyDescent="0.25">
      <c r="A719" s="796"/>
      <c r="B719" s="796"/>
      <c r="C719" s="796"/>
      <c r="D719" s="796"/>
      <c r="E719" s="796"/>
      <c r="H719" s="126" t="s">
        <v>171</v>
      </c>
      <c r="I719" s="111">
        <f>'SITE 14'!$C$365</f>
        <v>0</v>
      </c>
      <c r="J719" s="111">
        <f>'SITE 14'!$D$365</f>
        <v>0</v>
      </c>
      <c r="K719" s="121">
        <f t="shared" si="131"/>
        <v>0</v>
      </c>
      <c r="L719" s="83">
        <f>K719*10</f>
        <v>0</v>
      </c>
      <c r="M719" s="180">
        <f>'SITE 14'!$F$365</f>
        <v>0</v>
      </c>
      <c r="N719" s="181">
        <f>(L719/10)*'SITE 1'!$W$7*M719*('SITE 1'!$W$5+'SITE 1'!$X$4)</f>
        <v>0</v>
      </c>
      <c r="O719" s="83">
        <f t="shared" si="132"/>
        <v>0</v>
      </c>
      <c r="P719" s="83">
        <f t="shared" si="133"/>
        <v>0</v>
      </c>
      <c r="Q719" s="46">
        <f t="shared" si="134"/>
        <v>0</v>
      </c>
      <c r="R719" s="868">
        <f t="shared" si="135"/>
        <v>0</v>
      </c>
      <c r="S719" s="82"/>
      <c r="T719" s="82"/>
      <c r="U719" s="82"/>
      <c r="V719" s="82"/>
      <c r="W719" s="82"/>
      <c r="X719" s="82"/>
      <c r="Y719" s="82"/>
      <c r="Z719" s="82"/>
      <c r="AA719" s="82"/>
      <c r="AB719" s="82"/>
      <c r="AC719" s="82"/>
      <c r="AD719" s="82"/>
      <c r="AE719" s="82"/>
      <c r="AF719" s="82"/>
      <c r="AG719" s="82"/>
    </row>
    <row r="720" spans="1:33" ht="13.8" outlineLevel="1" thickBot="1" x14ac:dyDescent="0.3">
      <c r="A720" s="796"/>
      <c r="B720" s="796"/>
      <c r="C720" s="796"/>
      <c r="D720" s="796"/>
      <c r="E720" s="796"/>
      <c r="H720" s="126" t="s">
        <v>172</v>
      </c>
      <c r="I720" s="111">
        <f>'SITE 14'!$C$366</f>
        <v>0</v>
      </c>
      <c r="J720" s="111">
        <f>'SITE 14'!$D$366</f>
        <v>0</v>
      </c>
      <c r="K720" s="121">
        <f t="shared" si="131"/>
        <v>0</v>
      </c>
      <c r="L720" s="83">
        <f>K720*10</f>
        <v>0</v>
      </c>
      <c r="M720" s="180">
        <f>'SITE 14'!$F$366</f>
        <v>0</v>
      </c>
      <c r="N720" s="181">
        <f>(L720/10)*'SITE 1'!$W$7*M720*('SITE 1'!$W$5+'SITE 1'!$X$4)</f>
        <v>0</v>
      </c>
      <c r="O720" s="83">
        <f t="shared" si="132"/>
        <v>0</v>
      </c>
      <c r="P720" s="83">
        <f t="shared" si="133"/>
        <v>0</v>
      </c>
      <c r="Q720" s="46">
        <f t="shared" si="134"/>
        <v>0</v>
      </c>
      <c r="R720" s="868">
        <f t="shared" si="135"/>
        <v>0</v>
      </c>
      <c r="S720" s="82"/>
      <c r="T720" s="82"/>
      <c r="U720" s="82"/>
      <c r="V720" s="82"/>
      <c r="W720" s="82"/>
      <c r="X720" s="82"/>
      <c r="Y720" s="82"/>
      <c r="Z720" s="82"/>
      <c r="AA720" s="82"/>
      <c r="AB720" s="82"/>
      <c r="AC720" s="82"/>
      <c r="AD720" s="82"/>
      <c r="AE720" s="82"/>
      <c r="AF720" s="82"/>
      <c r="AG720" s="82"/>
    </row>
    <row r="721" spans="1:33" outlineLevel="1" x14ac:dyDescent="0.25">
      <c r="A721" s="796"/>
      <c r="B721" s="796"/>
      <c r="C721" s="796"/>
      <c r="D721" s="796"/>
      <c r="E721" s="796"/>
      <c r="H721" s="127" t="s">
        <v>214</v>
      </c>
      <c r="I721" s="128">
        <f>'SITE 14'!$C$367</f>
        <v>0</v>
      </c>
      <c r="J721" s="129">
        <f>'SITE 14'!$D$367</f>
        <v>0</v>
      </c>
      <c r="K721" s="130">
        <f>K710+K718</f>
        <v>0</v>
      </c>
      <c r="L721" s="212">
        <f>L710+L718</f>
        <v>0</v>
      </c>
      <c r="M721" s="182" t="e">
        <f>'SITE 14'!$F$367</f>
        <v>#DIV/0!</v>
      </c>
      <c r="N721" s="183">
        <f>'SITE 14'!$G$367</f>
        <v>0</v>
      </c>
      <c r="O721" s="83"/>
      <c r="P721" s="83"/>
      <c r="Q721" s="93"/>
      <c r="R721" s="93"/>
      <c r="S721" s="82"/>
      <c r="T721" s="82"/>
      <c r="U721" s="82"/>
      <c r="V721" s="82"/>
      <c r="W721" s="82"/>
      <c r="X721" s="82"/>
      <c r="Y721" s="82"/>
      <c r="Z721" s="82"/>
      <c r="AA721" s="82"/>
      <c r="AB721" s="82"/>
      <c r="AC721" s="82"/>
      <c r="AD721" s="82"/>
      <c r="AE721" s="82"/>
      <c r="AF721" s="82"/>
      <c r="AG721" s="82"/>
    </row>
    <row r="722" spans="1:33" ht="27" outlineLevel="1" thickBot="1" x14ac:dyDescent="0.3">
      <c r="A722" s="796"/>
      <c r="B722" s="796"/>
      <c r="C722" s="796"/>
      <c r="D722" s="796"/>
      <c r="E722" s="796"/>
      <c r="H722" s="132" t="s">
        <v>213</v>
      </c>
      <c r="I722" s="133">
        <f>'SITE 14'!$C$368</f>
        <v>0</v>
      </c>
      <c r="J722" s="134">
        <f>'SITE 14'!$D$368</f>
        <v>0</v>
      </c>
      <c r="K722" s="135">
        <f>SUM(K710:K720)-K721</f>
        <v>0</v>
      </c>
      <c r="L722" s="212">
        <f>L711+L712+L713+L714+L715+L716+L717+L719+L720</f>
        <v>0</v>
      </c>
      <c r="M722" s="182" t="e">
        <f>'SITE 14'!$F$368</f>
        <v>#DIV/0!</v>
      </c>
      <c r="N722" s="183">
        <f>'SITE 14'!$G$368</f>
        <v>0</v>
      </c>
      <c r="O722" s="93">
        <f>SUM(O710:O720)</f>
        <v>0</v>
      </c>
      <c r="P722" s="93">
        <f>SUM(P710:P720)</f>
        <v>0</v>
      </c>
      <c r="Q722" s="93">
        <f>SUM(Q710:Q720)</f>
        <v>0</v>
      </c>
      <c r="R722" s="93">
        <f>SUM(R710:R720)</f>
        <v>0</v>
      </c>
      <c r="S722" s="93">
        <f>'SITE 14'!$C$390</f>
        <v>0</v>
      </c>
      <c r="T722" s="93" t="e">
        <f>'SITE 14'!$D$390</f>
        <v>#DIV/0!</v>
      </c>
      <c r="U722" s="93">
        <f>'SITE 14'!$E$390</f>
        <v>0</v>
      </c>
      <c r="V722" s="93">
        <f>'SITE 14'!$C$408</f>
        <v>0</v>
      </c>
      <c r="W722" s="93" t="e">
        <f>'SITE 14'!$D$408</f>
        <v>#DIV/0!</v>
      </c>
      <c r="X722" s="93">
        <f>'SITE 14'!$E$408</f>
        <v>0</v>
      </c>
      <c r="Y722" s="93">
        <f>'SITE 14'!$C$384</f>
        <v>0</v>
      </c>
      <c r="Z722" s="93" t="e">
        <f>'SITE 14'!$D$384</f>
        <v>#DIV/0!</v>
      </c>
      <c r="AA722" s="93">
        <f>'SITE 14'!$E$384</f>
        <v>0</v>
      </c>
      <c r="AB722" s="93">
        <f>'SITE 14'!$C$414</f>
        <v>0</v>
      </c>
      <c r="AC722" s="93" t="e">
        <f>'SITE 14'!$D$414</f>
        <v>#DIV/0!</v>
      </c>
      <c r="AD722" s="93">
        <f>'SITE 14'!$E$414</f>
        <v>0</v>
      </c>
      <c r="AE722" s="93">
        <f>'SITE 14'!$C$422</f>
        <v>0</v>
      </c>
      <c r="AF722" s="93" t="e">
        <f>'SITE 14'!$D$422</f>
        <v>#DIV/0!</v>
      </c>
      <c r="AG722" s="93">
        <f>'SITE 14'!$E$422</f>
        <v>0</v>
      </c>
    </row>
    <row r="723" spans="1:33" outlineLevel="1" x14ac:dyDescent="0.25">
      <c r="A723" s="796"/>
      <c r="B723" s="796"/>
      <c r="C723" s="796"/>
      <c r="D723" s="796"/>
      <c r="E723" s="796"/>
      <c r="AB723" s="77" t="e">
        <f>AB722/(J721+J722)</f>
        <v>#DIV/0!</v>
      </c>
    </row>
    <row r="724" spans="1:33" ht="52.8" outlineLevel="1" x14ac:dyDescent="0.25">
      <c r="A724" s="796"/>
      <c r="B724" s="796"/>
      <c r="C724" s="796"/>
      <c r="D724" s="796"/>
      <c r="E724" s="796"/>
      <c r="H724" s="104" t="str">
        <f>'SITE 15'!$B$351</f>
        <v>CAL 3/5 ANS</v>
      </c>
      <c r="I724" s="83" t="s">
        <v>286</v>
      </c>
      <c r="J724" s="83" t="s">
        <v>285</v>
      </c>
      <c r="K724" s="83" t="s">
        <v>284</v>
      </c>
      <c r="L724" s="83" t="s">
        <v>468</v>
      </c>
      <c r="M724" s="83" t="s">
        <v>287</v>
      </c>
      <c r="N724" s="83" t="s">
        <v>298</v>
      </c>
      <c r="O724" s="911"/>
      <c r="P724" s="911"/>
    </row>
    <row r="725" spans="1:33" ht="13.8" outlineLevel="1" thickBot="1" x14ac:dyDescent="0.3">
      <c r="A725" s="796"/>
      <c r="B725" s="796"/>
      <c r="C725" s="796"/>
      <c r="D725" s="796"/>
      <c r="E725" s="796"/>
      <c r="H725" s="104" t="str">
        <f>'SITE 15'!$H$351</f>
        <v>SITE 15</v>
      </c>
      <c r="I725" s="103">
        <f>'SITE 15'!$O$452</f>
        <v>0</v>
      </c>
      <c r="J725" s="103">
        <f>'SITE 15'!$O$476</f>
        <v>0</v>
      </c>
      <c r="K725" s="103">
        <f>'SITE 15'!$O$433</f>
        <v>0</v>
      </c>
      <c r="L725" s="178" t="e">
        <f>M725/(L739+L738)</f>
        <v>#DIV/0!</v>
      </c>
      <c r="M725" s="178">
        <f>'SITE 15'!$O$433-'SITE 15'!$O$415-'SITE 15'!$O$384</f>
        <v>0</v>
      </c>
      <c r="N725" s="178">
        <f>'SITE 15'!$O$433-'SITE 15'!$O$415+'SITE 15'!$E$422</f>
        <v>0</v>
      </c>
      <c r="O725" s="912"/>
      <c r="P725" s="912"/>
    </row>
    <row r="726" spans="1:33" ht="66" outlineLevel="1" x14ac:dyDescent="0.25">
      <c r="A726" s="796"/>
      <c r="B726" s="796"/>
      <c r="C726" s="796"/>
      <c r="D726" s="796"/>
      <c r="E726" s="796"/>
      <c r="H726" s="116"/>
      <c r="I726" s="117" t="s">
        <v>220</v>
      </c>
      <c r="J726" s="117" t="s">
        <v>215</v>
      </c>
      <c r="K726" s="118" t="s">
        <v>427</v>
      </c>
      <c r="L726" s="83" t="s">
        <v>339</v>
      </c>
      <c r="M726" s="179" t="s">
        <v>2</v>
      </c>
      <c r="N726" s="179" t="s">
        <v>524</v>
      </c>
      <c r="O726" s="86" t="s">
        <v>521</v>
      </c>
      <c r="P726" s="86" t="s">
        <v>520</v>
      </c>
      <c r="Q726" s="86" t="s">
        <v>291</v>
      </c>
      <c r="R726" s="86" t="s">
        <v>292</v>
      </c>
      <c r="S726" s="81" t="s">
        <v>293</v>
      </c>
      <c r="T726" s="81" t="s">
        <v>299</v>
      </c>
      <c r="U726" s="81" t="s">
        <v>300</v>
      </c>
      <c r="V726" s="81" t="s">
        <v>294</v>
      </c>
      <c r="W726" s="81" t="s">
        <v>301</v>
      </c>
      <c r="X726" s="81" t="s">
        <v>302</v>
      </c>
      <c r="Y726" s="81" t="s">
        <v>296</v>
      </c>
      <c r="Z726" s="81" t="s">
        <v>303</v>
      </c>
      <c r="AA726" s="81" t="s">
        <v>304</v>
      </c>
      <c r="AB726" s="81" t="s">
        <v>297</v>
      </c>
      <c r="AC726" s="81" t="s">
        <v>305</v>
      </c>
      <c r="AD726" s="81" t="s">
        <v>306</v>
      </c>
      <c r="AE726" s="81" t="s">
        <v>295</v>
      </c>
      <c r="AF726" s="81" t="s">
        <v>307</v>
      </c>
      <c r="AG726" s="81" t="s">
        <v>308</v>
      </c>
    </row>
    <row r="727" spans="1:33" outlineLevel="1" x14ac:dyDescent="0.25">
      <c r="A727" s="796"/>
      <c r="B727" s="796"/>
      <c r="C727" s="796"/>
      <c r="D727" s="796"/>
      <c r="E727" s="796"/>
      <c r="H727" s="120" t="s">
        <v>278</v>
      </c>
      <c r="I727" s="111">
        <f>'SITE 15'!$C$356</f>
        <v>0</v>
      </c>
      <c r="J727" s="111">
        <f>'SITE 15'!$D$356</f>
        <v>0</v>
      </c>
      <c r="K727" s="121">
        <f>I727*J727</f>
        <v>0</v>
      </c>
      <c r="L727" s="215">
        <f>K727*10</f>
        <v>0</v>
      </c>
      <c r="M727" s="180">
        <f>'SITE 15'!$F$356</f>
        <v>0</v>
      </c>
      <c r="N727" s="181">
        <f>(L727/10)*'SITE 1'!$W$8*M727*('SITE 1'!$W$4+'SITE 1'!$X$4)</f>
        <v>0</v>
      </c>
      <c r="O727" s="83">
        <f>IF(I727&gt;0,J727*7,0)</f>
        <v>0</v>
      </c>
      <c r="P727" s="83">
        <f>IF(I727&gt;48,3*J727,0)</f>
        <v>0</v>
      </c>
      <c r="Q727" s="46">
        <f>J727*12.5</f>
        <v>0</v>
      </c>
      <c r="R727" s="868">
        <f>IF(I727&gt;49,((I727/8)*J727*11.5),(((I727/8)-1)*J727*11.5))</f>
        <v>0</v>
      </c>
      <c r="S727" s="82"/>
      <c r="T727" s="82"/>
      <c r="U727" s="82"/>
      <c r="V727" s="82"/>
      <c r="W727" s="82"/>
      <c r="X727" s="82"/>
      <c r="Y727" s="82"/>
      <c r="Z727" s="82"/>
      <c r="AA727" s="82"/>
      <c r="AB727" s="82"/>
      <c r="AC727" s="82"/>
      <c r="AD727" s="82"/>
      <c r="AE727" s="82"/>
      <c r="AF727" s="82"/>
      <c r="AG727" s="82"/>
    </row>
    <row r="728" spans="1:33" outlineLevel="1" x14ac:dyDescent="0.25">
      <c r="A728" s="796"/>
      <c r="B728" s="796"/>
      <c r="C728" s="796"/>
      <c r="D728" s="796"/>
      <c r="E728" s="796"/>
      <c r="H728" s="123" t="s">
        <v>167</v>
      </c>
      <c r="I728" s="111">
        <f>'SITE 15'!$C$357</f>
        <v>0</v>
      </c>
      <c r="J728" s="111">
        <f>'SITE 15'!$D$357</f>
        <v>0</v>
      </c>
      <c r="K728" s="121">
        <f t="shared" ref="K728:K737" si="137">I728*J728</f>
        <v>0</v>
      </c>
      <c r="L728" s="83">
        <f>K728*10</f>
        <v>0</v>
      </c>
      <c r="M728" s="180">
        <f>'SITE 15'!$F$357</f>
        <v>0</v>
      </c>
      <c r="N728" s="181">
        <f>(L728/10)*'SITE 1'!$W$7*M728*('SITE 1'!$W$5+'SITE 1'!$X$4)</f>
        <v>0</v>
      </c>
      <c r="O728" s="83">
        <f t="shared" ref="O728:O737" si="138">IF(I728&gt;0,J728*7,0)</f>
        <v>0</v>
      </c>
      <c r="P728" s="83">
        <f t="shared" ref="P728:P737" si="139">IF(I728&gt;48,3*J728,0)</f>
        <v>0</v>
      </c>
      <c r="Q728" s="46">
        <f t="shared" ref="Q728:Q737" si="140">J728*12.5</f>
        <v>0</v>
      </c>
      <c r="R728" s="868">
        <f t="shared" ref="R728:R737" si="141">IF(I728&gt;49,((I728/8)*J728*11.5),(((I728/8)-1)*J728*11.5))</f>
        <v>0</v>
      </c>
      <c r="S728" s="82"/>
      <c r="T728" s="82"/>
      <c r="U728" s="82"/>
      <c r="V728" s="82"/>
      <c r="W728" s="82"/>
      <c r="X728" s="82"/>
      <c r="Y728" s="82"/>
      <c r="Z728" s="82"/>
      <c r="AA728" s="82"/>
      <c r="AB728" s="82"/>
      <c r="AC728" s="82"/>
      <c r="AD728" s="82"/>
      <c r="AE728" s="82"/>
      <c r="AF728" s="82"/>
      <c r="AG728" s="82"/>
    </row>
    <row r="729" spans="1:33" outlineLevel="1" x14ac:dyDescent="0.25">
      <c r="A729" s="796"/>
      <c r="B729" s="796"/>
      <c r="C729" s="796"/>
      <c r="D729" s="796"/>
      <c r="E729" s="796"/>
      <c r="H729" s="123" t="s">
        <v>8</v>
      </c>
      <c r="I729" s="111">
        <f>'SITE 15'!$C$358</f>
        <v>0</v>
      </c>
      <c r="J729" s="111">
        <f>'SITE 15'!$D$358</f>
        <v>0</v>
      </c>
      <c r="K729" s="121">
        <f t="shared" si="137"/>
        <v>0</v>
      </c>
      <c r="L729" s="83">
        <f t="shared" ref="L729:L734" si="142">K729*10</f>
        <v>0</v>
      </c>
      <c r="M729" s="180">
        <f>'SITE 15'!$F$358</f>
        <v>0</v>
      </c>
      <c r="N729" s="181">
        <f>(L729/10)*'SITE 1'!$W$7*M729*('SITE 1'!$W$5+'SITE 1'!$X$4)</f>
        <v>0</v>
      </c>
      <c r="O729" s="83">
        <f t="shared" si="138"/>
        <v>0</v>
      </c>
      <c r="P729" s="83">
        <f t="shared" si="139"/>
        <v>0</v>
      </c>
      <c r="Q729" s="46">
        <f t="shared" si="140"/>
        <v>0</v>
      </c>
      <c r="R729" s="868">
        <f t="shared" si="141"/>
        <v>0</v>
      </c>
      <c r="S729" s="82"/>
      <c r="T729" s="82"/>
      <c r="U729" s="82"/>
      <c r="V729" s="82"/>
      <c r="W729" s="82"/>
      <c r="X729" s="82"/>
      <c r="Y729" s="82"/>
      <c r="Z729" s="82"/>
      <c r="AA729" s="82"/>
      <c r="AB729" s="82"/>
      <c r="AC729" s="82"/>
      <c r="AD729" s="82"/>
      <c r="AE729" s="82"/>
      <c r="AF729" s="82"/>
      <c r="AG729" s="82"/>
    </row>
    <row r="730" spans="1:33" outlineLevel="1" x14ac:dyDescent="0.25">
      <c r="A730" s="796"/>
      <c r="B730" s="796"/>
      <c r="C730" s="796"/>
      <c r="D730" s="796"/>
      <c r="E730" s="796"/>
      <c r="H730" s="123" t="s">
        <v>9</v>
      </c>
      <c r="I730" s="111">
        <f>'SITE 15'!$C$359</f>
        <v>0</v>
      </c>
      <c r="J730" s="111">
        <f>'SITE 15'!$D$359</f>
        <v>0</v>
      </c>
      <c r="K730" s="121">
        <f t="shared" si="137"/>
        <v>0</v>
      </c>
      <c r="L730" s="83">
        <f t="shared" si="142"/>
        <v>0</v>
      </c>
      <c r="M730" s="180">
        <f>'SITE 15'!$F$359</f>
        <v>0</v>
      </c>
      <c r="N730" s="181">
        <f>(L730/10)*'SITE 1'!$W$7*M730*('SITE 1'!$W$5+'SITE 1'!$X$4)</f>
        <v>0</v>
      </c>
      <c r="O730" s="83">
        <f t="shared" si="138"/>
        <v>0</v>
      </c>
      <c r="P730" s="83">
        <f t="shared" si="139"/>
        <v>0</v>
      </c>
      <c r="Q730" s="46">
        <f t="shared" si="140"/>
        <v>0</v>
      </c>
      <c r="R730" s="868">
        <f t="shared" si="141"/>
        <v>0</v>
      </c>
      <c r="S730" s="82"/>
      <c r="T730" s="82"/>
      <c r="U730" s="82"/>
      <c r="V730" s="82"/>
      <c r="W730" s="82"/>
      <c r="X730" s="82"/>
      <c r="Y730" s="82"/>
      <c r="Z730" s="82"/>
      <c r="AA730" s="82"/>
      <c r="AB730" s="82"/>
      <c r="AC730" s="82"/>
      <c r="AD730" s="82"/>
      <c r="AE730" s="82"/>
      <c r="AF730" s="82"/>
      <c r="AG730" s="82"/>
    </row>
    <row r="731" spans="1:33" outlineLevel="1" x14ac:dyDescent="0.25">
      <c r="A731" s="796"/>
      <c r="B731" s="796"/>
      <c r="C731" s="796"/>
      <c r="D731" s="796"/>
      <c r="E731" s="796"/>
      <c r="H731" s="124" t="s">
        <v>10</v>
      </c>
      <c r="I731" s="125">
        <f>'SITE 15'!$C$360</f>
        <v>0</v>
      </c>
      <c r="J731" s="111">
        <f>'SITE 15'!$D$360</f>
        <v>0</v>
      </c>
      <c r="K731" s="121">
        <f t="shared" si="137"/>
        <v>0</v>
      </c>
      <c r="L731" s="83">
        <f t="shared" si="142"/>
        <v>0</v>
      </c>
      <c r="M731" s="180">
        <f>'SITE 15'!$F$360</f>
        <v>0</v>
      </c>
      <c r="N731" s="181">
        <f>(L731/10)*'SITE 1'!$W$7*M731*('SITE 1'!$W$5+'SITE 1'!$X$4)</f>
        <v>0</v>
      </c>
      <c r="O731" s="83">
        <f t="shared" si="138"/>
        <v>0</v>
      </c>
      <c r="P731" s="83">
        <f t="shared" si="139"/>
        <v>0</v>
      </c>
      <c r="Q731" s="46">
        <f t="shared" si="140"/>
        <v>0</v>
      </c>
      <c r="R731" s="868">
        <f t="shared" si="141"/>
        <v>0</v>
      </c>
      <c r="S731" s="82"/>
      <c r="T731" s="82"/>
      <c r="U731" s="82"/>
      <c r="V731" s="82"/>
      <c r="W731" s="82"/>
      <c r="X731" s="82"/>
      <c r="Y731" s="82"/>
      <c r="Z731" s="82"/>
      <c r="AA731" s="82"/>
      <c r="AB731" s="82"/>
      <c r="AC731" s="82"/>
      <c r="AD731" s="82"/>
      <c r="AE731" s="82"/>
      <c r="AF731" s="82"/>
      <c r="AG731" s="82"/>
    </row>
    <row r="732" spans="1:33" outlineLevel="1" x14ac:dyDescent="0.25">
      <c r="A732" s="796"/>
      <c r="B732" s="796"/>
      <c r="C732" s="796"/>
      <c r="D732" s="796"/>
      <c r="E732" s="796"/>
      <c r="H732" s="124" t="s">
        <v>11</v>
      </c>
      <c r="I732" s="125">
        <f>'SITE 15'!$C$361</f>
        <v>0</v>
      </c>
      <c r="J732" s="111">
        <f>'SITE 15'!$D$361</f>
        <v>0</v>
      </c>
      <c r="K732" s="121">
        <f t="shared" si="137"/>
        <v>0</v>
      </c>
      <c r="L732" s="83">
        <f t="shared" si="142"/>
        <v>0</v>
      </c>
      <c r="M732" s="180">
        <f>'SITE 15'!$F$361</f>
        <v>0</v>
      </c>
      <c r="N732" s="181">
        <f>(L732/10)*'SITE 1'!$W$7*M732*('SITE 1'!$W$5+'SITE 1'!$X$4)</f>
        <v>0</v>
      </c>
      <c r="O732" s="83">
        <f t="shared" si="138"/>
        <v>0</v>
      </c>
      <c r="P732" s="83">
        <f t="shared" si="139"/>
        <v>0</v>
      </c>
      <c r="Q732" s="46">
        <f t="shared" si="140"/>
        <v>0</v>
      </c>
      <c r="R732" s="868">
        <f t="shared" si="141"/>
        <v>0</v>
      </c>
      <c r="S732" s="82"/>
      <c r="T732" s="82"/>
      <c r="U732" s="82"/>
      <c r="V732" s="82"/>
      <c r="W732" s="82"/>
      <c r="X732" s="82"/>
      <c r="Y732" s="82"/>
      <c r="Z732" s="82"/>
      <c r="AA732" s="82"/>
      <c r="AB732" s="82"/>
      <c r="AC732" s="82"/>
      <c r="AD732" s="82"/>
      <c r="AE732" s="82"/>
      <c r="AF732" s="82"/>
      <c r="AG732" s="82"/>
    </row>
    <row r="733" spans="1:33" outlineLevel="1" x14ac:dyDescent="0.25">
      <c r="A733" s="796"/>
      <c r="B733" s="796"/>
      <c r="C733" s="796"/>
      <c r="D733" s="796"/>
      <c r="E733" s="796"/>
      <c r="H733" s="124" t="s">
        <v>12</v>
      </c>
      <c r="I733" s="125">
        <f>'SITE 15'!$C$362</f>
        <v>0</v>
      </c>
      <c r="J733" s="111">
        <f>'SITE 15'!$D$362</f>
        <v>0</v>
      </c>
      <c r="K733" s="121">
        <f t="shared" si="137"/>
        <v>0</v>
      </c>
      <c r="L733" s="83">
        <f t="shared" si="142"/>
        <v>0</v>
      </c>
      <c r="M733" s="180">
        <f>'SITE 15'!$F$362</f>
        <v>0</v>
      </c>
      <c r="N733" s="181">
        <f>(L733/10)*'SITE 1'!$W$7*M733*('SITE 1'!$W$5+'SITE 1'!$X$4)</f>
        <v>0</v>
      </c>
      <c r="O733" s="83">
        <f t="shared" si="138"/>
        <v>0</v>
      </c>
      <c r="P733" s="83">
        <f t="shared" si="139"/>
        <v>0</v>
      </c>
      <c r="Q733" s="46">
        <f t="shared" si="140"/>
        <v>0</v>
      </c>
      <c r="R733" s="868">
        <f t="shared" si="141"/>
        <v>0</v>
      </c>
      <c r="S733" s="82"/>
      <c r="T733" s="82"/>
      <c r="U733" s="82"/>
      <c r="V733" s="82"/>
      <c r="W733" s="82"/>
      <c r="X733" s="82"/>
      <c r="Y733" s="82"/>
      <c r="Z733" s="82"/>
      <c r="AA733" s="82"/>
      <c r="AB733" s="82"/>
      <c r="AC733" s="82"/>
      <c r="AD733" s="82"/>
      <c r="AE733" s="82"/>
      <c r="AF733" s="82"/>
      <c r="AG733" s="82"/>
    </row>
    <row r="734" spans="1:33" outlineLevel="1" x14ac:dyDescent="0.25">
      <c r="A734" s="796"/>
      <c r="B734" s="796"/>
      <c r="C734" s="796"/>
      <c r="D734" s="796"/>
      <c r="E734" s="796"/>
      <c r="H734" s="124" t="s">
        <v>13</v>
      </c>
      <c r="I734" s="125">
        <f>'SITE 15'!$C$363</f>
        <v>0</v>
      </c>
      <c r="J734" s="111">
        <f>'SITE 15'!$D$363</f>
        <v>0</v>
      </c>
      <c r="K734" s="121">
        <f t="shared" si="137"/>
        <v>0</v>
      </c>
      <c r="L734" s="83">
        <f t="shared" si="142"/>
        <v>0</v>
      </c>
      <c r="M734" s="180">
        <f>'SITE 15'!$F$363</f>
        <v>0</v>
      </c>
      <c r="N734" s="181">
        <f>(L734/10)*'SITE 1'!$W$7*M734*('SITE 1'!$W$5+'SITE 1'!$X$4)</f>
        <v>0</v>
      </c>
      <c r="O734" s="83">
        <f t="shared" si="138"/>
        <v>0</v>
      </c>
      <c r="P734" s="83">
        <f t="shared" si="139"/>
        <v>0</v>
      </c>
      <c r="Q734" s="46">
        <f t="shared" si="140"/>
        <v>0</v>
      </c>
      <c r="R734" s="868">
        <f t="shared" si="141"/>
        <v>0</v>
      </c>
      <c r="S734" s="82"/>
      <c r="T734" s="82"/>
      <c r="U734" s="82"/>
      <c r="V734" s="82"/>
      <c r="W734" s="82"/>
      <c r="X734" s="82"/>
      <c r="Y734" s="82"/>
      <c r="Z734" s="82"/>
      <c r="AA734" s="82"/>
      <c r="AB734" s="82"/>
      <c r="AC734" s="82"/>
      <c r="AD734" s="82"/>
      <c r="AE734" s="82"/>
      <c r="AF734" s="82"/>
      <c r="AG734" s="82"/>
    </row>
    <row r="735" spans="1:33" outlineLevel="1" x14ac:dyDescent="0.25">
      <c r="A735" s="796"/>
      <c r="B735" s="796"/>
      <c r="C735" s="796"/>
      <c r="D735" s="796"/>
      <c r="E735" s="796"/>
      <c r="H735" s="120" t="s">
        <v>271</v>
      </c>
      <c r="I735" s="111">
        <f>'SITE 15'!$C$364</f>
        <v>0</v>
      </c>
      <c r="J735" s="111">
        <f>'SITE 15'!$D$364</f>
        <v>0</v>
      </c>
      <c r="K735" s="121">
        <f t="shared" si="137"/>
        <v>0</v>
      </c>
      <c r="L735" s="215">
        <f>K735*10</f>
        <v>0</v>
      </c>
      <c r="M735" s="180">
        <f>'SITE 15'!$F$364</f>
        <v>0</v>
      </c>
      <c r="N735" s="181">
        <f>(L735/10)*'SITE 1'!$W$8*M735*('SITE 1'!$W$4+'SITE 1'!$X$4)</f>
        <v>0</v>
      </c>
      <c r="O735" s="83">
        <f t="shared" si="138"/>
        <v>0</v>
      </c>
      <c r="P735" s="83">
        <f t="shared" si="139"/>
        <v>0</v>
      </c>
      <c r="Q735" s="46">
        <f t="shared" si="140"/>
        <v>0</v>
      </c>
      <c r="R735" s="868">
        <f t="shared" si="141"/>
        <v>0</v>
      </c>
      <c r="S735" s="82"/>
      <c r="T735" s="82"/>
      <c r="U735" s="82"/>
      <c r="V735" s="82"/>
      <c r="W735" s="82"/>
      <c r="X735" s="82"/>
      <c r="Y735" s="82"/>
      <c r="Z735" s="82"/>
      <c r="AA735" s="82"/>
      <c r="AB735" s="82"/>
      <c r="AC735" s="82"/>
      <c r="AD735" s="82"/>
      <c r="AE735" s="82"/>
      <c r="AF735" s="82"/>
      <c r="AG735" s="82"/>
    </row>
    <row r="736" spans="1:33" outlineLevel="1" x14ac:dyDescent="0.25">
      <c r="A736" s="796"/>
      <c r="B736" s="796"/>
      <c r="C736" s="796"/>
      <c r="D736" s="796"/>
      <c r="E736" s="796"/>
      <c r="H736" s="126" t="s">
        <v>171</v>
      </c>
      <c r="I736" s="111">
        <f>'SITE 15'!$C$365</f>
        <v>0</v>
      </c>
      <c r="J736" s="111">
        <f>'SITE 15'!$D$365</f>
        <v>0</v>
      </c>
      <c r="K736" s="121">
        <f t="shared" si="137"/>
        <v>0</v>
      </c>
      <c r="L736" s="83">
        <f>K736*10</f>
        <v>0</v>
      </c>
      <c r="M736" s="180">
        <f>'SITE 15'!$F$365</f>
        <v>0</v>
      </c>
      <c r="N736" s="181">
        <f>(L736/10)*'SITE 1'!$W$7*M736*('SITE 1'!$W$5+'SITE 1'!$X$4)</f>
        <v>0</v>
      </c>
      <c r="O736" s="83">
        <f t="shared" si="138"/>
        <v>0</v>
      </c>
      <c r="P736" s="83">
        <f t="shared" si="139"/>
        <v>0</v>
      </c>
      <c r="Q736" s="46">
        <f t="shared" si="140"/>
        <v>0</v>
      </c>
      <c r="R736" s="868">
        <f t="shared" si="141"/>
        <v>0</v>
      </c>
      <c r="S736" s="82"/>
      <c r="T736" s="82"/>
      <c r="U736" s="82"/>
      <c r="V736" s="82"/>
      <c r="W736" s="82"/>
      <c r="X736" s="82"/>
      <c r="Y736" s="82"/>
      <c r="Z736" s="82"/>
      <c r="AA736" s="82"/>
      <c r="AB736" s="82"/>
      <c r="AC736" s="82"/>
      <c r="AD736" s="82"/>
      <c r="AE736" s="82"/>
      <c r="AF736" s="82"/>
      <c r="AG736" s="82"/>
    </row>
    <row r="737" spans="1:33" ht="13.8" outlineLevel="1" thickBot="1" x14ac:dyDescent="0.3">
      <c r="A737" s="796"/>
      <c r="B737" s="796"/>
      <c r="C737" s="796"/>
      <c r="D737" s="796"/>
      <c r="E737" s="796"/>
      <c r="H737" s="126" t="s">
        <v>172</v>
      </c>
      <c r="I737" s="111">
        <f>'SITE 15'!$C$366</f>
        <v>0</v>
      </c>
      <c r="J737" s="111">
        <f>'SITE 15'!$D$366</f>
        <v>0</v>
      </c>
      <c r="K737" s="121">
        <f t="shared" si="137"/>
        <v>0</v>
      </c>
      <c r="L737" s="83">
        <f>K737*10</f>
        <v>0</v>
      </c>
      <c r="M737" s="180">
        <f>'SITE 15'!$F$366</f>
        <v>0</v>
      </c>
      <c r="N737" s="181">
        <f>(L737/10)*'SITE 1'!$W$7*M737*('SITE 1'!$W$5+'SITE 1'!$X$4)</f>
        <v>0</v>
      </c>
      <c r="O737" s="83">
        <f t="shared" si="138"/>
        <v>0</v>
      </c>
      <c r="P737" s="83">
        <f t="shared" si="139"/>
        <v>0</v>
      </c>
      <c r="Q737" s="46">
        <f t="shared" si="140"/>
        <v>0</v>
      </c>
      <c r="R737" s="868">
        <f t="shared" si="141"/>
        <v>0</v>
      </c>
      <c r="S737" s="82"/>
      <c r="T737" s="82"/>
      <c r="U737" s="82"/>
      <c r="V737" s="82"/>
      <c r="W737" s="82"/>
      <c r="X737" s="82"/>
      <c r="Y737" s="82"/>
      <c r="Z737" s="82"/>
      <c r="AA737" s="82"/>
      <c r="AB737" s="82"/>
      <c r="AC737" s="82"/>
      <c r="AD737" s="82"/>
      <c r="AE737" s="82"/>
      <c r="AF737" s="82"/>
      <c r="AG737" s="82"/>
    </row>
    <row r="738" spans="1:33" outlineLevel="1" x14ac:dyDescent="0.25">
      <c r="A738" s="796"/>
      <c r="B738" s="796"/>
      <c r="C738" s="796"/>
      <c r="D738" s="796"/>
      <c r="E738" s="796"/>
      <c r="H738" s="127" t="s">
        <v>214</v>
      </c>
      <c r="I738" s="128">
        <f>'SITE 15'!$C$367</f>
        <v>0</v>
      </c>
      <c r="J738" s="129">
        <f>'SITE 15'!$D$367</f>
        <v>0</v>
      </c>
      <c r="K738" s="130">
        <f>K727+K735</f>
        <v>0</v>
      </c>
      <c r="L738" s="212">
        <f>L727+L735</f>
        <v>0</v>
      </c>
      <c r="M738" s="182" t="e">
        <f>'SITE 15'!$F$367</f>
        <v>#DIV/0!</v>
      </c>
      <c r="N738" s="183">
        <f>'SITE 15'!$G$367</f>
        <v>0</v>
      </c>
      <c r="O738" s="83"/>
      <c r="P738" s="83"/>
      <c r="Q738" s="93"/>
      <c r="R738" s="93"/>
      <c r="S738" s="82"/>
      <c r="T738" s="82"/>
      <c r="U738" s="82"/>
      <c r="V738" s="82"/>
      <c r="W738" s="82"/>
      <c r="X738" s="82"/>
      <c r="Y738" s="82"/>
      <c r="Z738" s="82"/>
      <c r="AA738" s="82"/>
      <c r="AB738" s="82"/>
      <c r="AC738" s="82"/>
      <c r="AD738" s="82"/>
      <c r="AE738" s="82"/>
      <c r="AF738" s="82"/>
      <c r="AG738" s="82"/>
    </row>
    <row r="739" spans="1:33" ht="27" outlineLevel="1" thickBot="1" x14ac:dyDescent="0.3">
      <c r="A739" s="796"/>
      <c r="B739" s="796"/>
      <c r="C739" s="796"/>
      <c r="D739" s="796"/>
      <c r="E739" s="796"/>
      <c r="H739" s="132" t="s">
        <v>213</v>
      </c>
      <c r="I739" s="133">
        <f>'SITE 15'!$C$368</f>
        <v>0</v>
      </c>
      <c r="J739" s="134">
        <f>'SITE 15'!$D$368</f>
        <v>0</v>
      </c>
      <c r="K739" s="135">
        <f>SUM(K727:K737)-K738</f>
        <v>0</v>
      </c>
      <c r="L739" s="212">
        <f>L728+L729+L730+L731+L732+L733+L734+L736+L737</f>
        <v>0</v>
      </c>
      <c r="M739" s="182" t="e">
        <f>'SITE 15'!$F$368</f>
        <v>#DIV/0!</v>
      </c>
      <c r="N739" s="183">
        <f>'SITE 15'!$G$368</f>
        <v>0</v>
      </c>
      <c r="O739" s="93">
        <f>SUM(O727:O737)</f>
        <v>0</v>
      </c>
      <c r="P739" s="93">
        <f>SUM(P727:P737)</f>
        <v>0</v>
      </c>
      <c r="Q739" s="93">
        <f>SUM(Q727:Q737)</f>
        <v>0</v>
      </c>
      <c r="R739" s="93">
        <f>SUM(R727:R737)</f>
        <v>0</v>
      </c>
      <c r="S739" s="93">
        <f>'SITE 15'!$C$390</f>
        <v>0</v>
      </c>
      <c r="T739" s="93" t="e">
        <f>'SITE 15'!$D$390</f>
        <v>#DIV/0!</v>
      </c>
      <c r="U739" s="93">
        <f>'SITE 15'!$E$390</f>
        <v>0</v>
      </c>
      <c r="V739" s="93">
        <f>'SITE 15'!$C$408</f>
        <v>0</v>
      </c>
      <c r="W739" s="93" t="e">
        <f>'SITE 15'!$D$408</f>
        <v>#DIV/0!</v>
      </c>
      <c r="X739" s="93">
        <f>'SITE 15'!$E$408</f>
        <v>0</v>
      </c>
      <c r="Y739" s="93">
        <f>'SITE 15'!$C$384</f>
        <v>0</v>
      </c>
      <c r="Z739" s="93" t="e">
        <f>'SITE 15'!$D$384</f>
        <v>#DIV/0!</v>
      </c>
      <c r="AA739" s="93">
        <f>'SITE 15'!$E$384</f>
        <v>0</v>
      </c>
      <c r="AB739" s="93">
        <f>'SITE 15'!$C$414</f>
        <v>0</v>
      </c>
      <c r="AC739" s="93" t="e">
        <f>'SITE 15'!$D$414</f>
        <v>#DIV/0!</v>
      </c>
      <c r="AD739" s="93">
        <f>'SITE 15'!$E$414</f>
        <v>0</v>
      </c>
      <c r="AE739" s="93">
        <f>'SITE 15'!$C$422</f>
        <v>0</v>
      </c>
      <c r="AF739" s="93" t="e">
        <f>'SITE 15'!$D$422</f>
        <v>#DIV/0!</v>
      </c>
      <c r="AG739" s="93">
        <f>'SITE 15'!$E$422</f>
        <v>0</v>
      </c>
    </row>
    <row r="740" spans="1:33" ht="13.8" outlineLevel="1" thickBot="1" x14ac:dyDescent="0.3">
      <c r="A740" s="796"/>
      <c r="B740" s="796"/>
      <c r="C740" s="796"/>
      <c r="D740" s="796"/>
      <c r="E740" s="796"/>
      <c r="AB740" s="77" t="e">
        <f>AB739/(J738+J739)</f>
        <v>#DIV/0!</v>
      </c>
    </row>
    <row r="741" spans="1:33" ht="38.25" customHeight="1" x14ac:dyDescent="0.25">
      <c r="A741" s="2704" t="str">
        <f>H741</f>
        <v>CAL 3/5 ANS</v>
      </c>
      <c r="B741" s="2704"/>
      <c r="C741" s="2704"/>
      <c r="D741" s="2704"/>
      <c r="E741" s="2704"/>
      <c r="H741" s="104" t="s">
        <v>0</v>
      </c>
      <c r="I741" s="83" t="s">
        <v>286</v>
      </c>
      <c r="J741" s="83" t="s">
        <v>285</v>
      </c>
      <c r="K741" s="83" t="s">
        <v>284</v>
      </c>
      <c r="L741" s="83" t="s">
        <v>468</v>
      </c>
      <c r="M741" s="83" t="s">
        <v>287</v>
      </c>
      <c r="N741" s="83" t="s">
        <v>298</v>
      </c>
      <c r="O741" s="911"/>
      <c r="P741" s="911"/>
    </row>
    <row r="742" spans="1:33" ht="33.6" customHeight="1" thickBot="1" x14ac:dyDescent="0.3">
      <c r="A742" s="2701" t="str">
        <f>$A$2</f>
        <v>ANALYSE</v>
      </c>
      <c r="B742" s="2701"/>
      <c r="C742" s="833">
        <f>$C$2</f>
        <v>0</v>
      </c>
      <c r="D742" s="796"/>
      <c r="E742" s="796"/>
      <c r="H742" s="185" t="s">
        <v>165</v>
      </c>
      <c r="I742" s="178">
        <f>I640+I623+I606+I589+I572+I555+I538+I521+I504+I487+I657+I674+I691+I708+I725</f>
        <v>0</v>
      </c>
      <c r="J742" s="178">
        <f>J640+J623+J606+J589+J572+J555+J538+J521+J504+J487+J657+J674+J691+J708+J725</f>
        <v>0</v>
      </c>
      <c r="K742" s="178">
        <f>K640+K623+K606+K589+K572+K555+K538+K521+K504+K487+K657+K674+K691+K708+K725</f>
        <v>0</v>
      </c>
      <c r="L742" s="178" t="e">
        <f>M742/(L756+L755)</f>
        <v>#DIV/0!</v>
      </c>
      <c r="M742" s="178">
        <f>M640+M623+M606+M589+M572+M555+M538+M521+M504+M487+M657+M674+M691+M708+M725</f>
        <v>0</v>
      </c>
      <c r="N742" s="103">
        <f>N640+N623+N606+N589+N572+N555+N538+N521+N504+N487+N657+N674+N691+N708+N725</f>
        <v>0</v>
      </c>
      <c r="O742" s="912"/>
      <c r="P742" s="912"/>
    </row>
    <row r="743" spans="1:33" ht="66" x14ac:dyDescent="0.25">
      <c r="A743" s="2702" t="str">
        <f>$A$8</f>
        <v>ASSOCIATION</v>
      </c>
      <c r="B743" s="2702"/>
      <c r="C743" s="2702"/>
      <c r="D743" s="2702"/>
      <c r="E743" s="2702"/>
      <c r="H743" s="186"/>
      <c r="I743" s="152" t="s">
        <v>220</v>
      </c>
      <c r="J743" s="152" t="s">
        <v>215</v>
      </c>
      <c r="K743" s="118" t="s">
        <v>427</v>
      </c>
      <c r="L743" s="83" t="s">
        <v>339</v>
      </c>
      <c r="M743" s="179" t="s">
        <v>2</v>
      </c>
      <c r="N743" s="179" t="s">
        <v>3</v>
      </c>
      <c r="O743" s="86" t="s">
        <v>521</v>
      </c>
      <c r="P743" s="86" t="s">
        <v>520</v>
      </c>
      <c r="Q743" s="86" t="s">
        <v>291</v>
      </c>
      <c r="R743" s="86" t="s">
        <v>292</v>
      </c>
      <c r="S743" s="81" t="s">
        <v>293</v>
      </c>
      <c r="T743" s="81" t="s">
        <v>299</v>
      </c>
      <c r="U743" s="81" t="s">
        <v>300</v>
      </c>
      <c r="V743" s="81" t="s">
        <v>294</v>
      </c>
      <c r="W743" s="81" t="s">
        <v>301</v>
      </c>
      <c r="X743" s="81" t="s">
        <v>302</v>
      </c>
      <c r="Y743" s="81" t="s">
        <v>296</v>
      </c>
      <c r="Z743" s="81" t="s">
        <v>303</v>
      </c>
      <c r="AA743" s="81" t="s">
        <v>304</v>
      </c>
      <c r="AB743" s="81" t="s">
        <v>297</v>
      </c>
      <c r="AC743" s="81" t="s">
        <v>305</v>
      </c>
      <c r="AD743" s="81" t="s">
        <v>306</v>
      </c>
      <c r="AE743" s="81" t="s">
        <v>295</v>
      </c>
      <c r="AF743" s="81" t="s">
        <v>307</v>
      </c>
      <c r="AG743" s="81" t="s">
        <v>308</v>
      </c>
    </row>
    <row r="744" spans="1:33" x14ac:dyDescent="0.25">
      <c r="A744" s="796"/>
      <c r="B744" s="796"/>
      <c r="C744" s="796"/>
      <c r="D744" s="796"/>
      <c r="E744" s="796"/>
      <c r="H744" s="187" t="s">
        <v>278</v>
      </c>
      <c r="I744" s="111">
        <f t="shared" ref="I744:J754" si="143">I642+I625+I608+I591+I574+I557+I540+I523+I506+I489+I659+I676+I693+I710+I727</f>
        <v>0</v>
      </c>
      <c r="J744" s="111">
        <f t="shared" si="143"/>
        <v>0</v>
      </c>
      <c r="K744" s="111">
        <f t="shared" ref="K744:K756" si="144">K642+K625+K608+K591+K574+K557+K540+K523+K506+K489+K659+K676+K693+K710+K727</f>
        <v>0</v>
      </c>
      <c r="L744" s="215">
        <f>K744*10</f>
        <v>0</v>
      </c>
      <c r="M744" s="180"/>
      <c r="N744" s="183">
        <f>N642+N625+N608+N591+N574+N557+N540+N523+N506+N489+N659+N676+N693+N710+N727</f>
        <v>0</v>
      </c>
      <c r="O744" s="83"/>
      <c r="P744" s="83"/>
      <c r="Q744" s="46"/>
      <c r="R744" s="46"/>
      <c r="S744" s="82"/>
      <c r="T744" s="82"/>
      <c r="U744" s="82"/>
      <c r="V744" s="82"/>
      <c r="W744" s="82"/>
      <c r="X744" s="82"/>
      <c r="Y744" s="82"/>
      <c r="Z744" s="82"/>
      <c r="AA744" s="82"/>
      <c r="AB744" s="82"/>
      <c r="AC744" s="82"/>
      <c r="AD744" s="82"/>
      <c r="AE744" s="82"/>
      <c r="AF744" s="82"/>
      <c r="AG744" s="82"/>
    </row>
    <row r="745" spans="1:33" x14ac:dyDescent="0.25">
      <c r="A745" s="796"/>
      <c r="B745" s="796"/>
      <c r="C745" s="796"/>
      <c r="D745" s="796"/>
      <c r="E745" s="796"/>
      <c r="H745" s="152" t="s">
        <v>167</v>
      </c>
      <c r="I745" s="111">
        <f t="shared" si="143"/>
        <v>0</v>
      </c>
      <c r="J745" s="111">
        <f t="shared" si="143"/>
        <v>0</v>
      </c>
      <c r="K745" s="111">
        <f t="shared" si="144"/>
        <v>0</v>
      </c>
      <c r="L745" s="83">
        <f>K745*10</f>
        <v>0</v>
      </c>
      <c r="M745" s="180"/>
      <c r="N745" s="183">
        <f t="shared" ref="N745:N754" si="145">N643+N626+N609+N592+N575+N558+N541+N524+N507+N490+N660+N677+N694+N711+N728</f>
        <v>0</v>
      </c>
      <c r="O745" s="83"/>
      <c r="P745" s="83"/>
      <c r="Q745" s="46"/>
      <c r="R745" s="46"/>
      <c r="S745" s="82"/>
      <c r="T745" s="82"/>
      <c r="U745" s="82"/>
      <c r="V745" s="82"/>
      <c r="W745" s="82"/>
      <c r="X745" s="82"/>
      <c r="Y745" s="82"/>
      <c r="Z745" s="82"/>
      <c r="AA745" s="82"/>
      <c r="AB745" s="82"/>
      <c r="AC745" s="82"/>
      <c r="AD745" s="82"/>
      <c r="AE745" s="82"/>
      <c r="AF745" s="82"/>
      <c r="AG745" s="82"/>
    </row>
    <row r="746" spans="1:33" x14ac:dyDescent="0.25">
      <c r="A746" s="796"/>
      <c r="B746" s="796"/>
      <c r="C746" s="796"/>
      <c r="D746" s="796"/>
      <c r="E746" s="796"/>
      <c r="H746" s="152" t="s">
        <v>8</v>
      </c>
      <c r="I746" s="111">
        <f t="shared" si="143"/>
        <v>0</v>
      </c>
      <c r="J746" s="111">
        <f t="shared" si="143"/>
        <v>0</v>
      </c>
      <c r="K746" s="111">
        <f t="shared" si="144"/>
        <v>0</v>
      </c>
      <c r="L746" s="83">
        <f t="shared" ref="L746:L751" si="146">K746*10</f>
        <v>0</v>
      </c>
      <c r="M746" s="180"/>
      <c r="N746" s="183">
        <f t="shared" si="145"/>
        <v>0</v>
      </c>
      <c r="O746" s="83"/>
      <c r="P746" s="83"/>
      <c r="Q746" s="46"/>
      <c r="R746" s="46"/>
      <c r="S746" s="82"/>
      <c r="T746" s="82"/>
      <c r="U746" s="82"/>
      <c r="V746" s="82"/>
      <c r="W746" s="82"/>
      <c r="X746" s="82"/>
      <c r="Y746" s="82"/>
      <c r="Z746" s="82"/>
      <c r="AA746" s="82"/>
      <c r="AB746" s="82"/>
      <c r="AC746" s="82"/>
      <c r="AD746" s="82"/>
      <c r="AE746" s="82"/>
      <c r="AF746" s="82"/>
      <c r="AG746" s="82"/>
    </row>
    <row r="747" spans="1:33" x14ac:dyDescent="0.25">
      <c r="A747" s="796"/>
      <c r="B747" s="796"/>
      <c r="C747" s="796"/>
      <c r="D747" s="796"/>
      <c r="E747" s="796"/>
      <c r="H747" s="152" t="s">
        <v>9</v>
      </c>
      <c r="I747" s="111">
        <f t="shared" si="143"/>
        <v>0</v>
      </c>
      <c r="J747" s="111">
        <f t="shared" si="143"/>
        <v>0</v>
      </c>
      <c r="K747" s="111">
        <f t="shared" si="144"/>
        <v>0</v>
      </c>
      <c r="L747" s="83">
        <f t="shared" si="146"/>
        <v>0</v>
      </c>
      <c r="M747" s="180"/>
      <c r="N747" s="183">
        <f t="shared" si="145"/>
        <v>0</v>
      </c>
      <c r="O747" s="83"/>
      <c r="P747" s="83"/>
      <c r="Q747" s="46"/>
      <c r="R747" s="46"/>
      <c r="S747" s="82"/>
      <c r="T747" s="82"/>
      <c r="U747" s="82"/>
      <c r="V747" s="82"/>
      <c r="W747" s="82"/>
      <c r="X747" s="82"/>
      <c r="Y747" s="82"/>
      <c r="Z747" s="82"/>
      <c r="AA747" s="82"/>
      <c r="AB747" s="82"/>
      <c r="AC747" s="82"/>
      <c r="AD747" s="82"/>
      <c r="AE747" s="82"/>
      <c r="AF747" s="82"/>
      <c r="AG747" s="82"/>
    </row>
    <row r="748" spans="1:33" x14ac:dyDescent="0.25">
      <c r="A748" s="796"/>
      <c r="B748" s="796"/>
      <c r="C748" s="796"/>
      <c r="D748" s="796"/>
      <c r="E748" s="796"/>
      <c r="H748" s="152" t="s">
        <v>10</v>
      </c>
      <c r="I748" s="111">
        <f t="shared" si="143"/>
        <v>0</v>
      </c>
      <c r="J748" s="111">
        <f t="shared" si="143"/>
        <v>0</v>
      </c>
      <c r="K748" s="111">
        <f t="shared" si="144"/>
        <v>0</v>
      </c>
      <c r="L748" s="83">
        <f t="shared" si="146"/>
        <v>0</v>
      </c>
      <c r="M748" s="180"/>
      <c r="N748" s="183">
        <f t="shared" si="145"/>
        <v>0</v>
      </c>
      <c r="O748" s="83"/>
      <c r="P748" s="83"/>
      <c r="Q748" s="46"/>
      <c r="R748" s="46"/>
      <c r="S748" s="82"/>
      <c r="T748" s="82"/>
      <c r="U748" s="82"/>
      <c r="V748" s="82"/>
      <c r="W748" s="82"/>
      <c r="X748" s="82"/>
      <c r="Y748" s="82"/>
      <c r="Z748" s="82"/>
      <c r="AA748" s="82"/>
      <c r="AB748" s="82"/>
      <c r="AC748" s="82"/>
      <c r="AD748" s="82"/>
      <c r="AE748" s="82"/>
      <c r="AF748" s="82"/>
      <c r="AG748" s="82"/>
    </row>
    <row r="749" spans="1:33" x14ac:dyDescent="0.25">
      <c r="A749" s="796"/>
      <c r="B749" s="796"/>
      <c r="C749" s="796"/>
      <c r="D749" s="796"/>
      <c r="E749" s="796"/>
      <c r="H749" s="152" t="s">
        <v>11</v>
      </c>
      <c r="I749" s="111">
        <f t="shared" si="143"/>
        <v>0</v>
      </c>
      <c r="J749" s="111">
        <f t="shared" si="143"/>
        <v>0</v>
      </c>
      <c r="K749" s="111">
        <f t="shared" si="144"/>
        <v>0</v>
      </c>
      <c r="L749" s="83">
        <f t="shared" si="146"/>
        <v>0</v>
      </c>
      <c r="M749" s="180"/>
      <c r="N749" s="183">
        <f t="shared" si="145"/>
        <v>0</v>
      </c>
      <c r="O749" s="83"/>
      <c r="P749" s="83"/>
      <c r="Q749" s="46"/>
      <c r="R749" s="46"/>
      <c r="S749" s="82"/>
      <c r="T749" s="82"/>
      <c r="U749" s="82"/>
      <c r="V749" s="82"/>
      <c r="W749" s="82"/>
      <c r="X749" s="82"/>
      <c r="Y749" s="82"/>
      <c r="Z749" s="82"/>
      <c r="AA749" s="82"/>
      <c r="AB749" s="82"/>
      <c r="AC749" s="82"/>
      <c r="AD749" s="82"/>
      <c r="AE749" s="82"/>
      <c r="AF749" s="82"/>
      <c r="AG749" s="82"/>
    </row>
    <row r="750" spans="1:33" x14ac:dyDescent="0.25">
      <c r="A750" s="796"/>
      <c r="B750" s="796"/>
      <c r="C750" s="796"/>
      <c r="D750" s="796"/>
      <c r="E750" s="796"/>
      <c r="H750" s="152" t="s">
        <v>12</v>
      </c>
      <c r="I750" s="111">
        <f t="shared" si="143"/>
        <v>0</v>
      </c>
      <c r="J750" s="111">
        <f t="shared" si="143"/>
        <v>0</v>
      </c>
      <c r="K750" s="111">
        <f t="shared" si="144"/>
        <v>0</v>
      </c>
      <c r="L750" s="83">
        <f t="shared" si="146"/>
        <v>0</v>
      </c>
      <c r="M750" s="180"/>
      <c r="N750" s="183">
        <f t="shared" si="145"/>
        <v>0</v>
      </c>
      <c r="O750" s="83"/>
      <c r="P750" s="83"/>
      <c r="Q750" s="46"/>
      <c r="R750" s="46"/>
      <c r="S750" s="82"/>
      <c r="T750" s="82"/>
      <c r="U750" s="82"/>
      <c r="V750" s="82"/>
      <c r="W750" s="82"/>
      <c r="X750" s="82"/>
      <c r="Y750" s="82"/>
      <c r="Z750" s="82"/>
      <c r="AA750" s="82"/>
      <c r="AB750" s="82"/>
      <c r="AC750" s="82"/>
      <c r="AD750" s="82"/>
      <c r="AE750" s="82"/>
      <c r="AF750" s="82"/>
      <c r="AG750" s="82"/>
    </row>
    <row r="751" spans="1:33" x14ac:dyDescent="0.25">
      <c r="A751" s="796"/>
      <c r="B751" s="796"/>
      <c r="C751" s="796"/>
      <c r="D751" s="796"/>
      <c r="E751" s="796"/>
      <c r="H751" s="152" t="s">
        <v>13</v>
      </c>
      <c r="I751" s="111">
        <f t="shared" si="143"/>
        <v>0</v>
      </c>
      <c r="J751" s="111">
        <f t="shared" si="143"/>
        <v>0</v>
      </c>
      <c r="K751" s="111">
        <f t="shared" si="144"/>
        <v>0</v>
      </c>
      <c r="L751" s="83">
        <f t="shared" si="146"/>
        <v>0</v>
      </c>
      <c r="M751" s="180"/>
      <c r="N751" s="183">
        <f t="shared" si="145"/>
        <v>0</v>
      </c>
      <c r="O751" s="83"/>
      <c r="P751" s="83"/>
      <c r="Q751" s="46"/>
      <c r="R751" s="46"/>
      <c r="S751" s="82"/>
      <c r="T751" s="82"/>
      <c r="U751" s="82"/>
      <c r="V751" s="82"/>
      <c r="W751" s="82"/>
      <c r="X751" s="82"/>
      <c r="Y751" s="82"/>
      <c r="Z751" s="82"/>
      <c r="AA751" s="82"/>
      <c r="AB751" s="82"/>
      <c r="AC751" s="82"/>
      <c r="AD751" s="82"/>
      <c r="AE751" s="82"/>
      <c r="AF751" s="82"/>
      <c r="AG751" s="82"/>
    </row>
    <row r="752" spans="1:33" x14ac:dyDescent="0.25">
      <c r="A752" s="796"/>
      <c r="B752" s="796"/>
      <c r="C752" s="796"/>
      <c r="D752" s="796"/>
      <c r="E752" s="796"/>
      <c r="H752" s="187" t="s">
        <v>271</v>
      </c>
      <c r="I752" s="111">
        <f t="shared" si="143"/>
        <v>0</v>
      </c>
      <c r="J752" s="111">
        <f t="shared" si="143"/>
        <v>0</v>
      </c>
      <c r="K752" s="111">
        <f t="shared" si="144"/>
        <v>0</v>
      </c>
      <c r="L752" s="215">
        <f>K752*10</f>
        <v>0</v>
      </c>
      <c r="M752" s="180"/>
      <c r="N752" s="183">
        <f t="shared" si="145"/>
        <v>0</v>
      </c>
      <c r="O752" s="83"/>
      <c r="P752" s="83"/>
      <c r="Q752" s="46"/>
      <c r="R752" s="46"/>
      <c r="S752" s="82"/>
      <c r="T752" s="82"/>
      <c r="U752" s="82"/>
      <c r="V752" s="82"/>
      <c r="W752" s="82"/>
      <c r="X752" s="82"/>
      <c r="Y752" s="82"/>
      <c r="Z752" s="82"/>
      <c r="AA752" s="82"/>
      <c r="AB752" s="82"/>
      <c r="AC752" s="82"/>
      <c r="AD752" s="82"/>
      <c r="AE752" s="82"/>
      <c r="AF752" s="82"/>
      <c r="AG752" s="82"/>
    </row>
    <row r="753" spans="1:34" x14ac:dyDescent="0.25">
      <c r="A753" s="796"/>
      <c r="B753" s="796"/>
      <c r="C753" s="796"/>
      <c r="D753" s="796"/>
      <c r="E753" s="796"/>
      <c r="H753" s="152" t="s">
        <v>171</v>
      </c>
      <c r="I753" s="111">
        <f t="shared" si="143"/>
        <v>0</v>
      </c>
      <c r="J753" s="111">
        <f t="shared" si="143"/>
        <v>0</v>
      </c>
      <c r="K753" s="111">
        <f t="shared" si="144"/>
        <v>0</v>
      </c>
      <c r="L753" s="83">
        <f>K753*10</f>
        <v>0</v>
      </c>
      <c r="M753" s="180"/>
      <c r="N753" s="183">
        <f t="shared" si="145"/>
        <v>0</v>
      </c>
      <c r="O753" s="83"/>
      <c r="P753" s="83"/>
      <c r="Q753" s="46"/>
      <c r="R753" s="46"/>
      <c r="S753" s="82"/>
      <c r="T753" s="82"/>
      <c r="U753" s="82"/>
      <c r="V753" s="82"/>
      <c r="W753" s="82"/>
      <c r="X753" s="82"/>
      <c r="Y753" s="82"/>
      <c r="Z753" s="82"/>
      <c r="AA753" s="82"/>
      <c r="AB753" s="82"/>
      <c r="AC753" s="82"/>
      <c r="AD753" s="82"/>
      <c r="AE753" s="82"/>
      <c r="AF753" s="82"/>
      <c r="AG753" s="82"/>
    </row>
    <row r="754" spans="1:34" ht="13.8" thickBot="1" x14ac:dyDescent="0.3">
      <c r="A754" s="796"/>
      <c r="B754" s="796"/>
      <c r="C754" s="796"/>
      <c r="D754" s="796"/>
      <c r="E754" s="796"/>
      <c r="H754" s="152" t="s">
        <v>172</v>
      </c>
      <c r="I754" s="111">
        <f t="shared" si="143"/>
        <v>0</v>
      </c>
      <c r="J754" s="111">
        <f t="shared" si="143"/>
        <v>0</v>
      </c>
      <c r="K754" s="111">
        <f t="shared" si="144"/>
        <v>0</v>
      </c>
      <c r="L754" s="83">
        <f>K754*10</f>
        <v>0</v>
      </c>
      <c r="M754" s="180"/>
      <c r="N754" s="183">
        <f t="shared" si="145"/>
        <v>0</v>
      </c>
      <c r="O754" s="83"/>
      <c r="P754" s="83"/>
      <c r="Q754" s="46"/>
      <c r="R754" s="46"/>
      <c r="S754" s="82"/>
      <c r="T754" s="82"/>
      <c r="U754" s="82"/>
      <c r="V754" s="82"/>
      <c r="W754" s="82"/>
      <c r="X754" s="82"/>
      <c r="Y754" s="82"/>
      <c r="Z754" s="82"/>
      <c r="AA754" s="82"/>
      <c r="AB754" s="82"/>
      <c r="AC754" s="82"/>
      <c r="AD754" s="82"/>
      <c r="AE754" s="82"/>
      <c r="AF754" s="82"/>
      <c r="AG754" s="82"/>
    </row>
    <row r="755" spans="1:34" x14ac:dyDescent="0.25">
      <c r="A755" s="796"/>
      <c r="B755" s="796"/>
      <c r="C755" s="796"/>
      <c r="D755" s="796"/>
      <c r="E755" s="796"/>
      <c r="H755" s="115" t="s">
        <v>214</v>
      </c>
      <c r="I755" s="48">
        <f>MAX(I744:I754)</f>
        <v>0</v>
      </c>
      <c r="J755" s="188">
        <f>J653+J636+J619+J602+J585+J568+J551+J534+J517+J500</f>
        <v>0</v>
      </c>
      <c r="K755" s="784">
        <f t="shared" si="144"/>
        <v>0</v>
      </c>
      <c r="L755" s="786">
        <f>L653+L636+L619+L602+L585+L568+L551+L534+L517+L500+L670+L687+L704+L721+L738</f>
        <v>0</v>
      </c>
      <c r="M755" s="785" t="e">
        <f>AVERAGE(M738,M721,M704,M687,M670,M653,M636,M619,M602,M585,M568,M551,M534,M517,M500)</f>
        <v>#DIV/0!</v>
      </c>
      <c r="N755" s="183">
        <f>N744+N752</f>
        <v>0</v>
      </c>
      <c r="O755" s="83"/>
      <c r="P755" s="83"/>
      <c r="Q755" s="93"/>
      <c r="R755" s="93"/>
      <c r="S755" s="82"/>
      <c r="T755" s="82"/>
      <c r="U755" s="82"/>
      <c r="V755" s="82"/>
      <c r="W755" s="82"/>
      <c r="X755" s="82"/>
      <c r="Y755" s="82"/>
      <c r="Z755" s="82"/>
      <c r="AA755" s="82"/>
      <c r="AB755" s="82"/>
      <c r="AC755" s="82"/>
      <c r="AD755" s="82"/>
      <c r="AE755" s="82"/>
      <c r="AF755" s="82"/>
      <c r="AG755" s="82"/>
    </row>
    <row r="756" spans="1:34" ht="26.4" x14ac:dyDescent="0.25">
      <c r="A756" s="796"/>
      <c r="B756" s="796"/>
      <c r="C756" s="796"/>
      <c r="D756" s="796"/>
      <c r="E756" s="796"/>
      <c r="H756" s="115" t="s">
        <v>213</v>
      </c>
      <c r="I756" s="189">
        <f>MAX(I745:I751)</f>
        <v>0</v>
      </c>
      <c r="J756" s="188">
        <f>J654+J637+J620+J603+J586+J569+J552+J535+J518+J501</f>
        <v>0</v>
      </c>
      <c r="K756" s="784">
        <f t="shared" si="144"/>
        <v>0</v>
      </c>
      <c r="L756" s="787">
        <f>L654+L637+L620+L603+L586+L569+L552+L535+L518+L501+L671+L688+L705+L722+L739</f>
        <v>0</v>
      </c>
      <c r="M756" s="785" t="e">
        <f>AVERAGE(M739,M722,M705,M688,M671,M654,M637,M620,M603,M586,M569,M552,M535,M518,M501)</f>
        <v>#DIV/0!</v>
      </c>
      <c r="N756" s="183">
        <f>N745+N746+N747+N748+N749+N750+N751+N753+N754</f>
        <v>0</v>
      </c>
      <c r="O756" s="103">
        <f>O654+O637+O620+O603+O586+O569+O552+O535+O518+O501+O671+O688+O705+O722+O739</f>
        <v>0</v>
      </c>
      <c r="P756" s="103">
        <f>P654+P637+P620+P603+P586+P569+P552+P535+P518+P501+P671+P688+P705+P722+P739</f>
        <v>0</v>
      </c>
      <c r="Q756" s="103">
        <f>Q654+Q637+Q620+Q603+Q586+Q569+Q552+Q535+Q518+Q501+Q671+Q688+Q705+Q722+Q739</f>
        <v>0</v>
      </c>
      <c r="R756" s="103">
        <f>R654+R637+R620+R603+R586+R569+R552+R535+R518+R501+R671+R688+R705+R722+R739</f>
        <v>0</v>
      </c>
      <c r="S756" s="103">
        <f>S654+S637+S620+S603+S586+S569+S552+S535+S518+S501+S671+S688+S705+S722+S739</f>
        <v>0</v>
      </c>
      <c r="T756" s="103" t="e">
        <f>U756/S756</f>
        <v>#DIV/0!</v>
      </c>
      <c r="U756" s="103">
        <f>U654+U637+U620+U603+U586+U569+U552+U535+U518+U501+U671+U688+U705+U722+U739</f>
        <v>0</v>
      </c>
      <c r="V756" s="103">
        <f>V654+V637+V620+V603+V586+V569+V552+V535+V518+V501+V671+V688+V705+V722+V739</f>
        <v>0</v>
      </c>
      <c r="W756" s="103" t="e">
        <f>X756/V756</f>
        <v>#DIV/0!</v>
      </c>
      <c r="X756" s="103">
        <f>X654+X637+X620+X603+X586+X569+X552+X535+X518+X501+X671+X688+X705+X722+X739</f>
        <v>0</v>
      </c>
      <c r="Y756" s="103">
        <f>Y654+Y637+Y620+Y603+Y586+Y569+Y552+Y535+Y518+Y501+Y671+Y688+Y705+Y722+Y739</f>
        <v>0</v>
      </c>
      <c r="Z756" s="103" t="e">
        <f>AA756/Y756</f>
        <v>#DIV/0!</v>
      </c>
      <c r="AA756" s="103">
        <f>AA654+AA637+AA620+AA603+AA586+AA569+AA552+AA535+AA518+AA501+AA671+AA688+AA705+AA722+AA739</f>
        <v>0</v>
      </c>
      <c r="AB756" s="103">
        <f>AB654+AB637+AB620+AB603+AB586+AB569+AB552+AB535+AB518+AB501+AB671+AB688+AB705+AB722+AB739</f>
        <v>0</v>
      </c>
      <c r="AC756" s="103" t="e">
        <f>AD756/AB756</f>
        <v>#DIV/0!</v>
      </c>
      <c r="AD756" s="103">
        <f>AD654+AD637+AD620+AD603+AD586+AD569+AD552+AD535+AD518+AD501+AD671+AD688+AD705+AD722+AD739</f>
        <v>0</v>
      </c>
      <c r="AE756" s="103">
        <f>AE654+AE637+AE620+AE603+AE586+AE569+AE552+AE535+AE518+AE501+AE671+AE688+AE705+AE722+AE739</f>
        <v>0</v>
      </c>
      <c r="AF756" s="103" t="e">
        <f>AG756/AE756</f>
        <v>#DIV/0!</v>
      </c>
      <c r="AG756" s="103">
        <f>AG654+AG637+AG620+AG603+AG586+AG569+AG552+AG535+AG518+AG501+AG671+AG688+AG705+AG722+AG739</f>
        <v>0</v>
      </c>
    </row>
    <row r="757" spans="1:34" ht="18.75" customHeight="1" thickBot="1" x14ac:dyDescent="0.3">
      <c r="A757" s="796"/>
      <c r="B757" s="796"/>
      <c r="C757" s="796"/>
      <c r="D757" s="796"/>
      <c r="E757" s="796"/>
      <c r="L757" s="2046">
        <f>L755+L756</f>
        <v>0</v>
      </c>
      <c r="M757" s="2042" t="s">
        <v>993</v>
      </c>
      <c r="N757" s="2047">
        <f>N755/'SITE 15'!$W$4+ANALYSE!N756/'SITE 15'!$W$5</f>
        <v>0</v>
      </c>
      <c r="S757" s="93"/>
      <c r="T757" s="93"/>
      <c r="U757" s="93"/>
      <c r="V757" s="93"/>
      <c r="W757" s="93"/>
      <c r="X757" s="93"/>
      <c r="Y757" s="93" t="e">
        <f>Y756*100/L757</f>
        <v>#DIV/0!</v>
      </c>
      <c r="Z757" s="93"/>
      <c r="AA757" s="93"/>
      <c r="AB757" s="93" t="e">
        <f>AB756/SUM(J755:J756)</f>
        <v>#DIV/0!</v>
      </c>
      <c r="AC757" s="93"/>
      <c r="AD757" s="93"/>
      <c r="AE757" s="93" t="e">
        <f>AE756*100/L757</f>
        <v>#DIV/0!</v>
      </c>
      <c r="AF757" s="93"/>
      <c r="AG757" s="93"/>
      <c r="AH757" s="78" t="s">
        <v>461</v>
      </c>
    </row>
    <row r="758" spans="1:34" ht="39.6" x14ac:dyDescent="0.25">
      <c r="A758" s="796"/>
      <c r="B758" s="796"/>
      <c r="C758" s="796"/>
      <c r="D758" s="796"/>
      <c r="E758" s="796"/>
      <c r="S758" s="81" t="s">
        <v>293</v>
      </c>
      <c r="T758" s="81" t="s">
        <v>299</v>
      </c>
      <c r="U758" s="81" t="s">
        <v>300</v>
      </c>
      <c r="V758" s="81" t="s">
        <v>294</v>
      </c>
      <c r="W758" s="81" t="s">
        <v>301</v>
      </c>
      <c r="X758" s="81" t="s">
        <v>302</v>
      </c>
      <c r="Y758" s="81" t="s">
        <v>296</v>
      </c>
      <c r="Z758" s="81" t="s">
        <v>303</v>
      </c>
      <c r="AA758" s="81" t="s">
        <v>304</v>
      </c>
      <c r="AB758" s="81" t="s">
        <v>297</v>
      </c>
      <c r="AC758" s="81" t="s">
        <v>305</v>
      </c>
      <c r="AD758" s="81" t="s">
        <v>306</v>
      </c>
      <c r="AE758" s="81" t="s">
        <v>295</v>
      </c>
      <c r="AF758" s="81" t="s">
        <v>307</v>
      </c>
      <c r="AG758" s="175" t="s">
        <v>308</v>
      </c>
      <c r="AH758" s="77">
        <v>2018</v>
      </c>
    </row>
    <row r="759" spans="1:34" x14ac:dyDescent="0.25">
      <c r="A759" s="796"/>
      <c r="B759" s="796"/>
      <c r="C759" s="796"/>
      <c r="D759" s="796"/>
      <c r="E759" s="796"/>
      <c r="H759" s="83" t="s">
        <v>329</v>
      </c>
      <c r="I759" s="83" t="s">
        <v>311</v>
      </c>
      <c r="J759" s="83" t="s">
        <v>312</v>
      </c>
      <c r="K759" s="83" t="s">
        <v>313</v>
      </c>
      <c r="M759" s="789"/>
      <c r="N759" s="789"/>
      <c r="R759" s="82" t="s">
        <v>517</v>
      </c>
      <c r="S759" s="88"/>
      <c r="T759" s="88"/>
      <c r="U759" s="88"/>
      <c r="V759" s="88"/>
      <c r="W759" s="88"/>
      <c r="X759" s="88"/>
      <c r="Y759" s="88"/>
      <c r="Z759" s="88"/>
      <c r="AA759" s="88"/>
      <c r="AB759" s="88"/>
      <c r="AC759" s="88"/>
      <c r="AD759" s="88"/>
      <c r="AE759" s="88"/>
      <c r="AF759" s="88"/>
      <c r="AG759" s="88"/>
      <c r="AH759" s="78" t="s">
        <v>462</v>
      </c>
    </row>
    <row r="760" spans="1:34" ht="26.4" x14ac:dyDescent="0.25">
      <c r="A760" s="796"/>
      <c r="B760" s="796"/>
      <c r="C760" s="796"/>
      <c r="D760" s="796"/>
      <c r="E760" s="796"/>
      <c r="H760" s="83" t="s">
        <v>310</v>
      </c>
      <c r="I760" s="173">
        <f>(S756+V756)-(Q756+R756)</f>
        <v>0</v>
      </c>
      <c r="J760" s="205"/>
      <c r="K760" s="205">
        <f>I760*J760</f>
        <v>0</v>
      </c>
      <c r="M760" s="914"/>
      <c r="N760" s="914"/>
      <c r="R760" s="82" t="s">
        <v>518</v>
      </c>
      <c r="S760" s="88">
        <f t="shared" ref="S760:AG760" si="147">S756-S759</f>
        <v>0</v>
      </c>
      <c r="T760" s="88" t="e">
        <f t="shared" si="147"/>
        <v>#DIV/0!</v>
      </c>
      <c r="U760" s="88">
        <f t="shared" si="147"/>
        <v>0</v>
      </c>
      <c r="V760" s="88">
        <f t="shared" si="147"/>
        <v>0</v>
      </c>
      <c r="W760" s="88" t="e">
        <f t="shared" si="147"/>
        <v>#DIV/0!</v>
      </c>
      <c r="X760" s="88">
        <f t="shared" si="147"/>
        <v>0</v>
      </c>
      <c r="Y760" s="88">
        <f t="shared" si="147"/>
        <v>0</v>
      </c>
      <c r="Z760" s="88" t="e">
        <f t="shared" si="147"/>
        <v>#DIV/0!</v>
      </c>
      <c r="AA760" s="88">
        <f t="shared" si="147"/>
        <v>0</v>
      </c>
      <c r="AB760" s="88">
        <f t="shared" si="147"/>
        <v>0</v>
      </c>
      <c r="AC760" s="88" t="e">
        <f t="shared" si="147"/>
        <v>#DIV/0!</v>
      </c>
      <c r="AD760" s="88">
        <f t="shared" si="147"/>
        <v>0</v>
      </c>
      <c r="AE760" s="88">
        <f t="shared" si="147"/>
        <v>0</v>
      </c>
      <c r="AF760" s="88" t="e">
        <f t="shared" si="147"/>
        <v>#DIV/0!</v>
      </c>
      <c r="AG760" s="88">
        <f t="shared" si="147"/>
        <v>0</v>
      </c>
    </row>
    <row r="761" spans="1:34" x14ac:dyDescent="0.25">
      <c r="A761" s="796"/>
      <c r="B761" s="796"/>
      <c r="C761" s="796"/>
      <c r="D761" s="796"/>
      <c r="E761" s="796"/>
      <c r="H761" s="83" t="s">
        <v>314</v>
      </c>
      <c r="I761" s="205">
        <f>Y756</f>
        <v>0</v>
      </c>
      <c r="J761" s="205"/>
      <c r="K761" s="205">
        <f>I761*J761</f>
        <v>0</v>
      </c>
      <c r="M761" s="914"/>
      <c r="N761" s="914"/>
    </row>
    <row r="762" spans="1:34" x14ac:dyDescent="0.25">
      <c r="A762" s="796"/>
      <c r="B762" s="796"/>
      <c r="C762" s="796"/>
      <c r="D762" s="796"/>
      <c r="E762" s="796"/>
      <c r="H762" s="83" t="s">
        <v>315</v>
      </c>
      <c r="I762" s="205">
        <f>AB756</f>
        <v>0</v>
      </c>
      <c r="J762" s="205"/>
      <c r="K762" s="205">
        <f>I762*J762</f>
        <v>0</v>
      </c>
      <c r="M762" s="914"/>
      <c r="N762" s="914"/>
    </row>
    <row r="763" spans="1:34" x14ac:dyDescent="0.25">
      <c r="A763" s="796"/>
      <c r="B763" s="796"/>
      <c r="C763" s="796"/>
      <c r="D763" s="796"/>
      <c r="E763" s="796"/>
      <c r="H763" s="83" t="s">
        <v>316</v>
      </c>
      <c r="I763" s="205">
        <f>AE756</f>
        <v>0</v>
      </c>
      <c r="J763" s="205"/>
      <c r="K763" s="205">
        <f>I763*J763</f>
        <v>0</v>
      </c>
      <c r="M763" s="945" t="s">
        <v>549</v>
      </c>
      <c r="N763" s="183">
        <f>'SITE 15'!N440</f>
        <v>0</v>
      </c>
    </row>
    <row r="764" spans="1:34" x14ac:dyDescent="0.25">
      <c r="A764" s="796"/>
      <c r="B764" s="796"/>
      <c r="C764" s="796"/>
      <c r="D764" s="796"/>
      <c r="E764" s="796"/>
      <c r="H764" s="915" t="s">
        <v>525</v>
      </c>
      <c r="I764" s="916"/>
      <c r="J764" s="916"/>
      <c r="K764" s="916">
        <f>N764-N763</f>
        <v>0</v>
      </c>
      <c r="M764" s="945" t="s">
        <v>550</v>
      </c>
      <c r="N764" s="183">
        <f>N756+N755</f>
        <v>0</v>
      </c>
      <c r="O764" s="183" t="s">
        <v>317</v>
      </c>
      <c r="P764" s="183" t="s">
        <v>526</v>
      </c>
    </row>
    <row r="765" spans="1:34" x14ac:dyDescent="0.25">
      <c r="A765" s="796"/>
      <c r="B765" s="796"/>
      <c r="C765" s="796"/>
      <c r="D765" s="796"/>
      <c r="E765" s="796"/>
      <c r="H765" s="2200" t="s">
        <v>1044</v>
      </c>
      <c r="I765" s="183"/>
      <c r="J765" s="183"/>
      <c r="K765" s="183">
        <f>L765</f>
        <v>0</v>
      </c>
      <c r="L765" s="183">
        <f>-'ANALYSE BT'!F12</f>
        <v>0</v>
      </c>
      <c r="M765" s="945" t="s">
        <v>526</v>
      </c>
      <c r="N765" s="183">
        <f>(N764/O765)*P765</f>
        <v>0</v>
      </c>
      <c r="O765" s="183">
        <f>'SITE 15'!$W$4</f>
        <v>0.54900000000000004</v>
      </c>
      <c r="P765" s="183">
        <f>'SITE 15'!$X$4</f>
        <v>0</v>
      </c>
    </row>
    <row r="766" spans="1:34" x14ac:dyDescent="0.25">
      <c r="A766" s="796"/>
      <c r="B766" s="796"/>
      <c r="C766" s="796"/>
      <c r="D766" s="796"/>
      <c r="E766" s="796"/>
      <c r="H766" s="913" t="s">
        <v>338</v>
      </c>
      <c r="I766" s="917" t="e">
        <f>L742</f>
        <v>#DIV/0!</v>
      </c>
      <c r="J766" s="917"/>
      <c r="K766" s="917">
        <f>IF(J766=0,0,(I766-J766)*L757)</f>
        <v>0</v>
      </c>
      <c r="M766" s="945"/>
      <c r="N766" s="914"/>
      <c r="O766" s="78" t="s">
        <v>531</v>
      </c>
    </row>
    <row r="767" spans="1:34" x14ac:dyDescent="0.25">
      <c r="A767" s="796"/>
      <c r="B767" s="796"/>
      <c r="C767" s="796"/>
      <c r="D767" s="796"/>
      <c r="E767" s="796"/>
      <c r="H767" s="83" t="s">
        <v>450</v>
      </c>
      <c r="I767" s="205" t="e">
        <f>'SITE 15'!N444/L757</f>
        <v>#DIV/0!</v>
      </c>
      <c r="J767" s="205"/>
      <c r="K767" s="205"/>
      <c r="M767" s="945" t="s">
        <v>555</v>
      </c>
      <c r="N767" s="922"/>
      <c r="O767" s="922" t="e">
        <f>N767-I767</f>
        <v>#DIV/0!</v>
      </c>
    </row>
    <row r="768" spans="1:34" x14ac:dyDescent="0.25">
      <c r="A768" s="796"/>
      <c r="B768" s="796"/>
      <c r="C768" s="796"/>
      <c r="D768" s="796"/>
      <c r="E768" s="796"/>
      <c r="H768" s="83"/>
      <c r="I768" s="205"/>
      <c r="J768" s="205"/>
      <c r="K768" s="205"/>
      <c r="M768" s="945"/>
      <c r="N768" s="914"/>
      <c r="O768" s="923" t="s">
        <v>532</v>
      </c>
    </row>
    <row r="769" spans="1:35" ht="26.4" x14ac:dyDescent="0.25">
      <c r="A769" s="796"/>
      <c r="B769" s="796"/>
      <c r="C769" s="796"/>
      <c r="D769" s="796"/>
      <c r="E769" s="796"/>
      <c r="H769" s="950" t="s">
        <v>556</v>
      </c>
      <c r="I769" s="951"/>
      <c r="J769" s="951"/>
      <c r="K769" s="951"/>
      <c r="M769" s="948" t="s">
        <v>553</v>
      </c>
      <c r="N769" s="949">
        <f>'SITE 15'!N442</f>
        <v>0</v>
      </c>
    </row>
    <row r="770" spans="1:35" x14ac:dyDescent="0.25">
      <c r="A770" s="796"/>
      <c r="B770" s="796"/>
      <c r="C770" s="796"/>
      <c r="D770" s="796"/>
      <c r="E770" s="796"/>
      <c r="H770" s="83" t="s">
        <v>321</v>
      </c>
      <c r="I770" s="205"/>
      <c r="J770" s="205"/>
      <c r="K770" s="205"/>
      <c r="M770" s="948" t="s">
        <v>552</v>
      </c>
      <c r="N770" s="949"/>
    </row>
    <row r="771" spans="1:35" x14ac:dyDescent="0.25">
      <c r="A771" s="796"/>
      <c r="B771" s="796"/>
      <c r="C771" s="796"/>
      <c r="D771" s="796"/>
      <c r="E771" s="796"/>
      <c r="H771" s="83" t="s">
        <v>456</v>
      </c>
      <c r="I771" s="205"/>
      <c r="J771" s="205"/>
      <c r="K771" s="205"/>
      <c r="M771" s="948" t="s">
        <v>554</v>
      </c>
      <c r="N771" s="949">
        <f>N770-N769</f>
        <v>0</v>
      </c>
    </row>
    <row r="772" spans="1:35" x14ac:dyDescent="0.25">
      <c r="A772" s="796"/>
      <c r="B772" s="796"/>
      <c r="C772" s="796"/>
      <c r="D772" s="796"/>
      <c r="E772" s="796"/>
      <c r="H772" s="83" t="s">
        <v>457</v>
      </c>
      <c r="I772" s="205"/>
      <c r="J772" s="205"/>
      <c r="K772" s="205"/>
      <c r="M772" s="946"/>
      <c r="N772" s="947"/>
    </row>
    <row r="773" spans="1:35" x14ac:dyDescent="0.25">
      <c r="A773" s="796"/>
      <c r="B773" s="796"/>
      <c r="C773" s="796"/>
      <c r="D773" s="796"/>
      <c r="E773" s="796"/>
      <c r="H773" s="83" t="s">
        <v>458</v>
      </c>
      <c r="I773" s="205"/>
      <c r="J773" s="205"/>
      <c r="K773" s="205"/>
    </row>
    <row r="774" spans="1:35" x14ac:dyDescent="0.25">
      <c r="A774" s="796"/>
      <c r="B774" s="796"/>
      <c r="C774" s="796"/>
      <c r="D774" s="796"/>
      <c r="E774" s="796"/>
      <c r="H774" s="83" t="s">
        <v>14</v>
      </c>
      <c r="I774" s="205"/>
      <c r="J774" s="205"/>
      <c r="K774" s="205">
        <f>SUM(K760:K773)</f>
        <v>0</v>
      </c>
      <c r="M774" s="2165" t="s">
        <v>1025</v>
      </c>
      <c r="N774" s="2166">
        <f>'SITE 15'!N443</f>
        <v>0</v>
      </c>
      <c r="AH774" s="924"/>
      <c r="AI774" s="925"/>
    </row>
    <row r="775" spans="1:35" ht="20.25" customHeight="1" x14ac:dyDescent="0.25">
      <c r="A775" s="842" t="s">
        <v>415</v>
      </c>
      <c r="B775" s="841"/>
      <c r="C775" s="825"/>
      <c r="D775" s="825"/>
      <c r="E775" s="795"/>
      <c r="M775" s="2165" t="s">
        <v>1057</v>
      </c>
      <c r="N775" s="2166">
        <f>N774+K765</f>
        <v>0</v>
      </c>
    </row>
    <row r="776" spans="1:35" ht="145.19999999999999" x14ac:dyDescent="0.25">
      <c r="A776" s="82" t="s">
        <v>330</v>
      </c>
      <c r="B776" s="82" t="s">
        <v>331</v>
      </c>
      <c r="C776" s="83" t="s">
        <v>326</v>
      </c>
      <c r="D776" s="83" t="s">
        <v>327</v>
      </c>
      <c r="E776" s="797"/>
      <c r="F776" s="2196" t="s">
        <v>1037</v>
      </c>
      <c r="H776" s="83" t="s">
        <v>322</v>
      </c>
      <c r="I776" s="2185" t="s">
        <v>1034</v>
      </c>
      <c r="J776" s="83" t="s">
        <v>326</v>
      </c>
      <c r="K776" s="83" t="s">
        <v>327</v>
      </c>
      <c r="L776" s="83" t="s">
        <v>373</v>
      </c>
      <c r="M776" s="211" t="s">
        <v>335</v>
      </c>
      <c r="N776" s="83" t="s">
        <v>328</v>
      </c>
      <c r="O776" s="211" t="s">
        <v>353</v>
      </c>
      <c r="P776" s="83" t="s">
        <v>337</v>
      </c>
      <c r="R776" s="82" t="s">
        <v>485</v>
      </c>
      <c r="S776" s="82" t="s">
        <v>486</v>
      </c>
      <c r="T776" s="82" t="s">
        <v>487</v>
      </c>
      <c r="U776" s="82" t="s">
        <v>488</v>
      </c>
      <c r="V776" s="82" t="s">
        <v>489</v>
      </c>
      <c r="W776" s="82" t="s">
        <v>490</v>
      </c>
      <c r="X776" s="82" t="s">
        <v>491</v>
      </c>
    </row>
    <row r="777" spans="1:35" ht="26.4" x14ac:dyDescent="0.25">
      <c r="A777" s="82"/>
      <c r="B777" s="82"/>
      <c r="C777" s="82" t="e">
        <f>A777/B777</f>
        <v>#DIV/0!</v>
      </c>
      <c r="D777" s="82" t="e">
        <f>C777*14</f>
        <v>#DIV/0!</v>
      </c>
      <c r="E777" s="801"/>
      <c r="F777" s="2194">
        <f>I742</f>
        <v>0</v>
      </c>
      <c r="H777" s="2220" t="s">
        <v>1056</v>
      </c>
      <c r="I777" s="103">
        <f>I742+N774</f>
        <v>0</v>
      </c>
      <c r="J777" s="103" t="e">
        <f>I777/L757</f>
        <v>#DIV/0!</v>
      </c>
      <c r="K777" s="103" t="e">
        <f>J777*8</f>
        <v>#DIV/0!</v>
      </c>
      <c r="L777" s="207" t="e">
        <f>Y756/(L757/8)</f>
        <v>#DIV/0!</v>
      </c>
      <c r="M777" s="84" t="e">
        <f>AE756/(I755+I756)</f>
        <v>#DIV/0!</v>
      </c>
      <c r="N777" s="84" t="e">
        <f>AB756/(J755+J756)</f>
        <v>#DIV/0!</v>
      </c>
      <c r="O777" s="84" t="e">
        <f>P777*((J742/L757)*8)</f>
        <v>#DIV/0!</v>
      </c>
      <c r="P777" s="83" t="e">
        <f>M742/K742</f>
        <v>#DIV/0!</v>
      </c>
      <c r="R777" s="886" t="str">
        <f>$H$741</f>
        <v>CAL 3/5 ANS</v>
      </c>
      <c r="S777" s="886" t="s">
        <v>493</v>
      </c>
      <c r="T777" s="885">
        <f>$L$757</f>
        <v>0</v>
      </c>
      <c r="U777" s="885"/>
      <c r="V777" s="885">
        <f>M742</f>
        <v>0</v>
      </c>
      <c r="W777" s="885"/>
      <c r="X777" s="885"/>
    </row>
    <row r="778" spans="1:35" ht="26.4" x14ac:dyDescent="0.25">
      <c r="A778" s="879" t="s">
        <v>465</v>
      </c>
      <c r="B778" s="878"/>
      <c r="C778" s="878"/>
      <c r="D778" s="878"/>
      <c r="E778" s="796"/>
      <c r="F778" s="2195">
        <f>F777-K774</f>
        <v>0</v>
      </c>
      <c r="H778" s="2220" t="s">
        <v>1055</v>
      </c>
      <c r="I778" s="103">
        <f>I777-K774+K765</f>
        <v>0</v>
      </c>
      <c r="J778" s="209" t="e">
        <f>I778/L757</f>
        <v>#DIV/0!</v>
      </c>
      <c r="K778" s="103" t="e">
        <f>J778*8</f>
        <v>#DIV/0!</v>
      </c>
      <c r="L778" s="207" t="e">
        <f>(Y756-I761)/(L757/8)</f>
        <v>#DIV/0!</v>
      </c>
      <c r="M778" s="84" t="e">
        <f>(AE756-I763)/(I755+I756)</f>
        <v>#DIV/0!</v>
      </c>
      <c r="N778" s="84" t="e">
        <f>(AB756-I762)/(J755+J756)</f>
        <v>#DIV/0!</v>
      </c>
      <c r="O778" s="84" t="e">
        <f>P778*(((J742-K774)/L757)*8)</f>
        <v>#DIV/0!</v>
      </c>
      <c r="P778" s="83" t="e">
        <f>(M742-K766)/(K742-SUM(K760:K763))</f>
        <v>#DIV/0!</v>
      </c>
      <c r="R778" s="886" t="str">
        <f>$H$741</f>
        <v>CAL 3/5 ANS</v>
      </c>
      <c r="S778" s="885" t="s">
        <v>492</v>
      </c>
      <c r="T778" s="885">
        <f>$L$757</f>
        <v>0</v>
      </c>
      <c r="U778" s="885">
        <f>S756+V756</f>
        <v>0</v>
      </c>
      <c r="V778" s="885">
        <f>U756+X756</f>
        <v>0</v>
      </c>
      <c r="W778" s="885"/>
      <c r="X778" s="885"/>
    </row>
    <row r="779" spans="1:35" ht="26.4" x14ac:dyDescent="0.25">
      <c r="A779" s="879" t="s">
        <v>466</v>
      </c>
      <c r="B779" s="878"/>
      <c r="C779" s="878"/>
      <c r="D779" s="878"/>
      <c r="E779" s="796"/>
      <c r="H779" s="83" t="s">
        <v>336</v>
      </c>
      <c r="I779" s="210" t="e">
        <f>(I778-A777)/A777</f>
        <v>#DIV/0!</v>
      </c>
      <c r="J779" s="210" t="e">
        <f>(J778-C777)/C777</f>
        <v>#DIV/0!</v>
      </c>
      <c r="K779" s="83"/>
      <c r="L779" s="83"/>
      <c r="M779" s="83"/>
      <c r="N779" s="83"/>
      <c r="O779" s="83"/>
      <c r="P779" s="83"/>
      <c r="R779" s="886" t="str">
        <f>$H$741</f>
        <v>CAL 3/5 ANS</v>
      </c>
      <c r="S779" s="885" t="s">
        <v>21</v>
      </c>
      <c r="T779" s="885">
        <f>$L$757</f>
        <v>0</v>
      </c>
      <c r="U779" s="885">
        <f>Y756</f>
        <v>0</v>
      </c>
      <c r="V779" s="885">
        <f>AA756</f>
        <v>0</v>
      </c>
      <c r="W779" s="885"/>
      <c r="X779" s="885"/>
    </row>
    <row r="780" spans="1:35" ht="26.4" x14ac:dyDescent="0.25">
      <c r="A780" s="796"/>
      <c r="B780" s="796"/>
      <c r="C780" s="796"/>
      <c r="D780" s="796"/>
      <c r="E780" s="796"/>
      <c r="R780" s="886" t="str">
        <f>$H$741</f>
        <v>CAL 3/5 ANS</v>
      </c>
      <c r="S780" s="885" t="s">
        <v>316</v>
      </c>
      <c r="T780" s="885">
        <f>$L$757</f>
        <v>0</v>
      </c>
      <c r="U780" s="885">
        <f>AE756</f>
        <v>0</v>
      </c>
      <c r="V780" s="885">
        <f>AG756</f>
        <v>0</v>
      </c>
      <c r="W780" s="885"/>
      <c r="X780" s="885"/>
    </row>
    <row r="781" spans="1:35" ht="26.4" x14ac:dyDescent="0.25">
      <c r="A781" s="796"/>
      <c r="B781" s="796"/>
      <c r="C781" s="796"/>
      <c r="D781" s="796"/>
      <c r="E781" s="796"/>
      <c r="R781" s="886" t="str">
        <f>$H$741</f>
        <v>CAL 3/5 ANS</v>
      </c>
      <c r="S781" s="885" t="s">
        <v>315</v>
      </c>
      <c r="T781" s="885">
        <f>SUM(J755:J756)</f>
        <v>0</v>
      </c>
      <c r="U781" s="885">
        <f>AB756</f>
        <v>0</v>
      </c>
      <c r="V781" s="885">
        <f>AD756</f>
        <v>0</v>
      </c>
      <c r="W781" s="885"/>
      <c r="X781" s="885"/>
    </row>
    <row r="782" spans="1:35" ht="86.25" customHeight="1" x14ac:dyDescent="0.25">
      <c r="A782" s="796"/>
      <c r="B782" s="796"/>
      <c r="C782" s="796"/>
      <c r="D782" s="796"/>
      <c r="E782" s="796"/>
      <c r="F782" s="2685" t="s">
        <v>409</v>
      </c>
      <c r="G782" s="2686"/>
      <c r="H782" s="2686"/>
      <c r="I782" s="778" t="s">
        <v>323</v>
      </c>
      <c r="J782" s="777" t="s">
        <v>326</v>
      </c>
      <c r="K782" s="777" t="s">
        <v>327</v>
      </c>
    </row>
    <row r="783" spans="1:35" x14ac:dyDescent="0.25">
      <c r="A783" s="796"/>
      <c r="B783" s="796"/>
      <c r="C783" s="796"/>
      <c r="D783" s="796"/>
      <c r="E783" s="796"/>
      <c r="F783" s="2694" t="e">
        <f>J779</f>
        <v>#DIV/0!</v>
      </c>
      <c r="G783" s="2689" t="s">
        <v>408</v>
      </c>
      <c r="H783" s="779" t="s">
        <v>325</v>
      </c>
      <c r="I783" s="781">
        <f>I777</f>
        <v>0</v>
      </c>
      <c r="J783" s="781" t="e">
        <f>I783/L757</f>
        <v>#DIV/0!</v>
      </c>
      <c r="K783" s="781" t="e">
        <f>J783*8</f>
        <v>#DIV/0!</v>
      </c>
    </row>
    <row r="784" spans="1:35" x14ac:dyDescent="0.25">
      <c r="A784" s="796"/>
      <c r="B784" s="796"/>
      <c r="C784" s="796"/>
      <c r="D784" s="796"/>
      <c r="E784" s="796"/>
      <c r="F784" s="2694"/>
      <c r="G784" s="2689"/>
      <c r="H784" s="779" t="s">
        <v>482</v>
      </c>
      <c r="I784" s="781"/>
      <c r="J784" s="781"/>
      <c r="K784" s="781"/>
    </row>
    <row r="785" spans="1:35" x14ac:dyDescent="0.25">
      <c r="A785" s="796"/>
      <c r="B785" s="796"/>
      <c r="C785" s="796"/>
      <c r="D785" s="796"/>
      <c r="E785" s="796"/>
      <c r="F785" s="2694"/>
      <c r="G785" s="2689"/>
      <c r="H785" s="779" t="s">
        <v>527</v>
      </c>
      <c r="I785" s="183"/>
      <c r="J785" s="781"/>
      <c r="K785" s="781"/>
    </row>
    <row r="786" spans="1:35" ht="39.6" x14ac:dyDescent="0.25">
      <c r="A786" s="796"/>
      <c r="B786" s="796"/>
      <c r="C786" s="796"/>
      <c r="D786" s="796"/>
      <c r="E786" s="796"/>
      <c r="F786" s="2694"/>
      <c r="G786" s="2689"/>
      <c r="H786" s="779" t="s">
        <v>460</v>
      </c>
      <c r="I786" s="781"/>
      <c r="J786" s="781"/>
      <c r="K786" s="781"/>
      <c r="AH786" s="82" t="s">
        <v>540</v>
      </c>
      <c r="AI786" s="82" t="s">
        <v>542</v>
      </c>
    </row>
    <row r="787" spans="1:35" x14ac:dyDescent="0.25">
      <c r="A787" s="796"/>
      <c r="B787" s="796"/>
      <c r="C787" s="796"/>
      <c r="D787" s="796"/>
      <c r="E787" s="796"/>
      <c r="F787" s="2695"/>
      <c r="G787" s="2690"/>
      <c r="H787" s="777" t="s">
        <v>324</v>
      </c>
      <c r="I787" s="780" t="e">
        <f>(L757*(C777+(C777*F783)))+I785</f>
        <v>#DIV/0!</v>
      </c>
      <c r="J787" s="781" t="e">
        <f>I787/L757</f>
        <v>#DIV/0!</v>
      </c>
      <c r="K787" s="781" t="e">
        <f>J787*8</f>
        <v>#DIV/0!</v>
      </c>
      <c r="AH787" s="84">
        <f>N765</f>
        <v>0</v>
      </c>
      <c r="AI787" s="926" t="e">
        <f>I787-AH787</f>
        <v>#DIV/0!</v>
      </c>
    </row>
    <row r="788" spans="1:35" x14ac:dyDescent="0.25">
      <c r="A788" s="796"/>
      <c r="B788" s="796"/>
      <c r="C788" s="796"/>
      <c r="D788" s="796"/>
      <c r="E788" s="796"/>
      <c r="F788" s="2695"/>
      <c r="G788" s="2690"/>
      <c r="H788" s="777" t="s">
        <v>336</v>
      </c>
      <c r="I788" s="782" t="e">
        <f>(I787-A777)/A777</f>
        <v>#DIV/0!</v>
      </c>
      <c r="J788" s="782" t="e">
        <f>(J787-C777)/C777</f>
        <v>#DIV/0!</v>
      </c>
      <c r="K788" s="214"/>
    </row>
    <row r="789" spans="1:35" x14ac:dyDescent="0.25">
      <c r="A789" s="796"/>
      <c r="B789" s="796"/>
      <c r="C789" s="796"/>
      <c r="D789" s="796"/>
      <c r="E789" s="796"/>
    </row>
    <row r="790" spans="1:35" x14ac:dyDescent="0.25">
      <c r="A790" s="796"/>
      <c r="B790" s="796"/>
      <c r="C790" s="796"/>
      <c r="D790" s="796"/>
      <c r="E790" s="796"/>
    </row>
    <row r="791" spans="1:35" x14ac:dyDescent="0.25">
      <c r="A791" s="796"/>
      <c r="B791" s="796"/>
      <c r="C791" s="796"/>
      <c r="D791" s="796"/>
      <c r="E791" s="796"/>
    </row>
    <row r="792" spans="1:35" ht="21" x14ac:dyDescent="0.25">
      <c r="A792" s="796"/>
      <c r="B792" s="796"/>
      <c r="C792" s="796"/>
      <c r="D792" s="796"/>
      <c r="E792" s="796"/>
      <c r="F792" s="2696"/>
      <c r="G792" s="2697"/>
      <c r="H792" s="2697"/>
      <c r="I792" s="100"/>
      <c r="J792" s="100"/>
      <c r="K792" s="100"/>
    </row>
    <row r="793" spans="1:35" ht="12.75" customHeight="1" x14ac:dyDescent="0.25">
      <c r="A793" s="796"/>
      <c r="B793" s="796"/>
      <c r="C793" s="796"/>
      <c r="D793" s="796"/>
      <c r="E793" s="796"/>
      <c r="F793" s="2698"/>
      <c r="G793" s="2699"/>
      <c r="H793" s="100"/>
      <c r="I793" s="321"/>
      <c r="J793" s="321"/>
      <c r="K793" s="321"/>
    </row>
    <row r="794" spans="1:35" ht="12.75" customHeight="1" x14ac:dyDescent="0.25">
      <c r="A794" s="796"/>
      <c r="B794" s="796"/>
      <c r="C794" s="796"/>
      <c r="D794" s="796"/>
      <c r="E794" s="796"/>
      <c r="F794" s="2698"/>
      <c r="G794" s="2699"/>
      <c r="H794" s="100"/>
      <c r="I794" s="321"/>
      <c r="J794" s="321"/>
      <c r="K794" s="321"/>
    </row>
    <row r="795" spans="1:35" ht="12.75" customHeight="1" x14ac:dyDescent="0.25">
      <c r="A795" s="796"/>
      <c r="B795" s="796"/>
      <c r="C795" s="796"/>
      <c r="D795" s="796"/>
      <c r="E795" s="796"/>
      <c r="F795" s="2698"/>
      <c r="G795" s="2699"/>
      <c r="H795" s="100"/>
      <c r="I795" s="321"/>
      <c r="J795" s="321"/>
      <c r="K795" s="321"/>
    </row>
    <row r="796" spans="1:35" ht="12.75" customHeight="1" x14ac:dyDescent="0.25">
      <c r="A796" s="796"/>
      <c r="B796" s="796"/>
      <c r="C796" s="796"/>
      <c r="D796" s="796"/>
      <c r="E796" s="796"/>
      <c r="F796" s="2698"/>
      <c r="G796" s="2699"/>
      <c r="H796" s="100"/>
      <c r="I796" s="321"/>
      <c r="J796" s="321"/>
      <c r="K796" s="321"/>
    </row>
    <row r="797" spans="1:35" ht="12.75" customHeight="1" x14ac:dyDescent="0.25">
      <c r="A797" s="796"/>
      <c r="B797" s="796"/>
      <c r="C797" s="796"/>
      <c r="D797" s="796"/>
      <c r="E797" s="796"/>
      <c r="F797" s="2698"/>
      <c r="G797" s="2699"/>
      <c r="H797" s="100"/>
      <c r="I797" s="321"/>
      <c r="J797" s="321"/>
      <c r="K797" s="321"/>
    </row>
    <row r="798" spans="1:35" ht="12.75" customHeight="1" x14ac:dyDescent="0.25">
      <c r="A798" s="796"/>
      <c r="B798" s="796"/>
      <c r="C798" s="796"/>
      <c r="D798" s="796"/>
      <c r="E798" s="796"/>
      <c r="F798" s="2698"/>
      <c r="G798" s="2699"/>
      <c r="H798" s="100"/>
      <c r="I798" s="783"/>
      <c r="J798" s="783"/>
      <c r="K798" s="100"/>
    </row>
    <row r="799" spans="1:35" x14ac:dyDescent="0.25">
      <c r="A799" s="796"/>
      <c r="B799" s="796"/>
      <c r="C799" s="796"/>
      <c r="D799" s="796"/>
      <c r="E799" s="796"/>
    </row>
    <row r="800" spans="1:35" x14ac:dyDescent="0.25">
      <c r="A800" s="796"/>
      <c r="B800" s="796"/>
      <c r="C800" s="796"/>
      <c r="D800" s="796"/>
      <c r="E800" s="796"/>
    </row>
    <row r="801" spans="1:33" x14ac:dyDescent="0.25">
      <c r="A801" s="796"/>
      <c r="B801" s="796"/>
      <c r="C801" s="796"/>
      <c r="D801" s="796"/>
      <c r="E801" s="796"/>
    </row>
    <row r="802" spans="1:33" x14ac:dyDescent="0.25">
      <c r="A802" s="796"/>
      <c r="B802" s="796"/>
      <c r="C802" s="796"/>
      <c r="D802" s="796"/>
      <c r="E802" s="796"/>
    </row>
    <row r="803" spans="1:33" x14ac:dyDescent="0.25">
      <c r="A803" s="796"/>
      <c r="B803" s="796"/>
      <c r="C803" s="796"/>
      <c r="D803" s="796"/>
      <c r="E803" s="796"/>
    </row>
    <row r="804" spans="1:33" x14ac:dyDescent="0.25">
      <c r="A804" s="796"/>
      <c r="B804" s="796"/>
      <c r="C804" s="796"/>
      <c r="D804" s="796"/>
      <c r="E804" s="796"/>
    </row>
    <row r="805" spans="1:33" x14ac:dyDescent="0.25">
      <c r="A805" s="796"/>
      <c r="B805" s="796"/>
      <c r="C805" s="796"/>
      <c r="D805" s="796"/>
      <c r="E805" s="796"/>
    </row>
    <row r="806" spans="1:33" x14ac:dyDescent="0.25">
      <c r="A806" s="796"/>
      <c r="B806" s="796"/>
      <c r="C806" s="796"/>
      <c r="D806" s="796"/>
      <c r="E806" s="796"/>
    </row>
    <row r="807" spans="1:33" ht="13.8" thickBot="1" x14ac:dyDescent="0.3">
      <c r="A807" s="796"/>
      <c r="B807" s="796"/>
      <c r="C807" s="796"/>
      <c r="D807" s="796"/>
      <c r="E807" s="796"/>
    </row>
    <row r="808" spans="1:33" ht="18" thickTop="1" x14ac:dyDescent="0.25">
      <c r="A808" s="827"/>
      <c r="B808" s="827"/>
      <c r="C808" s="827"/>
      <c r="D808" s="827"/>
      <c r="E808" s="827"/>
      <c r="F808" s="828"/>
      <c r="G808" s="828"/>
      <c r="H808" s="829"/>
      <c r="I808" s="830"/>
      <c r="J808" s="830"/>
      <c r="K808" s="830"/>
      <c r="L808" s="830"/>
      <c r="M808" s="830"/>
      <c r="N808" s="830"/>
      <c r="O808" s="830"/>
      <c r="P808" s="830"/>
      <c r="Q808" s="828"/>
      <c r="R808" s="828"/>
      <c r="S808" s="828"/>
      <c r="T808" s="828"/>
      <c r="U808" s="828"/>
      <c r="V808" s="828"/>
      <c r="W808" s="828"/>
      <c r="X808" s="828"/>
      <c r="Y808" s="828"/>
      <c r="Z808" s="828"/>
      <c r="AA808" s="828"/>
      <c r="AB808" s="828"/>
      <c r="AC808" s="828"/>
      <c r="AD808" s="828"/>
      <c r="AE808" s="828"/>
      <c r="AF808" s="828"/>
      <c r="AG808" s="828"/>
    </row>
    <row r="809" spans="1:33" ht="17.399999999999999" outlineLevel="1" x14ac:dyDescent="0.25">
      <c r="A809" s="796"/>
      <c r="B809" s="796"/>
      <c r="C809" s="796"/>
      <c r="D809" s="796"/>
      <c r="E809" s="796"/>
      <c r="H809" s="831" t="s">
        <v>410</v>
      </c>
    </row>
    <row r="810" spans="1:33" outlineLevel="1" x14ac:dyDescent="0.25">
      <c r="A810" s="796"/>
      <c r="B810" s="796"/>
      <c r="C810" s="796"/>
      <c r="D810" s="796"/>
      <c r="E810" s="796"/>
    </row>
    <row r="811" spans="1:33" ht="52.8" outlineLevel="1" x14ac:dyDescent="0.25">
      <c r="A811" s="2703" t="str">
        <f>H811</f>
        <v>CAL 6/11 ANS</v>
      </c>
      <c r="B811" s="2703"/>
      <c r="C811" s="2703"/>
      <c r="D811" s="797"/>
      <c r="E811" s="797"/>
      <c r="H811" s="104" t="str">
        <f>'SITE 1'!$B$482</f>
        <v>CAL 6/11 ANS</v>
      </c>
      <c r="I811" s="83" t="s">
        <v>286</v>
      </c>
      <c r="J811" s="83" t="s">
        <v>285</v>
      </c>
      <c r="K811" s="83" t="s">
        <v>284</v>
      </c>
      <c r="L811" s="83" t="s">
        <v>468</v>
      </c>
      <c r="M811" s="83" t="s">
        <v>287</v>
      </c>
      <c r="N811" s="83" t="s">
        <v>298</v>
      </c>
      <c r="O811" s="911"/>
      <c r="P811" s="911"/>
    </row>
    <row r="812" spans="1:33" ht="13.8" outlineLevel="1" thickBot="1" x14ac:dyDescent="0.3">
      <c r="A812" s="801"/>
      <c r="B812" s="798"/>
      <c r="C812" s="798"/>
      <c r="D812" s="798"/>
      <c r="E812" s="798"/>
      <c r="H812" s="104" t="str">
        <f>'SITE 1'!$H$482</f>
        <v>SITE 1</v>
      </c>
      <c r="I812" s="103">
        <f>'SITE 1'!$O$583</f>
        <v>0</v>
      </c>
      <c r="J812" s="103">
        <f>'SITE 1'!$O$607</f>
        <v>0</v>
      </c>
      <c r="K812" s="103">
        <f>'SITE 1'!$O$564</f>
        <v>0</v>
      </c>
      <c r="L812" s="178" t="e">
        <f>M812/(L826+L825)</f>
        <v>#DIV/0!</v>
      </c>
      <c r="M812" s="103">
        <f>'SITE 1'!$O$564-'SITE 1'!$O$546-'SITE 1'!$O$515</f>
        <v>0</v>
      </c>
      <c r="N812" s="103">
        <f>'SITE 1'!$O$564-'SITE 1'!$O$546+'SITE 1'!$E$553</f>
        <v>0</v>
      </c>
      <c r="O812" s="912"/>
      <c r="P812" s="912"/>
    </row>
    <row r="813" spans="1:33" ht="66" outlineLevel="1" x14ac:dyDescent="0.25">
      <c r="A813" s="2702" t="str">
        <f>'SYNTH ET COMM'!$B$2</f>
        <v>ASSOCIATION</v>
      </c>
      <c r="B813" s="2702"/>
      <c r="C813" s="2702"/>
      <c r="D813" s="2702"/>
      <c r="E813" s="2702"/>
      <c r="H813" s="116"/>
      <c r="I813" s="117" t="s">
        <v>220</v>
      </c>
      <c r="J813" s="117" t="s">
        <v>215</v>
      </c>
      <c r="K813" s="118" t="s">
        <v>428</v>
      </c>
      <c r="L813" s="83" t="s">
        <v>339</v>
      </c>
      <c r="M813" s="119" t="s">
        <v>2</v>
      </c>
      <c r="N813" s="179" t="s">
        <v>524</v>
      </c>
      <c r="O813" s="86" t="s">
        <v>521</v>
      </c>
      <c r="P813" s="86" t="s">
        <v>520</v>
      </c>
      <c r="Q813" s="86" t="s">
        <v>291</v>
      </c>
      <c r="R813" s="86" t="s">
        <v>292</v>
      </c>
      <c r="S813" s="81" t="s">
        <v>293</v>
      </c>
      <c r="T813" s="81" t="s">
        <v>299</v>
      </c>
      <c r="U813" s="81" t="s">
        <v>300</v>
      </c>
      <c r="V813" s="81" t="s">
        <v>294</v>
      </c>
      <c r="W813" s="81" t="s">
        <v>301</v>
      </c>
      <c r="X813" s="81" t="s">
        <v>302</v>
      </c>
      <c r="Y813" s="81" t="s">
        <v>296</v>
      </c>
      <c r="Z813" s="81" t="s">
        <v>303</v>
      </c>
      <c r="AA813" s="81" t="s">
        <v>304</v>
      </c>
      <c r="AB813" s="81" t="s">
        <v>297</v>
      </c>
      <c r="AC813" s="81" t="s">
        <v>305</v>
      </c>
      <c r="AD813" s="81" t="s">
        <v>306</v>
      </c>
      <c r="AE813" s="81" t="s">
        <v>295</v>
      </c>
      <c r="AF813" s="81" t="s">
        <v>307</v>
      </c>
      <c r="AG813" s="81" t="s">
        <v>308</v>
      </c>
    </row>
    <row r="814" spans="1:33" outlineLevel="1" x14ac:dyDescent="0.25">
      <c r="A814" s="796"/>
      <c r="B814" s="796"/>
      <c r="C814" s="796"/>
      <c r="D814" s="796"/>
      <c r="E814" s="796"/>
      <c r="H814" s="120" t="s">
        <v>278</v>
      </c>
      <c r="I814" s="111">
        <f>'SITE 1'!$C$487</f>
        <v>0</v>
      </c>
      <c r="J814" s="111">
        <f>'SITE 1'!$D$487</f>
        <v>0</v>
      </c>
      <c r="K814" s="121">
        <f>I814*J814</f>
        <v>0</v>
      </c>
      <c r="L814" s="215">
        <f>K814*10</f>
        <v>0</v>
      </c>
      <c r="M814" s="122">
        <f>'SITE 1'!$F$487</f>
        <v>0</v>
      </c>
      <c r="N814" s="181">
        <f>(L814/10)*'SITE 1'!$W$8*M814*('SITE 1'!$W$4+'SITE 1'!$X$4)</f>
        <v>0</v>
      </c>
      <c r="O814" s="83">
        <f>IF(I814&gt;0,J814*7,0)</f>
        <v>0</v>
      </c>
      <c r="P814" s="83">
        <f>IF(I814&gt;48,3*J814,0)</f>
        <v>0</v>
      </c>
      <c r="Q814" s="46">
        <f>J814*12.5</f>
        <v>0</v>
      </c>
      <c r="R814" s="868">
        <f>IF(I814&gt;49,((I814/12)*J814*11.5),(((I814/12)-1)*J814*11.5))</f>
        <v>0</v>
      </c>
      <c r="S814" s="82"/>
      <c r="T814" s="82"/>
      <c r="U814" s="82"/>
      <c r="V814" s="82"/>
      <c r="W814" s="82"/>
      <c r="X814" s="82"/>
      <c r="Y814" s="82"/>
      <c r="Z814" s="82"/>
      <c r="AA814" s="82"/>
      <c r="AB814" s="82"/>
      <c r="AC814" s="82"/>
      <c r="AD814" s="82"/>
      <c r="AE814" s="82"/>
      <c r="AF814" s="82"/>
      <c r="AG814" s="82"/>
    </row>
    <row r="815" spans="1:33" outlineLevel="1" x14ac:dyDescent="0.25">
      <c r="A815" s="796"/>
      <c r="B815" s="796"/>
      <c r="C815" s="796"/>
      <c r="D815" s="796"/>
      <c r="E815" s="796"/>
      <c r="H815" s="123" t="s">
        <v>167</v>
      </c>
      <c r="I815" s="111">
        <f>'SITE 1'!$C$488</f>
        <v>0</v>
      </c>
      <c r="J815" s="111">
        <f>'SITE 1'!$D$488</f>
        <v>0</v>
      </c>
      <c r="K815" s="121">
        <f t="shared" ref="K815:K824" si="148">I815*J815</f>
        <v>0</v>
      </c>
      <c r="L815" s="83">
        <f>K815*10</f>
        <v>0</v>
      </c>
      <c r="M815" s="122">
        <f>'SITE 1'!$F$488</f>
        <v>0</v>
      </c>
      <c r="N815" s="181">
        <f>(L815/10)*'SITE 1'!$W$7*M815*('SITE 1'!$W$5+'SITE 1'!$X$4)</f>
        <v>0</v>
      </c>
      <c r="O815" s="83">
        <f t="shared" ref="O815:O824" si="149">IF(I815&gt;0,J815*7,0)</f>
        <v>0</v>
      </c>
      <c r="P815" s="83">
        <f t="shared" ref="P815:P824" si="150">IF(I815&gt;48,3*J815,0)</f>
        <v>0</v>
      </c>
      <c r="Q815" s="46">
        <f t="shared" ref="Q815:Q824" si="151">J815*12.5</f>
        <v>0</v>
      </c>
      <c r="R815" s="868">
        <f t="shared" ref="R815:R824" si="152">IF(I815&gt;49,((I815/12)*J815*11.5),(((I815/12)-1)*J815*11.5))</f>
        <v>0</v>
      </c>
      <c r="S815" s="82"/>
      <c r="T815" s="82"/>
      <c r="U815" s="82"/>
      <c r="V815" s="82"/>
      <c r="W815" s="82"/>
      <c r="X815" s="82"/>
      <c r="Y815" s="82"/>
      <c r="Z815" s="82"/>
      <c r="AA815" s="82"/>
      <c r="AB815" s="82"/>
      <c r="AC815" s="82"/>
      <c r="AD815" s="82"/>
      <c r="AE815" s="82"/>
      <c r="AF815" s="82"/>
      <c r="AG815" s="82"/>
    </row>
    <row r="816" spans="1:33" outlineLevel="1" x14ac:dyDescent="0.25">
      <c r="A816" s="796"/>
      <c r="B816" s="796"/>
      <c r="C816" s="796"/>
      <c r="D816" s="796"/>
      <c r="E816" s="796"/>
      <c r="H816" s="123" t="s">
        <v>8</v>
      </c>
      <c r="I816" s="111">
        <f>'SITE 1'!$C$489</f>
        <v>0</v>
      </c>
      <c r="J816" s="111">
        <f>'SITE 1'!$D$489</f>
        <v>0</v>
      </c>
      <c r="K816" s="121">
        <f t="shared" si="148"/>
        <v>0</v>
      </c>
      <c r="L816" s="83">
        <f t="shared" ref="L816:L824" si="153">K816*10</f>
        <v>0</v>
      </c>
      <c r="M816" s="122">
        <f>'SITE 1'!$F$489</f>
        <v>0</v>
      </c>
      <c r="N816" s="181">
        <f>(L816/10)*'SITE 1'!$W$7*M816*('SITE 1'!$W$5+'SITE 1'!$X$4)</f>
        <v>0</v>
      </c>
      <c r="O816" s="83">
        <f t="shared" si="149"/>
        <v>0</v>
      </c>
      <c r="P816" s="83">
        <f t="shared" si="150"/>
        <v>0</v>
      </c>
      <c r="Q816" s="46">
        <f t="shared" si="151"/>
        <v>0</v>
      </c>
      <c r="R816" s="868">
        <f t="shared" si="152"/>
        <v>0</v>
      </c>
      <c r="S816" s="82"/>
      <c r="T816" s="82"/>
      <c r="U816" s="82"/>
      <c r="V816" s="82"/>
      <c r="W816" s="82"/>
      <c r="X816" s="82"/>
      <c r="Y816" s="82"/>
      <c r="Z816" s="82"/>
      <c r="AA816" s="82"/>
      <c r="AB816" s="82"/>
      <c r="AC816" s="82"/>
      <c r="AD816" s="82"/>
      <c r="AE816" s="82"/>
      <c r="AF816" s="82"/>
      <c r="AG816" s="82"/>
    </row>
    <row r="817" spans="1:33" outlineLevel="1" x14ac:dyDescent="0.25">
      <c r="A817" s="796"/>
      <c r="B817" s="796"/>
      <c r="C817" s="796"/>
      <c r="D817" s="796"/>
      <c r="E817" s="796"/>
      <c r="H817" s="123" t="s">
        <v>9</v>
      </c>
      <c r="I817" s="111">
        <f>'SITE 1'!$C$490</f>
        <v>0</v>
      </c>
      <c r="J817" s="111">
        <f>'SITE 1'!$D$490</f>
        <v>0</v>
      </c>
      <c r="K817" s="121">
        <f t="shared" si="148"/>
        <v>0</v>
      </c>
      <c r="L817" s="83">
        <f t="shared" si="153"/>
        <v>0</v>
      </c>
      <c r="M817" s="122">
        <f>'SITE 1'!$F$490</f>
        <v>0</v>
      </c>
      <c r="N817" s="181">
        <f>(L817/10)*'SITE 1'!$W$7*M817*('SITE 1'!$W$5+'SITE 1'!$X$4)</f>
        <v>0</v>
      </c>
      <c r="O817" s="83">
        <f t="shared" si="149"/>
        <v>0</v>
      </c>
      <c r="P817" s="83">
        <f t="shared" si="150"/>
        <v>0</v>
      </c>
      <c r="Q817" s="46">
        <f t="shared" si="151"/>
        <v>0</v>
      </c>
      <c r="R817" s="868">
        <f t="shared" si="152"/>
        <v>0</v>
      </c>
      <c r="S817" s="82"/>
      <c r="T817" s="82"/>
      <c r="U817" s="82"/>
      <c r="V817" s="82"/>
      <c r="W817" s="82"/>
      <c r="X817" s="82"/>
      <c r="Y817" s="82"/>
      <c r="Z817" s="82"/>
      <c r="AA817" s="82"/>
      <c r="AB817" s="82"/>
      <c r="AC817" s="82"/>
      <c r="AD817" s="82"/>
      <c r="AE817" s="82"/>
      <c r="AF817" s="82"/>
      <c r="AG817" s="82"/>
    </row>
    <row r="818" spans="1:33" outlineLevel="1" x14ac:dyDescent="0.25">
      <c r="A818" s="796"/>
      <c r="B818" s="796"/>
      <c r="C818" s="796"/>
      <c r="D818" s="796"/>
      <c r="E818" s="796"/>
      <c r="H818" s="124" t="s">
        <v>10</v>
      </c>
      <c r="I818" s="125">
        <f>'SITE 1'!$C$491</f>
        <v>0</v>
      </c>
      <c r="J818" s="111">
        <f>'SITE 1'!$D$491</f>
        <v>0</v>
      </c>
      <c r="K818" s="121">
        <f t="shared" si="148"/>
        <v>0</v>
      </c>
      <c r="L818" s="83">
        <f t="shared" si="153"/>
        <v>0</v>
      </c>
      <c r="M818" s="122">
        <f>'SITE 1'!$F$491</f>
        <v>0</v>
      </c>
      <c r="N818" s="181">
        <f>(L818/10)*'SITE 1'!$W$7*M818*('SITE 1'!$W$5+'SITE 1'!$X$4)</f>
        <v>0</v>
      </c>
      <c r="O818" s="83">
        <f t="shared" si="149"/>
        <v>0</v>
      </c>
      <c r="P818" s="83">
        <f t="shared" si="150"/>
        <v>0</v>
      </c>
      <c r="Q818" s="46">
        <f t="shared" si="151"/>
        <v>0</v>
      </c>
      <c r="R818" s="868">
        <f t="shared" si="152"/>
        <v>0</v>
      </c>
      <c r="S818" s="82"/>
      <c r="T818" s="82"/>
      <c r="U818" s="82"/>
      <c r="V818" s="82"/>
      <c r="W818" s="82"/>
      <c r="X818" s="82"/>
      <c r="Y818" s="82"/>
      <c r="Z818" s="82"/>
      <c r="AA818" s="82"/>
      <c r="AB818" s="82"/>
      <c r="AC818" s="82"/>
      <c r="AD818" s="82"/>
      <c r="AE818" s="82"/>
      <c r="AF818" s="82"/>
      <c r="AG818" s="82"/>
    </row>
    <row r="819" spans="1:33" outlineLevel="1" x14ac:dyDescent="0.25">
      <c r="A819" s="796"/>
      <c r="B819" s="796"/>
      <c r="C819" s="796"/>
      <c r="D819" s="796"/>
      <c r="E819" s="796"/>
      <c r="H819" s="124" t="s">
        <v>11</v>
      </c>
      <c r="I819" s="125">
        <f>'SITE 1'!$C$492</f>
        <v>0</v>
      </c>
      <c r="J819" s="111">
        <f>'SITE 1'!$D$492</f>
        <v>0</v>
      </c>
      <c r="K819" s="121">
        <f t="shared" si="148"/>
        <v>0</v>
      </c>
      <c r="L819" s="83">
        <f t="shared" si="153"/>
        <v>0</v>
      </c>
      <c r="M819" s="122">
        <f>'SITE 1'!$F$492</f>
        <v>0</v>
      </c>
      <c r="N819" s="181">
        <f>(L819/10)*'SITE 1'!$W$7*M819*('SITE 1'!$W$5+'SITE 1'!$X$4)</f>
        <v>0</v>
      </c>
      <c r="O819" s="83">
        <f t="shared" si="149"/>
        <v>0</v>
      </c>
      <c r="P819" s="83">
        <f t="shared" si="150"/>
        <v>0</v>
      </c>
      <c r="Q819" s="46">
        <f t="shared" si="151"/>
        <v>0</v>
      </c>
      <c r="R819" s="868">
        <f t="shared" si="152"/>
        <v>0</v>
      </c>
      <c r="S819" s="82"/>
      <c r="T819" s="82"/>
      <c r="U819" s="82"/>
      <c r="V819" s="82"/>
      <c r="W819" s="82"/>
      <c r="X819" s="82"/>
      <c r="Y819" s="82"/>
      <c r="Z819" s="82"/>
      <c r="AA819" s="82"/>
      <c r="AB819" s="82"/>
      <c r="AC819" s="82"/>
      <c r="AD819" s="82"/>
      <c r="AE819" s="82"/>
      <c r="AF819" s="82"/>
      <c r="AG819" s="82"/>
    </row>
    <row r="820" spans="1:33" outlineLevel="1" x14ac:dyDescent="0.25">
      <c r="A820" s="796"/>
      <c r="B820" s="796"/>
      <c r="C820" s="796"/>
      <c r="D820" s="796"/>
      <c r="E820" s="796"/>
      <c r="H820" s="124" t="s">
        <v>12</v>
      </c>
      <c r="I820" s="125">
        <f>'SITE 1'!$C$493</f>
        <v>0</v>
      </c>
      <c r="J820" s="111">
        <f>'SITE 1'!$D$493</f>
        <v>0</v>
      </c>
      <c r="K820" s="121">
        <f t="shared" si="148"/>
        <v>0</v>
      </c>
      <c r="L820" s="83">
        <f t="shared" si="153"/>
        <v>0</v>
      </c>
      <c r="M820" s="122">
        <f>'SITE 1'!$F$493</f>
        <v>0</v>
      </c>
      <c r="N820" s="181">
        <f>(L820/10)*'SITE 1'!$W$7*M820*('SITE 1'!$W$5+'SITE 1'!$X$4)</f>
        <v>0</v>
      </c>
      <c r="O820" s="83">
        <f t="shared" si="149"/>
        <v>0</v>
      </c>
      <c r="P820" s="83">
        <f t="shared" si="150"/>
        <v>0</v>
      </c>
      <c r="Q820" s="46">
        <f t="shared" si="151"/>
        <v>0</v>
      </c>
      <c r="R820" s="868">
        <f t="shared" si="152"/>
        <v>0</v>
      </c>
      <c r="S820" s="82"/>
      <c r="T820" s="82"/>
      <c r="U820" s="82"/>
      <c r="V820" s="82"/>
      <c r="W820" s="82"/>
      <c r="X820" s="82"/>
      <c r="Y820" s="82"/>
      <c r="Z820" s="82"/>
      <c r="AA820" s="82"/>
      <c r="AB820" s="82"/>
      <c r="AC820" s="82"/>
      <c r="AD820" s="82"/>
      <c r="AE820" s="82"/>
      <c r="AF820" s="82"/>
      <c r="AG820" s="82"/>
    </row>
    <row r="821" spans="1:33" outlineLevel="1" x14ac:dyDescent="0.25">
      <c r="A821" s="796"/>
      <c r="B821" s="796"/>
      <c r="C821" s="796"/>
      <c r="D821" s="796"/>
      <c r="E821" s="796"/>
      <c r="H821" s="124" t="s">
        <v>13</v>
      </c>
      <c r="I821" s="125">
        <f>'SITE 1'!$C$494</f>
        <v>0</v>
      </c>
      <c r="J821" s="111">
        <f>'SITE 1'!$D$494</f>
        <v>0</v>
      </c>
      <c r="K821" s="121">
        <f t="shared" si="148"/>
        <v>0</v>
      </c>
      <c r="L821" s="83">
        <f t="shared" si="153"/>
        <v>0</v>
      </c>
      <c r="M821" s="122">
        <f>'SITE 1'!$F$494</f>
        <v>0</v>
      </c>
      <c r="N821" s="181">
        <f>(L821/10)*'SITE 1'!$W$7*M821*('SITE 1'!$W$5+'SITE 1'!$X$4)</f>
        <v>0</v>
      </c>
      <c r="O821" s="83">
        <f t="shared" si="149"/>
        <v>0</v>
      </c>
      <c r="P821" s="83">
        <f t="shared" si="150"/>
        <v>0</v>
      </c>
      <c r="Q821" s="46">
        <f t="shared" si="151"/>
        <v>0</v>
      </c>
      <c r="R821" s="868">
        <f t="shared" si="152"/>
        <v>0</v>
      </c>
      <c r="S821" s="82"/>
      <c r="T821" s="82"/>
      <c r="U821" s="82"/>
      <c r="V821" s="82"/>
      <c r="W821" s="82"/>
      <c r="X821" s="82"/>
      <c r="Y821" s="82"/>
      <c r="Z821" s="82"/>
      <c r="AA821" s="82"/>
      <c r="AB821" s="82"/>
      <c r="AC821" s="82"/>
      <c r="AD821" s="82"/>
      <c r="AE821" s="82"/>
      <c r="AF821" s="82"/>
      <c r="AG821" s="82"/>
    </row>
    <row r="822" spans="1:33" outlineLevel="1" x14ac:dyDescent="0.25">
      <c r="A822" s="796"/>
      <c r="B822" s="796"/>
      <c r="C822" s="796"/>
      <c r="D822" s="796"/>
      <c r="E822" s="796"/>
      <c r="H822" s="120" t="s">
        <v>271</v>
      </c>
      <c r="I822" s="111">
        <f>'SITE 1'!$C$495</f>
        <v>0</v>
      </c>
      <c r="J822" s="111">
        <f>'SITE 1'!$D$495</f>
        <v>0</v>
      </c>
      <c r="K822" s="121">
        <f t="shared" si="148"/>
        <v>0</v>
      </c>
      <c r="L822" s="215">
        <f>K822*10</f>
        <v>0</v>
      </c>
      <c r="M822" s="122">
        <f>'SITE 1'!$F$495</f>
        <v>0</v>
      </c>
      <c r="N822" s="181">
        <f>(L822/10)*'SITE 1'!$W$8*M822*('SITE 1'!$W$4+'SITE 1'!$X$4)</f>
        <v>0</v>
      </c>
      <c r="O822" s="83">
        <f t="shared" si="149"/>
        <v>0</v>
      </c>
      <c r="P822" s="83">
        <f t="shared" si="150"/>
        <v>0</v>
      </c>
      <c r="Q822" s="46">
        <f t="shared" si="151"/>
        <v>0</v>
      </c>
      <c r="R822" s="868">
        <f t="shared" si="152"/>
        <v>0</v>
      </c>
      <c r="S822" s="82"/>
      <c r="T822" s="82"/>
      <c r="U822" s="82"/>
      <c r="V822" s="82"/>
      <c r="W822" s="82"/>
      <c r="X822" s="82"/>
      <c r="Y822" s="82"/>
      <c r="Z822" s="82"/>
      <c r="AA822" s="82"/>
      <c r="AB822" s="82"/>
      <c r="AC822" s="82"/>
      <c r="AD822" s="82"/>
      <c r="AE822" s="82"/>
      <c r="AF822" s="82"/>
      <c r="AG822" s="82"/>
    </row>
    <row r="823" spans="1:33" outlineLevel="1" x14ac:dyDescent="0.25">
      <c r="A823" s="796"/>
      <c r="B823" s="796"/>
      <c r="C823" s="796"/>
      <c r="D823" s="796"/>
      <c r="E823" s="796"/>
      <c r="H823" s="126" t="s">
        <v>171</v>
      </c>
      <c r="I823" s="111">
        <f>'SITE 1'!$C$496</f>
        <v>0</v>
      </c>
      <c r="J823" s="111">
        <f>'SITE 1'!$D$496</f>
        <v>0</v>
      </c>
      <c r="K823" s="121">
        <f t="shared" si="148"/>
        <v>0</v>
      </c>
      <c r="L823" s="83">
        <f t="shared" si="153"/>
        <v>0</v>
      </c>
      <c r="M823" s="122">
        <f>'SITE 1'!$F$496</f>
        <v>0</v>
      </c>
      <c r="N823" s="181">
        <f>(L823/10)*'SITE 1'!$W$7*M823*('SITE 1'!$W$5+'SITE 1'!$X$4)</f>
        <v>0</v>
      </c>
      <c r="O823" s="83">
        <f t="shared" si="149"/>
        <v>0</v>
      </c>
      <c r="P823" s="83">
        <f t="shared" si="150"/>
        <v>0</v>
      </c>
      <c r="Q823" s="46">
        <f t="shared" si="151"/>
        <v>0</v>
      </c>
      <c r="R823" s="868">
        <f t="shared" si="152"/>
        <v>0</v>
      </c>
      <c r="S823" s="82"/>
      <c r="T823" s="82"/>
      <c r="U823" s="82"/>
      <c r="V823" s="82"/>
      <c r="W823" s="82"/>
      <c r="X823" s="82"/>
      <c r="Y823" s="82"/>
      <c r="Z823" s="82"/>
      <c r="AA823" s="82"/>
      <c r="AB823" s="82"/>
      <c r="AC823" s="82"/>
      <c r="AD823" s="82"/>
      <c r="AE823" s="82"/>
      <c r="AF823" s="82"/>
      <c r="AG823" s="82"/>
    </row>
    <row r="824" spans="1:33" ht="13.8" outlineLevel="1" thickBot="1" x14ac:dyDescent="0.3">
      <c r="A824" s="796"/>
      <c r="B824" s="796"/>
      <c r="C824" s="796"/>
      <c r="D824" s="796"/>
      <c r="E824" s="796"/>
      <c r="H824" s="126" t="s">
        <v>172</v>
      </c>
      <c r="I824" s="111">
        <f>'SITE 1'!$C$497</f>
        <v>0</v>
      </c>
      <c r="J824" s="111">
        <f>'SITE 1'!$D$497</f>
        <v>0</v>
      </c>
      <c r="K824" s="121">
        <f t="shared" si="148"/>
        <v>0</v>
      </c>
      <c r="L824" s="83">
        <f t="shared" si="153"/>
        <v>0</v>
      </c>
      <c r="M824" s="122">
        <f>'SITE 1'!$F$497</f>
        <v>0</v>
      </c>
      <c r="N824" s="181">
        <f>(L824/10)*'SITE 1'!$W$7*M824*('SITE 1'!$W$5+'SITE 1'!$X$4)</f>
        <v>0</v>
      </c>
      <c r="O824" s="83">
        <f t="shared" si="149"/>
        <v>0</v>
      </c>
      <c r="P824" s="83">
        <f t="shared" si="150"/>
        <v>0</v>
      </c>
      <c r="Q824" s="46">
        <f t="shared" si="151"/>
        <v>0</v>
      </c>
      <c r="R824" s="868">
        <f t="shared" si="152"/>
        <v>0</v>
      </c>
      <c r="S824" s="82"/>
      <c r="T824" s="82"/>
      <c r="U824" s="82"/>
      <c r="V824" s="82"/>
      <c r="W824" s="82"/>
      <c r="X824" s="82"/>
      <c r="Y824" s="82"/>
      <c r="Z824" s="82"/>
      <c r="AA824" s="82"/>
      <c r="AB824" s="82"/>
      <c r="AC824" s="82"/>
      <c r="AD824" s="82"/>
      <c r="AE824" s="82"/>
      <c r="AF824" s="82"/>
      <c r="AG824" s="82"/>
    </row>
    <row r="825" spans="1:33" outlineLevel="1" x14ac:dyDescent="0.25">
      <c r="A825" s="796"/>
      <c r="B825" s="796"/>
      <c r="C825" s="796"/>
      <c r="D825" s="796"/>
      <c r="E825" s="796"/>
      <c r="H825" s="127" t="s">
        <v>214</v>
      </c>
      <c r="I825" s="128">
        <f>'SITE 1'!$C$498</f>
        <v>0</v>
      </c>
      <c r="J825" s="129">
        <f>'SITE 1'!$D$498</f>
        <v>0</v>
      </c>
      <c r="K825" s="130">
        <f>K814+K822</f>
        <v>0</v>
      </c>
      <c r="L825" s="212">
        <f>L814+L822</f>
        <v>0</v>
      </c>
      <c r="M825" s="131" t="e">
        <f>'SITE 1'!$F$498</f>
        <v>#DIV/0!</v>
      </c>
      <c r="N825" s="183">
        <f>'SITE 1'!$G$498</f>
        <v>0</v>
      </c>
      <c r="O825" s="83"/>
      <c r="P825" s="83"/>
      <c r="Q825" s="82"/>
      <c r="R825" s="82"/>
      <c r="S825" s="82"/>
      <c r="T825" s="82"/>
      <c r="U825" s="82"/>
      <c r="V825" s="82"/>
      <c r="W825" s="82"/>
      <c r="X825" s="82"/>
      <c r="Y825" s="82"/>
      <c r="Z825" s="82"/>
      <c r="AA825" s="82"/>
      <c r="AB825" s="82"/>
      <c r="AC825" s="82"/>
      <c r="AD825" s="82"/>
      <c r="AE825" s="82"/>
      <c r="AF825" s="82"/>
      <c r="AG825" s="82"/>
    </row>
    <row r="826" spans="1:33" ht="27" outlineLevel="1" thickBot="1" x14ac:dyDescent="0.3">
      <c r="A826" s="796"/>
      <c r="B826" s="796"/>
      <c r="C826" s="796"/>
      <c r="D826" s="796"/>
      <c r="E826" s="796"/>
      <c r="H826" s="132" t="s">
        <v>213</v>
      </c>
      <c r="I826" s="133">
        <f>'SITE 1'!$C$499</f>
        <v>0</v>
      </c>
      <c r="J826" s="134">
        <f>'SITE 1'!$D$499</f>
        <v>0</v>
      </c>
      <c r="K826" s="135">
        <f>SUM(K814:K824)-K825</f>
        <v>0</v>
      </c>
      <c r="L826" s="212">
        <f>L815+L816+L817+L818+L819+L820+L821+L823+L824</f>
        <v>0</v>
      </c>
      <c r="M826" s="136" t="e">
        <f>'SITE 1'!$F$499</f>
        <v>#DIV/0!</v>
      </c>
      <c r="N826" s="183">
        <f>'SITE 1'!$G$499</f>
        <v>0</v>
      </c>
      <c r="O826" s="93">
        <f>SUM(O814:O824)</f>
        <v>0</v>
      </c>
      <c r="P826" s="93">
        <f>SUM(P814:P824)</f>
        <v>0</v>
      </c>
      <c r="Q826" s="93">
        <f>SUM(Q814:Q824)</f>
        <v>0</v>
      </c>
      <c r="R826" s="93">
        <f>SUM(R814:R824)</f>
        <v>0</v>
      </c>
      <c r="S826" s="93">
        <f>'SITE 1'!$C$521</f>
        <v>0</v>
      </c>
      <c r="T826" s="93" t="e">
        <f>'SITE 1'!$D$521</f>
        <v>#DIV/0!</v>
      </c>
      <c r="U826" s="93">
        <f>'SITE 1'!$E$521</f>
        <v>0</v>
      </c>
      <c r="V826" s="93">
        <f>'SITE 1'!$C$539</f>
        <v>0</v>
      </c>
      <c r="W826" s="93" t="e">
        <f>'SITE 1'!$D$539</f>
        <v>#DIV/0!</v>
      </c>
      <c r="X826" s="93">
        <f>'SITE 1'!$E$539</f>
        <v>0</v>
      </c>
      <c r="Y826" s="93">
        <f>'SITE 1'!$C$515</f>
        <v>0</v>
      </c>
      <c r="Z826" s="93" t="e">
        <f>'SITE 1'!$D$515</f>
        <v>#DIV/0!</v>
      </c>
      <c r="AA826" s="93">
        <f>'SITE 1'!$E$515</f>
        <v>0</v>
      </c>
      <c r="AB826" s="93">
        <f>'SITE 1'!$C$545</f>
        <v>0</v>
      </c>
      <c r="AC826" s="93" t="e">
        <f>'SITE 1'!$D$545</f>
        <v>#DIV/0!</v>
      </c>
      <c r="AD826" s="93">
        <f>'SITE 1'!$E$545</f>
        <v>0</v>
      </c>
      <c r="AE826" s="93">
        <f>'SITE 1'!$C$553</f>
        <v>0</v>
      </c>
      <c r="AF826" s="93" t="e">
        <f>'SITE 1'!$D$553</f>
        <v>#DIV/0!</v>
      </c>
      <c r="AG826" s="93">
        <f>'SITE 1'!$E$553</f>
        <v>0</v>
      </c>
    </row>
    <row r="827" spans="1:33" outlineLevel="1" x14ac:dyDescent="0.25">
      <c r="A827" s="796"/>
      <c r="B827" s="796"/>
      <c r="C827" s="796"/>
      <c r="D827" s="796"/>
      <c r="E827" s="796"/>
    </row>
    <row r="828" spans="1:33" ht="52.8" outlineLevel="1" x14ac:dyDescent="0.25">
      <c r="A828" s="796"/>
      <c r="B828" s="796"/>
      <c r="C828" s="796"/>
      <c r="D828" s="796"/>
      <c r="E828" s="796"/>
      <c r="H828" s="104" t="str">
        <f>'SITE 2'!$B$482</f>
        <v>CAL 6/11 ANS</v>
      </c>
      <c r="I828" s="83" t="s">
        <v>286</v>
      </c>
      <c r="J828" s="83" t="s">
        <v>285</v>
      </c>
      <c r="K828" s="83" t="s">
        <v>284</v>
      </c>
      <c r="L828" s="83" t="s">
        <v>468</v>
      </c>
      <c r="M828" s="83" t="s">
        <v>287</v>
      </c>
      <c r="N828" s="83" t="s">
        <v>298</v>
      </c>
      <c r="O828" s="911"/>
      <c r="P828" s="911"/>
    </row>
    <row r="829" spans="1:33" ht="13.8" outlineLevel="1" thickBot="1" x14ac:dyDescent="0.3">
      <c r="A829" s="796"/>
      <c r="B829" s="796"/>
      <c r="C829" s="796"/>
      <c r="D829" s="796"/>
      <c r="E829" s="796"/>
      <c r="H829" s="104" t="str">
        <f>'SITE 2'!$H$482</f>
        <v>SITE 2</v>
      </c>
      <c r="I829" s="103">
        <f>'SITE 2'!$O$583</f>
        <v>0</v>
      </c>
      <c r="J829" s="103">
        <f>'SITE 2'!$O$607</f>
        <v>0</v>
      </c>
      <c r="K829" s="103">
        <f>'SITE 2'!$O$564</f>
        <v>0</v>
      </c>
      <c r="L829" s="178" t="e">
        <f>M829/(L843+L842)</f>
        <v>#DIV/0!</v>
      </c>
      <c r="M829" s="103">
        <f>'SITE 2'!$O$564-'SITE 2'!$O$546-'SITE 2'!$O$515</f>
        <v>0</v>
      </c>
      <c r="N829" s="178">
        <f>'SITE 2'!$O$564-'SITE 2'!$O$546+'SITE 2'!$E$553</f>
        <v>0</v>
      </c>
      <c r="O829" s="912"/>
      <c r="P829" s="912"/>
    </row>
    <row r="830" spans="1:33" ht="66" outlineLevel="1" x14ac:dyDescent="0.25">
      <c r="A830" s="796"/>
      <c r="B830" s="796"/>
      <c r="C830" s="796"/>
      <c r="D830" s="796"/>
      <c r="E830" s="796"/>
      <c r="H830" s="116"/>
      <c r="I830" s="117" t="s">
        <v>220</v>
      </c>
      <c r="J830" s="117" t="s">
        <v>215</v>
      </c>
      <c r="K830" s="118" t="s">
        <v>428</v>
      </c>
      <c r="L830" s="83" t="s">
        <v>339</v>
      </c>
      <c r="M830" s="119" t="s">
        <v>2</v>
      </c>
      <c r="N830" s="179" t="s">
        <v>524</v>
      </c>
      <c r="O830" s="86" t="s">
        <v>521</v>
      </c>
      <c r="P830" s="86" t="s">
        <v>520</v>
      </c>
      <c r="Q830" s="86" t="s">
        <v>291</v>
      </c>
      <c r="R830" s="86" t="s">
        <v>292</v>
      </c>
      <c r="S830" s="81" t="s">
        <v>293</v>
      </c>
      <c r="T830" s="81" t="s">
        <v>299</v>
      </c>
      <c r="U830" s="81" t="s">
        <v>300</v>
      </c>
      <c r="V830" s="81" t="s">
        <v>294</v>
      </c>
      <c r="W830" s="81" t="s">
        <v>301</v>
      </c>
      <c r="X830" s="81" t="s">
        <v>302</v>
      </c>
      <c r="Y830" s="81" t="s">
        <v>296</v>
      </c>
      <c r="Z830" s="81" t="s">
        <v>303</v>
      </c>
      <c r="AA830" s="81" t="s">
        <v>304</v>
      </c>
      <c r="AB830" s="81" t="s">
        <v>297</v>
      </c>
      <c r="AC830" s="81" t="s">
        <v>305</v>
      </c>
      <c r="AD830" s="81" t="s">
        <v>306</v>
      </c>
      <c r="AE830" s="81" t="s">
        <v>295</v>
      </c>
      <c r="AF830" s="81" t="s">
        <v>307</v>
      </c>
      <c r="AG830" s="81" t="s">
        <v>308</v>
      </c>
    </row>
    <row r="831" spans="1:33" outlineLevel="1" x14ac:dyDescent="0.25">
      <c r="A831" s="796"/>
      <c r="B831" s="796"/>
      <c r="C831" s="796"/>
      <c r="D831" s="796"/>
      <c r="E831" s="796"/>
      <c r="H831" s="120" t="s">
        <v>278</v>
      </c>
      <c r="I831" s="111">
        <f>'SITE 2'!$C$487</f>
        <v>0</v>
      </c>
      <c r="J831" s="111">
        <f>'SITE 2'!$D$487</f>
        <v>0</v>
      </c>
      <c r="K831" s="121">
        <f>I831*J831</f>
        <v>0</v>
      </c>
      <c r="L831" s="215">
        <f>K831*10</f>
        <v>0</v>
      </c>
      <c r="M831" s="122">
        <f>'SITE 2'!$F$487</f>
        <v>0</v>
      </c>
      <c r="N831" s="181">
        <f>(L831/10)*'SITE 1'!$W$8*M831*('SITE 1'!$W$4+'SITE 1'!$X$4)</f>
        <v>0</v>
      </c>
      <c r="O831" s="83">
        <f>IF(I831&gt;0,J831*7,0)</f>
        <v>0</v>
      </c>
      <c r="P831" s="83">
        <f>IF(I831&gt;48,3*J831,0)</f>
        <v>0</v>
      </c>
      <c r="Q831" s="46">
        <f>J831*12.5</f>
        <v>0</v>
      </c>
      <c r="R831" s="868">
        <f>IF(I831&gt;49,((I831/12)*J831*11.5),(((I831/12)-1)*J831*11.5))</f>
        <v>0</v>
      </c>
      <c r="S831" s="82"/>
      <c r="T831" s="82"/>
      <c r="U831" s="82"/>
      <c r="V831" s="82"/>
      <c r="W831" s="82"/>
      <c r="X831" s="82"/>
      <c r="Y831" s="82"/>
      <c r="Z831" s="82"/>
      <c r="AA831" s="82"/>
      <c r="AB831" s="82"/>
      <c r="AC831" s="82"/>
      <c r="AD831" s="82"/>
      <c r="AE831" s="82"/>
      <c r="AF831" s="82"/>
      <c r="AG831" s="82"/>
    </row>
    <row r="832" spans="1:33" outlineLevel="1" x14ac:dyDescent="0.25">
      <c r="A832" s="796"/>
      <c r="B832" s="796"/>
      <c r="C832" s="796"/>
      <c r="D832" s="796"/>
      <c r="E832" s="796"/>
      <c r="H832" s="123" t="s">
        <v>167</v>
      </c>
      <c r="I832" s="111">
        <f>'SITE 2'!$C$488</f>
        <v>0</v>
      </c>
      <c r="J832" s="111">
        <f>'SITE 2'!$D$488</f>
        <v>0</v>
      </c>
      <c r="K832" s="121">
        <f t="shared" ref="K832:K841" si="154">I832*J832</f>
        <v>0</v>
      </c>
      <c r="L832" s="83">
        <f>K832*10</f>
        <v>0</v>
      </c>
      <c r="M832" s="122">
        <f>'SITE 2'!$F$488</f>
        <v>0</v>
      </c>
      <c r="N832" s="181">
        <f>(L832/10)*'SITE 1'!$W$7*M832*('SITE 1'!$W$5+'SITE 1'!$X$4)</f>
        <v>0</v>
      </c>
      <c r="O832" s="83">
        <f t="shared" ref="O832:O841" si="155">IF(I832&gt;0,J832*7,0)</f>
        <v>0</v>
      </c>
      <c r="P832" s="83">
        <f t="shared" ref="P832:P841" si="156">IF(I832&gt;48,3*J832,0)</f>
        <v>0</v>
      </c>
      <c r="Q832" s="46">
        <f t="shared" ref="Q832:Q841" si="157">J832*12.5</f>
        <v>0</v>
      </c>
      <c r="R832" s="868">
        <f t="shared" ref="R832:R841" si="158">IF(I832&gt;49,((I832/12)*J832*11.5),(((I832/12)-1)*J832*11.5))</f>
        <v>0</v>
      </c>
      <c r="S832" s="82"/>
      <c r="T832" s="82"/>
      <c r="U832" s="82"/>
      <c r="V832" s="82"/>
      <c r="W832" s="82"/>
      <c r="X832" s="82"/>
      <c r="Y832" s="82"/>
      <c r="Z832" s="82"/>
      <c r="AA832" s="82"/>
      <c r="AB832" s="82"/>
      <c r="AC832" s="82"/>
      <c r="AD832" s="82"/>
      <c r="AE832" s="82"/>
      <c r="AF832" s="82"/>
      <c r="AG832" s="82"/>
    </row>
    <row r="833" spans="1:33" outlineLevel="1" x14ac:dyDescent="0.25">
      <c r="A833" s="796"/>
      <c r="B833" s="796"/>
      <c r="C833" s="796"/>
      <c r="D833" s="796"/>
      <c r="E833" s="796"/>
      <c r="H833" s="123" t="s">
        <v>8</v>
      </c>
      <c r="I833" s="111">
        <f>'SITE 2'!$C$489</f>
        <v>0</v>
      </c>
      <c r="J833" s="111">
        <f>'SITE 2'!$D$489</f>
        <v>0</v>
      </c>
      <c r="K833" s="121">
        <f t="shared" si="154"/>
        <v>0</v>
      </c>
      <c r="L833" s="83">
        <f t="shared" ref="L833:L838" si="159">K833*10</f>
        <v>0</v>
      </c>
      <c r="M833" s="122">
        <f>'SITE 2'!$F$489</f>
        <v>0</v>
      </c>
      <c r="N833" s="181">
        <f>(L833/10)*'SITE 1'!$W$7*M833*('SITE 1'!$W$5+'SITE 1'!$X$4)</f>
        <v>0</v>
      </c>
      <c r="O833" s="83">
        <f t="shared" si="155"/>
        <v>0</v>
      </c>
      <c r="P833" s="83">
        <f t="shared" si="156"/>
        <v>0</v>
      </c>
      <c r="Q833" s="46">
        <f t="shared" si="157"/>
        <v>0</v>
      </c>
      <c r="R833" s="868">
        <f t="shared" si="158"/>
        <v>0</v>
      </c>
      <c r="S833" s="82"/>
      <c r="T833" s="82"/>
      <c r="U833" s="82"/>
      <c r="V833" s="82"/>
      <c r="W833" s="82"/>
      <c r="X833" s="82"/>
      <c r="Y833" s="82"/>
      <c r="Z833" s="82"/>
      <c r="AA833" s="82"/>
      <c r="AB833" s="82"/>
      <c r="AC833" s="82"/>
      <c r="AD833" s="82"/>
      <c r="AE833" s="82"/>
      <c r="AF833" s="82"/>
      <c r="AG833" s="82"/>
    </row>
    <row r="834" spans="1:33" outlineLevel="1" x14ac:dyDescent="0.25">
      <c r="A834" s="796"/>
      <c r="B834" s="796"/>
      <c r="C834" s="796"/>
      <c r="D834" s="796"/>
      <c r="E834" s="796"/>
      <c r="H834" s="123" t="s">
        <v>9</v>
      </c>
      <c r="I834" s="111">
        <f>'SITE 2'!$C$490</f>
        <v>0</v>
      </c>
      <c r="J834" s="111">
        <f>'SITE 2'!$D$490</f>
        <v>0</v>
      </c>
      <c r="K834" s="121">
        <f t="shared" si="154"/>
        <v>0</v>
      </c>
      <c r="L834" s="83">
        <f t="shared" si="159"/>
        <v>0</v>
      </c>
      <c r="M834" s="122">
        <f>'SITE 2'!$F$490</f>
        <v>0</v>
      </c>
      <c r="N834" s="181">
        <f>(L834/10)*'SITE 1'!$W$7*M834*('SITE 1'!$W$5+'SITE 1'!$X$4)</f>
        <v>0</v>
      </c>
      <c r="O834" s="83">
        <f t="shared" si="155"/>
        <v>0</v>
      </c>
      <c r="P834" s="83">
        <f t="shared" si="156"/>
        <v>0</v>
      </c>
      <c r="Q834" s="46">
        <f t="shared" si="157"/>
        <v>0</v>
      </c>
      <c r="R834" s="868">
        <f t="shared" si="158"/>
        <v>0</v>
      </c>
      <c r="S834" s="82"/>
      <c r="T834" s="82"/>
      <c r="U834" s="82"/>
      <c r="V834" s="82"/>
      <c r="W834" s="82"/>
      <c r="X834" s="82"/>
      <c r="Y834" s="82"/>
      <c r="Z834" s="82"/>
      <c r="AA834" s="82"/>
      <c r="AB834" s="82"/>
      <c r="AC834" s="82"/>
      <c r="AD834" s="82"/>
      <c r="AE834" s="82"/>
      <c r="AF834" s="82"/>
      <c r="AG834" s="82"/>
    </row>
    <row r="835" spans="1:33" outlineLevel="1" x14ac:dyDescent="0.25">
      <c r="A835" s="796"/>
      <c r="B835" s="796"/>
      <c r="C835" s="796"/>
      <c r="D835" s="796"/>
      <c r="E835" s="796"/>
      <c r="H835" s="124" t="s">
        <v>10</v>
      </c>
      <c r="I835" s="125">
        <f>'SITE 2'!$C$491</f>
        <v>0</v>
      </c>
      <c r="J835" s="111">
        <f>'SITE 2'!$D$491</f>
        <v>0</v>
      </c>
      <c r="K835" s="121">
        <f t="shared" si="154"/>
        <v>0</v>
      </c>
      <c r="L835" s="83">
        <f t="shared" si="159"/>
        <v>0</v>
      </c>
      <c r="M835" s="122">
        <f>'SITE 2'!$F$491</f>
        <v>0</v>
      </c>
      <c r="N835" s="181">
        <f>(L835/10)*'SITE 1'!$W$7*M835*('SITE 1'!$W$5+'SITE 1'!$X$4)</f>
        <v>0</v>
      </c>
      <c r="O835" s="83">
        <f t="shared" si="155"/>
        <v>0</v>
      </c>
      <c r="P835" s="83">
        <f t="shared" si="156"/>
        <v>0</v>
      </c>
      <c r="Q835" s="46">
        <f t="shared" si="157"/>
        <v>0</v>
      </c>
      <c r="R835" s="868">
        <f t="shared" si="158"/>
        <v>0</v>
      </c>
      <c r="S835" s="82"/>
      <c r="T835" s="82"/>
      <c r="U835" s="82"/>
      <c r="V835" s="82"/>
      <c r="W835" s="82"/>
      <c r="X835" s="82"/>
      <c r="Y835" s="82"/>
      <c r="Z835" s="82"/>
      <c r="AA835" s="82"/>
      <c r="AB835" s="82"/>
      <c r="AC835" s="82"/>
      <c r="AD835" s="82"/>
      <c r="AE835" s="82"/>
      <c r="AF835" s="82"/>
      <c r="AG835" s="82"/>
    </row>
    <row r="836" spans="1:33" outlineLevel="1" x14ac:dyDescent="0.25">
      <c r="A836" s="796"/>
      <c r="B836" s="796"/>
      <c r="C836" s="796"/>
      <c r="D836" s="796"/>
      <c r="E836" s="796"/>
      <c r="H836" s="124" t="s">
        <v>11</v>
      </c>
      <c r="I836" s="125">
        <f>'SITE 2'!$C$492</f>
        <v>0</v>
      </c>
      <c r="J836" s="111">
        <f>'SITE 2'!$D$492</f>
        <v>0</v>
      </c>
      <c r="K836" s="121">
        <f t="shared" si="154"/>
        <v>0</v>
      </c>
      <c r="L836" s="83">
        <f t="shared" si="159"/>
        <v>0</v>
      </c>
      <c r="M836" s="122">
        <f>'SITE 2'!$F$492</f>
        <v>0</v>
      </c>
      <c r="N836" s="181">
        <f>(L836/10)*'SITE 1'!$W$7*M836*('SITE 1'!$W$5+'SITE 1'!$X$4)</f>
        <v>0</v>
      </c>
      <c r="O836" s="83">
        <f t="shared" si="155"/>
        <v>0</v>
      </c>
      <c r="P836" s="83">
        <f t="shared" si="156"/>
        <v>0</v>
      </c>
      <c r="Q836" s="46">
        <f t="shared" si="157"/>
        <v>0</v>
      </c>
      <c r="R836" s="868">
        <f t="shared" si="158"/>
        <v>0</v>
      </c>
      <c r="S836" s="82"/>
      <c r="T836" s="82"/>
      <c r="U836" s="82"/>
      <c r="V836" s="82"/>
      <c r="W836" s="82"/>
      <c r="X836" s="82"/>
      <c r="Y836" s="82"/>
      <c r="Z836" s="82"/>
      <c r="AA836" s="82"/>
      <c r="AB836" s="82"/>
      <c r="AC836" s="82"/>
      <c r="AD836" s="82"/>
      <c r="AE836" s="82"/>
      <c r="AF836" s="82"/>
      <c r="AG836" s="82"/>
    </row>
    <row r="837" spans="1:33" outlineLevel="1" x14ac:dyDescent="0.25">
      <c r="A837" s="796"/>
      <c r="B837" s="796"/>
      <c r="C837" s="796"/>
      <c r="D837" s="796"/>
      <c r="E837" s="796"/>
      <c r="H837" s="124" t="s">
        <v>12</v>
      </c>
      <c r="I837" s="125">
        <f>'SITE 2'!$C$493</f>
        <v>0</v>
      </c>
      <c r="J837" s="111">
        <f>'SITE 2'!$D$493</f>
        <v>0</v>
      </c>
      <c r="K837" s="121">
        <f t="shared" si="154"/>
        <v>0</v>
      </c>
      <c r="L837" s="83">
        <f t="shared" si="159"/>
        <v>0</v>
      </c>
      <c r="M837" s="122">
        <f>'SITE 2'!$F$493</f>
        <v>0</v>
      </c>
      <c r="N837" s="181">
        <f>(L837/10)*'SITE 1'!$W$7*M837*('SITE 1'!$W$5+'SITE 1'!$X$4)</f>
        <v>0</v>
      </c>
      <c r="O837" s="83">
        <f t="shared" si="155"/>
        <v>0</v>
      </c>
      <c r="P837" s="83">
        <f t="shared" si="156"/>
        <v>0</v>
      </c>
      <c r="Q837" s="46">
        <f t="shared" si="157"/>
        <v>0</v>
      </c>
      <c r="R837" s="868">
        <f t="shared" si="158"/>
        <v>0</v>
      </c>
      <c r="S837" s="82"/>
      <c r="T837" s="82"/>
      <c r="U837" s="82"/>
      <c r="V837" s="82"/>
      <c r="W837" s="82"/>
      <c r="X837" s="82"/>
      <c r="Y837" s="82"/>
      <c r="Z837" s="82"/>
      <c r="AA837" s="82"/>
      <c r="AB837" s="82"/>
      <c r="AC837" s="82"/>
      <c r="AD837" s="82"/>
      <c r="AE837" s="82"/>
      <c r="AF837" s="82"/>
      <c r="AG837" s="82"/>
    </row>
    <row r="838" spans="1:33" outlineLevel="1" x14ac:dyDescent="0.25">
      <c r="A838" s="796"/>
      <c r="B838" s="796"/>
      <c r="C838" s="796"/>
      <c r="D838" s="796"/>
      <c r="E838" s="796"/>
      <c r="H838" s="124" t="s">
        <v>13</v>
      </c>
      <c r="I838" s="125">
        <f>'SITE 2'!$C$494</f>
        <v>0</v>
      </c>
      <c r="J838" s="111">
        <f>'SITE 2'!$D$494</f>
        <v>0</v>
      </c>
      <c r="K838" s="121">
        <f t="shared" si="154"/>
        <v>0</v>
      </c>
      <c r="L838" s="83">
        <f t="shared" si="159"/>
        <v>0</v>
      </c>
      <c r="M838" s="122">
        <f>'SITE 2'!$F$494</f>
        <v>0</v>
      </c>
      <c r="N838" s="181">
        <f>(L838/10)*'SITE 1'!$W$7*M838*('SITE 1'!$W$5+'SITE 1'!$X$4)</f>
        <v>0</v>
      </c>
      <c r="O838" s="83">
        <f t="shared" si="155"/>
        <v>0</v>
      </c>
      <c r="P838" s="83">
        <f t="shared" si="156"/>
        <v>0</v>
      </c>
      <c r="Q838" s="46">
        <f t="shared" si="157"/>
        <v>0</v>
      </c>
      <c r="R838" s="868">
        <f t="shared" si="158"/>
        <v>0</v>
      </c>
      <c r="S838" s="82"/>
      <c r="T838" s="82"/>
      <c r="U838" s="82"/>
      <c r="V838" s="82"/>
      <c r="W838" s="82"/>
      <c r="X838" s="82"/>
      <c r="Y838" s="82"/>
      <c r="Z838" s="82"/>
      <c r="AA838" s="82"/>
      <c r="AB838" s="82"/>
      <c r="AC838" s="82"/>
      <c r="AD838" s="82"/>
      <c r="AE838" s="82"/>
      <c r="AF838" s="82"/>
      <c r="AG838" s="82"/>
    </row>
    <row r="839" spans="1:33" outlineLevel="1" x14ac:dyDescent="0.25">
      <c r="A839" s="796"/>
      <c r="B839" s="796"/>
      <c r="C839" s="796"/>
      <c r="D839" s="796"/>
      <c r="E839" s="796"/>
      <c r="H839" s="120" t="s">
        <v>271</v>
      </c>
      <c r="I839" s="111">
        <f>'SITE 2'!$C$495</f>
        <v>0</v>
      </c>
      <c r="J839" s="111">
        <f>'SITE 2'!$D$495</f>
        <v>0</v>
      </c>
      <c r="K839" s="121">
        <f t="shared" si="154"/>
        <v>0</v>
      </c>
      <c r="L839" s="215">
        <f>K839*10</f>
        <v>0</v>
      </c>
      <c r="M839" s="122">
        <f>'SITE 2'!$F$495</f>
        <v>0</v>
      </c>
      <c r="N839" s="181">
        <f>(L839/10)*'SITE 1'!$W$8*M839*('SITE 1'!$W$4+'SITE 1'!$X$4)</f>
        <v>0</v>
      </c>
      <c r="O839" s="83">
        <f t="shared" si="155"/>
        <v>0</v>
      </c>
      <c r="P839" s="83">
        <f t="shared" si="156"/>
        <v>0</v>
      </c>
      <c r="Q839" s="46">
        <f t="shared" si="157"/>
        <v>0</v>
      </c>
      <c r="R839" s="868">
        <f t="shared" si="158"/>
        <v>0</v>
      </c>
      <c r="S839" s="82"/>
      <c r="T839" s="82"/>
      <c r="U839" s="82"/>
      <c r="V839" s="82"/>
      <c r="W839" s="82"/>
      <c r="X839" s="82"/>
      <c r="Y839" s="82"/>
      <c r="Z839" s="82"/>
      <c r="AA839" s="82"/>
      <c r="AB839" s="82"/>
      <c r="AC839" s="82"/>
      <c r="AD839" s="82"/>
      <c r="AE839" s="82"/>
      <c r="AF839" s="82"/>
      <c r="AG839" s="82"/>
    </row>
    <row r="840" spans="1:33" outlineLevel="1" x14ac:dyDescent="0.25">
      <c r="A840" s="796"/>
      <c r="B840" s="796"/>
      <c r="C840" s="796"/>
      <c r="D840" s="796"/>
      <c r="E840" s="796"/>
      <c r="H840" s="126" t="s">
        <v>171</v>
      </c>
      <c r="I840" s="111">
        <f>'SITE 2'!$C$496</f>
        <v>0</v>
      </c>
      <c r="J840" s="111">
        <f>'SITE 2'!$D$496</f>
        <v>0</v>
      </c>
      <c r="K840" s="121">
        <f t="shared" si="154"/>
        <v>0</v>
      </c>
      <c r="L840" s="83">
        <f>K840*10</f>
        <v>0</v>
      </c>
      <c r="M840" s="122">
        <f>'SITE 2'!$F$496</f>
        <v>0</v>
      </c>
      <c r="N840" s="181">
        <f>(L840/10)*'SITE 1'!$W$7*M840*('SITE 1'!$W$5+'SITE 1'!$X$4)</f>
        <v>0</v>
      </c>
      <c r="O840" s="83">
        <f t="shared" si="155"/>
        <v>0</v>
      </c>
      <c r="P840" s="83">
        <f t="shared" si="156"/>
        <v>0</v>
      </c>
      <c r="Q840" s="46">
        <f t="shared" si="157"/>
        <v>0</v>
      </c>
      <c r="R840" s="868">
        <f t="shared" si="158"/>
        <v>0</v>
      </c>
      <c r="S840" s="82"/>
      <c r="T840" s="82"/>
      <c r="U840" s="82"/>
      <c r="V840" s="82"/>
      <c r="W840" s="82"/>
      <c r="X840" s="82"/>
      <c r="Y840" s="82"/>
      <c r="Z840" s="82"/>
      <c r="AA840" s="82"/>
      <c r="AB840" s="82"/>
      <c r="AC840" s="82"/>
      <c r="AD840" s="82"/>
      <c r="AE840" s="82"/>
      <c r="AF840" s="82"/>
      <c r="AG840" s="82"/>
    </row>
    <row r="841" spans="1:33" ht="13.8" outlineLevel="1" thickBot="1" x14ac:dyDescent="0.3">
      <c r="A841" s="796"/>
      <c r="B841" s="796"/>
      <c r="C841" s="796"/>
      <c r="D841" s="796"/>
      <c r="E841" s="796"/>
      <c r="H841" s="126" t="s">
        <v>172</v>
      </c>
      <c r="I841" s="111">
        <f>'SITE 2'!$C$497</f>
        <v>0</v>
      </c>
      <c r="J841" s="111">
        <f>'SITE 2'!$D$497</f>
        <v>0</v>
      </c>
      <c r="K841" s="121">
        <f t="shared" si="154"/>
        <v>0</v>
      </c>
      <c r="L841" s="83">
        <f>K841*10</f>
        <v>0</v>
      </c>
      <c r="M841" s="122">
        <f>'SITE 2'!$F$497</f>
        <v>0</v>
      </c>
      <c r="N841" s="181">
        <f>(L841/10)*'SITE 1'!$W$7*M841*('SITE 1'!$W$5+'SITE 1'!$X$4)</f>
        <v>0</v>
      </c>
      <c r="O841" s="83">
        <f t="shared" si="155"/>
        <v>0</v>
      </c>
      <c r="P841" s="83">
        <f t="shared" si="156"/>
        <v>0</v>
      </c>
      <c r="Q841" s="46">
        <f t="shared" si="157"/>
        <v>0</v>
      </c>
      <c r="R841" s="868">
        <f t="shared" si="158"/>
        <v>0</v>
      </c>
      <c r="S841" s="82"/>
      <c r="T841" s="82"/>
      <c r="U841" s="82"/>
      <c r="V841" s="82"/>
      <c r="W841" s="82"/>
      <c r="X841" s="82"/>
      <c r="Y841" s="82"/>
      <c r="Z841" s="82"/>
      <c r="AA841" s="82"/>
      <c r="AB841" s="82"/>
      <c r="AC841" s="82"/>
      <c r="AD841" s="82"/>
      <c r="AE841" s="82"/>
      <c r="AF841" s="82"/>
      <c r="AG841" s="82"/>
    </row>
    <row r="842" spans="1:33" outlineLevel="1" x14ac:dyDescent="0.25">
      <c r="A842" s="796"/>
      <c r="B842" s="796"/>
      <c r="C842" s="796"/>
      <c r="D842" s="796"/>
      <c r="E842" s="796"/>
      <c r="H842" s="127" t="s">
        <v>214</v>
      </c>
      <c r="I842" s="128">
        <f>'SITE 2'!$C$498</f>
        <v>0</v>
      </c>
      <c r="J842" s="129">
        <f>'SITE 2'!$D$498</f>
        <v>0</v>
      </c>
      <c r="K842" s="130">
        <f>K831+K839</f>
        <v>0</v>
      </c>
      <c r="L842" s="212">
        <f>L831+L839</f>
        <v>0</v>
      </c>
      <c r="M842" s="131" t="e">
        <f>'SITE 2'!$F$498</f>
        <v>#DIV/0!</v>
      </c>
      <c r="N842" s="183">
        <f>'SITE 2'!$G$498</f>
        <v>0</v>
      </c>
      <c r="O842" s="83"/>
      <c r="P842" s="83"/>
      <c r="Q842" s="82"/>
      <c r="R842" s="82"/>
      <c r="S842" s="82"/>
      <c r="T842" s="82"/>
      <c r="U842" s="82"/>
      <c r="V842" s="82"/>
      <c r="W842" s="82"/>
      <c r="X842" s="82"/>
      <c r="Y842" s="82"/>
      <c r="Z842" s="82"/>
      <c r="AA842" s="82"/>
      <c r="AB842" s="82"/>
      <c r="AC842" s="82"/>
      <c r="AD842" s="82"/>
      <c r="AE842" s="82"/>
      <c r="AF842" s="82"/>
      <c r="AG842" s="82"/>
    </row>
    <row r="843" spans="1:33" ht="27" outlineLevel="1" thickBot="1" x14ac:dyDescent="0.3">
      <c r="A843" s="796"/>
      <c r="B843" s="796"/>
      <c r="C843" s="796"/>
      <c r="D843" s="796"/>
      <c r="E843" s="796"/>
      <c r="H843" s="132" t="s">
        <v>213</v>
      </c>
      <c r="I843" s="133">
        <f>'SITE 2'!$C$499</f>
        <v>0</v>
      </c>
      <c r="J843" s="134">
        <f>'SITE 2'!$D$499</f>
        <v>0</v>
      </c>
      <c r="K843" s="135">
        <f>SUM(K831:K841)-K842</f>
        <v>0</v>
      </c>
      <c r="L843" s="212">
        <f>L832+L833+L834+L835+L836+L837+L838+L840+L841</f>
        <v>0</v>
      </c>
      <c r="M843" s="136" t="e">
        <f>'SITE 2'!$F$499</f>
        <v>#DIV/0!</v>
      </c>
      <c r="N843" s="183">
        <f>'SITE 2'!$G$499</f>
        <v>0</v>
      </c>
      <c r="O843" s="93">
        <f>SUM(O831:O841)</f>
        <v>0</v>
      </c>
      <c r="P843" s="93">
        <f>SUM(P831:P841)</f>
        <v>0</v>
      </c>
      <c r="Q843" s="93">
        <f>SUM(Q831:Q841)</f>
        <v>0</v>
      </c>
      <c r="R843" s="93">
        <f>SUM(R831:R841)</f>
        <v>0</v>
      </c>
      <c r="S843" s="93">
        <f>'SITE 2'!$C$521</f>
        <v>0</v>
      </c>
      <c r="T843" s="93" t="e">
        <f>'SITE 2'!$D$521</f>
        <v>#DIV/0!</v>
      </c>
      <c r="U843" s="93">
        <f>'SITE 2'!$E$521</f>
        <v>0</v>
      </c>
      <c r="V843" s="93">
        <f>'SITE 2'!$C$539</f>
        <v>0</v>
      </c>
      <c r="W843" s="93" t="e">
        <f>'SITE 2'!$D$539</f>
        <v>#DIV/0!</v>
      </c>
      <c r="X843" s="93">
        <f>'SITE 2'!$E$539</f>
        <v>0</v>
      </c>
      <c r="Y843" s="93">
        <f>'SITE 2'!$C$515</f>
        <v>0</v>
      </c>
      <c r="Z843" s="93" t="e">
        <f>'SITE 2'!$D$515</f>
        <v>#DIV/0!</v>
      </c>
      <c r="AA843" s="93">
        <f>'SITE 2'!$E$515</f>
        <v>0</v>
      </c>
      <c r="AB843" s="93">
        <f>'SITE 2'!$C$545</f>
        <v>0</v>
      </c>
      <c r="AC843" s="93" t="e">
        <f>'SITE 2'!$D$545</f>
        <v>#DIV/0!</v>
      </c>
      <c r="AD843" s="93">
        <f>'SITE 2'!$E$545</f>
        <v>0</v>
      </c>
      <c r="AE843" s="93">
        <f>'SITE 2'!$C$553</f>
        <v>0</v>
      </c>
      <c r="AF843" s="93" t="e">
        <f>'SITE 2'!$D$553</f>
        <v>#DIV/0!</v>
      </c>
      <c r="AG843" s="93">
        <f>'SITE 2'!$E$553</f>
        <v>0</v>
      </c>
    </row>
    <row r="844" spans="1:33" outlineLevel="1" x14ac:dyDescent="0.25">
      <c r="A844" s="796"/>
      <c r="B844" s="796"/>
      <c r="C844" s="796"/>
      <c r="D844" s="796"/>
      <c r="E844" s="796"/>
    </row>
    <row r="845" spans="1:33" ht="52.8" outlineLevel="1" x14ac:dyDescent="0.25">
      <c r="A845" s="796"/>
      <c r="B845" s="796"/>
      <c r="C845" s="796"/>
      <c r="D845" s="796"/>
      <c r="E845" s="796"/>
      <c r="H845" s="104" t="str">
        <f>'SITE 3'!$B$482</f>
        <v>CAL 6/11 ANS</v>
      </c>
      <c r="I845" s="83" t="s">
        <v>286</v>
      </c>
      <c r="J845" s="83" t="s">
        <v>285</v>
      </c>
      <c r="K845" s="83" t="s">
        <v>284</v>
      </c>
      <c r="L845" s="83" t="s">
        <v>468</v>
      </c>
      <c r="M845" s="83" t="s">
        <v>287</v>
      </c>
      <c r="N845" s="83" t="s">
        <v>298</v>
      </c>
      <c r="O845" s="911"/>
      <c r="P845" s="911"/>
    </row>
    <row r="846" spans="1:33" ht="13.8" outlineLevel="1" thickBot="1" x14ac:dyDescent="0.3">
      <c r="A846" s="796"/>
      <c r="B846" s="796"/>
      <c r="C846" s="796"/>
      <c r="D846" s="796"/>
      <c r="E846" s="796"/>
      <c r="H846" s="104" t="str">
        <f>'SITE 3'!$H$482</f>
        <v>SITE 3</v>
      </c>
      <c r="I846" s="103">
        <f>'SITE 3'!$O$583</f>
        <v>0</v>
      </c>
      <c r="J846" s="103">
        <f>'SITE 3'!$O$607</f>
        <v>0</v>
      </c>
      <c r="K846" s="103">
        <f>'SITE 3'!$O$564</f>
        <v>0</v>
      </c>
      <c r="L846" s="178" t="e">
        <f>M846/(L860+L859)</f>
        <v>#DIV/0!</v>
      </c>
      <c r="M846" s="103">
        <f>'SITE 3'!$O$564-'SITE 3'!$O$546-'SITE 3'!$O$515</f>
        <v>0</v>
      </c>
      <c r="N846" s="178">
        <f>'SITE 3'!$O$564-'SITE 3'!$O$546+'SITE 3'!$E$553</f>
        <v>0</v>
      </c>
      <c r="O846" s="912"/>
      <c r="P846" s="912"/>
    </row>
    <row r="847" spans="1:33" ht="66" outlineLevel="1" x14ac:dyDescent="0.25">
      <c r="A847" s="796"/>
      <c r="B847" s="796"/>
      <c r="C847" s="796"/>
      <c r="D847" s="796"/>
      <c r="E847" s="796"/>
      <c r="H847" s="116"/>
      <c r="I847" s="117" t="s">
        <v>220</v>
      </c>
      <c r="J847" s="117" t="s">
        <v>215</v>
      </c>
      <c r="K847" s="118" t="s">
        <v>428</v>
      </c>
      <c r="L847" s="83" t="s">
        <v>339</v>
      </c>
      <c r="M847" s="119" t="s">
        <v>2</v>
      </c>
      <c r="N847" s="179" t="s">
        <v>524</v>
      </c>
      <c r="O847" s="86" t="s">
        <v>521</v>
      </c>
      <c r="P847" s="86" t="s">
        <v>520</v>
      </c>
      <c r="Q847" s="86" t="s">
        <v>291</v>
      </c>
      <c r="R847" s="86" t="s">
        <v>292</v>
      </c>
      <c r="S847" s="81" t="s">
        <v>293</v>
      </c>
      <c r="T847" s="81" t="s">
        <v>299</v>
      </c>
      <c r="U847" s="81" t="s">
        <v>300</v>
      </c>
      <c r="V847" s="81" t="s">
        <v>294</v>
      </c>
      <c r="W847" s="81" t="s">
        <v>301</v>
      </c>
      <c r="X847" s="81" t="s">
        <v>302</v>
      </c>
      <c r="Y847" s="81" t="s">
        <v>296</v>
      </c>
      <c r="Z847" s="81" t="s">
        <v>303</v>
      </c>
      <c r="AA847" s="81" t="s">
        <v>304</v>
      </c>
      <c r="AB847" s="81" t="s">
        <v>297</v>
      </c>
      <c r="AC847" s="81" t="s">
        <v>305</v>
      </c>
      <c r="AD847" s="81" t="s">
        <v>306</v>
      </c>
      <c r="AE847" s="81" t="s">
        <v>295</v>
      </c>
      <c r="AF847" s="81" t="s">
        <v>307</v>
      </c>
      <c r="AG847" s="81" t="s">
        <v>308</v>
      </c>
    </row>
    <row r="848" spans="1:33" outlineLevel="1" x14ac:dyDescent="0.25">
      <c r="A848" s="796"/>
      <c r="B848" s="796"/>
      <c r="C848" s="796"/>
      <c r="D848" s="796"/>
      <c r="E848" s="796"/>
      <c r="H848" s="120" t="s">
        <v>278</v>
      </c>
      <c r="I848" s="111">
        <f>'SITE 3'!$C$487</f>
        <v>0</v>
      </c>
      <c r="J848" s="111">
        <f>'SITE 3'!$D$487</f>
        <v>0</v>
      </c>
      <c r="K848" s="121">
        <f>I848*J848</f>
        <v>0</v>
      </c>
      <c r="L848" s="215">
        <f>K848*10</f>
        <v>0</v>
      </c>
      <c r="M848" s="122">
        <f>'SITE 3'!$F$487</f>
        <v>0</v>
      </c>
      <c r="N848" s="181">
        <f>(L848/10)*'SITE 1'!$W$8*M848*('SITE 1'!$W$4+'SITE 1'!$X$4)</f>
        <v>0</v>
      </c>
      <c r="O848" s="83">
        <f>IF(I848&gt;0,J848*7,0)</f>
        <v>0</v>
      </c>
      <c r="P848" s="83">
        <f>IF(I848&gt;48,3*J848,0)</f>
        <v>0</v>
      </c>
      <c r="Q848" s="46">
        <f>J848*12.5</f>
        <v>0</v>
      </c>
      <c r="R848" s="868">
        <f>IF(I848&gt;49,((I848/12)*J848*11.5),(((I848/12)-1)*J848*11.5))</f>
        <v>0</v>
      </c>
      <c r="S848" s="82"/>
      <c r="T848" s="82"/>
      <c r="U848" s="82"/>
      <c r="V848" s="82"/>
      <c r="W848" s="82"/>
      <c r="X848" s="82"/>
      <c r="Y848" s="82"/>
      <c r="Z848" s="82"/>
      <c r="AA848" s="82"/>
      <c r="AB848" s="82"/>
      <c r="AC848" s="82"/>
      <c r="AD848" s="82"/>
      <c r="AE848" s="82"/>
      <c r="AF848" s="82"/>
      <c r="AG848" s="82"/>
    </row>
    <row r="849" spans="1:33" outlineLevel="1" x14ac:dyDescent="0.25">
      <c r="A849" s="796"/>
      <c r="B849" s="796"/>
      <c r="C849" s="796"/>
      <c r="D849" s="796"/>
      <c r="E849" s="796"/>
      <c r="H849" s="123" t="s">
        <v>167</v>
      </c>
      <c r="I849" s="111">
        <f>'SITE 3'!$C$488</f>
        <v>0</v>
      </c>
      <c r="J849" s="111">
        <f>'SITE 3'!$D$488</f>
        <v>0</v>
      </c>
      <c r="K849" s="121">
        <f t="shared" ref="K849:K858" si="160">I849*J849</f>
        <v>0</v>
      </c>
      <c r="L849" s="83">
        <f>K849*10</f>
        <v>0</v>
      </c>
      <c r="M849" s="122">
        <f>'SITE 3'!$F$488</f>
        <v>0</v>
      </c>
      <c r="N849" s="181">
        <f>(L849/10)*'SITE 1'!$W$7*M849*('SITE 1'!$W$5+'SITE 1'!$X$4)</f>
        <v>0</v>
      </c>
      <c r="O849" s="83">
        <f t="shared" ref="O849:O858" si="161">IF(I849&gt;0,J849*7,0)</f>
        <v>0</v>
      </c>
      <c r="P849" s="83">
        <f t="shared" ref="P849:P858" si="162">IF(I849&gt;48,3*J849,0)</f>
        <v>0</v>
      </c>
      <c r="Q849" s="46">
        <f t="shared" ref="Q849:Q858" si="163">J849*12.5</f>
        <v>0</v>
      </c>
      <c r="R849" s="868">
        <f t="shared" ref="R849:R858" si="164">IF(I849&gt;49,((I849/12)*J849*11.5),(((I849/12)-1)*J849*11.5))</f>
        <v>0</v>
      </c>
      <c r="S849" s="82"/>
      <c r="T849" s="82"/>
      <c r="U849" s="82"/>
      <c r="V849" s="82"/>
      <c r="W849" s="82"/>
      <c r="X849" s="82"/>
      <c r="Y849" s="82"/>
      <c r="Z849" s="82"/>
      <c r="AA849" s="82"/>
      <c r="AB849" s="82"/>
      <c r="AC849" s="82"/>
      <c r="AD849" s="82"/>
      <c r="AE849" s="82"/>
      <c r="AF849" s="82"/>
      <c r="AG849" s="82"/>
    </row>
    <row r="850" spans="1:33" outlineLevel="1" x14ac:dyDescent="0.25">
      <c r="A850" s="796"/>
      <c r="B850" s="796"/>
      <c r="C850" s="796"/>
      <c r="D850" s="796"/>
      <c r="E850" s="796"/>
      <c r="H850" s="123" t="s">
        <v>8</v>
      </c>
      <c r="I850" s="111">
        <f>'SITE 3'!$C$489</f>
        <v>0</v>
      </c>
      <c r="J850" s="111">
        <f>'SITE 3'!$D$489</f>
        <v>0</v>
      </c>
      <c r="K850" s="121">
        <f t="shared" si="160"/>
        <v>0</v>
      </c>
      <c r="L850" s="83">
        <f t="shared" ref="L850:L855" si="165">K850*10</f>
        <v>0</v>
      </c>
      <c r="M850" s="122">
        <f>'SITE 3'!$F$489</f>
        <v>0</v>
      </c>
      <c r="N850" s="181">
        <f>(L850/10)*'SITE 1'!$W$7*M850*('SITE 1'!$W$5+'SITE 1'!$X$4)</f>
        <v>0</v>
      </c>
      <c r="O850" s="83">
        <f t="shared" si="161"/>
        <v>0</v>
      </c>
      <c r="P850" s="83">
        <f t="shared" si="162"/>
        <v>0</v>
      </c>
      <c r="Q850" s="46">
        <f t="shared" si="163"/>
        <v>0</v>
      </c>
      <c r="R850" s="868">
        <f t="shared" si="164"/>
        <v>0</v>
      </c>
      <c r="S850" s="82"/>
      <c r="T850" s="82"/>
      <c r="U850" s="82"/>
      <c r="V850" s="82"/>
      <c r="W850" s="82"/>
      <c r="X850" s="82"/>
      <c r="Y850" s="82"/>
      <c r="Z850" s="82"/>
      <c r="AA850" s="82"/>
      <c r="AB850" s="82"/>
      <c r="AC850" s="82"/>
      <c r="AD850" s="82"/>
      <c r="AE850" s="82"/>
      <c r="AF850" s="82"/>
      <c r="AG850" s="82"/>
    </row>
    <row r="851" spans="1:33" outlineLevel="1" x14ac:dyDescent="0.25">
      <c r="A851" s="796"/>
      <c r="B851" s="796"/>
      <c r="C851" s="796"/>
      <c r="D851" s="796"/>
      <c r="E851" s="796"/>
      <c r="H851" s="123" t="s">
        <v>9</v>
      </c>
      <c r="I851" s="111">
        <f>'SITE 3'!$C$490</f>
        <v>0</v>
      </c>
      <c r="J851" s="111">
        <f>'SITE 3'!$D$490</f>
        <v>0</v>
      </c>
      <c r="K851" s="121">
        <f t="shared" si="160"/>
        <v>0</v>
      </c>
      <c r="L851" s="83">
        <f t="shared" si="165"/>
        <v>0</v>
      </c>
      <c r="M851" s="122">
        <f>'SITE 3'!$F$490</f>
        <v>0</v>
      </c>
      <c r="N851" s="181">
        <f>(L851/10)*'SITE 1'!$W$7*M851*('SITE 1'!$W$5+'SITE 1'!$X$4)</f>
        <v>0</v>
      </c>
      <c r="O851" s="83">
        <f t="shared" si="161"/>
        <v>0</v>
      </c>
      <c r="P851" s="83">
        <f t="shared" si="162"/>
        <v>0</v>
      </c>
      <c r="Q851" s="46">
        <f t="shared" si="163"/>
        <v>0</v>
      </c>
      <c r="R851" s="868">
        <f t="shared" si="164"/>
        <v>0</v>
      </c>
      <c r="S851" s="82"/>
      <c r="T851" s="82"/>
      <c r="U851" s="82"/>
      <c r="V851" s="82"/>
      <c r="W851" s="82"/>
      <c r="X851" s="82"/>
      <c r="Y851" s="82"/>
      <c r="Z851" s="82"/>
      <c r="AA851" s="82"/>
      <c r="AB851" s="82"/>
      <c r="AC851" s="82"/>
      <c r="AD851" s="82"/>
      <c r="AE851" s="82"/>
      <c r="AF851" s="82"/>
      <c r="AG851" s="82"/>
    </row>
    <row r="852" spans="1:33" outlineLevel="1" x14ac:dyDescent="0.25">
      <c r="A852" s="796"/>
      <c r="B852" s="796"/>
      <c r="C852" s="796"/>
      <c r="D852" s="796"/>
      <c r="E852" s="796"/>
      <c r="H852" s="124" t="s">
        <v>10</v>
      </c>
      <c r="I852" s="125">
        <f>'SITE 3'!$C$491</f>
        <v>0</v>
      </c>
      <c r="J852" s="111">
        <f>'SITE 3'!$D$491</f>
        <v>0</v>
      </c>
      <c r="K852" s="121">
        <f t="shared" si="160"/>
        <v>0</v>
      </c>
      <c r="L852" s="83">
        <f t="shared" si="165"/>
        <v>0</v>
      </c>
      <c r="M852" s="122">
        <f>'SITE 3'!$F$491</f>
        <v>0</v>
      </c>
      <c r="N852" s="181">
        <f>(L852/10)*'SITE 1'!$W$7*M852*('SITE 1'!$W$5+'SITE 1'!$X$4)</f>
        <v>0</v>
      </c>
      <c r="O852" s="83">
        <f t="shared" si="161"/>
        <v>0</v>
      </c>
      <c r="P852" s="83">
        <f t="shared" si="162"/>
        <v>0</v>
      </c>
      <c r="Q852" s="46">
        <f t="shared" si="163"/>
        <v>0</v>
      </c>
      <c r="R852" s="868">
        <f t="shared" si="164"/>
        <v>0</v>
      </c>
      <c r="S852" s="82"/>
      <c r="T852" s="82"/>
      <c r="U852" s="82"/>
      <c r="V852" s="82"/>
      <c r="W852" s="82"/>
      <c r="X852" s="82"/>
      <c r="Y852" s="82"/>
      <c r="Z852" s="82"/>
      <c r="AA852" s="82"/>
      <c r="AB852" s="82"/>
      <c r="AC852" s="82"/>
      <c r="AD852" s="82"/>
      <c r="AE852" s="82"/>
      <c r="AF852" s="82"/>
      <c r="AG852" s="82"/>
    </row>
    <row r="853" spans="1:33" outlineLevel="1" x14ac:dyDescent="0.25">
      <c r="A853" s="796"/>
      <c r="B853" s="796"/>
      <c r="C853" s="796"/>
      <c r="D853" s="796"/>
      <c r="E853" s="796"/>
      <c r="H853" s="124" t="s">
        <v>11</v>
      </c>
      <c r="I853" s="125">
        <f>'SITE 3'!$C$492</f>
        <v>0</v>
      </c>
      <c r="J853" s="111">
        <f>'SITE 3'!$D$492</f>
        <v>0</v>
      </c>
      <c r="K853" s="121">
        <f t="shared" si="160"/>
        <v>0</v>
      </c>
      <c r="L853" s="83">
        <f t="shared" si="165"/>
        <v>0</v>
      </c>
      <c r="M853" s="122">
        <f>'SITE 3'!$F$492</f>
        <v>0</v>
      </c>
      <c r="N853" s="181">
        <f>(L853/10)*'SITE 1'!$W$7*M853*('SITE 1'!$W$5+'SITE 1'!$X$4)</f>
        <v>0</v>
      </c>
      <c r="O853" s="83">
        <f t="shared" si="161"/>
        <v>0</v>
      </c>
      <c r="P853" s="83">
        <f t="shared" si="162"/>
        <v>0</v>
      </c>
      <c r="Q853" s="46">
        <f t="shared" si="163"/>
        <v>0</v>
      </c>
      <c r="R853" s="868">
        <f t="shared" si="164"/>
        <v>0</v>
      </c>
      <c r="S853" s="82"/>
      <c r="T853" s="82"/>
      <c r="U853" s="82"/>
      <c r="V853" s="82"/>
      <c r="W853" s="82"/>
      <c r="X853" s="82"/>
      <c r="Y853" s="82"/>
      <c r="Z853" s="82"/>
      <c r="AA853" s="82"/>
      <c r="AB853" s="82"/>
      <c r="AC853" s="82"/>
      <c r="AD853" s="82"/>
      <c r="AE853" s="82"/>
      <c r="AF853" s="82"/>
      <c r="AG853" s="82"/>
    </row>
    <row r="854" spans="1:33" outlineLevel="1" x14ac:dyDescent="0.25">
      <c r="A854" s="796"/>
      <c r="B854" s="796"/>
      <c r="C854" s="796"/>
      <c r="D854" s="796"/>
      <c r="E854" s="796"/>
      <c r="H854" s="124" t="s">
        <v>12</v>
      </c>
      <c r="I854" s="125">
        <f>'SITE 3'!$C$493</f>
        <v>0</v>
      </c>
      <c r="J854" s="111">
        <f>'SITE 3'!$D$493</f>
        <v>0</v>
      </c>
      <c r="K854" s="121">
        <f t="shared" si="160"/>
        <v>0</v>
      </c>
      <c r="L854" s="83">
        <f t="shared" si="165"/>
        <v>0</v>
      </c>
      <c r="M854" s="122">
        <f>'SITE 3'!$F$493</f>
        <v>0</v>
      </c>
      <c r="N854" s="181">
        <f>(L854/10)*'SITE 1'!$W$7*M854*('SITE 1'!$W$5+'SITE 1'!$X$4)</f>
        <v>0</v>
      </c>
      <c r="O854" s="83">
        <f t="shared" si="161"/>
        <v>0</v>
      </c>
      <c r="P854" s="83">
        <f t="shared" si="162"/>
        <v>0</v>
      </c>
      <c r="Q854" s="46">
        <f t="shared" si="163"/>
        <v>0</v>
      </c>
      <c r="R854" s="868">
        <f t="shared" si="164"/>
        <v>0</v>
      </c>
      <c r="S854" s="82"/>
      <c r="T854" s="82"/>
      <c r="U854" s="82"/>
      <c r="V854" s="82"/>
      <c r="W854" s="82"/>
      <c r="X854" s="82"/>
      <c r="Y854" s="82"/>
      <c r="Z854" s="82"/>
      <c r="AA854" s="82"/>
      <c r="AB854" s="82"/>
      <c r="AC854" s="82"/>
      <c r="AD854" s="82"/>
      <c r="AE854" s="82"/>
      <c r="AF854" s="82"/>
      <c r="AG854" s="82"/>
    </row>
    <row r="855" spans="1:33" outlineLevel="1" x14ac:dyDescent="0.25">
      <c r="A855" s="796"/>
      <c r="B855" s="796"/>
      <c r="C855" s="796"/>
      <c r="D855" s="796"/>
      <c r="E855" s="796"/>
      <c r="H855" s="124" t="s">
        <v>13</v>
      </c>
      <c r="I855" s="125">
        <f>'SITE 3'!$C$494</f>
        <v>0</v>
      </c>
      <c r="J855" s="111">
        <f>'SITE 3'!$D$494</f>
        <v>0</v>
      </c>
      <c r="K855" s="121">
        <f t="shared" si="160"/>
        <v>0</v>
      </c>
      <c r="L855" s="83">
        <f t="shared" si="165"/>
        <v>0</v>
      </c>
      <c r="M855" s="122">
        <f>'SITE 3'!$F$494</f>
        <v>0</v>
      </c>
      <c r="N855" s="181">
        <f>(L855/10)*'SITE 1'!$W$7*M855*('SITE 1'!$W$5+'SITE 1'!$X$4)</f>
        <v>0</v>
      </c>
      <c r="O855" s="83">
        <f t="shared" si="161"/>
        <v>0</v>
      </c>
      <c r="P855" s="83">
        <f t="shared" si="162"/>
        <v>0</v>
      </c>
      <c r="Q855" s="46">
        <f t="shared" si="163"/>
        <v>0</v>
      </c>
      <c r="R855" s="868">
        <f t="shared" si="164"/>
        <v>0</v>
      </c>
      <c r="S855" s="82"/>
      <c r="T855" s="82"/>
      <c r="U855" s="82"/>
      <c r="V855" s="82"/>
      <c r="W855" s="82"/>
      <c r="X855" s="82"/>
      <c r="Y855" s="82"/>
      <c r="Z855" s="82"/>
      <c r="AA855" s="82"/>
      <c r="AB855" s="82"/>
      <c r="AC855" s="82"/>
      <c r="AD855" s="82"/>
      <c r="AE855" s="82"/>
      <c r="AF855" s="82"/>
      <c r="AG855" s="82"/>
    </row>
    <row r="856" spans="1:33" outlineLevel="1" x14ac:dyDescent="0.25">
      <c r="A856" s="796"/>
      <c r="B856" s="796"/>
      <c r="C856" s="796"/>
      <c r="D856" s="796"/>
      <c r="E856" s="796"/>
      <c r="H856" s="120" t="s">
        <v>271</v>
      </c>
      <c r="I856" s="111">
        <f>'SITE 3'!$C$495</f>
        <v>0</v>
      </c>
      <c r="J856" s="111">
        <f>'SITE 3'!$D$495</f>
        <v>0</v>
      </c>
      <c r="K856" s="121">
        <f t="shared" si="160"/>
        <v>0</v>
      </c>
      <c r="L856" s="215">
        <f>K856*10</f>
        <v>0</v>
      </c>
      <c r="M856" s="122">
        <f>'SITE 3'!$F$495</f>
        <v>0</v>
      </c>
      <c r="N856" s="181">
        <f>(L856/10)*'SITE 1'!$W$8*M856*('SITE 1'!$W$4+'SITE 1'!$X$4)</f>
        <v>0</v>
      </c>
      <c r="O856" s="83">
        <f t="shared" si="161"/>
        <v>0</v>
      </c>
      <c r="P856" s="83">
        <f t="shared" si="162"/>
        <v>0</v>
      </c>
      <c r="Q856" s="46">
        <f t="shared" si="163"/>
        <v>0</v>
      </c>
      <c r="R856" s="868">
        <f t="shared" si="164"/>
        <v>0</v>
      </c>
      <c r="S856" s="82"/>
      <c r="T856" s="82"/>
      <c r="U856" s="82"/>
      <c r="V856" s="82"/>
      <c r="W856" s="82"/>
      <c r="X856" s="82"/>
      <c r="Y856" s="82"/>
      <c r="Z856" s="82"/>
      <c r="AA856" s="82"/>
      <c r="AB856" s="82"/>
      <c r="AC856" s="82"/>
      <c r="AD856" s="82"/>
      <c r="AE856" s="82"/>
      <c r="AF856" s="82"/>
      <c r="AG856" s="82"/>
    </row>
    <row r="857" spans="1:33" outlineLevel="1" x14ac:dyDescent="0.25">
      <c r="A857" s="796"/>
      <c r="B857" s="796"/>
      <c r="C857" s="796"/>
      <c r="D857" s="796"/>
      <c r="E857" s="796"/>
      <c r="H857" s="126" t="s">
        <v>171</v>
      </c>
      <c r="I857" s="111">
        <f>'SITE 3'!$C$496</f>
        <v>0</v>
      </c>
      <c r="J857" s="111">
        <f>'SITE 3'!$D$496</f>
        <v>0</v>
      </c>
      <c r="K857" s="121">
        <f t="shared" si="160"/>
        <v>0</v>
      </c>
      <c r="L857" s="83">
        <f>K857*10</f>
        <v>0</v>
      </c>
      <c r="M857" s="122">
        <f>'SITE 3'!$F$496</f>
        <v>0</v>
      </c>
      <c r="N857" s="181">
        <f>(L857/10)*'SITE 1'!$W$7*M857*('SITE 1'!$W$5+'SITE 1'!$X$4)</f>
        <v>0</v>
      </c>
      <c r="O857" s="83">
        <f t="shared" si="161"/>
        <v>0</v>
      </c>
      <c r="P857" s="83">
        <f t="shared" si="162"/>
        <v>0</v>
      </c>
      <c r="Q857" s="46">
        <f t="shared" si="163"/>
        <v>0</v>
      </c>
      <c r="R857" s="868">
        <f t="shared" si="164"/>
        <v>0</v>
      </c>
      <c r="S857" s="82"/>
      <c r="T857" s="82"/>
      <c r="U857" s="82"/>
      <c r="V857" s="82"/>
      <c r="W857" s="82"/>
      <c r="X857" s="82"/>
      <c r="Y857" s="82"/>
      <c r="Z857" s="82"/>
      <c r="AA857" s="82"/>
      <c r="AB857" s="82"/>
      <c r="AC857" s="82"/>
      <c r="AD857" s="82"/>
      <c r="AE857" s="82"/>
      <c r="AF857" s="82"/>
      <c r="AG857" s="82"/>
    </row>
    <row r="858" spans="1:33" ht="13.8" outlineLevel="1" thickBot="1" x14ac:dyDescent="0.3">
      <c r="A858" s="796"/>
      <c r="B858" s="796"/>
      <c r="C858" s="796"/>
      <c r="D858" s="796"/>
      <c r="E858" s="796"/>
      <c r="H858" s="126" t="s">
        <v>172</v>
      </c>
      <c r="I858" s="111">
        <f>'SITE 3'!$C$497</f>
        <v>0</v>
      </c>
      <c r="J858" s="111">
        <f>'SITE 3'!$D$497</f>
        <v>0</v>
      </c>
      <c r="K858" s="121">
        <f t="shared" si="160"/>
        <v>0</v>
      </c>
      <c r="L858" s="83">
        <f>K858*10</f>
        <v>0</v>
      </c>
      <c r="M858" s="122">
        <f>'SITE 3'!$F$497</f>
        <v>0</v>
      </c>
      <c r="N858" s="181">
        <f>(L858/10)*'SITE 1'!$W$7*M858*('SITE 1'!$W$5+'SITE 1'!$X$4)</f>
        <v>0</v>
      </c>
      <c r="O858" s="83">
        <f t="shared" si="161"/>
        <v>0</v>
      </c>
      <c r="P858" s="83">
        <f t="shared" si="162"/>
        <v>0</v>
      </c>
      <c r="Q858" s="46">
        <f t="shared" si="163"/>
        <v>0</v>
      </c>
      <c r="R858" s="868">
        <f t="shared" si="164"/>
        <v>0</v>
      </c>
      <c r="S858" s="82"/>
      <c r="T858" s="82"/>
      <c r="U858" s="82"/>
      <c r="V858" s="82"/>
      <c r="W858" s="82"/>
      <c r="X858" s="82"/>
      <c r="Y858" s="82"/>
      <c r="Z858" s="82"/>
      <c r="AA858" s="82"/>
      <c r="AB858" s="82"/>
      <c r="AC858" s="82"/>
      <c r="AD858" s="82"/>
      <c r="AE858" s="82"/>
      <c r="AF858" s="82"/>
      <c r="AG858" s="82"/>
    </row>
    <row r="859" spans="1:33" outlineLevel="1" x14ac:dyDescent="0.25">
      <c r="A859" s="796"/>
      <c r="B859" s="796"/>
      <c r="C859" s="796"/>
      <c r="D859" s="796"/>
      <c r="E859" s="796"/>
      <c r="H859" s="127" t="s">
        <v>214</v>
      </c>
      <c r="I859" s="128">
        <f>'SITE 3'!$C$498</f>
        <v>0</v>
      </c>
      <c r="J859" s="129">
        <f>'SITE 3'!$D$498</f>
        <v>0</v>
      </c>
      <c r="K859" s="130">
        <f>K848+K856</f>
        <v>0</v>
      </c>
      <c r="L859" s="212">
        <f>L848+L856</f>
        <v>0</v>
      </c>
      <c r="M859" s="131" t="e">
        <f>'SITE 3'!$F$498</f>
        <v>#DIV/0!</v>
      </c>
      <c r="N859" s="183">
        <f>'SITE 3'!$G$498</f>
        <v>0</v>
      </c>
      <c r="O859" s="83"/>
      <c r="P859" s="83"/>
      <c r="Q859" s="82"/>
      <c r="R859" s="82"/>
      <c r="S859" s="82"/>
      <c r="T859" s="82"/>
      <c r="U859" s="82"/>
      <c r="V859" s="82"/>
      <c r="W859" s="82"/>
      <c r="X859" s="82"/>
      <c r="Y859" s="82"/>
      <c r="Z859" s="82"/>
      <c r="AA859" s="82"/>
      <c r="AB859" s="82"/>
      <c r="AC859" s="82"/>
      <c r="AD859" s="82"/>
      <c r="AE859" s="82"/>
      <c r="AF859" s="82"/>
      <c r="AG859" s="82"/>
    </row>
    <row r="860" spans="1:33" ht="27" outlineLevel="1" thickBot="1" x14ac:dyDescent="0.3">
      <c r="A860" s="796"/>
      <c r="B860" s="796"/>
      <c r="C860" s="796"/>
      <c r="D860" s="796"/>
      <c r="E860" s="796"/>
      <c r="H860" s="132" t="s">
        <v>213</v>
      </c>
      <c r="I860" s="133">
        <f>'SITE 3'!$C$499</f>
        <v>0</v>
      </c>
      <c r="J860" s="134">
        <f>'SITE 3'!$D$499</f>
        <v>0</v>
      </c>
      <c r="K860" s="135">
        <f>SUM(K848:K858)-K859</f>
        <v>0</v>
      </c>
      <c r="L860" s="212">
        <f>L849+L850+L851+L852+L853+L854+L855+L857+L858</f>
        <v>0</v>
      </c>
      <c r="M860" s="136" t="e">
        <f>'SITE 3'!$F$499</f>
        <v>#DIV/0!</v>
      </c>
      <c r="N860" s="183">
        <f>'SITE 3'!$G$499</f>
        <v>0</v>
      </c>
      <c r="O860" s="93">
        <f>SUM(O848:O858)</f>
        <v>0</v>
      </c>
      <c r="P860" s="93">
        <f>SUM(P848:P858)</f>
        <v>0</v>
      </c>
      <c r="Q860" s="93">
        <f>SUM(Q848:Q858)</f>
        <v>0</v>
      </c>
      <c r="R860" s="93">
        <f>SUM(R848:R858)</f>
        <v>0</v>
      </c>
      <c r="S860" s="93">
        <f>'SITE 3'!$C$521</f>
        <v>0</v>
      </c>
      <c r="T860" s="93" t="e">
        <f>'SITE 3'!$D$521</f>
        <v>#DIV/0!</v>
      </c>
      <c r="U860" s="93">
        <f>'SITE 3'!$E$521</f>
        <v>0</v>
      </c>
      <c r="V860" s="93">
        <f>'SITE 3'!$C$539</f>
        <v>0</v>
      </c>
      <c r="W860" s="93" t="e">
        <f>'SITE 3'!$D$539</f>
        <v>#DIV/0!</v>
      </c>
      <c r="X860" s="93">
        <f>'SITE 3'!$E$539</f>
        <v>0</v>
      </c>
      <c r="Y860" s="93">
        <f>'SITE 3'!$C$515</f>
        <v>0</v>
      </c>
      <c r="Z860" s="93" t="e">
        <f>'SITE 3'!$D$515</f>
        <v>#DIV/0!</v>
      </c>
      <c r="AA860" s="93">
        <f>'SITE 3'!$E$515</f>
        <v>0</v>
      </c>
      <c r="AB860" s="93">
        <f>'SITE 3'!$C$545</f>
        <v>0</v>
      </c>
      <c r="AC860" s="93" t="e">
        <f>'SITE 3'!$D$545</f>
        <v>#DIV/0!</v>
      </c>
      <c r="AD860" s="93">
        <f>'SITE 3'!$E$545</f>
        <v>0</v>
      </c>
      <c r="AE860" s="93">
        <f>'SITE 3'!$C$553</f>
        <v>0</v>
      </c>
      <c r="AF860" s="93" t="e">
        <f>'SITE 3'!$D$553</f>
        <v>#DIV/0!</v>
      </c>
      <c r="AG860" s="93">
        <f>'SITE 3'!$E$553</f>
        <v>0</v>
      </c>
    </row>
    <row r="861" spans="1:33" outlineLevel="1" x14ac:dyDescent="0.25">
      <c r="A861" s="796"/>
      <c r="B861" s="796"/>
      <c r="C861" s="796"/>
      <c r="D861" s="796"/>
      <c r="E861" s="796"/>
    </row>
    <row r="862" spans="1:33" ht="52.8" outlineLevel="1" x14ac:dyDescent="0.25">
      <c r="A862" s="796"/>
      <c r="B862" s="796"/>
      <c r="C862" s="796"/>
      <c r="D862" s="796"/>
      <c r="E862" s="796"/>
      <c r="H862" s="104" t="str">
        <f>'SITE 4'!$B$482</f>
        <v>CAL 6/11 ANS</v>
      </c>
      <c r="I862" s="83" t="s">
        <v>286</v>
      </c>
      <c r="J862" s="83" t="s">
        <v>285</v>
      </c>
      <c r="K862" s="83" t="s">
        <v>284</v>
      </c>
      <c r="L862" s="83" t="s">
        <v>468</v>
      </c>
      <c r="M862" s="83" t="s">
        <v>287</v>
      </c>
      <c r="N862" s="83" t="s">
        <v>298</v>
      </c>
      <c r="O862" s="911"/>
      <c r="P862" s="911"/>
    </row>
    <row r="863" spans="1:33" ht="13.8" outlineLevel="1" thickBot="1" x14ac:dyDescent="0.3">
      <c r="A863" s="796"/>
      <c r="B863" s="796"/>
      <c r="C863" s="796"/>
      <c r="D863" s="796"/>
      <c r="E863" s="796"/>
      <c r="H863" s="104" t="str">
        <f>'SITE 4'!$H$482</f>
        <v>SITE 4</v>
      </c>
      <c r="I863" s="103">
        <f>'SITE 4'!$O$583</f>
        <v>0</v>
      </c>
      <c r="J863" s="103">
        <f>'SITE 4'!$O$607</f>
        <v>0</v>
      </c>
      <c r="K863" s="103">
        <f>'SITE 4'!$O$564</f>
        <v>0</v>
      </c>
      <c r="L863" s="178" t="e">
        <f>M863/(L877+L876)</f>
        <v>#DIV/0!</v>
      </c>
      <c r="M863" s="103">
        <f>'SITE 4'!$O$564-'SITE 4'!$O$546-'SITE 4'!$O$515</f>
        <v>0</v>
      </c>
      <c r="N863" s="178">
        <f>'SITE 4'!$O$564-'SITE 4'!$O$546+'SITE 4'!$E$553</f>
        <v>0</v>
      </c>
      <c r="O863" s="912"/>
      <c r="P863" s="912"/>
    </row>
    <row r="864" spans="1:33" ht="66" outlineLevel="1" x14ac:dyDescent="0.25">
      <c r="A864" s="796"/>
      <c r="B864" s="796"/>
      <c r="C864" s="796"/>
      <c r="D864" s="796"/>
      <c r="E864" s="796"/>
      <c r="H864" s="116"/>
      <c r="I864" s="117" t="s">
        <v>220</v>
      </c>
      <c r="J864" s="117" t="s">
        <v>215</v>
      </c>
      <c r="K864" s="118" t="s">
        <v>428</v>
      </c>
      <c r="L864" s="83" t="s">
        <v>339</v>
      </c>
      <c r="M864" s="119" t="s">
        <v>2</v>
      </c>
      <c r="N864" s="179" t="s">
        <v>524</v>
      </c>
      <c r="O864" s="86" t="s">
        <v>521</v>
      </c>
      <c r="P864" s="86" t="s">
        <v>520</v>
      </c>
      <c r="Q864" s="86" t="s">
        <v>291</v>
      </c>
      <c r="R864" s="86" t="s">
        <v>292</v>
      </c>
      <c r="S864" s="81" t="s">
        <v>293</v>
      </c>
      <c r="T864" s="81" t="s">
        <v>299</v>
      </c>
      <c r="U864" s="81" t="s">
        <v>300</v>
      </c>
      <c r="V864" s="81" t="s">
        <v>294</v>
      </c>
      <c r="W864" s="81" t="s">
        <v>301</v>
      </c>
      <c r="X864" s="81" t="s">
        <v>302</v>
      </c>
      <c r="Y864" s="81" t="s">
        <v>296</v>
      </c>
      <c r="Z864" s="81" t="s">
        <v>303</v>
      </c>
      <c r="AA864" s="81" t="s">
        <v>304</v>
      </c>
      <c r="AB864" s="81" t="s">
        <v>297</v>
      </c>
      <c r="AC864" s="81" t="s">
        <v>305</v>
      </c>
      <c r="AD864" s="81" t="s">
        <v>306</v>
      </c>
      <c r="AE864" s="81" t="s">
        <v>295</v>
      </c>
      <c r="AF864" s="81" t="s">
        <v>307</v>
      </c>
      <c r="AG864" s="81" t="s">
        <v>308</v>
      </c>
    </row>
    <row r="865" spans="1:33" outlineLevel="1" x14ac:dyDescent="0.25">
      <c r="A865" s="796"/>
      <c r="B865" s="796"/>
      <c r="C865" s="796"/>
      <c r="D865" s="796"/>
      <c r="E865" s="796"/>
      <c r="H865" s="120" t="s">
        <v>278</v>
      </c>
      <c r="I865" s="111">
        <f>'SITE 4'!$C$487</f>
        <v>0</v>
      </c>
      <c r="J865" s="111">
        <f>'SITE 4'!$D$487</f>
        <v>0</v>
      </c>
      <c r="K865" s="121">
        <f>I865*J865</f>
        <v>0</v>
      </c>
      <c r="L865" s="215">
        <f>K865*10</f>
        <v>0</v>
      </c>
      <c r="M865" s="122">
        <f>'SITE 4'!$F$487</f>
        <v>0</v>
      </c>
      <c r="N865" s="181">
        <f>(L865/10)*'SITE 1'!$W$8*M865*('SITE 1'!$W$4+'SITE 1'!$X$4)</f>
        <v>0</v>
      </c>
      <c r="O865" s="83">
        <f>IF(I865&gt;0,J865*7,0)</f>
        <v>0</v>
      </c>
      <c r="P865" s="83">
        <f>IF(I865&gt;48,3*J865,0)</f>
        <v>0</v>
      </c>
      <c r="Q865" s="46">
        <f>J865*12.5</f>
        <v>0</v>
      </c>
      <c r="R865" s="868">
        <f>IF(I865&gt;49,((I865/12)*J865*11.5),(((I865/12)-1)*J865*11.5))</f>
        <v>0</v>
      </c>
      <c r="S865" s="82"/>
      <c r="T865" s="82"/>
      <c r="U865" s="82"/>
      <c r="V865" s="82"/>
      <c r="W865" s="82"/>
      <c r="X865" s="82"/>
      <c r="Y865" s="82"/>
      <c r="Z865" s="82"/>
      <c r="AA865" s="82"/>
      <c r="AB865" s="82"/>
      <c r="AC865" s="82"/>
      <c r="AD865" s="82"/>
      <c r="AE865" s="82"/>
      <c r="AF865" s="82"/>
      <c r="AG865" s="82"/>
    </row>
    <row r="866" spans="1:33" outlineLevel="1" x14ac:dyDescent="0.25">
      <c r="A866" s="796"/>
      <c r="B866" s="796"/>
      <c r="C866" s="796"/>
      <c r="D866" s="796"/>
      <c r="E866" s="796"/>
      <c r="H866" s="123" t="s">
        <v>167</v>
      </c>
      <c r="I866" s="111">
        <f>'SITE 4'!$C$488</f>
        <v>0</v>
      </c>
      <c r="J866" s="111">
        <f>'SITE 4'!$D$488</f>
        <v>0</v>
      </c>
      <c r="K866" s="121">
        <f t="shared" ref="K866:K875" si="166">I866*J866</f>
        <v>0</v>
      </c>
      <c r="L866" s="83">
        <f>K866*10</f>
        <v>0</v>
      </c>
      <c r="M866" s="122">
        <f>'SITE 4'!$F$488</f>
        <v>0</v>
      </c>
      <c r="N866" s="181">
        <f>(L866/10)*'SITE 1'!$W$7*M866*('SITE 1'!$W$5+'SITE 1'!$X$4)</f>
        <v>0</v>
      </c>
      <c r="O866" s="83">
        <f t="shared" ref="O866:O875" si="167">IF(I866&gt;0,J866*7,0)</f>
        <v>0</v>
      </c>
      <c r="P866" s="83">
        <f t="shared" ref="P866:P875" si="168">IF(I866&gt;48,3*J866,0)</f>
        <v>0</v>
      </c>
      <c r="Q866" s="46">
        <f t="shared" ref="Q866:Q875" si="169">J866*12.5</f>
        <v>0</v>
      </c>
      <c r="R866" s="868">
        <f t="shared" ref="R866:R875" si="170">IF(I866&gt;49,((I866/12)*J866*11.5),(((I866/12)-1)*J866*11.5))</f>
        <v>0</v>
      </c>
      <c r="S866" s="82"/>
      <c r="T866" s="82"/>
      <c r="U866" s="82"/>
      <c r="V866" s="82"/>
      <c r="W866" s="82"/>
      <c r="X866" s="82"/>
      <c r="Y866" s="82"/>
      <c r="Z866" s="82"/>
      <c r="AA866" s="82"/>
      <c r="AB866" s="82"/>
      <c r="AC866" s="82"/>
      <c r="AD866" s="82"/>
      <c r="AE866" s="82"/>
      <c r="AF866" s="82"/>
      <c r="AG866" s="82"/>
    </row>
    <row r="867" spans="1:33" outlineLevel="1" x14ac:dyDescent="0.25">
      <c r="A867" s="796"/>
      <c r="B867" s="796"/>
      <c r="C867" s="796"/>
      <c r="D867" s="796"/>
      <c r="E867" s="796"/>
      <c r="H867" s="123" t="s">
        <v>8</v>
      </c>
      <c r="I867" s="111">
        <f>'SITE 4'!$C$489</f>
        <v>0</v>
      </c>
      <c r="J867" s="111">
        <f>'SITE 4'!$D$489</f>
        <v>0</v>
      </c>
      <c r="K867" s="121">
        <f t="shared" si="166"/>
        <v>0</v>
      </c>
      <c r="L867" s="83">
        <f t="shared" ref="L867:L872" si="171">K867*10</f>
        <v>0</v>
      </c>
      <c r="M867" s="122">
        <f>'SITE 4'!$F$489</f>
        <v>0</v>
      </c>
      <c r="N867" s="181">
        <f>(L867/10)*'SITE 1'!$W$7*M867*('SITE 1'!$W$5+'SITE 1'!$X$4)</f>
        <v>0</v>
      </c>
      <c r="O867" s="83">
        <f t="shared" si="167"/>
        <v>0</v>
      </c>
      <c r="P867" s="83">
        <f t="shared" si="168"/>
        <v>0</v>
      </c>
      <c r="Q867" s="46">
        <f t="shared" si="169"/>
        <v>0</v>
      </c>
      <c r="R867" s="868">
        <f t="shared" si="170"/>
        <v>0</v>
      </c>
      <c r="S867" s="82"/>
      <c r="T867" s="82"/>
      <c r="U867" s="82"/>
      <c r="V867" s="82"/>
      <c r="W867" s="82"/>
      <c r="X867" s="82"/>
      <c r="Y867" s="82"/>
      <c r="Z867" s="82"/>
      <c r="AA867" s="82"/>
      <c r="AB867" s="82"/>
      <c r="AC867" s="82"/>
      <c r="AD867" s="82"/>
      <c r="AE867" s="82"/>
      <c r="AF867" s="82"/>
      <c r="AG867" s="82"/>
    </row>
    <row r="868" spans="1:33" outlineLevel="1" x14ac:dyDescent="0.25">
      <c r="A868" s="796"/>
      <c r="B868" s="796"/>
      <c r="C868" s="796"/>
      <c r="D868" s="796"/>
      <c r="E868" s="796"/>
      <c r="H868" s="123" t="s">
        <v>9</v>
      </c>
      <c r="I868" s="111">
        <f>'SITE 4'!$C$490</f>
        <v>0</v>
      </c>
      <c r="J868" s="111">
        <f>'SITE 4'!$D$490</f>
        <v>0</v>
      </c>
      <c r="K868" s="121">
        <f t="shared" si="166"/>
        <v>0</v>
      </c>
      <c r="L868" s="83">
        <f t="shared" si="171"/>
        <v>0</v>
      </c>
      <c r="M868" s="122">
        <f>'SITE 4'!$F$490</f>
        <v>0</v>
      </c>
      <c r="N868" s="181">
        <f>(L868/10)*'SITE 1'!$W$7*M868*('SITE 1'!$W$5+'SITE 1'!$X$4)</f>
        <v>0</v>
      </c>
      <c r="O868" s="83">
        <f t="shared" si="167"/>
        <v>0</v>
      </c>
      <c r="P868" s="83">
        <f t="shared" si="168"/>
        <v>0</v>
      </c>
      <c r="Q868" s="46">
        <f t="shared" si="169"/>
        <v>0</v>
      </c>
      <c r="R868" s="868">
        <f t="shared" si="170"/>
        <v>0</v>
      </c>
      <c r="S868" s="82"/>
      <c r="T868" s="82"/>
      <c r="U868" s="82"/>
      <c r="V868" s="82"/>
      <c r="W868" s="82"/>
      <c r="X868" s="82"/>
      <c r="Y868" s="82"/>
      <c r="Z868" s="82"/>
      <c r="AA868" s="82"/>
      <c r="AB868" s="82"/>
      <c r="AC868" s="82"/>
      <c r="AD868" s="82"/>
      <c r="AE868" s="82"/>
      <c r="AF868" s="82"/>
      <c r="AG868" s="82"/>
    </row>
    <row r="869" spans="1:33" outlineLevel="1" x14ac:dyDescent="0.25">
      <c r="A869" s="796"/>
      <c r="B869" s="796"/>
      <c r="C869" s="796"/>
      <c r="D869" s="796"/>
      <c r="E869" s="796"/>
      <c r="H869" s="124" t="s">
        <v>10</v>
      </c>
      <c r="I869" s="125">
        <f>'SITE 4'!$C$491</f>
        <v>0</v>
      </c>
      <c r="J869" s="111">
        <f>'SITE 4'!$D$491</f>
        <v>0</v>
      </c>
      <c r="K869" s="121">
        <f t="shared" si="166"/>
        <v>0</v>
      </c>
      <c r="L869" s="83">
        <f t="shared" si="171"/>
        <v>0</v>
      </c>
      <c r="M869" s="122">
        <f>'SITE 4'!$F$491</f>
        <v>0</v>
      </c>
      <c r="N869" s="181">
        <f>(L869/10)*'SITE 1'!$W$7*M869*('SITE 1'!$W$5+'SITE 1'!$X$4)</f>
        <v>0</v>
      </c>
      <c r="O869" s="83">
        <f t="shared" si="167"/>
        <v>0</v>
      </c>
      <c r="P869" s="83">
        <f t="shared" si="168"/>
        <v>0</v>
      </c>
      <c r="Q869" s="46">
        <f t="shared" si="169"/>
        <v>0</v>
      </c>
      <c r="R869" s="868">
        <f t="shared" si="170"/>
        <v>0</v>
      </c>
      <c r="S869" s="82"/>
      <c r="T869" s="82"/>
      <c r="U869" s="82"/>
      <c r="V869" s="82"/>
      <c r="W869" s="82"/>
      <c r="X869" s="82"/>
      <c r="Y869" s="82"/>
      <c r="Z869" s="82"/>
      <c r="AA869" s="82"/>
      <c r="AB869" s="82"/>
      <c r="AC869" s="82"/>
      <c r="AD869" s="82"/>
      <c r="AE869" s="82"/>
      <c r="AF869" s="82"/>
      <c r="AG869" s="82"/>
    </row>
    <row r="870" spans="1:33" outlineLevel="1" x14ac:dyDescent="0.25">
      <c r="A870" s="796"/>
      <c r="B870" s="796"/>
      <c r="C870" s="796"/>
      <c r="D870" s="796"/>
      <c r="E870" s="796"/>
      <c r="H870" s="124" t="s">
        <v>11</v>
      </c>
      <c r="I870" s="125">
        <f>'SITE 4'!$C$492</f>
        <v>0</v>
      </c>
      <c r="J870" s="111">
        <f>'SITE 4'!$D$492</f>
        <v>0</v>
      </c>
      <c r="K870" s="121">
        <f t="shared" si="166"/>
        <v>0</v>
      </c>
      <c r="L870" s="83">
        <f t="shared" si="171"/>
        <v>0</v>
      </c>
      <c r="M870" s="122">
        <f>'SITE 4'!$F$492</f>
        <v>0</v>
      </c>
      <c r="N870" s="181">
        <f>(L870/10)*'SITE 1'!$W$7*M870*('SITE 1'!$W$5+'SITE 1'!$X$4)</f>
        <v>0</v>
      </c>
      <c r="O870" s="83">
        <f t="shared" si="167"/>
        <v>0</v>
      </c>
      <c r="P870" s="83">
        <f t="shared" si="168"/>
        <v>0</v>
      </c>
      <c r="Q870" s="46">
        <f t="shared" si="169"/>
        <v>0</v>
      </c>
      <c r="R870" s="868">
        <f t="shared" si="170"/>
        <v>0</v>
      </c>
      <c r="S870" s="82"/>
      <c r="T870" s="82"/>
      <c r="U870" s="82"/>
      <c r="V870" s="82"/>
      <c r="W870" s="82"/>
      <c r="X870" s="82"/>
      <c r="Y870" s="82"/>
      <c r="Z870" s="82"/>
      <c r="AA870" s="82"/>
      <c r="AB870" s="82"/>
      <c r="AC870" s="82"/>
      <c r="AD870" s="82"/>
      <c r="AE870" s="82"/>
      <c r="AF870" s="82"/>
      <c r="AG870" s="82"/>
    </row>
    <row r="871" spans="1:33" outlineLevel="1" x14ac:dyDescent="0.25">
      <c r="A871" s="796"/>
      <c r="B871" s="796"/>
      <c r="C871" s="796"/>
      <c r="D871" s="796"/>
      <c r="E871" s="796"/>
      <c r="H871" s="124" t="s">
        <v>12</v>
      </c>
      <c r="I871" s="125">
        <f>'SITE 4'!$C$493</f>
        <v>0</v>
      </c>
      <c r="J871" s="111">
        <f>'SITE 4'!$D$493</f>
        <v>0</v>
      </c>
      <c r="K871" s="121">
        <f t="shared" si="166"/>
        <v>0</v>
      </c>
      <c r="L871" s="83">
        <f t="shared" si="171"/>
        <v>0</v>
      </c>
      <c r="M871" s="122">
        <f>'SITE 4'!$F$493</f>
        <v>0</v>
      </c>
      <c r="N871" s="181">
        <f>(L871/10)*'SITE 1'!$W$7*M871*('SITE 1'!$W$5+'SITE 1'!$X$4)</f>
        <v>0</v>
      </c>
      <c r="O871" s="83">
        <f t="shared" si="167"/>
        <v>0</v>
      </c>
      <c r="P871" s="83">
        <f t="shared" si="168"/>
        <v>0</v>
      </c>
      <c r="Q871" s="46">
        <f t="shared" si="169"/>
        <v>0</v>
      </c>
      <c r="R871" s="868">
        <f t="shared" si="170"/>
        <v>0</v>
      </c>
      <c r="S871" s="82"/>
      <c r="T871" s="82"/>
      <c r="U871" s="82"/>
      <c r="V871" s="82"/>
      <c r="W871" s="82"/>
      <c r="X871" s="82"/>
      <c r="Y871" s="82"/>
      <c r="Z871" s="82"/>
      <c r="AA871" s="82"/>
      <c r="AB871" s="82"/>
      <c r="AC871" s="82"/>
      <c r="AD871" s="82"/>
      <c r="AE871" s="82"/>
      <c r="AF871" s="82"/>
      <c r="AG871" s="82"/>
    </row>
    <row r="872" spans="1:33" outlineLevel="1" x14ac:dyDescent="0.25">
      <c r="A872" s="796"/>
      <c r="B872" s="796"/>
      <c r="C872" s="796"/>
      <c r="D872" s="796"/>
      <c r="E872" s="796"/>
      <c r="H872" s="124" t="s">
        <v>13</v>
      </c>
      <c r="I872" s="125">
        <f>'SITE 4'!$C$494</f>
        <v>0</v>
      </c>
      <c r="J872" s="111">
        <f>'SITE 4'!$D$494</f>
        <v>0</v>
      </c>
      <c r="K872" s="121">
        <f t="shared" si="166"/>
        <v>0</v>
      </c>
      <c r="L872" s="83">
        <f t="shared" si="171"/>
        <v>0</v>
      </c>
      <c r="M872" s="122">
        <f>'SITE 4'!$F$494</f>
        <v>0</v>
      </c>
      <c r="N872" s="181">
        <f>(L872/10)*'SITE 1'!$W$7*M872*('SITE 1'!$W$5+'SITE 1'!$X$4)</f>
        <v>0</v>
      </c>
      <c r="O872" s="83">
        <f t="shared" si="167"/>
        <v>0</v>
      </c>
      <c r="P872" s="83">
        <f t="shared" si="168"/>
        <v>0</v>
      </c>
      <c r="Q872" s="46">
        <f t="shared" si="169"/>
        <v>0</v>
      </c>
      <c r="R872" s="868">
        <f t="shared" si="170"/>
        <v>0</v>
      </c>
      <c r="S872" s="82"/>
      <c r="T872" s="82"/>
      <c r="U872" s="82"/>
      <c r="V872" s="82"/>
      <c r="W872" s="82"/>
      <c r="X872" s="82"/>
      <c r="Y872" s="82"/>
      <c r="Z872" s="82"/>
      <c r="AA872" s="82"/>
      <c r="AB872" s="82"/>
      <c r="AC872" s="82"/>
      <c r="AD872" s="82"/>
      <c r="AE872" s="82"/>
      <c r="AF872" s="82"/>
      <c r="AG872" s="82"/>
    </row>
    <row r="873" spans="1:33" outlineLevel="1" x14ac:dyDescent="0.25">
      <c r="A873" s="796"/>
      <c r="B873" s="796"/>
      <c r="C873" s="796"/>
      <c r="D873" s="796"/>
      <c r="E873" s="796"/>
      <c r="H873" s="120" t="s">
        <v>271</v>
      </c>
      <c r="I873" s="111">
        <f>'SITE 4'!$C$495</f>
        <v>0</v>
      </c>
      <c r="J873" s="111">
        <f>'SITE 4'!$D$495</f>
        <v>0</v>
      </c>
      <c r="K873" s="121">
        <f t="shared" si="166"/>
        <v>0</v>
      </c>
      <c r="L873" s="215">
        <f>K873*10</f>
        <v>0</v>
      </c>
      <c r="M873" s="122">
        <f>'SITE 4'!$F$495</f>
        <v>0</v>
      </c>
      <c r="N873" s="181">
        <f>(L873/10)*'SITE 1'!$W$8*M873*('SITE 1'!$W$4+'SITE 1'!$X$4)</f>
        <v>0</v>
      </c>
      <c r="O873" s="83">
        <f t="shared" si="167"/>
        <v>0</v>
      </c>
      <c r="P873" s="83">
        <f t="shared" si="168"/>
        <v>0</v>
      </c>
      <c r="Q873" s="46">
        <f t="shared" si="169"/>
        <v>0</v>
      </c>
      <c r="R873" s="868">
        <f t="shared" si="170"/>
        <v>0</v>
      </c>
      <c r="S873" s="82"/>
      <c r="T873" s="82"/>
      <c r="U873" s="82"/>
      <c r="V873" s="82"/>
      <c r="W873" s="82"/>
      <c r="X873" s="82"/>
      <c r="Y873" s="82"/>
      <c r="Z873" s="82"/>
      <c r="AA873" s="82"/>
      <c r="AB873" s="82"/>
      <c r="AC873" s="82"/>
      <c r="AD873" s="82"/>
      <c r="AE873" s="82"/>
      <c r="AF873" s="82"/>
      <c r="AG873" s="82"/>
    </row>
    <row r="874" spans="1:33" outlineLevel="1" x14ac:dyDescent="0.25">
      <c r="A874" s="796"/>
      <c r="B874" s="796"/>
      <c r="C874" s="796"/>
      <c r="D874" s="796"/>
      <c r="E874" s="796"/>
      <c r="H874" s="126" t="s">
        <v>171</v>
      </c>
      <c r="I874" s="111">
        <f>'SITE 4'!$C$496</f>
        <v>0</v>
      </c>
      <c r="J874" s="111">
        <f>'SITE 4'!$D$496</f>
        <v>0</v>
      </c>
      <c r="K874" s="121">
        <f t="shared" si="166"/>
        <v>0</v>
      </c>
      <c r="L874" s="83">
        <f>K874*10</f>
        <v>0</v>
      </c>
      <c r="M874" s="122">
        <f>'SITE 4'!$F$496</f>
        <v>0</v>
      </c>
      <c r="N874" s="181">
        <f>(L874/10)*'SITE 1'!$W$7*M874*('SITE 1'!$W$5+'SITE 1'!$X$4)</f>
        <v>0</v>
      </c>
      <c r="O874" s="83">
        <f t="shared" si="167"/>
        <v>0</v>
      </c>
      <c r="P874" s="83">
        <f t="shared" si="168"/>
        <v>0</v>
      </c>
      <c r="Q874" s="46">
        <f t="shared" si="169"/>
        <v>0</v>
      </c>
      <c r="R874" s="868">
        <f t="shared" si="170"/>
        <v>0</v>
      </c>
      <c r="S874" s="82"/>
      <c r="T874" s="82"/>
      <c r="U874" s="82"/>
      <c r="V874" s="82"/>
      <c r="W874" s="82"/>
      <c r="X874" s="82"/>
      <c r="Y874" s="82"/>
      <c r="Z874" s="82"/>
      <c r="AA874" s="82"/>
      <c r="AB874" s="82"/>
      <c r="AC874" s="82"/>
      <c r="AD874" s="82"/>
      <c r="AE874" s="82"/>
      <c r="AF874" s="82"/>
      <c r="AG874" s="82"/>
    </row>
    <row r="875" spans="1:33" ht="13.8" outlineLevel="1" thickBot="1" x14ac:dyDescent="0.3">
      <c r="A875" s="796"/>
      <c r="B875" s="796"/>
      <c r="C875" s="796"/>
      <c r="D875" s="796"/>
      <c r="E875" s="796"/>
      <c r="H875" s="126" t="s">
        <v>172</v>
      </c>
      <c r="I875" s="111">
        <f>'SITE 4'!$C$497</f>
        <v>0</v>
      </c>
      <c r="J875" s="111">
        <f>'SITE 4'!$D$497</f>
        <v>0</v>
      </c>
      <c r="K875" s="121">
        <f t="shared" si="166"/>
        <v>0</v>
      </c>
      <c r="L875" s="83">
        <f>K875*10</f>
        <v>0</v>
      </c>
      <c r="M875" s="122">
        <f>'SITE 4'!$F$497</f>
        <v>0</v>
      </c>
      <c r="N875" s="181">
        <f>(L875/10)*'SITE 1'!$W$7*M875*('SITE 1'!$W$5+'SITE 1'!$X$4)</f>
        <v>0</v>
      </c>
      <c r="O875" s="83">
        <f t="shared" si="167"/>
        <v>0</v>
      </c>
      <c r="P875" s="83">
        <f t="shared" si="168"/>
        <v>0</v>
      </c>
      <c r="Q875" s="46">
        <f t="shared" si="169"/>
        <v>0</v>
      </c>
      <c r="R875" s="868">
        <f t="shared" si="170"/>
        <v>0</v>
      </c>
      <c r="S875" s="82"/>
      <c r="T875" s="82"/>
      <c r="U875" s="82"/>
      <c r="V875" s="82"/>
      <c r="W875" s="82"/>
      <c r="X875" s="82"/>
      <c r="Y875" s="82"/>
      <c r="Z875" s="82"/>
      <c r="AA875" s="82"/>
      <c r="AB875" s="82"/>
      <c r="AC875" s="82"/>
      <c r="AD875" s="82"/>
      <c r="AE875" s="82"/>
      <c r="AF875" s="82"/>
      <c r="AG875" s="82"/>
    </row>
    <row r="876" spans="1:33" outlineLevel="1" x14ac:dyDescent="0.25">
      <c r="A876" s="796"/>
      <c r="B876" s="796"/>
      <c r="C876" s="796"/>
      <c r="D876" s="796"/>
      <c r="E876" s="796"/>
      <c r="H876" s="127" t="s">
        <v>214</v>
      </c>
      <c r="I876" s="128">
        <f>'SITE 4'!$C$498</f>
        <v>0</v>
      </c>
      <c r="J876" s="129">
        <f>'SITE 4'!$D$498</f>
        <v>0</v>
      </c>
      <c r="K876" s="130">
        <f>K865+K873</f>
        <v>0</v>
      </c>
      <c r="L876" s="212">
        <f>L865+L873</f>
        <v>0</v>
      </c>
      <c r="M876" s="131" t="e">
        <f>'SITE 4'!$F$498</f>
        <v>#DIV/0!</v>
      </c>
      <c r="N876" s="183">
        <f>'SITE 4'!$G$498</f>
        <v>0</v>
      </c>
      <c r="O876" s="83"/>
      <c r="P876" s="83"/>
      <c r="Q876" s="82"/>
      <c r="R876" s="82"/>
      <c r="S876" s="82"/>
      <c r="T876" s="82"/>
      <c r="U876" s="82"/>
      <c r="V876" s="82"/>
      <c r="W876" s="82"/>
      <c r="X876" s="82"/>
      <c r="Y876" s="82"/>
      <c r="Z876" s="82"/>
      <c r="AA876" s="82"/>
      <c r="AB876" s="82"/>
      <c r="AC876" s="82"/>
      <c r="AD876" s="82"/>
      <c r="AE876" s="82"/>
      <c r="AF876" s="82"/>
      <c r="AG876" s="82"/>
    </row>
    <row r="877" spans="1:33" ht="27" outlineLevel="1" thickBot="1" x14ac:dyDescent="0.3">
      <c r="A877" s="796"/>
      <c r="B877" s="796"/>
      <c r="C877" s="796"/>
      <c r="D877" s="796"/>
      <c r="E877" s="796"/>
      <c r="H877" s="132" t="s">
        <v>213</v>
      </c>
      <c r="I877" s="133">
        <f>'SITE 4'!$C$499</f>
        <v>0</v>
      </c>
      <c r="J877" s="134">
        <f>'SITE 4'!$D$499</f>
        <v>0</v>
      </c>
      <c r="K877" s="135">
        <f>SUM(K865:K875)-K876</f>
        <v>0</v>
      </c>
      <c r="L877" s="212">
        <f>L866+L867+L868+L869+L870+L871+L872+L874+L875</f>
        <v>0</v>
      </c>
      <c r="M877" s="136" t="e">
        <f>'SITE 4'!$F$499</f>
        <v>#DIV/0!</v>
      </c>
      <c r="N877" s="183">
        <f>'SITE 4'!$G$499</f>
        <v>0</v>
      </c>
      <c r="O877" s="93">
        <f>SUM(O865:O875)</f>
        <v>0</v>
      </c>
      <c r="P877" s="93">
        <f>SUM(P865:P875)</f>
        <v>0</v>
      </c>
      <c r="Q877" s="93">
        <f>SUM(Q865:Q875)</f>
        <v>0</v>
      </c>
      <c r="R877" s="93">
        <f>SUM(R865:R875)</f>
        <v>0</v>
      </c>
      <c r="S877" s="93">
        <f>'SITE 4'!$C$521</f>
        <v>0</v>
      </c>
      <c r="T877" s="93" t="e">
        <f>'SITE 4'!$D$521</f>
        <v>#DIV/0!</v>
      </c>
      <c r="U877" s="93">
        <f>'SITE 4'!$E$521</f>
        <v>0</v>
      </c>
      <c r="V877" s="93">
        <f>'SITE 4'!$C$539</f>
        <v>0</v>
      </c>
      <c r="W877" s="93" t="e">
        <f>'SITE 4'!$D$539</f>
        <v>#DIV/0!</v>
      </c>
      <c r="X877" s="93">
        <f>'SITE 4'!$E$539</f>
        <v>0</v>
      </c>
      <c r="Y877" s="93">
        <f>'SITE 4'!$C$515</f>
        <v>0</v>
      </c>
      <c r="Z877" s="93" t="e">
        <f>'SITE 4'!$D$515</f>
        <v>#DIV/0!</v>
      </c>
      <c r="AA877" s="93">
        <f>'SITE 4'!$E$515</f>
        <v>0</v>
      </c>
      <c r="AB877" s="93">
        <f>'SITE 4'!$C$545</f>
        <v>0</v>
      </c>
      <c r="AC877" s="93" t="e">
        <f>'SITE 4'!$D$545</f>
        <v>#DIV/0!</v>
      </c>
      <c r="AD877" s="93">
        <f>'SITE 4'!$E$545</f>
        <v>0</v>
      </c>
      <c r="AE877" s="93">
        <f>'SITE 4'!$C$553</f>
        <v>0</v>
      </c>
      <c r="AF877" s="93" t="e">
        <f>'SITE 4'!$D$553</f>
        <v>#DIV/0!</v>
      </c>
      <c r="AG877" s="93">
        <f>'SITE 4'!$E$553</f>
        <v>0</v>
      </c>
    </row>
    <row r="878" spans="1:33" outlineLevel="1" x14ac:dyDescent="0.25">
      <c r="A878" s="796"/>
      <c r="B878" s="796"/>
      <c r="C878" s="796"/>
      <c r="D878" s="796"/>
      <c r="E878" s="796"/>
    </row>
    <row r="879" spans="1:33" ht="52.8" outlineLevel="1" x14ac:dyDescent="0.25">
      <c r="A879" s="796"/>
      <c r="B879" s="796"/>
      <c r="C879" s="796"/>
      <c r="D879" s="796"/>
      <c r="E879" s="796"/>
      <c r="H879" s="104" t="str">
        <f>'SITE 5'!$B$482</f>
        <v>CAL 6/11 ANS</v>
      </c>
      <c r="I879" s="83" t="s">
        <v>286</v>
      </c>
      <c r="J879" s="83" t="s">
        <v>285</v>
      </c>
      <c r="K879" s="83" t="s">
        <v>284</v>
      </c>
      <c r="L879" s="83" t="s">
        <v>468</v>
      </c>
      <c r="M879" s="83" t="s">
        <v>287</v>
      </c>
      <c r="N879" s="83" t="s">
        <v>298</v>
      </c>
      <c r="O879" s="911"/>
      <c r="P879" s="911"/>
    </row>
    <row r="880" spans="1:33" ht="13.8" outlineLevel="1" thickBot="1" x14ac:dyDescent="0.3">
      <c r="A880" s="796"/>
      <c r="B880" s="796"/>
      <c r="C880" s="796"/>
      <c r="D880" s="796"/>
      <c r="E880" s="796"/>
      <c r="H880" s="104" t="str">
        <f>'SITE 5'!$H$482</f>
        <v>SITE 5</v>
      </c>
      <c r="I880" s="103">
        <f>'SITE 5'!$O$583</f>
        <v>0</v>
      </c>
      <c r="J880" s="103">
        <f>'SITE 5'!$O$607</f>
        <v>0</v>
      </c>
      <c r="K880" s="103">
        <f>'SITE 5'!$O$564</f>
        <v>0</v>
      </c>
      <c r="L880" s="178" t="e">
        <f>M880/(L894+L893)</f>
        <v>#DIV/0!</v>
      </c>
      <c r="M880" s="103">
        <f>'SITE 5'!$O$564-'SITE 5'!$O$546-'SITE 5'!$O$515</f>
        <v>0</v>
      </c>
      <c r="N880" s="178">
        <f>'SITE 5'!$O$564-'SITE 5'!$O$546+'SITE 5'!$E$553</f>
        <v>0</v>
      </c>
      <c r="O880" s="912"/>
      <c r="P880" s="912"/>
    </row>
    <row r="881" spans="1:33" ht="66" outlineLevel="1" x14ac:dyDescent="0.25">
      <c r="A881" s="796"/>
      <c r="B881" s="796"/>
      <c r="C881" s="796"/>
      <c r="D881" s="796"/>
      <c r="E881" s="796"/>
      <c r="H881" s="116"/>
      <c r="I881" s="117" t="s">
        <v>220</v>
      </c>
      <c r="J881" s="117" t="s">
        <v>215</v>
      </c>
      <c r="K881" s="118" t="s">
        <v>428</v>
      </c>
      <c r="L881" s="83" t="s">
        <v>339</v>
      </c>
      <c r="M881" s="119" t="s">
        <v>2</v>
      </c>
      <c r="N881" s="179" t="s">
        <v>524</v>
      </c>
      <c r="O881" s="86" t="s">
        <v>521</v>
      </c>
      <c r="P881" s="86" t="s">
        <v>520</v>
      </c>
      <c r="Q881" s="86" t="s">
        <v>291</v>
      </c>
      <c r="R881" s="86" t="s">
        <v>292</v>
      </c>
      <c r="S881" s="81" t="s">
        <v>293</v>
      </c>
      <c r="T881" s="81" t="s">
        <v>299</v>
      </c>
      <c r="U881" s="81" t="s">
        <v>300</v>
      </c>
      <c r="V881" s="81" t="s">
        <v>294</v>
      </c>
      <c r="W881" s="81" t="s">
        <v>301</v>
      </c>
      <c r="X881" s="81" t="s">
        <v>302</v>
      </c>
      <c r="Y881" s="81" t="s">
        <v>296</v>
      </c>
      <c r="Z881" s="81" t="s">
        <v>303</v>
      </c>
      <c r="AA881" s="81" t="s">
        <v>304</v>
      </c>
      <c r="AB881" s="81" t="s">
        <v>297</v>
      </c>
      <c r="AC881" s="81" t="s">
        <v>305</v>
      </c>
      <c r="AD881" s="81" t="s">
        <v>306</v>
      </c>
      <c r="AE881" s="81" t="s">
        <v>295</v>
      </c>
      <c r="AF881" s="81" t="s">
        <v>307</v>
      </c>
      <c r="AG881" s="81" t="s">
        <v>308</v>
      </c>
    </row>
    <row r="882" spans="1:33" outlineLevel="1" x14ac:dyDescent="0.25">
      <c r="A882" s="796"/>
      <c r="B882" s="796"/>
      <c r="C882" s="796"/>
      <c r="D882" s="796"/>
      <c r="E882" s="796"/>
      <c r="H882" s="120" t="s">
        <v>278</v>
      </c>
      <c r="I882" s="111">
        <f>'SITE 5'!$C$487</f>
        <v>0</v>
      </c>
      <c r="J882" s="111">
        <f>'SITE 5'!$D$487</f>
        <v>0</v>
      </c>
      <c r="K882" s="121">
        <f>I882*J882</f>
        <v>0</v>
      </c>
      <c r="L882" s="215">
        <f>K882*10</f>
        <v>0</v>
      </c>
      <c r="M882" s="122">
        <f>'SITE 5'!$F$487</f>
        <v>0</v>
      </c>
      <c r="N882" s="181">
        <f>(L882/10)*'SITE 1'!$W$8*M882*('SITE 1'!$W$4+'SITE 1'!$X$4)</f>
        <v>0</v>
      </c>
      <c r="O882" s="83">
        <f>IF(I882&gt;0,J882*7,0)</f>
        <v>0</v>
      </c>
      <c r="P882" s="83">
        <f>IF(I882&gt;48,3*J882,0)</f>
        <v>0</v>
      </c>
      <c r="Q882" s="46">
        <f>J882*12.5</f>
        <v>0</v>
      </c>
      <c r="R882" s="868">
        <f>IF(I882&gt;49,((I882/12)*J882*11.5),(((I882/12)-1)*J882*11.5))</f>
        <v>0</v>
      </c>
      <c r="S882" s="82"/>
      <c r="T882" s="82"/>
      <c r="U882" s="82"/>
      <c r="V882" s="82"/>
      <c r="W882" s="82"/>
      <c r="X882" s="82"/>
      <c r="Y882" s="82"/>
      <c r="Z882" s="82"/>
      <c r="AA882" s="82"/>
      <c r="AB882" s="82"/>
      <c r="AC882" s="82"/>
      <c r="AD882" s="82"/>
      <c r="AE882" s="82"/>
      <c r="AF882" s="82"/>
      <c r="AG882" s="82"/>
    </row>
    <row r="883" spans="1:33" outlineLevel="1" x14ac:dyDescent="0.25">
      <c r="A883" s="796"/>
      <c r="B883" s="796"/>
      <c r="C883" s="796"/>
      <c r="D883" s="796"/>
      <c r="E883" s="796"/>
      <c r="H883" s="123" t="s">
        <v>167</v>
      </c>
      <c r="I883" s="111">
        <f>'SITE 5'!$C$488</f>
        <v>0</v>
      </c>
      <c r="J883" s="111">
        <f>'SITE 5'!$D$488</f>
        <v>0</v>
      </c>
      <c r="K883" s="121">
        <f t="shared" ref="K883:K892" si="172">I883*J883</f>
        <v>0</v>
      </c>
      <c r="L883" s="83">
        <f>K883*10</f>
        <v>0</v>
      </c>
      <c r="M883" s="122">
        <f>'SITE 5'!$F$488</f>
        <v>0</v>
      </c>
      <c r="N883" s="181">
        <f>(L883/10)*'SITE 1'!$W$7*M883*('SITE 1'!$W$5+'SITE 1'!$X$4)</f>
        <v>0</v>
      </c>
      <c r="O883" s="83">
        <f t="shared" ref="O883:O892" si="173">IF(I883&gt;0,J883*7,0)</f>
        <v>0</v>
      </c>
      <c r="P883" s="83">
        <f t="shared" ref="P883:P892" si="174">IF(I883&gt;48,3*J883,0)</f>
        <v>0</v>
      </c>
      <c r="Q883" s="46">
        <f t="shared" ref="Q883:Q892" si="175">J883*12.5</f>
        <v>0</v>
      </c>
      <c r="R883" s="868">
        <f t="shared" ref="R883:R892" si="176">IF(I883&gt;49,((I883/12)*J883*11.5),(((I883/12)-1)*J883*11.5))</f>
        <v>0</v>
      </c>
      <c r="S883" s="82"/>
      <c r="T883" s="82"/>
      <c r="U883" s="82"/>
      <c r="V883" s="82"/>
      <c r="W883" s="82"/>
      <c r="X883" s="82"/>
      <c r="Y883" s="82"/>
      <c r="Z883" s="82"/>
      <c r="AA883" s="82"/>
      <c r="AB883" s="82"/>
      <c r="AC883" s="82"/>
      <c r="AD883" s="82"/>
      <c r="AE883" s="82"/>
      <c r="AF883" s="82"/>
      <c r="AG883" s="82"/>
    </row>
    <row r="884" spans="1:33" outlineLevel="1" x14ac:dyDescent="0.25">
      <c r="A884" s="796"/>
      <c r="B884" s="796"/>
      <c r="C884" s="796"/>
      <c r="D884" s="796"/>
      <c r="E884" s="796"/>
      <c r="H884" s="123" t="s">
        <v>8</v>
      </c>
      <c r="I884" s="111">
        <f>'SITE 5'!$C$489</f>
        <v>0</v>
      </c>
      <c r="J884" s="111">
        <f>'SITE 5'!$D$489</f>
        <v>0</v>
      </c>
      <c r="K884" s="121">
        <f t="shared" si="172"/>
        <v>0</v>
      </c>
      <c r="L884" s="83">
        <f t="shared" ref="L884:L889" si="177">K884*10</f>
        <v>0</v>
      </c>
      <c r="M884" s="122">
        <f>'SITE 5'!$F$489</f>
        <v>0</v>
      </c>
      <c r="N884" s="181">
        <f>(L884/10)*'SITE 1'!$W$7*M884*('SITE 1'!$W$5+'SITE 1'!$X$4)</f>
        <v>0</v>
      </c>
      <c r="O884" s="83">
        <f t="shared" si="173"/>
        <v>0</v>
      </c>
      <c r="P884" s="83">
        <f t="shared" si="174"/>
        <v>0</v>
      </c>
      <c r="Q884" s="46">
        <f t="shared" si="175"/>
        <v>0</v>
      </c>
      <c r="R884" s="868">
        <f t="shared" si="176"/>
        <v>0</v>
      </c>
      <c r="S884" s="82"/>
      <c r="T884" s="82"/>
      <c r="U884" s="82"/>
      <c r="V884" s="82"/>
      <c r="W884" s="82"/>
      <c r="X884" s="82"/>
      <c r="Y884" s="82"/>
      <c r="Z884" s="82"/>
      <c r="AA884" s="82"/>
      <c r="AB884" s="82"/>
      <c r="AC884" s="82"/>
      <c r="AD884" s="82"/>
      <c r="AE884" s="82"/>
      <c r="AF884" s="82"/>
      <c r="AG884" s="82"/>
    </row>
    <row r="885" spans="1:33" outlineLevel="1" x14ac:dyDescent="0.25">
      <c r="A885" s="796"/>
      <c r="B885" s="796"/>
      <c r="C885" s="796"/>
      <c r="D885" s="796"/>
      <c r="E885" s="796"/>
      <c r="H885" s="123" t="s">
        <v>9</v>
      </c>
      <c r="I885" s="111">
        <f>'SITE 5'!$C$490</f>
        <v>0</v>
      </c>
      <c r="J885" s="111">
        <f>'SITE 5'!$D$490</f>
        <v>0</v>
      </c>
      <c r="K885" s="121">
        <f t="shared" si="172"/>
        <v>0</v>
      </c>
      <c r="L885" s="83">
        <f t="shared" si="177"/>
        <v>0</v>
      </c>
      <c r="M885" s="122">
        <f>'SITE 5'!$F$490</f>
        <v>0</v>
      </c>
      <c r="N885" s="181">
        <f>(L885/10)*'SITE 1'!$W$7*M885*('SITE 1'!$W$5+'SITE 1'!$X$4)</f>
        <v>0</v>
      </c>
      <c r="O885" s="83">
        <f t="shared" si="173"/>
        <v>0</v>
      </c>
      <c r="P885" s="83">
        <f t="shared" si="174"/>
        <v>0</v>
      </c>
      <c r="Q885" s="46">
        <f t="shared" si="175"/>
        <v>0</v>
      </c>
      <c r="R885" s="868">
        <f t="shared" si="176"/>
        <v>0</v>
      </c>
      <c r="S885" s="82"/>
      <c r="T885" s="82"/>
      <c r="U885" s="82"/>
      <c r="V885" s="82"/>
      <c r="W885" s="82"/>
      <c r="X885" s="82"/>
      <c r="Y885" s="82"/>
      <c r="Z885" s="82"/>
      <c r="AA885" s="82"/>
      <c r="AB885" s="82"/>
      <c r="AC885" s="82"/>
      <c r="AD885" s="82"/>
      <c r="AE885" s="82"/>
      <c r="AF885" s="82"/>
      <c r="AG885" s="82"/>
    </row>
    <row r="886" spans="1:33" outlineLevel="1" x14ac:dyDescent="0.25">
      <c r="A886" s="796"/>
      <c r="B886" s="796"/>
      <c r="C886" s="796"/>
      <c r="D886" s="796"/>
      <c r="E886" s="796"/>
      <c r="H886" s="124" t="s">
        <v>10</v>
      </c>
      <c r="I886" s="125">
        <f>'SITE 5'!$C$491</f>
        <v>0</v>
      </c>
      <c r="J886" s="111">
        <f>'SITE 5'!$D$491</f>
        <v>0</v>
      </c>
      <c r="K886" s="121">
        <f t="shared" si="172"/>
        <v>0</v>
      </c>
      <c r="L886" s="83">
        <f t="shared" si="177"/>
        <v>0</v>
      </c>
      <c r="M886" s="122">
        <f>'SITE 5'!$F$491</f>
        <v>0</v>
      </c>
      <c r="N886" s="181">
        <f>(L886/10)*'SITE 1'!$W$7*M886*('SITE 1'!$W$5+'SITE 1'!$X$4)</f>
        <v>0</v>
      </c>
      <c r="O886" s="83">
        <f t="shared" si="173"/>
        <v>0</v>
      </c>
      <c r="P886" s="83">
        <f t="shared" si="174"/>
        <v>0</v>
      </c>
      <c r="Q886" s="46">
        <f t="shared" si="175"/>
        <v>0</v>
      </c>
      <c r="R886" s="868">
        <f t="shared" si="176"/>
        <v>0</v>
      </c>
      <c r="S886" s="82"/>
      <c r="T886" s="82"/>
      <c r="U886" s="82"/>
      <c r="V886" s="82"/>
      <c r="W886" s="82"/>
      <c r="X886" s="82"/>
      <c r="Y886" s="82"/>
      <c r="Z886" s="82"/>
      <c r="AA886" s="82"/>
      <c r="AB886" s="82"/>
      <c r="AC886" s="82"/>
      <c r="AD886" s="82"/>
      <c r="AE886" s="82"/>
      <c r="AF886" s="82"/>
      <c r="AG886" s="82"/>
    </row>
    <row r="887" spans="1:33" outlineLevel="1" x14ac:dyDescent="0.25">
      <c r="A887" s="796"/>
      <c r="B887" s="796"/>
      <c r="C887" s="796"/>
      <c r="D887" s="796"/>
      <c r="E887" s="796"/>
      <c r="H887" s="124" t="s">
        <v>11</v>
      </c>
      <c r="I887" s="125">
        <f>'SITE 5'!$C$492</f>
        <v>0</v>
      </c>
      <c r="J887" s="111">
        <f>'SITE 5'!$D$492</f>
        <v>0</v>
      </c>
      <c r="K887" s="121">
        <f t="shared" si="172"/>
        <v>0</v>
      </c>
      <c r="L887" s="83">
        <f t="shared" si="177"/>
        <v>0</v>
      </c>
      <c r="M887" s="122">
        <f>'SITE 5'!$F$492</f>
        <v>0</v>
      </c>
      <c r="N887" s="181">
        <f>(L887/10)*'SITE 1'!$W$7*M887*('SITE 1'!$W$5+'SITE 1'!$X$4)</f>
        <v>0</v>
      </c>
      <c r="O887" s="83">
        <f t="shared" si="173"/>
        <v>0</v>
      </c>
      <c r="P887" s="83">
        <f t="shared" si="174"/>
        <v>0</v>
      </c>
      <c r="Q887" s="46">
        <f t="shared" si="175"/>
        <v>0</v>
      </c>
      <c r="R887" s="868">
        <f t="shared" si="176"/>
        <v>0</v>
      </c>
      <c r="S887" s="82"/>
      <c r="T887" s="82"/>
      <c r="U887" s="82"/>
      <c r="V887" s="82"/>
      <c r="W887" s="82"/>
      <c r="X887" s="82"/>
      <c r="Y887" s="82"/>
      <c r="Z887" s="82"/>
      <c r="AA887" s="82"/>
      <c r="AB887" s="82"/>
      <c r="AC887" s="82"/>
      <c r="AD887" s="82"/>
      <c r="AE887" s="82"/>
      <c r="AF887" s="82"/>
      <c r="AG887" s="82"/>
    </row>
    <row r="888" spans="1:33" outlineLevel="1" x14ac:dyDescent="0.25">
      <c r="A888" s="796"/>
      <c r="B888" s="796"/>
      <c r="C888" s="796"/>
      <c r="D888" s="796"/>
      <c r="E888" s="796"/>
      <c r="H888" s="124" t="s">
        <v>12</v>
      </c>
      <c r="I888" s="125">
        <f>'SITE 5'!$C$493</f>
        <v>0</v>
      </c>
      <c r="J888" s="111">
        <f>'SITE 5'!$D$493</f>
        <v>0</v>
      </c>
      <c r="K888" s="121">
        <f t="shared" si="172"/>
        <v>0</v>
      </c>
      <c r="L888" s="83">
        <f t="shared" si="177"/>
        <v>0</v>
      </c>
      <c r="M888" s="122">
        <f>'SITE 5'!$F$493</f>
        <v>0</v>
      </c>
      <c r="N888" s="181">
        <f>(L888/10)*'SITE 1'!$W$7*M888*('SITE 1'!$W$5+'SITE 1'!$X$4)</f>
        <v>0</v>
      </c>
      <c r="O888" s="83">
        <f t="shared" si="173"/>
        <v>0</v>
      </c>
      <c r="P888" s="83">
        <f t="shared" si="174"/>
        <v>0</v>
      </c>
      <c r="Q888" s="46">
        <f t="shared" si="175"/>
        <v>0</v>
      </c>
      <c r="R888" s="868">
        <f t="shared" si="176"/>
        <v>0</v>
      </c>
      <c r="S888" s="82"/>
      <c r="T888" s="82"/>
      <c r="U888" s="82"/>
      <c r="V888" s="82"/>
      <c r="W888" s="82"/>
      <c r="X888" s="82"/>
      <c r="Y888" s="82"/>
      <c r="Z888" s="82"/>
      <c r="AA888" s="82"/>
      <c r="AB888" s="82"/>
      <c r="AC888" s="82"/>
      <c r="AD888" s="82"/>
      <c r="AE888" s="82"/>
      <c r="AF888" s="82"/>
      <c r="AG888" s="82"/>
    </row>
    <row r="889" spans="1:33" outlineLevel="1" x14ac:dyDescent="0.25">
      <c r="A889" s="796"/>
      <c r="B889" s="796"/>
      <c r="C889" s="796"/>
      <c r="D889" s="796"/>
      <c r="E889" s="796"/>
      <c r="H889" s="124" t="s">
        <v>13</v>
      </c>
      <c r="I889" s="125">
        <f>'SITE 5'!$C$494</f>
        <v>0</v>
      </c>
      <c r="J889" s="111">
        <f>'SITE 5'!$D$494</f>
        <v>0</v>
      </c>
      <c r="K889" s="121">
        <f t="shared" si="172"/>
        <v>0</v>
      </c>
      <c r="L889" s="83">
        <f t="shared" si="177"/>
        <v>0</v>
      </c>
      <c r="M889" s="122">
        <f>'SITE 5'!$F$494</f>
        <v>0</v>
      </c>
      <c r="N889" s="181">
        <f>(L889/10)*'SITE 1'!$W$7*M889*('SITE 1'!$W$5+'SITE 1'!$X$4)</f>
        <v>0</v>
      </c>
      <c r="O889" s="83">
        <f t="shared" si="173"/>
        <v>0</v>
      </c>
      <c r="P889" s="83">
        <f t="shared" si="174"/>
        <v>0</v>
      </c>
      <c r="Q889" s="46">
        <f t="shared" si="175"/>
        <v>0</v>
      </c>
      <c r="R889" s="868">
        <f t="shared" si="176"/>
        <v>0</v>
      </c>
      <c r="S889" s="82"/>
      <c r="T889" s="82"/>
      <c r="U889" s="82"/>
      <c r="V889" s="82"/>
      <c r="W889" s="82"/>
      <c r="X889" s="82"/>
      <c r="Y889" s="82"/>
      <c r="Z889" s="82"/>
      <c r="AA889" s="82"/>
      <c r="AB889" s="82"/>
      <c r="AC889" s="82"/>
      <c r="AD889" s="82"/>
      <c r="AE889" s="82"/>
      <c r="AF889" s="82"/>
      <c r="AG889" s="82"/>
    </row>
    <row r="890" spans="1:33" outlineLevel="1" x14ac:dyDescent="0.25">
      <c r="A890" s="796"/>
      <c r="B890" s="796"/>
      <c r="C890" s="796"/>
      <c r="D890" s="796"/>
      <c r="E890" s="796"/>
      <c r="H890" s="120" t="s">
        <v>271</v>
      </c>
      <c r="I890" s="111">
        <f>'SITE 5'!$C$495</f>
        <v>0</v>
      </c>
      <c r="J890" s="111">
        <f>'SITE 5'!$D$495</f>
        <v>0</v>
      </c>
      <c r="K890" s="121">
        <f t="shared" si="172"/>
        <v>0</v>
      </c>
      <c r="L890" s="215">
        <f>K890*10</f>
        <v>0</v>
      </c>
      <c r="M890" s="122">
        <f>'SITE 5'!$F$495</f>
        <v>0</v>
      </c>
      <c r="N890" s="181">
        <f>(L890/10)*'SITE 1'!$W$8*M890*('SITE 1'!$W$4+'SITE 1'!$X$4)</f>
        <v>0</v>
      </c>
      <c r="O890" s="83">
        <f t="shared" si="173"/>
        <v>0</v>
      </c>
      <c r="P890" s="83">
        <f t="shared" si="174"/>
        <v>0</v>
      </c>
      <c r="Q890" s="46">
        <f t="shared" si="175"/>
        <v>0</v>
      </c>
      <c r="R890" s="868">
        <f t="shared" si="176"/>
        <v>0</v>
      </c>
      <c r="S890" s="82"/>
      <c r="T890" s="82"/>
      <c r="U890" s="82"/>
      <c r="V890" s="82"/>
      <c r="W890" s="82"/>
      <c r="X890" s="82"/>
      <c r="Y890" s="82"/>
      <c r="Z890" s="82"/>
      <c r="AA890" s="82"/>
      <c r="AB890" s="82"/>
      <c r="AC890" s="82"/>
      <c r="AD890" s="82"/>
      <c r="AE890" s="82"/>
      <c r="AF890" s="82"/>
      <c r="AG890" s="82"/>
    </row>
    <row r="891" spans="1:33" outlineLevel="1" x14ac:dyDescent="0.25">
      <c r="A891" s="796"/>
      <c r="B891" s="796"/>
      <c r="C891" s="796"/>
      <c r="D891" s="796"/>
      <c r="E891" s="796"/>
      <c r="H891" s="126" t="s">
        <v>171</v>
      </c>
      <c r="I891" s="111">
        <f>'SITE 5'!$C$496</f>
        <v>0</v>
      </c>
      <c r="J891" s="111">
        <f>'SITE 5'!$D$496</f>
        <v>0</v>
      </c>
      <c r="K891" s="121">
        <f t="shared" si="172"/>
        <v>0</v>
      </c>
      <c r="L891" s="83">
        <f>K891*10</f>
        <v>0</v>
      </c>
      <c r="M891" s="122">
        <f>'SITE 5'!$F$496</f>
        <v>0</v>
      </c>
      <c r="N891" s="181">
        <f>(L891/10)*'SITE 1'!$W$7*M891*('SITE 1'!$W$5+'SITE 1'!$X$4)</f>
        <v>0</v>
      </c>
      <c r="O891" s="83">
        <f t="shared" si="173"/>
        <v>0</v>
      </c>
      <c r="P891" s="83">
        <f t="shared" si="174"/>
        <v>0</v>
      </c>
      <c r="Q891" s="46">
        <f t="shared" si="175"/>
        <v>0</v>
      </c>
      <c r="R891" s="868">
        <f t="shared" si="176"/>
        <v>0</v>
      </c>
      <c r="S891" s="82"/>
      <c r="T891" s="82"/>
      <c r="U891" s="82"/>
      <c r="V891" s="82"/>
      <c r="W891" s="82"/>
      <c r="X891" s="82"/>
      <c r="Y891" s="82"/>
      <c r="Z891" s="82"/>
      <c r="AA891" s="82"/>
      <c r="AB891" s="82"/>
      <c r="AC891" s="82"/>
      <c r="AD891" s="82"/>
      <c r="AE891" s="82"/>
      <c r="AF891" s="82"/>
      <c r="AG891" s="82"/>
    </row>
    <row r="892" spans="1:33" ht="13.8" outlineLevel="1" thickBot="1" x14ac:dyDescent="0.3">
      <c r="A892" s="796"/>
      <c r="B892" s="796"/>
      <c r="C892" s="796"/>
      <c r="D892" s="796"/>
      <c r="E892" s="796"/>
      <c r="H892" s="126" t="s">
        <v>172</v>
      </c>
      <c r="I892" s="111">
        <f>'SITE 5'!$C$497</f>
        <v>0</v>
      </c>
      <c r="J892" s="111">
        <f>'SITE 5'!$D$497</f>
        <v>0</v>
      </c>
      <c r="K892" s="121">
        <f t="shared" si="172"/>
        <v>0</v>
      </c>
      <c r="L892" s="83">
        <f>K892*10</f>
        <v>0</v>
      </c>
      <c r="M892" s="122">
        <f>'SITE 5'!$F$497</f>
        <v>0</v>
      </c>
      <c r="N892" s="181">
        <f>(L892/10)*'SITE 1'!$W$7*M892*('SITE 1'!$W$5+'SITE 1'!$X$4)</f>
        <v>0</v>
      </c>
      <c r="O892" s="83">
        <f t="shared" si="173"/>
        <v>0</v>
      </c>
      <c r="P892" s="83">
        <f t="shared" si="174"/>
        <v>0</v>
      </c>
      <c r="Q892" s="46">
        <f t="shared" si="175"/>
        <v>0</v>
      </c>
      <c r="R892" s="868">
        <f t="shared" si="176"/>
        <v>0</v>
      </c>
      <c r="S892" s="82"/>
      <c r="T892" s="82"/>
      <c r="U892" s="82"/>
      <c r="V892" s="82"/>
      <c r="W892" s="82"/>
      <c r="X892" s="82"/>
      <c r="Y892" s="82"/>
      <c r="Z892" s="82"/>
      <c r="AA892" s="82"/>
      <c r="AB892" s="82"/>
      <c r="AC892" s="82"/>
      <c r="AD892" s="82"/>
      <c r="AE892" s="82"/>
      <c r="AF892" s="82"/>
      <c r="AG892" s="82"/>
    </row>
    <row r="893" spans="1:33" outlineLevel="1" x14ac:dyDescent="0.25">
      <c r="A893" s="796"/>
      <c r="B893" s="796"/>
      <c r="C893" s="796"/>
      <c r="D893" s="796"/>
      <c r="E893" s="796"/>
      <c r="H893" s="127" t="s">
        <v>214</v>
      </c>
      <c r="I893" s="128">
        <f>'SITE 5'!$C$498</f>
        <v>0</v>
      </c>
      <c r="J893" s="129">
        <f>'SITE 5'!$D$498</f>
        <v>0</v>
      </c>
      <c r="K893" s="130">
        <f>K882+K890</f>
        <v>0</v>
      </c>
      <c r="L893" s="212">
        <f>L882+L890</f>
        <v>0</v>
      </c>
      <c r="M893" s="131" t="e">
        <f>'SITE 5'!$F$498</f>
        <v>#DIV/0!</v>
      </c>
      <c r="N893" s="183">
        <f>'SITE 5'!$G$498</f>
        <v>0</v>
      </c>
      <c r="O893" s="83"/>
      <c r="P893" s="83"/>
      <c r="Q893" s="82"/>
      <c r="R893" s="82"/>
      <c r="S893" s="82"/>
      <c r="T893" s="82"/>
      <c r="U893" s="82"/>
      <c r="V893" s="82"/>
      <c r="W893" s="82"/>
      <c r="X893" s="82"/>
      <c r="Y893" s="82"/>
      <c r="Z893" s="82"/>
      <c r="AA893" s="82"/>
      <c r="AB893" s="82"/>
      <c r="AC893" s="82"/>
      <c r="AD893" s="82"/>
      <c r="AE893" s="82"/>
      <c r="AF893" s="82"/>
      <c r="AG893" s="82"/>
    </row>
    <row r="894" spans="1:33" ht="27" outlineLevel="1" thickBot="1" x14ac:dyDescent="0.3">
      <c r="A894" s="796"/>
      <c r="B894" s="796"/>
      <c r="C894" s="796"/>
      <c r="D894" s="796"/>
      <c r="E894" s="796"/>
      <c r="H894" s="132" t="s">
        <v>213</v>
      </c>
      <c r="I894" s="133">
        <f>'SITE 5'!$C$499</f>
        <v>0</v>
      </c>
      <c r="J894" s="134">
        <f>'SITE 5'!$D$499</f>
        <v>0</v>
      </c>
      <c r="K894" s="135">
        <f>SUM(K882:K892)-K893</f>
        <v>0</v>
      </c>
      <c r="L894" s="212">
        <f>L883+L884+L885+L886+L887+L888+L889+L891+L892</f>
        <v>0</v>
      </c>
      <c r="M894" s="136" t="e">
        <f>'SITE 5'!$F$499</f>
        <v>#DIV/0!</v>
      </c>
      <c r="N894" s="183">
        <f>'SITE 5'!$G$499</f>
        <v>0</v>
      </c>
      <c r="O894" s="93">
        <f>SUM(O882:O892)</f>
        <v>0</v>
      </c>
      <c r="P894" s="93">
        <f>SUM(P882:P892)</f>
        <v>0</v>
      </c>
      <c r="Q894" s="93">
        <f>SUM(Q882:Q892)</f>
        <v>0</v>
      </c>
      <c r="R894" s="93">
        <f>SUM(R882:R892)</f>
        <v>0</v>
      </c>
      <c r="S894" s="93">
        <f>'SITE 5'!$C$521</f>
        <v>0</v>
      </c>
      <c r="T894" s="93" t="e">
        <f>'SITE 5'!$D$521</f>
        <v>#DIV/0!</v>
      </c>
      <c r="U894" s="93">
        <f>'SITE 5'!$E$521</f>
        <v>0</v>
      </c>
      <c r="V894" s="93">
        <f>'SITE 5'!$C$539</f>
        <v>0</v>
      </c>
      <c r="W894" s="93" t="e">
        <f>'SITE 5'!$D$539</f>
        <v>#DIV/0!</v>
      </c>
      <c r="X894" s="93">
        <f>'SITE 5'!$E$539</f>
        <v>0</v>
      </c>
      <c r="Y894" s="93">
        <f>'SITE 5'!$C$515</f>
        <v>0</v>
      </c>
      <c r="Z894" s="93" t="e">
        <f>'SITE 5'!$D$515</f>
        <v>#DIV/0!</v>
      </c>
      <c r="AA894" s="93">
        <f>'SITE 5'!$E$515</f>
        <v>0</v>
      </c>
      <c r="AB894" s="93">
        <f>'SITE 5'!$C$545</f>
        <v>0</v>
      </c>
      <c r="AC894" s="93" t="e">
        <f>'SITE 5'!$D$545</f>
        <v>#DIV/0!</v>
      </c>
      <c r="AD894" s="93">
        <f>'SITE 5'!$E$545</f>
        <v>0</v>
      </c>
      <c r="AE894" s="93">
        <f>'SITE 5'!$C$553</f>
        <v>0</v>
      </c>
      <c r="AF894" s="93" t="e">
        <f>'SITE 5'!$D$553</f>
        <v>#DIV/0!</v>
      </c>
      <c r="AG894" s="93">
        <f>'SITE 5'!$E$553</f>
        <v>0</v>
      </c>
    </row>
    <row r="895" spans="1:33" outlineLevel="1" x14ac:dyDescent="0.25">
      <c r="A895" s="796"/>
      <c r="B895" s="796"/>
      <c r="C895" s="796"/>
      <c r="D895" s="796"/>
      <c r="E895" s="796"/>
    </row>
    <row r="896" spans="1:33" ht="52.8" outlineLevel="1" x14ac:dyDescent="0.25">
      <c r="A896" s="796"/>
      <c r="B896" s="796"/>
      <c r="C896" s="796"/>
      <c r="D896" s="796"/>
      <c r="E896" s="796"/>
      <c r="H896" s="104" t="str">
        <f>'SITE 6'!$B$482</f>
        <v>CAL 6/11 ANS</v>
      </c>
      <c r="I896" s="83" t="s">
        <v>286</v>
      </c>
      <c r="J896" s="83" t="s">
        <v>285</v>
      </c>
      <c r="K896" s="83" t="s">
        <v>284</v>
      </c>
      <c r="L896" s="83" t="s">
        <v>468</v>
      </c>
      <c r="M896" s="83" t="s">
        <v>287</v>
      </c>
      <c r="N896" s="83" t="s">
        <v>298</v>
      </c>
      <c r="O896" s="911"/>
      <c r="P896" s="911"/>
    </row>
    <row r="897" spans="1:33" ht="13.8" outlineLevel="1" thickBot="1" x14ac:dyDescent="0.3">
      <c r="A897" s="796"/>
      <c r="B897" s="796"/>
      <c r="C897" s="796"/>
      <c r="D897" s="796"/>
      <c r="E897" s="796"/>
      <c r="H897" s="104" t="str">
        <f>'SITE 6'!$H$482</f>
        <v>SITE 6</v>
      </c>
      <c r="I897" s="103">
        <f>'SITE 6'!$O$583</f>
        <v>0</v>
      </c>
      <c r="J897" s="103">
        <f>'SITE 6'!$O$607</f>
        <v>0</v>
      </c>
      <c r="K897" s="103">
        <f>'SITE 6'!$O$564</f>
        <v>0</v>
      </c>
      <c r="L897" s="178" t="e">
        <f>M897/(L911+L910)</f>
        <v>#DIV/0!</v>
      </c>
      <c r="M897" s="103">
        <f>'SITE 6'!$O$564-'SITE 6'!$O$546-'SITE 6'!$O$515</f>
        <v>0</v>
      </c>
      <c r="N897" s="178">
        <f>'SITE 6'!$O$564-'SITE 6'!$O$546+'SITE 6'!$E$553</f>
        <v>0</v>
      </c>
      <c r="O897" s="912"/>
      <c r="P897" s="912"/>
    </row>
    <row r="898" spans="1:33" ht="66" outlineLevel="1" x14ac:dyDescent="0.25">
      <c r="A898" s="796"/>
      <c r="B898" s="796"/>
      <c r="C898" s="796"/>
      <c r="D898" s="796"/>
      <c r="E898" s="796"/>
      <c r="H898" s="116"/>
      <c r="I898" s="117" t="s">
        <v>220</v>
      </c>
      <c r="J898" s="117" t="s">
        <v>215</v>
      </c>
      <c r="K898" s="118" t="s">
        <v>428</v>
      </c>
      <c r="L898" s="83" t="s">
        <v>339</v>
      </c>
      <c r="M898" s="119" t="s">
        <v>2</v>
      </c>
      <c r="N898" s="179" t="s">
        <v>524</v>
      </c>
      <c r="O898" s="86" t="s">
        <v>521</v>
      </c>
      <c r="P898" s="86" t="s">
        <v>520</v>
      </c>
      <c r="Q898" s="86" t="s">
        <v>291</v>
      </c>
      <c r="R898" s="86" t="s">
        <v>292</v>
      </c>
      <c r="S898" s="81" t="s">
        <v>293</v>
      </c>
      <c r="T898" s="81" t="s">
        <v>299</v>
      </c>
      <c r="U898" s="81" t="s">
        <v>300</v>
      </c>
      <c r="V898" s="81" t="s">
        <v>294</v>
      </c>
      <c r="W898" s="81" t="s">
        <v>301</v>
      </c>
      <c r="X898" s="81" t="s">
        <v>302</v>
      </c>
      <c r="Y898" s="81" t="s">
        <v>296</v>
      </c>
      <c r="Z898" s="81" t="s">
        <v>303</v>
      </c>
      <c r="AA898" s="81" t="s">
        <v>304</v>
      </c>
      <c r="AB898" s="81" t="s">
        <v>297</v>
      </c>
      <c r="AC898" s="81" t="s">
        <v>305</v>
      </c>
      <c r="AD898" s="81" t="s">
        <v>306</v>
      </c>
      <c r="AE898" s="81" t="s">
        <v>295</v>
      </c>
      <c r="AF898" s="81" t="s">
        <v>307</v>
      </c>
      <c r="AG898" s="81" t="s">
        <v>308</v>
      </c>
    </row>
    <row r="899" spans="1:33" outlineLevel="1" x14ac:dyDescent="0.25">
      <c r="A899" s="796"/>
      <c r="B899" s="796"/>
      <c r="C899" s="796"/>
      <c r="D899" s="796"/>
      <c r="E899" s="796"/>
      <c r="H899" s="120" t="s">
        <v>278</v>
      </c>
      <c r="I899" s="111">
        <f>'SITE 6'!$C$487</f>
        <v>0</v>
      </c>
      <c r="J899" s="111">
        <f>'SITE 6'!$D$487</f>
        <v>0</v>
      </c>
      <c r="K899" s="121">
        <f>I899*J899</f>
        <v>0</v>
      </c>
      <c r="L899" s="215">
        <f>K899*10</f>
        <v>0</v>
      </c>
      <c r="M899" s="122">
        <f>'SITE 6'!$F$487</f>
        <v>0</v>
      </c>
      <c r="N899" s="181">
        <f>(L899/10)*'SITE 1'!$W$8*M899*('SITE 1'!$W$4+'SITE 1'!$X$4)</f>
        <v>0</v>
      </c>
      <c r="O899" s="83">
        <f>IF(I899&gt;0,J899*7,0)</f>
        <v>0</v>
      </c>
      <c r="P899" s="83">
        <f>IF(I899&gt;48,3*J899,0)</f>
        <v>0</v>
      </c>
      <c r="Q899" s="46">
        <f>J899*12.5</f>
        <v>0</v>
      </c>
      <c r="R899" s="868">
        <f>IF(I899&gt;49,((I899/12)*J899*11.5),(((I899/12)-1)*J899*11.5))</f>
        <v>0</v>
      </c>
      <c r="S899" s="82"/>
      <c r="T899" s="82"/>
      <c r="U899" s="82"/>
      <c r="V899" s="82"/>
      <c r="W899" s="82"/>
      <c r="X899" s="82"/>
      <c r="Y899" s="82"/>
      <c r="Z899" s="82"/>
      <c r="AA899" s="82"/>
      <c r="AB899" s="82"/>
      <c r="AC899" s="82"/>
      <c r="AD899" s="82"/>
      <c r="AE899" s="82"/>
      <c r="AF899" s="82"/>
      <c r="AG899" s="82"/>
    </row>
    <row r="900" spans="1:33" outlineLevel="1" x14ac:dyDescent="0.25">
      <c r="A900" s="796"/>
      <c r="B900" s="796"/>
      <c r="C900" s="796"/>
      <c r="D900" s="796"/>
      <c r="E900" s="796"/>
      <c r="H900" s="123" t="s">
        <v>167</v>
      </c>
      <c r="I900" s="111">
        <f>'SITE 6'!$C$488</f>
        <v>0</v>
      </c>
      <c r="J900" s="111">
        <f>'SITE 6'!$D$488</f>
        <v>0</v>
      </c>
      <c r="K900" s="121">
        <f t="shared" ref="K900:K909" si="178">I900*J900</f>
        <v>0</v>
      </c>
      <c r="L900" s="83">
        <f>K900*10</f>
        <v>0</v>
      </c>
      <c r="M900" s="122">
        <f>'SITE 6'!$F$488</f>
        <v>0</v>
      </c>
      <c r="N900" s="181">
        <f>(L900/10)*'SITE 1'!$W$7*M900*('SITE 1'!$W$5+'SITE 1'!$X$4)</f>
        <v>0</v>
      </c>
      <c r="O900" s="83">
        <f t="shared" ref="O900:O909" si="179">IF(I900&gt;0,J900*7,0)</f>
        <v>0</v>
      </c>
      <c r="P900" s="83">
        <f t="shared" ref="P900:P909" si="180">IF(I900&gt;48,3*J900,0)</f>
        <v>0</v>
      </c>
      <c r="Q900" s="46">
        <f t="shared" ref="Q900:Q909" si="181">J900*12.5</f>
        <v>0</v>
      </c>
      <c r="R900" s="868">
        <f t="shared" ref="R900:R909" si="182">IF(I900&gt;49,((I900/12)*J900*11.5),(((I900/12)-1)*J900*11.5))</f>
        <v>0</v>
      </c>
      <c r="S900" s="82"/>
      <c r="T900" s="82"/>
      <c r="U900" s="82"/>
      <c r="V900" s="82"/>
      <c r="W900" s="82"/>
      <c r="X900" s="82"/>
      <c r="Y900" s="82"/>
      <c r="Z900" s="82"/>
      <c r="AA900" s="82"/>
      <c r="AB900" s="82"/>
      <c r="AC900" s="82"/>
      <c r="AD900" s="82"/>
      <c r="AE900" s="82"/>
      <c r="AF900" s="82"/>
      <c r="AG900" s="82"/>
    </row>
    <row r="901" spans="1:33" outlineLevel="1" x14ac:dyDescent="0.25">
      <c r="A901" s="796"/>
      <c r="B901" s="796"/>
      <c r="C901" s="796"/>
      <c r="D901" s="796"/>
      <c r="E901" s="796"/>
      <c r="H901" s="123" t="s">
        <v>8</v>
      </c>
      <c r="I901" s="111">
        <f>'SITE 6'!$C$489</f>
        <v>0</v>
      </c>
      <c r="J901" s="111">
        <f>'SITE 6'!$D$489</f>
        <v>0</v>
      </c>
      <c r="K901" s="121">
        <f t="shared" si="178"/>
        <v>0</v>
      </c>
      <c r="L901" s="83">
        <f t="shared" ref="L901:L906" si="183">K901*10</f>
        <v>0</v>
      </c>
      <c r="M901" s="122">
        <f>'SITE 6'!$F$489</f>
        <v>0</v>
      </c>
      <c r="N901" s="181">
        <f>(L901/10)*'SITE 1'!$W$7*M901*('SITE 1'!$W$5+'SITE 1'!$X$4)</f>
        <v>0</v>
      </c>
      <c r="O901" s="83">
        <f t="shared" si="179"/>
        <v>0</v>
      </c>
      <c r="P901" s="83">
        <f t="shared" si="180"/>
        <v>0</v>
      </c>
      <c r="Q901" s="46">
        <f t="shared" si="181"/>
        <v>0</v>
      </c>
      <c r="R901" s="868">
        <f t="shared" si="182"/>
        <v>0</v>
      </c>
      <c r="S901" s="82"/>
      <c r="T901" s="82"/>
      <c r="U901" s="82"/>
      <c r="V901" s="82"/>
      <c r="W901" s="82"/>
      <c r="X901" s="82"/>
      <c r="Y901" s="82"/>
      <c r="Z901" s="82"/>
      <c r="AA901" s="82"/>
      <c r="AB901" s="82"/>
      <c r="AC901" s="82"/>
      <c r="AD901" s="82"/>
      <c r="AE901" s="82"/>
      <c r="AF901" s="82"/>
      <c r="AG901" s="82"/>
    </row>
    <row r="902" spans="1:33" outlineLevel="1" x14ac:dyDescent="0.25">
      <c r="A902" s="796"/>
      <c r="B902" s="796"/>
      <c r="C902" s="796"/>
      <c r="D902" s="796"/>
      <c r="E902" s="796"/>
      <c r="H902" s="123" t="s">
        <v>9</v>
      </c>
      <c r="I902" s="111">
        <f>'SITE 6'!$C$490</f>
        <v>0</v>
      </c>
      <c r="J902" s="111">
        <f>'SITE 6'!$D$490</f>
        <v>0</v>
      </c>
      <c r="K902" s="121">
        <f t="shared" si="178"/>
        <v>0</v>
      </c>
      <c r="L902" s="83">
        <f t="shared" si="183"/>
        <v>0</v>
      </c>
      <c r="M902" s="122">
        <f>'SITE 6'!$F$490</f>
        <v>0</v>
      </c>
      <c r="N902" s="181">
        <f>(L902/10)*'SITE 1'!$W$7*M902*('SITE 1'!$W$5+'SITE 1'!$X$4)</f>
        <v>0</v>
      </c>
      <c r="O902" s="83">
        <f t="shared" si="179"/>
        <v>0</v>
      </c>
      <c r="P902" s="83">
        <f t="shared" si="180"/>
        <v>0</v>
      </c>
      <c r="Q902" s="46">
        <f t="shared" si="181"/>
        <v>0</v>
      </c>
      <c r="R902" s="868">
        <f t="shared" si="182"/>
        <v>0</v>
      </c>
      <c r="S902" s="82"/>
      <c r="T902" s="82"/>
      <c r="U902" s="82"/>
      <c r="V902" s="82"/>
      <c r="W902" s="82"/>
      <c r="X902" s="82"/>
      <c r="Y902" s="82"/>
      <c r="Z902" s="82"/>
      <c r="AA902" s="82"/>
      <c r="AB902" s="82"/>
      <c r="AC902" s="82"/>
      <c r="AD902" s="82"/>
      <c r="AE902" s="82"/>
      <c r="AF902" s="82"/>
      <c r="AG902" s="82"/>
    </row>
    <row r="903" spans="1:33" outlineLevel="1" x14ac:dyDescent="0.25">
      <c r="A903" s="796"/>
      <c r="B903" s="796"/>
      <c r="C903" s="796"/>
      <c r="D903" s="796"/>
      <c r="E903" s="796"/>
      <c r="H903" s="124" t="s">
        <v>10</v>
      </c>
      <c r="I903" s="125">
        <f>'SITE 6'!$C$491</f>
        <v>0</v>
      </c>
      <c r="J903" s="111">
        <f>'SITE 6'!$D$491</f>
        <v>0</v>
      </c>
      <c r="K903" s="121">
        <f t="shared" si="178"/>
        <v>0</v>
      </c>
      <c r="L903" s="83">
        <f t="shared" si="183"/>
        <v>0</v>
      </c>
      <c r="M903" s="122">
        <f>'SITE 6'!$F$491</f>
        <v>0</v>
      </c>
      <c r="N903" s="181">
        <f>(L903/10)*'SITE 1'!$W$7*M903*('SITE 1'!$W$5+'SITE 1'!$X$4)</f>
        <v>0</v>
      </c>
      <c r="O903" s="83">
        <f t="shared" si="179"/>
        <v>0</v>
      </c>
      <c r="P903" s="83">
        <f t="shared" si="180"/>
        <v>0</v>
      </c>
      <c r="Q903" s="46">
        <f t="shared" si="181"/>
        <v>0</v>
      </c>
      <c r="R903" s="868">
        <f t="shared" si="182"/>
        <v>0</v>
      </c>
      <c r="S903" s="82"/>
      <c r="T903" s="82"/>
      <c r="U903" s="82"/>
      <c r="V903" s="82"/>
      <c r="W903" s="82"/>
      <c r="X903" s="82"/>
      <c r="Y903" s="82"/>
      <c r="Z903" s="82"/>
      <c r="AA903" s="82"/>
      <c r="AB903" s="82"/>
      <c r="AC903" s="82"/>
      <c r="AD903" s="82"/>
      <c r="AE903" s="82"/>
      <c r="AF903" s="82"/>
      <c r="AG903" s="82"/>
    </row>
    <row r="904" spans="1:33" outlineLevel="1" x14ac:dyDescent="0.25">
      <c r="A904" s="796"/>
      <c r="B904" s="796"/>
      <c r="C904" s="796"/>
      <c r="D904" s="796"/>
      <c r="E904" s="796"/>
      <c r="H904" s="124" t="s">
        <v>11</v>
      </c>
      <c r="I904" s="125">
        <f>'SITE 6'!$C$492</f>
        <v>0</v>
      </c>
      <c r="J904" s="111">
        <f>'SITE 6'!$D$492</f>
        <v>0</v>
      </c>
      <c r="K904" s="121">
        <f t="shared" si="178"/>
        <v>0</v>
      </c>
      <c r="L904" s="83">
        <f t="shared" si="183"/>
        <v>0</v>
      </c>
      <c r="M904" s="122">
        <f>'SITE 6'!$F$492</f>
        <v>0</v>
      </c>
      <c r="N904" s="181">
        <f>(L904/10)*'SITE 1'!$W$7*M904*('SITE 1'!$W$5+'SITE 1'!$X$4)</f>
        <v>0</v>
      </c>
      <c r="O904" s="83">
        <f t="shared" si="179"/>
        <v>0</v>
      </c>
      <c r="P904" s="83">
        <f t="shared" si="180"/>
        <v>0</v>
      </c>
      <c r="Q904" s="46">
        <f t="shared" si="181"/>
        <v>0</v>
      </c>
      <c r="R904" s="868">
        <f t="shared" si="182"/>
        <v>0</v>
      </c>
      <c r="S904" s="82"/>
      <c r="T904" s="82"/>
      <c r="U904" s="82"/>
      <c r="V904" s="82"/>
      <c r="W904" s="82"/>
      <c r="X904" s="82"/>
      <c r="Y904" s="82"/>
      <c r="Z904" s="82"/>
      <c r="AA904" s="82"/>
      <c r="AB904" s="82"/>
      <c r="AC904" s="82"/>
      <c r="AD904" s="82"/>
      <c r="AE904" s="82"/>
      <c r="AF904" s="82"/>
      <c r="AG904" s="82"/>
    </row>
    <row r="905" spans="1:33" outlineLevel="1" x14ac:dyDescent="0.25">
      <c r="A905" s="796"/>
      <c r="B905" s="796"/>
      <c r="C905" s="796"/>
      <c r="D905" s="796"/>
      <c r="E905" s="796"/>
      <c r="H905" s="124" t="s">
        <v>12</v>
      </c>
      <c r="I905" s="125">
        <f>'SITE 6'!$C$493</f>
        <v>0</v>
      </c>
      <c r="J905" s="111">
        <f>'SITE 6'!$D$493</f>
        <v>0</v>
      </c>
      <c r="K905" s="121">
        <f t="shared" si="178"/>
        <v>0</v>
      </c>
      <c r="L905" s="83">
        <f t="shared" si="183"/>
        <v>0</v>
      </c>
      <c r="M905" s="122">
        <f>'SITE 6'!$F$493</f>
        <v>0</v>
      </c>
      <c r="N905" s="181">
        <f>(L905/10)*'SITE 1'!$W$7*M905*('SITE 1'!$W$5+'SITE 1'!$X$4)</f>
        <v>0</v>
      </c>
      <c r="O905" s="83">
        <f t="shared" si="179"/>
        <v>0</v>
      </c>
      <c r="P905" s="83">
        <f t="shared" si="180"/>
        <v>0</v>
      </c>
      <c r="Q905" s="46">
        <f t="shared" si="181"/>
        <v>0</v>
      </c>
      <c r="R905" s="868">
        <f t="shared" si="182"/>
        <v>0</v>
      </c>
      <c r="S905" s="82"/>
      <c r="T905" s="82"/>
      <c r="U905" s="82"/>
      <c r="V905" s="82"/>
      <c r="W905" s="82"/>
      <c r="X905" s="82"/>
      <c r="Y905" s="82"/>
      <c r="Z905" s="82"/>
      <c r="AA905" s="82"/>
      <c r="AB905" s="82"/>
      <c r="AC905" s="82"/>
      <c r="AD905" s="82"/>
      <c r="AE905" s="82"/>
      <c r="AF905" s="82"/>
      <c r="AG905" s="82"/>
    </row>
    <row r="906" spans="1:33" outlineLevel="1" x14ac:dyDescent="0.25">
      <c r="A906" s="796"/>
      <c r="B906" s="796"/>
      <c r="C906" s="796"/>
      <c r="D906" s="796"/>
      <c r="E906" s="796"/>
      <c r="H906" s="124" t="s">
        <v>13</v>
      </c>
      <c r="I906" s="125">
        <f>'SITE 6'!$C$494</f>
        <v>0</v>
      </c>
      <c r="J906" s="111">
        <f>'SITE 6'!$D$494</f>
        <v>0</v>
      </c>
      <c r="K906" s="121">
        <f t="shared" si="178"/>
        <v>0</v>
      </c>
      <c r="L906" s="83">
        <f t="shared" si="183"/>
        <v>0</v>
      </c>
      <c r="M906" s="122">
        <f>'SITE 6'!$F$494</f>
        <v>0</v>
      </c>
      <c r="N906" s="181">
        <f>(L906/10)*'SITE 1'!$W$7*M906*('SITE 1'!$W$5+'SITE 1'!$X$4)</f>
        <v>0</v>
      </c>
      <c r="O906" s="83">
        <f t="shared" si="179"/>
        <v>0</v>
      </c>
      <c r="P906" s="83">
        <f t="shared" si="180"/>
        <v>0</v>
      </c>
      <c r="Q906" s="46">
        <f t="shared" si="181"/>
        <v>0</v>
      </c>
      <c r="R906" s="868">
        <f t="shared" si="182"/>
        <v>0</v>
      </c>
      <c r="S906" s="82"/>
      <c r="T906" s="82"/>
      <c r="U906" s="82"/>
      <c r="V906" s="82"/>
      <c r="W906" s="82"/>
      <c r="X906" s="82"/>
      <c r="Y906" s="82"/>
      <c r="Z906" s="82"/>
      <c r="AA906" s="82"/>
      <c r="AB906" s="82"/>
      <c r="AC906" s="82"/>
      <c r="AD906" s="82"/>
      <c r="AE906" s="82"/>
      <c r="AF906" s="82"/>
      <c r="AG906" s="82"/>
    </row>
    <row r="907" spans="1:33" outlineLevel="1" x14ac:dyDescent="0.25">
      <c r="A907" s="796"/>
      <c r="B907" s="796"/>
      <c r="C907" s="796"/>
      <c r="D907" s="796"/>
      <c r="E907" s="796"/>
      <c r="H907" s="120" t="s">
        <v>271</v>
      </c>
      <c r="I907" s="111">
        <f>'SITE 6'!$C$495</f>
        <v>0</v>
      </c>
      <c r="J907" s="111">
        <f>'SITE 6'!$D$495</f>
        <v>0</v>
      </c>
      <c r="K907" s="121">
        <f t="shared" si="178"/>
        <v>0</v>
      </c>
      <c r="L907" s="215">
        <f>K907*10</f>
        <v>0</v>
      </c>
      <c r="M907" s="122">
        <f>'SITE 6'!$F$495</f>
        <v>0</v>
      </c>
      <c r="N907" s="181">
        <f>(L907/10)*'SITE 1'!$W$8*M907*('SITE 1'!$W$4+'SITE 1'!$X$4)</f>
        <v>0</v>
      </c>
      <c r="O907" s="83">
        <f t="shared" si="179"/>
        <v>0</v>
      </c>
      <c r="P907" s="83">
        <f t="shared" si="180"/>
        <v>0</v>
      </c>
      <c r="Q907" s="46">
        <f t="shared" si="181"/>
        <v>0</v>
      </c>
      <c r="R907" s="868">
        <f t="shared" si="182"/>
        <v>0</v>
      </c>
      <c r="S907" s="82"/>
      <c r="T907" s="82"/>
      <c r="U907" s="82"/>
      <c r="V907" s="82"/>
      <c r="W907" s="82"/>
      <c r="X907" s="82"/>
      <c r="Y907" s="82"/>
      <c r="Z907" s="82"/>
      <c r="AA907" s="82"/>
      <c r="AB907" s="82"/>
      <c r="AC907" s="82"/>
      <c r="AD907" s="82"/>
      <c r="AE907" s="82"/>
      <c r="AF907" s="82"/>
      <c r="AG907" s="82"/>
    </row>
    <row r="908" spans="1:33" outlineLevel="1" x14ac:dyDescent="0.25">
      <c r="A908" s="796"/>
      <c r="B908" s="796"/>
      <c r="C908" s="796"/>
      <c r="D908" s="796"/>
      <c r="E908" s="796"/>
      <c r="H908" s="126" t="s">
        <v>171</v>
      </c>
      <c r="I908" s="111">
        <f>'SITE 6'!$C$496</f>
        <v>0</v>
      </c>
      <c r="J908" s="111">
        <f>'SITE 6'!$D$496</f>
        <v>0</v>
      </c>
      <c r="K908" s="121">
        <f t="shared" si="178"/>
        <v>0</v>
      </c>
      <c r="L908" s="83">
        <f>K908*10</f>
        <v>0</v>
      </c>
      <c r="M908" s="122">
        <f>'SITE 6'!$F$496</f>
        <v>0</v>
      </c>
      <c r="N908" s="181">
        <f>(L908/10)*'SITE 1'!$W$7*M908*('SITE 1'!$W$5+'SITE 1'!$X$4)</f>
        <v>0</v>
      </c>
      <c r="O908" s="83">
        <f t="shared" si="179"/>
        <v>0</v>
      </c>
      <c r="P908" s="83">
        <f t="shared" si="180"/>
        <v>0</v>
      </c>
      <c r="Q908" s="46">
        <f t="shared" si="181"/>
        <v>0</v>
      </c>
      <c r="R908" s="868">
        <f t="shared" si="182"/>
        <v>0</v>
      </c>
      <c r="S908" s="82"/>
      <c r="T908" s="82"/>
      <c r="U908" s="82"/>
      <c r="V908" s="82"/>
      <c r="W908" s="82"/>
      <c r="X908" s="82"/>
      <c r="Y908" s="82"/>
      <c r="Z908" s="82"/>
      <c r="AA908" s="82"/>
      <c r="AB908" s="82"/>
      <c r="AC908" s="82"/>
      <c r="AD908" s="82"/>
      <c r="AE908" s="82"/>
      <c r="AF908" s="82"/>
      <c r="AG908" s="82"/>
    </row>
    <row r="909" spans="1:33" ht="13.8" outlineLevel="1" thickBot="1" x14ac:dyDescent="0.3">
      <c r="A909" s="796"/>
      <c r="B909" s="796"/>
      <c r="C909" s="796"/>
      <c r="D909" s="796"/>
      <c r="E909" s="796"/>
      <c r="H909" s="126" t="s">
        <v>172</v>
      </c>
      <c r="I909" s="111">
        <f>'SITE 6'!$C$497</f>
        <v>0</v>
      </c>
      <c r="J909" s="111">
        <f>'SITE 6'!$D$497</f>
        <v>0</v>
      </c>
      <c r="K909" s="121">
        <f t="shared" si="178"/>
        <v>0</v>
      </c>
      <c r="L909" s="83">
        <f>K909*10</f>
        <v>0</v>
      </c>
      <c r="M909" s="122">
        <f>'SITE 6'!$F$497</f>
        <v>0</v>
      </c>
      <c r="N909" s="181">
        <f>(L909/10)*'SITE 1'!$W$7*M909*('SITE 1'!$W$5+'SITE 1'!$X$4)</f>
        <v>0</v>
      </c>
      <c r="O909" s="83">
        <f t="shared" si="179"/>
        <v>0</v>
      </c>
      <c r="P909" s="83">
        <f t="shared" si="180"/>
        <v>0</v>
      </c>
      <c r="Q909" s="46">
        <f t="shared" si="181"/>
        <v>0</v>
      </c>
      <c r="R909" s="868">
        <f t="shared" si="182"/>
        <v>0</v>
      </c>
      <c r="S909" s="82"/>
      <c r="T909" s="82"/>
      <c r="U909" s="82"/>
      <c r="V909" s="82"/>
      <c r="W909" s="82"/>
      <c r="X909" s="82"/>
      <c r="Y909" s="82"/>
      <c r="Z909" s="82"/>
      <c r="AA909" s="82"/>
      <c r="AB909" s="82"/>
      <c r="AC909" s="82"/>
      <c r="AD909" s="82"/>
      <c r="AE909" s="82"/>
      <c r="AF909" s="82"/>
      <c r="AG909" s="82"/>
    </row>
    <row r="910" spans="1:33" outlineLevel="1" x14ac:dyDescent="0.25">
      <c r="A910" s="796"/>
      <c r="B910" s="796"/>
      <c r="C910" s="796"/>
      <c r="D910" s="796"/>
      <c r="E910" s="796"/>
      <c r="H910" s="127" t="s">
        <v>214</v>
      </c>
      <c r="I910" s="128">
        <f>'SITE 6'!$C$498</f>
        <v>0</v>
      </c>
      <c r="J910" s="129">
        <f>'SITE 6'!$D$498</f>
        <v>0</v>
      </c>
      <c r="K910" s="130">
        <f>K899+K907</f>
        <v>0</v>
      </c>
      <c r="L910" s="212">
        <f>L899+L907</f>
        <v>0</v>
      </c>
      <c r="M910" s="131" t="e">
        <f>'SITE 6'!$F$498</f>
        <v>#DIV/0!</v>
      </c>
      <c r="N910" s="183">
        <f>'SITE 6'!$G$498</f>
        <v>0</v>
      </c>
      <c r="O910" s="83"/>
      <c r="P910" s="83"/>
      <c r="Q910" s="82"/>
      <c r="R910" s="82"/>
      <c r="S910" s="82"/>
      <c r="T910" s="82"/>
      <c r="U910" s="82"/>
      <c r="V910" s="82"/>
      <c r="W910" s="82"/>
      <c r="X910" s="82"/>
      <c r="Y910" s="82"/>
      <c r="Z910" s="82"/>
      <c r="AA910" s="82"/>
      <c r="AB910" s="82"/>
      <c r="AC910" s="82"/>
      <c r="AD910" s="82"/>
      <c r="AE910" s="82"/>
      <c r="AF910" s="82"/>
      <c r="AG910" s="82"/>
    </row>
    <row r="911" spans="1:33" ht="27" outlineLevel="1" thickBot="1" x14ac:dyDescent="0.3">
      <c r="A911" s="796"/>
      <c r="B911" s="796"/>
      <c r="C911" s="796"/>
      <c r="D911" s="796"/>
      <c r="E911" s="796"/>
      <c r="H911" s="132" t="s">
        <v>213</v>
      </c>
      <c r="I911" s="133">
        <f>'SITE 6'!$C$499</f>
        <v>0</v>
      </c>
      <c r="J911" s="134">
        <f>'SITE 6'!$D$499</f>
        <v>0</v>
      </c>
      <c r="K911" s="135">
        <f>SUM(K899:K909)-K910</f>
        <v>0</v>
      </c>
      <c r="L911" s="212">
        <f>L900+L901+L902+L903+L904+L905+L906+L908+L909</f>
        <v>0</v>
      </c>
      <c r="M911" s="136" t="e">
        <f>'SITE 6'!$F$499</f>
        <v>#DIV/0!</v>
      </c>
      <c r="N911" s="183">
        <f>'SITE 6'!$G$499</f>
        <v>0</v>
      </c>
      <c r="O911" s="93">
        <f>SUM(O899:O909)</f>
        <v>0</v>
      </c>
      <c r="P911" s="93">
        <f>SUM(P899:P909)</f>
        <v>0</v>
      </c>
      <c r="Q911" s="93">
        <f>SUM(Q899:Q909)</f>
        <v>0</v>
      </c>
      <c r="R911" s="93">
        <f>SUM(R899:R909)</f>
        <v>0</v>
      </c>
      <c r="S911" s="93">
        <f>'SITE 6'!$C$521</f>
        <v>0</v>
      </c>
      <c r="T911" s="93" t="e">
        <f>'SITE 6'!$D$521</f>
        <v>#DIV/0!</v>
      </c>
      <c r="U911" s="93">
        <f>'SITE 6'!$E$521</f>
        <v>0</v>
      </c>
      <c r="V911" s="93">
        <f>'SITE 6'!$C$539</f>
        <v>0</v>
      </c>
      <c r="W911" s="93" t="e">
        <f>'SITE 6'!$D$539</f>
        <v>#DIV/0!</v>
      </c>
      <c r="X911" s="93">
        <f>'SITE 6'!$E$539</f>
        <v>0</v>
      </c>
      <c r="Y911" s="93">
        <f>'SITE 6'!$C$515</f>
        <v>0</v>
      </c>
      <c r="Z911" s="93" t="e">
        <f>'SITE 6'!$D$515</f>
        <v>#DIV/0!</v>
      </c>
      <c r="AA911" s="93">
        <f>'SITE 6'!$E$515</f>
        <v>0</v>
      </c>
      <c r="AB911" s="93">
        <f>'SITE 6'!$C$545</f>
        <v>0</v>
      </c>
      <c r="AC911" s="93" t="e">
        <f>'SITE 6'!$D$545</f>
        <v>#DIV/0!</v>
      </c>
      <c r="AD911" s="93">
        <f>'SITE 6'!$E$545</f>
        <v>0</v>
      </c>
      <c r="AE911" s="93">
        <f>'SITE 6'!$C$553</f>
        <v>0</v>
      </c>
      <c r="AF911" s="93" t="e">
        <f>'SITE 6'!$D$553</f>
        <v>#DIV/0!</v>
      </c>
      <c r="AG911" s="93">
        <f>'SITE 6'!$E$553</f>
        <v>0</v>
      </c>
    </row>
    <row r="912" spans="1:33" outlineLevel="1" x14ac:dyDescent="0.25">
      <c r="A912" s="796"/>
      <c r="B912" s="796"/>
      <c r="C912" s="796"/>
      <c r="D912" s="796"/>
      <c r="E912" s="796"/>
    </row>
    <row r="913" spans="1:33" ht="52.8" outlineLevel="1" x14ac:dyDescent="0.25">
      <c r="A913" s="796"/>
      <c r="B913" s="796"/>
      <c r="C913" s="796"/>
      <c r="D913" s="796"/>
      <c r="E913" s="796"/>
      <c r="H913" s="104" t="str">
        <f>'SITE 7'!$B$482</f>
        <v>CAL 6/11 ANS</v>
      </c>
      <c r="I913" s="83" t="s">
        <v>286</v>
      </c>
      <c r="J913" s="83" t="s">
        <v>285</v>
      </c>
      <c r="K913" s="83" t="s">
        <v>284</v>
      </c>
      <c r="L913" s="83" t="s">
        <v>468</v>
      </c>
      <c r="M913" s="83" t="s">
        <v>287</v>
      </c>
      <c r="N913" s="83" t="s">
        <v>298</v>
      </c>
      <c r="O913" s="911"/>
      <c r="P913" s="911"/>
    </row>
    <row r="914" spans="1:33" ht="13.8" outlineLevel="1" thickBot="1" x14ac:dyDescent="0.3">
      <c r="A914" s="796"/>
      <c r="B914" s="796"/>
      <c r="C914" s="796"/>
      <c r="D914" s="796"/>
      <c r="E914" s="796"/>
      <c r="H914" s="104" t="str">
        <f>'SITE 7'!$H$482</f>
        <v>SITE 7</v>
      </c>
      <c r="I914" s="103">
        <f>'SITE 7'!$O$583</f>
        <v>0</v>
      </c>
      <c r="J914" s="103">
        <f>'SITE 7'!$O$607</f>
        <v>0</v>
      </c>
      <c r="K914" s="103">
        <f>'SITE 7'!$O$564</f>
        <v>0</v>
      </c>
      <c r="L914" s="178" t="e">
        <f>M914/(L928+L927)</f>
        <v>#DIV/0!</v>
      </c>
      <c r="M914" s="103">
        <f>'SITE 7'!$O$564-'SITE 7'!$O$546-'SITE 7'!$O$515</f>
        <v>0</v>
      </c>
      <c r="N914" s="178">
        <f>'SITE 7'!$O$564-'SITE 7'!$O$546+'SITE 7'!$E$553</f>
        <v>0</v>
      </c>
      <c r="O914" s="912"/>
      <c r="P914" s="912"/>
    </row>
    <row r="915" spans="1:33" ht="66" outlineLevel="1" x14ac:dyDescent="0.25">
      <c r="A915" s="796"/>
      <c r="B915" s="796"/>
      <c r="C915" s="796"/>
      <c r="D915" s="796"/>
      <c r="E915" s="796"/>
      <c r="H915" s="116"/>
      <c r="I915" s="117" t="s">
        <v>220</v>
      </c>
      <c r="J915" s="117" t="s">
        <v>215</v>
      </c>
      <c r="K915" s="118" t="s">
        <v>428</v>
      </c>
      <c r="L915" s="83" t="s">
        <v>339</v>
      </c>
      <c r="M915" s="119" t="s">
        <v>2</v>
      </c>
      <c r="N915" s="179" t="s">
        <v>524</v>
      </c>
      <c r="O915" s="86" t="s">
        <v>521</v>
      </c>
      <c r="P915" s="86" t="s">
        <v>520</v>
      </c>
      <c r="Q915" s="86" t="s">
        <v>291</v>
      </c>
      <c r="R915" s="86" t="s">
        <v>292</v>
      </c>
      <c r="S915" s="81" t="s">
        <v>293</v>
      </c>
      <c r="T915" s="81" t="s">
        <v>299</v>
      </c>
      <c r="U915" s="81" t="s">
        <v>300</v>
      </c>
      <c r="V915" s="81" t="s">
        <v>294</v>
      </c>
      <c r="W915" s="81" t="s">
        <v>301</v>
      </c>
      <c r="X915" s="81" t="s">
        <v>302</v>
      </c>
      <c r="Y915" s="81" t="s">
        <v>296</v>
      </c>
      <c r="Z915" s="81" t="s">
        <v>303</v>
      </c>
      <c r="AA915" s="81" t="s">
        <v>304</v>
      </c>
      <c r="AB915" s="81" t="s">
        <v>297</v>
      </c>
      <c r="AC915" s="81" t="s">
        <v>305</v>
      </c>
      <c r="AD915" s="81" t="s">
        <v>306</v>
      </c>
      <c r="AE915" s="81" t="s">
        <v>295</v>
      </c>
      <c r="AF915" s="81" t="s">
        <v>307</v>
      </c>
      <c r="AG915" s="81" t="s">
        <v>308</v>
      </c>
    </row>
    <row r="916" spans="1:33" outlineLevel="1" x14ac:dyDescent="0.25">
      <c r="A916" s="796"/>
      <c r="B916" s="796"/>
      <c r="C916" s="796"/>
      <c r="D916" s="796"/>
      <c r="E916" s="796"/>
      <c r="H916" s="120" t="s">
        <v>278</v>
      </c>
      <c r="I916" s="111">
        <f>'SITE 7'!$C$487</f>
        <v>0</v>
      </c>
      <c r="J916" s="111">
        <f>'SITE 7'!$D$487</f>
        <v>0</v>
      </c>
      <c r="K916" s="121">
        <f>I916*J916</f>
        <v>0</v>
      </c>
      <c r="L916" s="215">
        <f>K916*10</f>
        <v>0</v>
      </c>
      <c r="M916" s="122">
        <f>'SITE 7'!$F$487</f>
        <v>0</v>
      </c>
      <c r="N916" s="181">
        <f>(L916/10)*'SITE 1'!$W$8*M916*('SITE 1'!$W$4+'SITE 1'!$X$4)</f>
        <v>0</v>
      </c>
      <c r="O916" s="83">
        <f>IF(I916&gt;0,J916*7,0)</f>
        <v>0</v>
      </c>
      <c r="P916" s="83">
        <f>IF(I916&gt;48,3*J916,0)</f>
        <v>0</v>
      </c>
      <c r="Q916" s="46">
        <f>J916*12.5</f>
        <v>0</v>
      </c>
      <c r="R916" s="868">
        <f>IF(I916&gt;49,((I916/12)*J916*11.5),(((I916/12)-1)*J916*11.5))</f>
        <v>0</v>
      </c>
      <c r="S916" s="82"/>
      <c r="T916" s="82"/>
      <c r="U916" s="82"/>
      <c r="V916" s="82"/>
      <c r="W916" s="82"/>
      <c r="X916" s="82"/>
      <c r="Y916" s="82"/>
      <c r="Z916" s="82"/>
      <c r="AA916" s="82"/>
      <c r="AB916" s="82"/>
      <c r="AC916" s="82"/>
      <c r="AD916" s="82"/>
      <c r="AE916" s="82"/>
      <c r="AF916" s="82"/>
      <c r="AG916" s="82"/>
    </row>
    <row r="917" spans="1:33" outlineLevel="1" x14ac:dyDescent="0.25">
      <c r="A917" s="796"/>
      <c r="B917" s="796"/>
      <c r="C917" s="796"/>
      <c r="D917" s="796"/>
      <c r="E917" s="796"/>
      <c r="H917" s="123" t="s">
        <v>167</v>
      </c>
      <c r="I917" s="111">
        <f>'SITE 7'!$C$488</f>
        <v>0</v>
      </c>
      <c r="J917" s="111">
        <f>'SITE 7'!$D$488</f>
        <v>0</v>
      </c>
      <c r="K917" s="121">
        <f t="shared" ref="K917:K926" si="184">I917*J917</f>
        <v>0</v>
      </c>
      <c r="L917" s="83">
        <f>K917*10</f>
        <v>0</v>
      </c>
      <c r="M917" s="122">
        <f>'SITE 7'!$F$488</f>
        <v>0</v>
      </c>
      <c r="N917" s="181">
        <f>(L917/10)*'SITE 1'!$W$7*M917*('SITE 1'!$W$5+'SITE 1'!$X$4)</f>
        <v>0</v>
      </c>
      <c r="O917" s="83">
        <f t="shared" ref="O917:O926" si="185">IF(I917&gt;0,J917*7,0)</f>
        <v>0</v>
      </c>
      <c r="P917" s="83">
        <f t="shared" ref="P917:P926" si="186">IF(I917&gt;48,3*J917,0)</f>
        <v>0</v>
      </c>
      <c r="Q917" s="46">
        <f t="shared" ref="Q917:Q926" si="187">J917*12.5</f>
        <v>0</v>
      </c>
      <c r="R917" s="868">
        <f t="shared" ref="R917:R926" si="188">IF(I917&gt;49,((I917/12)*J917*11.5),(((I917/12)-1)*J917*11.5))</f>
        <v>0</v>
      </c>
      <c r="S917" s="82"/>
      <c r="T917" s="82"/>
      <c r="U917" s="82"/>
      <c r="V917" s="82"/>
      <c r="W917" s="82"/>
      <c r="X917" s="82"/>
      <c r="Y917" s="82"/>
      <c r="Z917" s="82"/>
      <c r="AA917" s="82"/>
      <c r="AB917" s="82"/>
      <c r="AC917" s="82"/>
      <c r="AD917" s="82"/>
      <c r="AE917" s="82"/>
      <c r="AF917" s="82"/>
      <c r="AG917" s="82"/>
    </row>
    <row r="918" spans="1:33" outlineLevel="1" x14ac:dyDescent="0.25">
      <c r="A918" s="796"/>
      <c r="B918" s="796"/>
      <c r="C918" s="796"/>
      <c r="D918" s="796"/>
      <c r="E918" s="796"/>
      <c r="H918" s="123" t="s">
        <v>8</v>
      </c>
      <c r="I918" s="111">
        <f>'SITE 7'!$C$489</f>
        <v>0</v>
      </c>
      <c r="J918" s="111">
        <f>'SITE 7'!$D$489</f>
        <v>0</v>
      </c>
      <c r="K918" s="121">
        <f t="shared" si="184"/>
        <v>0</v>
      </c>
      <c r="L918" s="83">
        <f t="shared" ref="L918:L923" si="189">K918*10</f>
        <v>0</v>
      </c>
      <c r="M918" s="122">
        <f>'SITE 7'!$F$489</f>
        <v>0</v>
      </c>
      <c r="N918" s="181">
        <f>(L918/10)*'SITE 1'!$W$7*M918*('SITE 1'!$W$5+'SITE 1'!$X$4)</f>
        <v>0</v>
      </c>
      <c r="O918" s="83">
        <f t="shared" si="185"/>
        <v>0</v>
      </c>
      <c r="P918" s="83">
        <f t="shared" si="186"/>
        <v>0</v>
      </c>
      <c r="Q918" s="46">
        <f t="shared" si="187"/>
        <v>0</v>
      </c>
      <c r="R918" s="868">
        <f t="shared" si="188"/>
        <v>0</v>
      </c>
      <c r="S918" s="82"/>
      <c r="T918" s="82"/>
      <c r="U918" s="82"/>
      <c r="V918" s="82"/>
      <c r="W918" s="82"/>
      <c r="X918" s="82"/>
      <c r="Y918" s="82"/>
      <c r="Z918" s="82"/>
      <c r="AA918" s="82"/>
      <c r="AB918" s="82"/>
      <c r="AC918" s="82"/>
      <c r="AD918" s="82"/>
      <c r="AE918" s="82"/>
      <c r="AF918" s="82"/>
      <c r="AG918" s="82"/>
    </row>
    <row r="919" spans="1:33" outlineLevel="1" x14ac:dyDescent="0.25">
      <c r="A919" s="796"/>
      <c r="B919" s="796"/>
      <c r="C919" s="796"/>
      <c r="D919" s="796"/>
      <c r="E919" s="796"/>
      <c r="H919" s="123" t="s">
        <v>9</v>
      </c>
      <c r="I919" s="111">
        <f>'SITE 7'!$C$490</f>
        <v>0</v>
      </c>
      <c r="J919" s="111">
        <f>'SITE 7'!$D$490</f>
        <v>0</v>
      </c>
      <c r="K919" s="121">
        <f t="shared" si="184"/>
        <v>0</v>
      </c>
      <c r="L919" s="83">
        <f t="shared" si="189"/>
        <v>0</v>
      </c>
      <c r="M919" s="122">
        <f>'SITE 7'!$F$490</f>
        <v>0</v>
      </c>
      <c r="N919" s="181">
        <f>(L919/10)*'SITE 1'!$W$7*M919*('SITE 1'!$W$5+'SITE 1'!$X$4)</f>
        <v>0</v>
      </c>
      <c r="O919" s="83">
        <f t="shared" si="185"/>
        <v>0</v>
      </c>
      <c r="P919" s="83">
        <f t="shared" si="186"/>
        <v>0</v>
      </c>
      <c r="Q919" s="46">
        <f t="shared" si="187"/>
        <v>0</v>
      </c>
      <c r="R919" s="868">
        <f t="shared" si="188"/>
        <v>0</v>
      </c>
      <c r="S919" s="82"/>
      <c r="T919" s="82"/>
      <c r="U919" s="82"/>
      <c r="V919" s="82"/>
      <c r="W919" s="82"/>
      <c r="X919" s="82"/>
      <c r="Y919" s="82"/>
      <c r="Z919" s="82"/>
      <c r="AA919" s="82"/>
      <c r="AB919" s="82"/>
      <c r="AC919" s="82"/>
      <c r="AD919" s="82"/>
      <c r="AE919" s="82"/>
      <c r="AF919" s="82"/>
      <c r="AG919" s="82"/>
    </row>
    <row r="920" spans="1:33" outlineLevel="1" x14ac:dyDescent="0.25">
      <c r="A920" s="796"/>
      <c r="B920" s="796"/>
      <c r="C920" s="796"/>
      <c r="D920" s="796"/>
      <c r="E920" s="796"/>
      <c r="H920" s="124" t="s">
        <v>10</v>
      </c>
      <c r="I920" s="125">
        <f>'SITE 7'!$C$491</f>
        <v>0</v>
      </c>
      <c r="J920" s="111">
        <f>'SITE 7'!$D$491</f>
        <v>0</v>
      </c>
      <c r="K920" s="121">
        <f t="shared" si="184"/>
        <v>0</v>
      </c>
      <c r="L920" s="83">
        <f t="shared" si="189"/>
        <v>0</v>
      </c>
      <c r="M920" s="122">
        <f>'SITE 7'!$F$491</f>
        <v>0</v>
      </c>
      <c r="N920" s="181">
        <f>(L920/10)*'SITE 1'!$W$7*M920*('SITE 1'!$W$5+'SITE 1'!$X$4)</f>
        <v>0</v>
      </c>
      <c r="O920" s="83">
        <f t="shared" si="185"/>
        <v>0</v>
      </c>
      <c r="P920" s="83">
        <f t="shared" si="186"/>
        <v>0</v>
      </c>
      <c r="Q920" s="46">
        <f t="shared" si="187"/>
        <v>0</v>
      </c>
      <c r="R920" s="868">
        <f t="shared" si="188"/>
        <v>0</v>
      </c>
      <c r="S920" s="82"/>
      <c r="T920" s="82"/>
      <c r="U920" s="82"/>
      <c r="V920" s="82"/>
      <c r="W920" s="82"/>
      <c r="X920" s="82"/>
      <c r="Y920" s="82"/>
      <c r="Z920" s="82"/>
      <c r="AA920" s="82"/>
      <c r="AB920" s="82"/>
      <c r="AC920" s="82"/>
      <c r="AD920" s="82"/>
      <c r="AE920" s="82"/>
      <c r="AF920" s="82"/>
      <c r="AG920" s="82"/>
    </row>
    <row r="921" spans="1:33" outlineLevel="1" x14ac:dyDescent="0.25">
      <c r="A921" s="796"/>
      <c r="B921" s="796"/>
      <c r="C921" s="796"/>
      <c r="D921" s="796"/>
      <c r="E921" s="796"/>
      <c r="H921" s="124" t="s">
        <v>11</v>
      </c>
      <c r="I921" s="125">
        <f>'SITE 7'!$C$492</f>
        <v>0</v>
      </c>
      <c r="J921" s="111">
        <f>'SITE 7'!$D$492</f>
        <v>0</v>
      </c>
      <c r="K921" s="121">
        <f t="shared" si="184"/>
        <v>0</v>
      </c>
      <c r="L921" s="83">
        <f t="shared" si="189"/>
        <v>0</v>
      </c>
      <c r="M921" s="122">
        <f>'SITE 7'!$F$492</f>
        <v>0</v>
      </c>
      <c r="N921" s="181">
        <f>(L921/10)*'SITE 1'!$W$7*M921*('SITE 1'!$W$5+'SITE 1'!$X$4)</f>
        <v>0</v>
      </c>
      <c r="O921" s="83">
        <f t="shared" si="185"/>
        <v>0</v>
      </c>
      <c r="P921" s="83">
        <f t="shared" si="186"/>
        <v>0</v>
      </c>
      <c r="Q921" s="46">
        <f t="shared" si="187"/>
        <v>0</v>
      </c>
      <c r="R921" s="868">
        <f t="shared" si="188"/>
        <v>0</v>
      </c>
      <c r="S921" s="82"/>
      <c r="T921" s="82"/>
      <c r="U921" s="82"/>
      <c r="V921" s="82"/>
      <c r="W921" s="82"/>
      <c r="X921" s="82"/>
      <c r="Y921" s="82"/>
      <c r="Z921" s="82"/>
      <c r="AA921" s="82"/>
      <c r="AB921" s="82"/>
      <c r="AC921" s="82"/>
      <c r="AD921" s="82"/>
      <c r="AE921" s="82"/>
      <c r="AF921" s="82"/>
      <c r="AG921" s="82"/>
    </row>
    <row r="922" spans="1:33" outlineLevel="1" x14ac:dyDescent="0.25">
      <c r="A922" s="796"/>
      <c r="B922" s="796"/>
      <c r="C922" s="796"/>
      <c r="D922" s="796"/>
      <c r="E922" s="796"/>
      <c r="H922" s="124" t="s">
        <v>12</v>
      </c>
      <c r="I922" s="125">
        <f>'SITE 7'!$C$493</f>
        <v>0</v>
      </c>
      <c r="J922" s="111">
        <f>'SITE 7'!$D$493</f>
        <v>0</v>
      </c>
      <c r="K922" s="121">
        <f t="shared" si="184"/>
        <v>0</v>
      </c>
      <c r="L922" s="83">
        <f t="shared" si="189"/>
        <v>0</v>
      </c>
      <c r="M922" s="122">
        <f>'SITE 7'!$F$493</f>
        <v>0</v>
      </c>
      <c r="N922" s="181">
        <f>(L922/10)*'SITE 1'!$W$7*M922*('SITE 1'!$W$5+'SITE 1'!$X$4)</f>
        <v>0</v>
      </c>
      <c r="O922" s="83">
        <f t="shared" si="185"/>
        <v>0</v>
      </c>
      <c r="P922" s="83">
        <f t="shared" si="186"/>
        <v>0</v>
      </c>
      <c r="Q922" s="46">
        <f t="shared" si="187"/>
        <v>0</v>
      </c>
      <c r="R922" s="868">
        <f t="shared" si="188"/>
        <v>0</v>
      </c>
      <c r="S922" s="82"/>
      <c r="T922" s="82"/>
      <c r="U922" s="82"/>
      <c r="V922" s="82"/>
      <c r="W922" s="82"/>
      <c r="X922" s="82"/>
      <c r="Y922" s="82"/>
      <c r="Z922" s="82"/>
      <c r="AA922" s="82"/>
      <c r="AB922" s="82"/>
      <c r="AC922" s="82"/>
      <c r="AD922" s="82"/>
      <c r="AE922" s="82"/>
      <c r="AF922" s="82"/>
      <c r="AG922" s="82"/>
    </row>
    <row r="923" spans="1:33" outlineLevel="1" x14ac:dyDescent="0.25">
      <c r="A923" s="796"/>
      <c r="B923" s="796"/>
      <c r="C923" s="796"/>
      <c r="D923" s="796"/>
      <c r="E923" s="796"/>
      <c r="H923" s="124" t="s">
        <v>13</v>
      </c>
      <c r="I923" s="125">
        <f>'SITE 7'!$C$494</f>
        <v>0</v>
      </c>
      <c r="J923" s="111">
        <f>'SITE 7'!$D$494</f>
        <v>0</v>
      </c>
      <c r="K923" s="121">
        <f t="shared" si="184"/>
        <v>0</v>
      </c>
      <c r="L923" s="83">
        <f t="shared" si="189"/>
        <v>0</v>
      </c>
      <c r="M923" s="122">
        <f>'SITE 7'!$F$494</f>
        <v>0</v>
      </c>
      <c r="N923" s="181">
        <f>(L923/10)*'SITE 1'!$W$7*M923*('SITE 1'!$W$5+'SITE 1'!$X$4)</f>
        <v>0</v>
      </c>
      <c r="O923" s="83">
        <f t="shared" si="185"/>
        <v>0</v>
      </c>
      <c r="P923" s="83">
        <f t="shared" si="186"/>
        <v>0</v>
      </c>
      <c r="Q923" s="46">
        <f t="shared" si="187"/>
        <v>0</v>
      </c>
      <c r="R923" s="868">
        <f t="shared" si="188"/>
        <v>0</v>
      </c>
      <c r="S923" s="82"/>
      <c r="T923" s="82"/>
      <c r="U923" s="82"/>
      <c r="V923" s="82"/>
      <c r="W923" s="82"/>
      <c r="X923" s="82"/>
      <c r="Y923" s="82"/>
      <c r="Z923" s="82"/>
      <c r="AA923" s="82"/>
      <c r="AB923" s="82"/>
      <c r="AC923" s="82"/>
      <c r="AD923" s="82"/>
      <c r="AE923" s="82"/>
      <c r="AF923" s="82"/>
      <c r="AG923" s="82"/>
    </row>
    <row r="924" spans="1:33" outlineLevel="1" x14ac:dyDescent="0.25">
      <c r="A924" s="796"/>
      <c r="B924" s="796"/>
      <c r="C924" s="796"/>
      <c r="D924" s="796"/>
      <c r="E924" s="796"/>
      <c r="H924" s="120" t="s">
        <v>271</v>
      </c>
      <c r="I924" s="111">
        <f>'SITE 7'!$C$495</f>
        <v>0</v>
      </c>
      <c r="J924" s="111">
        <f>'SITE 7'!$D$495</f>
        <v>0</v>
      </c>
      <c r="K924" s="121">
        <f t="shared" si="184"/>
        <v>0</v>
      </c>
      <c r="L924" s="215">
        <f>K924*10</f>
        <v>0</v>
      </c>
      <c r="M924" s="122">
        <f>'SITE 7'!$F$495</f>
        <v>0</v>
      </c>
      <c r="N924" s="181">
        <f>(L924/10)*'SITE 1'!$W$8*M924*('SITE 1'!$W$4+'SITE 1'!$X$4)</f>
        <v>0</v>
      </c>
      <c r="O924" s="83">
        <f t="shared" si="185"/>
        <v>0</v>
      </c>
      <c r="P924" s="83">
        <f t="shared" si="186"/>
        <v>0</v>
      </c>
      <c r="Q924" s="46">
        <f t="shared" si="187"/>
        <v>0</v>
      </c>
      <c r="R924" s="868">
        <f t="shared" si="188"/>
        <v>0</v>
      </c>
      <c r="S924" s="82"/>
      <c r="T924" s="82"/>
      <c r="U924" s="82"/>
      <c r="V924" s="82"/>
      <c r="W924" s="82"/>
      <c r="X924" s="82"/>
      <c r="Y924" s="82"/>
      <c r="Z924" s="82"/>
      <c r="AA924" s="82"/>
      <c r="AB924" s="82"/>
      <c r="AC924" s="82"/>
      <c r="AD924" s="82"/>
      <c r="AE924" s="82"/>
      <c r="AF924" s="82"/>
      <c r="AG924" s="82"/>
    </row>
    <row r="925" spans="1:33" outlineLevel="1" x14ac:dyDescent="0.25">
      <c r="A925" s="796"/>
      <c r="B925" s="796"/>
      <c r="C925" s="796"/>
      <c r="D925" s="796"/>
      <c r="E925" s="796"/>
      <c r="H925" s="126" t="s">
        <v>171</v>
      </c>
      <c r="I925" s="111">
        <f>'SITE 7'!$C$496</f>
        <v>0</v>
      </c>
      <c r="J925" s="111">
        <f>'SITE 7'!$D$496</f>
        <v>0</v>
      </c>
      <c r="K925" s="121">
        <f t="shared" si="184"/>
        <v>0</v>
      </c>
      <c r="L925" s="83">
        <f>K925*10</f>
        <v>0</v>
      </c>
      <c r="M925" s="122">
        <f>'SITE 7'!$F$496</f>
        <v>0</v>
      </c>
      <c r="N925" s="181">
        <f>(L925/10)*'SITE 1'!$W$7*M925*('SITE 1'!$W$5+'SITE 1'!$X$4)</f>
        <v>0</v>
      </c>
      <c r="O925" s="83">
        <f t="shared" si="185"/>
        <v>0</v>
      </c>
      <c r="P925" s="83">
        <f t="shared" si="186"/>
        <v>0</v>
      </c>
      <c r="Q925" s="46">
        <f t="shared" si="187"/>
        <v>0</v>
      </c>
      <c r="R925" s="868">
        <f t="shared" si="188"/>
        <v>0</v>
      </c>
      <c r="S925" s="82"/>
      <c r="T925" s="82"/>
      <c r="U925" s="82"/>
      <c r="V925" s="82"/>
      <c r="W925" s="82"/>
      <c r="X925" s="82"/>
      <c r="Y925" s="82"/>
      <c r="Z925" s="82"/>
      <c r="AA925" s="82"/>
      <c r="AB925" s="82"/>
      <c r="AC925" s="82"/>
      <c r="AD925" s="82"/>
      <c r="AE925" s="82"/>
      <c r="AF925" s="82"/>
      <c r="AG925" s="82"/>
    </row>
    <row r="926" spans="1:33" ht="13.8" outlineLevel="1" thickBot="1" x14ac:dyDescent="0.3">
      <c r="A926" s="796"/>
      <c r="B926" s="796"/>
      <c r="C926" s="796"/>
      <c r="D926" s="796"/>
      <c r="E926" s="796"/>
      <c r="H926" s="126" t="s">
        <v>172</v>
      </c>
      <c r="I926" s="111">
        <f>'SITE 7'!$C$497</f>
        <v>0</v>
      </c>
      <c r="J926" s="111">
        <f>'SITE 7'!$D$497</f>
        <v>0</v>
      </c>
      <c r="K926" s="121">
        <f t="shared" si="184"/>
        <v>0</v>
      </c>
      <c r="L926" s="83">
        <f>K926*10</f>
        <v>0</v>
      </c>
      <c r="M926" s="122">
        <f>'SITE 7'!$F$497</f>
        <v>0</v>
      </c>
      <c r="N926" s="181">
        <f>(L926/10)*'SITE 1'!$W$7*M926*('SITE 1'!$W$5+'SITE 1'!$X$4)</f>
        <v>0</v>
      </c>
      <c r="O926" s="83">
        <f t="shared" si="185"/>
        <v>0</v>
      </c>
      <c r="P926" s="83">
        <f t="shared" si="186"/>
        <v>0</v>
      </c>
      <c r="Q926" s="46">
        <f t="shared" si="187"/>
        <v>0</v>
      </c>
      <c r="R926" s="868">
        <f t="shared" si="188"/>
        <v>0</v>
      </c>
      <c r="S926" s="82"/>
      <c r="T926" s="82"/>
      <c r="U926" s="82"/>
      <c r="V926" s="82"/>
      <c r="W926" s="82"/>
      <c r="X926" s="82"/>
      <c r="Y926" s="82"/>
      <c r="Z926" s="82"/>
      <c r="AA926" s="82"/>
      <c r="AB926" s="82"/>
      <c r="AC926" s="82"/>
      <c r="AD926" s="82"/>
      <c r="AE926" s="82"/>
      <c r="AF926" s="82"/>
      <c r="AG926" s="82"/>
    </row>
    <row r="927" spans="1:33" outlineLevel="1" x14ac:dyDescent="0.25">
      <c r="A927" s="796"/>
      <c r="B927" s="796"/>
      <c r="C927" s="796"/>
      <c r="D927" s="796"/>
      <c r="E927" s="796"/>
      <c r="H927" s="127" t="s">
        <v>214</v>
      </c>
      <c r="I927" s="128">
        <f>'SITE 7'!$C$498</f>
        <v>0</v>
      </c>
      <c r="J927" s="129">
        <f>'SITE 7'!$D$498</f>
        <v>0</v>
      </c>
      <c r="K927" s="130">
        <f>K916+K924</f>
        <v>0</v>
      </c>
      <c r="L927" s="212">
        <f>L916+L924</f>
        <v>0</v>
      </c>
      <c r="M927" s="131" t="e">
        <f>'SITE 7'!$F$498</f>
        <v>#DIV/0!</v>
      </c>
      <c r="N927" s="183">
        <f>'SITE 7'!$G$498</f>
        <v>0</v>
      </c>
      <c r="O927" s="83"/>
      <c r="P927" s="83"/>
      <c r="Q927" s="82"/>
      <c r="R927" s="82"/>
      <c r="S927" s="82"/>
      <c r="T927" s="82"/>
      <c r="U927" s="82"/>
      <c r="V927" s="82"/>
      <c r="W927" s="82"/>
      <c r="X927" s="82"/>
      <c r="Y927" s="82"/>
      <c r="Z927" s="82"/>
      <c r="AA927" s="82"/>
      <c r="AB927" s="82"/>
      <c r="AC927" s="82"/>
      <c r="AD927" s="82"/>
      <c r="AE927" s="82"/>
      <c r="AF927" s="82"/>
      <c r="AG927" s="82"/>
    </row>
    <row r="928" spans="1:33" ht="27" outlineLevel="1" thickBot="1" x14ac:dyDescent="0.3">
      <c r="A928" s="796"/>
      <c r="B928" s="796"/>
      <c r="C928" s="796"/>
      <c r="D928" s="796"/>
      <c r="E928" s="796"/>
      <c r="H928" s="132" t="s">
        <v>213</v>
      </c>
      <c r="I928" s="133">
        <f>'SITE 7'!$C$499</f>
        <v>0</v>
      </c>
      <c r="J928" s="134">
        <f>'SITE 7'!$D$499</f>
        <v>0</v>
      </c>
      <c r="K928" s="135">
        <f>SUM(K916:K926)-K927</f>
        <v>0</v>
      </c>
      <c r="L928" s="212">
        <f>L917+L918+L919+L920+L921+L922+L923+L925+L926</f>
        <v>0</v>
      </c>
      <c r="M928" s="136" t="e">
        <f>'SITE 7'!$F$499</f>
        <v>#DIV/0!</v>
      </c>
      <c r="N928" s="183">
        <f>'SITE 7'!$G$499</f>
        <v>0</v>
      </c>
      <c r="O928" s="93">
        <f>SUM(O916:O926)</f>
        <v>0</v>
      </c>
      <c r="P928" s="93">
        <f>SUM(P916:P926)</f>
        <v>0</v>
      </c>
      <c r="Q928" s="93">
        <f>SUM(Q916:Q926)</f>
        <v>0</v>
      </c>
      <c r="R928" s="93">
        <f>SUM(R916:R926)</f>
        <v>0</v>
      </c>
      <c r="S928" s="93">
        <f>'SITE 7'!$C$521</f>
        <v>0</v>
      </c>
      <c r="T928" s="93" t="e">
        <f>'SITE 7'!$D$521</f>
        <v>#DIV/0!</v>
      </c>
      <c r="U928" s="93">
        <f>'SITE 7'!$E$521</f>
        <v>0</v>
      </c>
      <c r="V928" s="93">
        <f>'SITE 7'!$C$539</f>
        <v>0</v>
      </c>
      <c r="W928" s="93" t="e">
        <f>'SITE 7'!$D$539</f>
        <v>#DIV/0!</v>
      </c>
      <c r="X928" s="93">
        <f>'SITE 7'!$E$539</f>
        <v>0</v>
      </c>
      <c r="Y928" s="93">
        <f>'SITE 7'!$C$515</f>
        <v>0</v>
      </c>
      <c r="Z928" s="93" t="e">
        <f>'SITE 7'!$D$515</f>
        <v>#DIV/0!</v>
      </c>
      <c r="AA928" s="93">
        <f>'SITE 7'!$E$515</f>
        <v>0</v>
      </c>
      <c r="AB928" s="93">
        <f>'SITE 7'!$C$545</f>
        <v>0</v>
      </c>
      <c r="AC928" s="93" t="e">
        <f>'SITE 7'!$D$545</f>
        <v>#DIV/0!</v>
      </c>
      <c r="AD928" s="93">
        <f>'SITE 7'!$E$545</f>
        <v>0</v>
      </c>
      <c r="AE928" s="93">
        <f>'SITE 7'!$C$553</f>
        <v>0</v>
      </c>
      <c r="AF928" s="93" t="e">
        <f>'SITE 7'!$D$553</f>
        <v>#DIV/0!</v>
      </c>
      <c r="AG928" s="93">
        <f>'SITE 7'!$E$553</f>
        <v>0</v>
      </c>
    </row>
    <row r="929" spans="1:33" outlineLevel="1" x14ac:dyDescent="0.25">
      <c r="A929" s="796"/>
      <c r="B929" s="796"/>
      <c r="C929" s="796"/>
      <c r="D929" s="796"/>
      <c r="E929" s="796"/>
    </row>
    <row r="930" spans="1:33" ht="52.8" outlineLevel="1" x14ac:dyDescent="0.25">
      <c r="A930" s="796"/>
      <c r="B930" s="796"/>
      <c r="C930" s="796"/>
      <c r="D930" s="796"/>
      <c r="E930" s="796"/>
      <c r="H930" s="104" t="str">
        <f>'SITE 8'!$B$482</f>
        <v>CAL 6/11 ANS</v>
      </c>
      <c r="I930" s="83" t="s">
        <v>286</v>
      </c>
      <c r="J930" s="83" t="s">
        <v>285</v>
      </c>
      <c r="K930" s="83" t="s">
        <v>284</v>
      </c>
      <c r="L930" s="83" t="s">
        <v>468</v>
      </c>
      <c r="M930" s="83" t="s">
        <v>287</v>
      </c>
      <c r="N930" s="83" t="s">
        <v>298</v>
      </c>
      <c r="O930" s="911"/>
      <c r="P930" s="911"/>
    </row>
    <row r="931" spans="1:33" ht="13.8" outlineLevel="1" thickBot="1" x14ac:dyDescent="0.3">
      <c r="A931" s="796"/>
      <c r="B931" s="796"/>
      <c r="C931" s="796"/>
      <c r="D931" s="796"/>
      <c r="E931" s="796"/>
      <c r="H931" s="104" t="str">
        <f>'SITE 8'!$H$482</f>
        <v>SITE 8</v>
      </c>
      <c r="I931" s="103">
        <f>'SITE 8'!$O$583</f>
        <v>0</v>
      </c>
      <c r="J931" s="103">
        <f>'SITE 8'!$O$607</f>
        <v>0</v>
      </c>
      <c r="K931" s="103">
        <f>'SITE 8'!$O$564</f>
        <v>0</v>
      </c>
      <c r="L931" s="178" t="e">
        <f>M931/(L945+L944)</f>
        <v>#DIV/0!</v>
      </c>
      <c r="M931" s="103">
        <f>'SITE 8'!$O$564-'SITE 8'!$O$546-'SITE 8'!$O$515</f>
        <v>0</v>
      </c>
      <c r="N931" s="178">
        <f>'SITE 8'!$O$564-'SITE 8'!$O$546+'SITE 8'!$E$553</f>
        <v>0</v>
      </c>
      <c r="O931" s="912"/>
      <c r="P931" s="912"/>
    </row>
    <row r="932" spans="1:33" ht="66" outlineLevel="1" x14ac:dyDescent="0.25">
      <c r="A932" s="796"/>
      <c r="B932" s="796"/>
      <c r="C932" s="796"/>
      <c r="D932" s="796"/>
      <c r="E932" s="796"/>
      <c r="H932" s="116"/>
      <c r="I932" s="117" t="s">
        <v>220</v>
      </c>
      <c r="J932" s="117" t="s">
        <v>215</v>
      </c>
      <c r="K932" s="118" t="s">
        <v>428</v>
      </c>
      <c r="L932" s="83" t="s">
        <v>339</v>
      </c>
      <c r="M932" s="119" t="s">
        <v>2</v>
      </c>
      <c r="N932" s="179" t="s">
        <v>524</v>
      </c>
      <c r="O932" s="86" t="s">
        <v>521</v>
      </c>
      <c r="P932" s="86" t="s">
        <v>520</v>
      </c>
      <c r="Q932" s="86" t="s">
        <v>291</v>
      </c>
      <c r="R932" s="86" t="s">
        <v>292</v>
      </c>
      <c r="S932" s="81" t="s">
        <v>293</v>
      </c>
      <c r="T932" s="81" t="s">
        <v>299</v>
      </c>
      <c r="U932" s="81" t="s">
        <v>300</v>
      </c>
      <c r="V932" s="81" t="s">
        <v>294</v>
      </c>
      <c r="W932" s="81" t="s">
        <v>301</v>
      </c>
      <c r="X932" s="81" t="s">
        <v>302</v>
      </c>
      <c r="Y932" s="81" t="s">
        <v>296</v>
      </c>
      <c r="Z932" s="81" t="s">
        <v>303</v>
      </c>
      <c r="AA932" s="81" t="s">
        <v>304</v>
      </c>
      <c r="AB932" s="81" t="s">
        <v>297</v>
      </c>
      <c r="AC932" s="81" t="s">
        <v>305</v>
      </c>
      <c r="AD932" s="81" t="s">
        <v>306</v>
      </c>
      <c r="AE932" s="81" t="s">
        <v>295</v>
      </c>
      <c r="AF932" s="81" t="s">
        <v>307</v>
      </c>
      <c r="AG932" s="81" t="s">
        <v>308</v>
      </c>
    </row>
    <row r="933" spans="1:33" outlineLevel="1" x14ac:dyDescent="0.25">
      <c r="A933" s="796"/>
      <c r="B933" s="796"/>
      <c r="C933" s="796"/>
      <c r="D933" s="796"/>
      <c r="E933" s="796"/>
      <c r="H933" s="120" t="s">
        <v>278</v>
      </c>
      <c r="I933" s="111">
        <f>'SITE 8'!$C$487</f>
        <v>0</v>
      </c>
      <c r="J933" s="111">
        <f>'SITE 8'!$D$487</f>
        <v>0</v>
      </c>
      <c r="K933" s="121">
        <f>I933*J933</f>
        <v>0</v>
      </c>
      <c r="L933" s="215">
        <f>K933*10</f>
        <v>0</v>
      </c>
      <c r="M933" s="122">
        <f>'SITE 8'!$F$487</f>
        <v>0</v>
      </c>
      <c r="N933" s="181">
        <f>(L933/10)*'SITE 1'!$W$8*M933*('SITE 1'!$W$4+'SITE 1'!$X$4)</f>
        <v>0</v>
      </c>
      <c r="O933" s="83">
        <f>IF(I933&gt;0,J933*7,0)</f>
        <v>0</v>
      </c>
      <c r="P933" s="83">
        <f>IF(I933&gt;48,3*J933,0)</f>
        <v>0</v>
      </c>
      <c r="Q933" s="46">
        <f>J933*12.5</f>
        <v>0</v>
      </c>
      <c r="R933" s="868">
        <f>IF(I933&gt;49,((I933/12)*J933*11.5),(((I933/12)-1)*J933*11.5))</f>
        <v>0</v>
      </c>
      <c r="S933" s="82"/>
      <c r="T933" s="82"/>
      <c r="U933" s="82"/>
      <c r="V933" s="82"/>
      <c r="W933" s="82"/>
      <c r="X933" s="82"/>
      <c r="Y933" s="82"/>
      <c r="Z933" s="82"/>
      <c r="AA933" s="82"/>
      <c r="AB933" s="82"/>
      <c r="AC933" s="82"/>
      <c r="AD933" s="82"/>
      <c r="AE933" s="82"/>
      <c r="AF933" s="82"/>
      <c r="AG933" s="82"/>
    </row>
    <row r="934" spans="1:33" outlineLevel="1" x14ac:dyDescent="0.25">
      <c r="A934" s="796"/>
      <c r="B934" s="796"/>
      <c r="C934" s="796"/>
      <c r="D934" s="796"/>
      <c r="E934" s="796"/>
      <c r="H934" s="123" t="s">
        <v>167</v>
      </c>
      <c r="I934" s="111">
        <f>'SITE 8'!$C$488</f>
        <v>0</v>
      </c>
      <c r="J934" s="111">
        <f>'SITE 8'!$D$488</f>
        <v>0</v>
      </c>
      <c r="K934" s="121">
        <f t="shared" ref="K934:K943" si="190">I934*J934</f>
        <v>0</v>
      </c>
      <c r="L934" s="83">
        <f>K934*10</f>
        <v>0</v>
      </c>
      <c r="M934" s="122">
        <f>'SITE 8'!$F$488</f>
        <v>0</v>
      </c>
      <c r="N934" s="181">
        <f>(L934/10)*'SITE 1'!$W$7*M934*('SITE 1'!$W$5+'SITE 1'!$X$4)</f>
        <v>0</v>
      </c>
      <c r="O934" s="83">
        <f t="shared" ref="O934:O943" si="191">IF(I934&gt;0,J934*7,0)</f>
        <v>0</v>
      </c>
      <c r="P934" s="83">
        <f t="shared" ref="P934:P943" si="192">IF(I934&gt;48,3*J934,0)</f>
        <v>0</v>
      </c>
      <c r="Q934" s="46">
        <f t="shared" ref="Q934:Q943" si="193">J934*12.5</f>
        <v>0</v>
      </c>
      <c r="R934" s="868">
        <f t="shared" ref="R934:R943" si="194">IF(I934&gt;49,((I934/12)*J934*11.5),(((I934/12)-1)*J934*11.5))</f>
        <v>0</v>
      </c>
      <c r="S934" s="82"/>
      <c r="T934" s="82"/>
      <c r="U934" s="82"/>
      <c r="V934" s="82"/>
      <c r="W934" s="82"/>
      <c r="X934" s="82"/>
      <c r="Y934" s="82"/>
      <c r="Z934" s="82"/>
      <c r="AA934" s="82"/>
      <c r="AB934" s="82"/>
      <c r="AC934" s="82"/>
      <c r="AD934" s="82"/>
      <c r="AE934" s="82"/>
      <c r="AF934" s="82"/>
      <c r="AG934" s="82"/>
    </row>
    <row r="935" spans="1:33" outlineLevel="1" x14ac:dyDescent="0.25">
      <c r="A935" s="796"/>
      <c r="B935" s="796"/>
      <c r="C935" s="796"/>
      <c r="D935" s="796"/>
      <c r="E935" s="796"/>
      <c r="H935" s="123" t="s">
        <v>8</v>
      </c>
      <c r="I935" s="111">
        <f>'SITE 8'!$C$489</f>
        <v>0</v>
      </c>
      <c r="J935" s="111">
        <f>'SITE 8'!$D$489</f>
        <v>0</v>
      </c>
      <c r="K935" s="121">
        <f t="shared" si="190"/>
        <v>0</v>
      </c>
      <c r="L935" s="83">
        <f t="shared" ref="L935:L940" si="195">K935*10</f>
        <v>0</v>
      </c>
      <c r="M935" s="122">
        <f>'SITE 8'!$F$489</f>
        <v>0</v>
      </c>
      <c r="N935" s="181">
        <f>(L935/10)*'SITE 1'!$W$7*M935*('SITE 1'!$W$5+'SITE 1'!$X$4)</f>
        <v>0</v>
      </c>
      <c r="O935" s="83">
        <f t="shared" si="191"/>
        <v>0</v>
      </c>
      <c r="P935" s="83">
        <f t="shared" si="192"/>
        <v>0</v>
      </c>
      <c r="Q935" s="46">
        <f t="shared" si="193"/>
        <v>0</v>
      </c>
      <c r="R935" s="868">
        <f t="shared" si="194"/>
        <v>0</v>
      </c>
      <c r="S935" s="82"/>
      <c r="T935" s="82"/>
      <c r="U935" s="82"/>
      <c r="V935" s="82"/>
      <c r="W935" s="82"/>
      <c r="X935" s="82"/>
      <c r="Y935" s="82"/>
      <c r="Z935" s="82"/>
      <c r="AA935" s="82"/>
      <c r="AB935" s="82"/>
      <c r="AC935" s="82"/>
      <c r="AD935" s="82"/>
      <c r="AE935" s="82"/>
      <c r="AF935" s="82"/>
      <c r="AG935" s="82"/>
    </row>
    <row r="936" spans="1:33" outlineLevel="1" x14ac:dyDescent="0.25">
      <c r="A936" s="796"/>
      <c r="B936" s="796"/>
      <c r="C936" s="796"/>
      <c r="D936" s="796"/>
      <c r="E936" s="796"/>
      <c r="H936" s="123" t="s">
        <v>9</v>
      </c>
      <c r="I936" s="111">
        <f>'SITE 8'!$C$490</f>
        <v>0</v>
      </c>
      <c r="J936" s="111">
        <f>'SITE 8'!$D$490</f>
        <v>0</v>
      </c>
      <c r="K936" s="121">
        <f t="shared" si="190"/>
        <v>0</v>
      </c>
      <c r="L936" s="83">
        <f t="shared" si="195"/>
        <v>0</v>
      </c>
      <c r="M936" s="122">
        <f>'SITE 8'!$F$490</f>
        <v>0</v>
      </c>
      <c r="N936" s="181">
        <f>(L936/10)*'SITE 1'!$W$7*M936*('SITE 1'!$W$5+'SITE 1'!$X$4)</f>
        <v>0</v>
      </c>
      <c r="O936" s="83">
        <f t="shared" si="191"/>
        <v>0</v>
      </c>
      <c r="P936" s="83">
        <f t="shared" si="192"/>
        <v>0</v>
      </c>
      <c r="Q936" s="46">
        <f t="shared" si="193"/>
        <v>0</v>
      </c>
      <c r="R936" s="868">
        <f t="shared" si="194"/>
        <v>0</v>
      </c>
      <c r="S936" s="82"/>
      <c r="T936" s="82"/>
      <c r="U936" s="82"/>
      <c r="V936" s="82"/>
      <c r="W936" s="82"/>
      <c r="X936" s="82"/>
      <c r="Y936" s="82"/>
      <c r="Z936" s="82"/>
      <c r="AA936" s="82"/>
      <c r="AB936" s="82"/>
      <c r="AC936" s="82"/>
      <c r="AD936" s="82"/>
      <c r="AE936" s="82"/>
      <c r="AF936" s="82"/>
      <c r="AG936" s="82"/>
    </row>
    <row r="937" spans="1:33" outlineLevel="1" x14ac:dyDescent="0.25">
      <c r="A937" s="796"/>
      <c r="B937" s="796"/>
      <c r="C937" s="796"/>
      <c r="D937" s="796"/>
      <c r="E937" s="796"/>
      <c r="H937" s="124" t="s">
        <v>10</v>
      </c>
      <c r="I937" s="125">
        <f>'SITE 8'!$C$491</f>
        <v>0</v>
      </c>
      <c r="J937" s="111">
        <f>'SITE 8'!$D$491</f>
        <v>0</v>
      </c>
      <c r="K937" s="121">
        <f t="shared" si="190"/>
        <v>0</v>
      </c>
      <c r="L937" s="83">
        <f t="shared" si="195"/>
        <v>0</v>
      </c>
      <c r="M937" s="122">
        <f>'SITE 8'!$F$491</f>
        <v>0</v>
      </c>
      <c r="N937" s="181">
        <f>(L937/10)*'SITE 1'!$W$7*M937*('SITE 1'!$W$5+'SITE 1'!$X$4)</f>
        <v>0</v>
      </c>
      <c r="O937" s="83">
        <f t="shared" si="191"/>
        <v>0</v>
      </c>
      <c r="P937" s="83">
        <f t="shared" si="192"/>
        <v>0</v>
      </c>
      <c r="Q937" s="46">
        <f t="shared" si="193"/>
        <v>0</v>
      </c>
      <c r="R937" s="868">
        <f t="shared" si="194"/>
        <v>0</v>
      </c>
      <c r="S937" s="82"/>
      <c r="T937" s="82"/>
      <c r="U937" s="82"/>
      <c r="V937" s="82"/>
      <c r="W937" s="82"/>
      <c r="X937" s="82"/>
      <c r="Y937" s="82"/>
      <c r="Z937" s="82"/>
      <c r="AA937" s="82"/>
      <c r="AB937" s="82"/>
      <c r="AC937" s="82"/>
      <c r="AD937" s="82"/>
      <c r="AE937" s="82"/>
      <c r="AF937" s="82"/>
      <c r="AG937" s="82"/>
    </row>
    <row r="938" spans="1:33" outlineLevel="1" x14ac:dyDescent="0.25">
      <c r="A938" s="796"/>
      <c r="B938" s="796"/>
      <c r="C938" s="796"/>
      <c r="D938" s="796"/>
      <c r="E938" s="796"/>
      <c r="H938" s="124" t="s">
        <v>11</v>
      </c>
      <c r="I938" s="125">
        <f>'SITE 8'!$C$492</f>
        <v>0</v>
      </c>
      <c r="J938" s="111">
        <f>'SITE 8'!$D$492</f>
        <v>0</v>
      </c>
      <c r="K938" s="121">
        <f t="shared" si="190"/>
        <v>0</v>
      </c>
      <c r="L938" s="83">
        <f t="shared" si="195"/>
        <v>0</v>
      </c>
      <c r="M938" s="122">
        <f>'SITE 8'!$F$492</f>
        <v>0</v>
      </c>
      <c r="N938" s="181">
        <f>(L938/10)*'SITE 1'!$W$7*M938*('SITE 1'!$W$5+'SITE 1'!$X$4)</f>
        <v>0</v>
      </c>
      <c r="O938" s="83">
        <f t="shared" si="191"/>
        <v>0</v>
      </c>
      <c r="P938" s="83">
        <f t="shared" si="192"/>
        <v>0</v>
      </c>
      <c r="Q938" s="46">
        <f t="shared" si="193"/>
        <v>0</v>
      </c>
      <c r="R938" s="868">
        <f t="shared" si="194"/>
        <v>0</v>
      </c>
      <c r="S938" s="82"/>
      <c r="T938" s="82"/>
      <c r="U938" s="82"/>
      <c r="V938" s="82"/>
      <c r="W938" s="82"/>
      <c r="X938" s="82"/>
      <c r="Y938" s="82"/>
      <c r="Z938" s="82"/>
      <c r="AA938" s="82"/>
      <c r="AB938" s="82"/>
      <c r="AC938" s="82"/>
      <c r="AD938" s="82"/>
      <c r="AE938" s="82"/>
      <c r="AF938" s="82"/>
      <c r="AG938" s="82"/>
    </row>
    <row r="939" spans="1:33" outlineLevel="1" x14ac:dyDescent="0.25">
      <c r="A939" s="796"/>
      <c r="B939" s="796"/>
      <c r="C939" s="796"/>
      <c r="D939" s="796"/>
      <c r="E939" s="796"/>
      <c r="H939" s="124" t="s">
        <v>12</v>
      </c>
      <c r="I939" s="125">
        <f>'SITE 8'!$C$493</f>
        <v>0</v>
      </c>
      <c r="J939" s="111">
        <f>'SITE 8'!$D$493</f>
        <v>0</v>
      </c>
      <c r="K939" s="121">
        <f t="shared" si="190"/>
        <v>0</v>
      </c>
      <c r="L939" s="83">
        <f t="shared" si="195"/>
        <v>0</v>
      </c>
      <c r="M939" s="122">
        <f>'SITE 8'!$F$493</f>
        <v>0</v>
      </c>
      <c r="N939" s="181">
        <f>(L939/10)*'SITE 1'!$W$7*M939*('SITE 1'!$W$5+'SITE 1'!$X$4)</f>
        <v>0</v>
      </c>
      <c r="O939" s="83">
        <f t="shared" si="191"/>
        <v>0</v>
      </c>
      <c r="P939" s="83">
        <f t="shared" si="192"/>
        <v>0</v>
      </c>
      <c r="Q939" s="46">
        <f t="shared" si="193"/>
        <v>0</v>
      </c>
      <c r="R939" s="868">
        <f t="shared" si="194"/>
        <v>0</v>
      </c>
      <c r="S939" s="82"/>
      <c r="T939" s="82"/>
      <c r="U939" s="82"/>
      <c r="V939" s="82"/>
      <c r="W939" s="82"/>
      <c r="X939" s="82"/>
      <c r="Y939" s="82"/>
      <c r="Z939" s="82"/>
      <c r="AA939" s="82"/>
      <c r="AB939" s="82"/>
      <c r="AC939" s="82"/>
      <c r="AD939" s="82"/>
      <c r="AE939" s="82"/>
      <c r="AF939" s="82"/>
      <c r="AG939" s="82"/>
    </row>
    <row r="940" spans="1:33" outlineLevel="1" x14ac:dyDescent="0.25">
      <c r="A940" s="796"/>
      <c r="B940" s="796"/>
      <c r="C940" s="796"/>
      <c r="D940" s="796"/>
      <c r="E940" s="796"/>
      <c r="H940" s="124" t="s">
        <v>13</v>
      </c>
      <c r="I940" s="125">
        <f>'SITE 8'!$C$494</f>
        <v>0</v>
      </c>
      <c r="J940" s="111">
        <f>'SITE 8'!$D$494</f>
        <v>0</v>
      </c>
      <c r="K940" s="121">
        <f t="shared" si="190"/>
        <v>0</v>
      </c>
      <c r="L940" s="83">
        <f t="shared" si="195"/>
        <v>0</v>
      </c>
      <c r="M940" s="122">
        <f>'SITE 8'!$F$494</f>
        <v>0</v>
      </c>
      <c r="N940" s="181">
        <f>(L940/10)*'SITE 1'!$W$7*M940*('SITE 1'!$W$5+'SITE 1'!$X$4)</f>
        <v>0</v>
      </c>
      <c r="O940" s="83">
        <f t="shared" si="191"/>
        <v>0</v>
      </c>
      <c r="P940" s="83">
        <f t="shared" si="192"/>
        <v>0</v>
      </c>
      <c r="Q940" s="46">
        <f t="shared" si="193"/>
        <v>0</v>
      </c>
      <c r="R940" s="868">
        <f t="shared" si="194"/>
        <v>0</v>
      </c>
      <c r="S940" s="82"/>
      <c r="T940" s="82"/>
      <c r="U940" s="82"/>
      <c r="V940" s="82"/>
      <c r="W940" s="82"/>
      <c r="X940" s="82"/>
      <c r="Y940" s="82"/>
      <c r="Z940" s="82"/>
      <c r="AA940" s="82"/>
      <c r="AB940" s="82"/>
      <c r="AC940" s="82"/>
      <c r="AD940" s="82"/>
      <c r="AE940" s="82"/>
      <c r="AF940" s="82"/>
      <c r="AG940" s="82"/>
    </row>
    <row r="941" spans="1:33" outlineLevel="1" x14ac:dyDescent="0.25">
      <c r="A941" s="796"/>
      <c r="B941" s="796"/>
      <c r="C941" s="796"/>
      <c r="D941" s="796"/>
      <c r="E941" s="796"/>
      <c r="H941" s="120" t="s">
        <v>271</v>
      </c>
      <c r="I941" s="111">
        <f>'SITE 8'!$C$495</f>
        <v>0</v>
      </c>
      <c r="J941" s="111">
        <f>'SITE 8'!$D$495</f>
        <v>0</v>
      </c>
      <c r="K941" s="121">
        <f t="shared" si="190"/>
        <v>0</v>
      </c>
      <c r="L941" s="215">
        <f>K941*10</f>
        <v>0</v>
      </c>
      <c r="M941" s="122">
        <f>'SITE 8'!$F$495</f>
        <v>0</v>
      </c>
      <c r="N941" s="181">
        <f>(L941/10)*'SITE 1'!$W$8*M941*('SITE 1'!$W$4+'SITE 1'!$X$4)</f>
        <v>0</v>
      </c>
      <c r="O941" s="83">
        <f t="shared" si="191"/>
        <v>0</v>
      </c>
      <c r="P941" s="83">
        <f t="shared" si="192"/>
        <v>0</v>
      </c>
      <c r="Q941" s="46">
        <f t="shared" si="193"/>
        <v>0</v>
      </c>
      <c r="R941" s="868">
        <f t="shared" si="194"/>
        <v>0</v>
      </c>
      <c r="S941" s="82"/>
      <c r="T941" s="82"/>
      <c r="U941" s="82"/>
      <c r="V941" s="82"/>
      <c r="W941" s="82"/>
      <c r="X941" s="82"/>
      <c r="Y941" s="82"/>
      <c r="Z941" s="82"/>
      <c r="AA941" s="82"/>
      <c r="AB941" s="82"/>
      <c r="AC941" s="82"/>
      <c r="AD941" s="82"/>
      <c r="AE941" s="82"/>
      <c r="AF941" s="82"/>
      <c r="AG941" s="82"/>
    </row>
    <row r="942" spans="1:33" outlineLevel="1" x14ac:dyDescent="0.25">
      <c r="A942" s="796"/>
      <c r="B942" s="796"/>
      <c r="C942" s="796"/>
      <c r="D942" s="796"/>
      <c r="E942" s="796"/>
      <c r="H942" s="126" t="s">
        <v>171</v>
      </c>
      <c r="I942" s="111">
        <f>'SITE 8'!$C$496</f>
        <v>0</v>
      </c>
      <c r="J942" s="111">
        <f>'SITE 8'!$D$496</f>
        <v>0</v>
      </c>
      <c r="K942" s="121">
        <f t="shared" si="190"/>
        <v>0</v>
      </c>
      <c r="L942" s="83">
        <f>K942*10</f>
        <v>0</v>
      </c>
      <c r="M942" s="122">
        <f>'SITE 8'!$F$496</f>
        <v>0</v>
      </c>
      <c r="N942" s="181">
        <f>(L942/10)*'SITE 1'!$W$7*M942*('SITE 1'!$W$5+'SITE 1'!$X$4)</f>
        <v>0</v>
      </c>
      <c r="O942" s="83">
        <f t="shared" si="191"/>
        <v>0</v>
      </c>
      <c r="P942" s="83">
        <f t="shared" si="192"/>
        <v>0</v>
      </c>
      <c r="Q942" s="46">
        <f t="shared" si="193"/>
        <v>0</v>
      </c>
      <c r="R942" s="868">
        <f t="shared" si="194"/>
        <v>0</v>
      </c>
      <c r="S942" s="82"/>
      <c r="T942" s="82"/>
      <c r="U942" s="82"/>
      <c r="V942" s="82"/>
      <c r="W942" s="82"/>
      <c r="X942" s="82"/>
      <c r="Y942" s="82"/>
      <c r="Z942" s="82"/>
      <c r="AA942" s="82"/>
      <c r="AB942" s="82"/>
      <c r="AC942" s="82"/>
      <c r="AD942" s="82"/>
      <c r="AE942" s="82"/>
      <c r="AF942" s="82"/>
      <c r="AG942" s="82"/>
    </row>
    <row r="943" spans="1:33" ht="13.8" outlineLevel="1" thickBot="1" x14ac:dyDescent="0.3">
      <c r="A943" s="796"/>
      <c r="B943" s="796"/>
      <c r="C943" s="796"/>
      <c r="D943" s="796"/>
      <c r="E943" s="796"/>
      <c r="H943" s="126" t="s">
        <v>172</v>
      </c>
      <c r="I943" s="111">
        <f>'SITE 8'!$C$497</f>
        <v>0</v>
      </c>
      <c r="J943" s="111">
        <f>'SITE 8'!$D$497</f>
        <v>0</v>
      </c>
      <c r="K943" s="121">
        <f t="shared" si="190"/>
        <v>0</v>
      </c>
      <c r="L943" s="83">
        <f>K943*10</f>
        <v>0</v>
      </c>
      <c r="M943" s="122">
        <f>'SITE 8'!$F$497</f>
        <v>0</v>
      </c>
      <c r="N943" s="181">
        <f>(L943/10)*'SITE 1'!$W$7*M943*('SITE 1'!$W$5+'SITE 1'!$X$4)</f>
        <v>0</v>
      </c>
      <c r="O943" s="83">
        <f t="shared" si="191"/>
        <v>0</v>
      </c>
      <c r="P943" s="83">
        <f t="shared" si="192"/>
        <v>0</v>
      </c>
      <c r="Q943" s="46">
        <f t="shared" si="193"/>
        <v>0</v>
      </c>
      <c r="R943" s="868">
        <f t="shared" si="194"/>
        <v>0</v>
      </c>
      <c r="S943" s="82"/>
      <c r="T943" s="82"/>
      <c r="U943" s="82"/>
      <c r="V943" s="82"/>
      <c r="W943" s="82"/>
      <c r="X943" s="82"/>
      <c r="Y943" s="82"/>
      <c r="Z943" s="82"/>
      <c r="AA943" s="82"/>
      <c r="AB943" s="82"/>
      <c r="AC943" s="82"/>
      <c r="AD943" s="82"/>
      <c r="AE943" s="82"/>
      <c r="AF943" s="82"/>
      <c r="AG943" s="82"/>
    </row>
    <row r="944" spans="1:33" outlineLevel="1" x14ac:dyDescent="0.25">
      <c r="A944" s="796"/>
      <c r="B944" s="796"/>
      <c r="C944" s="796"/>
      <c r="D944" s="796"/>
      <c r="E944" s="796"/>
      <c r="H944" s="127" t="s">
        <v>214</v>
      </c>
      <c r="I944" s="128">
        <f>'SITE 8'!$C$498</f>
        <v>0</v>
      </c>
      <c r="J944" s="129">
        <f>'SITE 8'!$D$498</f>
        <v>0</v>
      </c>
      <c r="K944" s="130">
        <f>K933+K941</f>
        <v>0</v>
      </c>
      <c r="L944" s="212">
        <f>L933+L941</f>
        <v>0</v>
      </c>
      <c r="M944" s="131" t="e">
        <f>'SITE 8'!$F$498</f>
        <v>#DIV/0!</v>
      </c>
      <c r="N944" s="183">
        <f>'SITE 8'!$G$498</f>
        <v>0</v>
      </c>
      <c r="O944" s="83"/>
      <c r="P944" s="83"/>
      <c r="Q944" s="82"/>
      <c r="R944" s="82"/>
      <c r="S944" s="82"/>
      <c r="T944" s="82"/>
      <c r="U944" s="82"/>
      <c r="V944" s="82"/>
      <c r="W944" s="82"/>
      <c r="X944" s="82"/>
      <c r="Y944" s="82"/>
      <c r="Z944" s="82"/>
      <c r="AA944" s="82"/>
      <c r="AB944" s="82"/>
      <c r="AC944" s="82"/>
      <c r="AD944" s="82"/>
      <c r="AE944" s="82"/>
      <c r="AF944" s="82"/>
      <c r="AG944" s="82"/>
    </row>
    <row r="945" spans="1:33" ht="27" outlineLevel="1" thickBot="1" x14ac:dyDescent="0.3">
      <c r="A945" s="796"/>
      <c r="B945" s="796"/>
      <c r="C945" s="796"/>
      <c r="D945" s="796"/>
      <c r="E945" s="796"/>
      <c r="H945" s="132" t="s">
        <v>213</v>
      </c>
      <c r="I945" s="133">
        <f>'SITE 8'!$C$499</f>
        <v>0</v>
      </c>
      <c r="J945" s="134">
        <f>'SITE 8'!$D$499</f>
        <v>0</v>
      </c>
      <c r="K945" s="135">
        <f>SUM(K933:K943)-K944</f>
        <v>0</v>
      </c>
      <c r="L945" s="212">
        <f>L934+L935+L936+L937+L938+L939+L940+L942+L943</f>
        <v>0</v>
      </c>
      <c r="M945" s="136" t="e">
        <f>'SITE 8'!$F$499</f>
        <v>#DIV/0!</v>
      </c>
      <c r="N945" s="183">
        <f>'SITE 8'!$G$499</f>
        <v>0</v>
      </c>
      <c r="O945" s="93">
        <f>SUM(O933:O943)</f>
        <v>0</v>
      </c>
      <c r="P945" s="93">
        <f>SUM(P933:P943)</f>
        <v>0</v>
      </c>
      <c r="Q945" s="93">
        <f>SUM(Q933:Q943)</f>
        <v>0</v>
      </c>
      <c r="R945" s="93">
        <f>SUM(R933:R943)</f>
        <v>0</v>
      </c>
      <c r="S945" s="93">
        <f>'SITE 8'!$C$521</f>
        <v>0</v>
      </c>
      <c r="T945" s="93" t="e">
        <f>'SITE 8'!$D$521</f>
        <v>#DIV/0!</v>
      </c>
      <c r="U945" s="93">
        <f>'SITE 8'!$E$521</f>
        <v>0</v>
      </c>
      <c r="V945" s="93">
        <f>'SITE 8'!$C$539</f>
        <v>0</v>
      </c>
      <c r="W945" s="93" t="e">
        <f>'SITE 8'!$D$539</f>
        <v>#DIV/0!</v>
      </c>
      <c r="X945" s="93">
        <f>'SITE 8'!$E$539</f>
        <v>0</v>
      </c>
      <c r="Y945" s="93">
        <f>'SITE 8'!$C$515</f>
        <v>0</v>
      </c>
      <c r="Z945" s="93" t="e">
        <f>'SITE 8'!$D$515</f>
        <v>#DIV/0!</v>
      </c>
      <c r="AA945" s="93">
        <f>'SITE 8'!$E$515</f>
        <v>0</v>
      </c>
      <c r="AB945" s="93">
        <f>'SITE 8'!$C$545</f>
        <v>0</v>
      </c>
      <c r="AC945" s="93" t="e">
        <f>'SITE 8'!$D$545</f>
        <v>#DIV/0!</v>
      </c>
      <c r="AD945" s="93">
        <f>'SITE 8'!$E$545</f>
        <v>0</v>
      </c>
      <c r="AE945" s="93">
        <f>'SITE 8'!$C$553</f>
        <v>0</v>
      </c>
      <c r="AF945" s="93" t="e">
        <f>'SITE 8'!$D$553</f>
        <v>#DIV/0!</v>
      </c>
      <c r="AG945" s="93">
        <f>'SITE 8'!$E$553</f>
        <v>0</v>
      </c>
    </row>
    <row r="946" spans="1:33" outlineLevel="1" x14ac:dyDescent="0.25">
      <c r="A946" s="796"/>
      <c r="B946" s="796"/>
      <c r="C946" s="796"/>
      <c r="D946" s="796"/>
      <c r="E946" s="796"/>
    </row>
    <row r="947" spans="1:33" ht="52.8" outlineLevel="1" x14ac:dyDescent="0.25">
      <c r="A947" s="796"/>
      <c r="B947" s="796"/>
      <c r="C947" s="796"/>
      <c r="D947" s="796"/>
      <c r="E947" s="796"/>
      <c r="H947" s="104" t="str">
        <f>'SITE 9'!$B$482</f>
        <v>CAL 6/11 ANS</v>
      </c>
      <c r="I947" s="83" t="s">
        <v>286</v>
      </c>
      <c r="J947" s="83" t="s">
        <v>285</v>
      </c>
      <c r="K947" s="83" t="s">
        <v>284</v>
      </c>
      <c r="L947" s="83" t="s">
        <v>468</v>
      </c>
      <c r="M947" s="83" t="s">
        <v>287</v>
      </c>
      <c r="N947" s="83" t="s">
        <v>298</v>
      </c>
      <c r="O947" s="911"/>
      <c r="P947" s="911"/>
    </row>
    <row r="948" spans="1:33" ht="13.8" outlineLevel="1" thickBot="1" x14ac:dyDescent="0.3">
      <c r="A948" s="796"/>
      <c r="B948" s="796"/>
      <c r="C948" s="796"/>
      <c r="D948" s="796"/>
      <c r="E948" s="796"/>
      <c r="H948" s="104" t="str">
        <f>'SITE 9'!$H$482</f>
        <v>SITE 9</v>
      </c>
      <c r="I948" s="103">
        <f>'SITE 9'!$O$583</f>
        <v>0</v>
      </c>
      <c r="J948" s="103">
        <f>'SITE 9'!$O$607</f>
        <v>0</v>
      </c>
      <c r="K948" s="103">
        <f>'SITE 9'!$O$564</f>
        <v>0</v>
      </c>
      <c r="L948" s="178" t="e">
        <f>M948/(L962+L961)</f>
        <v>#DIV/0!</v>
      </c>
      <c r="M948" s="103">
        <f>'SITE 9'!$O$564-'SITE 9'!$O$546-'SITE 9'!$O$515</f>
        <v>0</v>
      </c>
      <c r="N948" s="178">
        <f>'SITE 9'!$O$564-'SITE 9'!$O$546+'SITE 9'!$E$553</f>
        <v>0</v>
      </c>
      <c r="O948" s="912"/>
      <c r="P948" s="912"/>
    </row>
    <row r="949" spans="1:33" ht="66" outlineLevel="1" x14ac:dyDescent="0.25">
      <c r="A949" s="796"/>
      <c r="B949" s="796"/>
      <c r="C949" s="796"/>
      <c r="D949" s="796"/>
      <c r="E949" s="796"/>
      <c r="H949" s="116"/>
      <c r="I949" s="117" t="s">
        <v>220</v>
      </c>
      <c r="J949" s="117" t="s">
        <v>215</v>
      </c>
      <c r="K949" s="118" t="s">
        <v>428</v>
      </c>
      <c r="L949" s="83" t="s">
        <v>339</v>
      </c>
      <c r="M949" s="119" t="s">
        <v>2</v>
      </c>
      <c r="N949" s="179" t="s">
        <v>524</v>
      </c>
      <c r="O949" s="86" t="s">
        <v>521</v>
      </c>
      <c r="P949" s="86" t="s">
        <v>520</v>
      </c>
      <c r="Q949" s="86" t="s">
        <v>291</v>
      </c>
      <c r="R949" s="86" t="s">
        <v>292</v>
      </c>
      <c r="S949" s="81" t="s">
        <v>293</v>
      </c>
      <c r="T949" s="81" t="s">
        <v>299</v>
      </c>
      <c r="U949" s="81" t="s">
        <v>300</v>
      </c>
      <c r="V949" s="81" t="s">
        <v>294</v>
      </c>
      <c r="W949" s="81" t="s">
        <v>301</v>
      </c>
      <c r="X949" s="81" t="s">
        <v>302</v>
      </c>
      <c r="Y949" s="81" t="s">
        <v>296</v>
      </c>
      <c r="Z949" s="81" t="s">
        <v>303</v>
      </c>
      <c r="AA949" s="81" t="s">
        <v>304</v>
      </c>
      <c r="AB949" s="81" t="s">
        <v>297</v>
      </c>
      <c r="AC949" s="81" t="s">
        <v>305</v>
      </c>
      <c r="AD949" s="81" t="s">
        <v>306</v>
      </c>
      <c r="AE949" s="81" t="s">
        <v>295</v>
      </c>
      <c r="AF949" s="81" t="s">
        <v>307</v>
      </c>
      <c r="AG949" s="81" t="s">
        <v>308</v>
      </c>
    </row>
    <row r="950" spans="1:33" outlineLevel="1" x14ac:dyDescent="0.25">
      <c r="A950" s="796"/>
      <c r="B950" s="796"/>
      <c r="C950" s="796"/>
      <c r="D950" s="796"/>
      <c r="E950" s="796"/>
      <c r="H950" s="120" t="s">
        <v>278</v>
      </c>
      <c r="I950" s="111">
        <f>'SITE 9'!$C$487</f>
        <v>0</v>
      </c>
      <c r="J950" s="111">
        <f>'SITE 9'!$D$487</f>
        <v>0</v>
      </c>
      <c r="K950" s="121">
        <f>I950*J950</f>
        <v>0</v>
      </c>
      <c r="L950" s="215">
        <f>K950*10</f>
        <v>0</v>
      </c>
      <c r="M950" s="122">
        <f>'SITE 9'!$F$487</f>
        <v>0</v>
      </c>
      <c r="N950" s="181">
        <f>(L950/10)*'SITE 1'!$W$8*M950*('SITE 1'!$W$4+'SITE 1'!$X$4)</f>
        <v>0</v>
      </c>
      <c r="O950" s="83">
        <f>IF(I950&gt;0,J950*7,0)</f>
        <v>0</v>
      </c>
      <c r="P950" s="83">
        <f>IF(I950&gt;48,3*J950,0)</f>
        <v>0</v>
      </c>
      <c r="Q950" s="46">
        <f>J950*12.5</f>
        <v>0</v>
      </c>
      <c r="R950" s="868">
        <f>IF(I950&gt;49,((I950/12)*J950*11.5),(((I950/12)-1)*J950*11.5))</f>
        <v>0</v>
      </c>
      <c r="S950" s="82"/>
      <c r="T950" s="82"/>
      <c r="U950" s="82"/>
      <c r="V950" s="82"/>
      <c r="W950" s="82"/>
      <c r="X950" s="82"/>
      <c r="Y950" s="82"/>
      <c r="Z950" s="82"/>
      <c r="AA950" s="82"/>
      <c r="AB950" s="82"/>
      <c r="AC950" s="82"/>
      <c r="AD950" s="82"/>
      <c r="AE950" s="82"/>
      <c r="AF950" s="82"/>
      <c r="AG950" s="82"/>
    </row>
    <row r="951" spans="1:33" outlineLevel="1" x14ac:dyDescent="0.25">
      <c r="A951" s="796"/>
      <c r="B951" s="796"/>
      <c r="C951" s="796"/>
      <c r="D951" s="796"/>
      <c r="E951" s="796"/>
      <c r="H951" s="123" t="s">
        <v>167</v>
      </c>
      <c r="I951" s="111">
        <f>'SITE 9'!$C$488</f>
        <v>0</v>
      </c>
      <c r="J951" s="111">
        <f>'SITE 9'!$D$488</f>
        <v>0</v>
      </c>
      <c r="K951" s="121">
        <f t="shared" ref="K951:K960" si="196">I951*J951</f>
        <v>0</v>
      </c>
      <c r="L951" s="83">
        <f>K951*10</f>
        <v>0</v>
      </c>
      <c r="M951" s="122">
        <f>'SITE 9'!$F$488</f>
        <v>0</v>
      </c>
      <c r="N951" s="181">
        <f>(L951/10)*'SITE 1'!$W$7*M951*('SITE 1'!$W$5+'SITE 1'!$X$4)</f>
        <v>0</v>
      </c>
      <c r="O951" s="83">
        <f t="shared" ref="O951:O960" si="197">IF(I951&gt;0,J951*7,0)</f>
        <v>0</v>
      </c>
      <c r="P951" s="83">
        <f t="shared" ref="P951:P960" si="198">IF(I951&gt;48,3*J951,0)</f>
        <v>0</v>
      </c>
      <c r="Q951" s="46">
        <f t="shared" ref="Q951:Q960" si="199">J951*12.5</f>
        <v>0</v>
      </c>
      <c r="R951" s="868">
        <f t="shared" ref="R951:R960" si="200">IF(I951&gt;49,((I951/12)*J951*11.5),(((I951/12)-1)*J951*11.5))</f>
        <v>0</v>
      </c>
      <c r="S951" s="82"/>
      <c r="T951" s="82"/>
      <c r="U951" s="82"/>
      <c r="V951" s="82"/>
      <c r="W951" s="82"/>
      <c r="X951" s="82"/>
      <c r="Y951" s="82"/>
      <c r="Z951" s="82"/>
      <c r="AA951" s="82"/>
      <c r="AB951" s="82"/>
      <c r="AC951" s="82"/>
      <c r="AD951" s="82"/>
      <c r="AE951" s="82"/>
      <c r="AF951" s="82"/>
      <c r="AG951" s="82"/>
    </row>
    <row r="952" spans="1:33" outlineLevel="1" x14ac:dyDescent="0.25">
      <c r="A952" s="796"/>
      <c r="B952" s="796"/>
      <c r="C952" s="796"/>
      <c r="D952" s="796"/>
      <c r="E952" s="796"/>
      <c r="H952" s="123" t="s">
        <v>8</v>
      </c>
      <c r="I952" s="111">
        <f>'SITE 9'!$C$489</f>
        <v>0</v>
      </c>
      <c r="J952" s="111">
        <f>'SITE 9'!$D$489</f>
        <v>0</v>
      </c>
      <c r="K952" s="121">
        <f t="shared" si="196"/>
        <v>0</v>
      </c>
      <c r="L952" s="83">
        <f t="shared" ref="L952:L957" si="201">K952*10</f>
        <v>0</v>
      </c>
      <c r="M952" s="122">
        <f>'SITE 9'!$F$489</f>
        <v>0</v>
      </c>
      <c r="N952" s="181">
        <f>(L952/10)*'SITE 1'!$W$7*M952*('SITE 1'!$W$5+'SITE 1'!$X$4)</f>
        <v>0</v>
      </c>
      <c r="O952" s="83">
        <f t="shared" si="197"/>
        <v>0</v>
      </c>
      <c r="P952" s="83">
        <f t="shared" si="198"/>
        <v>0</v>
      </c>
      <c r="Q952" s="46">
        <f t="shared" si="199"/>
        <v>0</v>
      </c>
      <c r="R952" s="868">
        <f t="shared" si="200"/>
        <v>0</v>
      </c>
      <c r="S952" s="82"/>
      <c r="T952" s="82"/>
      <c r="U952" s="82"/>
      <c r="V952" s="82"/>
      <c r="W952" s="82"/>
      <c r="X952" s="82"/>
      <c r="Y952" s="82"/>
      <c r="Z952" s="82"/>
      <c r="AA952" s="82"/>
      <c r="AB952" s="82"/>
      <c r="AC952" s="82"/>
      <c r="AD952" s="82"/>
      <c r="AE952" s="82"/>
      <c r="AF952" s="82"/>
      <c r="AG952" s="82"/>
    </row>
    <row r="953" spans="1:33" outlineLevel="1" x14ac:dyDescent="0.25">
      <c r="A953" s="796"/>
      <c r="B953" s="796"/>
      <c r="C953" s="796"/>
      <c r="D953" s="796"/>
      <c r="E953" s="796"/>
      <c r="H953" s="123" t="s">
        <v>9</v>
      </c>
      <c r="I953" s="111">
        <f>'SITE 9'!$C$490</f>
        <v>0</v>
      </c>
      <c r="J953" s="111">
        <f>'SITE 9'!$D$490</f>
        <v>0</v>
      </c>
      <c r="K953" s="121">
        <f t="shared" si="196"/>
        <v>0</v>
      </c>
      <c r="L953" s="83">
        <f t="shared" si="201"/>
        <v>0</v>
      </c>
      <c r="M953" s="122">
        <f>'SITE 9'!$F$490</f>
        <v>0</v>
      </c>
      <c r="N953" s="181">
        <f>(L953/10)*'SITE 1'!$W$7*M953*('SITE 1'!$W$5+'SITE 1'!$X$4)</f>
        <v>0</v>
      </c>
      <c r="O953" s="83">
        <f t="shared" si="197"/>
        <v>0</v>
      </c>
      <c r="P953" s="83">
        <f t="shared" si="198"/>
        <v>0</v>
      </c>
      <c r="Q953" s="46">
        <f t="shared" si="199"/>
        <v>0</v>
      </c>
      <c r="R953" s="868">
        <f t="shared" si="200"/>
        <v>0</v>
      </c>
      <c r="S953" s="82"/>
      <c r="T953" s="82"/>
      <c r="U953" s="82"/>
      <c r="V953" s="82"/>
      <c r="W953" s="82"/>
      <c r="X953" s="82"/>
      <c r="Y953" s="82"/>
      <c r="Z953" s="82"/>
      <c r="AA953" s="82"/>
      <c r="AB953" s="82"/>
      <c r="AC953" s="82"/>
      <c r="AD953" s="82"/>
      <c r="AE953" s="82"/>
      <c r="AF953" s="82"/>
      <c r="AG953" s="82"/>
    </row>
    <row r="954" spans="1:33" outlineLevel="1" x14ac:dyDescent="0.25">
      <c r="A954" s="796"/>
      <c r="B954" s="796"/>
      <c r="C954" s="796"/>
      <c r="D954" s="796"/>
      <c r="E954" s="796"/>
      <c r="H954" s="124" t="s">
        <v>10</v>
      </c>
      <c r="I954" s="125">
        <f>'SITE 9'!$C$491</f>
        <v>0</v>
      </c>
      <c r="J954" s="111">
        <f>'SITE 9'!$D$491</f>
        <v>0</v>
      </c>
      <c r="K954" s="121">
        <f t="shared" si="196"/>
        <v>0</v>
      </c>
      <c r="L954" s="83">
        <f t="shared" si="201"/>
        <v>0</v>
      </c>
      <c r="M954" s="122">
        <f>'SITE 9'!$F$491</f>
        <v>0</v>
      </c>
      <c r="N954" s="181">
        <f>(L954/10)*'SITE 1'!$W$7*M954*('SITE 1'!$W$5+'SITE 1'!$X$4)</f>
        <v>0</v>
      </c>
      <c r="O954" s="83">
        <f t="shared" si="197"/>
        <v>0</v>
      </c>
      <c r="P954" s="83">
        <f t="shared" si="198"/>
        <v>0</v>
      </c>
      <c r="Q954" s="46">
        <f t="shared" si="199"/>
        <v>0</v>
      </c>
      <c r="R954" s="868">
        <f t="shared" si="200"/>
        <v>0</v>
      </c>
      <c r="S954" s="82"/>
      <c r="T954" s="82"/>
      <c r="U954" s="82"/>
      <c r="V954" s="82"/>
      <c r="W954" s="82"/>
      <c r="X954" s="82"/>
      <c r="Y954" s="82"/>
      <c r="Z954" s="82"/>
      <c r="AA954" s="82"/>
      <c r="AB954" s="82"/>
      <c r="AC954" s="82"/>
      <c r="AD954" s="82"/>
      <c r="AE954" s="82"/>
      <c r="AF954" s="82"/>
      <c r="AG954" s="82"/>
    </row>
    <row r="955" spans="1:33" outlineLevel="1" x14ac:dyDescent="0.25">
      <c r="A955" s="796"/>
      <c r="B955" s="796"/>
      <c r="C955" s="796"/>
      <c r="D955" s="796"/>
      <c r="E955" s="796"/>
      <c r="H955" s="124" t="s">
        <v>11</v>
      </c>
      <c r="I955" s="125">
        <f>'SITE 9'!$C$492</f>
        <v>0</v>
      </c>
      <c r="J955" s="111">
        <f>'SITE 9'!$D$492</f>
        <v>0</v>
      </c>
      <c r="K955" s="121">
        <f t="shared" si="196"/>
        <v>0</v>
      </c>
      <c r="L955" s="83">
        <f t="shared" si="201"/>
        <v>0</v>
      </c>
      <c r="M955" s="122">
        <f>'SITE 9'!$F$492</f>
        <v>0</v>
      </c>
      <c r="N955" s="181">
        <f>(L955/10)*'SITE 1'!$W$7*M955*('SITE 1'!$W$5+'SITE 1'!$X$4)</f>
        <v>0</v>
      </c>
      <c r="O955" s="83">
        <f t="shared" si="197"/>
        <v>0</v>
      </c>
      <c r="P955" s="83">
        <f t="shared" si="198"/>
        <v>0</v>
      </c>
      <c r="Q955" s="46">
        <f t="shared" si="199"/>
        <v>0</v>
      </c>
      <c r="R955" s="868">
        <f t="shared" si="200"/>
        <v>0</v>
      </c>
      <c r="S955" s="82"/>
      <c r="T955" s="82"/>
      <c r="U955" s="82"/>
      <c r="V955" s="82"/>
      <c r="W955" s="82"/>
      <c r="X955" s="82"/>
      <c r="Y955" s="82"/>
      <c r="Z955" s="82"/>
      <c r="AA955" s="82"/>
      <c r="AB955" s="82"/>
      <c r="AC955" s="82"/>
      <c r="AD955" s="82"/>
      <c r="AE955" s="82"/>
      <c r="AF955" s="82"/>
      <c r="AG955" s="82"/>
    </row>
    <row r="956" spans="1:33" outlineLevel="1" x14ac:dyDescent="0.25">
      <c r="A956" s="796"/>
      <c r="B956" s="796"/>
      <c r="C956" s="796"/>
      <c r="D956" s="796"/>
      <c r="E956" s="796"/>
      <c r="H956" s="124" t="s">
        <v>12</v>
      </c>
      <c r="I956" s="125">
        <f>'SITE 9'!$C$493</f>
        <v>0</v>
      </c>
      <c r="J956" s="111">
        <f>'SITE 9'!$D$493</f>
        <v>0</v>
      </c>
      <c r="K956" s="121">
        <f t="shared" si="196"/>
        <v>0</v>
      </c>
      <c r="L956" s="83">
        <f t="shared" si="201"/>
        <v>0</v>
      </c>
      <c r="M956" s="122">
        <f>'SITE 9'!$F$493</f>
        <v>0</v>
      </c>
      <c r="N956" s="181">
        <f>(L956/10)*'SITE 1'!$W$7*M956*('SITE 1'!$W$5+'SITE 1'!$X$4)</f>
        <v>0</v>
      </c>
      <c r="O956" s="83">
        <f t="shared" si="197"/>
        <v>0</v>
      </c>
      <c r="P956" s="83">
        <f t="shared" si="198"/>
        <v>0</v>
      </c>
      <c r="Q956" s="46">
        <f t="shared" si="199"/>
        <v>0</v>
      </c>
      <c r="R956" s="868">
        <f t="shared" si="200"/>
        <v>0</v>
      </c>
      <c r="S956" s="82"/>
      <c r="T956" s="82"/>
      <c r="U956" s="82"/>
      <c r="V956" s="82"/>
      <c r="W956" s="82"/>
      <c r="X956" s="82"/>
      <c r="Y956" s="82"/>
      <c r="Z956" s="82"/>
      <c r="AA956" s="82"/>
      <c r="AB956" s="82"/>
      <c r="AC956" s="82"/>
      <c r="AD956" s="82"/>
      <c r="AE956" s="82"/>
      <c r="AF956" s="82"/>
      <c r="AG956" s="82"/>
    </row>
    <row r="957" spans="1:33" outlineLevel="1" x14ac:dyDescent="0.25">
      <c r="A957" s="796"/>
      <c r="B957" s="796"/>
      <c r="C957" s="796"/>
      <c r="D957" s="796"/>
      <c r="E957" s="796"/>
      <c r="H957" s="124" t="s">
        <v>13</v>
      </c>
      <c r="I957" s="125">
        <f>'SITE 9'!$C$494</f>
        <v>0</v>
      </c>
      <c r="J957" s="111">
        <f>'SITE 9'!$D$494</f>
        <v>0</v>
      </c>
      <c r="K957" s="121">
        <f t="shared" si="196"/>
        <v>0</v>
      </c>
      <c r="L957" s="83">
        <f t="shared" si="201"/>
        <v>0</v>
      </c>
      <c r="M957" s="122">
        <f>'SITE 9'!$F$494</f>
        <v>0</v>
      </c>
      <c r="N957" s="181">
        <f>(L957/10)*'SITE 1'!$W$7*M957*('SITE 1'!$W$5+'SITE 1'!$X$4)</f>
        <v>0</v>
      </c>
      <c r="O957" s="83">
        <f t="shared" si="197"/>
        <v>0</v>
      </c>
      <c r="P957" s="83">
        <f t="shared" si="198"/>
        <v>0</v>
      </c>
      <c r="Q957" s="46">
        <f t="shared" si="199"/>
        <v>0</v>
      </c>
      <c r="R957" s="868">
        <f t="shared" si="200"/>
        <v>0</v>
      </c>
      <c r="S957" s="82"/>
      <c r="T957" s="82"/>
      <c r="U957" s="82"/>
      <c r="V957" s="82"/>
      <c r="W957" s="82"/>
      <c r="X957" s="82"/>
      <c r="Y957" s="82"/>
      <c r="Z957" s="82"/>
      <c r="AA957" s="82"/>
      <c r="AB957" s="82"/>
      <c r="AC957" s="82"/>
      <c r="AD957" s="82"/>
      <c r="AE957" s="82"/>
      <c r="AF957" s="82"/>
      <c r="AG957" s="82"/>
    </row>
    <row r="958" spans="1:33" outlineLevel="1" x14ac:dyDescent="0.25">
      <c r="A958" s="796"/>
      <c r="B958" s="796"/>
      <c r="C958" s="796"/>
      <c r="D958" s="796"/>
      <c r="E958" s="796"/>
      <c r="H958" s="120" t="s">
        <v>271</v>
      </c>
      <c r="I958" s="111">
        <f>'SITE 9'!$C$495</f>
        <v>0</v>
      </c>
      <c r="J958" s="111">
        <f>'SITE 9'!$D$495</f>
        <v>0</v>
      </c>
      <c r="K958" s="121">
        <f t="shared" si="196"/>
        <v>0</v>
      </c>
      <c r="L958" s="215">
        <f>K958*10</f>
        <v>0</v>
      </c>
      <c r="M958" s="122">
        <f>'SITE 9'!$F$495</f>
        <v>0</v>
      </c>
      <c r="N958" s="181">
        <f>(L958/10)*'SITE 1'!$W$8*M958*('SITE 1'!$W$4+'SITE 1'!$X$4)</f>
        <v>0</v>
      </c>
      <c r="O958" s="83">
        <f t="shared" si="197"/>
        <v>0</v>
      </c>
      <c r="P958" s="83">
        <f t="shared" si="198"/>
        <v>0</v>
      </c>
      <c r="Q958" s="46">
        <f t="shared" si="199"/>
        <v>0</v>
      </c>
      <c r="R958" s="868">
        <f t="shared" si="200"/>
        <v>0</v>
      </c>
      <c r="S958" s="82"/>
      <c r="T958" s="82"/>
      <c r="U958" s="82"/>
      <c r="V958" s="82"/>
      <c r="W958" s="82"/>
      <c r="X958" s="82"/>
      <c r="Y958" s="82"/>
      <c r="Z958" s="82"/>
      <c r="AA958" s="82"/>
      <c r="AB958" s="82"/>
      <c r="AC958" s="82"/>
      <c r="AD958" s="82"/>
      <c r="AE958" s="82"/>
      <c r="AF958" s="82"/>
      <c r="AG958" s="82"/>
    </row>
    <row r="959" spans="1:33" outlineLevel="1" x14ac:dyDescent="0.25">
      <c r="A959" s="796"/>
      <c r="B959" s="796"/>
      <c r="C959" s="796"/>
      <c r="D959" s="796"/>
      <c r="E959" s="796"/>
      <c r="H959" s="126" t="s">
        <v>171</v>
      </c>
      <c r="I959" s="111">
        <f>'SITE 9'!$C$496</f>
        <v>0</v>
      </c>
      <c r="J959" s="111">
        <f>'SITE 9'!$D$496</f>
        <v>0</v>
      </c>
      <c r="K959" s="121">
        <f t="shared" si="196"/>
        <v>0</v>
      </c>
      <c r="L959" s="83">
        <f>K959*10</f>
        <v>0</v>
      </c>
      <c r="M959" s="122">
        <f>'SITE 9'!$F$496</f>
        <v>0</v>
      </c>
      <c r="N959" s="181">
        <f>(L959/10)*'SITE 1'!$W$7*M959*('SITE 1'!$W$5+'SITE 1'!$X$4)</f>
        <v>0</v>
      </c>
      <c r="O959" s="83">
        <f t="shared" si="197"/>
        <v>0</v>
      </c>
      <c r="P959" s="83">
        <f t="shared" si="198"/>
        <v>0</v>
      </c>
      <c r="Q959" s="46">
        <f t="shared" si="199"/>
        <v>0</v>
      </c>
      <c r="R959" s="868">
        <f t="shared" si="200"/>
        <v>0</v>
      </c>
      <c r="S959" s="82"/>
      <c r="T959" s="82"/>
      <c r="U959" s="82"/>
      <c r="V959" s="82"/>
      <c r="W959" s="82"/>
      <c r="X959" s="82"/>
      <c r="Y959" s="82"/>
      <c r="Z959" s="82"/>
      <c r="AA959" s="82"/>
      <c r="AB959" s="82"/>
      <c r="AC959" s="82"/>
      <c r="AD959" s="82"/>
      <c r="AE959" s="82"/>
      <c r="AF959" s="82"/>
      <c r="AG959" s="82"/>
    </row>
    <row r="960" spans="1:33" ht="13.8" outlineLevel="1" thickBot="1" x14ac:dyDescent="0.3">
      <c r="A960" s="796"/>
      <c r="B960" s="796"/>
      <c r="C960" s="796"/>
      <c r="D960" s="796"/>
      <c r="E960" s="796"/>
      <c r="H960" s="126" t="s">
        <v>172</v>
      </c>
      <c r="I960" s="111">
        <f>'SITE 9'!$C$497</f>
        <v>0</v>
      </c>
      <c r="J960" s="111">
        <f>'SITE 9'!$D$497</f>
        <v>0</v>
      </c>
      <c r="K960" s="121">
        <f t="shared" si="196"/>
        <v>0</v>
      </c>
      <c r="L960" s="83">
        <f>K960*10</f>
        <v>0</v>
      </c>
      <c r="M960" s="122">
        <f>'SITE 9'!$F$497</f>
        <v>0</v>
      </c>
      <c r="N960" s="181">
        <f>(L960/10)*'SITE 1'!$W$7*M960*('SITE 1'!$W$5+'SITE 1'!$X$4)</f>
        <v>0</v>
      </c>
      <c r="O960" s="83">
        <f t="shared" si="197"/>
        <v>0</v>
      </c>
      <c r="P960" s="83">
        <f t="shared" si="198"/>
        <v>0</v>
      </c>
      <c r="Q960" s="46">
        <f t="shared" si="199"/>
        <v>0</v>
      </c>
      <c r="R960" s="868">
        <f t="shared" si="200"/>
        <v>0</v>
      </c>
      <c r="S960" s="82"/>
      <c r="T960" s="82"/>
      <c r="U960" s="82"/>
      <c r="V960" s="82"/>
      <c r="W960" s="82"/>
      <c r="X960" s="82"/>
      <c r="Y960" s="82"/>
      <c r="Z960" s="82"/>
      <c r="AA960" s="82"/>
      <c r="AB960" s="82"/>
      <c r="AC960" s="82"/>
      <c r="AD960" s="82"/>
      <c r="AE960" s="82"/>
      <c r="AF960" s="82"/>
      <c r="AG960" s="82"/>
    </row>
    <row r="961" spans="1:33" outlineLevel="1" x14ac:dyDescent="0.25">
      <c r="A961" s="796"/>
      <c r="B961" s="796"/>
      <c r="C961" s="796"/>
      <c r="D961" s="796"/>
      <c r="E961" s="796"/>
      <c r="H961" s="127" t="s">
        <v>214</v>
      </c>
      <c r="I961" s="128">
        <f>'SITE 9'!$C$498</f>
        <v>0</v>
      </c>
      <c r="J961" s="129">
        <f>'SITE 9'!$D$498</f>
        <v>0</v>
      </c>
      <c r="K961" s="130">
        <f>K950+K958</f>
        <v>0</v>
      </c>
      <c r="L961" s="212">
        <f>L950+L958</f>
        <v>0</v>
      </c>
      <c r="M961" s="131" t="e">
        <f>'SITE 9'!$F$498</f>
        <v>#DIV/0!</v>
      </c>
      <c r="N961" s="183">
        <f>'SITE 9'!$G$498</f>
        <v>0</v>
      </c>
      <c r="O961" s="83"/>
      <c r="P961" s="83"/>
      <c r="Q961" s="82"/>
      <c r="R961" s="82"/>
      <c r="S961" s="82"/>
      <c r="T961" s="82"/>
      <c r="U961" s="82"/>
      <c r="V961" s="82"/>
      <c r="W961" s="82"/>
      <c r="X961" s="82"/>
      <c r="Y961" s="82"/>
      <c r="Z961" s="82"/>
      <c r="AA961" s="82"/>
      <c r="AB961" s="82"/>
      <c r="AC961" s="82"/>
      <c r="AD961" s="82"/>
      <c r="AE961" s="82"/>
      <c r="AF961" s="82"/>
      <c r="AG961" s="82"/>
    </row>
    <row r="962" spans="1:33" ht="27" outlineLevel="1" thickBot="1" x14ac:dyDescent="0.3">
      <c r="A962" s="796"/>
      <c r="B962" s="796"/>
      <c r="C962" s="796"/>
      <c r="D962" s="796"/>
      <c r="E962" s="796"/>
      <c r="H962" s="132" t="s">
        <v>213</v>
      </c>
      <c r="I962" s="133">
        <f>'SITE 9'!$C$499</f>
        <v>0</v>
      </c>
      <c r="J962" s="134">
        <f>'SITE 9'!$D$499</f>
        <v>0</v>
      </c>
      <c r="K962" s="135">
        <f>SUM(K950:K960)-K961</f>
        <v>0</v>
      </c>
      <c r="L962" s="212">
        <f>L951+L952+L953+L954+L955+L956+L957+L959+L960</f>
        <v>0</v>
      </c>
      <c r="M962" s="136" t="e">
        <f>'SITE 9'!$F$499</f>
        <v>#DIV/0!</v>
      </c>
      <c r="N962" s="183">
        <f>'SITE 9'!$G$499</f>
        <v>0</v>
      </c>
      <c r="O962" s="93">
        <f>SUM(O950:O960)</f>
        <v>0</v>
      </c>
      <c r="P962" s="93">
        <f>SUM(P950:P960)</f>
        <v>0</v>
      </c>
      <c r="Q962" s="93">
        <f>SUM(Q950:Q960)</f>
        <v>0</v>
      </c>
      <c r="R962" s="93">
        <f>SUM(R950:R960)</f>
        <v>0</v>
      </c>
      <c r="S962" s="93">
        <f>'SITE 9'!$C$521</f>
        <v>0</v>
      </c>
      <c r="T962" s="93" t="e">
        <f>'SITE 9'!$D$521</f>
        <v>#DIV/0!</v>
      </c>
      <c r="U962" s="93">
        <f>'SITE 9'!$E$521</f>
        <v>0</v>
      </c>
      <c r="V962" s="93">
        <f>'SITE 9'!$C$539</f>
        <v>0</v>
      </c>
      <c r="W962" s="93" t="e">
        <f>'SITE 9'!$D$539</f>
        <v>#DIV/0!</v>
      </c>
      <c r="X962" s="93">
        <f>'SITE 9'!$E$539</f>
        <v>0</v>
      </c>
      <c r="Y962" s="93">
        <f>'SITE 9'!$C$515</f>
        <v>0</v>
      </c>
      <c r="Z962" s="93" t="e">
        <f>'SITE 9'!$D$515</f>
        <v>#DIV/0!</v>
      </c>
      <c r="AA962" s="93">
        <f>'SITE 9'!$E$515</f>
        <v>0</v>
      </c>
      <c r="AB962" s="93">
        <f>'SITE 9'!$C$545</f>
        <v>0</v>
      </c>
      <c r="AC962" s="93" t="e">
        <f>'SITE 9'!$D$545</f>
        <v>#DIV/0!</v>
      </c>
      <c r="AD962" s="93">
        <f>'SITE 9'!$E$545</f>
        <v>0</v>
      </c>
      <c r="AE962" s="93">
        <f>'SITE 9'!$C$553</f>
        <v>0</v>
      </c>
      <c r="AF962" s="93" t="e">
        <f>'SITE 9'!$D$553</f>
        <v>#DIV/0!</v>
      </c>
      <c r="AG962" s="93">
        <f>'SITE 9'!$E$553</f>
        <v>0</v>
      </c>
    </row>
    <row r="963" spans="1:33" outlineLevel="1" x14ac:dyDescent="0.25">
      <c r="A963" s="796"/>
      <c r="B963" s="796"/>
      <c r="C963" s="796"/>
      <c r="D963" s="796"/>
      <c r="E963" s="796"/>
    </row>
    <row r="964" spans="1:33" ht="52.8" outlineLevel="1" x14ac:dyDescent="0.25">
      <c r="A964" s="796"/>
      <c r="B964" s="796"/>
      <c r="C964" s="796"/>
      <c r="D964" s="796"/>
      <c r="E964" s="796"/>
      <c r="H964" s="104" t="str">
        <f>'SITE 10'!$B$482</f>
        <v>CAL 6/11 ANS</v>
      </c>
      <c r="I964" s="83" t="s">
        <v>286</v>
      </c>
      <c r="J964" s="83" t="s">
        <v>285</v>
      </c>
      <c r="K964" s="83" t="s">
        <v>284</v>
      </c>
      <c r="L964" s="83" t="s">
        <v>468</v>
      </c>
      <c r="M964" s="83" t="s">
        <v>287</v>
      </c>
      <c r="N964" s="83" t="s">
        <v>298</v>
      </c>
      <c r="O964" s="911"/>
      <c r="P964" s="911"/>
    </row>
    <row r="965" spans="1:33" ht="13.8" outlineLevel="1" thickBot="1" x14ac:dyDescent="0.3">
      <c r="A965" s="796"/>
      <c r="B965" s="796"/>
      <c r="C965" s="796"/>
      <c r="D965" s="796"/>
      <c r="E965" s="796"/>
      <c r="H965" s="104" t="str">
        <f>'SITE 10'!$H$482</f>
        <v>SITE 10</v>
      </c>
      <c r="I965" s="103">
        <f>'SITE 10'!$O$583</f>
        <v>0</v>
      </c>
      <c r="J965" s="103">
        <f>'SITE 10'!$O$607</f>
        <v>0</v>
      </c>
      <c r="K965" s="103">
        <f>'SITE 10'!$O$564</f>
        <v>0</v>
      </c>
      <c r="L965" s="178" t="e">
        <f>M965/(L979+L978)</f>
        <v>#DIV/0!</v>
      </c>
      <c r="M965" s="103">
        <f>'SITE 10'!$O$564-'SITE 10'!$O$546-'SITE 10'!$O$515</f>
        <v>0</v>
      </c>
      <c r="N965" s="178">
        <f>'SITE 10'!$O$564-'SITE 10'!$O$546+'SITE 10'!$E$553</f>
        <v>0</v>
      </c>
      <c r="O965" s="912"/>
      <c r="P965" s="912"/>
    </row>
    <row r="966" spans="1:33" ht="66" outlineLevel="1" x14ac:dyDescent="0.25">
      <c r="A966" s="796"/>
      <c r="B966" s="796"/>
      <c r="C966" s="796"/>
      <c r="D966" s="796"/>
      <c r="E966" s="796"/>
      <c r="H966" s="116"/>
      <c r="I966" s="117" t="s">
        <v>220</v>
      </c>
      <c r="J966" s="117" t="s">
        <v>215</v>
      </c>
      <c r="K966" s="118" t="s">
        <v>428</v>
      </c>
      <c r="L966" s="83" t="s">
        <v>339</v>
      </c>
      <c r="M966" s="119" t="s">
        <v>2</v>
      </c>
      <c r="N966" s="179" t="s">
        <v>524</v>
      </c>
      <c r="O966" s="86" t="s">
        <v>521</v>
      </c>
      <c r="P966" s="86" t="s">
        <v>520</v>
      </c>
      <c r="Q966" s="86" t="s">
        <v>291</v>
      </c>
      <c r="R966" s="86" t="s">
        <v>292</v>
      </c>
      <c r="S966" s="81" t="s">
        <v>293</v>
      </c>
      <c r="T966" s="81" t="s">
        <v>299</v>
      </c>
      <c r="U966" s="81" t="s">
        <v>300</v>
      </c>
      <c r="V966" s="81" t="s">
        <v>294</v>
      </c>
      <c r="W966" s="81" t="s">
        <v>301</v>
      </c>
      <c r="X966" s="81" t="s">
        <v>302</v>
      </c>
      <c r="Y966" s="81" t="s">
        <v>296</v>
      </c>
      <c r="Z966" s="81" t="s">
        <v>303</v>
      </c>
      <c r="AA966" s="81" t="s">
        <v>304</v>
      </c>
      <c r="AB966" s="81" t="s">
        <v>297</v>
      </c>
      <c r="AC966" s="81" t="s">
        <v>305</v>
      </c>
      <c r="AD966" s="81" t="s">
        <v>306</v>
      </c>
      <c r="AE966" s="81" t="s">
        <v>295</v>
      </c>
      <c r="AF966" s="81" t="s">
        <v>307</v>
      </c>
      <c r="AG966" s="81" t="s">
        <v>308</v>
      </c>
    </row>
    <row r="967" spans="1:33" outlineLevel="1" x14ac:dyDescent="0.25">
      <c r="A967" s="796"/>
      <c r="B967" s="796"/>
      <c r="C967" s="796"/>
      <c r="D967" s="796"/>
      <c r="E967" s="796"/>
      <c r="H967" s="120" t="s">
        <v>278</v>
      </c>
      <c r="I967" s="111">
        <f>'SITE 10'!$C$487</f>
        <v>0</v>
      </c>
      <c r="J967" s="111">
        <f>'SITE 10'!$D$487</f>
        <v>0</v>
      </c>
      <c r="K967" s="121">
        <f>I967*J967</f>
        <v>0</v>
      </c>
      <c r="L967" s="215">
        <f>K967*10</f>
        <v>0</v>
      </c>
      <c r="M967" s="122">
        <f>'SITE 10'!$F$487</f>
        <v>0</v>
      </c>
      <c r="N967" s="181">
        <f>(L967/10)*'SITE 1'!$W$8*M967*('SITE 1'!$W$4+'SITE 1'!$X$4)</f>
        <v>0</v>
      </c>
      <c r="O967" s="83">
        <f>IF(I967&gt;0,J967*7,0)</f>
        <v>0</v>
      </c>
      <c r="P967" s="83">
        <f>IF(I967&gt;48,3*J967,0)</f>
        <v>0</v>
      </c>
      <c r="Q967" s="46">
        <f>J967*12.5</f>
        <v>0</v>
      </c>
      <c r="R967" s="868">
        <f>IF(I967&gt;49,((I967/12)*J967*11.5),(((I967/12)-1)*J967*11.5))</f>
        <v>0</v>
      </c>
      <c r="S967" s="82"/>
      <c r="T967" s="82"/>
      <c r="U967" s="82"/>
      <c r="V967" s="82"/>
      <c r="W967" s="82"/>
      <c r="X967" s="82"/>
      <c r="Y967" s="82"/>
      <c r="Z967" s="82"/>
      <c r="AA967" s="82"/>
      <c r="AB967" s="82"/>
      <c r="AC967" s="82"/>
      <c r="AD967" s="82"/>
      <c r="AE967" s="82"/>
      <c r="AF967" s="82"/>
      <c r="AG967" s="82"/>
    </row>
    <row r="968" spans="1:33" outlineLevel="1" x14ac:dyDescent="0.25">
      <c r="A968" s="796"/>
      <c r="B968" s="796"/>
      <c r="C968" s="796"/>
      <c r="D968" s="796"/>
      <c r="E968" s="796"/>
      <c r="H968" s="123" t="s">
        <v>167</v>
      </c>
      <c r="I968" s="111">
        <f>'SITE 10'!$C$488</f>
        <v>0</v>
      </c>
      <c r="J968" s="111">
        <f>'SITE 10'!$D$488</f>
        <v>0</v>
      </c>
      <c r="K968" s="121">
        <f t="shared" ref="K968:K977" si="202">I968*J968</f>
        <v>0</v>
      </c>
      <c r="L968" s="83">
        <f>K968*10</f>
        <v>0</v>
      </c>
      <c r="M968" s="122">
        <f>'SITE 10'!$F$488</f>
        <v>0</v>
      </c>
      <c r="N968" s="181">
        <f>(L968/10)*'SITE 1'!$W$7*M968*('SITE 1'!$W$5+'SITE 1'!$X$4)</f>
        <v>0</v>
      </c>
      <c r="O968" s="83">
        <f t="shared" ref="O968:O977" si="203">IF(I968&gt;0,J968*7,0)</f>
        <v>0</v>
      </c>
      <c r="P968" s="83">
        <f t="shared" ref="P968:P977" si="204">IF(I968&gt;48,3*J968,0)</f>
        <v>0</v>
      </c>
      <c r="Q968" s="46">
        <f t="shared" ref="Q968:Q977" si="205">J968*12.5</f>
        <v>0</v>
      </c>
      <c r="R968" s="868">
        <f t="shared" ref="R968:R977" si="206">IF(I968&gt;49,((I968/12)*J968*11.5),(((I968/12)-1)*J968*11.5))</f>
        <v>0</v>
      </c>
      <c r="S968" s="82"/>
      <c r="T968" s="82"/>
      <c r="U968" s="82"/>
      <c r="V968" s="82"/>
      <c r="W968" s="82"/>
      <c r="X968" s="82"/>
      <c r="Y968" s="82"/>
      <c r="Z968" s="82"/>
      <c r="AA968" s="82"/>
      <c r="AB968" s="82"/>
      <c r="AC968" s="82"/>
      <c r="AD968" s="82"/>
      <c r="AE968" s="82"/>
      <c r="AF968" s="82"/>
      <c r="AG968" s="82"/>
    </row>
    <row r="969" spans="1:33" outlineLevel="1" x14ac:dyDescent="0.25">
      <c r="A969" s="796"/>
      <c r="B969" s="796"/>
      <c r="C969" s="796"/>
      <c r="D969" s="796"/>
      <c r="E969" s="796"/>
      <c r="H969" s="123" t="s">
        <v>8</v>
      </c>
      <c r="I969" s="111">
        <f>'SITE 10'!$C$489</f>
        <v>0</v>
      </c>
      <c r="J969" s="111">
        <f>'SITE 10'!$D$489</f>
        <v>0</v>
      </c>
      <c r="K969" s="121">
        <f t="shared" si="202"/>
        <v>0</v>
      </c>
      <c r="L969" s="83">
        <f t="shared" ref="L969:L974" si="207">K969*10</f>
        <v>0</v>
      </c>
      <c r="M969" s="122">
        <f>'SITE 10'!$F$489</f>
        <v>0</v>
      </c>
      <c r="N969" s="181">
        <f>(L969/10)*'SITE 1'!$W$7*M969*('SITE 1'!$W$5+'SITE 1'!$X$4)</f>
        <v>0</v>
      </c>
      <c r="O969" s="83">
        <f t="shared" si="203"/>
        <v>0</v>
      </c>
      <c r="P969" s="83">
        <f t="shared" si="204"/>
        <v>0</v>
      </c>
      <c r="Q969" s="46">
        <f t="shared" si="205"/>
        <v>0</v>
      </c>
      <c r="R969" s="868">
        <f t="shared" si="206"/>
        <v>0</v>
      </c>
      <c r="S969" s="82"/>
      <c r="T969" s="82"/>
      <c r="U969" s="82"/>
      <c r="V969" s="82"/>
      <c r="W969" s="82"/>
      <c r="X969" s="82"/>
      <c r="Y969" s="82"/>
      <c r="Z969" s="82"/>
      <c r="AA969" s="82"/>
      <c r="AB969" s="82"/>
      <c r="AC969" s="82"/>
      <c r="AD969" s="82"/>
      <c r="AE969" s="82"/>
      <c r="AF969" s="82"/>
      <c r="AG969" s="82"/>
    </row>
    <row r="970" spans="1:33" outlineLevel="1" x14ac:dyDescent="0.25">
      <c r="A970" s="796"/>
      <c r="B970" s="796"/>
      <c r="C970" s="796"/>
      <c r="D970" s="796"/>
      <c r="E970" s="796"/>
      <c r="H970" s="123" t="s">
        <v>9</v>
      </c>
      <c r="I970" s="111">
        <f>'SITE 10'!$C$490</f>
        <v>0</v>
      </c>
      <c r="J970" s="111">
        <f>'SITE 10'!$D$490</f>
        <v>0</v>
      </c>
      <c r="K970" s="121">
        <f t="shared" si="202"/>
        <v>0</v>
      </c>
      <c r="L970" s="83">
        <f t="shared" si="207"/>
        <v>0</v>
      </c>
      <c r="M970" s="122">
        <f>'SITE 10'!$F$490</f>
        <v>0</v>
      </c>
      <c r="N970" s="181">
        <f>(L970/10)*'SITE 1'!$W$7*M970*('SITE 1'!$W$5+'SITE 1'!$X$4)</f>
        <v>0</v>
      </c>
      <c r="O970" s="83">
        <f t="shared" si="203"/>
        <v>0</v>
      </c>
      <c r="P970" s="83">
        <f t="shared" si="204"/>
        <v>0</v>
      </c>
      <c r="Q970" s="46">
        <f t="shared" si="205"/>
        <v>0</v>
      </c>
      <c r="R970" s="868">
        <f t="shared" si="206"/>
        <v>0</v>
      </c>
      <c r="S970" s="82"/>
      <c r="T970" s="82"/>
      <c r="U970" s="82"/>
      <c r="V970" s="82"/>
      <c r="W970" s="82"/>
      <c r="X970" s="82"/>
      <c r="Y970" s="82"/>
      <c r="Z970" s="82"/>
      <c r="AA970" s="82"/>
      <c r="AB970" s="82"/>
      <c r="AC970" s="82"/>
      <c r="AD970" s="82"/>
      <c r="AE970" s="82"/>
      <c r="AF970" s="82"/>
      <c r="AG970" s="82"/>
    </row>
    <row r="971" spans="1:33" outlineLevel="1" x14ac:dyDescent="0.25">
      <c r="A971" s="796"/>
      <c r="B971" s="796"/>
      <c r="C971" s="796"/>
      <c r="D971" s="796"/>
      <c r="E971" s="796"/>
      <c r="H971" s="124" t="s">
        <v>10</v>
      </c>
      <c r="I971" s="125">
        <f>'SITE 10'!$C$491</f>
        <v>0</v>
      </c>
      <c r="J971" s="111">
        <f>'SITE 10'!$D$491</f>
        <v>0</v>
      </c>
      <c r="K971" s="121">
        <f t="shared" si="202"/>
        <v>0</v>
      </c>
      <c r="L971" s="83">
        <f t="shared" si="207"/>
        <v>0</v>
      </c>
      <c r="M971" s="122">
        <f>'SITE 10'!$F$491</f>
        <v>0</v>
      </c>
      <c r="N971" s="181">
        <f>(L971/10)*'SITE 1'!$W$7*M971*('SITE 1'!$W$5+'SITE 1'!$X$4)</f>
        <v>0</v>
      </c>
      <c r="O971" s="83">
        <f t="shared" si="203"/>
        <v>0</v>
      </c>
      <c r="P971" s="83">
        <f t="shared" si="204"/>
        <v>0</v>
      </c>
      <c r="Q971" s="46">
        <f t="shared" si="205"/>
        <v>0</v>
      </c>
      <c r="R971" s="868">
        <f t="shared" si="206"/>
        <v>0</v>
      </c>
      <c r="S971" s="82"/>
      <c r="T971" s="82"/>
      <c r="U971" s="82"/>
      <c r="V971" s="82"/>
      <c r="W971" s="82"/>
      <c r="X971" s="82"/>
      <c r="Y971" s="82"/>
      <c r="Z971" s="82"/>
      <c r="AA971" s="82"/>
      <c r="AB971" s="82"/>
      <c r="AC971" s="82"/>
      <c r="AD971" s="82"/>
      <c r="AE971" s="82"/>
      <c r="AF971" s="82"/>
      <c r="AG971" s="82"/>
    </row>
    <row r="972" spans="1:33" outlineLevel="1" x14ac:dyDescent="0.25">
      <c r="A972" s="796"/>
      <c r="B972" s="796"/>
      <c r="C972" s="796"/>
      <c r="D972" s="796"/>
      <c r="E972" s="796"/>
      <c r="H972" s="124" t="s">
        <v>11</v>
      </c>
      <c r="I972" s="125">
        <f>'SITE 10'!$C$492</f>
        <v>0</v>
      </c>
      <c r="J972" s="111">
        <f>'SITE 10'!$D$492</f>
        <v>0</v>
      </c>
      <c r="K972" s="121">
        <f t="shared" si="202"/>
        <v>0</v>
      </c>
      <c r="L972" s="83">
        <f t="shared" si="207"/>
        <v>0</v>
      </c>
      <c r="M972" s="122">
        <f>'SITE 10'!$F$492</f>
        <v>0</v>
      </c>
      <c r="N972" s="181">
        <f>(L972/10)*'SITE 1'!$W$7*M972*('SITE 1'!$W$5+'SITE 1'!$X$4)</f>
        <v>0</v>
      </c>
      <c r="O972" s="83">
        <f t="shared" si="203"/>
        <v>0</v>
      </c>
      <c r="P972" s="83">
        <f t="shared" si="204"/>
        <v>0</v>
      </c>
      <c r="Q972" s="46">
        <f t="shared" si="205"/>
        <v>0</v>
      </c>
      <c r="R972" s="868">
        <f t="shared" si="206"/>
        <v>0</v>
      </c>
      <c r="S972" s="82"/>
      <c r="T972" s="82"/>
      <c r="U972" s="82"/>
      <c r="V972" s="82"/>
      <c r="W972" s="82"/>
      <c r="X972" s="82"/>
      <c r="Y972" s="82"/>
      <c r="Z972" s="82"/>
      <c r="AA972" s="82"/>
      <c r="AB972" s="82"/>
      <c r="AC972" s="82"/>
      <c r="AD972" s="82"/>
      <c r="AE972" s="82"/>
      <c r="AF972" s="82"/>
      <c r="AG972" s="82"/>
    </row>
    <row r="973" spans="1:33" outlineLevel="1" x14ac:dyDescent="0.25">
      <c r="A973" s="796"/>
      <c r="B973" s="796"/>
      <c r="C973" s="796"/>
      <c r="D973" s="796"/>
      <c r="E973" s="796"/>
      <c r="H973" s="124" t="s">
        <v>12</v>
      </c>
      <c r="I973" s="125">
        <f>'SITE 10'!$C$493</f>
        <v>0</v>
      </c>
      <c r="J973" s="111">
        <f>'SITE 10'!$D$493</f>
        <v>0</v>
      </c>
      <c r="K973" s="121">
        <f t="shared" si="202"/>
        <v>0</v>
      </c>
      <c r="L973" s="83">
        <f t="shared" si="207"/>
        <v>0</v>
      </c>
      <c r="M973" s="122">
        <f>'SITE 10'!$F$493</f>
        <v>0</v>
      </c>
      <c r="N973" s="181">
        <f>(L973/10)*'SITE 1'!$W$7*M973*('SITE 1'!$W$5+'SITE 1'!$X$4)</f>
        <v>0</v>
      </c>
      <c r="O973" s="83">
        <f t="shared" si="203"/>
        <v>0</v>
      </c>
      <c r="P973" s="83">
        <f t="shared" si="204"/>
        <v>0</v>
      </c>
      <c r="Q973" s="46">
        <f t="shared" si="205"/>
        <v>0</v>
      </c>
      <c r="R973" s="868">
        <f t="shared" si="206"/>
        <v>0</v>
      </c>
      <c r="S973" s="82"/>
      <c r="T973" s="82"/>
      <c r="U973" s="82"/>
      <c r="V973" s="82"/>
      <c r="W973" s="82"/>
      <c r="X973" s="82"/>
      <c r="Y973" s="82"/>
      <c r="Z973" s="82"/>
      <c r="AA973" s="82"/>
      <c r="AB973" s="82"/>
      <c r="AC973" s="82"/>
      <c r="AD973" s="82"/>
      <c r="AE973" s="82"/>
      <c r="AF973" s="82"/>
      <c r="AG973" s="82"/>
    </row>
    <row r="974" spans="1:33" outlineLevel="1" x14ac:dyDescent="0.25">
      <c r="A974" s="796"/>
      <c r="B974" s="796"/>
      <c r="C974" s="796"/>
      <c r="D974" s="796"/>
      <c r="E974" s="796"/>
      <c r="H974" s="124" t="s">
        <v>13</v>
      </c>
      <c r="I974" s="125">
        <f>'SITE 10'!$C$494</f>
        <v>0</v>
      </c>
      <c r="J974" s="111">
        <f>'SITE 10'!$D$494</f>
        <v>0</v>
      </c>
      <c r="K974" s="121">
        <f t="shared" si="202"/>
        <v>0</v>
      </c>
      <c r="L974" s="83">
        <f t="shared" si="207"/>
        <v>0</v>
      </c>
      <c r="M974" s="122">
        <f>'SITE 10'!$F$494</f>
        <v>0</v>
      </c>
      <c r="N974" s="181">
        <f>(L974/10)*'SITE 1'!$W$7*M974*('SITE 1'!$W$5+'SITE 1'!$X$4)</f>
        <v>0</v>
      </c>
      <c r="O974" s="83">
        <f t="shared" si="203"/>
        <v>0</v>
      </c>
      <c r="P974" s="83">
        <f t="shared" si="204"/>
        <v>0</v>
      </c>
      <c r="Q974" s="46">
        <f t="shared" si="205"/>
        <v>0</v>
      </c>
      <c r="R974" s="868">
        <f t="shared" si="206"/>
        <v>0</v>
      </c>
      <c r="S974" s="82"/>
      <c r="T974" s="82"/>
      <c r="U974" s="82"/>
      <c r="V974" s="82"/>
      <c r="W974" s="82"/>
      <c r="X974" s="82"/>
      <c r="Y974" s="82"/>
      <c r="Z974" s="82"/>
      <c r="AA974" s="82"/>
      <c r="AB974" s="82"/>
      <c r="AC974" s="82"/>
      <c r="AD974" s="82"/>
      <c r="AE974" s="82"/>
      <c r="AF974" s="82"/>
      <c r="AG974" s="82"/>
    </row>
    <row r="975" spans="1:33" outlineLevel="1" x14ac:dyDescent="0.25">
      <c r="A975" s="796"/>
      <c r="B975" s="796"/>
      <c r="C975" s="796"/>
      <c r="D975" s="796"/>
      <c r="E975" s="796"/>
      <c r="H975" s="120" t="s">
        <v>271</v>
      </c>
      <c r="I975" s="111">
        <f>'SITE 10'!$C$495</f>
        <v>0</v>
      </c>
      <c r="J975" s="111">
        <f>'SITE 10'!$D$495</f>
        <v>0</v>
      </c>
      <c r="K975" s="121">
        <f t="shared" si="202"/>
        <v>0</v>
      </c>
      <c r="L975" s="215">
        <f>K975*10</f>
        <v>0</v>
      </c>
      <c r="M975" s="122">
        <f>'SITE 10'!$F$495</f>
        <v>0</v>
      </c>
      <c r="N975" s="181">
        <f>(L975/10)*'SITE 1'!$W$8*M975*('SITE 1'!$W$4+'SITE 1'!$X$4)</f>
        <v>0</v>
      </c>
      <c r="O975" s="83">
        <f t="shared" si="203"/>
        <v>0</v>
      </c>
      <c r="P975" s="83">
        <f t="shared" si="204"/>
        <v>0</v>
      </c>
      <c r="Q975" s="46">
        <f t="shared" si="205"/>
        <v>0</v>
      </c>
      <c r="R975" s="868">
        <f t="shared" si="206"/>
        <v>0</v>
      </c>
      <c r="S975" s="82"/>
      <c r="T975" s="82"/>
      <c r="U975" s="82"/>
      <c r="V975" s="82"/>
      <c r="W975" s="82"/>
      <c r="X975" s="82"/>
      <c r="Y975" s="82"/>
      <c r="Z975" s="82"/>
      <c r="AA975" s="82"/>
      <c r="AB975" s="82"/>
      <c r="AC975" s="82"/>
      <c r="AD975" s="82"/>
      <c r="AE975" s="82"/>
      <c r="AF975" s="82"/>
      <c r="AG975" s="82"/>
    </row>
    <row r="976" spans="1:33" outlineLevel="1" x14ac:dyDescent="0.25">
      <c r="A976" s="796"/>
      <c r="B976" s="796"/>
      <c r="C976" s="796"/>
      <c r="D976" s="796"/>
      <c r="E976" s="796"/>
      <c r="H976" s="126" t="s">
        <v>171</v>
      </c>
      <c r="I976" s="111">
        <f>'SITE 10'!$C$496</f>
        <v>0</v>
      </c>
      <c r="J976" s="111">
        <f>'SITE 10'!$D$496</f>
        <v>0</v>
      </c>
      <c r="K976" s="121">
        <f t="shared" si="202"/>
        <v>0</v>
      </c>
      <c r="L976" s="83">
        <f>K976*10</f>
        <v>0</v>
      </c>
      <c r="M976" s="122">
        <f>'SITE 10'!$F$496</f>
        <v>0</v>
      </c>
      <c r="N976" s="181">
        <f>(L976/10)*'SITE 1'!$W$7*M976*('SITE 1'!$W$5+'SITE 1'!$X$4)</f>
        <v>0</v>
      </c>
      <c r="O976" s="83">
        <f t="shared" si="203"/>
        <v>0</v>
      </c>
      <c r="P976" s="83">
        <f t="shared" si="204"/>
        <v>0</v>
      </c>
      <c r="Q976" s="46">
        <f t="shared" si="205"/>
        <v>0</v>
      </c>
      <c r="R976" s="868">
        <f t="shared" si="206"/>
        <v>0</v>
      </c>
      <c r="S976" s="82"/>
      <c r="T976" s="82"/>
      <c r="U976" s="82"/>
      <c r="V976" s="82"/>
      <c r="W976" s="82"/>
      <c r="X976" s="82"/>
      <c r="Y976" s="82"/>
      <c r="Z976" s="82"/>
      <c r="AA976" s="82"/>
      <c r="AB976" s="82"/>
      <c r="AC976" s="82"/>
      <c r="AD976" s="82"/>
      <c r="AE976" s="82"/>
      <c r="AF976" s="82"/>
      <c r="AG976" s="82"/>
    </row>
    <row r="977" spans="1:33" ht="13.8" outlineLevel="1" thickBot="1" x14ac:dyDescent="0.3">
      <c r="A977" s="796"/>
      <c r="B977" s="796"/>
      <c r="C977" s="796"/>
      <c r="D977" s="796"/>
      <c r="E977" s="796"/>
      <c r="H977" s="126" t="s">
        <v>172</v>
      </c>
      <c r="I977" s="111">
        <f>'SITE 10'!$C$497</f>
        <v>0</v>
      </c>
      <c r="J977" s="111">
        <f>'SITE 10'!$D$497</f>
        <v>0</v>
      </c>
      <c r="K977" s="121">
        <f t="shared" si="202"/>
        <v>0</v>
      </c>
      <c r="L977" s="83">
        <f>K977*10</f>
        <v>0</v>
      </c>
      <c r="M977" s="122">
        <f>'SITE 10'!$F$497</f>
        <v>0</v>
      </c>
      <c r="N977" s="181">
        <f>(L977/10)*'SITE 1'!$W$7*M977*('SITE 1'!$W$5+'SITE 1'!$X$4)</f>
        <v>0</v>
      </c>
      <c r="O977" s="83">
        <f t="shared" si="203"/>
        <v>0</v>
      </c>
      <c r="P977" s="83">
        <f t="shared" si="204"/>
        <v>0</v>
      </c>
      <c r="Q977" s="46">
        <f t="shared" si="205"/>
        <v>0</v>
      </c>
      <c r="R977" s="868">
        <f t="shared" si="206"/>
        <v>0</v>
      </c>
      <c r="S977" s="82"/>
      <c r="T977" s="82"/>
      <c r="U977" s="82"/>
      <c r="V977" s="82"/>
      <c r="W977" s="82"/>
      <c r="X977" s="82"/>
      <c r="Y977" s="82"/>
      <c r="Z977" s="82"/>
      <c r="AA977" s="82"/>
      <c r="AB977" s="82"/>
      <c r="AC977" s="82"/>
      <c r="AD977" s="82"/>
      <c r="AE977" s="82"/>
      <c r="AF977" s="82"/>
      <c r="AG977" s="82"/>
    </row>
    <row r="978" spans="1:33" outlineLevel="1" x14ac:dyDescent="0.25">
      <c r="A978" s="796"/>
      <c r="B978" s="796"/>
      <c r="C978" s="796"/>
      <c r="D978" s="796"/>
      <c r="E978" s="796"/>
      <c r="H978" s="127" t="s">
        <v>214</v>
      </c>
      <c r="I978" s="128">
        <f>'SITE 10'!$C$498</f>
        <v>0</v>
      </c>
      <c r="J978" s="129">
        <f>'SITE 10'!$D$498</f>
        <v>0</v>
      </c>
      <c r="K978" s="130">
        <f>K967+K975</f>
        <v>0</v>
      </c>
      <c r="L978" s="212">
        <f>L967+L975</f>
        <v>0</v>
      </c>
      <c r="M978" s="131" t="e">
        <f>'SITE 10'!$F$498</f>
        <v>#DIV/0!</v>
      </c>
      <c r="N978" s="183">
        <f>'SITE 10'!$G$498</f>
        <v>0</v>
      </c>
      <c r="O978" s="83"/>
      <c r="P978" s="83"/>
      <c r="Q978" s="82"/>
      <c r="R978" s="82"/>
      <c r="S978" s="82"/>
      <c r="T978" s="82"/>
      <c r="U978" s="82"/>
      <c r="V978" s="82"/>
      <c r="W978" s="82"/>
      <c r="X978" s="82"/>
      <c r="Y978" s="82"/>
      <c r="Z978" s="82"/>
      <c r="AA978" s="82"/>
      <c r="AB978" s="82"/>
      <c r="AC978" s="82"/>
      <c r="AD978" s="82"/>
      <c r="AE978" s="82"/>
      <c r="AF978" s="82"/>
      <c r="AG978" s="82"/>
    </row>
    <row r="979" spans="1:33" ht="27" outlineLevel="1" thickBot="1" x14ac:dyDescent="0.3">
      <c r="A979" s="796"/>
      <c r="B979" s="796"/>
      <c r="C979" s="796"/>
      <c r="D979" s="796"/>
      <c r="E979" s="796"/>
      <c r="H979" s="132" t="s">
        <v>213</v>
      </c>
      <c r="I979" s="133">
        <f>'SITE 10'!$C$499</f>
        <v>0</v>
      </c>
      <c r="J979" s="134">
        <f>'SITE 10'!$D$499</f>
        <v>0</v>
      </c>
      <c r="K979" s="135">
        <f>SUM(K967:K977)-K978</f>
        <v>0</v>
      </c>
      <c r="L979" s="212">
        <f>L968+L969+L970+L971+L972+L973+L974+L976+L977</f>
        <v>0</v>
      </c>
      <c r="M979" s="136" t="e">
        <f>'SITE 10'!$F$499</f>
        <v>#DIV/0!</v>
      </c>
      <c r="N979" s="183">
        <f>'SITE 10'!$G$499</f>
        <v>0</v>
      </c>
      <c r="O979" s="93">
        <f>SUM(O967:O977)</f>
        <v>0</v>
      </c>
      <c r="P979" s="93">
        <f>SUM(P967:P977)</f>
        <v>0</v>
      </c>
      <c r="Q979" s="93">
        <f>SUM(Q967:Q977)</f>
        <v>0</v>
      </c>
      <c r="R979" s="93">
        <f>SUM(R967:R977)</f>
        <v>0</v>
      </c>
      <c r="S979" s="93">
        <f>'SITE 10'!$C$521</f>
        <v>0</v>
      </c>
      <c r="T979" s="93" t="e">
        <f>'SITE 10'!$D$521</f>
        <v>#DIV/0!</v>
      </c>
      <c r="U979" s="93">
        <f>'SITE 10'!$E$521</f>
        <v>0</v>
      </c>
      <c r="V979" s="93">
        <f>'SITE 10'!$C$539</f>
        <v>0</v>
      </c>
      <c r="W979" s="93" t="e">
        <f>'SITE 10'!$D$539</f>
        <v>#DIV/0!</v>
      </c>
      <c r="X979" s="93">
        <f>'SITE 10'!$E$539</f>
        <v>0</v>
      </c>
      <c r="Y979" s="93">
        <f>'SITE 10'!$C$515</f>
        <v>0</v>
      </c>
      <c r="Z979" s="93" t="e">
        <f>'SITE 10'!$D$515</f>
        <v>#DIV/0!</v>
      </c>
      <c r="AA979" s="93">
        <f>'SITE 10'!$E$515</f>
        <v>0</v>
      </c>
      <c r="AB979" s="93">
        <f>'SITE 10'!$C$545</f>
        <v>0</v>
      </c>
      <c r="AC979" s="93" t="e">
        <f>'SITE 10'!$D$545</f>
        <v>#DIV/0!</v>
      </c>
      <c r="AD979" s="93">
        <f>'SITE 10'!$E$545</f>
        <v>0</v>
      </c>
      <c r="AE979" s="93">
        <f>'SITE 10'!$C$553</f>
        <v>0</v>
      </c>
      <c r="AF979" s="93" t="e">
        <f>'SITE 10'!$D$553</f>
        <v>#DIV/0!</v>
      </c>
      <c r="AG979" s="93">
        <f>'SITE 10'!$E$553</f>
        <v>0</v>
      </c>
    </row>
    <row r="980" spans="1:33" outlineLevel="1" x14ac:dyDescent="0.25">
      <c r="A980" s="796"/>
      <c r="B980" s="796"/>
      <c r="C980" s="796"/>
      <c r="D980" s="796"/>
      <c r="E980" s="796"/>
    </row>
    <row r="981" spans="1:33" ht="52.8" outlineLevel="1" x14ac:dyDescent="0.25">
      <c r="A981" s="796"/>
      <c r="B981" s="796"/>
      <c r="C981" s="796"/>
      <c r="D981" s="796"/>
      <c r="E981" s="796"/>
      <c r="H981" s="104" t="str">
        <f>'SITE 11'!$B$482</f>
        <v>CAL 6/11 ANS</v>
      </c>
      <c r="I981" s="83" t="s">
        <v>286</v>
      </c>
      <c r="J981" s="83" t="s">
        <v>285</v>
      </c>
      <c r="K981" s="83" t="s">
        <v>284</v>
      </c>
      <c r="L981" s="83" t="s">
        <v>468</v>
      </c>
      <c r="M981" s="83" t="s">
        <v>287</v>
      </c>
      <c r="N981" s="83" t="s">
        <v>298</v>
      </c>
      <c r="O981" s="911"/>
      <c r="P981" s="911"/>
    </row>
    <row r="982" spans="1:33" ht="13.8" outlineLevel="1" thickBot="1" x14ac:dyDescent="0.3">
      <c r="A982" s="796"/>
      <c r="B982" s="796"/>
      <c r="C982" s="796"/>
      <c r="D982" s="796"/>
      <c r="E982" s="796"/>
      <c r="H982" s="104" t="str">
        <f>'SITE 11'!$H$482</f>
        <v>SITE 11</v>
      </c>
      <c r="I982" s="103">
        <f>'SITE 11'!$O$583</f>
        <v>0</v>
      </c>
      <c r="J982" s="103">
        <f>'SITE 11'!$O$607</f>
        <v>0</v>
      </c>
      <c r="K982" s="103">
        <f>'SITE 11'!$O$564</f>
        <v>0</v>
      </c>
      <c r="L982" s="178" t="e">
        <f>M982/(L996+L995)</f>
        <v>#DIV/0!</v>
      </c>
      <c r="M982" s="103">
        <f>'SITE 11'!$O$564-'SITE 11'!$O$546-'SITE 11'!$O$515</f>
        <v>0</v>
      </c>
      <c r="N982" s="178">
        <f>'SITE 11'!$O$564-'SITE 11'!$O$546+'SITE 11'!$E$553</f>
        <v>0</v>
      </c>
      <c r="O982" s="912"/>
      <c r="P982" s="912"/>
    </row>
    <row r="983" spans="1:33" ht="66" outlineLevel="1" x14ac:dyDescent="0.25">
      <c r="A983" s="796"/>
      <c r="B983" s="796"/>
      <c r="C983" s="796"/>
      <c r="D983" s="796"/>
      <c r="E983" s="796"/>
      <c r="H983" s="116"/>
      <c r="I983" s="117" t="s">
        <v>220</v>
      </c>
      <c r="J983" s="117" t="s">
        <v>215</v>
      </c>
      <c r="K983" s="118" t="s">
        <v>212</v>
      </c>
      <c r="L983" s="83" t="s">
        <v>339</v>
      </c>
      <c r="M983" s="119" t="s">
        <v>2</v>
      </c>
      <c r="N983" s="179" t="s">
        <v>524</v>
      </c>
      <c r="O983" s="86" t="s">
        <v>521</v>
      </c>
      <c r="P983" s="86" t="s">
        <v>520</v>
      </c>
      <c r="Q983" s="86" t="s">
        <v>291</v>
      </c>
      <c r="R983" s="86" t="s">
        <v>292</v>
      </c>
      <c r="S983" s="81" t="s">
        <v>293</v>
      </c>
      <c r="T983" s="81" t="s">
        <v>299</v>
      </c>
      <c r="U983" s="81" t="s">
        <v>300</v>
      </c>
      <c r="V983" s="81" t="s">
        <v>294</v>
      </c>
      <c r="W983" s="81" t="s">
        <v>301</v>
      </c>
      <c r="X983" s="81" t="s">
        <v>302</v>
      </c>
      <c r="Y983" s="81" t="s">
        <v>296</v>
      </c>
      <c r="Z983" s="81" t="s">
        <v>303</v>
      </c>
      <c r="AA983" s="81" t="s">
        <v>304</v>
      </c>
      <c r="AB983" s="81" t="s">
        <v>297</v>
      </c>
      <c r="AC983" s="81" t="s">
        <v>305</v>
      </c>
      <c r="AD983" s="81" t="s">
        <v>306</v>
      </c>
      <c r="AE983" s="81" t="s">
        <v>295</v>
      </c>
      <c r="AF983" s="81" t="s">
        <v>307</v>
      </c>
      <c r="AG983" s="81" t="s">
        <v>308</v>
      </c>
    </row>
    <row r="984" spans="1:33" outlineLevel="1" x14ac:dyDescent="0.25">
      <c r="A984" s="796"/>
      <c r="B984" s="796"/>
      <c r="C984" s="796"/>
      <c r="D984" s="796"/>
      <c r="E984" s="796"/>
      <c r="H984" s="120" t="s">
        <v>278</v>
      </c>
      <c r="I984" s="111">
        <f>'SITE 11'!$C$487</f>
        <v>0</v>
      </c>
      <c r="J984" s="111">
        <f>'SITE 11'!$D$487</f>
        <v>0</v>
      </c>
      <c r="K984" s="121">
        <f>I984*J984</f>
        <v>0</v>
      </c>
      <c r="L984" s="215">
        <f>K984*6</f>
        <v>0</v>
      </c>
      <c r="M984" s="122">
        <f>'SITE 11'!$F$487</f>
        <v>0</v>
      </c>
      <c r="N984" s="181">
        <f>(L984/10)*'SITE 1'!$W$8*M984*('SITE 1'!$W$4+'SITE 1'!$X$4)</f>
        <v>0</v>
      </c>
      <c r="O984" s="83">
        <f>IF(I984&gt;0,J984*7,0)</f>
        <v>0</v>
      </c>
      <c r="P984" s="83">
        <f>IF(I984&gt;48,3*J984,0)</f>
        <v>0</v>
      </c>
      <c r="Q984" s="46">
        <f>J984*12.5</f>
        <v>0</v>
      </c>
      <c r="R984" s="868">
        <f>IF(I984&gt;49,((I984/12)*J984*11.5),(((I984/12)-1)*J984*11.5))</f>
        <v>0</v>
      </c>
      <c r="S984" s="82"/>
      <c r="T984" s="82"/>
      <c r="U984" s="82"/>
      <c r="V984" s="82"/>
      <c r="W984" s="82"/>
      <c r="X984" s="82"/>
      <c r="Y984" s="82"/>
      <c r="Z984" s="82"/>
      <c r="AA984" s="82"/>
      <c r="AB984" s="82"/>
      <c r="AC984" s="82"/>
      <c r="AD984" s="82"/>
      <c r="AE984" s="82"/>
      <c r="AF984" s="82"/>
      <c r="AG984" s="82"/>
    </row>
    <row r="985" spans="1:33" outlineLevel="1" x14ac:dyDescent="0.25">
      <c r="A985" s="796"/>
      <c r="B985" s="796"/>
      <c r="C985" s="796"/>
      <c r="D985" s="796"/>
      <c r="E985" s="796"/>
      <c r="H985" s="123" t="s">
        <v>167</v>
      </c>
      <c r="I985" s="111">
        <f>'SITE 11'!$C$488</f>
        <v>0</v>
      </c>
      <c r="J985" s="111">
        <f>'SITE 11'!$D$488</f>
        <v>0</v>
      </c>
      <c r="K985" s="121">
        <f t="shared" ref="K985:K994" si="208">I985*J985</f>
        <v>0</v>
      </c>
      <c r="L985" s="83">
        <f>K985*10</f>
        <v>0</v>
      </c>
      <c r="M985" s="122">
        <f>'SITE 11'!$F$488</f>
        <v>0</v>
      </c>
      <c r="N985" s="181">
        <f>(L985/10)*'SITE 1'!$W$7*M985*('SITE 1'!$W$5+'SITE 1'!$X$4)</f>
        <v>0</v>
      </c>
      <c r="O985" s="83">
        <f t="shared" ref="O985:O994" si="209">IF(I985&gt;0,J985*7,0)</f>
        <v>0</v>
      </c>
      <c r="P985" s="83">
        <f t="shared" ref="P985:P994" si="210">IF(I985&gt;48,3*J985,0)</f>
        <v>0</v>
      </c>
      <c r="Q985" s="46">
        <f t="shared" ref="Q985:Q994" si="211">J985*12.5</f>
        <v>0</v>
      </c>
      <c r="R985" s="868">
        <f t="shared" ref="R985:R994" si="212">IF(I985&gt;49,((I985/12)*J985*11.5),(((I985/12)-1)*J985*11.5))</f>
        <v>0</v>
      </c>
      <c r="S985" s="82"/>
      <c r="T985" s="82"/>
      <c r="U985" s="82"/>
      <c r="V985" s="82"/>
      <c r="W985" s="82"/>
      <c r="X985" s="82"/>
      <c r="Y985" s="82"/>
      <c r="Z985" s="82"/>
      <c r="AA985" s="82"/>
      <c r="AB985" s="82"/>
      <c r="AC985" s="82"/>
      <c r="AD985" s="82"/>
      <c r="AE985" s="82"/>
      <c r="AF985" s="82"/>
      <c r="AG985" s="82"/>
    </row>
    <row r="986" spans="1:33" outlineLevel="1" x14ac:dyDescent="0.25">
      <c r="A986" s="796"/>
      <c r="B986" s="796"/>
      <c r="C986" s="796"/>
      <c r="D986" s="796"/>
      <c r="E986" s="796"/>
      <c r="H986" s="123" t="s">
        <v>8</v>
      </c>
      <c r="I986" s="111">
        <f>'SITE 11'!$C$489</f>
        <v>0</v>
      </c>
      <c r="J986" s="111">
        <f>'SITE 11'!$D$489</f>
        <v>0</v>
      </c>
      <c r="K986" s="121">
        <f t="shared" si="208"/>
        <v>0</v>
      </c>
      <c r="L986" s="83">
        <f t="shared" ref="L986:L991" si="213">K986*10</f>
        <v>0</v>
      </c>
      <c r="M986" s="122">
        <f>'SITE 11'!$F$489</f>
        <v>0</v>
      </c>
      <c r="N986" s="181">
        <f>(L986/10)*'SITE 1'!$W$7*M986*('SITE 1'!$W$5+'SITE 1'!$X$4)</f>
        <v>0</v>
      </c>
      <c r="O986" s="83">
        <f t="shared" si="209"/>
        <v>0</v>
      </c>
      <c r="P986" s="83">
        <f t="shared" si="210"/>
        <v>0</v>
      </c>
      <c r="Q986" s="46">
        <f t="shared" si="211"/>
        <v>0</v>
      </c>
      <c r="R986" s="868">
        <f t="shared" si="212"/>
        <v>0</v>
      </c>
      <c r="S986" s="82"/>
      <c r="T986" s="82"/>
      <c r="U986" s="82"/>
      <c r="V986" s="82"/>
      <c r="W986" s="82"/>
      <c r="X986" s="82"/>
      <c r="Y986" s="82"/>
      <c r="Z986" s="82"/>
      <c r="AA986" s="82"/>
      <c r="AB986" s="82"/>
      <c r="AC986" s="82"/>
      <c r="AD986" s="82"/>
      <c r="AE986" s="82"/>
      <c r="AF986" s="82"/>
      <c r="AG986" s="82"/>
    </row>
    <row r="987" spans="1:33" outlineLevel="1" x14ac:dyDescent="0.25">
      <c r="A987" s="796"/>
      <c r="B987" s="796"/>
      <c r="C987" s="796"/>
      <c r="D987" s="796"/>
      <c r="E987" s="796"/>
      <c r="H987" s="123" t="s">
        <v>9</v>
      </c>
      <c r="I987" s="111">
        <f>'SITE 11'!$C$490</f>
        <v>0</v>
      </c>
      <c r="J987" s="111">
        <f>'SITE 11'!$D$490</f>
        <v>0</v>
      </c>
      <c r="K987" s="121">
        <f t="shared" si="208"/>
        <v>0</v>
      </c>
      <c r="L987" s="83">
        <f t="shared" si="213"/>
        <v>0</v>
      </c>
      <c r="M987" s="122">
        <f>'SITE 11'!$F$490</f>
        <v>0</v>
      </c>
      <c r="N987" s="181">
        <f>(L987/10)*'SITE 1'!$W$7*M987*('SITE 1'!$W$5+'SITE 1'!$X$4)</f>
        <v>0</v>
      </c>
      <c r="O987" s="83">
        <f t="shared" si="209"/>
        <v>0</v>
      </c>
      <c r="P987" s="83">
        <f t="shared" si="210"/>
        <v>0</v>
      </c>
      <c r="Q987" s="46">
        <f t="shared" si="211"/>
        <v>0</v>
      </c>
      <c r="R987" s="868">
        <f t="shared" si="212"/>
        <v>0</v>
      </c>
      <c r="S987" s="82"/>
      <c r="T987" s="82"/>
      <c r="U987" s="82"/>
      <c r="V987" s="82"/>
      <c r="W987" s="82"/>
      <c r="X987" s="82"/>
      <c r="Y987" s="82"/>
      <c r="Z987" s="82"/>
      <c r="AA987" s="82"/>
      <c r="AB987" s="82"/>
      <c r="AC987" s="82"/>
      <c r="AD987" s="82"/>
      <c r="AE987" s="82"/>
      <c r="AF987" s="82"/>
      <c r="AG987" s="82"/>
    </row>
    <row r="988" spans="1:33" outlineLevel="1" x14ac:dyDescent="0.25">
      <c r="A988" s="796"/>
      <c r="B988" s="796"/>
      <c r="C988" s="796"/>
      <c r="D988" s="796"/>
      <c r="E988" s="796"/>
      <c r="H988" s="124" t="s">
        <v>10</v>
      </c>
      <c r="I988" s="125">
        <f>'SITE 11'!$C$491</f>
        <v>0</v>
      </c>
      <c r="J988" s="111">
        <f>'SITE 11'!$D$491</f>
        <v>0</v>
      </c>
      <c r="K988" s="121">
        <f t="shared" si="208"/>
        <v>0</v>
      </c>
      <c r="L988" s="83">
        <f t="shared" si="213"/>
        <v>0</v>
      </c>
      <c r="M988" s="122">
        <f>'SITE 11'!$F$491</f>
        <v>0</v>
      </c>
      <c r="N988" s="181">
        <f>(L988/10)*'SITE 1'!$W$7*M988*('SITE 1'!$W$5+'SITE 1'!$X$4)</f>
        <v>0</v>
      </c>
      <c r="O988" s="83">
        <f t="shared" si="209"/>
        <v>0</v>
      </c>
      <c r="P988" s="83">
        <f t="shared" si="210"/>
        <v>0</v>
      </c>
      <c r="Q988" s="46">
        <f t="shared" si="211"/>
        <v>0</v>
      </c>
      <c r="R988" s="868">
        <f t="shared" si="212"/>
        <v>0</v>
      </c>
      <c r="S988" s="82"/>
      <c r="T988" s="82"/>
      <c r="U988" s="82"/>
      <c r="V988" s="82"/>
      <c r="W988" s="82"/>
      <c r="X988" s="82"/>
      <c r="Y988" s="82"/>
      <c r="Z988" s="82"/>
      <c r="AA988" s="82"/>
      <c r="AB988" s="82"/>
      <c r="AC988" s="82"/>
      <c r="AD988" s="82"/>
      <c r="AE988" s="82"/>
      <c r="AF988" s="82"/>
      <c r="AG988" s="82"/>
    </row>
    <row r="989" spans="1:33" outlineLevel="1" x14ac:dyDescent="0.25">
      <c r="A989" s="796"/>
      <c r="B989" s="796"/>
      <c r="C989" s="796"/>
      <c r="D989" s="796"/>
      <c r="E989" s="796"/>
      <c r="H989" s="124" t="s">
        <v>11</v>
      </c>
      <c r="I989" s="125">
        <f>'SITE 11'!$C$492</f>
        <v>0</v>
      </c>
      <c r="J989" s="111">
        <f>'SITE 11'!$D$492</f>
        <v>0</v>
      </c>
      <c r="K989" s="121">
        <f t="shared" si="208"/>
        <v>0</v>
      </c>
      <c r="L989" s="83">
        <f t="shared" si="213"/>
        <v>0</v>
      </c>
      <c r="M989" s="122">
        <f>'SITE 11'!$F$492</f>
        <v>0</v>
      </c>
      <c r="N989" s="181">
        <f>(L989/10)*'SITE 1'!$W$7*M989*('SITE 1'!$W$5+'SITE 1'!$X$4)</f>
        <v>0</v>
      </c>
      <c r="O989" s="83">
        <f t="shared" si="209"/>
        <v>0</v>
      </c>
      <c r="P989" s="83">
        <f t="shared" si="210"/>
        <v>0</v>
      </c>
      <c r="Q989" s="46">
        <f t="shared" si="211"/>
        <v>0</v>
      </c>
      <c r="R989" s="868">
        <f t="shared" si="212"/>
        <v>0</v>
      </c>
      <c r="S989" s="82"/>
      <c r="T989" s="82"/>
      <c r="U989" s="82"/>
      <c r="V989" s="82"/>
      <c r="W989" s="82"/>
      <c r="X989" s="82"/>
      <c r="Y989" s="82"/>
      <c r="Z989" s="82"/>
      <c r="AA989" s="82"/>
      <c r="AB989" s="82"/>
      <c r="AC989" s="82"/>
      <c r="AD989" s="82"/>
      <c r="AE989" s="82"/>
      <c r="AF989" s="82"/>
      <c r="AG989" s="82"/>
    </row>
    <row r="990" spans="1:33" outlineLevel="1" x14ac:dyDescent="0.25">
      <c r="A990" s="796"/>
      <c r="B990" s="796"/>
      <c r="C990" s="796"/>
      <c r="D990" s="796"/>
      <c r="E990" s="796"/>
      <c r="H990" s="124" t="s">
        <v>12</v>
      </c>
      <c r="I990" s="125">
        <f>'SITE 11'!$C$493</f>
        <v>0</v>
      </c>
      <c r="J990" s="111">
        <f>'SITE 11'!$D$493</f>
        <v>0</v>
      </c>
      <c r="K990" s="121">
        <f t="shared" si="208"/>
        <v>0</v>
      </c>
      <c r="L990" s="83">
        <f t="shared" si="213"/>
        <v>0</v>
      </c>
      <c r="M990" s="122">
        <f>'SITE 11'!$F$493</f>
        <v>0</v>
      </c>
      <c r="N990" s="181">
        <f>(L990/10)*'SITE 1'!$W$7*M990*('SITE 1'!$W$5+'SITE 1'!$X$4)</f>
        <v>0</v>
      </c>
      <c r="O990" s="83">
        <f t="shared" si="209"/>
        <v>0</v>
      </c>
      <c r="P990" s="83">
        <f t="shared" si="210"/>
        <v>0</v>
      </c>
      <c r="Q990" s="46">
        <f t="shared" si="211"/>
        <v>0</v>
      </c>
      <c r="R990" s="868">
        <f t="shared" si="212"/>
        <v>0</v>
      </c>
      <c r="S990" s="82"/>
      <c r="T990" s="82"/>
      <c r="U990" s="82"/>
      <c r="V990" s="82"/>
      <c r="W990" s="82"/>
      <c r="X990" s="82"/>
      <c r="Y990" s="82"/>
      <c r="Z990" s="82"/>
      <c r="AA990" s="82"/>
      <c r="AB990" s="82"/>
      <c r="AC990" s="82"/>
      <c r="AD990" s="82"/>
      <c r="AE990" s="82"/>
      <c r="AF990" s="82"/>
      <c r="AG990" s="82"/>
    </row>
    <row r="991" spans="1:33" outlineLevel="1" x14ac:dyDescent="0.25">
      <c r="A991" s="796"/>
      <c r="B991" s="796"/>
      <c r="C991" s="796"/>
      <c r="D991" s="796"/>
      <c r="E991" s="796"/>
      <c r="H991" s="124" t="s">
        <v>13</v>
      </c>
      <c r="I991" s="125">
        <f>'SITE 11'!$C$494</f>
        <v>0</v>
      </c>
      <c r="J991" s="111">
        <f>'SITE 11'!$D$494</f>
        <v>0</v>
      </c>
      <c r="K991" s="121">
        <f t="shared" si="208"/>
        <v>0</v>
      </c>
      <c r="L991" s="83">
        <f t="shared" si="213"/>
        <v>0</v>
      </c>
      <c r="M991" s="122">
        <f>'SITE 11'!$F$494</f>
        <v>0</v>
      </c>
      <c r="N991" s="181">
        <f>(L991/10)*'SITE 1'!$W$7*M991*('SITE 1'!$W$5+'SITE 1'!$X$4)</f>
        <v>0</v>
      </c>
      <c r="O991" s="83">
        <f t="shared" si="209"/>
        <v>0</v>
      </c>
      <c r="P991" s="83">
        <f t="shared" si="210"/>
        <v>0</v>
      </c>
      <c r="Q991" s="46">
        <f t="shared" si="211"/>
        <v>0</v>
      </c>
      <c r="R991" s="868">
        <f t="shared" si="212"/>
        <v>0</v>
      </c>
      <c r="S991" s="82"/>
      <c r="T991" s="82"/>
      <c r="U991" s="82"/>
      <c r="V991" s="82"/>
      <c r="W991" s="82"/>
      <c r="X991" s="82"/>
      <c r="Y991" s="82"/>
      <c r="Z991" s="82"/>
      <c r="AA991" s="82"/>
      <c r="AB991" s="82"/>
      <c r="AC991" s="82"/>
      <c r="AD991" s="82"/>
      <c r="AE991" s="82"/>
      <c r="AF991" s="82"/>
      <c r="AG991" s="82"/>
    </row>
    <row r="992" spans="1:33" outlineLevel="1" x14ac:dyDescent="0.25">
      <c r="A992" s="796"/>
      <c r="B992" s="796"/>
      <c r="C992" s="796"/>
      <c r="D992" s="796"/>
      <c r="E992" s="796"/>
      <c r="H992" s="120" t="s">
        <v>271</v>
      </c>
      <c r="I992" s="111">
        <f>'SITE 11'!$C$495</f>
        <v>0</v>
      </c>
      <c r="J992" s="111">
        <f>'SITE 11'!$D$495</f>
        <v>0</v>
      </c>
      <c r="K992" s="121">
        <f t="shared" si="208"/>
        <v>0</v>
      </c>
      <c r="L992" s="215">
        <f>K992*6</f>
        <v>0</v>
      </c>
      <c r="M992" s="122">
        <f>'SITE 11'!$F$495</f>
        <v>0</v>
      </c>
      <c r="N992" s="181">
        <f>(L992/10)*'SITE 1'!$W$8*M992*('SITE 1'!$W$4+'SITE 1'!$X$4)</f>
        <v>0</v>
      </c>
      <c r="O992" s="83">
        <f t="shared" si="209"/>
        <v>0</v>
      </c>
      <c r="P992" s="83">
        <f t="shared" si="210"/>
        <v>0</v>
      </c>
      <c r="Q992" s="46">
        <f t="shared" si="211"/>
        <v>0</v>
      </c>
      <c r="R992" s="868">
        <f t="shared" si="212"/>
        <v>0</v>
      </c>
      <c r="S992" s="82"/>
      <c r="T992" s="82"/>
      <c r="U992" s="82"/>
      <c r="V992" s="82"/>
      <c r="W992" s="82"/>
      <c r="X992" s="82"/>
      <c r="Y992" s="82"/>
      <c r="Z992" s="82"/>
      <c r="AA992" s="82"/>
      <c r="AB992" s="82"/>
      <c r="AC992" s="82"/>
      <c r="AD992" s="82"/>
      <c r="AE992" s="82"/>
      <c r="AF992" s="82"/>
      <c r="AG992" s="82"/>
    </row>
    <row r="993" spans="1:33" outlineLevel="1" x14ac:dyDescent="0.25">
      <c r="A993" s="796"/>
      <c r="B993" s="796"/>
      <c r="C993" s="796"/>
      <c r="D993" s="796"/>
      <c r="E993" s="796"/>
      <c r="H993" s="126" t="s">
        <v>171</v>
      </c>
      <c r="I993" s="111">
        <f>'SITE 11'!$C$496</f>
        <v>0</v>
      </c>
      <c r="J993" s="111">
        <f>'SITE 11'!$D$496</f>
        <v>0</v>
      </c>
      <c r="K993" s="121">
        <f t="shared" si="208"/>
        <v>0</v>
      </c>
      <c r="L993" s="83">
        <f>K993*10</f>
        <v>0</v>
      </c>
      <c r="M993" s="122">
        <f>'SITE 11'!$F$496</f>
        <v>0</v>
      </c>
      <c r="N993" s="181">
        <f>(L993/10)*'SITE 1'!$W$7*M993*('SITE 1'!$W$5+'SITE 1'!$X$4)</f>
        <v>0</v>
      </c>
      <c r="O993" s="83">
        <f t="shared" si="209"/>
        <v>0</v>
      </c>
      <c r="P993" s="83">
        <f t="shared" si="210"/>
        <v>0</v>
      </c>
      <c r="Q993" s="46">
        <f t="shared" si="211"/>
        <v>0</v>
      </c>
      <c r="R993" s="868">
        <f t="shared" si="212"/>
        <v>0</v>
      </c>
      <c r="S993" s="82"/>
      <c r="T993" s="82"/>
      <c r="U993" s="82"/>
      <c r="V993" s="82"/>
      <c r="W993" s="82"/>
      <c r="X993" s="82"/>
      <c r="Y993" s="82"/>
      <c r="Z993" s="82"/>
      <c r="AA993" s="82"/>
      <c r="AB993" s="82"/>
      <c r="AC993" s="82"/>
      <c r="AD993" s="82"/>
      <c r="AE993" s="82"/>
      <c r="AF993" s="82"/>
      <c r="AG993" s="82"/>
    </row>
    <row r="994" spans="1:33" ht="13.8" outlineLevel="1" thickBot="1" x14ac:dyDescent="0.3">
      <c r="A994" s="796"/>
      <c r="B994" s="796"/>
      <c r="C994" s="796"/>
      <c r="D994" s="796"/>
      <c r="E994" s="796"/>
      <c r="H994" s="126" t="s">
        <v>172</v>
      </c>
      <c r="I994" s="111">
        <f>'SITE 11'!$C$497</f>
        <v>0</v>
      </c>
      <c r="J994" s="111">
        <f>'SITE 11'!$D$497</f>
        <v>0</v>
      </c>
      <c r="K994" s="121">
        <f t="shared" si="208"/>
        <v>0</v>
      </c>
      <c r="L994" s="83">
        <f>K994*10</f>
        <v>0</v>
      </c>
      <c r="M994" s="122">
        <f>'SITE 11'!$F$497</f>
        <v>0</v>
      </c>
      <c r="N994" s="181">
        <f>(L994/10)*'SITE 1'!$W$7*M994*('SITE 1'!$W$5+'SITE 1'!$X$4)</f>
        <v>0</v>
      </c>
      <c r="O994" s="83">
        <f t="shared" si="209"/>
        <v>0</v>
      </c>
      <c r="P994" s="83">
        <f t="shared" si="210"/>
        <v>0</v>
      </c>
      <c r="Q994" s="46">
        <f t="shared" si="211"/>
        <v>0</v>
      </c>
      <c r="R994" s="868">
        <f t="shared" si="212"/>
        <v>0</v>
      </c>
      <c r="S994" s="82"/>
      <c r="T994" s="82"/>
      <c r="U994" s="82"/>
      <c r="V994" s="82"/>
      <c r="W994" s="82"/>
      <c r="X994" s="82"/>
      <c r="Y994" s="82"/>
      <c r="Z994" s="82"/>
      <c r="AA994" s="82"/>
      <c r="AB994" s="82"/>
      <c r="AC994" s="82"/>
      <c r="AD994" s="82"/>
      <c r="AE994" s="82"/>
      <c r="AF994" s="82"/>
      <c r="AG994" s="82"/>
    </row>
    <row r="995" spans="1:33" outlineLevel="1" x14ac:dyDescent="0.25">
      <c r="A995" s="796"/>
      <c r="B995" s="796"/>
      <c r="C995" s="796"/>
      <c r="D995" s="796"/>
      <c r="E995" s="796"/>
      <c r="H995" s="127" t="s">
        <v>214</v>
      </c>
      <c r="I995" s="128">
        <f>'SITE 11'!$C$498</f>
        <v>0</v>
      </c>
      <c r="J995" s="129">
        <f>'SITE 11'!$D$498</f>
        <v>0</v>
      </c>
      <c r="K995" s="130">
        <f>K984+K992</f>
        <v>0</v>
      </c>
      <c r="L995" s="212">
        <f>L984+L992</f>
        <v>0</v>
      </c>
      <c r="M995" s="131" t="e">
        <f>'SITE 11'!$F$498</f>
        <v>#DIV/0!</v>
      </c>
      <c r="N995" s="183">
        <f>'SITE 11'!$G$498</f>
        <v>0</v>
      </c>
      <c r="O995" s="83"/>
      <c r="P995" s="83"/>
      <c r="Q995" s="82"/>
      <c r="R995" s="82"/>
      <c r="S995" s="82"/>
      <c r="T995" s="82"/>
      <c r="U995" s="82"/>
      <c r="V995" s="82"/>
      <c r="W995" s="82"/>
      <c r="X995" s="82"/>
      <c r="Y995" s="82"/>
      <c r="Z995" s="82"/>
      <c r="AA995" s="82"/>
      <c r="AB995" s="82"/>
      <c r="AC995" s="82"/>
      <c r="AD995" s="82"/>
      <c r="AE995" s="82"/>
      <c r="AF995" s="82"/>
      <c r="AG995" s="82"/>
    </row>
    <row r="996" spans="1:33" ht="27" outlineLevel="1" thickBot="1" x14ac:dyDescent="0.3">
      <c r="A996" s="796"/>
      <c r="B996" s="796"/>
      <c r="C996" s="796"/>
      <c r="D996" s="796"/>
      <c r="E996" s="796"/>
      <c r="H996" s="132" t="s">
        <v>213</v>
      </c>
      <c r="I996" s="133">
        <f>'SITE 11'!$C$499</f>
        <v>0</v>
      </c>
      <c r="J996" s="134">
        <f>'SITE 11'!$D$499</f>
        <v>0</v>
      </c>
      <c r="K996" s="135">
        <f>SUM(K984:K994)-K995</f>
        <v>0</v>
      </c>
      <c r="L996" s="212">
        <f>L985+L986+L987+L988+L989+L990+L991+L993+L994</f>
        <v>0</v>
      </c>
      <c r="M996" s="136" t="e">
        <f>'SITE 11'!$F$499</f>
        <v>#DIV/0!</v>
      </c>
      <c r="N996" s="183">
        <f>'SITE 11'!$G$499</f>
        <v>0</v>
      </c>
      <c r="O996" s="93">
        <f>SUM(O984:O994)</f>
        <v>0</v>
      </c>
      <c r="P996" s="93">
        <f>SUM(P984:P994)</f>
        <v>0</v>
      </c>
      <c r="Q996" s="93">
        <f>SUM(Q984:Q994)</f>
        <v>0</v>
      </c>
      <c r="R996" s="93">
        <f>SUM(R984:R994)</f>
        <v>0</v>
      </c>
      <c r="S996" s="93">
        <f>'SITE 11'!$C$521</f>
        <v>0</v>
      </c>
      <c r="T996" s="93" t="e">
        <f>'SITE 11'!$D$521</f>
        <v>#DIV/0!</v>
      </c>
      <c r="U996" s="93">
        <f>'SITE 11'!$E$521</f>
        <v>0</v>
      </c>
      <c r="V996" s="93">
        <f>'SITE 11'!$C$539</f>
        <v>0</v>
      </c>
      <c r="W996" s="93" t="e">
        <f>'SITE 11'!$D$539</f>
        <v>#DIV/0!</v>
      </c>
      <c r="X996" s="93">
        <f>'SITE 11'!$E$539</f>
        <v>0</v>
      </c>
      <c r="Y996" s="93">
        <f>'SITE 11'!$C$515</f>
        <v>0</v>
      </c>
      <c r="Z996" s="93" t="e">
        <f>'SITE 11'!$D$515</f>
        <v>#DIV/0!</v>
      </c>
      <c r="AA996" s="93">
        <f>'SITE 11'!$E$515</f>
        <v>0</v>
      </c>
      <c r="AB996" s="93">
        <f>'SITE 11'!$C$545</f>
        <v>0</v>
      </c>
      <c r="AC996" s="93" t="e">
        <f>'SITE 11'!$D$545</f>
        <v>#DIV/0!</v>
      </c>
      <c r="AD996" s="93">
        <f>'SITE 11'!$E$545</f>
        <v>0</v>
      </c>
      <c r="AE996" s="93">
        <f>'SITE 11'!$C$553</f>
        <v>0</v>
      </c>
      <c r="AF996" s="93" t="e">
        <f>'SITE 11'!$D$553</f>
        <v>#DIV/0!</v>
      </c>
      <c r="AG996" s="93">
        <f>'SITE 11'!$E$553</f>
        <v>0</v>
      </c>
    </row>
    <row r="997" spans="1:33" outlineLevel="1" x14ac:dyDescent="0.25">
      <c r="A997" s="796"/>
      <c r="B997" s="796"/>
      <c r="C997" s="796"/>
      <c r="D997" s="796"/>
      <c r="E997" s="796"/>
    </row>
    <row r="998" spans="1:33" ht="52.8" outlineLevel="1" x14ac:dyDescent="0.25">
      <c r="A998" s="796"/>
      <c r="B998" s="796"/>
      <c r="C998" s="796"/>
      <c r="D998" s="796"/>
      <c r="E998" s="796"/>
      <c r="H998" s="104" t="str">
        <f>'SITE 12'!$B$482</f>
        <v>CAL 6/11 ANS</v>
      </c>
      <c r="I998" s="83" t="s">
        <v>286</v>
      </c>
      <c r="J998" s="83" t="s">
        <v>285</v>
      </c>
      <c r="K998" s="83" t="s">
        <v>284</v>
      </c>
      <c r="L998" s="83" t="s">
        <v>468</v>
      </c>
      <c r="M998" s="83" t="s">
        <v>287</v>
      </c>
      <c r="N998" s="83" t="s">
        <v>298</v>
      </c>
      <c r="O998" s="911"/>
      <c r="P998" s="911"/>
    </row>
    <row r="999" spans="1:33" ht="13.8" outlineLevel="1" thickBot="1" x14ac:dyDescent="0.3">
      <c r="A999" s="796"/>
      <c r="B999" s="796"/>
      <c r="C999" s="796"/>
      <c r="D999" s="796"/>
      <c r="E999" s="796"/>
      <c r="H999" s="104" t="str">
        <f>'SITE 12'!$H$482</f>
        <v>SITE 12</v>
      </c>
      <c r="I999" s="103">
        <f>'SITE 12'!$O$583</f>
        <v>0</v>
      </c>
      <c r="J999" s="103">
        <f>'SITE 12'!$O$607</f>
        <v>0</v>
      </c>
      <c r="K999" s="103">
        <f>'SITE 12'!$O$564</f>
        <v>0</v>
      </c>
      <c r="L999" s="178" t="e">
        <f>M999/(L1013+L1012)</f>
        <v>#DIV/0!</v>
      </c>
      <c r="M999" s="103">
        <f>'SITE 12'!$O$564-'SITE 12'!$O$546-'SITE 12'!$O$515</f>
        <v>0</v>
      </c>
      <c r="N999" s="178">
        <f>'SITE 12'!$O$564-'SITE 12'!$O$546+'SITE 12'!$E$553</f>
        <v>0</v>
      </c>
      <c r="O999" s="912"/>
      <c r="P999" s="912"/>
    </row>
    <row r="1000" spans="1:33" ht="66" outlineLevel="1" x14ac:dyDescent="0.25">
      <c r="A1000" s="796"/>
      <c r="B1000" s="796"/>
      <c r="C1000" s="796"/>
      <c r="D1000" s="796"/>
      <c r="E1000" s="796"/>
      <c r="H1000" s="116"/>
      <c r="I1000" s="117" t="s">
        <v>220</v>
      </c>
      <c r="J1000" s="117" t="s">
        <v>215</v>
      </c>
      <c r="K1000" s="118" t="s">
        <v>428</v>
      </c>
      <c r="L1000" s="83" t="s">
        <v>339</v>
      </c>
      <c r="M1000" s="119" t="s">
        <v>2</v>
      </c>
      <c r="N1000" s="179" t="s">
        <v>524</v>
      </c>
      <c r="O1000" s="86" t="s">
        <v>521</v>
      </c>
      <c r="P1000" s="86" t="s">
        <v>520</v>
      </c>
      <c r="Q1000" s="86" t="s">
        <v>291</v>
      </c>
      <c r="R1000" s="86" t="s">
        <v>292</v>
      </c>
      <c r="S1000" s="81" t="s">
        <v>293</v>
      </c>
      <c r="T1000" s="81" t="s">
        <v>299</v>
      </c>
      <c r="U1000" s="81" t="s">
        <v>300</v>
      </c>
      <c r="V1000" s="81" t="s">
        <v>294</v>
      </c>
      <c r="W1000" s="81" t="s">
        <v>301</v>
      </c>
      <c r="X1000" s="81" t="s">
        <v>302</v>
      </c>
      <c r="Y1000" s="81" t="s">
        <v>296</v>
      </c>
      <c r="Z1000" s="81" t="s">
        <v>303</v>
      </c>
      <c r="AA1000" s="81" t="s">
        <v>304</v>
      </c>
      <c r="AB1000" s="81" t="s">
        <v>297</v>
      </c>
      <c r="AC1000" s="81" t="s">
        <v>305</v>
      </c>
      <c r="AD1000" s="81" t="s">
        <v>306</v>
      </c>
      <c r="AE1000" s="81" t="s">
        <v>295</v>
      </c>
      <c r="AF1000" s="81" t="s">
        <v>307</v>
      </c>
      <c r="AG1000" s="81" t="s">
        <v>308</v>
      </c>
    </row>
    <row r="1001" spans="1:33" outlineLevel="1" x14ac:dyDescent="0.25">
      <c r="A1001" s="796"/>
      <c r="B1001" s="796"/>
      <c r="C1001" s="796"/>
      <c r="D1001" s="796"/>
      <c r="E1001" s="796"/>
      <c r="H1001" s="120" t="s">
        <v>278</v>
      </c>
      <c r="I1001" s="111">
        <f>'SITE 12'!$C$487</f>
        <v>0</v>
      </c>
      <c r="J1001" s="111">
        <f>'SITE 12'!$D$487</f>
        <v>0</v>
      </c>
      <c r="K1001" s="121">
        <f>I1001*J1001</f>
        <v>0</v>
      </c>
      <c r="L1001" s="215">
        <f>K1001*10</f>
        <v>0</v>
      </c>
      <c r="M1001" s="122">
        <f>'SITE 12'!$F$487</f>
        <v>0</v>
      </c>
      <c r="N1001" s="181">
        <f>(L1001/10)*'SITE 1'!$W$8*M1001*('SITE 1'!$W$4+'SITE 1'!$X$4)</f>
        <v>0</v>
      </c>
      <c r="O1001" s="83">
        <f>IF(I1001&gt;0,J1001*7,0)</f>
        <v>0</v>
      </c>
      <c r="P1001" s="83">
        <f>IF(I1001&gt;48,3*J1001,0)</f>
        <v>0</v>
      </c>
      <c r="Q1001" s="46">
        <f>J1001*12.5</f>
        <v>0</v>
      </c>
      <c r="R1001" s="868">
        <f>IF(I1001&gt;49,((I1001/12)*J1001*11.5),(((I1001/12)-1)*J1001*11.5))</f>
        <v>0</v>
      </c>
      <c r="S1001" s="82"/>
      <c r="T1001" s="82"/>
      <c r="U1001" s="82"/>
      <c r="V1001" s="82"/>
      <c r="W1001" s="82"/>
      <c r="X1001" s="82"/>
      <c r="Y1001" s="82"/>
      <c r="Z1001" s="82"/>
      <c r="AA1001" s="82"/>
      <c r="AB1001" s="82"/>
      <c r="AC1001" s="82"/>
      <c r="AD1001" s="82"/>
      <c r="AE1001" s="82"/>
      <c r="AF1001" s="82"/>
      <c r="AG1001" s="82"/>
    </row>
    <row r="1002" spans="1:33" outlineLevel="1" x14ac:dyDescent="0.25">
      <c r="A1002" s="796"/>
      <c r="B1002" s="796"/>
      <c r="C1002" s="796"/>
      <c r="D1002" s="796"/>
      <c r="E1002" s="796"/>
      <c r="H1002" s="123" t="s">
        <v>167</v>
      </c>
      <c r="I1002" s="111">
        <f>'SITE 12'!$C$488</f>
        <v>0</v>
      </c>
      <c r="J1002" s="111">
        <f>'SITE 12'!$D$488</f>
        <v>0</v>
      </c>
      <c r="K1002" s="121">
        <f t="shared" ref="K1002:K1011" si="214">I1002*J1002</f>
        <v>0</v>
      </c>
      <c r="L1002" s="83">
        <f>K1002*10</f>
        <v>0</v>
      </c>
      <c r="M1002" s="122">
        <f>'SITE 12'!$F$488</f>
        <v>0</v>
      </c>
      <c r="N1002" s="181">
        <f>(L1002/10)*'SITE 1'!$W$7*M1002*('SITE 1'!$W$5+'SITE 1'!$X$4)</f>
        <v>0</v>
      </c>
      <c r="O1002" s="83">
        <f t="shared" ref="O1002:O1011" si="215">IF(I1002&gt;0,J1002*7,0)</f>
        <v>0</v>
      </c>
      <c r="P1002" s="83">
        <f t="shared" ref="P1002:P1011" si="216">IF(I1002&gt;48,3*J1002,0)</f>
        <v>0</v>
      </c>
      <c r="Q1002" s="46">
        <f t="shared" ref="Q1002:Q1011" si="217">J1002*12.5</f>
        <v>0</v>
      </c>
      <c r="R1002" s="868">
        <f t="shared" ref="R1002:R1011" si="218">IF(I1002&gt;49,((I1002/12)*J1002*11.5),(((I1002/12)-1)*J1002*11.5))</f>
        <v>0</v>
      </c>
      <c r="S1002" s="82"/>
      <c r="T1002" s="82"/>
      <c r="U1002" s="82"/>
      <c r="V1002" s="82"/>
      <c r="W1002" s="82"/>
      <c r="X1002" s="82"/>
      <c r="Y1002" s="82"/>
      <c r="Z1002" s="82"/>
      <c r="AA1002" s="82"/>
      <c r="AB1002" s="82"/>
      <c r="AC1002" s="82"/>
      <c r="AD1002" s="82"/>
      <c r="AE1002" s="82"/>
      <c r="AF1002" s="82"/>
      <c r="AG1002" s="82"/>
    </row>
    <row r="1003" spans="1:33" outlineLevel="1" x14ac:dyDescent="0.25">
      <c r="A1003" s="796"/>
      <c r="B1003" s="796"/>
      <c r="C1003" s="796"/>
      <c r="D1003" s="796"/>
      <c r="E1003" s="796"/>
      <c r="H1003" s="123" t="s">
        <v>8</v>
      </c>
      <c r="I1003" s="111">
        <f>'SITE 12'!$C$489</f>
        <v>0</v>
      </c>
      <c r="J1003" s="111">
        <f>'SITE 12'!$D$489</f>
        <v>0</v>
      </c>
      <c r="K1003" s="121">
        <f t="shared" si="214"/>
        <v>0</v>
      </c>
      <c r="L1003" s="83">
        <f t="shared" ref="L1003:L1008" si="219">K1003*10</f>
        <v>0</v>
      </c>
      <c r="M1003" s="122">
        <f>'SITE 12'!$F$489</f>
        <v>0</v>
      </c>
      <c r="N1003" s="181">
        <f>(L1003/10)*'SITE 1'!$W$7*M1003*('SITE 1'!$W$5+'SITE 1'!$X$4)</f>
        <v>0</v>
      </c>
      <c r="O1003" s="83">
        <f t="shared" si="215"/>
        <v>0</v>
      </c>
      <c r="P1003" s="83">
        <f t="shared" si="216"/>
        <v>0</v>
      </c>
      <c r="Q1003" s="46">
        <f t="shared" si="217"/>
        <v>0</v>
      </c>
      <c r="R1003" s="868">
        <f t="shared" si="218"/>
        <v>0</v>
      </c>
      <c r="S1003" s="82"/>
      <c r="T1003" s="82"/>
      <c r="U1003" s="82"/>
      <c r="V1003" s="82"/>
      <c r="W1003" s="82"/>
      <c r="X1003" s="82"/>
      <c r="Y1003" s="82"/>
      <c r="Z1003" s="82"/>
      <c r="AA1003" s="82"/>
      <c r="AB1003" s="82"/>
      <c r="AC1003" s="82"/>
      <c r="AD1003" s="82"/>
      <c r="AE1003" s="82"/>
      <c r="AF1003" s="82"/>
      <c r="AG1003" s="82"/>
    </row>
    <row r="1004" spans="1:33" outlineLevel="1" x14ac:dyDescent="0.25">
      <c r="A1004" s="796"/>
      <c r="B1004" s="796"/>
      <c r="C1004" s="796"/>
      <c r="D1004" s="796"/>
      <c r="E1004" s="796"/>
      <c r="H1004" s="123" t="s">
        <v>9</v>
      </c>
      <c r="I1004" s="111">
        <f>'SITE 12'!$C$490</f>
        <v>0</v>
      </c>
      <c r="J1004" s="111">
        <f>'SITE 12'!$D$490</f>
        <v>0</v>
      </c>
      <c r="K1004" s="121">
        <f t="shared" si="214"/>
        <v>0</v>
      </c>
      <c r="L1004" s="83">
        <f t="shared" si="219"/>
        <v>0</v>
      </c>
      <c r="M1004" s="122">
        <f>'SITE 12'!$F$490</f>
        <v>0</v>
      </c>
      <c r="N1004" s="181">
        <f>(L1004/10)*'SITE 1'!$W$7*M1004*('SITE 1'!$W$5+'SITE 1'!$X$4)</f>
        <v>0</v>
      </c>
      <c r="O1004" s="83">
        <f t="shared" si="215"/>
        <v>0</v>
      </c>
      <c r="P1004" s="83">
        <f t="shared" si="216"/>
        <v>0</v>
      </c>
      <c r="Q1004" s="46">
        <f t="shared" si="217"/>
        <v>0</v>
      </c>
      <c r="R1004" s="868">
        <f t="shared" si="218"/>
        <v>0</v>
      </c>
      <c r="S1004" s="82"/>
      <c r="T1004" s="82"/>
      <c r="U1004" s="82"/>
      <c r="V1004" s="82"/>
      <c r="W1004" s="82"/>
      <c r="X1004" s="82"/>
      <c r="Y1004" s="82"/>
      <c r="Z1004" s="82"/>
      <c r="AA1004" s="82"/>
      <c r="AB1004" s="82"/>
      <c r="AC1004" s="82"/>
      <c r="AD1004" s="82"/>
      <c r="AE1004" s="82"/>
      <c r="AF1004" s="82"/>
      <c r="AG1004" s="82"/>
    </row>
    <row r="1005" spans="1:33" outlineLevel="1" x14ac:dyDescent="0.25">
      <c r="A1005" s="796"/>
      <c r="B1005" s="796"/>
      <c r="C1005" s="796"/>
      <c r="D1005" s="796"/>
      <c r="E1005" s="796"/>
      <c r="H1005" s="124" t="s">
        <v>10</v>
      </c>
      <c r="I1005" s="125">
        <f>'SITE 12'!$C$491</f>
        <v>0</v>
      </c>
      <c r="J1005" s="111">
        <f>'SITE 12'!$D$491</f>
        <v>0</v>
      </c>
      <c r="K1005" s="121">
        <f t="shared" si="214"/>
        <v>0</v>
      </c>
      <c r="L1005" s="83">
        <f t="shared" si="219"/>
        <v>0</v>
      </c>
      <c r="M1005" s="122">
        <f>'SITE 12'!$F$491</f>
        <v>0</v>
      </c>
      <c r="N1005" s="181">
        <f>(L1005/10)*'SITE 1'!$W$7*M1005*('SITE 1'!$W$5+'SITE 1'!$X$4)</f>
        <v>0</v>
      </c>
      <c r="O1005" s="83">
        <f t="shared" si="215"/>
        <v>0</v>
      </c>
      <c r="P1005" s="83">
        <f t="shared" si="216"/>
        <v>0</v>
      </c>
      <c r="Q1005" s="46">
        <f t="shared" si="217"/>
        <v>0</v>
      </c>
      <c r="R1005" s="868">
        <f t="shared" si="218"/>
        <v>0</v>
      </c>
      <c r="S1005" s="82"/>
      <c r="T1005" s="82"/>
      <c r="U1005" s="82"/>
      <c r="V1005" s="82"/>
      <c r="W1005" s="82"/>
      <c r="X1005" s="82"/>
      <c r="Y1005" s="82"/>
      <c r="Z1005" s="82"/>
      <c r="AA1005" s="82"/>
      <c r="AB1005" s="82"/>
      <c r="AC1005" s="82"/>
      <c r="AD1005" s="82"/>
      <c r="AE1005" s="82"/>
      <c r="AF1005" s="82"/>
      <c r="AG1005" s="82"/>
    </row>
    <row r="1006" spans="1:33" outlineLevel="1" x14ac:dyDescent="0.25">
      <c r="A1006" s="796"/>
      <c r="B1006" s="796"/>
      <c r="C1006" s="796"/>
      <c r="D1006" s="796"/>
      <c r="E1006" s="796"/>
      <c r="H1006" s="124" t="s">
        <v>11</v>
      </c>
      <c r="I1006" s="125">
        <f>'SITE 12'!$C$492</f>
        <v>0</v>
      </c>
      <c r="J1006" s="111">
        <f>'SITE 12'!$D$492</f>
        <v>0</v>
      </c>
      <c r="K1006" s="121">
        <f t="shared" si="214"/>
        <v>0</v>
      </c>
      <c r="L1006" s="83">
        <f t="shared" si="219"/>
        <v>0</v>
      </c>
      <c r="M1006" s="122">
        <f>'SITE 12'!$F$492</f>
        <v>0</v>
      </c>
      <c r="N1006" s="181">
        <f>(L1006/10)*'SITE 1'!$W$7*M1006*('SITE 1'!$W$5+'SITE 1'!$X$4)</f>
        <v>0</v>
      </c>
      <c r="O1006" s="83">
        <f t="shared" si="215"/>
        <v>0</v>
      </c>
      <c r="P1006" s="83">
        <f t="shared" si="216"/>
        <v>0</v>
      </c>
      <c r="Q1006" s="46">
        <f t="shared" si="217"/>
        <v>0</v>
      </c>
      <c r="R1006" s="868">
        <f t="shared" si="218"/>
        <v>0</v>
      </c>
      <c r="S1006" s="82"/>
      <c r="T1006" s="82"/>
      <c r="U1006" s="82"/>
      <c r="V1006" s="82"/>
      <c r="W1006" s="82"/>
      <c r="X1006" s="82"/>
      <c r="Y1006" s="82"/>
      <c r="Z1006" s="82"/>
      <c r="AA1006" s="82"/>
      <c r="AB1006" s="82"/>
      <c r="AC1006" s="82"/>
      <c r="AD1006" s="82"/>
      <c r="AE1006" s="82"/>
      <c r="AF1006" s="82"/>
      <c r="AG1006" s="82"/>
    </row>
    <row r="1007" spans="1:33" outlineLevel="1" x14ac:dyDescent="0.25">
      <c r="A1007" s="796"/>
      <c r="B1007" s="796"/>
      <c r="C1007" s="796"/>
      <c r="D1007" s="796"/>
      <c r="E1007" s="796"/>
      <c r="H1007" s="124" t="s">
        <v>12</v>
      </c>
      <c r="I1007" s="125">
        <f>'SITE 12'!$C$493</f>
        <v>0</v>
      </c>
      <c r="J1007" s="111">
        <f>'SITE 12'!$D$493</f>
        <v>0</v>
      </c>
      <c r="K1007" s="121">
        <f t="shared" si="214"/>
        <v>0</v>
      </c>
      <c r="L1007" s="83">
        <f t="shared" si="219"/>
        <v>0</v>
      </c>
      <c r="M1007" s="122">
        <f>'SITE 12'!$F$493</f>
        <v>0</v>
      </c>
      <c r="N1007" s="181">
        <f>(L1007/10)*'SITE 1'!$W$7*M1007*('SITE 1'!$W$5+'SITE 1'!$X$4)</f>
        <v>0</v>
      </c>
      <c r="O1007" s="83">
        <f t="shared" si="215"/>
        <v>0</v>
      </c>
      <c r="P1007" s="83">
        <f t="shared" si="216"/>
        <v>0</v>
      </c>
      <c r="Q1007" s="46">
        <f t="shared" si="217"/>
        <v>0</v>
      </c>
      <c r="R1007" s="868">
        <f t="shared" si="218"/>
        <v>0</v>
      </c>
      <c r="S1007" s="82"/>
      <c r="T1007" s="82"/>
      <c r="U1007" s="82"/>
      <c r="V1007" s="82"/>
      <c r="W1007" s="82"/>
      <c r="X1007" s="82"/>
      <c r="Y1007" s="82"/>
      <c r="Z1007" s="82"/>
      <c r="AA1007" s="82"/>
      <c r="AB1007" s="82"/>
      <c r="AC1007" s="82"/>
      <c r="AD1007" s="82"/>
      <c r="AE1007" s="82"/>
      <c r="AF1007" s="82"/>
      <c r="AG1007" s="82"/>
    </row>
    <row r="1008" spans="1:33" outlineLevel="1" x14ac:dyDescent="0.25">
      <c r="A1008" s="796"/>
      <c r="B1008" s="796"/>
      <c r="C1008" s="796"/>
      <c r="D1008" s="796"/>
      <c r="E1008" s="796"/>
      <c r="H1008" s="124" t="s">
        <v>13</v>
      </c>
      <c r="I1008" s="125">
        <f>'SITE 12'!$C$494</f>
        <v>0</v>
      </c>
      <c r="J1008" s="111">
        <f>'SITE 12'!$D$494</f>
        <v>0</v>
      </c>
      <c r="K1008" s="121">
        <f t="shared" si="214"/>
        <v>0</v>
      </c>
      <c r="L1008" s="83">
        <f t="shared" si="219"/>
        <v>0</v>
      </c>
      <c r="M1008" s="122">
        <f>'SITE 12'!$F$494</f>
        <v>0</v>
      </c>
      <c r="N1008" s="181">
        <f>(L1008/10)*'SITE 1'!$W$7*M1008*('SITE 1'!$W$5+'SITE 1'!$X$4)</f>
        <v>0</v>
      </c>
      <c r="O1008" s="83">
        <f t="shared" si="215"/>
        <v>0</v>
      </c>
      <c r="P1008" s="83">
        <f t="shared" si="216"/>
        <v>0</v>
      </c>
      <c r="Q1008" s="46">
        <f t="shared" si="217"/>
        <v>0</v>
      </c>
      <c r="R1008" s="868">
        <f t="shared" si="218"/>
        <v>0</v>
      </c>
      <c r="S1008" s="82"/>
      <c r="T1008" s="82"/>
      <c r="U1008" s="82"/>
      <c r="V1008" s="82"/>
      <c r="W1008" s="82"/>
      <c r="X1008" s="82"/>
      <c r="Y1008" s="82"/>
      <c r="Z1008" s="82"/>
      <c r="AA1008" s="82"/>
      <c r="AB1008" s="82"/>
      <c r="AC1008" s="82"/>
      <c r="AD1008" s="82"/>
      <c r="AE1008" s="82"/>
      <c r="AF1008" s="82"/>
      <c r="AG1008" s="82"/>
    </row>
    <row r="1009" spans="1:33" outlineLevel="1" x14ac:dyDescent="0.25">
      <c r="A1009" s="796"/>
      <c r="B1009" s="796"/>
      <c r="C1009" s="796"/>
      <c r="D1009" s="796"/>
      <c r="E1009" s="796"/>
      <c r="H1009" s="120" t="s">
        <v>271</v>
      </c>
      <c r="I1009" s="111">
        <f>'SITE 12'!$C$495</f>
        <v>0</v>
      </c>
      <c r="J1009" s="111">
        <f>'SITE 12'!$D$495</f>
        <v>0</v>
      </c>
      <c r="K1009" s="121">
        <f t="shared" si="214"/>
        <v>0</v>
      </c>
      <c r="L1009" s="215">
        <f>K1009*10</f>
        <v>0</v>
      </c>
      <c r="M1009" s="122">
        <f>'SITE 12'!$F$495</f>
        <v>0</v>
      </c>
      <c r="N1009" s="181">
        <f>(L1009/10)*'SITE 1'!$W$8*M1009*('SITE 1'!$W$4+'SITE 1'!$X$4)</f>
        <v>0</v>
      </c>
      <c r="O1009" s="83">
        <f t="shared" si="215"/>
        <v>0</v>
      </c>
      <c r="P1009" s="83">
        <f t="shared" si="216"/>
        <v>0</v>
      </c>
      <c r="Q1009" s="46">
        <f t="shared" si="217"/>
        <v>0</v>
      </c>
      <c r="R1009" s="868">
        <f t="shared" si="218"/>
        <v>0</v>
      </c>
      <c r="S1009" s="82"/>
      <c r="T1009" s="82"/>
      <c r="U1009" s="82"/>
      <c r="V1009" s="82"/>
      <c r="W1009" s="82"/>
      <c r="X1009" s="82"/>
      <c r="Y1009" s="82"/>
      <c r="Z1009" s="82"/>
      <c r="AA1009" s="82"/>
      <c r="AB1009" s="82"/>
      <c r="AC1009" s="82"/>
      <c r="AD1009" s="82"/>
      <c r="AE1009" s="82"/>
      <c r="AF1009" s="82"/>
      <c r="AG1009" s="82"/>
    </row>
    <row r="1010" spans="1:33" outlineLevel="1" x14ac:dyDescent="0.25">
      <c r="A1010" s="796"/>
      <c r="B1010" s="796"/>
      <c r="C1010" s="796"/>
      <c r="D1010" s="796"/>
      <c r="E1010" s="796"/>
      <c r="H1010" s="126" t="s">
        <v>171</v>
      </c>
      <c r="I1010" s="111">
        <f>'SITE 12'!$C$496</f>
        <v>0</v>
      </c>
      <c r="J1010" s="111">
        <f>'SITE 12'!$D$496</f>
        <v>0</v>
      </c>
      <c r="K1010" s="121">
        <f t="shared" si="214"/>
        <v>0</v>
      </c>
      <c r="L1010" s="83">
        <f>K1010*10</f>
        <v>0</v>
      </c>
      <c r="M1010" s="122">
        <f>'SITE 12'!$F$496</f>
        <v>0</v>
      </c>
      <c r="N1010" s="181">
        <f>(L1010/10)*'SITE 1'!$W$7*M1010*('SITE 1'!$W$5+'SITE 1'!$X$4)</f>
        <v>0</v>
      </c>
      <c r="O1010" s="83">
        <f t="shared" si="215"/>
        <v>0</v>
      </c>
      <c r="P1010" s="83">
        <f t="shared" si="216"/>
        <v>0</v>
      </c>
      <c r="Q1010" s="46">
        <f t="shared" si="217"/>
        <v>0</v>
      </c>
      <c r="R1010" s="868">
        <f t="shared" si="218"/>
        <v>0</v>
      </c>
      <c r="S1010" s="82"/>
      <c r="T1010" s="82"/>
      <c r="U1010" s="82"/>
      <c r="V1010" s="82"/>
      <c r="W1010" s="82"/>
      <c r="X1010" s="82"/>
      <c r="Y1010" s="82"/>
      <c r="Z1010" s="82"/>
      <c r="AA1010" s="82"/>
      <c r="AB1010" s="82"/>
      <c r="AC1010" s="82"/>
      <c r="AD1010" s="82"/>
      <c r="AE1010" s="82"/>
      <c r="AF1010" s="82"/>
      <c r="AG1010" s="82"/>
    </row>
    <row r="1011" spans="1:33" ht="13.8" outlineLevel="1" thickBot="1" x14ac:dyDescent="0.3">
      <c r="A1011" s="796"/>
      <c r="B1011" s="796"/>
      <c r="C1011" s="796"/>
      <c r="D1011" s="796"/>
      <c r="E1011" s="796"/>
      <c r="H1011" s="126" t="s">
        <v>172</v>
      </c>
      <c r="I1011" s="111">
        <f>'SITE 12'!$C$497</f>
        <v>0</v>
      </c>
      <c r="J1011" s="111">
        <f>'SITE 12'!$D$497</f>
        <v>0</v>
      </c>
      <c r="K1011" s="121">
        <f t="shared" si="214"/>
        <v>0</v>
      </c>
      <c r="L1011" s="83">
        <f>K1011*10</f>
        <v>0</v>
      </c>
      <c r="M1011" s="122">
        <f>'SITE 12'!$F$497</f>
        <v>0</v>
      </c>
      <c r="N1011" s="181">
        <f>(L1011/10)*'SITE 1'!$W$7*M1011*('SITE 1'!$W$5+'SITE 1'!$X$4)</f>
        <v>0</v>
      </c>
      <c r="O1011" s="83">
        <f t="shared" si="215"/>
        <v>0</v>
      </c>
      <c r="P1011" s="83">
        <f t="shared" si="216"/>
        <v>0</v>
      </c>
      <c r="Q1011" s="46">
        <f t="shared" si="217"/>
        <v>0</v>
      </c>
      <c r="R1011" s="868">
        <f t="shared" si="218"/>
        <v>0</v>
      </c>
      <c r="S1011" s="82"/>
      <c r="T1011" s="82"/>
      <c r="U1011" s="82"/>
      <c r="V1011" s="82"/>
      <c r="W1011" s="82"/>
      <c r="X1011" s="82"/>
      <c r="Y1011" s="82"/>
      <c r="Z1011" s="82"/>
      <c r="AA1011" s="82"/>
      <c r="AB1011" s="82"/>
      <c r="AC1011" s="82"/>
      <c r="AD1011" s="82"/>
      <c r="AE1011" s="82"/>
      <c r="AF1011" s="82"/>
      <c r="AG1011" s="82"/>
    </row>
    <row r="1012" spans="1:33" outlineLevel="1" x14ac:dyDescent="0.25">
      <c r="A1012" s="796"/>
      <c r="B1012" s="796"/>
      <c r="C1012" s="796"/>
      <c r="D1012" s="796"/>
      <c r="E1012" s="796"/>
      <c r="H1012" s="127" t="s">
        <v>214</v>
      </c>
      <c r="I1012" s="128">
        <f>'SITE 12'!$C$498</f>
        <v>0</v>
      </c>
      <c r="J1012" s="129">
        <f>'SITE 12'!$D$498</f>
        <v>0</v>
      </c>
      <c r="K1012" s="130">
        <f>K1001+K1009</f>
        <v>0</v>
      </c>
      <c r="L1012" s="212">
        <f>L1001+L1009</f>
        <v>0</v>
      </c>
      <c r="M1012" s="131" t="e">
        <f>'SITE 12'!$F$498</f>
        <v>#DIV/0!</v>
      </c>
      <c r="N1012" s="183">
        <f>'SITE 12'!$G$498</f>
        <v>0</v>
      </c>
      <c r="O1012" s="83"/>
      <c r="P1012" s="83"/>
      <c r="Q1012" s="82"/>
      <c r="R1012" s="82"/>
      <c r="S1012" s="82"/>
      <c r="T1012" s="82"/>
      <c r="U1012" s="82"/>
      <c r="V1012" s="82"/>
      <c r="W1012" s="82"/>
      <c r="X1012" s="82"/>
      <c r="Y1012" s="82"/>
      <c r="Z1012" s="82"/>
      <c r="AA1012" s="82"/>
      <c r="AB1012" s="82"/>
      <c r="AC1012" s="82"/>
      <c r="AD1012" s="82"/>
      <c r="AE1012" s="82"/>
      <c r="AF1012" s="82"/>
      <c r="AG1012" s="82"/>
    </row>
    <row r="1013" spans="1:33" ht="27" outlineLevel="1" thickBot="1" x14ac:dyDescent="0.3">
      <c r="A1013" s="796"/>
      <c r="B1013" s="796"/>
      <c r="C1013" s="796"/>
      <c r="D1013" s="796"/>
      <c r="E1013" s="796"/>
      <c r="H1013" s="132" t="s">
        <v>213</v>
      </c>
      <c r="I1013" s="133">
        <f>'SITE 12'!$C$499</f>
        <v>0</v>
      </c>
      <c r="J1013" s="134">
        <f>'SITE 12'!$D$499</f>
        <v>0</v>
      </c>
      <c r="K1013" s="135">
        <f>SUM(K1001:K1011)-K1012</f>
        <v>0</v>
      </c>
      <c r="L1013" s="212">
        <f>L1002+L1003+L1004+L1005+L1006+L1007+L1008+L1010+L1011</f>
        <v>0</v>
      </c>
      <c r="M1013" s="136" t="e">
        <f>'SITE 12'!$F$499</f>
        <v>#DIV/0!</v>
      </c>
      <c r="N1013" s="183">
        <f>'SITE 12'!$G$499</f>
        <v>0</v>
      </c>
      <c r="O1013" s="93">
        <f>SUM(O1001:O1011)</f>
        <v>0</v>
      </c>
      <c r="P1013" s="93">
        <f>SUM(P1001:P1011)</f>
        <v>0</v>
      </c>
      <c r="Q1013" s="93">
        <f>SUM(Q1001:Q1011)</f>
        <v>0</v>
      </c>
      <c r="R1013" s="93">
        <f>SUM(R1001:R1011)</f>
        <v>0</v>
      </c>
      <c r="S1013" s="93">
        <f>'SITE 12'!$C$521</f>
        <v>0</v>
      </c>
      <c r="T1013" s="93" t="e">
        <f>'SITE 12'!$D$521</f>
        <v>#DIV/0!</v>
      </c>
      <c r="U1013" s="93">
        <f>'SITE 12'!$E$521</f>
        <v>0</v>
      </c>
      <c r="V1013" s="93">
        <f>'SITE 12'!$C$539</f>
        <v>0</v>
      </c>
      <c r="W1013" s="93" t="e">
        <f>'SITE 12'!$D$539</f>
        <v>#DIV/0!</v>
      </c>
      <c r="X1013" s="93">
        <f>'SITE 12'!$E$539</f>
        <v>0</v>
      </c>
      <c r="Y1013" s="93">
        <f>'SITE 12'!$C$515</f>
        <v>0</v>
      </c>
      <c r="Z1013" s="93" t="e">
        <f>'SITE 12'!$D$515</f>
        <v>#DIV/0!</v>
      </c>
      <c r="AA1013" s="93">
        <f>'SITE 12'!$E$515</f>
        <v>0</v>
      </c>
      <c r="AB1013" s="93">
        <f>'SITE 12'!$C$545</f>
        <v>0</v>
      </c>
      <c r="AC1013" s="93" t="e">
        <f>'SITE 12'!$D$545</f>
        <v>#DIV/0!</v>
      </c>
      <c r="AD1013" s="93">
        <f>'SITE 12'!$E$545</f>
        <v>0</v>
      </c>
      <c r="AE1013" s="93">
        <f>'SITE 12'!$C$553</f>
        <v>0</v>
      </c>
      <c r="AF1013" s="93" t="e">
        <f>'SITE 12'!$D$553</f>
        <v>#DIV/0!</v>
      </c>
      <c r="AG1013" s="93">
        <f>'SITE 12'!$E$553</f>
        <v>0</v>
      </c>
    </row>
    <row r="1014" spans="1:33" outlineLevel="1" x14ac:dyDescent="0.25">
      <c r="A1014" s="796"/>
      <c r="B1014" s="796"/>
      <c r="C1014" s="796"/>
      <c r="D1014" s="796"/>
      <c r="E1014" s="796"/>
    </row>
    <row r="1015" spans="1:33" ht="52.8" outlineLevel="1" x14ac:dyDescent="0.25">
      <c r="A1015" s="796"/>
      <c r="B1015" s="796"/>
      <c r="C1015" s="796"/>
      <c r="D1015" s="796"/>
      <c r="E1015" s="796"/>
      <c r="H1015" s="104" t="str">
        <f>'SITE 13'!$B$482</f>
        <v>CAL 6/11 ANS</v>
      </c>
      <c r="I1015" s="83" t="s">
        <v>286</v>
      </c>
      <c r="J1015" s="83" t="s">
        <v>285</v>
      </c>
      <c r="K1015" s="83" t="s">
        <v>284</v>
      </c>
      <c r="L1015" s="83" t="s">
        <v>468</v>
      </c>
      <c r="M1015" s="83" t="s">
        <v>287</v>
      </c>
      <c r="N1015" s="83" t="s">
        <v>298</v>
      </c>
      <c r="O1015" s="911"/>
      <c r="P1015" s="911"/>
    </row>
    <row r="1016" spans="1:33" ht="13.8" outlineLevel="1" thickBot="1" x14ac:dyDescent="0.3">
      <c r="A1016" s="796"/>
      <c r="B1016" s="796"/>
      <c r="C1016" s="796"/>
      <c r="D1016" s="796"/>
      <c r="E1016" s="796"/>
      <c r="H1016" s="104" t="str">
        <f>'SITE 13'!$H$482</f>
        <v>SITE 13</v>
      </c>
      <c r="I1016" s="103">
        <f>'SITE 13'!$O$583</f>
        <v>0</v>
      </c>
      <c r="J1016" s="103">
        <f>'SITE 13'!$O$607</f>
        <v>0</v>
      </c>
      <c r="K1016" s="103">
        <f>'SITE 13'!$O$564</f>
        <v>0</v>
      </c>
      <c r="L1016" s="178" t="e">
        <f>M1016/(L1030+L1029)</f>
        <v>#DIV/0!</v>
      </c>
      <c r="M1016" s="103">
        <f>'SITE 13'!$O$564-'SITE 13'!$O$546-'SITE 13'!$O$515</f>
        <v>0</v>
      </c>
      <c r="N1016" s="178">
        <f>'SITE 13'!$O$564-'SITE 13'!$O$546+'SITE 13'!$E$553</f>
        <v>0</v>
      </c>
      <c r="O1016" s="912"/>
      <c r="P1016" s="912"/>
    </row>
    <row r="1017" spans="1:33" ht="66" outlineLevel="1" x14ac:dyDescent="0.25">
      <c r="A1017" s="796"/>
      <c r="B1017" s="796"/>
      <c r="C1017" s="796"/>
      <c r="D1017" s="796"/>
      <c r="E1017" s="796"/>
      <c r="H1017" s="116"/>
      <c r="I1017" s="117" t="s">
        <v>220</v>
      </c>
      <c r="J1017" s="117" t="s">
        <v>215</v>
      </c>
      <c r="K1017" s="118" t="s">
        <v>428</v>
      </c>
      <c r="L1017" s="83" t="s">
        <v>339</v>
      </c>
      <c r="M1017" s="119" t="s">
        <v>2</v>
      </c>
      <c r="N1017" s="179" t="s">
        <v>524</v>
      </c>
      <c r="O1017" s="86" t="s">
        <v>521</v>
      </c>
      <c r="P1017" s="86" t="s">
        <v>520</v>
      </c>
      <c r="Q1017" s="86" t="s">
        <v>291</v>
      </c>
      <c r="R1017" s="86" t="s">
        <v>292</v>
      </c>
      <c r="S1017" s="81" t="s">
        <v>293</v>
      </c>
      <c r="T1017" s="81" t="s">
        <v>299</v>
      </c>
      <c r="U1017" s="81" t="s">
        <v>300</v>
      </c>
      <c r="V1017" s="81" t="s">
        <v>294</v>
      </c>
      <c r="W1017" s="81" t="s">
        <v>301</v>
      </c>
      <c r="X1017" s="81" t="s">
        <v>302</v>
      </c>
      <c r="Y1017" s="81" t="s">
        <v>296</v>
      </c>
      <c r="Z1017" s="81" t="s">
        <v>303</v>
      </c>
      <c r="AA1017" s="81" t="s">
        <v>304</v>
      </c>
      <c r="AB1017" s="81" t="s">
        <v>297</v>
      </c>
      <c r="AC1017" s="81" t="s">
        <v>305</v>
      </c>
      <c r="AD1017" s="81" t="s">
        <v>306</v>
      </c>
      <c r="AE1017" s="81" t="s">
        <v>295</v>
      </c>
      <c r="AF1017" s="81" t="s">
        <v>307</v>
      </c>
      <c r="AG1017" s="81" t="s">
        <v>308</v>
      </c>
    </row>
    <row r="1018" spans="1:33" outlineLevel="1" x14ac:dyDescent="0.25">
      <c r="A1018" s="796"/>
      <c r="B1018" s="796"/>
      <c r="C1018" s="796"/>
      <c r="D1018" s="796"/>
      <c r="E1018" s="796"/>
      <c r="H1018" s="120" t="s">
        <v>278</v>
      </c>
      <c r="I1018" s="111">
        <f>'SITE 13'!$C$487</f>
        <v>0</v>
      </c>
      <c r="J1018" s="111">
        <f>'SITE 13'!$D$487</f>
        <v>0</v>
      </c>
      <c r="K1018" s="121">
        <f>I1018*J1018</f>
        <v>0</v>
      </c>
      <c r="L1018" s="215">
        <f>K1018*10</f>
        <v>0</v>
      </c>
      <c r="M1018" s="122">
        <f>'SITE 13'!$F$487</f>
        <v>0</v>
      </c>
      <c r="N1018" s="181">
        <f>(L1018/10)*'SITE 1'!$W$8*M1018*('SITE 1'!$W$4+'SITE 1'!$X$4)</f>
        <v>0</v>
      </c>
      <c r="O1018" s="83">
        <f>IF(I1018&gt;0,J1018*7,0)</f>
        <v>0</v>
      </c>
      <c r="P1018" s="83">
        <f>IF(I1018&gt;48,3*J1018,0)</f>
        <v>0</v>
      </c>
      <c r="Q1018" s="46">
        <f>J1018*12.5</f>
        <v>0</v>
      </c>
      <c r="R1018" s="868">
        <f>IF(I1018&gt;49,((I1018/12)*J1018*11.5),(((I1018/12)-1)*J1018*11.5))</f>
        <v>0</v>
      </c>
      <c r="S1018" s="82"/>
      <c r="T1018" s="82"/>
      <c r="U1018" s="82"/>
      <c r="V1018" s="82"/>
      <c r="W1018" s="82"/>
      <c r="X1018" s="82"/>
      <c r="Y1018" s="82"/>
      <c r="Z1018" s="82"/>
      <c r="AA1018" s="82"/>
      <c r="AB1018" s="82"/>
      <c r="AC1018" s="82"/>
      <c r="AD1018" s="82"/>
      <c r="AE1018" s="82"/>
      <c r="AF1018" s="82"/>
      <c r="AG1018" s="82"/>
    </row>
    <row r="1019" spans="1:33" outlineLevel="1" x14ac:dyDescent="0.25">
      <c r="A1019" s="796"/>
      <c r="B1019" s="796"/>
      <c r="C1019" s="796"/>
      <c r="D1019" s="796"/>
      <c r="E1019" s="796"/>
      <c r="H1019" s="123" t="s">
        <v>167</v>
      </c>
      <c r="I1019" s="111">
        <f>'SITE 13'!$C$488</f>
        <v>0</v>
      </c>
      <c r="J1019" s="111">
        <f>'SITE 13'!$D$488</f>
        <v>0</v>
      </c>
      <c r="K1019" s="121">
        <f t="shared" ref="K1019:K1028" si="220">I1019*J1019</f>
        <v>0</v>
      </c>
      <c r="L1019" s="83">
        <f>K1019*10</f>
        <v>0</v>
      </c>
      <c r="M1019" s="122">
        <f>'SITE 13'!$F$488</f>
        <v>0</v>
      </c>
      <c r="N1019" s="181">
        <f>(L1019/10)*'SITE 1'!$W$7*M1019*('SITE 1'!$W$5+'SITE 1'!$X$4)</f>
        <v>0</v>
      </c>
      <c r="O1019" s="83">
        <f t="shared" ref="O1019:O1028" si="221">IF(I1019&gt;0,J1019*7,0)</f>
        <v>0</v>
      </c>
      <c r="P1019" s="83">
        <f t="shared" ref="P1019:P1028" si="222">IF(I1019&gt;48,3*J1019,0)</f>
        <v>0</v>
      </c>
      <c r="Q1019" s="46">
        <f t="shared" ref="Q1019:Q1028" si="223">J1019*12.5</f>
        <v>0</v>
      </c>
      <c r="R1019" s="868">
        <f t="shared" ref="R1019:R1028" si="224">IF(I1019&gt;49,((I1019/12)*J1019*11.5),(((I1019/12)-1)*J1019*11.5))</f>
        <v>0</v>
      </c>
      <c r="S1019" s="82"/>
      <c r="T1019" s="82"/>
      <c r="U1019" s="82"/>
      <c r="V1019" s="82"/>
      <c r="W1019" s="82"/>
      <c r="X1019" s="82"/>
      <c r="Y1019" s="82"/>
      <c r="Z1019" s="82"/>
      <c r="AA1019" s="82"/>
      <c r="AB1019" s="82"/>
      <c r="AC1019" s="82"/>
      <c r="AD1019" s="82"/>
      <c r="AE1019" s="82"/>
      <c r="AF1019" s="82"/>
      <c r="AG1019" s="82"/>
    </row>
    <row r="1020" spans="1:33" outlineLevel="1" x14ac:dyDescent="0.25">
      <c r="A1020" s="796"/>
      <c r="B1020" s="796"/>
      <c r="C1020" s="796"/>
      <c r="D1020" s="796"/>
      <c r="E1020" s="796"/>
      <c r="H1020" s="123" t="s">
        <v>8</v>
      </c>
      <c r="I1020" s="111">
        <f>'SITE 13'!$C$489</f>
        <v>0</v>
      </c>
      <c r="J1020" s="111">
        <f>'SITE 13'!$D$489</f>
        <v>0</v>
      </c>
      <c r="K1020" s="121">
        <f t="shared" si="220"/>
        <v>0</v>
      </c>
      <c r="L1020" s="83">
        <f t="shared" ref="L1020:L1025" si="225">K1020*10</f>
        <v>0</v>
      </c>
      <c r="M1020" s="122">
        <f>'SITE 13'!$F$489</f>
        <v>0</v>
      </c>
      <c r="N1020" s="181">
        <f>(L1020/10)*'SITE 1'!$W$7*M1020*('SITE 1'!$W$5+'SITE 1'!$X$4)</f>
        <v>0</v>
      </c>
      <c r="O1020" s="83">
        <f t="shared" si="221"/>
        <v>0</v>
      </c>
      <c r="P1020" s="83">
        <f t="shared" si="222"/>
        <v>0</v>
      </c>
      <c r="Q1020" s="46">
        <f t="shared" si="223"/>
        <v>0</v>
      </c>
      <c r="R1020" s="868">
        <f t="shared" si="224"/>
        <v>0</v>
      </c>
      <c r="S1020" s="82"/>
      <c r="T1020" s="82"/>
      <c r="U1020" s="82"/>
      <c r="V1020" s="82"/>
      <c r="W1020" s="82"/>
      <c r="X1020" s="82"/>
      <c r="Y1020" s="82"/>
      <c r="Z1020" s="82"/>
      <c r="AA1020" s="82"/>
      <c r="AB1020" s="82"/>
      <c r="AC1020" s="82"/>
      <c r="AD1020" s="82"/>
      <c r="AE1020" s="82"/>
      <c r="AF1020" s="82"/>
      <c r="AG1020" s="82"/>
    </row>
    <row r="1021" spans="1:33" outlineLevel="1" x14ac:dyDescent="0.25">
      <c r="A1021" s="796"/>
      <c r="B1021" s="796"/>
      <c r="C1021" s="796"/>
      <c r="D1021" s="796"/>
      <c r="E1021" s="796"/>
      <c r="H1021" s="123" t="s">
        <v>9</v>
      </c>
      <c r="I1021" s="111">
        <f>'SITE 13'!$C$490</f>
        <v>0</v>
      </c>
      <c r="J1021" s="111">
        <f>'SITE 13'!$D$490</f>
        <v>0</v>
      </c>
      <c r="K1021" s="121">
        <f t="shared" si="220"/>
        <v>0</v>
      </c>
      <c r="L1021" s="83">
        <f t="shared" si="225"/>
        <v>0</v>
      </c>
      <c r="M1021" s="122">
        <f>'SITE 13'!$F$490</f>
        <v>0</v>
      </c>
      <c r="N1021" s="181">
        <f>(L1021/10)*'SITE 1'!$W$7*M1021*('SITE 1'!$W$5+'SITE 1'!$X$4)</f>
        <v>0</v>
      </c>
      <c r="O1021" s="83">
        <f t="shared" si="221"/>
        <v>0</v>
      </c>
      <c r="P1021" s="83">
        <f t="shared" si="222"/>
        <v>0</v>
      </c>
      <c r="Q1021" s="46">
        <f t="shared" si="223"/>
        <v>0</v>
      </c>
      <c r="R1021" s="868">
        <f t="shared" si="224"/>
        <v>0</v>
      </c>
      <c r="S1021" s="82"/>
      <c r="T1021" s="82"/>
      <c r="U1021" s="82"/>
      <c r="V1021" s="82"/>
      <c r="W1021" s="82"/>
      <c r="X1021" s="82"/>
      <c r="Y1021" s="82"/>
      <c r="Z1021" s="82"/>
      <c r="AA1021" s="82"/>
      <c r="AB1021" s="82"/>
      <c r="AC1021" s="82"/>
      <c r="AD1021" s="82"/>
      <c r="AE1021" s="82"/>
      <c r="AF1021" s="82"/>
      <c r="AG1021" s="82"/>
    </row>
    <row r="1022" spans="1:33" outlineLevel="1" x14ac:dyDescent="0.25">
      <c r="A1022" s="796"/>
      <c r="B1022" s="796"/>
      <c r="C1022" s="796"/>
      <c r="D1022" s="796"/>
      <c r="E1022" s="796"/>
      <c r="H1022" s="124" t="s">
        <v>10</v>
      </c>
      <c r="I1022" s="125">
        <f>'SITE 13'!$C$491</f>
        <v>0</v>
      </c>
      <c r="J1022" s="111">
        <f>'SITE 13'!$D$491</f>
        <v>0</v>
      </c>
      <c r="K1022" s="121">
        <f t="shared" si="220"/>
        <v>0</v>
      </c>
      <c r="L1022" s="83">
        <f t="shared" si="225"/>
        <v>0</v>
      </c>
      <c r="M1022" s="122">
        <f>'SITE 13'!$F$491</f>
        <v>0</v>
      </c>
      <c r="N1022" s="181">
        <f>(L1022/10)*'SITE 1'!$W$7*M1022*('SITE 1'!$W$5+'SITE 1'!$X$4)</f>
        <v>0</v>
      </c>
      <c r="O1022" s="83">
        <f t="shared" si="221"/>
        <v>0</v>
      </c>
      <c r="P1022" s="83">
        <f t="shared" si="222"/>
        <v>0</v>
      </c>
      <c r="Q1022" s="46">
        <f t="shared" si="223"/>
        <v>0</v>
      </c>
      <c r="R1022" s="868">
        <f t="shared" si="224"/>
        <v>0</v>
      </c>
      <c r="S1022" s="82"/>
      <c r="T1022" s="82"/>
      <c r="U1022" s="82"/>
      <c r="V1022" s="82"/>
      <c r="W1022" s="82"/>
      <c r="X1022" s="82"/>
      <c r="Y1022" s="82"/>
      <c r="Z1022" s="82"/>
      <c r="AA1022" s="82"/>
      <c r="AB1022" s="82"/>
      <c r="AC1022" s="82"/>
      <c r="AD1022" s="82"/>
      <c r="AE1022" s="82"/>
      <c r="AF1022" s="82"/>
      <c r="AG1022" s="82"/>
    </row>
    <row r="1023" spans="1:33" outlineLevel="1" x14ac:dyDescent="0.25">
      <c r="A1023" s="796"/>
      <c r="B1023" s="796"/>
      <c r="C1023" s="796"/>
      <c r="D1023" s="796"/>
      <c r="E1023" s="796"/>
      <c r="H1023" s="124" t="s">
        <v>11</v>
      </c>
      <c r="I1023" s="125">
        <f>'SITE 13'!$C$492</f>
        <v>0</v>
      </c>
      <c r="J1023" s="111">
        <f>'SITE 13'!$D$492</f>
        <v>0</v>
      </c>
      <c r="K1023" s="121">
        <f t="shared" si="220"/>
        <v>0</v>
      </c>
      <c r="L1023" s="83">
        <f t="shared" si="225"/>
        <v>0</v>
      </c>
      <c r="M1023" s="122">
        <f>'SITE 13'!$F$492</f>
        <v>0</v>
      </c>
      <c r="N1023" s="181">
        <f>(L1023/10)*'SITE 1'!$W$7*M1023*('SITE 1'!$W$5+'SITE 1'!$X$4)</f>
        <v>0</v>
      </c>
      <c r="O1023" s="83">
        <f t="shared" si="221"/>
        <v>0</v>
      </c>
      <c r="P1023" s="83">
        <f t="shared" si="222"/>
        <v>0</v>
      </c>
      <c r="Q1023" s="46">
        <f t="shared" si="223"/>
        <v>0</v>
      </c>
      <c r="R1023" s="868">
        <f t="shared" si="224"/>
        <v>0</v>
      </c>
      <c r="S1023" s="82"/>
      <c r="T1023" s="82"/>
      <c r="U1023" s="82"/>
      <c r="V1023" s="82"/>
      <c r="W1023" s="82"/>
      <c r="X1023" s="82"/>
      <c r="Y1023" s="82"/>
      <c r="Z1023" s="82"/>
      <c r="AA1023" s="82"/>
      <c r="AB1023" s="82"/>
      <c r="AC1023" s="82"/>
      <c r="AD1023" s="82"/>
      <c r="AE1023" s="82"/>
      <c r="AF1023" s="82"/>
      <c r="AG1023" s="82"/>
    </row>
    <row r="1024" spans="1:33" outlineLevel="1" x14ac:dyDescent="0.25">
      <c r="A1024" s="796"/>
      <c r="B1024" s="796"/>
      <c r="C1024" s="796"/>
      <c r="D1024" s="796"/>
      <c r="E1024" s="796"/>
      <c r="H1024" s="124" t="s">
        <v>12</v>
      </c>
      <c r="I1024" s="125">
        <f>'SITE 13'!$C$493</f>
        <v>0</v>
      </c>
      <c r="J1024" s="111">
        <f>'SITE 13'!$D$493</f>
        <v>0</v>
      </c>
      <c r="K1024" s="121">
        <f t="shared" si="220"/>
        <v>0</v>
      </c>
      <c r="L1024" s="83">
        <f t="shared" si="225"/>
        <v>0</v>
      </c>
      <c r="M1024" s="122">
        <f>'SITE 13'!$F$493</f>
        <v>0</v>
      </c>
      <c r="N1024" s="181">
        <f>(L1024/10)*'SITE 1'!$W$7*M1024*('SITE 1'!$W$5+'SITE 1'!$X$4)</f>
        <v>0</v>
      </c>
      <c r="O1024" s="83">
        <f t="shared" si="221"/>
        <v>0</v>
      </c>
      <c r="P1024" s="83">
        <f t="shared" si="222"/>
        <v>0</v>
      </c>
      <c r="Q1024" s="46">
        <f t="shared" si="223"/>
        <v>0</v>
      </c>
      <c r="R1024" s="868">
        <f t="shared" si="224"/>
        <v>0</v>
      </c>
      <c r="S1024" s="82"/>
      <c r="T1024" s="82"/>
      <c r="U1024" s="82"/>
      <c r="V1024" s="82"/>
      <c r="W1024" s="82"/>
      <c r="X1024" s="82"/>
      <c r="Y1024" s="82"/>
      <c r="Z1024" s="82"/>
      <c r="AA1024" s="82"/>
      <c r="AB1024" s="82"/>
      <c r="AC1024" s="82"/>
      <c r="AD1024" s="82"/>
      <c r="AE1024" s="82"/>
      <c r="AF1024" s="82"/>
      <c r="AG1024" s="82"/>
    </row>
    <row r="1025" spans="1:33" outlineLevel="1" x14ac:dyDescent="0.25">
      <c r="A1025" s="796"/>
      <c r="B1025" s="796"/>
      <c r="C1025" s="796"/>
      <c r="D1025" s="796"/>
      <c r="E1025" s="796"/>
      <c r="H1025" s="124" t="s">
        <v>13</v>
      </c>
      <c r="I1025" s="125">
        <f>'SITE 13'!$C$494</f>
        <v>0</v>
      </c>
      <c r="J1025" s="111">
        <f>'SITE 13'!$D$494</f>
        <v>0</v>
      </c>
      <c r="K1025" s="121">
        <f t="shared" si="220"/>
        <v>0</v>
      </c>
      <c r="L1025" s="83">
        <f t="shared" si="225"/>
        <v>0</v>
      </c>
      <c r="M1025" s="122">
        <f>'SITE 13'!$F$494</f>
        <v>0</v>
      </c>
      <c r="N1025" s="181">
        <f>(L1025/10)*'SITE 1'!$W$7*M1025*('SITE 1'!$W$5+'SITE 1'!$X$4)</f>
        <v>0</v>
      </c>
      <c r="O1025" s="83">
        <f t="shared" si="221"/>
        <v>0</v>
      </c>
      <c r="P1025" s="83">
        <f t="shared" si="222"/>
        <v>0</v>
      </c>
      <c r="Q1025" s="46">
        <f t="shared" si="223"/>
        <v>0</v>
      </c>
      <c r="R1025" s="868">
        <f t="shared" si="224"/>
        <v>0</v>
      </c>
      <c r="S1025" s="82"/>
      <c r="T1025" s="82"/>
      <c r="U1025" s="82"/>
      <c r="V1025" s="82"/>
      <c r="W1025" s="82"/>
      <c r="X1025" s="82"/>
      <c r="Y1025" s="82"/>
      <c r="Z1025" s="82"/>
      <c r="AA1025" s="82"/>
      <c r="AB1025" s="82"/>
      <c r="AC1025" s="82"/>
      <c r="AD1025" s="82"/>
      <c r="AE1025" s="82"/>
      <c r="AF1025" s="82"/>
      <c r="AG1025" s="82"/>
    </row>
    <row r="1026" spans="1:33" outlineLevel="1" x14ac:dyDescent="0.25">
      <c r="A1026" s="796"/>
      <c r="B1026" s="796"/>
      <c r="C1026" s="796"/>
      <c r="D1026" s="796"/>
      <c r="E1026" s="796"/>
      <c r="H1026" s="120" t="s">
        <v>271</v>
      </c>
      <c r="I1026" s="111">
        <f>'SITE 13'!$C$495</f>
        <v>0</v>
      </c>
      <c r="J1026" s="111">
        <f>'SITE 13'!$D$495</f>
        <v>0</v>
      </c>
      <c r="K1026" s="121">
        <f t="shared" si="220"/>
        <v>0</v>
      </c>
      <c r="L1026" s="215">
        <f>K1026*10</f>
        <v>0</v>
      </c>
      <c r="M1026" s="122">
        <f>'SITE 13'!$F$495</f>
        <v>0</v>
      </c>
      <c r="N1026" s="181">
        <f>(L1026/10)*'SITE 1'!$W$8*M1026*('SITE 1'!$W$4+'SITE 1'!$X$4)</f>
        <v>0</v>
      </c>
      <c r="O1026" s="83">
        <f t="shared" si="221"/>
        <v>0</v>
      </c>
      <c r="P1026" s="83">
        <f t="shared" si="222"/>
        <v>0</v>
      </c>
      <c r="Q1026" s="46">
        <f t="shared" si="223"/>
        <v>0</v>
      </c>
      <c r="R1026" s="868">
        <f t="shared" si="224"/>
        <v>0</v>
      </c>
      <c r="S1026" s="82"/>
      <c r="T1026" s="82"/>
      <c r="U1026" s="82"/>
      <c r="V1026" s="82"/>
      <c r="W1026" s="82"/>
      <c r="X1026" s="82"/>
      <c r="Y1026" s="82"/>
      <c r="Z1026" s="82"/>
      <c r="AA1026" s="82"/>
      <c r="AB1026" s="82"/>
      <c r="AC1026" s="82"/>
      <c r="AD1026" s="82"/>
      <c r="AE1026" s="82"/>
      <c r="AF1026" s="82"/>
      <c r="AG1026" s="82"/>
    </row>
    <row r="1027" spans="1:33" outlineLevel="1" x14ac:dyDescent="0.25">
      <c r="A1027" s="796"/>
      <c r="B1027" s="796"/>
      <c r="C1027" s="796"/>
      <c r="D1027" s="796"/>
      <c r="E1027" s="796"/>
      <c r="H1027" s="126" t="s">
        <v>171</v>
      </c>
      <c r="I1027" s="111">
        <f>'SITE 13'!$C$496</f>
        <v>0</v>
      </c>
      <c r="J1027" s="111">
        <f>'SITE 13'!$D$496</f>
        <v>0</v>
      </c>
      <c r="K1027" s="121">
        <f t="shared" si="220"/>
        <v>0</v>
      </c>
      <c r="L1027" s="83">
        <f>K1027*10</f>
        <v>0</v>
      </c>
      <c r="M1027" s="122">
        <f>'SITE 13'!$F$496</f>
        <v>0</v>
      </c>
      <c r="N1027" s="181">
        <f>(L1027/10)*'SITE 1'!$W$7*M1027*('SITE 1'!$W$5+'SITE 1'!$X$4)</f>
        <v>0</v>
      </c>
      <c r="O1027" s="83">
        <f t="shared" si="221"/>
        <v>0</v>
      </c>
      <c r="P1027" s="83">
        <f t="shared" si="222"/>
        <v>0</v>
      </c>
      <c r="Q1027" s="46">
        <f t="shared" si="223"/>
        <v>0</v>
      </c>
      <c r="R1027" s="868">
        <f t="shared" si="224"/>
        <v>0</v>
      </c>
      <c r="S1027" s="82"/>
      <c r="T1027" s="82"/>
      <c r="U1027" s="82"/>
      <c r="V1027" s="82"/>
      <c r="W1027" s="82"/>
      <c r="X1027" s="82"/>
      <c r="Y1027" s="82"/>
      <c r="Z1027" s="82"/>
      <c r="AA1027" s="82"/>
      <c r="AB1027" s="82"/>
      <c r="AC1027" s="82"/>
      <c r="AD1027" s="82"/>
      <c r="AE1027" s="82"/>
      <c r="AF1027" s="82"/>
      <c r="AG1027" s="82"/>
    </row>
    <row r="1028" spans="1:33" ht="13.8" outlineLevel="1" thickBot="1" x14ac:dyDescent="0.3">
      <c r="A1028" s="796"/>
      <c r="B1028" s="796"/>
      <c r="C1028" s="796"/>
      <c r="D1028" s="796"/>
      <c r="E1028" s="796"/>
      <c r="H1028" s="126" t="s">
        <v>172</v>
      </c>
      <c r="I1028" s="111">
        <f>'SITE 13'!$C$497</f>
        <v>0</v>
      </c>
      <c r="J1028" s="111">
        <f>'SITE 13'!$D$497</f>
        <v>0</v>
      </c>
      <c r="K1028" s="121">
        <f t="shared" si="220"/>
        <v>0</v>
      </c>
      <c r="L1028" s="83">
        <f>K1028*10</f>
        <v>0</v>
      </c>
      <c r="M1028" s="122">
        <f>'SITE 13'!$F$497</f>
        <v>0</v>
      </c>
      <c r="N1028" s="181">
        <f>(L1028/10)*'SITE 1'!$W$7*M1028*('SITE 1'!$W$5+'SITE 1'!$X$4)</f>
        <v>0</v>
      </c>
      <c r="O1028" s="83">
        <f t="shared" si="221"/>
        <v>0</v>
      </c>
      <c r="P1028" s="83">
        <f t="shared" si="222"/>
        <v>0</v>
      </c>
      <c r="Q1028" s="46">
        <f t="shared" si="223"/>
        <v>0</v>
      </c>
      <c r="R1028" s="868">
        <f t="shared" si="224"/>
        <v>0</v>
      </c>
      <c r="S1028" s="82"/>
      <c r="T1028" s="82"/>
      <c r="U1028" s="82"/>
      <c r="V1028" s="82"/>
      <c r="W1028" s="82"/>
      <c r="X1028" s="82"/>
      <c r="Y1028" s="82"/>
      <c r="Z1028" s="82"/>
      <c r="AA1028" s="82"/>
      <c r="AB1028" s="82"/>
      <c r="AC1028" s="82"/>
      <c r="AD1028" s="82"/>
      <c r="AE1028" s="82"/>
      <c r="AF1028" s="82"/>
      <c r="AG1028" s="82"/>
    </row>
    <row r="1029" spans="1:33" outlineLevel="1" x14ac:dyDescent="0.25">
      <c r="A1029" s="796"/>
      <c r="B1029" s="796"/>
      <c r="C1029" s="796"/>
      <c r="D1029" s="796"/>
      <c r="E1029" s="796"/>
      <c r="H1029" s="127" t="s">
        <v>214</v>
      </c>
      <c r="I1029" s="128">
        <f>'SITE 13'!$C$498</f>
        <v>0</v>
      </c>
      <c r="J1029" s="129">
        <f>'SITE 13'!$D$498</f>
        <v>0</v>
      </c>
      <c r="K1029" s="130">
        <f>K1018+K1026</f>
        <v>0</v>
      </c>
      <c r="L1029" s="212">
        <f>L1018+L1026</f>
        <v>0</v>
      </c>
      <c r="M1029" s="131" t="e">
        <f>'SITE 13'!$F$498</f>
        <v>#DIV/0!</v>
      </c>
      <c r="N1029" s="183">
        <f>'SITE 13'!$G$498</f>
        <v>0</v>
      </c>
      <c r="O1029" s="83"/>
      <c r="P1029" s="83"/>
      <c r="Q1029" s="82"/>
      <c r="R1029" s="82"/>
      <c r="S1029" s="82"/>
      <c r="T1029" s="82"/>
      <c r="U1029" s="82"/>
      <c r="V1029" s="82"/>
      <c r="W1029" s="82"/>
      <c r="X1029" s="82"/>
      <c r="Y1029" s="82"/>
      <c r="Z1029" s="82"/>
      <c r="AA1029" s="82"/>
      <c r="AB1029" s="82"/>
      <c r="AC1029" s="82"/>
      <c r="AD1029" s="82"/>
      <c r="AE1029" s="82"/>
      <c r="AF1029" s="82"/>
      <c r="AG1029" s="82"/>
    </row>
    <row r="1030" spans="1:33" ht="27" outlineLevel="1" thickBot="1" x14ac:dyDescent="0.3">
      <c r="A1030" s="796"/>
      <c r="B1030" s="796"/>
      <c r="C1030" s="796"/>
      <c r="D1030" s="796"/>
      <c r="E1030" s="796"/>
      <c r="H1030" s="132" t="s">
        <v>213</v>
      </c>
      <c r="I1030" s="133">
        <f>'SITE 13'!$C$499</f>
        <v>0</v>
      </c>
      <c r="J1030" s="134">
        <f>'SITE 13'!$D$499</f>
        <v>0</v>
      </c>
      <c r="K1030" s="135">
        <f>SUM(K1018:K1028)-K1029</f>
        <v>0</v>
      </c>
      <c r="L1030" s="212">
        <f>L1019+L1020+L1021+L1022+L1023+L1024+L1025+L1027+L1028</f>
        <v>0</v>
      </c>
      <c r="M1030" s="136" t="e">
        <f>'SITE 13'!$F$499</f>
        <v>#DIV/0!</v>
      </c>
      <c r="N1030" s="183">
        <f>'SITE 13'!$G$499</f>
        <v>0</v>
      </c>
      <c r="O1030" s="93">
        <f>SUM(O1018:O1028)</f>
        <v>0</v>
      </c>
      <c r="P1030" s="93">
        <f>SUM(P1018:P1028)</f>
        <v>0</v>
      </c>
      <c r="Q1030" s="93">
        <f>SUM(Q1018:Q1028)</f>
        <v>0</v>
      </c>
      <c r="R1030" s="93">
        <f>SUM(R1018:R1028)</f>
        <v>0</v>
      </c>
      <c r="S1030" s="93">
        <f>'SITE 13'!$C$521</f>
        <v>0</v>
      </c>
      <c r="T1030" s="93" t="e">
        <f>'SITE 13'!$D$521</f>
        <v>#DIV/0!</v>
      </c>
      <c r="U1030" s="93">
        <f>'SITE 13'!$E$521</f>
        <v>0</v>
      </c>
      <c r="V1030" s="93">
        <f>'SITE 13'!$C$539</f>
        <v>0</v>
      </c>
      <c r="W1030" s="93" t="e">
        <f>'SITE 13'!$D$539</f>
        <v>#DIV/0!</v>
      </c>
      <c r="X1030" s="93">
        <f>'SITE 13'!$E$539</f>
        <v>0</v>
      </c>
      <c r="Y1030" s="93">
        <f>'SITE 13'!$C$515</f>
        <v>0</v>
      </c>
      <c r="Z1030" s="93" t="e">
        <f>'SITE 13'!$D$515</f>
        <v>#DIV/0!</v>
      </c>
      <c r="AA1030" s="93">
        <f>'SITE 13'!$E$515</f>
        <v>0</v>
      </c>
      <c r="AB1030" s="93">
        <f>'SITE 13'!$C$545</f>
        <v>0</v>
      </c>
      <c r="AC1030" s="93" t="e">
        <f>'SITE 13'!$D$545</f>
        <v>#DIV/0!</v>
      </c>
      <c r="AD1030" s="93">
        <f>'SITE 13'!$E$545</f>
        <v>0</v>
      </c>
      <c r="AE1030" s="93">
        <f>'SITE 13'!$C$553</f>
        <v>0</v>
      </c>
      <c r="AF1030" s="93" t="e">
        <f>'SITE 13'!$D$553</f>
        <v>#DIV/0!</v>
      </c>
      <c r="AG1030" s="93">
        <f>'SITE 13'!$E$553</f>
        <v>0</v>
      </c>
    </row>
    <row r="1031" spans="1:33" outlineLevel="1" x14ac:dyDescent="0.25">
      <c r="A1031" s="796"/>
      <c r="B1031" s="796"/>
      <c r="C1031" s="796"/>
      <c r="D1031" s="796"/>
      <c r="E1031" s="796"/>
    </row>
    <row r="1032" spans="1:33" ht="52.8" outlineLevel="1" x14ac:dyDescent="0.25">
      <c r="A1032" s="796"/>
      <c r="B1032" s="796"/>
      <c r="C1032" s="796"/>
      <c r="D1032" s="796"/>
      <c r="E1032" s="796"/>
      <c r="H1032" s="104" t="str">
        <f>'SITE 14'!$B$482</f>
        <v>CAL 6/11 ANS</v>
      </c>
      <c r="I1032" s="83" t="s">
        <v>286</v>
      </c>
      <c r="J1032" s="83" t="s">
        <v>285</v>
      </c>
      <c r="K1032" s="83" t="s">
        <v>284</v>
      </c>
      <c r="L1032" s="83" t="s">
        <v>468</v>
      </c>
      <c r="M1032" s="83" t="s">
        <v>287</v>
      </c>
      <c r="N1032" s="83" t="s">
        <v>298</v>
      </c>
      <c r="O1032" s="911"/>
      <c r="P1032" s="911"/>
    </row>
    <row r="1033" spans="1:33" ht="13.8" outlineLevel="1" thickBot="1" x14ac:dyDescent="0.3">
      <c r="A1033" s="796"/>
      <c r="B1033" s="796"/>
      <c r="C1033" s="796"/>
      <c r="D1033" s="796"/>
      <c r="E1033" s="796"/>
      <c r="H1033" s="104" t="str">
        <f>'SITE 14'!$H$482</f>
        <v>SITE 14</v>
      </c>
      <c r="I1033" s="103">
        <f>'SITE 14'!$O$583</f>
        <v>0</v>
      </c>
      <c r="J1033" s="103">
        <f>'SITE 14'!$O$607</f>
        <v>0</v>
      </c>
      <c r="K1033" s="103">
        <f>'SITE 14'!$O$564</f>
        <v>0</v>
      </c>
      <c r="L1033" s="178" t="e">
        <f>M1033/(L1047+L1046)</f>
        <v>#DIV/0!</v>
      </c>
      <c r="M1033" s="103">
        <f>'SITE 14'!$O$564-'SITE 14'!$O$546-'SITE 14'!$O$515</f>
        <v>0</v>
      </c>
      <c r="N1033" s="178">
        <f>'SITE 14'!$O$564-'SITE 14'!$O$546+'SITE 14'!$E$553</f>
        <v>0</v>
      </c>
      <c r="O1033" s="912"/>
      <c r="P1033" s="912"/>
    </row>
    <row r="1034" spans="1:33" ht="66" outlineLevel="1" x14ac:dyDescent="0.25">
      <c r="A1034" s="796"/>
      <c r="B1034" s="796"/>
      <c r="C1034" s="796"/>
      <c r="D1034" s="796"/>
      <c r="E1034" s="796"/>
      <c r="H1034" s="116"/>
      <c r="I1034" s="117" t="s">
        <v>220</v>
      </c>
      <c r="J1034" s="117" t="s">
        <v>215</v>
      </c>
      <c r="K1034" s="118" t="s">
        <v>428</v>
      </c>
      <c r="L1034" s="83" t="s">
        <v>339</v>
      </c>
      <c r="M1034" s="119" t="s">
        <v>2</v>
      </c>
      <c r="N1034" s="179" t="s">
        <v>524</v>
      </c>
      <c r="O1034" s="86" t="s">
        <v>521</v>
      </c>
      <c r="P1034" s="86" t="s">
        <v>520</v>
      </c>
      <c r="Q1034" s="86" t="s">
        <v>291</v>
      </c>
      <c r="R1034" s="86" t="s">
        <v>292</v>
      </c>
      <c r="S1034" s="81" t="s">
        <v>293</v>
      </c>
      <c r="T1034" s="81" t="s">
        <v>299</v>
      </c>
      <c r="U1034" s="81" t="s">
        <v>300</v>
      </c>
      <c r="V1034" s="81" t="s">
        <v>294</v>
      </c>
      <c r="W1034" s="81" t="s">
        <v>301</v>
      </c>
      <c r="X1034" s="81" t="s">
        <v>302</v>
      </c>
      <c r="Y1034" s="81" t="s">
        <v>296</v>
      </c>
      <c r="Z1034" s="81" t="s">
        <v>303</v>
      </c>
      <c r="AA1034" s="81" t="s">
        <v>304</v>
      </c>
      <c r="AB1034" s="81" t="s">
        <v>297</v>
      </c>
      <c r="AC1034" s="81" t="s">
        <v>305</v>
      </c>
      <c r="AD1034" s="81" t="s">
        <v>306</v>
      </c>
      <c r="AE1034" s="81" t="s">
        <v>295</v>
      </c>
      <c r="AF1034" s="81" t="s">
        <v>307</v>
      </c>
      <c r="AG1034" s="81" t="s">
        <v>308</v>
      </c>
    </row>
    <row r="1035" spans="1:33" outlineLevel="1" x14ac:dyDescent="0.25">
      <c r="A1035" s="796"/>
      <c r="B1035" s="796"/>
      <c r="C1035" s="796"/>
      <c r="D1035" s="796"/>
      <c r="E1035" s="796"/>
      <c r="H1035" s="120" t="s">
        <v>278</v>
      </c>
      <c r="I1035" s="111">
        <f>'SITE 14'!$C$487</f>
        <v>0</v>
      </c>
      <c r="J1035" s="111">
        <f>'SITE 14'!$D$487</f>
        <v>0</v>
      </c>
      <c r="K1035" s="121">
        <f>I1035*J1035</f>
        <v>0</v>
      </c>
      <c r="L1035" s="215">
        <f>K1035*10</f>
        <v>0</v>
      </c>
      <c r="M1035" s="122">
        <f>'SITE 14'!$F$487</f>
        <v>0</v>
      </c>
      <c r="N1035" s="181">
        <f>(L1035/10)*'SITE 1'!$W$8*M1035*('SITE 1'!$W$4+'SITE 1'!$X$4)</f>
        <v>0</v>
      </c>
      <c r="O1035" s="83">
        <f>IF(I1035&gt;0,J1035*7,0)</f>
        <v>0</v>
      </c>
      <c r="P1035" s="83">
        <f>IF(I1035&gt;48,3*J1035,0)</f>
        <v>0</v>
      </c>
      <c r="Q1035" s="46">
        <f>J1035*12.5</f>
        <v>0</v>
      </c>
      <c r="R1035" s="868">
        <f>IF(I1035&gt;49,((I1035/12)*J1035*11.5),(((I1035/12)-1)*J1035*11.5))</f>
        <v>0</v>
      </c>
      <c r="S1035" s="82"/>
      <c r="T1035" s="82"/>
      <c r="U1035" s="82"/>
      <c r="V1035" s="82"/>
      <c r="W1035" s="82"/>
      <c r="X1035" s="82"/>
      <c r="Y1035" s="82"/>
      <c r="Z1035" s="82"/>
      <c r="AA1035" s="82"/>
      <c r="AB1035" s="82"/>
      <c r="AC1035" s="82"/>
      <c r="AD1035" s="82"/>
      <c r="AE1035" s="82"/>
      <c r="AF1035" s="82"/>
      <c r="AG1035" s="82"/>
    </row>
    <row r="1036" spans="1:33" outlineLevel="1" x14ac:dyDescent="0.25">
      <c r="A1036" s="796"/>
      <c r="B1036" s="796"/>
      <c r="C1036" s="796"/>
      <c r="D1036" s="796"/>
      <c r="E1036" s="796"/>
      <c r="H1036" s="123" t="s">
        <v>167</v>
      </c>
      <c r="I1036" s="111">
        <f>'SITE 14'!$C$488</f>
        <v>0</v>
      </c>
      <c r="J1036" s="111">
        <f>'SITE 14'!$D$488</f>
        <v>0</v>
      </c>
      <c r="K1036" s="121">
        <f t="shared" ref="K1036:K1045" si="226">I1036*J1036</f>
        <v>0</v>
      </c>
      <c r="L1036" s="83">
        <f>K1036*10</f>
        <v>0</v>
      </c>
      <c r="M1036" s="122">
        <f>'SITE 14'!$F$488</f>
        <v>0</v>
      </c>
      <c r="N1036" s="181">
        <f>(L1036/10)*'SITE 1'!$W$7*M1036*('SITE 1'!$W$5+'SITE 1'!$X$4)</f>
        <v>0</v>
      </c>
      <c r="O1036" s="83">
        <f t="shared" ref="O1036:O1045" si="227">IF(I1036&gt;0,J1036*7,0)</f>
        <v>0</v>
      </c>
      <c r="P1036" s="83">
        <f t="shared" ref="P1036:P1045" si="228">IF(I1036&gt;48,3*J1036,0)</f>
        <v>0</v>
      </c>
      <c r="Q1036" s="46">
        <f t="shared" ref="Q1036:Q1045" si="229">J1036*12.5</f>
        <v>0</v>
      </c>
      <c r="R1036" s="868">
        <f t="shared" ref="R1036:R1045" si="230">IF(I1036&gt;49,((I1036/12)*J1036*11.5),(((I1036/12)-1)*J1036*11.5))</f>
        <v>0</v>
      </c>
      <c r="S1036" s="82"/>
      <c r="T1036" s="82"/>
      <c r="U1036" s="82"/>
      <c r="V1036" s="82"/>
      <c r="W1036" s="82"/>
      <c r="X1036" s="82"/>
      <c r="Y1036" s="82"/>
      <c r="Z1036" s="82"/>
      <c r="AA1036" s="82"/>
      <c r="AB1036" s="82"/>
      <c r="AC1036" s="82"/>
      <c r="AD1036" s="82"/>
      <c r="AE1036" s="82"/>
      <c r="AF1036" s="82"/>
      <c r="AG1036" s="82"/>
    </row>
    <row r="1037" spans="1:33" outlineLevel="1" x14ac:dyDescent="0.25">
      <c r="A1037" s="796"/>
      <c r="B1037" s="796"/>
      <c r="C1037" s="796"/>
      <c r="D1037" s="796"/>
      <c r="E1037" s="796"/>
      <c r="H1037" s="123" t="s">
        <v>8</v>
      </c>
      <c r="I1037" s="111">
        <f>'SITE 14'!$C$489</f>
        <v>0</v>
      </c>
      <c r="J1037" s="111">
        <f>'SITE 14'!$D$489</f>
        <v>0</v>
      </c>
      <c r="K1037" s="121">
        <f t="shared" si="226"/>
        <v>0</v>
      </c>
      <c r="L1037" s="83">
        <f t="shared" ref="L1037:L1042" si="231">K1037*10</f>
        <v>0</v>
      </c>
      <c r="M1037" s="122">
        <f>'SITE 14'!$F$489</f>
        <v>0</v>
      </c>
      <c r="N1037" s="181">
        <f>(L1037/10)*'SITE 1'!$W$7*M1037*('SITE 1'!$W$5+'SITE 1'!$X$4)</f>
        <v>0</v>
      </c>
      <c r="O1037" s="83">
        <f t="shared" si="227"/>
        <v>0</v>
      </c>
      <c r="P1037" s="83">
        <f t="shared" si="228"/>
        <v>0</v>
      </c>
      <c r="Q1037" s="46">
        <f t="shared" si="229"/>
        <v>0</v>
      </c>
      <c r="R1037" s="868">
        <f t="shared" si="230"/>
        <v>0</v>
      </c>
      <c r="S1037" s="82"/>
      <c r="T1037" s="82"/>
      <c r="U1037" s="82"/>
      <c r="V1037" s="82"/>
      <c r="W1037" s="82"/>
      <c r="X1037" s="82"/>
      <c r="Y1037" s="82"/>
      <c r="Z1037" s="82"/>
      <c r="AA1037" s="82"/>
      <c r="AB1037" s="82"/>
      <c r="AC1037" s="82"/>
      <c r="AD1037" s="82"/>
      <c r="AE1037" s="82"/>
      <c r="AF1037" s="82"/>
      <c r="AG1037" s="82"/>
    </row>
    <row r="1038" spans="1:33" outlineLevel="1" x14ac:dyDescent="0.25">
      <c r="A1038" s="796"/>
      <c r="B1038" s="796"/>
      <c r="C1038" s="796"/>
      <c r="D1038" s="796"/>
      <c r="E1038" s="796"/>
      <c r="H1038" s="123" t="s">
        <v>9</v>
      </c>
      <c r="I1038" s="111">
        <f>'SITE 14'!$C$490</f>
        <v>0</v>
      </c>
      <c r="J1038" s="111">
        <f>'SITE 14'!$D$490</f>
        <v>0</v>
      </c>
      <c r="K1038" s="121">
        <f t="shared" si="226"/>
        <v>0</v>
      </c>
      <c r="L1038" s="83">
        <f t="shared" si="231"/>
        <v>0</v>
      </c>
      <c r="M1038" s="122">
        <f>'SITE 14'!$F$490</f>
        <v>0</v>
      </c>
      <c r="N1038" s="181">
        <f>(L1038/10)*'SITE 1'!$W$7*M1038*('SITE 1'!$W$5+'SITE 1'!$X$4)</f>
        <v>0</v>
      </c>
      <c r="O1038" s="83">
        <f t="shared" si="227"/>
        <v>0</v>
      </c>
      <c r="P1038" s="83">
        <f t="shared" si="228"/>
        <v>0</v>
      </c>
      <c r="Q1038" s="46">
        <f t="shared" si="229"/>
        <v>0</v>
      </c>
      <c r="R1038" s="868">
        <f t="shared" si="230"/>
        <v>0</v>
      </c>
      <c r="S1038" s="82"/>
      <c r="T1038" s="82"/>
      <c r="U1038" s="82"/>
      <c r="V1038" s="82"/>
      <c r="W1038" s="82"/>
      <c r="X1038" s="82"/>
      <c r="Y1038" s="82"/>
      <c r="Z1038" s="82"/>
      <c r="AA1038" s="82"/>
      <c r="AB1038" s="82"/>
      <c r="AC1038" s="82"/>
      <c r="AD1038" s="82"/>
      <c r="AE1038" s="82"/>
      <c r="AF1038" s="82"/>
      <c r="AG1038" s="82"/>
    </row>
    <row r="1039" spans="1:33" outlineLevel="1" x14ac:dyDescent="0.25">
      <c r="A1039" s="796"/>
      <c r="B1039" s="796"/>
      <c r="C1039" s="796"/>
      <c r="D1039" s="796"/>
      <c r="E1039" s="796"/>
      <c r="H1039" s="124" t="s">
        <v>10</v>
      </c>
      <c r="I1039" s="125">
        <f>'SITE 14'!$C$491</f>
        <v>0</v>
      </c>
      <c r="J1039" s="111">
        <f>'SITE 14'!$D$491</f>
        <v>0</v>
      </c>
      <c r="K1039" s="121">
        <f t="shared" si="226"/>
        <v>0</v>
      </c>
      <c r="L1039" s="83">
        <f t="shared" si="231"/>
        <v>0</v>
      </c>
      <c r="M1039" s="122">
        <f>'SITE 14'!$F$491</f>
        <v>0</v>
      </c>
      <c r="N1039" s="181">
        <f>(L1039/10)*'SITE 1'!$W$7*M1039*('SITE 1'!$W$5+'SITE 1'!$X$4)</f>
        <v>0</v>
      </c>
      <c r="O1039" s="83">
        <f t="shared" si="227"/>
        <v>0</v>
      </c>
      <c r="P1039" s="83">
        <f t="shared" si="228"/>
        <v>0</v>
      </c>
      <c r="Q1039" s="46">
        <f t="shared" si="229"/>
        <v>0</v>
      </c>
      <c r="R1039" s="868">
        <f t="shared" si="230"/>
        <v>0</v>
      </c>
      <c r="S1039" s="82"/>
      <c r="T1039" s="82"/>
      <c r="U1039" s="82"/>
      <c r="V1039" s="82"/>
      <c r="W1039" s="82"/>
      <c r="X1039" s="82"/>
      <c r="Y1039" s="82"/>
      <c r="Z1039" s="82"/>
      <c r="AA1039" s="82"/>
      <c r="AB1039" s="82"/>
      <c r="AC1039" s="82"/>
      <c r="AD1039" s="82"/>
      <c r="AE1039" s="82"/>
      <c r="AF1039" s="82"/>
      <c r="AG1039" s="82"/>
    </row>
    <row r="1040" spans="1:33" outlineLevel="1" x14ac:dyDescent="0.25">
      <c r="A1040" s="796"/>
      <c r="B1040" s="796"/>
      <c r="C1040" s="796"/>
      <c r="D1040" s="796"/>
      <c r="E1040" s="796"/>
      <c r="H1040" s="124" t="s">
        <v>11</v>
      </c>
      <c r="I1040" s="125">
        <f>'SITE 14'!$C$492</f>
        <v>0</v>
      </c>
      <c r="J1040" s="111">
        <f>'SITE 14'!$D$492</f>
        <v>0</v>
      </c>
      <c r="K1040" s="121">
        <f t="shared" si="226"/>
        <v>0</v>
      </c>
      <c r="L1040" s="83">
        <f t="shared" si="231"/>
        <v>0</v>
      </c>
      <c r="M1040" s="122">
        <f>'SITE 14'!$F$492</f>
        <v>0</v>
      </c>
      <c r="N1040" s="181">
        <f>(L1040/10)*'SITE 1'!$W$7*M1040*('SITE 1'!$W$5+'SITE 1'!$X$4)</f>
        <v>0</v>
      </c>
      <c r="O1040" s="83">
        <f t="shared" si="227"/>
        <v>0</v>
      </c>
      <c r="P1040" s="83">
        <f t="shared" si="228"/>
        <v>0</v>
      </c>
      <c r="Q1040" s="46">
        <f t="shared" si="229"/>
        <v>0</v>
      </c>
      <c r="R1040" s="868">
        <f t="shared" si="230"/>
        <v>0</v>
      </c>
      <c r="S1040" s="82"/>
      <c r="T1040" s="82"/>
      <c r="U1040" s="82"/>
      <c r="V1040" s="82"/>
      <c r="W1040" s="82"/>
      <c r="X1040" s="82"/>
      <c r="Y1040" s="82"/>
      <c r="Z1040" s="82"/>
      <c r="AA1040" s="82"/>
      <c r="AB1040" s="82"/>
      <c r="AC1040" s="82"/>
      <c r="AD1040" s="82"/>
      <c r="AE1040" s="82"/>
      <c r="AF1040" s="82"/>
      <c r="AG1040" s="82"/>
    </row>
    <row r="1041" spans="1:33" outlineLevel="1" x14ac:dyDescent="0.25">
      <c r="A1041" s="796"/>
      <c r="B1041" s="796"/>
      <c r="C1041" s="796"/>
      <c r="D1041" s="796"/>
      <c r="E1041" s="796"/>
      <c r="H1041" s="124" t="s">
        <v>12</v>
      </c>
      <c r="I1041" s="125">
        <f>'SITE 14'!$C$493</f>
        <v>0</v>
      </c>
      <c r="J1041" s="111">
        <f>'SITE 14'!$D$493</f>
        <v>0</v>
      </c>
      <c r="K1041" s="121">
        <f t="shared" si="226"/>
        <v>0</v>
      </c>
      <c r="L1041" s="83">
        <f t="shared" si="231"/>
        <v>0</v>
      </c>
      <c r="M1041" s="122">
        <f>'SITE 14'!$F$493</f>
        <v>0</v>
      </c>
      <c r="N1041" s="181">
        <f>(L1041/10)*'SITE 1'!$W$7*M1041*('SITE 1'!$W$5+'SITE 1'!$X$4)</f>
        <v>0</v>
      </c>
      <c r="O1041" s="83">
        <f t="shared" si="227"/>
        <v>0</v>
      </c>
      <c r="P1041" s="83">
        <f t="shared" si="228"/>
        <v>0</v>
      </c>
      <c r="Q1041" s="46">
        <f t="shared" si="229"/>
        <v>0</v>
      </c>
      <c r="R1041" s="868">
        <f t="shared" si="230"/>
        <v>0</v>
      </c>
      <c r="S1041" s="82"/>
      <c r="T1041" s="82"/>
      <c r="U1041" s="82"/>
      <c r="V1041" s="82"/>
      <c r="W1041" s="82"/>
      <c r="X1041" s="82"/>
      <c r="Y1041" s="82"/>
      <c r="Z1041" s="82"/>
      <c r="AA1041" s="82"/>
      <c r="AB1041" s="82"/>
      <c r="AC1041" s="82"/>
      <c r="AD1041" s="82"/>
      <c r="AE1041" s="82"/>
      <c r="AF1041" s="82"/>
      <c r="AG1041" s="82"/>
    </row>
    <row r="1042" spans="1:33" outlineLevel="1" x14ac:dyDescent="0.25">
      <c r="A1042" s="796"/>
      <c r="B1042" s="796"/>
      <c r="C1042" s="796"/>
      <c r="D1042" s="796"/>
      <c r="E1042" s="796"/>
      <c r="H1042" s="124" t="s">
        <v>13</v>
      </c>
      <c r="I1042" s="125">
        <f>'SITE 14'!$C$494</f>
        <v>0</v>
      </c>
      <c r="J1042" s="111">
        <f>'SITE 14'!$D$494</f>
        <v>0</v>
      </c>
      <c r="K1042" s="121">
        <f t="shared" si="226"/>
        <v>0</v>
      </c>
      <c r="L1042" s="83">
        <f t="shared" si="231"/>
        <v>0</v>
      </c>
      <c r="M1042" s="122">
        <f>'SITE 14'!$F$494</f>
        <v>0</v>
      </c>
      <c r="N1042" s="181">
        <f>(L1042/10)*'SITE 1'!$W$7*M1042*('SITE 1'!$W$5+'SITE 1'!$X$4)</f>
        <v>0</v>
      </c>
      <c r="O1042" s="83">
        <f t="shared" si="227"/>
        <v>0</v>
      </c>
      <c r="P1042" s="83">
        <f t="shared" si="228"/>
        <v>0</v>
      </c>
      <c r="Q1042" s="46">
        <f t="shared" si="229"/>
        <v>0</v>
      </c>
      <c r="R1042" s="868">
        <f t="shared" si="230"/>
        <v>0</v>
      </c>
      <c r="S1042" s="82"/>
      <c r="T1042" s="82"/>
      <c r="U1042" s="82"/>
      <c r="V1042" s="82"/>
      <c r="W1042" s="82"/>
      <c r="X1042" s="82"/>
      <c r="Y1042" s="82"/>
      <c r="Z1042" s="82"/>
      <c r="AA1042" s="82"/>
      <c r="AB1042" s="82"/>
      <c r="AC1042" s="82"/>
      <c r="AD1042" s="82"/>
      <c r="AE1042" s="82"/>
      <c r="AF1042" s="82"/>
      <c r="AG1042" s="82"/>
    </row>
    <row r="1043" spans="1:33" outlineLevel="1" x14ac:dyDescent="0.25">
      <c r="A1043" s="796"/>
      <c r="B1043" s="796"/>
      <c r="C1043" s="796"/>
      <c r="D1043" s="796"/>
      <c r="E1043" s="796"/>
      <c r="H1043" s="120" t="s">
        <v>271</v>
      </c>
      <c r="I1043" s="111">
        <f>'SITE 14'!$C$495</f>
        <v>0</v>
      </c>
      <c r="J1043" s="111">
        <f>'SITE 14'!$D$495</f>
        <v>0</v>
      </c>
      <c r="K1043" s="121">
        <f t="shared" si="226"/>
        <v>0</v>
      </c>
      <c r="L1043" s="215">
        <f>K1043*10</f>
        <v>0</v>
      </c>
      <c r="M1043" s="122">
        <f>'SITE 14'!$F$495</f>
        <v>0</v>
      </c>
      <c r="N1043" s="181">
        <f>(L1043/10)*'SITE 1'!$W$8*M1043*('SITE 1'!$W$4+'SITE 1'!$X$4)</f>
        <v>0</v>
      </c>
      <c r="O1043" s="83">
        <f t="shared" si="227"/>
        <v>0</v>
      </c>
      <c r="P1043" s="83">
        <f t="shared" si="228"/>
        <v>0</v>
      </c>
      <c r="Q1043" s="46">
        <f t="shared" si="229"/>
        <v>0</v>
      </c>
      <c r="R1043" s="868">
        <f t="shared" si="230"/>
        <v>0</v>
      </c>
      <c r="S1043" s="82"/>
      <c r="T1043" s="82"/>
      <c r="U1043" s="82"/>
      <c r="V1043" s="82"/>
      <c r="W1043" s="82"/>
      <c r="X1043" s="82"/>
      <c r="Y1043" s="82"/>
      <c r="Z1043" s="82"/>
      <c r="AA1043" s="82"/>
      <c r="AB1043" s="82"/>
      <c r="AC1043" s="82"/>
      <c r="AD1043" s="82"/>
      <c r="AE1043" s="82"/>
      <c r="AF1043" s="82"/>
      <c r="AG1043" s="82"/>
    </row>
    <row r="1044" spans="1:33" outlineLevel="1" x14ac:dyDescent="0.25">
      <c r="A1044" s="796"/>
      <c r="B1044" s="796"/>
      <c r="C1044" s="796"/>
      <c r="D1044" s="796"/>
      <c r="E1044" s="796"/>
      <c r="H1044" s="126" t="s">
        <v>171</v>
      </c>
      <c r="I1044" s="111">
        <f>'SITE 14'!$C$496</f>
        <v>0</v>
      </c>
      <c r="J1044" s="111">
        <f>'SITE 14'!$D$496</f>
        <v>0</v>
      </c>
      <c r="K1044" s="121">
        <f t="shared" si="226"/>
        <v>0</v>
      </c>
      <c r="L1044" s="83">
        <f>K1044*10</f>
        <v>0</v>
      </c>
      <c r="M1044" s="122">
        <f>'SITE 14'!$F$496</f>
        <v>0</v>
      </c>
      <c r="N1044" s="181">
        <f>(L1044/10)*'SITE 1'!$W$7*M1044*('SITE 1'!$W$5+'SITE 1'!$X$4)</f>
        <v>0</v>
      </c>
      <c r="O1044" s="83">
        <f t="shared" si="227"/>
        <v>0</v>
      </c>
      <c r="P1044" s="83">
        <f t="shared" si="228"/>
        <v>0</v>
      </c>
      <c r="Q1044" s="46">
        <f t="shared" si="229"/>
        <v>0</v>
      </c>
      <c r="R1044" s="868">
        <f t="shared" si="230"/>
        <v>0</v>
      </c>
      <c r="S1044" s="82"/>
      <c r="T1044" s="82"/>
      <c r="U1044" s="82"/>
      <c r="V1044" s="82"/>
      <c r="W1044" s="82"/>
      <c r="X1044" s="82"/>
      <c r="Y1044" s="82"/>
      <c r="Z1044" s="82"/>
      <c r="AA1044" s="82"/>
      <c r="AB1044" s="82"/>
      <c r="AC1044" s="82"/>
      <c r="AD1044" s="82"/>
      <c r="AE1044" s="82"/>
      <c r="AF1044" s="82"/>
      <c r="AG1044" s="82"/>
    </row>
    <row r="1045" spans="1:33" ht="13.8" outlineLevel="1" thickBot="1" x14ac:dyDescent="0.3">
      <c r="A1045" s="796"/>
      <c r="B1045" s="796"/>
      <c r="C1045" s="796"/>
      <c r="D1045" s="796"/>
      <c r="E1045" s="796"/>
      <c r="H1045" s="126" t="s">
        <v>172</v>
      </c>
      <c r="I1045" s="111">
        <f>'SITE 14'!$C$497</f>
        <v>0</v>
      </c>
      <c r="J1045" s="111">
        <f>'SITE 14'!$D$497</f>
        <v>0</v>
      </c>
      <c r="K1045" s="121">
        <f t="shared" si="226"/>
        <v>0</v>
      </c>
      <c r="L1045" s="83">
        <f>K1045*10</f>
        <v>0</v>
      </c>
      <c r="M1045" s="122">
        <f>'SITE 14'!$F$497</f>
        <v>0</v>
      </c>
      <c r="N1045" s="181">
        <f>(L1045/10)*'SITE 1'!$W$7*M1045*('SITE 1'!$W$5+'SITE 1'!$X$4)</f>
        <v>0</v>
      </c>
      <c r="O1045" s="83">
        <f t="shared" si="227"/>
        <v>0</v>
      </c>
      <c r="P1045" s="83">
        <f t="shared" si="228"/>
        <v>0</v>
      </c>
      <c r="Q1045" s="46">
        <f t="shared" si="229"/>
        <v>0</v>
      </c>
      <c r="R1045" s="868">
        <f t="shared" si="230"/>
        <v>0</v>
      </c>
      <c r="S1045" s="82"/>
      <c r="T1045" s="82"/>
      <c r="U1045" s="82"/>
      <c r="V1045" s="82"/>
      <c r="W1045" s="82"/>
      <c r="X1045" s="82"/>
      <c r="Y1045" s="82"/>
      <c r="Z1045" s="82"/>
      <c r="AA1045" s="82"/>
      <c r="AB1045" s="82"/>
      <c r="AC1045" s="82"/>
      <c r="AD1045" s="82"/>
      <c r="AE1045" s="82"/>
      <c r="AF1045" s="82"/>
      <c r="AG1045" s="82"/>
    </row>
    <row r="1046" spans="1:33" outlineLevel="1" x14ac:dyDescent="0.25">
      <c r="A1046" s="796"/>
      <c r="B1046" s="796"/>
      <c r="C1046" s="796"/>
      <c r="D1046" s="796"/>
      <c r="E1046" s="796"/>
      <c r="H1046" s="127" t="s">
        <v>214</v>
      </c>
      <c r="I1046" s="128">
        <f>'SITE 14'!$C$498</f>
        <v>0</v>
      </c>
      <c r="J1046" s="129">
        <f>'SITE 14'!$D$498</f>
        <v>0</v>
      </c>
      <c r="K1046" s="130">
        <f>K1035+K1043</f>
        <v>0</v>
      </c>
      <c r="L1046" s="212">
        <f>L1035+L1043</f>
        <v>0</v>
      </c>
      <c r="M1046" s="131" t="e">
        <f>'SITE 14'!$F$498</f>
        <v>#DIV/0!</v>
      </c>
      <c r="N1046" s="183">
        <f>'SITE 14'!$G$498</f>
        <v>0</v>
      </c>
      <c r="O1046" s="83"/>
      <c r="P1046" s="83"/>
      <c r="Q1046" s="82"/>
      <c r="R1046" s="82"/>
      <c r="S1046" s="82"/>
      <c r="T1046" s="82"/>
      <c r="U1046" s="82"/>
      <c r="V1046" s="82"/>
      <c r="W1046" s="82"/>
      <c r="X1046" s="82"/>
      <c r="Y1046" s="82"/>
      <c r="Z1046" s="82"/>
      <c r="AA1046" s="82"/>
      <c r="AB1046" s="82"/>
      <c r="AC1046" s="82"/>
      <c r="AD1046" s="82"/>
      <c r="AE1046" s="82"/>
      <c r="AF1046" s="82"/>
      <c r="AG1046" s="82"/>
    </row>
    <row r="1047" spans="1:33" ht="27" outlineLevel="1" thickBot="1" x14ac:dyDescent="0.3">
      <c r="A1047" s="796"/>
      <c r="B1047" s="796"/>
      <c r="C1047" s="796"/>
      <c r="D1047" s="796"/>
      <c r="E1047" s="796"/>
      <c r="H1047" s="132" t="s">
        <v>213</v>
      </c>
      <c r="I1047" s="133">
        <f>'SITE 14'!$C$499</f>
        <v>0</v>
      </c>
      <c r="J1047" s="134">
        <f>'SITE 14'!$D$499</f>
        <v>0</v>
      </c>
      <c r="K1047" s="135">
        <f>SUM(K1035:K1045)-K1046</f>
        <v>0</v>
      </c>
      <c r="L1047" s="212">
        <f>L1036+L1037+L1038+L1039+L1040+L1041+L1042+L1044+L1045</f>
        <v>0</v>
      </c>
      <c r="M1047" s="136" t="e">
        <f>'SITE 14'!$F$499</f>
        <v>#DIV/0!</v>
      </c>
      <c r="N1047" s="183">
        <f>'SITE 14'!$G$499</f>
        <v>0</v>
      </c>
      <c r="O1047" s="93">
        <f>SUM(O1035:O1045)</f>
        <v>0</v>
      </c>
      <c r="P1047" s="93">
        <f>SUM(P1035:P1045)</f>
        <v>0</v>
      </c>
      <c r="Q1047" s="93">
        <f>SUM(Q1035:Q1045)</f>
        <v>0</v>
      </c>
      <c r="R1047" s="93">
        <f>SUM(R1035:R1045)</f>
        <v>0</v>
      </c>
      <c r="S1047" s="93">
        <f>'SITE 14'!$C$521</f>
        <v>0</v>
      </c>
      <c r="T1047" s="93" t="e">
        <f>'SITE 14'!$D$521</f>
        <v>#DIV/0!</v>
      </c>
      <c r="U1047" s="93">
        <f>'SITE 14'!$E$521</f>
        <v>0</v>
      </c>
      <c r="V1047" s="93">
        <f>'SITE 14'!$C$539</f>
        <v>0</v>
      </c>
      <c r="W1047" s="93" t="e">
        <f>'SITE 14'!$D$539</f>
        <v>#DIV/0!</v>
      </c>
      <c r="X1047" s="93">
        <f>'SITE 14'!$E$539</f>
        <v>0</v>
      </c>
      <c r="Y1047" s="93">
        <f>'SITE 14'!$C$515</f>
        <v>0</v>
      </c>
      <c r="Z1047" s="93" t="e">
        <f>'SITE 14'!$D$515</f>
        <v>#DIV/0!</v>
      </c>
      <c r="AA1047" s="93">
        <f>'SITE 14'!$E$515</f>
        <v>0</v>
      </c>
      <c r="AB1047" s="93">
        <f>'SITE 14'!$C$545</f>
        <v>0</v>
      </c>
      <c r="AC1047" s="93" t="e">
        <f>'SITE 14'!$D$545</f>
        <v>#DIV/0!</v>
      </c>
      <c r="AD1047" s="93">
        <f>'SITE 14'!$E$545</f>
        <v>0</v>
      </c>
      <c r="AE1047" s="93">
        <f>'SITE 14'!$C$553</f>
        <v>0</v>
      </c>
      <c r="AF1047" s="93" t="e">
        <f>'SITE 14'!$D$553</f>
        <v>#DIV/0!</v>
      </c>
      <c r="AG1047" s="93">
        <f>'SITE 14'!$E$553</f>
        <v>0</v>
      </c>
    </row>
    <row r="1048" spans="1:33" outlineLevel="1" x14ac:dyDescent="0.25">
      <c r="A1048" s="796"/>
      <c r="B1048" s="796"/>
      <c r="C1048" s="796"/>
      <c r="D1048" s="796"/>
      <c r="E1048" s="796"/>
    </row>
    <row r="1049" spans="1:33" ht="52.8" outlineLevel="1" x14ac:dyDescent="0.25">
      <c r="A1049" s="796"/>
      <c r="B1049" s="796"/>
      <c r="C1049" s="796"/>
      <c r="D1049" s="796"/>
      <c r="E1049" s="796"/>
      <c r="H1049" s="104" t="str">
        <f>'SITE 15'!$B$482</f>
        <v>CAL 6/11 ANS</v>
      </c>
      <c r="I1049" s="83" t="s">
        <v>286</v>
      </c>
      <c r="J1049" s="83" t="s">
        <v>285</v>
      </c>
      <c r="K1049" s="83" t="s">
        <v>284</v>
      </c>
      <c r="L1049" s="83" t="s">
        <v>468</v>
      </c>
      <c r="M1049" s="83" t="s">
        <v>287</v>
      </c>
      <c r="N1049" s="83" t="s">
        <v>298</v>
      </c>
      <c r="O1049" s="911"/>
      <c r="P1049" s="911"/>
    </row>
    <row r="1050" spans="1:33" ht="13.8" outlineLevel="1" thickBot="1" x14ac:dyDescent="0.3">
      <c r="A1050" s="796"/>
      <c r="B1050" s="796"/>
      <c r="C1050" s="796"/>
      <c r="D1050" s="796"/>
      <c r="E1050" s="796"/>
      <c r="H1050" s="104" t="str">
        <f>'SITE 15'!$H$482</f>
        <v>SITE 15</v>
      </c>
      <c r="I1050" s="103">
        <f>'SITE 15'!$O$583</f>
        <v>0</v>
      </c>
      <c r="J1050" s="103">
        <f>'SITE 15'!$O$607</f>
        <v>0</v>
      </c>
      <c r="K1050" s="103">
        <f>'SITE 15'!$O$564</f>
        <v>0</v>
      </c>
      <c r="L1050" s="178" t="e">
        <f>M1050/(L1064+L1063)</f>
        <v>#DIV/0!</v>
      </c>
      <c r="M1050" s="103">
        <f>'SITE 15'!$O$564-'SITE 15'!$O$546-'SITE 15'!$O$515</f>
        <v>0</v>
      </c>
      <c r="N1050" s="178">
        <f>'SITE 15'!$O$564-'SITE 15'!$O$546+'SITE 15'!$E$553</f>
        <v>0</v>
      </c>
      <c r="O1050" s="912"/>
      <c r="P1050" s="912"/>
    </row>
    <row r="1051" spans="1:33" ht="66" outlineLevel="1" x14ac:dyDescent="0.25">
      <c r="A1051" s="796"/>
      <c r="B1051" s="796"/>
      <c r="C1051" s="796"/>
      <c r="D1051" s="796"/>
      <c r="E1051" s="796"/>
      <c r="H1051" s="116"/>
      <c r="I1051" s="117" t="s">
        <v>220</v>
      </c>
      <c r="J1051" s="117" t="s">
        <v>215</v>
      </c>
      <c r="K1051" s="118" t="s">
        <v>428</v>
      </c>
      <c r="L1051" s="83" t="s">
        <v>339</v>
      </c>
      <c r="M1051" s="119" t="s">
        <v>2</v>
      </c>
      <c r="N1051" s="179" t="s">
        <v>524</v>
      </c>
      <c r="O1051" s="86" t="s">
        <v>521</v>
      </c>
      <c r="P1051" s="86" t="s">
        <v>520</v>
      </c>
      <c r="Q1051" s="86" t="s">
        <v>291</v>
      </c>
      <c r="R1051" s="86" t="s">
        <v>292</v>
      </c>
      <c r="S1051" s="81" t="s">
        <v>293</v>
      </c>
      <c r="T1051" s="81" t="s">
        <v>299</v>
      </c>
      <c r="U1051" s="81" t="s">
        <v>300</v>
      </c>
      <c r="V1051" s="81" t="s">
        <v>294</v>
      </c>
      <c r="W1051" s="81" t="s">
        <v>301</v>
      </c>
      <c r="X1051" s="81" t="s">
        <v>302</v>
      </c>
      <c r="Y1051" s="81" t="s">
        <v>296</v>
      </c>
      <c r="Z1051" s="81" t="s">
        <v>303</v>
      </c>
      <c r="AA1051" s="81" t="s">
        <v>304</v>
      </c>
      <c r="AB1051" s="81" t="s">
        <v>297</v>
      </c>
      <c r="AC1051" s="81" t="s">
        <v>305</v>
      </c>
      <c r="AD1051" s="81" t="s">
        <v>306</v>
      </c>
      <c r="AE1051" s="81" t="s">
        <v>295</v>
      </c>
      <c r="AF1051" s="81" t="s">
        <v>307</v>
      </c>
      <c r="AG1051" s="81" t="s">
        <v>308</v>
      </c>
    </row>
    <row r="1052" spans="1:33" outlineLevel="1" x14ac:dyDescent="0.25">
      <c r="A1052" s="796"/>
      <c r="B1052" s="796"/>
      <c r="C1052" s="796"/>
      <c r="D1052" s="796"/>
      <c r="E1052" s="796"/>
      <c r="H1052" s="120" t="s">
        <v>278</v>
      </c>
      <c r="I1052" s="111">
        <f>'SITE 15'!$C$487</f>
        <v>0</v>
      </c>
      <c r="J1052" s="111">
        <f>'SITE 15'!$D$487</f>
        <v>0</v>
      </c>
      <c r="K1052" s="121">
        <f>I1052*J1052</f>
        <v>0</v>
      </c>
      <c r="L1052" s="215">
        <f>K1052*10</f>
        <v>0</v>
      </c>
      <c r="M1052" s="122">
        <f>'SITE 15'!$F$487</f>
        <v>0</v>
      </c>
      <c r="N1052" s="181">
        <f>(L1052/10)*'SITE 1'!$W$8*M1052*('SITE 1'!$W$4+'SITE 1'!$X$4)</f>
        <v>0</v>
      </c>
      <c r="O1052" s="83">
        <f>IF(I1052&gt;0,J1052*7,0)</f>
        <v>0</v>
      </c>
      <c r="P1052" s="83">
        <f>IF(I1052&gt;48,3*J1052,0)</f>
        <v>0</v>
      </c>
      <c r="Q1052" s="46">
        <f>J1052*12.5</f>
        <v>0</v>
      </c>
      <c r="R1052" s="868">
        <f>IF(I1052&gt;49,((I1052/12)*J1052*11.5),(((I1052/12)-1)*J1052*11.5))</f>
        <v>0</v>
      </c>
      <c r="S1052" s="82"/>
      <c r="T1052" s="82"/>
      <c r="U1052" s="82"/>
      <c r="V1052" s="82"/>
      <c r="W1052" s="82"/>
      <c r="X1052" s="82"/>
      <c r="Y1052" s="82"/>
      <c r="Z1052" s="82"/>
      <c r="AA1052" s="82"/>
      <c r="AB1052" s="82"/>
      <c r="AC1052" s="82"/>
      <c r="AD1052" s="82"/>
      <c r="AE1052" s="82"/>
      <c r="AF1052" s="82"/>
      <c r="AG1052" s="82"/>
    </row>
    <row r="1053" spans="1:33" outlineLevel="1" x14ac:dyDescent="0.25">
      <c r="A1053" s="796"/>
      <c r="B1053" s="796"/>
      <c r="C1053" s="796"/>
      <c r="D1053" s="796"/>
      <c r="E1053" s="796"/>
      <c r="H1053" s="123" t="s">
        <v>167</v>
      </c>
      <c r="I1053" s="111">
        <f>'SITE 15'!$C$488</f>
        <v>0</v>
      </c>
      <c r="J1053" s="111">
        <f>'SITE 15'!$D$488</f>
        <v>0</v>
      </c>
      <c r="K1053" s="121">
        <f t="shared" ref="K1053:K1062" si="232">I1053*J1053</f>
        <v>0</v>
      </c>
      <c r="L1053" s="83">
        <f>K1053*10</f>
        <v>0</v>
      </c>
      <c r="M1053" s="122">
        <f>'SITE 15'!$F$488</f>
        <v>0</v>
      </c>
      <c r="N1053" s="181">
        <f>(L1053/10)*'SITE 1'!$W$7*M1053*('SITE 1'!$W$5+'SITE 1'!$X$4)</f>
        <v>0</v>
      </c>
      <c r="O1053" s="83">
        <f t="shared" ref="O1053:O1062" si="233">IF(I1053&gt;0,J1053*7,0)</f>
        <v>0</v>
      </c>
      <c r="P1053" s="83">
        <f t="shared" ref="P1053:P1062" si="234">IF(I1053&gt;48,3*J1053,0)</f>
        <v>0</v>
      </c>
      <c r="Q1053" s="46">
        <f t="shared" ref="Q1053:Q1062" si="235">J1053*12.5</f>
        <v>0</v>
      </c>
      <c r="R1053" s="868">
        <f t="shared" ref="R1053:R1062" si="236">IF(I1053&gt;49,((I1053/12)*J1053*11.5),(((I1053/12)-1)*J1053*11.5))</f>
        <v>0</v>
      </c>
      <c r="S1053" s="82"/>
      <c r="T1053" s="82"/>
      <c r="U1053" s="82"/>
      <c r="V1053" s="82"/>
      <c r="W1053" s="82"/>
      <c r="X1053" s="82"/>
      <c r="Y1053" s="82"/>
      <c r="Z1053" s="82"/>
      <c r="AA1053" s="82"/>
      <c r="AB1053" s="82"/>
      <c r="AC1053" s="82"/>
      <c r="AD1053" s="82"/>
      <c r="AE1053" s="82"/>
      <c r="AF1053" s="82"/>
      <c r="AG1053" s="82"/>
    </row>
    <row r="1054" spans="1:33" outlineLevel="1" x14ac:dyDescent="0.25">
      <c r="A1054" s="796"/>
      <c r="B1054" s="796"/>
      <c r="C1054" s="796"/>
      <c r="D1054" s="796"/>
      <c r="E1054" s="796"/>
      <c r="H1054" s="123" t="s">
        <v>8</v>
      </c>
      <c r="I1054" s="111">
        <f>'SITE 15'!$C$489</f>
        <v>0</v>
      </c>
      <c r="J1054" s="111">
        <f>'SITE 15'!$D$489</f>
        <v>0</v>
      </c>
      <c r="K1054" s="121">
        <f t="shared" si="232"/>
        <v>0</v>
      </c>
      <c r="L1054" s="83">
        <f t="shared" ref="L1054:L1059" si="237">K1054*10</f>
        <v>0</v>
      </c>
      <c r="M1054" s="122">
        <f>'SITE 15'!$F$489</f>
        <v>0</v>
      </c>
      <c r="N1054" s="181">
        <f>(L1054/10)*'SITE 1'!$W$7*M1054*('SITE 1'!$W$5+'SITE 1'!$X$4)</f>
        <v>0</v>
      </c>
      <c r="O1054" s="83">
        <f t="shared" si="233"/>
        <v>0</v>
      </c>
      <c r="P1054" s="83">
        <f t="shared" si="234"/>
        <v>0</v>
      </c>
      <c r="Q1054" s="46">
        <f t="shared" si="235"/>
        <v>0</v>
      </c>
      <c r="R1054" s="868">
        <f t="shared" si="236"/>
        <v>0</v>
      </c>
      <c r="S1054" s="82"/>
      <c r="T1054" s="82"/>
      <c r="U1054" s="82"/>
      <c r="V1054" s="82"/>
      <c r="W1054" s="82"/>
      <c r="X1054" s="82"/>
      <c r="Y1054" s="82"/>
      <c r="Z1054" s="82"/>
      <c r="AA1054" s="82"/>
      <c r="AB1054" s="82"/>
      <c r="AC1054" s="82"/>
      <c r="AD1054" s="82"/>
      <c r="AE1054" s="82"/>
      <c r="AF1054" s="82"/>
      <c r="AG1054" s="82"/>
    </row>
    <row r="1055" spans="1:33" outlineLevel="1" x14ac:dyDescent="0.25">
      <c r="A1055" s="796"/>
      <c r="B1055" s="796"/>
      <c r="C1055" s="796"/>
      <c r="D1055" s="796"/>
      <c r="E1055" s="796"/>
      <c r="H1055" s="123" t="s">
        <v>9</v>
      </c>
      <c r="I1055" s="111">
        <f>'SITE 15'!$C$490</f>
        <v>0</v>
      </c>
      <c r="J1055" s="111">
        <f>'SITE 15'!$D$490</f>
        <v>0</v>
      </c>
      <c r="K1055" s="121">
        <f t="shared" si="232"/>
        <v>0</v>
      </c>
      <c r="L1055" s="83">
        <f t="shared" si="237"/>
        <v>0</v>
      </c>
      <c r="M1055" s="122">
        <f>'SITE 15'!$F$490</f>
        <v>0</v>
      </c>
      <c r="N1055" s="181">
        <f>(L1055/10)*'SITE 1'!$W$7*M1055*('SITE 1'!$W$5+'SITE 1'!$X$4)</f>
        <v>0</v>
      </c>
      <c r="O1055" s="83">
        <f t="shared" si="233"/>
        <v>0</v>
      </c>
      <c r="P1055" s="83">
        <f t="shared" si="234"/>
        <v>0</v>
      </c>
      <c r="Q1055" s="46">
        <f t="shared" si="235"/>
        <v>0</v>
      </c>
      <c r="R1055" s="868">
        <f t="shared" si="236"/>
        <v>0</v>
      </c>
      <c r="S1055" s="82"/>
      <c r="T1055" s="82"/>
      <c r="U1055" s="82"/>
      <c r="V1055" s="82"/>
      <c r="W1055" s="82"/>
      <c r="X1055" s="82"/>
      <c r="Y1055" s="82"/>
      <c r="Z1055" s="82"/>
      <c r="AA1055" s="82"/>
      <c r="AB1055" s="82"/>
      <c r="AC1055" s="82"/>
      <c r="AD1055" s="82"/>
      <c r="AE1055" s="82"/>
      <c r="AF1055" s="82"/>
      <c r="AG1055" s="82"/>
    </row>
    <row r="1056" spans="1:33" outlineLevel="1" x14ac:dyDescent="0.25">
      <c r="A1056" s="796"/>
      <c r="B1056" s="796"/>
      <c r="C1056" s="796"/>
      <c r="D1056" s="796"/>
      <c r="E1056" s="796"/>
      <c r="H1056" s="124" t="s">
        <v>10</v>
      </c>
      <c r="I1056" s="125">
        <f>'SITE 15'!$C$491</f>
        <v>0</v>
      </c>
      <c r="J1056" s="111">
        <f>'SITE 15'!$D$491</f>
        <v>0</v>
      </c>
      <c r="K1056" s="121">
        <f t="shared" si="232"/>
        <v>0</v>
      </c>
      <c r="L1056" s="83">
        <f t="shared" si="237"/>
        <v>0</v>
      </c>
      <c r="M1056" s="122">
        <f>'SITE 15'!$F$491</f>
        <v>0</v>
      </c>
      <c r="N1056" s="181">
        <f>(L1056/10)*'SITE 1'!$W$7*M1056*('SITE 1'!$W$5+'SITE 1'!$X$4)</f>
        <v>0</v>
      </c>
      <c r="O1056" s="83">
        <f t="shared" si="233"/>
        <v>0</v>
      </c>
      <c r="P1056" s="83">
        <f t="shared" si="234"/>
        <v>0</v>
      </c>
      <c r="Q1056" s="46">
        <f t="shared" si="235"/>
        <v>0</v>
      </c>
      <c r="R1056" s="868">
        <f t="shared" si="236"/>
        <v>0</v>
      </c>
      <c r="S1056" s="82"/>
      <c r="T1056" s="82"/>
      <c r="U1056" s="82"/>
      <c r="V1056" s="82"/>
      <c r="W1056" s="82"/>
      <c r="X1056" s="82"/>
      <c r="Y1056" s="82"/>
      <c r="Z1056" s="82"/>
      <c r="AA1056" s="82"/>
      <c r="AB1056" s="82"/>
      <c r="AC1056" s="82"/>
      <c r="AD1056" s="82"/>
      <c r="AE1056" s="82"/>
      <c r="AF1056" s="82"/>
      <c r="AG1056" s="82"/>
    </row>
    <row r="1057" spans="1:33" outlineLevel="1" x14ac:dyDescent="0.25">
      <c r="A1057" s="796"/>
      <c r="B1057" s="796"/>
      <c r="C1057" s="796"/>
      <c r="D1057" s="796"/>
      <c r="E1057" s="796"/>
      <c r="H1057" s="124" t="s">
        <v>11</v>
      </c>
      <c r="I1057" s="125">
        <f>'SITE 15'!$C$492</f>
        <v>0</v>
      </c>
      <c r="J1057" s="111">
        <f>'SITE 15'!$D$492</f>
        <v>0</v>
      </c>
      <c r="K1057" s="121">
        <f t="shared" si="232"/>
        <v>0</v>
      </c>
      <c r="L1057" s="83">
        <f t="shared" si="237"/>
        <v>0</v>
      </c>
      <c r="M1057" s="122">
        <f>'SITE 15'!$F$492</f>
        <v>0</v>
      </c>
      <c r="N1057" s="181">
        <f>(L1057/10)*'SITE 1'!$W$7*M1057*('SITE 1'!$W$5+'SITE 1'!$X$4)</f>
        <v>0</v>
      </c>
      <c r="O1057" s="83">
        <f t="shared" si="233"/>
        <v>0</v>
      </c>
      <c r="P1057" s="83">
        <f t="shared" si="234"/>
        <v>0</v>
      </c>
      <c r="Q1057" s="46">
        <f t="shared" si="235"/>
        <v>0</v>
      </c>
      <c r="R1057" s="868">
        <f t="shared" si="236"/>
        <v>0</v>
      </c>
      <c r="S1057" s="82"/>
      <c r="T1057" s="82"/>
      <c r="U1057" s="82"/>
      <c r="V1057" s="82"/>
      <c r="W1057" s="82"/>
      <c r="X1057" s="82"/>
      <c r="Y1057" s="82"/>
      <c r="Z1057" s="82"/>
      <c r="AA1057" s="82"/>
      <c r="AB1057" s="82"/>
      <c r="AC1057" s="82"/>
      <c r="AD1057" s="82"/>
      <c r="AE1057" s="82"/>
      <c r="AF1057" s="82"/>
      <c r="AG1057" s="82"/>
    </row>
    <row r="1058" spans="1:33" outlineLevel="1" x14ac:dyDescent="0.25">
      <c r="A1058" s="796"/>
      <c r="B1058" s="796"/>
      <c r="C1058" s="796"/>
      <c r="D1058" s="796"/>
      <c r="E1058" s="796"/>
      <c r="H1058" s="124" t="s">
        <v>12</v>
      </c>
      <c r="I1058" s="125">
        <f>'SITE 15'!$C$493</f>
        <v>0</v>
      </c>
      <c r="J1058" s="111">
        <f>'SITE 15'!$D$493</f>
        <v>0</v>
      </c>
      <c r="K1058" s="121">
        <f t="shared" si="232"/>
        <v>0</v>
      </c>
      <c r="L1058" s="83">
        <f t="shared" si="237"/>
        <v>0</v>
      </c>
      <c r="M1058" s="122">
        <f>'SITE 15'!$F$493</f>
        <v>0</v>
      </c>
      <c r="N1058" s="181">
        <f>(L1058/10)*'SITE 1'!$W$7*M1058*('SITE 1'!$W$5+'SITE 1'!$X$4)</f>
        <v>0</v>
      </c>
      <c r="O1058" s="83">
        <f t="shared" si="233"/>
        <v>0</v>
      </c>
      <c r="P1058" s="83">
        <f t="shared" si="234"/>
        <v>0</v>
      </c>
      <c r="Q1058" s="46">
        <f t="shared" si="235"/>
        <v>0</v>
      </c>
      <c r="R1058" s="868">
        <f t="shared" si="236"/>
        <v>0</v>
      </c>
      <c r="S1058" s="82"/>
      <c r="T1058" s="82"/>
      <c r="U1058" s="82"/>
      <c r="V1058" s="82"/>
      <c r="W1058" s="82"/>
      <c r="X1058" s="82"/>
      <c r="Y1058" s="82"/>
      <c r="Z1058" s="82"/>
      <c r="AA1058" s="82"/>
      <c r="AB1058" s="82"/>
      <c r="AC1058" s="82"/>
      <c r="AD1058" s="82"/>
      <c r="AE1058" s="82"/>
      <c r="AF1058" s="82"/>
      <c r="AG1058" s="82"/>
    </row>
    <row r="1059" spans="1:33" outlineLevel="1" x14ac:dyDescent="0.25">
      <c r="A1059" s="796"/>
      <c r="B1059" s="796"/>
      <c r="C1059" s="796"/>
      <c r="D1059" s="796"/>
      <c r="E1059" s="796"/>
      <c r="H1059" s="124" t="s">
        <v>13</v>
      </c>
      <c r="I1059" s="125">
        <f>'SITE 15'!$C$494</f>
        <v>0</v>
      </c>
      <c r="J1059" s="111">
        <f>'SITE 15'!$D$494</f>
        <v>0</v>
      </c>
      <c r="K1059" s="121">
        <f t="shared" si="232"/>
        <v>0</v>
      </c>
      <c r="L1059" s="83">
        <f t="shared" si="237"/>
        <v>0</v>
      </c>
      <c r="M1059" s="122">
        <f>'SITE 15'!$F$494</f>
        <v>0</v>
      </c>
      <c r="N1059" s="181">
        <f>(L1059/10)*'SITE 1'!$W$7*M1059*('SITE 1'!$W$5+'SITE 1'!$X$4)</f>
        <v>0</v>
      </c>
      <c r="O1059" s="83">
        <f t="shared" si="233"/>
        <v>0</v>
      </c>
      <c r="P1059" s="83">
        <f t="shared" si="234"/>
        <v>0</v>
      </c>
      <c r="Q1059" s="46">
        <f t="shared" si="235"/>
        <v>0</v>
      </c>
      <c r="R1059" s="868">
        <f t="shared" si="236"/>
        <v>0</v>
      </c>
      <c r="S1059" s="82"/>
      <c r="T1059" s="82"/>
      <c r="U1059" s="82"/>
      <c r="V1059" s="82"/>
      <c r="W1059" s="82"/>
      <c r="X1059" s="82"/>
      <c r="Y1059" s="82"/>
      <c r="Z1059" s="82"/>
      <c r="AA1059" s="82"/>
      <c r="AB1059" s="82"/>
      <c r="AC1059" s="82"/>
      <c r="AD1059" s="82"/>
      <c r="AE1059" s="82"/>
      <c r="AF1059" s="82"/>
      <c r="AG1059" s="82"/>
    </row>
    <row r="1060" spans="1:33" outlineLevel="1" x14ac:dyDescent="0.25">
      <c r="A1060" s="796"/>
      <c r="B1060" s="796"/>
      <c r="C1060" s="796"/>
      <c r="D1060" s="796"/>
      <c r="E1060" s="796"/>
      <c r="H1060" s="120" t="s">
        <v>271</v>
      </c>
      <c r="I1060" s="111">
        <f>'SITE 15'!$C$495</f>
        <v>0</v>
      </c>
      <c r="J1060" s="111">
        <f>'SITE 15'!$D$495</f>
        <v>0</v>
      </c>
      <c r="K1060" s="121">
        <f t="shared" si="232"/>
        <v>0</v>
      </c>
      <c r="L1060" s="215">
        <f>K1060*10</f>
        <v>0</v>
      </c>
      <c r="M1060" s="122">
        <f>'SITE 15'!$F$495</f>
        <v>0</v>
      </c>
      <c r="N1060" s="181">
        <f>(L1060/10)*'SITE 1'!$W$8*M1060*('SITE 1'!$W$4+'SITE 1'!$X$4)</f>
        <v>0</v>
      </c>
      <c r="O1060" s="83">
        <f t="shared" si="233"/>
        <v>0</v>
      </c>
      <c r="P1060" s="83">
        <f t="shared" si="234"/>
        <v>0</v>
      </c>
      <c r="Q1060" s="46">
        <f t="shared" si="235"/>
        <v>0</v>
      </c>
      <c r="R1060" s="868">
        <f t="shared" si="236"/>
        <v>0</v>
      </c>
      <c r="S1060" s="82"/>
      <c r="T1060" s="82"/>
      <c r="U1060" s="82"/>
      <c r="V1060" s="82"/>
      <c r="W1060" s="82"/>
      <c r="X1060" s="82"/>
      <c r="Y1060" s="82"/>
      <c r="Z1060" s="82"/>
      <c r="AA1060" s="82"/>
      <c r="AB1060" s="82"/>
      <c r="AC1060" s="82"/>
      <c r="AD1060" s="82"/>
      <c r="AE1060" s="82"/>
      <c r="AF1060" s="82"/>
      <c r="AG1060" s="82"/>
    </row>
    <row r="1061" spans="1:33" outlineLevel="1" x14ac:dyDescent="0.25">
      <c r="A1061" s="796"/>
      <c r="B1061" s="796"/>
      <c r="C1061" s="796"/>
      <c r="D1061" s="796"/>
      <c r="E1061" s="796"/>
      <c r="H1061" s="126" t="s">
        <v>171</v>
      </c>
      <c r="I1061" s="111">
        <f>'SITE 15'!$C$496</f>
        <v>0</v>
      </c>
      <c r="J1061" s="111">
        <f>'SITE 15'!$D$496</f>
        <v>0</v>
      </c>
      <c r="K1061" s="121">
        <f t="shared" si="232"/>
        <v>0</v>
      </c>
      <c r="L1061" s="83">
        <f>K1061*10</f>
        <v>0</v>
      </c>
      <c r="M1061" s="122">
        <f>'SITE 15'!$F$496</f>
        <v>0</v>
      </c>
      <c r="N1061" s="181">
        <f>(L1061/10)*'SITE 1'!$W$7*M1061*('SITE 1'!$W$5+'SITE 1'!$X$4)</f>
        <v>0</v>
      </c>
      <c r="O1061" s="83">
        <f t="shared" si="233"/>
        <v>0</v>
      </c>
      <c r="P1061" s="83">
        <f t="shared" si="234"/>
        <v>0</v>
      </c>
      <c r="Q1061" s="46">
        <f t="shared" si="235"/>
        <v>0</v>
      </c>
      <c r="R1061" s="868">
        <f t="shared" si="236"/>
        <v>0</v>
      </c>
      <c r="S1061" s="82"/>
      <c r="T1061" s="82"/>
      <c r="U1061" s="82"/>
      <c r="V1061" s="82"/>
      <c r="W1061" s="82"/>
      <c r="X1061" s="82"/>
      <c r="Y1061" s="82"/>
      <c r="Z1061" s="82"/>
      <c r="AA1061" s="82"/>
      <c r="AB1061" s="82"/>
      <c r="AC1061" s="82"/>
      <c r="AD1061" s="82"/>
      <c r="AE1061" s="82"/>
      <c r="AF1061" s="82"/>
      <c r="AG1061" s="82"/>
    </row>
    <row r="1062" spans="1:33" ht="13.8" outlineLevel="1" thickBot="1" x14ac:dyDescent="0.3">
      <c r="A1062" s="796"/>
      <c r="B1062" s="796"/>
      <c r="C1062" s="796"/>
      <c r="D1062" s="796"/>
      <c r="E1062" s="796"/>
      <c r="H1062" s="126" t="s">
        <v>172</v>
      </c>
      <c r="I1062" s="111">
        <f>'SITE 15'!$C$497</f>
        <v>0</v>
      </c>
      <c r="J1062" s="111">
        <f>'SITE 15'!$D$497</f>
        <v>0</v>
      </c>
      <c r="K1062" s="121">
        <f t="shared" si="232"/>
        <v>0</v>
      </c>
      <c r="L1062" s="83">
        <f>K1062*10</f>
        <v>0</v>
      </c>
      <c r="M1062" s="122">
        <f>'SITE 15'!$F$497</f>
        <v>0</v>
      </c>
      <c r="N1062" s="181">
        <f>(L1062/10)*'SITE 1'!$W$7*M1062*('SITE 1'!$W$5+'SITE 1'!$X$4)</f>
        <v>0</v>
      </c>
      <c r="O1062" s="83">
        <f t="shared" si="233"/>
        <v>0</v>
      </c>
      <c r="P1062" s="83">
        <f t="shared" si="234"/>
        <v>0</v>
      </c>
      <c r="Q1062" s="46">
        <f t="shared" si="235"/>
        <v>0</v>
      </c>
      <c r="R1062" s="868">
        <f t="shared" si="236"/>
        <v>0</v>
      </c>
      <c r="S1062" s="82"/>
      <c r="T1062" s="82"/>
      <c r="U1062" s="82"/>
      <c r="V1062" s="82"/>
      <c r="W1062" s="82"/>
      <c r="X1062" s="82"/>
      <c r="Y1062" s="82"/>
      <c r="Z1062" s="82"/>
      <c r="AA1062" s="82"/>
      <c r="AB1062" s="82"/>
      <c r="AC1062" s="82"/>
      <c r="AD1062" s="82"/>
      <c r="AE1062" s="82"/>
      <c r="AF1062" s="82"/>
      <c r="AG1062" s="82"/>
    </row>
    <row r="1063" spans="1:33" outlineLevel="1" x14ac:dyDescent="0.25">
      <c r="A1063" s="796"/>
      <c r="B1063" s="796"/>
      <c r="C1063" s="796"/>
      <c r="D1063" s="796"/>
      <c r="E1063" s="796"/>
      <c r="H1063" s="127" t="s">
        <v>214</v>
      </c>
      <c r="I1063" s="128">
        <f>'SITE 15'!$C$498</f>
        <v>0</v>
      </c>
      <c r="J1063" s="129">
        <f>'SITE 15'!$D$498</f>
        <v>0</v>
      </c>
      <c r="K1063" s="130">
        <f>K1052+K1060</f>
        <v>0</v>
      </c>
      <c r="L1063" s="212">
        <f>L1052+L1060</f>
        <v>0</v>
      </c>
      <c r="M1063" s="131" t="e">
        <f>'SITE 15'!$F$498</f>
        <v>#DIV/0!</v>
      </c>
      <c r="N1063" s="183">
        <f>'SITE 15'!$G$498</f>
        <v>0</v>
      </c>
      <c r="O1063" s="83"/>
      <c r="P1063" s="83"/>
      <c r="Q1063" s="82"/>
      <c r="R1063" s="82"/>
      <c r="S1063" s="82"/>
      <c r="T1063" s="82"/>
      <c r="U1063" s="82"/>
      <c r="V1063" s="82"/>
      <c r="W1063" s="82"/>
      <c r="X1063" s="82"/>
      <c r="Y1063" s="82"/>
      <c r="Z1063" s="82"/>
      <c r="AA1063" s="82"/>
      <c r="AB1063" s="82"/>
      <c r="AC1063" s="82"/>
      <c r="AD1063" s="82"/>
      <c r="AE1063" s="82"/>
      <c r="AF1063" s="82"/>
      <c r="AG1063" s="82"/>
    </row>
    <row r="1064" spans="1:33" ht="27" outlineLevel="1" thickBot="1" x14ac:dyDescent="0.3">
      <c r="A1064" s="796"/>
      <c r="B1064" s="796"/>
      <c r="C1064" s="796"/>
      <c r="D1064" s="796"/>
      <c r="E1064" s="796"/>
      <c r="H1064" s="132" t="s">
        <v>213</v>
      </c>
      <c r="I1064" s="133">
        <f>'SITE 15'!$C$499</f>
        <v>0</v>
      </c>
      <c r="J1064" s="134">
        <f>'SITE 15'!$D$499</f>
        <v>0</v>
      </c>
      <c r="K1064" s="135">
        <f>SUM(K1052:K1062)-K1063</f>
        <v>0</v>
      </c>
      <c r="L1064" s="212">
        <f>L1053+L1054+L1055+L1056+L1057+L1058+L1059+L1061+L1062</f>
        <v>0</v>
      </c>
      <c r="M1064" s="136" t="e">
        <f>'SITE 15'!$F$499</f>
        <v>#DIV/0!</v>
      </c>
      <c r="N1064" s="183">
        <f>'SITE 15'!$G$499</f>
        <v>0</v>
      </c>
      <c r="O1064" s="93">
        <f>SUM(O1052:O1062)</f>
        <v>0</v>
      </c>
      <c r="P1064" s="93">
        <f>SUM(P1052:P1062)</f>
        <v>0</v>
      </c>
      <c r="Q1064" s="93">
        <f>SUM(Q1052:Q1062)</f>
        <v>0</v>
      </c>
      <c r="R1064" s="93">
        <f>SUM(R1052:R1062)</f>
        <v>0</v>
      </c>
      <c r="S1064" s="93">
        <f>'SITE 15'!$C$521</f>
        <v>0</v>
      </c>
      <c r="T1064" s="93" t="e">
        <f>'SITE 15'!$D$521</f>
        <v>#DIV/0!</v>
      </c>
      <c r="U1064" s="93">
        <f>'SITE 15'!$E$521</f>
        <v>0</v>
      </c>
      <c r="V1064" s="93">
        <f>'SITE 15'!$C$539</f>
        <v>0</v>
      </c>
      <c r="W1064" s="93" t="e">
        <f>'SITE 15'!$D$539</f>
        <v>#DIV/0!</v>
      </c>
      <c r="X1064" s="93">
        <f>'SITE 15'!$E$539</f>
        <v>0</v>
      </c>
      <c r="Y1064" s="93">
        <f>'SITE 15'!$C$515</f>
        <v>0</v>
      </c>
      <c r="Z1064" s="93" t="e">
        <f>'SITE 15'!$D$515</f>
        <v>#DIV/0!</v>
      </c>
      <c r="AA1064" s="93">
        <f>'SITE 15'!$E$515</f>
        <v>0</v>
      </c>
      <c r="AB1064" s="93">
        <f>'SITE 15'!$C$545</f>
        <v>0</v>
      </c>
      <c r="AC1064" s="93" t="e">
        <f>'SITE 15'!$D$545</f>
        <v>#DIV/0!</v>
      </c>
      <c r="AD1064" s="93">
        <f>'SITE 15'!$E$545</f>
        <v>0</v>
      </c>
      <c r="AE1064" s="93">
        <f>'SITE 15'!$C$553</f>
        <v>0</v>
      </c>
      <c r="AF1064" s="93" t="e">
        <f>'SITE 15'!$D$553</f>
        <v>#DIV/0!</v>
      </c>
      <c r="AG1064" s="93">
        <f>'SITE 15'!$E$553</f>
        <v>0</v>
      </c>
    </row>
    <row r="1065" spans="1:33" ht="13.8" outlineLevel="1" thickBot="1" x14ac:dyDescent="0.3">
      <c r="A1065" s="796"/>
      <c r="B1065" s="796"/>
      <c r="C1065" s="796"/>
      <c r="D1065" s="796"/>
      <c r="E1065" s="796"/>
    </row>
    <row r="1066" spans="1:33" ht="38.25" customHeight="1" x14ac:dyDescent="0.25">
      <c r="A1066" s="2704" t="str">
        <f>H1066</f>
        <v>CAL 6/11 ANS</v>
      </c>
      <c r="B1066" s="2704"/>
      <c r="C1066" s="2704"/>
      <c r="D1066" s="2704"/>
      <c r="E1066" s="2704"/>
      <c r="H1066" s="104" t="str">
        <f>'SITE 1'!$B$482</f>
        <v>CAL 6/11 ANS</v>
      </c>
      <c r="I1066" s="83" t="s">
        <v>286</v>
      </c>
      <c r="J1066" s="83" t="s">
        <v>285</v>
      </c>
      <c r="K1066" s="83" t="s">
        <v>284</v>
      </c>
      <c r="L1066" s="83" t="s">
        <v>468</v>
      </c>
      <c r="M1066" s="83" t="s">
        <v>287</v>
      </c>
      <c r="N1066" s="83" t="s">
        <v>298</v>
      </c>
      <c r="O1066" s="911"/>
      <c r="P1066" s="911"/>
    </row>
    <row r="1067" spans="1:33" ht="33.6" customHeight="1" thickBot="1" x14ac:dyDescent="0.3">
      <c r="A1067" s="2701" t="str">
        <f>$A$2</f>
        <v>ANALYSE</v>
      </c>
      <c r="B1067" s="2701"/>
      <c r="C1067" s="833">
        <f>$C$2</f>
        <v>0</v>
      </c>
      <c r="D1067" s="796"/>
      <c r="E1067" s="796"/>
      <c r="H1067" s="185" t="s">
        <v>165</v>
      </c>
      <c r="I1067" s="178">
        <f>I965+I948+I931+I914+I897+I880+I863+I846+I829+I812+I982+I999+I1016+I1033+I1050</f>
        <v>0</v>
      </c>
      <c r="J1067" s="178">
        <f>J965+J948+J931+J914+J897+J880+J863+J846+J829+J812+J982+J999+J1016+J1033+J1050</f>
        <v>0</v>
      </c>
      <c r="K1067" s="178">
        <f>K965+K948+K931+K914+K897+K880+K863+K846+K829+K812+K982+K999+K1016+K1033+K1050</f>
        <v>0</v>
      </c>
      <c r="L1067" s="178" t="e">
        <f>M1067/(L1081+L1080)</f>
        <v>#DIV/0!</v>
      </c>
      <c r="M1067" s="178">
        <f>M965+M948+M931+M914+M897+M880+M863+M846+M829+M812+M982+M999+M1016+M1033+M1050</f>
        <v>0</v>
      </c>
      <c r="N1067" s="178">
        <f>N965+N948+N931+N914+N897+N880+N863+N846+N829+N812+N982+N999+N1016+N1033+N1050</f>
        <v>0</v>
      </c>
      <c r="O1067" s="912"/>
      <c r="P1067" s="912"/>
    </row>
    <row r="1068" spans="1:33" ht="66" x14ac:dyDescent="0.25">
      <c r="A1068" s="2702" t="str">
        <f>$A$8</f>
        <v>ASSOCIATION</v>
      </c>
      <c r="B1068" s="2702"/>
      <c r="C1068" s="2702"/>
      <c r="D1068" s="2702"/>
      <c r="E1068" s="2702"/>
      <c r="H1068" s="186"/>
      <c r="I1068" s="152" t="s">
        <v>220</v>
      </c>
      <c r="J1068" s="152" t="s">
        <v>215</v>
      </c>
      <c r="K1068" s="118" t="s">
        <v>428</v>
      </c>
      <c r="L1068" s="83" t="s">
        <v>339</v>
      </c>
      <c r="M1068" s="179" t="s">
        <v>2</v>
      </c>
      <c r="N1068" s="179" t="s">
        <v>3</v>
      </c>
      <c r="O1068" s="86" t="s">
        <v>521</v>
      </c>
      <c r="P1068" s="86" t="s">
        <v>520</v>
      </c>
      <c r="Q1068" s="86" t="s">
        <v>291</v>
      </c>
      <c r="R1068" s="86" t="s">
        <v>292</v>
      </c>
      <c r="S1068" s="81" t="s">
        <v>293</v>
      </c>
      <c r="T1068" s="81" t="s">
        <v>299</v>
      </c>
      <c r="U1068" s="81" t="s">
        <v>300</v>
      </c>
      <c r="V1068" s="81" t="s">
        <v>294</v>
      </c>
      <c r="W1068" s="81" t="s">
        <v>301</v>
      </c>
      <c r="X1068" s="81" t="s">
        <v>302</v>
      </c>
      <c r="Y1068" s="81" t="s">
        <v>296</v>
      </c>
      <c r="Z1068" s="81" t="s">
        <v>303</v>
      </c>
      <c r="AA1068" s="81" t="s">
        <v>304</v>
      </c>
      <c r="AB1068" s="81" t="s">
        <v>297</v>
      </c>
      <c r="AC1068" s="81" t="s">
        <v>305</v>
      </c>
      <c r="AD1068" s="81" t="s">
        <v>306</v>
      </c>
      <c r="AE1068" s="81" t="s">
        <v>295</v>
      </c>
      <c r="AF1068" s="81" t="s">
        <v>307</v>
      </c>
      <c r="AG1068" s="81" t="s">
        <v>308</v>
      </c>
    </row>
    <row r="1069" spans="1:33" x14ac:dyDescent="0.25">
      <c r="A1069" s="796"/>
      <c r="B1069" s="796"/>
      <c r="C1069" s="796"/>
      <c r="D1069" s="796"/>
      <c r="E1069" s="796"/>
      <c r="H1069" s="187" t="s">
        <v>278</v>
      </c>
      <c r="I1069" s="111">
        <f t="shared" ref="I1069:J1079" si="238">I967+I950+I933+I916+I899+I882+I865+I848+I831+I814+I984+I1001+I1018+I1035+I1052</f>
        <v>0</v>
      </c>
      <c r="J1069" s="111">
        <f t="shared" si="238"/>
        <v>0</v>
      </c>
      <c r="K1069" s="111">
        <f t="shared" ref="K1069:K1081" si="239">K967+K950+K933+K916+K899+K882+K865+K848+K831+K814+K984+K1001+K1018+K1035+K1052</f>
        <v>0</v>
      </c>
      <c r="L1069" s="215">
        <f>K1069*10</f>
        <v>0</v>
      </c>
      <c r="M1069" s="180"/>
      <c r="N1069" s="183">
        <f t="shared" ref="N1069:N1079" si="240">N967+N950+N933+N916+N899+N882+N865+N848+N831+N814+N984+N1001+N1018+N1035+N1052</f>
        <v>0</v>
      </c>
      <c r="O1069" s="83"/>
      <c r="P1069" s="83"/>
      <c r="Q1069" s="46"/>
      <c r="R1069" s="46"/>
      <c r="S1069" s="82"/>
      <c r="T1069" s="82"/>
      <c r="U1069" s="82"/>
      <c r="V1069" s="82"/>
      <c r="W1069" s="82"/>
      <c r="X1069" s="82"/>
      <c r="Y1069" s="82"/>
      <c r="Z1069" s="82"/>
      <c r="AA1069" s="82"/>
      <c r="AB1069" s="82"/>
      <c r="AC1069" s="82"/>
      <c r="AD1069" s="82"/>
      <c r="AE1069" s="82"/>
      <c r="AF1069" s="82"/>
      <c r="AG1069" s="82"/>
    </row>
    <row r="1070" spans="1:33" x14ac:dyDescent="0.25">
      <c r="A1070" s="796"/>
      <c r="B1070" s="796"/>
      <c r="C1070" s="796"/>
      <c r="D1070" s="796"/>
      <c r="E1070" s="796"/>
      <c r="H1070" s="152" t="s">
        <v>167</v>
      </c>
      <c r="I1070" s="111">
        <f t="shared" si="238"/>
        <v>0</v>
      </c>
      <c r="J1070" s="111">
        <f t="shared" si="238"/>
        <v>0</v>
      </c>
      <c r="K1070" s="111">
        <f t="shared" si="239"/>
        <v>0</v>
      </c>
      <c r="L1070" s="83">
        <f>K1070*10</f>
        <v>0</v>
      </c>
      <c r="M1070" s="180"/>
      <c r="N1070" s="183">
        <f t="shared" si="240"/>
        <v>0</v>
      </c>
      <c r="O1070" s="83"/>
      <c r="P1070" s="83"/>
      <c r="Q1070" s="46"/>
      <c r="R1070" s="46"/>
      <c r="S1070" s="82"/>
      <c r="T1070" s="82"/>
      <c r="U1070" s="82"/>
      <c r="V1070" s="82"/>
      <c r="W1070" s="82"/>
      <c r="X1070" s="82"/>
      <c r="Y1070" s="82"/>
      <c r="Z1070" s="82"/>
      <c r="AA1070" s="82"/>
      <c r="AB1070" s="82"/>
      <c r="AC1070" s="82"/>
      <c r="AD1070" s="82"/>
      <c r="AE1070" s="82"/>
      <c r="AF1070" s="82"/>
      <c r="AG1070" s="82"/>
    </row>
    <row r="1071" spans="1:33" x14ac:dyDescent="0.25">
      <c r="A1071" s="796"/>
      <c r="B1071" s="796"/>
      <c r="C1071" s="796"/>
      <c r="D1071" s="796"/>
      <c r="E1071" s="796"/>
      <c r="H1071" s="152" t="s">
        <v>8</v>
      </c>
      <c r="I1071" s="111">
        <f t="shared" si="238"/>
        <v>0</v>
      </c>
      <c r="J1071" s="111">
        <f t="shared" si="238"/>
        <v>0</v>
      </c>
      <c r="K1071" s="111">
        <f t="shared" si="239"/>
        <v>0</v>
      </c>
      <c r="L1071" s="83">
        <f t="shared" ref="L1071:L1076" si="241">K1071*10</f>
        <v>0</v>
      </c>
      <c r="M1071" s="180"/>
      <c r="N1071" s="183">
        <f t="shared" si="240"/>
        <v>0</v>
      </c>
      <c r="O1071" s="83"/>
      <c r="P1071" s="83"/>
      <c r="Q1071" s="46"/>
      <c r="R1071" s="46"/>
      <c r="S1071" s="82"/>
      <c r="T1071" s="82"/>
      <c r="U1071" s="82"/>
      <c r="V1071" s="82"/>
      <c r="W1071" s="82"/>
      <c r="X1071" s="82"/>
      <c r="Y1071" s="82"/>
      <c r="Z1071" s="82"/>
      <c r="AA1071" s="82"/>
      <c r="AB1071" s="82"/>
      <c r="AC1071" s="82"/>
      <c r="AD1071" s="82"/>
      <c r="AE1071" s="82"/>
      <c r="AF1071" s="82"/>
      <c r="AG1071" s="82"/>
    </row>
    <row r="1072" spans="1:33" x14ac:dyDescent="0.25">
      <c r="A1072" s="796"/>
      <c r="B1072" s="796"/>
      <c r="C1072" s="796"/>
      <c r="D1072" s="796"/>
      <c r="E1072" s="796"/>
      <c r="H1072" s="152" t="s">
        <v>9</v>
      </c>
      <c r="I1072" s="111">
        <f t="shared" si="238"/>
        <v>0</v>
      </c>
      <c r="J1072" s="111">
        <f t="shared" si="238"/>
        <v>0</v>
      </c>
      <c r="K1072" s="111">
        <f t="shared" si="239"/>
        <v>0</v>
      </c>
      <c r="L1072" s="83">
        <f t="shared" si="241"/>
        <v>0</v>
      </c>
      <c r="M1072" s="180"/>
      <c r="N1072" s="183">
        <f t="shared" si="240"/>
        <v>0</v>
      </c>
      <c r="O1072" s="83"/>
      <c r="P1072" s="83"/>
      <c r="Q1072" s="46"/>
      <c r="R1072" s="46"/>
      <c r="S1072" s="82"/>
      <c r="T1072" s="82"/>
      <c r="U1072" s="82"/>
      <c r="V1072" s="82"/>
      <c r="W1072" s="82"/>
      <c r="X1072" s="82"/>
      <c r="Y1072" s="82"/>
      <c r="Z1072" s="82"/>
      <c r="AA1072" s="82"/>
      <c r="AB1072" s="82"/>
      <c r="AC1072" s="82"/>
      <c r="AD1072" s="82"/>
      <c r="AE1072" s="82"/>
      <c r="AF1072" s="82"/>
      <c r="AG1072" s="82"/>
    </row>
    <row r="1073" spans="1:34" x14ac:dyDescent="0.25">
      <c r="A1073" s="796"/>
      <c r="B1073" s="796"/>
      <c r="C1073" s="796"/>
      <c r="D1073" s="796"/>
      <c r="E1073" s="796"/>
      <c r="H1073" s="152" t="s">
        <v>10</v>
      </c>
      <c r="I1073" s="125">
        <f t="shared" si="238"/>
        <v>0</v>
      </c>
      <c r="J1073" s="111">
        <f t="shared" si="238"/>
        <v>0</v>
      </c>
      <c r="K1073" s="111">
        <f t="shared" si="239"/>
        <v>0</v>
      </c>
      <c r="L1073" s="83">
        <f t="shared" si="241"/>
        <v>0</v>
      </c>
      <c r="M1073" s="180"/>
      <c r="N1073" s="183">
        <f t="shared" si="240"/>
        <v>0</v>
      </c>
      <c r="O1073" s="83"/>
      <c r="P1073" s="83"/>
      <c r="Q1073" s="46"/>
      <c r="R1073" s="46"/>
      <c r="S1073" s="82"/>
      <c r="T1073" s="82"/>
      <c r="U1073" s="82"/>
      <c r="V1073" s="82"/>
      <c r="W1073" s="82"/>
      <c r="X1073" s="82"/>
      <c r="Y1073" s="82"/>
      <c r="Z1073" s="82"/>
      <c r="AA1073" s="82"/>
      <c r="AB1073" s="82"/>
      <c r="AC1073" s="82"/>
      <c r="AD1073" s="82"/>
      <c r="AE1073" s="82"/>
      <c r="AF1073" s="82"/>
      <c r="AG1073" s="82"/>
    </row>
    <row r="1074" spans="1:34" x14ac:dyDescent="0.25">
      <c r="A1074" s="796"/>
      <c r="B1074" s="796"/>
      <c r="C1074" s="796"/>
      <c r="D1074" s="796"/>
      <c r="E1074" s="796"/>
      <c r="H1074" s="152" t="s">
        <v>11</v>
      </c>
      <c r="I1074" s="125">
        <f t="shared" si="238"/>
        <v>0</v>
      </c>
      <c r="J1074" s="111">
        <f t="shared" si="238"/>
        <v>0</v>
      </c>
      <c r="K1074" s="111">
        <f t="shared" si="239"/>
        <v>0</v>
      </c>
      <c r="L1074" s="83">
        <f t="shared" si="241"/>
        <v>0</v>
      </c>
      <c r="M1074" s="180"/>
      <c r="N1074" s="183">
        <f t="shared" si="240"/>
        <v>0</v>
      </c>
      <c r="O1074" s="83"/>
      <c r="P1074" s="83"/>
      <c r="Q1074" s="46"/>
      <c r="R1074" s="46"/>
      <c r="S1074" s="82"/>
      <c r="T1074" s="82"/>
      <c r="U1074" s="82"/>
      <c r="V1074" s="82"/>
      <c r="W1074" s="82"/>
      <c r="X1074" s="82"/>
      <c r="Y1074" s="82"/>
      <c r="Z1074" s="82"/>
      <c r="AA1074" s="82"/>
      <c r="AB1074" s="82"/>
      <c r="AC1074" s="82"/>
      <c r="AD1074" s="82"/>
      <c r="AE1074" s="82"/>
      <c r="AF1074" s="82"/>
      <c r="AG1074" s="82"/>
    </row>
    <row r="1075" spans="1:34" x14ac:dyDescent="0.25">
      <c r="A1075" s="796"/>
      <c r="B1075" s="796"/>
      <c r="C1075" s="796"/>
      <c r="D1075" s="796"/>
      <c r="E1075" s="796"/>
      <c r="H1075" s="152" t="s">
        <v>12</v>
      </c>
      <c r="I1075" s="125">
        <f t="shared" si="238"/>
        <v>0</v>
      </c>
      <c r="J1075" s="111">
        <f t="shared" si="238"/>
        <v>0</v>
      </c>
      <c r="K1075" s="111">
        <f t="shared" si="239"/>
        <v>0</v>
      </c>
      <c r="L1075" s="83">
        <f t="shared" si="241"/>
        <v>0</v>
      </c>
      <c r="M1075" s="180"/>
      <c r="N1075" s="183">
        <f t="shared" si="240"/>
        <v>0</v>
      </c>
      <c r="O1075" s="83"/>
      <c r="P1075" s="83"/>
      <c r="Q1075" s="46"/>
      <c r="R1075" s="46"/>
      <c r="S1075" s="82"/>
      <c r="T1075" s="82"/>
      <c r="U1075" s="82"/>
      <c r="V1075" s="82"/>
      <c r="W1075" s="82"/>
      <c r="X1075" s="82"/>
      <c r="Y1075" s="82"/>
      <c r="Z1075" s="82"/>
      <c r="AA1075" s="82"/>
      <c r="AB1075" s="82"/>
      <c r="AC1075" s="82"/>
      <c r="AD1075" s="82"/>
      <c r="AE1075" s="82"/>
      <c r="AF1075" s="82"/>
      <c r="AG1075" s="82"/>
    </row>
    <row r="1076" spans="1:34" x14ac:dyDescent="0.25">
      <c r="A1076" s="796"/>
      <c r="B1076" s="796"/>
      <c r="C1076" s="796"/>
      <c r="D1076" s="796"/>
      <c r="E1076" s="796"/>
      <c r="H1076" s="152" t="s">
        <v>13</v>
      </c>
      <c r="I1076" s="125">
        <f t="shared" si="238"/>
        <v>0</v>
      </c>
      <c r="J1076" s="111">
        <f t="shared" si="238"/>
        <v>0</v>
      </c>
      <c r="K1076" s="111">
        <f t="shared" si="239"/>
        <v>0</v>
      </c>
      <c r="L1076" s="83">
        <f t="shared" si="241"/>
        <v>0</v>
      </c>
      <c r="M1076" s="180"/>
      <c r="N1076" s="183">
        <f t="shared" si="240"/>
        <v>0</v>
      </c>
      <c r="O1076" s="83"/>
      <c r="P1076" s="83"/>
      <c r="Q1076" s="46"/>
      <c r="R1076" s="46"/>
      <c r="S1076" s="82"/>
      <c r="T1076" s="82"/>
      <c r="U1076" s="82"/>
      <c r="V1076" s="82"/>
      <c r="W1076" s="82"/>
      <c r="X1076" s="82"/>
      <c r="Y1076" s="82"/>
      <c r="Z1076" s="82"/>
      <c r="AA1076" s="82"/>
      <c r="AB1076" s="82"/>
      <c r="AC1076" s="82"/>
      <c r="AD1076" s="82"/>
      <c r="AE1076" s="82"/>
      <c r="AF1076" s="82"/>
      <c r="AG1076" s="82"/>
    </row>
    <row r="1077" spans="1:34" x14ac:dyDescent="0.25">
      <c r="A1077" s="796"/>
      <c r="B1077" s="796"/>
      <c r="C1077" s="796"/>
      <c r="D1077" s="796"/>
      <c r="E1077" s="796"/>
      <c r="H1077" s="187" t="s">
        <v>271</v>
      </c>
      <c r="I1077" s="111">
        <f t="shared" si="238"/>
        <v>0</v>
      </c>
      <c r="J1077" s="111">
        <f t="shared" si="238"/>
        <v>0</v>
      </c>
      <c r="K1077" s="111">
        <f t="shared" si="239"/>
        <v>0</v>
      </c>
      <c r="L1077" s="215">
        <f>K1077*10</f>
        <v>0</v>
      </c>
      <c r="M1077" s="180"/>
      <c r="N1077" s="183">
        <f t="shared" si="240"/>
        <v>0</v>
      </c>
      <c r="O1077" s="83"/>
      <c r="P1077" s="83"/>
      <c r="Q1077" s="46"/>
      <c r="R1077" s="46"/>
      <c r="S1077" s="82"/>
      <c r="T1077" s="82"/>
      <c r="U1077" s="82"/>
      <c r="V1077" s="82"/>
      <c r="W1077" s="82"/>
      <c r="X1077" s="82"/>
      <c r="Y1077" s="82"/>
      <c r="Z1077" s="82"/>
      <c r="AA1077" s="82"/>
      <c r="AB1077" s="82"/>
      <c r="AC1077" s="82"/>
      <c r="AD1077" s="82"/>
      <c r="AE1077" s="82"/>
      <c r="AF1077" s="82"/>
      <c r="AG1077" s="82"/>
    </row>
    <row r="1078" spans="1:34" x14ac:dyDescent="0.25">
      <c r="A1078" s="796"/>
      <c r="B1078" s="796"/>
      <c r="C1078" s="796"/>
      <c r="D1078" s="796"/>
      <c r="E1078" s="796"/>
      <c r="H1078" s="152" t="s">
        <v>171</v>
      </c>
      <c r="I1078" s="111">
        <f t="shared" si="238"/>
        <v>0</v>
      </c>
      <c r="J1078" s="111">
        <f t="shared" si="238"/>
        <v>0</v>
      </c>
      <c r="K1078" s="111">
        <f t="shared" si="239"/>
        <v>0</v>
      </c>
      <c r="L1078" s="83">
        <f>K1078*10</f>
        <v>0</v>
      </c>
      <c r="M1078" s="180"/>
      <c r="N1078" s="183">
        <f t="shared" si="240"/>
        <v>0</v>
      </c>
      <c r="O1078" s="83"/>
      <c r="P1078" s="83"/>
      <c r="Q1078" s="46"/>
      <c r="R1078" s="46"/>
      <c r="S1078" s="82"/>
      <c r="T1078" s="82"/>
      <c r="U1078" s="82"/>
      <c r="V1078" s="82"/>
      <c r="W1078" s="82"/>
      <c r="X1078" s="82"/>
      <c r="Y1078" s="82"/>
      <c r="Z1078" s="82"/>
      <c r="AA1078" s="82"/>
      <c r="AB1078" s="82"/>
      <c r="AC1078" s="82"/>
      <c r="AD1078" s="82"/>
      <c r="AE1078" s="82"/>
      <c r="AF1078" s="82"/>
      <c r="AG1078" s="82"/>
    </row>
    <row r="1079" spans="1:34" ht="13.8" thickBot="1" x14ac:dyDescent="0.3">
      <c r="A1079" s="796"/>
      <c r="B1079" s="796"/>
      <c r="C1079" s="796"/>
      <c r="D1079" s="796"/>
      <c r="E1079" s="796"/>
      <c r="H1079" s="152" t="s">
        <v>172</v>
      </c>
      <c r="I1079" s="111">
        <f t="shared" si="238"/>
        <v>0</v>
      </c>
      <c r="J1079" s="111">
        <f t="shared" si="238"/>
        <v>0</v>
      </c>
      <c r="K1079" s="111">
        <f t="shared" si="239"/>
        <v>0</v>
      </c>
      <c r="L1079" s="83">
        <f>K1079*10</f>
        <v>0</v>
      </c>
      <c r="M1079" s="180"/>
      <c r="N1079" s="183">
        <f t="shared" si="240"/>
        <v>0</v>
      </c>
      <c r="O1079" s="83"/>
      <c r="P1079" s="83"/>
      <c r="Q1079" s="46"/>
      <c r="R1079" s="46"/>
      <c r="S1079" s="82"/>
      <c r="T1079" s="82"/>
      <c r="U1079" s="82"/>
      <c r="V1079" s="82"/>
      <c r="W1079" s="82"/>
      <c r="X1079" s="82"/>
      <c r="Y1079" s="82"/>
      <c r="Z1079" s="82"/>
      <c r="AA1079" s="82"/>
      <c r="AB1079" s="82"/>
      <c r="AC1079" s="82"/>
      <c r="AD1079" s="82"/>
      <c r="AE1079" s="82"/>
      <c r="AF1079" s="82"/>
      <c r="AG1079" s="82"/>
    </row>
    <row r="1080" spans="1:34" x14ac:dyDescent="0.25">
      <c r="A1080" s="796"/>
      <c r="B1080" s="796"/>
      <c r="C1080" s="796"/>
      <c r="D1080" s="796"/>
      <c r="E1080" s="796"/>
      <c r="H1080" s="115" t="s">
        <v>214</v>
      </c>
      <c r="I1080" s="48">
        <f>MAX(I1069:I1079)</f>
        <v>0</v>
      </c>
      <c r="J1080" s="188">
        <f>J978+J961+J944+J927+J910+J893+J876+J859+J842+J825</f>
        <v>0</v>
      </c>
      <c r="K1080" s="188">
        <f t="shared" si="239"/>
        <v>0</v>
      </c>
      <c r="L1080" s="786">
        <f>L978+L961+L944+L927+L910+L893+L876+L859+L842+L825+L995+L1012+L1029+L1046+L1063</f>
        <v>0</v>
      </c>
      <c r="M1080" s="785" t="e">
        <f>AVERAGE(M1063,M1046,M1029,M1012,M995,M978,M961,M944,M927,M910,M893,M876,M859,M842,M825)</f>
        <v>#DIV/0!</v>
      </c>
      <c r="N1080" s="183">
        <f>N1069+N1077</f>
        <v>0</v>
      </c>
      <c r="O1080" s="83"/>
      <c r="P1080" s="83"/>
      <c r="Q1080" s="93"/>
      <c r="R1080" s="93"/>
      <c r="S1080" s="82"/>
      <c r="T1080" s="82"/>
      <c r="U1080" s="82"/>
      <c r="V1080" s="82"/>
      <c r="W1080" s="82"/>
      <c r="X1080" s="82"/>
      <c r="Y1080" s="82"/>
      <c r="Z1080" s="82"/>
      <c r="AA1080" s="82"/>
      <c r="AB1080" s="82"/>
      <c r="AC1080" s="82"/>
      <c r="AD1080" s="82"/>
      <c r="AE1080" s="82"/>
      <c r="AF1080" s="82"/>
      <c r="AG1080" s="82"/>
    </row>
    <row r="1081" spans="1:34" ht="26.4" x14ac:dyDescent="0.25">
      <c r="A1081" s="796"/>
      <c r="B1081" s="796"/>
      <c r="C1081" s="796"/>
      <c r="D1081" s="796"/>
      <c r="E1081" s="796"/>
      <c r="H1081" s="115" t="s">
        <v>213</v>
      </c>
      <c r="I1081" s="189">
        <f>MAX(I1070:I1076)</f>
        <v>0</v>
      </c>
      <c r="J1081" s="188">
        <f>J979+J962+J945+J928+J911+J894+J877+J860+J843+J826</f>
        <v>0</v>
      </c>
      <c r="K1081" s="188">
        <f t="shared" si="239"/>
        <v>0</v>
      </c>
      <c r="L1081" s="787">
        <f>L979+L962+L945+L928+L911+L894+L877+L860+L843+L826+L996+L1013+L1030+L1047+L1064</f>
        <v>0</v>
      </c>
      <c r="M1081" s="785" t="e">
        <f>AVERAGE(M1064,M1047,M1030,M1013,M996,M979,M962,M945,M928,M911,M894,M877,M860,M843,M826)</f>
        <v>#DIV/0!</v>
      </c>
      <c r="N1081" s="183">
        <f>N1070+N1071+N1072+N1073+N1074+N1075+N1076+N1078+N1079</f>
        <v>0</v>
      </c>
      <c r="O1081" s="103">
        <f>O979+O962+O945+O928+O911+O894+O877+O860+O843+O826+O996+O1013+O1030+O1047+O1064</f>
        <v>0</v>
      </c>
      <c r="P1081" s="103">
        <f>P979+P962+P945+P928+P911+P894+P877+P860+P843+P826+P996+P1013+P1030+P1047+P1064</f>
        <v>0</v>
      </c>
      <c r="Q1081" s="103">
        <f>Q979+Q962+Q945+Q928+Q911+Q894+Q877+Q860+Q843+Q826+Q996+Q1013+Q1030+Q1047+Q1064</f>
        <v>0</v>
      </c>
      <c r="R1081" s="103">
        <f>R979+R962+R945+R928+R911+R894+R877+R860+R843+R826+R996+R1013+R1030+R1047+R1064</f>
        <v>0</v>
      </c>
      <c r="S1081" s="103">
        <f>S979+S962+S945+S928+S911+S894+S877+S860+S843+S826+S996+S1013+S1030+S1047+S1064</f>
        <v>0</v>
      </c>
      <c r="T1081" s="103" t="e">
        <f>U1081/S1081</f>
        <v>#DIV/0!</v>
      </c>
      <c r="U1081" s="103">
        <f>U979+U962+U945+U928+U911+U894+U877+U860+U843+U826+U996+U1013+U1030+U1047+U1064</f>
        <v>0</v>
      </c>
      <c r="V1081" s="103">
        <f>V979+V962+V945+V928+V911+V894+V877+V860+V843+V826+V996+V1013+V1030+V1047+V1064</f>
        <v>0</v>
      </c>
      <c r="W1081" s="103" t="e">
        <f>X1081/V1081</f>
        <v>#DIV/0!</v>
      </c>
      <c r="X1081" s="103">
        <f>X979+X962+X945+X928+X911+X894+X877+X860+X843+X826+X996+X1013+X1030+X1047+X1064</f>
        <v>0</v>
      </c>
      <c r="Y1081" s="103">
        <f>Y979+Y962+Y945+Y928+Y911+Y894+Y877+Y860+Y843+Y826+Y996+Y1013+Y1030+Y1047+Y1064</f>
        <v>0</v>
      </c>
      <c r="Z1081" s="103" t="e">
        <f>AA1081/Y1081</f>
        <v>#DIV/0!</v>
      </c>
      <c r="AA1081" s="103">
        <f>AA979+AA962+AA945+AA928+AA911+AA894+AA877+AA860+AA843+AA826+AA996+AA1013+AA1030+AA1047+AA1064</f>
        <v>0</v>
      </c>
      <c r="AB1081" s="103">
        <f>AB979+AB962+AB945+AB928+AB911+AB894+AB877+AB860+AB843+AB826+AB996+AB1013+AB1030+AB1047+AB1064</f>
        <v>0</v>
      </c>
      <c r="AC1081" s="103" t="e">
        <f>AD1081/AB1081</f>
        <v>#DIV/0!</v>
      </c>
      <c r="AD1081" s="103">
        <f>AD979+AD962+AD945+AD928+AD911+AD894+AD877+AD860+AD843+AD826+AD996+AD1013+AD1030+AD1047+AD1064</f>
        <v>0</v>
      </c>
      <c r="AE1081" s="103">
        <f>AE979+AE962+AE945+AE928+AE911+AE894+AE877+AE860+AE843+AE826+AE996+AE1013+AE1030+AE1047+AE1064</f>
        <v>0</v>
      </c>
      <c r="AF1081" s="103" t="e">
        <f>AG1081/AE1081</f>
        <v>#DIV/0!</v>
      </c>
      <c r="AG1081" s="103">
        <f>AG979+AG962+AG945+AG928+AG911+AG894+AG877+AG860+AG843+AG826+AG996+AG1013+AG1030+AG1047+AG1064</f>
        <v>0</v>
      </c>
    </row>
    <row r="1082" spans="1:34" ht="18.75" customHeight="1" thickBot="1" x14ac:dyDescent="0.3">
      <c r="A1082" s="796"/>
      <c r="B1082" s="796"/>
      <c r="C1082" s="796"/>
      <c r="D1082" s="796"/>
      <c r="E1082" s="796"/>
      <c r="L1082" s="788">
        <f>L1080+L1081</f>
        <v>0</v>
      </c>
      <c r="M1082" s="2042" t="s">
        <v>993</v>
      </c>
      <c r="N1082" s="2047">
        <f>N1080/'SITE 15'!$W$4+ANALYSE!N1081/'SITE 15'!$W$5</f>
        <v>0</v>
      </c>
      <c r="S1082" s="93"/>
      <c r="T1082" s="93"/>
      <c r="U1082" s="93"/>
      <c r="V1082" s="93"/>
      <c r="W1082" s="93"/>
      <c r="X1082" s="93"/>
      <c r="Y1082" s="93" t="e">
        <f>Y1081*100/L1082</f>
        <v>#DIV/0!</v>
      </c>
      <c r="Z1082" s="93"/>
      <c r="AA1082" s="93"/>
      <c r="AB1082" s="93" t="e">
        <f>AB1081/SUM(J1080:J1081)</f>
        <v>#DIV/0!</v>
      </c>
      <c r="AC1082" s="93"/>
      <c r="AD1082" s="93"/>
      <c r="AE1082" s="93" t="e">
        <f>AE1081*100/L1082</f>
        <v>#DIV/0!</v>
      </c>
      <c r="AF1082" s="93"/>
      <c r="AG1082" s="93"/>
      <c r="AH1082" s="78" t="s">
        <v>461</v>
      </c>
    </row>
    <row r="1083" spans="1:34" ht="39.6" x14ac:dyDescent="0.25">
      <c r="A1083" s="796"/>
      <c r="B1083" s="796"/>
      <c r="C1083" s="796"/>
      <c r="D1083" s="796"/>
      <c r="E1083" s="796"/>
      <c r="L1083" s="789"/>
      <c r="S1083" s="81" t="s">
        <v>293</v>
      </c>
      <c r="T1083" s="81" t="s">
        <v>299</v>
      </c>
      <c r="U1083" s="81" t="s">
        <v>300</v>
      </c>
      <c r="V1083" s="81" t="s">
        <v>294</v>
      </c>
      <c r="W1083" s="81" t="s">
        <v>301</v>
      </c>
      <c r="X1083" s="81" t="s">
        <v>302</v>
      </c>
      <c r="Y1083" s="81" t="s">
        <v>296</v>
      </c>
      <c r="Z1083" s="81" t="s">
        <v>303</v>
      </c>
      <c r="AA1083" s="81" t="s">
        <v>304</v>
      </c>
      <c r="AB1083" s="81" t="s">
        <v>297</v>
      </c>
      <c r="AC1083" s="81" t="s">
        <v>305</v>
      </c>
      <c r="AD1083" s="81" t="s">
        <v>306</v>
      </c>
      <c r="AE1083" s="81" t="s">
        <v>295</v>
      </c>
      <c r="AF1083" s="81" t="s">
        <v>307</v>
      </c>
      <c r="AG1083" s="175" t="s">
        <v>308</v>
      </c>
      <c r="AH1083" s="77">
        <v>2018</v>
      </c>
    </row>
    <row r="1084" spans="1:34" x14ac:dyDescent="0.25">
      <c r="A1084" s="796"/>
      <c r="B1084" s="796"/>
      <c r="C1084" s="796"/>
      <c r="D1084" s="796"/>
      <c r="E1084" s="796"/>
      <c r="H1084" s="83" t="s">
        <v>329</v>
      </c>
      <c r="I1084" s="83" t="s">
        <v>311</v>
      </c>
      <c r="J1084" s="83" t="s">
        <v>312</v>
      </c>
      <c r="K1084" s="83" t="s">
        <v>313</v>
      </c>
      <c r="M1084" s="789"/>
      <c r="N1084" s="789"/>
      <c r="R1084" s="82" t="s">
        <v>517</v>
      </c>
      <c r="S1084" s="88"/>
      <c r="T1084" s="88"/>
      <c r="U1084" s="88"/>
      <c r="V1084" s="88"/>
      <c r="W1084" s="88"/>
      <c r="X1084" s="88"/>
      <c r="Y1084" s="88"/>
      <c r="Z1084" s="88"/>
      <c r="AA1084" s="88"/>
      <c r="AB1084" s="88"/>
      <c r="AC1084" s="88"/>
      <c r="AD1084" s="88"/>
      <c r="AE1084" s="88"/>
      <c r="AF1084" s="88"/>
      <c r="AG1084" s="88"/>
      <c r="AH1084" s="78" t="s">
        <v>462</v>
      </c>
    </row>
    <row r="1085" spans="1:34" ht="26.4" x14ac:dyDescent="0.25">
      <c r="A1085" s="796"/>
      <c r="B1085" s="796"/>
      <c r="C1085" s="796"/>
      <c r="D1085" s="796"/>
      <c r="E1085" s="796"/>
      <c r="H1085" s="83" t="s">
        <v>310</v>
      </c>
      <c r="I1085" s="173">
        <f>(S1081+V1081)-(Q1081+R1081)</f>
        <v>0</v>
      </c>
      <c r="J1085" s="205"/>
      <c r="K1085" s="205">
        <f>I1085*J1085</f>
        <v>0</v>
      </c>
      <c r="M1085" s="914"/>
      <c r="N1085" s="914"/>
      <c r="R1085" s="82" t="s">
        <v>518</v>
      </c>
      <c r="S1085" s="88">
        <f t="shared" ref="S1085:AG1085" si="242">S1081-S1084</f>
        <v>0</v>
      </c>
      <c r="T1085" s="88" t="e">
        <f t="shared" si="242"/>
        <v>#DIV/0!</v>
      </c>
      <c r="U1085" s="88">
        <f t="shared" si="242"/>
        <v>0</v>
      </c>
      <c r="V1085" s="88">
        <f t="shared" si="242"/>
        <v>0</v>
      </c>
      <c r="W1085" s="88" t="e">
        <f t="shared" si="242"/>
        <v>#DIV/0!</v>
      </c>
      <c r="X1085" s="88">
        <f t="shared" si="242"/>
        <v>0</v>
      </c>
      <c r="Y1085" s="88">
        <f t="shared" si="242"/>
        <v>0</v>
      </c>
      <c r="Z1085" s="88" t="e">
        <f t="shared" si="242"/>
        <v>#DIV/0!</v>
      </c>
      <c r="AA1085" s="88">
        <f t="shared" si="242"/>
        <v>0</v>
      </c>
      <c r="AB1085" s="88">
        <f t="shared" si="242"/>
        <v>0</v>
      </c>
      <c r="AC1085" s="88" t="e">
        <f t="shared" si="242"/>
        <v>#DIV/0!</v>
      </c>
      <c r="AD1085" s="88">
        <f t="shared" si="242"/>
        <v>0</v>
      </c>
      <c r="AE1085" s="88">
        <f t="shared" si="242"/>
        <v>0</v>
      </c>
      <c r="AF1085" s="88" t="e">
        <f t="shared" si="242"/>
        <v>#DIV/0!</v>
      </c>
      <c r="AG1085" s="88">
        <f t="shared" si="242"/>
        <v>0</v>
      </c>
    </row>
    <row r="1086" spans="1:34" x14ac:dyDescent="0.25">
      <c r="A1086" s="796"/>
      <c r="B1086" s="796"/>
      <c r="C1086" s="796"/>
      <c r="D1086" s="796"/>
      <c r="E1086" s="796"/>
      <c r="H1086" s="83" t="s">
        <v>314</v>
      </c>
      <c r="I1086" s="205">
        <f>Y1081</f>
        <v>0</v>
      </c>
      <c r="J1086" s="205"/>
      <c r="K1086" s="205">
        <f>I1086*J1086</f>
        <v>0</v>
      </c>
      <c r="M1086" s="914"/>
      <c r="N1086" s="914"/>
    </row>
    <row r="1087" spans="1:34" x14ac:dyDescent="0.25">
      <c r="A1087" s="796"/>
      <c r="B1087" s="796"/>
      <c r="C1087" s="796"/>
      <c r="D1087" s="796"/>
      <c r="E1087" s="796"/>
      <c r="H1087" s="83" t="s">
        <v>315</v>
      </c>
      <c r="I1087" s="205">
        <f>AB1081</f>
        <v>0</v>
      </c>
      <c r="J1087" s="205"/>
      <c r="K1087" s="205">
        <f>I1087*J1087</f>
        <v>0</v>
      </c>
      <c r="M1087" s="914"/>
      <c r="N1087" s="914"/>
    </row>
    <row r="1088" spans="1:34" ht="27.6" customHeight="1" x14ac:dyDescent="0.25">
      <c r="A1088" s="796"/>
      <c r="B1088" s="796"/>
      <c r="C1088" s="796"/>
      <c r="D1088" s="796"/>
      <c r="E1088" s="796"/>
      <c r="H1088" s="83" t="s">
        <v>316</v>
      </c>
      <c r="I1088" s="205">
        <f>AE1081</f>
        <v>0</v>
      </c>
      <c r="J1088" s="205"/>
      <c r="K1088" s="205">
        <f>I1088*J1088</f>
        <v>0</v>
      </c>
      <c r="M1088" s="945" t="s">
        <v>549</v>
      </c>
      <c r="N1088" s="183">
        <f>'SITE 15'!N571</f>
        <v>0</v>
      </c>
      <c r="Q1088" s="2692" t="s">
        <v>391</v>
      </c>
      <c r="R1088" s="83" t="s">
        <v>519</v>
      </c>
      <c r="S1088" s="103">
        <f>S1081+S756</f>
        <v>0</v>
      </c>
      <c r="T1088" s="103" t="e">
        <f>U1088/S1088</f>
        <v>#DIV/0!</v>
      </c>
      <c r="U1088" s="103">
        <f>U1081+U756</f>
        <v>0</v>
      </c>
      <c r="V1088" s="103">
        <f>V1081+V756</f>
        <v>0</v>
      </c>
      <c r="W1088" s="103" t="e">
        <f>X1088/V1088</f>
        <v>#DIV/0!</v>
      </c>
      <c r="X1088" s="103">
        <f>X1081+X756</f>
        <v>0</v>
      </c>
      <c r="Y1088" s="103">
        <f>Y1081+Y756</f>
        <v>0</v>
      </c>
      <c r="Z1088" s="103" t="e">
        <f>AA1088/Y1088</f>
        <v>#DIV/0!</v>
      </c>
      <c r="AA1088" s="103">
        <f>AA1081+AA756</f>
        <v>0</v>
      </c>
      <c r="AB1088" s="103">
        <f>AB1081+AB756</f>
        <v>0</v>
      </c>
      <c r="AC1088" s="103" t="e">
        <f>AD1088/AB1088</f>
        <v>#DIV/0!</v>
      </c>
      <c r="AD1088" s="103">
        <f>AD1081+AD756</f>
        <v>0</v>
      </c>
      <c r="AE1088" s="103">
        <f>AE1081+AE756</f>
        <v>0</v>
      </c>
      <c r="AF1088" s="103" t="e">
        <f>AG1088/AE1088</f>
        <v>#DIV/0!</v>
      </c>
      <c r="AG1088" s="103">
        <f>AG1081+AG756</f>
        <v>0</v>
      </c>
    </row>
    <row r="1089" spans="1:44" ht="27.6" customHeight="1" x14ac:dyDescent="0.25">
      <c r="A1089" s="796"/>
      <c r="B1089" s="796"/>
      <c r="C1089" s="796"/>
      <c r="D1089" s="796"/>
      <c r="E1089" s="796"/>
      <c r="H1089" s="915" t="s">
        <v>525</v>
      </c>
      <c r="I1089" s="916"/>
      <c r="J1089" s="916"/>
      <c r="K1089" s="916">
        <f>N1089-N1088</f>
        <v>0</v>
      </c>
      <c r="M1089" s="945" t="s">
        <v>550</v>
      </c>
      <c r="N1089" s="183">
        <f>N1081+N1080</f>
        <v>0</v>
      </c>
      <c r="O1089" s="183" t="s">
        <v>317</v>
      </c>
      <c r="P1089" s="183" t="s">
        <v>526</v>
      </c>
      <c r="Q1089" s="2692"/>
      <c r="R1089" s="82" t="s">
        <v>517</v>
      </c>
      <c r="S1089" s="103">
        <f t="shared" ref="S1089:AG1089" si="243">S1084+S759</f>
        <v>0</v>
      </c>
      <c r="T1089" s="103">
        <f t="shared" si="243"/>
        <v>0</v>
      </c>
      <c r="U1089" s="103">
        <f t="shared" si="243"/>
        <v>0</v>
      </c>
      <c r="V1089" s="103">
        <f t="shared" si="243"/>
        <v>0</v>
      </c>
      <c r="W1089" s="103">
        <f t="shared" si="243"/>
        <v>0</v>
      </c>
      <c r="X1089" s="103">
        <f t="shared" si="243"/>
        <v>0</v>
      </c>
      <c r="Y1089" s="103">
        <f t="shared" si="243"/>
        <v>0</v>
      </c>
      <c r="Z1089" s="103">
        <f t="shared" si="243"/>
        <v>0</v>
      </c>
      <c r="AA1089" s="103">
        <f t="shared" si="243"/>
        <v>0</v>
      </c>
      <c r="AB1089" s="103">
        <f t="shared" si="243"/>
        <v>0</v>
      </c>
      <c r="AC1089" s="103">
        <f t="shared" si="243"/>
        <v>0</v>
      </c>
      <c r="AD1089" s="103">
        <f t="shared" si="243"/>
        <v>0</v>
      </c>
      <c r="AE1089" s="103">
        <f t="shared" si="243"/>
        <v>0</v>
      </c>
      <c r="AF1089" s="103">
        <f t="shared" si="243"/>
        <v>0</v>
      </c>
      <c r="AG1089" s="103">
        <f t="shared" si="243"/>
        <v>0</v>
      </c>
      <c r="AH1089" s="78" t="s">
        <v>461</v>
      </c>
    </row>
    <row r="1090" spans="1:44" ht="26.4" x14ac:dyDescent="0.25">
      <c r="A1090" s="796"/>
      <c r="B1090" s="796"/>
      <c r="C1090" s="796"/>
      <c r="D1090" s="796"/>
      <c r="E1090" s="796"/>
      <c r="H1090" s="2200" t="s">
        <v>1044</v>
      </c>
      <c r="I1090" s="183"/>
      <c r="J1090" s="183"/>
      <c r="K1090" s="183">
        <f>L1090</f>
        <v>0</v>
      </c>
      <c r="L1090" s="183">
        <f>-'ANALYSE BT'!F13</f>
        <v>0</v>
      </c>
      <c r="M1090" s="945" t="s">
        <v>526</v>
      </c>
      <c r="N1090" s="183">
        <f>(N1089/O1090)*P1090</f>
        <v>0</v>
      </c>
      <c r="O1090" s="183">
        <f>'SITE 15'!$W$4</f>
        <v>0.54900000000000004</v>
      </c>
      <c r="P1090" s="183">
        <f>'SITE 15'!$X$4</f>
        <v>0</v>
      </c>
      <c r="Q1090" s="2692"/>
      <c r="R1090" s="82" t="s">
        <v>518</v>
      </c>
      <c r="S1090" s="103">
        <f>S1089-S1088</f>
        <v>0</v>
      </c>
      <c r="T1090" s="103" t="e">
        <f t="shared" ref="T1090:AR1090" si="244">T1089-T1088</f>
        <v>#DIV/0!</v>
      </c>
      <c r="U1090" s="103">
        <f t="shared" si="244"/>
        <v>0</v>
      </c>
      <c r="V1090" s="103">
        <f t="shared" si="244"/>
        <v>0</v>
      </c>
      <c r="W1090" s="103" t="e">
        <f t="shared" si="244"/>
        <v>#DIV/0!</v>
      </c>
      <c r="X1090" s="103">
        <f t="shared" si="244"/>
        <v>0</v>
      </c>
      <c r="Y1090" s="103">
        <f t="shared" si="244"/>
        <v>0</v>
      </c>
      <c r="Z1090" s="103" t="e">
        <f t="shared" si="244"/>
        <v>#DIV/0!</v>
      </c>
      <c r="AA1090" s="103">
        <f t="shared" si="244"/>
        <v>0</v>
      </c>
      <c r="AB1090" s="103">
        <f t="shared" si="244"/>
        <v>0</v>
      </c>
      <c r="AC1090" s="103" t="e">
        <f t="shared" si="244"/>
        <v>#DIV/0!</v>
      </c>
      <c r="AD1090" s="103">
        <f t="shared" si="244"/>
        <v>0</v>
      </c>
      <c r="AE1090" s="103">
        <f t="shared" si="244"/>
        <v>0</v>
      </c>
      <c r="AF1090" s="103" t="e">
        <f t="shared" si="244"/>
        <v>#DIV/0!</v>
      </c>
      <c r="AG1090" s="103">
        <f t="shared" si="244"/>
        <v>0</v>
      </c>
      <c r="AH1090" s="103" t="e">
        <f t="shared" si="244"/>
        <v>#VALUE!</v>
      </c>
      <c r="AI1090" s="103">
        <f t="shared" si="244"/>
        <v>0</v>
      </c>
      <c r="AJ1090" s="103">
        <f t="shared" si="244"/>
        <v>0</v>
      </c>
      <c r="AK1090" s="103">
        <f t="shared" si="244"/>
        <v>0</v>
      </c>
      <c r="AL1090" s="103">
        <f t="shared" si="244"/>
        <v>0</v>
      </c>
      <c r="AM1090" s="103">
        <f t="shared" si="244"/>
        <v>0</v>
      </c>
      <c r="AN1090" s="103">
        <f t="shared" si="244"/>
        <v>0</v>
      </c>
      <c r="AO1090" s="103">
        <f t="shared" si="244"/>
        <v>0</v>
      </c>
      <c r="AP1090" s="103">
        <f t="shared" si="244"/>
        <v>0</v>
      </c>
      <c r="AQ1090" s="103">
        <f t="shared" si="244"/>
        <v>0</v>
      </c>
      <c r="AR1090" s="103">
        <f t="shared" si="244"/>
        <v>0</v>
      </c>
    </row>
    <row r="1091" spans="1:44" ht="19.95" customHeight="1" x14ac:dyDescent="0.25">
      <c r="A1091" s="796"/>
      <c r="B1091" s="796"/>
      <c r="C1091" s="796"/>
      <c r="D1091" s="796"/>
      <c r="E1091" s="796"/>
      <c r="H1091" s="83" t="s">
        <v>450</v>
      </c>
      <c r="I1091" s="205" t="e">
        <f>'SITE 15'!N575/L1082</f>
        <v>#DIV/0!</v>
      </c>
      <c r="J1091" s="205"/>
      <c r="K1091" s="205"/>
      <c r="M1091" s="945"/>
      <c r="N1091" s="914"/>
      <c r="O1091" s="78" t="s">
        <v>531</v>
      </c>
      <c r="S1091" s="103"/>
      <c r="T1091" s="93"/>
      <c r="U1091" s="93"/>
      <c r="V1091" s="93"/>
      <c r="W1091" s="93"/>
      <c r="X1091" s="93"/>
      <c r="Y1091" s="93"/>
      <c r="Z1091" s="93"/>
      <c r="AA1091" s="93"/>
      <c r="AB1091" s="93"/>
      <c r="AC1091" s="93"/>
      <c r="AD1091" s="93"/>
      <c r="AE1091" s="93"/>
      <c r="AF1091" s="93"/>
      <c r="AG1091" s="93"/>
      <c r="AH1091" s="78" t="s">
        <v>462</v>
      </c>
    </row>
    <row r="1092" spans="1:44" ht="39.6" x14ac:dyDescent="0.25">
      <c r="A1092" s="796"/>
      <c r="B1092" s="796"/>
      <c r="C1092" s="796"/>
      <c r="D1092" s="796"/>
      <c r="E1092" s="796"/>
      <c r="H1092" s="83"/>
      <c r="I1092" s="205"/>
      <c r="J1092" s="205"/>
      <c r="K1092" s="205"/>
      <c r="M1092" s="945" t="s">
        <v>555</v>
      </c>
      <c r="N1092" s="922"/>
      <c r="O1092" s="922" t="e">
        <f>N1092-I1091</f>
        <v>#DIV/0!</v>
      </c>
      <c r="S1092" s="81" t="s">
        <v>293</v>
      </c>
      <c r="T1092" s="81" t="s">
        <v>299</v>
      </c>
      <c r="U1092" s="81" t="s">
        <v>300</v>
      </c>
      <c r="V1092" s="81" t="s">
        <v>294</v>
      </c>
      <c r="W1092" s="81" t="s">
        <v>301</v>
      </c>
      <c r="X1092" s="81" t="s">
        <v>302</v>
      </c>
      <c r="Y1092" s="81" t="s">
        <v>296</v>
      </c>
      <c r="Z1092" s="81" t="s">
        <v>303</v>
      </c>
      <c r="AA1092" s="81" t="s">
        <v>304</v>
      </c>
      <c r="AB1092" s="81" t="s">
        <v>297</v>
      </c>
      <c r="AC1092" s="81" t="s">
        <v>305</v>
      </c>
      <c r="AD1092" s="81" t="s">
        <v>306</v>
      </c>
      <c r="AE1092" s="81" t="s">
        <v>295</v>
      </c>
      <c r="AF1092" s="81" t="s">
        <v>307</v>
      </c>
      <c r="AG1092" s="81" t="s">
        <v>308</v>
      </c>
    </row>
    <row r="1093" spans="1:44" ht="26.4" x14ac:dyDescent="0.25">
      <c r="A1093" s="796"/>
      <c r="B1093" s="796"/>
      <c r="C1093" s="796"/>
      <c r="D1093" s="796"/>
      <c r="E1093" s="796"/>
      <c r="H1093" s="950" t="s">
        <v>556</v>
      </c>
      <c r="I1093" s="951"/>
      <c r="J1093" s="951"/>
      <c r="K1093" s="951"/>
      <c r="M1093" s="945"/>
      <c r="N1093" s="914"/>
      <c r="O1093" s="923" t="s">
        <v>532</v>
      </c>
    </row>
    <row r="1094" spans="1:44" x14ac:dyDescent="0.25">
      <c r="A1094" s="796"/>
      <c r="B1094" s="796"/>
      <c r="C1094" s="796"/>
      <c r="D1094" s="796"/>
      <c r="E1094" s="796"/>
      <c r="H1094" s="83" t="s">
        <v>321</v>
      </c>
      <c r="I1094" s="205"/>
      <c r="J1094" s="205"/>
      <c r="K1094" s="205"/>
      <c r="M1094" s="948" t="s">
        <v>551</v>
      </c>
      <c r="N1094" s="949">
        <f>'SITE 15'!N573</f>
        <v>0</v>
      </c>
    </row>
    <row r="1095" spans="1:44" x14ac:dyDescent="0.25">
      <c r="A1095" s="796"/>
      <c r="B1095" s="796"/>
      <c r="C1095" s="796"/>
      <c r="D1095" s="796"/>
      <c r="E1095" s="796"/>
      <c r="H1095" s="83" t="s">
        <v>456</v>
      </c>
      <c r="I1095" s="205"/>
      <c r="J1095" s="205"/>
      <c r="K1095" s="205"/>
      <c r="M1095" s="948" t="s">
        <v>552</v>
      </c>
      <c r="N1095" s="949"/>
    </row>
    <row r="1096" spans="1:44" x14ac:dyDescent="0.25">
      <c r="A1096" s="796"/>
      <c r="B1096" s="796"/>
      <c r="C1096" s="796"/>
      <c r="D1096" s="796"/>
      <c r="E1096" s="796"/>
      <c r="H1096" s="83" t="s">
        <v>457</v>
      </c>
      <c r="I1096" s="205"/>
      <c r="J1096" s="205"/>
      <c r="K1096" s="205"/>
      <c r="M1096" s="948" t="s">
        <v>554</v>
      </c>
      <c r="N1096" s="949">
        <f>N1095-N1094</f>
        <v>0</v>
      </c>
    </row>
    <row r="1097" spans="1:44" x14ac:dyDescent="0.25">
      <c r="A1097" s="796"/>
      <c r="B1097" s="796"/>
      <c r="C1097" s="796"/>
      <c r="D1097" s="796"/>
      <c r="E1097" s="796"/>
      <c r="H1097" s="83" t="s">
        <v>458</v>
      </c>
      <c r="I1097" s="205"/>
      <c r="J1097" s="205"/>
      <c r="K1097" s="205"/>
    </row>
    <row r="1098" spans="1:44" x14ac:dyDescent="0.25">
      <c r="A1098" s="796"/>
      <c r="B1098" s="796"/>
      <c r="C1098" s="796"/>
      <c r="D1098" s="796"/>
      <c r="E1098" s="796"/>
      <c r="H1098" s="83" t="s">
        <v>14</v>
      </c>
      <c r="I1098" s="205"/>
      <c r="J1098" s="205"/>
      <c r="K1098" s="205">
        <f>SUM(K1085:K1097)</f>
        <v>0</v>
      </c>
      <c r="M1098" s="2165" t="s">
        <v>1025</v>
      </c>
      <c r="N1098" s="2166">
        <f>'SITE 15'!N574</f>
        <v>0</v>
      </c>
    </row>
    <row r="1099" spans="1:44" ht="20.25" customHeight="1" x14ac:dyDescent="0.25">
      <c r="A1099" s="843" t="s">
        <v>416</v>
      </c>
      <c r="B1099" s="844"/>
      <c r="C1099" s="845"/>
      <c r="D1099" s="845"/>
      <c r="E1099" s="795"/>
      <c r="M1099" s="2165" t="s">
        <v>1057</v>
      </c>
      <c r="N1099" s="2166">
        <f>N1098+K1090</f>
        <v>0</v>
      </c>
    </row>
    <row r="1100" spans="1:44" ht="145.19999999999999" x14ac:dyDescent="0.25">
      <c r="A1100" s="82" t="s">
        <v>330</v>
      </c>
      <c r="B1100" s="82" t="s">
        <v>331</v>
      </c>
      <c r="C1100" s="83" t="s">
        <v>326</v>
      </c>
      <c r="D1100" s="83" t="s">
        <v>327</v>
      </c>
      <c r="E1100" s="797"/>
      <c r="F1100" s="2196" t="s">
        <v>1037</v>
      </c>
      <c r="H1100" s="83" t="s">
        <v>322</v>
      </c>
      <c r="I1100" s="2185" t="s">
        <v>1034</v>
      </c>
      <c r="J1100" s="83" t="s">
        <v>326</v>
      </c>
      <c r="K1100" s="83" t="s">
        <v>327</v>
      </c>
      <c r="L1100" s="83" t="s">
        <v>374</v>
      </c>
      <c r="M1100" s="211" t="s">
        <v>335</v>
      </c>
      <c r="N1100" s="83" t="s">
        <v>328</v>
      </c>
      <c r="O1100" s="211" t="s">
        <v>353</v>
      </c>
      <c r="P1100" s="83" t="s">
        <v>337</v>
      </c>
      <c r="R1100" s="82" t="s">
        <v>485</v>
      </c>
      <c r="S1100" s="82" t="s">
        <v>486</v>
      </c>
      <c r="T1100" s="82" t="s">
        <v>487</v>
      </c>
      <c r="U1100" s="82" t="s">
        <v>488</v>
      </c>
      <c r="V1100" s="82" t="s">
        <v>489</v>
      </c>
      <c r="W1100" s="82" t="s">
        <v>490</v>
      </c>
      <c r="X1100" s="82" t="s">
        <v>491</v>
      </c>
    </row>
    <row r="1101" spans="1:44" ht="26.4" x14ac:dyDescent="0.25">
      <c r="A1101" s="82"/>
      <c r="B1101" s="82"/>
      <c r="C1101" s="82" t="e">
        <f>A1101/B1101</f>
        <v>#DIV/0!</v>
      </c>
      <c r="D1101" s="82" t="e">
        <f>C1101*14</f>
        <v>#DIV/0!</v>
      </c>
      <c r="E1101" s="801"/>
      <c r="F1101" s="2194">
        <f>I1067</f>
        <v>0</v>
      </c>
      <c r="H1101" s="2220" t="s">
        <v>1056</v>
      </c>
      <c r="I1101" s="103">
        <f>I1067+N1098</f>
        <v>0</v>
      </c>
      <c r="J1101" s="103" t="e">
        <f>I1101/L1082</f>
        <v>#DIV/0!</v>
      </c>
      <c r="K1101" s="103" t="e">
        <f>J1101*12</f>
        <v>#DIV/0!</v>
      </c>
      <c r="L1101" s="207" t="e">
        <f>Y1081/(L1082/12)</f>
        <v>#DIV/0!</v>
      </c>
      <c r="M1101" s="84" t="e">
        <f>AE1081/(I1080+I1081)</f>
        <v>#DIV/0!</v>
      </c>
      <c r="N1101" s="84" t="e">
        <f>AB1081/(J1080+J1081)</f>
        <v>#DIV/0!</v>
      </c>
      <c r="O1101" s="84" t="e">
        <f>P1101*((J1067/L1082)*12)</f>
        <v>#DIV/0!</v>
      </c>
      <c r="P1101" s="83" t="e">
        <f>N1067/K1067</f>
        <v>#DIV/0!</v>
      </c>
      <c r="R1101" s="886" t="str">
        <f>$H$1066</f>
        <v>CAL 6/11 ANS</v>
      </c>
      <c r="S1101" s="886" t="s">
        <v>493</v>
      </c>
      <c r="T1101" s="885">
        <f>$L$1082</f>
        <v>0</v>
      </c>
      <c r="U1101" s="885"/>
      <c r="V1101" s="885">
        <f>M1067</f>
        <v>0</v>
      </c>
      <c r="W1101" s="885"/>
      <c r="X1101" s="885"/>
    </row>
    <row r="1102" spans="1:44" ht="26.4" x14ac:dyDescent="0.25">
      <c r="A1102" s="879" t="s">
        <v>465</v>
      </c>
      <c r="B1102" s="878"/>
      <c r="C1102" s="878"/>
      <c r="D1102" s="878"/>
      <c r="E1102" s="796"/>
      <c r="F1102" s="2195">
        <f>F1101-K1098</f>
        <v>0</v>
      </c>
      <c r="H1102" s="2220" t="s">
        <v>1055</v>
      </c>
      <c r="I1102" s="103">
        <f>I1101-K1098+K1090</f>
        <v>0</v>
      </c>
      <c r="J1102" s="209" t="e">
        <f>I1102/L1082</f>
        <v>#DIV/0!</v>
      </c>
      <c r="K1102" s="103" t="e">
        <f>J1102*12</f>
        <v>#DIV/0!</v>
      </c>
      <c r="L1102" s="207" t="e">
        <f>(Y1081-I1086)/(L1082/12)</f>
        <v>#DIV/0!</v>
      </c>
      <c r="M1102" s="84" t="e">
        <f>(AE1081-I1088)/(I1080+I1081)</f>
        <v>#DIV/0!</v>
      </c>
      <c r="N1102" s="84" t="e">
        <f>(AB1081-I1087)/(J1080+J1081)</f>
        <v>#DIV/0!</v>
      </c>
      <c r="O1102" s="84" t="e">
        <f>P1102*(((J1067-K1098)/L1082)*12)</f>
        <v>#DIV/0!</v>
      </c>
      <c r="P1102" s="83" t="e">
        <f>(N1067-K1090)/(K1067-SUM(K1085:K1088))</f>
        <v>#DIV/0!</v>
      </c>
      <c r="R1102" s="886" t="str">
        <f>$H$1066</f>
        <v>CAL 6/11 ANS</v>
      </c>
      <c r="S1102" s="885" t="s">
        <v>492</v>
      </c>
      <c r="T1102" s="885">
        <f>$L$1082</f>
        <v>0</v>
      </c>
      <c r="U1102" s="885">
        <f>S1081+V1081</f>
        <v>0</v>
      </c>
      <c r="V1102" s="885">
        <f>U1081+X1081</f>
        <v>0</v>
      </c>
      <c r="W1102" s="885"/>
      <c r="X1102" s="885"/>
    </row>
    <row r="1103" spans="1:44" ht="26.4" x14ac:dyDescent="0.25">
      <c r="A1103" s="879" t="s">
        <v>466</v>
      </c>
      <c r="B1103" s="878"/>
      <c r="C1103" s="878"/>
      <c r="D1103" s="878"/>
      <c r="E1103" s="796"/>
      <c r="H1103" s="83" t="s">
        <v>336</v>
      </c>
      <c r="I1103" s="210" t="e">
        <f>(I1102-A1101)/A1101</f>
        <v>#DIV/0!</v>
      </c>
      <c r="J1103" s="210" t="e">
        <f>(J1102-C1101)/C1101</f>
        <v>#DIV/0!</v>
      </c>
      <c r="K1103" s="83"/>
      <c r="L1103" s="83"/>
      <c r="M1103" s="83"/>
      <c r="N1103" s="83"/>
      <c r="O1103" s="83"/>
      <c r="P1103" s="83"/>
      <c r="R1103" s="886" t="str">
        <f>$H$1066</f>
        <v>CAL 6/11 ANS</v>
      </c>
      <c r="S1103" s="885" t="s">
        <v>21</v>
      </c>
      <c r="T1103" s="885">
        <f>$L$1082</f>
        <v>0</v>
      </c>
      <c r="U1103" s="885">
        <f>Y1081</f>
        <v>0</v>
      </c>
      <c r="V1103" s="885">
        <f>AA1081</f>
        <v>0</v>
      </c>
      <c r="W1103" s="885"/>
      <c r="X1103" s="885"/>
    </row>
    <row r="1104" spans="1:44" ht="26.4" x14ac:dyDescent="0.25">
      <c r="A1104" s="796"/>
      <c r="B1104" s="796"/>
      <c r="C1104" s="796"/>
      <c r="D1104" s="796"/>
      <c r="E1104" s="796"/>
      <c r="R1104" s="886" t="str">
        <f>$H$1066</f>
        <v>CAL 6/11 ANS</v>
      </c>
      <c r="S1104" s="885" t="s">
        <v>316</v>
      </c>
      <c r="T1104" s="885">
        <f>$L$1082</f>
        <v>0</v>
      </c>
      <c r="U1104" s="885">
        <f>AE1081</f>
        <v>0</v>
      </c>
      <c r="V1104" s="885">
        <f>AG1081</f>
        <v>0</v>
      </c>
      <c r="W1104" s="885"/>
      <c r="X1104" s="885"/>
    </row>
    <row r="1105" spans="1:35" ht="26.4" x14ac:dyDescent="0.25">
      <c r="A1105" s="796"/>
      <c r="B1105" s="796"/>
      <c r="C1105" s="796"/>
      <c r="D1105" s="796"/>
      <c r="E1105" s="796"/>
      <c r="R1105" s="886" t="str">
        <f>$H$1066</f>
        <v>CAL 6/11 ANS</v>
      </c>
      <c r="S1105" s="885" t="s">
        <v>315</v>
      </c>
      <c r="T1105" s="885">
        <f>SUM(J1080:J1081)</f>
        <v>0</v>
      </c>
      <c r="U1105" s="885">
        <f>AB1081</f>
        <v>0</v>
      </c>
      <c r="V1105" s="885">
        <f>AD1081</f>
        <v>0</v>
      </c>
      <c r="W1105" s="885"/>
      <c r="X1105" s="885"/>
    </row>
    <row r="1106" spans="1:35" ht="90.75" customHeight="1" x14ac:dyDescent="0.25">
      <c r="A1106" s="796"/>
      <c r="B1106" s="796"/>
      <c r="C1106" s="796"/>
      <c r="D1106" s="796"/>
      <c r="E1106" s="796"/>
      <c r="F1106" s="2685" t="s">
        <v>409</v>
      </c>
      <c r="G1106" s="2686"/>
      <c r="H1106" s="2686"/>
      <c r="I1106" s="778" t="s">
        <v>323</v>
      </c>
      <c r="J1106" s="777" t="s">
        <v>326</v>
      </c>
      <c r="K1106" s="777" t="s">
        <v>327</v>
      </c>
    </row>
    <row r="1107" spans="1:35" ht="12.75" customHeight="1" x14ac:dyDescent="0.25">
      <c r="A1107" s="796"/>
      <c r="B1107" s="796"/>
      <c r="C1107" s="796"/>
      <c r="D1107" s="796"/>
      <c r="E1107" s="796"/>
      <c r="F1107" s="2694" t="e">
        <f>J1103</f>
        <v>#DIV/0!</v>
      </c>
      <c r="G1107" s="2689" t="s">
        <v>408</v>
      </c>
      <c r="H1107" s="779" t="s">
        <v>325</v>
      </c>
      <c r="I1107" s="781">
        <f>I1101</f>
        <v>0</v>
      </c>
      <c r="J1107" s="781" t="e">
        <f>I1107/L1082</f>
        <v>#DIV/0!</v>
      </c>
      <c r="K1107" s="781" t="e">
        <f>J1107*8</f>
        <v>#DIV/0!</v>
      </c>
    </row>
    <row r="1108" spans="1:35" ht="12.75" customHeight="1" x14ac:dyDescent="0.25">
      <c r="A1108" s="796"/>
      <c r="B1108" s="796"/>
      <c r="C1108" s="796"/>
      <c r="D1108" s="796"/>
      <c r="E1108" s="796"/>
      <c r="F1108" s="2694"/>
      <c r="G1108" s="2689"/>
      <c r="H1108" s="779" t="s">
        <v>482</v>
      </c>
      <c r="I1108" s="781"/>
      <c r="J1108" s="781"/>
      <c r="K1108" s="781"/>
    </row>
    <row r="1109" spans="1:35" ht="12.75" customHeight="1" x14ac:dyDescent="0.25">
      <c r="A1109" s="796"/>
      <c r="B1109" s="796"/>
      <c r="C1109" s="796"/>
      <c r="D1109" s="796"/>
      <c r="E1109" s="796"/>
      <c r="F1109" s="2694"/>
      <c r="G1109" s="2689"/>
      <c r="H1109" s="779" t="s">
        <v>527</v>
      </c>
      <c r="I1109" s="183"/>
      <c r="J1109" s="781"/>
      <c r="K1109" s="781"/>
    </row>
    <row r="1110" spans="1:35" ht="12.75" customHeight="1" x14ac:dyDescent="0.25">
      <c r="A1110" s="796"/>
      <c r="B1110" s="796"/>
      <c r="C1110" s="796"/>
      <c r="D1110" s="796"/>
      <c r="E1110" s="796"/>
      <c r="F1110" s="2694"/>
      <c r="G1110" s="2689"/>
      <c r="H1110" s="779" t="s">
        <v>460</v>
      </c>
      <c r="I1110" s="781"/>
      <c r="J1110" s="781"/>
      <c r="K1110" s="781"/>
      <c r="AH1110" s="82" t="s">
        <v>540</v>
      </c>
      <c r="AI1110" s="82" t="s">
        <v>542</v>
      </c>
    </row>
    <row r="1111" spans="1:35" ht="12.75" customHeight="1" x14ac:dyDescent="0.25">
      <c r="A1111" s="796"/>
      <c r="B1111" s="796"/>
      <c r="C1111" s="796"/>
      <c r="D1111" s="796"/>
      <c r="E1111" s="796"/>
      <c r="F1111" s="2695"/>
      <c r="G1111" s="2690"/>
      <c r="H1111" s="777" t="s">
        <v>324</v>
      </c>
      <c r="I1111" s="780" t="e">
        <f>(L1082*(C1101+(C1101*F1107)))+I1109</f>
        <v>#DIV/0!</v>
      </c>
      <c r="J1111" s="781" t="e">
        <f>I1111/L1082</f>
        <v>#DIV/0!</v>
      </c>
      <c r="K1111" s="781" t="e">
        <f>J1111*8</f>
        <v>#DIV/0!</v>
      </c>
      <c r="AH1111" s="84">
        <f>N1090</f>
        <v>0</v>
      </c>
      <c r="AI1111" s="926" t="e">
        <f>I1111-AH1111</f>
        <v>#DIV/0!</v>
      </c>
    </row>
    <row r="1112" spans="1:35" ht="12.75" customHeight="1" x14ac:dyDescent="0.25">
      <c r="A1112" s="796"/>
      <c r="B1112" s="796"/>
      <c r="C1112" s="796"/>
      <c r="D1112" s="796"/>
      <c r="E1112" s="796"/>
      <c r="F1112" s="2695"/>
      <c r="G1112" s="2690"/>
      <c r="H1112" s="777" t="s">
        <v>336</v>
      </c>
      <c r="I1112" s="782" t="e">
        <f>(I1111-A1101)/A1101</f>
        <v>#DIV/0!</v>
      </c>
      <c r="J1112" s="782" t="e">
        <f>(J1111-C1101)/C1101</f>
        <v>#DIV/0!</v>
      </c>
      <c r="K1112" s="214"/>
    </row>
    <row r="1113" spans="1:35" x14ac:dyDescent="0.25">
      <c r="A1113" s="796"/>
      <c r="B1113" s="796"/>
      <c r="C1113" s="796"/>
      <c r="D1113" s="796"/>
      <c r="E1113" s="796"/>
    </row>
    <row r="1114" spans="1:35" x14ac:dyDescent="0.25">
      <c r="A1114" s="796"/>
      <c r="B1114" s="796"/>
      <c r="C1114" s="796"/>
      <c r="D1114" s="796"/>
      <c r="E1114" s="796"/>
    </row>
    <row r="1115" spans="1:35" x14ac:dyDescent="0.25">
      <c r="A1115" s="796"/>
      <c r="B1115" s="796"/>
      <c r="C1115" s="796"/>
      <c r="D1115" s="796"/>
      <c r="E1115" s="796"/>
    </row>
    <row r="1116" spans="1:35" ht="15" customHeight="1" x14ac:dyDescent="0.25">
      <c r="A1116" s="796"/>
      <c r="B1116" s="796"/>
      <c r="C1116" s="796"/>
      <c r="D1116" s="796"/>
      <c r="E1116" s="796"/>
      <c r="F1116" s="2696"/>
      <c r="G1116" s="2697"/>
      <c r="H1116" s="2697"/>
      <c r="I1116" s="100"/>
      <c r="J1116" s="100"/>
      <c r="K1116" s="100"/>
    </row>
    <row r="1117" spans="1:35" ht="15" customHeight="1" x14ac:dyDescent="0.25">
      <c r="A1117" s="796"/>
      <c r="B1117" s="796"/>
      <c r="C1117" s="796"/>
      <c r="D1117" s="796"/>
      <c r="E1117" s="796"/>
      <c r="F1117" s="2698"/>
      <c r="G1117" s="2699"/>
      <c r="H1117" s="100"/>
      <c r="I1117" s="321"/>
      <c r="J1117" s="321"/>
      <c r="K1117" s="321"/>
    </row>
    <row r="1118" spans="1:35" s="838" customFormat="1" ht="14.25" customHeight="1" x14ac:dyDescent="0.25">
      <c r="A1118" s="837"/>
      <c r="B1118" s="837"/>
      <c r="C1118" s="837"/>
      <c r="D1118" s="837"/>
      <c r="E1118" s="837"/>
      <c r="F1118" s="2698"/>
      <c r="G1118" s="2699"/>
      <c r="H1118" s="100"/>
      <c r="I1118" s="321"/>
      <c r="J1118" s="321"/>
      <c r="K1118" s="321"/>
    </row>
    <row r="1119" spans="1:35" ht="12.75" customHeight="1" x14ac:dyDescent="0.25">
      <c r="A1119" s="796"/>
      <c r="B1119" s="796"/>
      <c r="C1119" s="796"/>
      <c r="D1119" s="796"/>
      <c r="E1119" s="796"/>
      <c r="F1119" s="2698"/>
      <c r="G1119" s="2699"/>
      <c r="H1119" s="100"/>
      <c r="I1119" s="321"/>
      <c r="J1119" s="321"/>
      <c r="K1119" s="321"/>
    </row>
    <row r="1120" spans="1:35" ht="12.75" customHeight="1" x14ac:dyDescent="0.25">
      <c r="A1120" s="840"/>
      <c r="B1120" s="840"/>
      <c r="C1120" s="840"/>
      <c r="D1120" s="840"/>
      <c r="E1120" s="840"/>
      <c r="F1120" s="2698"/>
      <c r="G1120" s="2699"/>
      <c r="H1120" s="100"/>
      <c r="I1120" s="321"/>
      <c r="J1120" s="321"/>
      <c r="K1120" s="321"/>
    </row>
    <row r="1121" spans="1:33" ht="25.8" x14ac:dyDescent="0.25">
      <c r="A1121" s="839" t="s">
        <v>414</v>
      </c>
      <c r="B1121" s="796"/>
      <c r="C1121" s="796"/>
      <c r="D1121" s="796"/>
      <c r="E1121" s="840"/>
      <c r="F1121" s="2698"/>
      <c r="G1121" s="2699"/>
      <c r="H1121" s="100"/>
      <c r="I1121" s="321"/>
      <c r="J1121" s="321"/>
      <c r="K1121" s="321"/>
    </row>
    <row r="1122" spans="1:33" ht="21" x14ac:dyDescent="0.25">
      <c r="A1122" s="2700" t="s">
        <v>290</v>
      </c>
      <c r="B1122" s="2700"/>
      <c r="C1122" s="825"/>
      <c r="D1122" s="825"/>
      <c r="E1122" s="840"/>
      <c r="F1122" s="2698"/>
      <c r="G1122" s="2699"/>
      <c r="H1122" s="100"/>
      <c r="I1122" s="783"/>
      <c r="J1122" s="783"/>
      <c r="K1122" s="100"/>
    </row>
    <row r="1123" spans="1:33" ht="66" x14ac:dyDescent="0.25">
      <c r="A1123" s="82" t="s">
        <v>330</v>
      </c>
      <c r="B1123" s="82" t="s">
        <v>331</v>
      </c>
      <c r="C1123" s="83" t="s">
        <v>326</v>
      </c>
      <c r="D1123" s="83" t="s">
        <v>327</v>
      </c>
      <c r="E1123" s="840"/>
    </row>
    <row r="1124" spans="1:33" x14ac:dyDescent="0.25">
      <c r="A1124" s="82">
        <f>A1101+A777</f>
        <v>0</v>
      </c>
      <c r="B1124" s="82">
        <f>B1101+B777</f>
        <v>0</v>
      </c>
      <c r="C1124" s="82" t="e">
        <f>A1124/B1124</f>
        <v>#DIV/0!</v>
      </c>
      <c r="D1124" s="82" t="e">
        <f>C1124*14</f>
        <v>#DIV/0!</v>
      </c>
      <c r="E1124" s="840"/>
    </row>
    <row r="1125" spans="1:33" x14ac:dyDescent="0.25">
      <c r="A1125" s="840"/>
      <c r="B1125" s="840"/>
      <c r="C1125" s="840"/>
      <c r="D1125" s="840"/>
      <c r="E1125" s="840"/>
    </row>
    <row r="1126" spans="1:33" x14ac:dyDescent="0.25">
      <c r="A1126" s="796"/>
      <c r="B1126" s="796"/>
      <c r="C1126" s="796"/>
      <c r="D1126" s="796"/>
      <c r="E1126" s="796"/>
    </row>
    <row r="1127" spans="1:33" x14ac:dyDescent="0.25">
      <c r="A1127" s="796"/>
      <c r="B1127" s="796"/>
      <c r="C1127" s="796"/>
      <c r="D1127" s="796"/>
      <c r="E1127" s="796"/>
    </row>
    <row r="1128" spans="1:33" x14ac:dyDescent="0.25">
      <c r="A1128" s="796"/>
      <c r="B1128" s="796"/>
      <c r="C1128" s="796"/>
      <c r="D1128" s="796"/>
      <c r="E1128" s="796"/>
    </row>
    <row r="1129" spans="1:33" x14ac:dyDescent="0.25">
      <c r="A1129" s="796"/>
      <c r="B1129" s="796"/>
      <c r="C1129" s="796"/>
      <c r="D1129" s="796"/>
      <c r="E1129" s="796"/>
    </row>
    <row r="1130" spans="1:33" x14ac:dyDescent="0.25">
      <c r="A1130" s="796"/>
      <c r="B1130" s="796"/>
      <c r="C1130" s="796"/>
      <c r="D1130" s="796"/>
      <c r="E1130" s="796"/>
    </row>
    <row r="1131" spans="1:33" x14ac:dyDescent="0.25">
      <c r="A1131" s="796"/>
      <c r="B1131" s="796"/>
      <c r="C1131" s="796"/>
      <c r="D1131" s="796"/>
      <c r="E1131" s="796"/>
    </row>
    <row r="1132" spans="1:33" x14ac:dyDescent="0.25">
      <c r="A1132" s="796"/>
      <c r="B1132" s="796"/>
      <c r="C1132" s="796"/>
      <c r="D1132" s="796"/>
      <c r="E1132" s="796"/>
    </row>
    <row r="1133" spans="1:33" x14ac:dyDescent="0.25">
      <c r="A1133" s="796"/>
      <c r="B1133" s="796"/>
      <c r="C1133" s="796"/>
      <c r="D1133" s="796"/>
      <c r="E1133" s="796"/>
    </row>
    <row r="1134" spans="1:33" ht="13.8" thickBot="1" x14ac:dyDescent="0.3">
      <c r="A1134" s="796"/>
      <c r="B1134" s="796"/>
      <c r="C1134" s="796"/>
      <c r="D1134" s="796"/>
      <c r="E1134" s="796"/>
    </row>
    <row r="1135" spans="1:33" ht="18" thickTop="1" x14ac:dyDescent="0.25">
      <c r="A1135" s="827"/>
      <c r="B1135" s="827"/>
      <c r="C1135" s="827"/>
      <c r="D1135" s="827"/>
      <c r="E1135" s="827"/>
      <c r="F1135" s="828"/>
      <c r="G1135" s="828"/>
      <c r="H1135" s="829"/>
      <c r="I1135" s="830"/>
      <c r="J1135" s="830"/>
      <c r="K1135" s="830"/>
      <c r="L1135" s="830"/>
      <c r="M1135" s="830"/>
      <c r="N1135" s="830"/>
      <c r="O1135" s="830"/>
      <c r="P1135" s="830"/>
      <c r="Q1135" s="828"/>
      <c r="R1135" s="828"/>
      <c r="S1135" s="828"/>
      <c r="T1135" s="828"/>
      <c r="U1135" s="828"/>
      <c r="V1135" s="828"/>
      <c r="W1135" s="828"/>
      <c r="X1135" s="828"/>
      <c r="Y1135" s="828"/>
      <c r="Z1135" s="828"/>
      <c r="AA1135" s="828"/>
      <c r="AB1135" s="828"/>
      <c r="AC1135" s="828"/>
      <c r="AD1135" s="828"/>
      <c r="AE1135" s="828"/>
      <c r="AF1135" s="828"/>
      <c r="AG1135" s="828"/>
    </row>
    <row r="1136" spans="1:33" ht="17.399999999999999" outlineLevel="1" x14ac:dyDescent="0.25">
      <c r="A1136" s="796"/>
      <c r="B1136" s="796"/>
      <c r="C1136" s="796"/>
      <c r="D1136" s="796"/>
      <c r="E1136" s="796"/>
      <c r="H1136" s="831" t="s">
        <v>410</v>
      </c>
    </row>
    <row r="1137" spans="1:33" outlineLevel="1" x14ac:dyDescent="0.25">
      <c r="A1137" s="796"/>
      <c r="B1137" s="796"/>
      <c r="C1137" s="796"/>
      <c r="D1137" s="796"/>
      <c r="E1137" s="796"/>
    </row>
    <row r="1138" spans="1:33" ht="39.6" outlineLevel="1" x14ac:dyDescent="0.25">
      <c r="A1138" s="2703" t="str">
        <f>H1138</f>
        <v xml:space="preserve">APS 3/5 ANS </v>
      </c>
      <c r="B1138" s="2703"/>
      <c r="C1138" s="2703"/>
      <c r="D1138" s="797"/>
      <c r="E1138" s="797"/>
      <c r="H1138" s="104" t="str">
        <f>'SITE 1'!$B$614</f>
        <v xml:space="preserve">APS 3/5 ANS </v>
      </c>
      <c r="I1138" s="83" t="s">
        <v>286</v>
      </c>
      <c r="J1138" s="83" t="s">
        <v>285</v>
      </c>
      <c r="K1138" s="83" t="s">
        <v>284</v>
      </c>
      <c r="L1138" s="83" t="s">
        <v>287</v>
      </c>
      <c r="M1138" s="83" t="s">
        <v>298</v>
      </c>
      <c r="N1138" s="83" t="s">
        <v>289</v>
      </c>
      <c r="O1138" s="83" t="s">
        <v>309</v>
      </c>
      <c r="P1138" s="83" t="s">
        <v>288</v>
      </c>
    </row>
    <row r="1139" spans="1:33" ht="13.8" outlineLevel="1" thickBot="1" x14ac:dyDescent="0.3">
      <c r="A1139" s="801"/>
      <c r="B1139" s="798"/>
      <c r="C1139" s="798"/>
      <c r="D1139" s="798"/>
      <c r="E1139" s="798"/>
      <c r="H1139" s="104" t="str">
        <f>'SITE 1'!$H$614</f>
        <v>SITE 1</v>
      </c>
      <c r="I1139" s="103">
        <f>'SITE 1'!$O$702</f>
        <v>0</v>
      </c>
      <c r="J1139" s="103">
        <f>'SITE 1'!$O$726</f>
        <v>0</v>
      </c>
      <c r="K1139" s="103">
        <f>'SITE 1'!$O$683</f>
        <v>0</v>
      </c>
      <c r="L1139" s="103">
        <f>'SITE 1'!$O$683-'SITE 1'!$O$665</f>
        <v>0</v>
      </c>
      <c r="M1139" s="103">
        <f>'SITE 1'!$O$683-'SITE 1'!$O$665+'SITE 1'!$E$672</f>
        <v>0</v>
      </c>
      <c r="N1139" s="103"/>
      <c r="O1139" s="103"/>
      <c r="P1139" s="103"/>
    </row>
    <row r="1140" spans="1:33" ht="40.200000000000003" outlineLevel="1" thickBot="1" x14ac:dyDescent="0.3">
      <c r="A1140" s="2702" t="str">
        <f>'SYNTH ET COMM'!$B$2</f>
        <v>ASSOCIATION</v>
      </c>
      <c r="B1140" s="2702"/>
      <c r="C1140" s="2702"/>
      <c r="D1140" s="2702"/>
      <c r="E1140" s="2702"/>
      <c r="H1140" s="2676" t="s">
        <v>224</v>
      </c>
      <c r="I1140" s="2677"/>
      <c r="J1140" s="137" t="s">
        <v>223</v>
      </c>
      <c r="K1140" s="137" t="s">
        <v>152</v>
      </c>
      <c r="L1140" s="137" t="s">
        <v>228</v>
      </c>
      <c r="M1140" s="137" t="s">
        <v>178</v>
      </c>
      <c r="N1140" s="138" t="s">
        <v>2</v>
      </c>
      <c r="O1140" s="177" t="s">
        <v>525</v>
      </c>
      <c r="P1140" s="86" t="s">
        <v>332</v>
      </c>
      <c r="Q1140" s="86" t="s">
        <v>291</v>
      </c>
      <c r="R1140" s="86" t="s">
        <v>292</v>
      </c>
      <c r="S1140" s="81" t="s">
        <v>293</v>
      </c>
      <c r="T1140" s="81" t="s">
        <v>299</v>
      </c>
      <c r="U1140" s="81" t="s">
        <v>300</v>
      </c>
      <c r="V1140" s="81" t="s">
        <v>294</v>
      </c>
      <c r="W1140" s="81" t="s">
        <v>301</v>
      </c>
      <c r="X1140" s="81" t="s">
        <v>302</v>
      </c>
      <c r="Y1140" s="81" t="s">
        <v>296</v>
      </c>
      <c r="Z1140" s="81" t="s">
        <v>303</v>
      </c>
      <c r="AA1140" s="81" t="s">
        <v>304</v>
      </c>
      <c r="AB1140" s="81" t="s">
        <v>297</v>
      </c>
      <c r="AC1140" s="81" t="s">
        <v>305</v>
      </c>
      <c r="AD1140" s="81" t="s">
        <v>306</v>
      </c>
      <c r="AE1140" s="81" t="s">
        <v>295</v>
      </c>
      <c r="AF1140" s="81" t="s">
        <v>307</v>
      </c>
      <c r="AG1140" s="81" t="s">
        <v>308</v>
      </c>
    </row>
    <row r="1141" spans="1:33" ht="13.8" outlineLevel="1" thickBot="1" x14ac:dyDescent="0.3">
      <c r="A1141" s="796"/>
      <c r="B1141" s="796"/>
      <c r="C1141" s="796"/>
      <c r="D1141" s="796"/>
      <c r="E1141" s="796"/>
      <c r="H1141" s="2678" t="s">
        <v>221</v>
      </c>
      <c r="I1141" s="117" t="s">
        <v>153</v>
      </c>
      <c r="J1141" s="139">
        <f>'SITE 1'!$D$619</f>
        <v>0</v>
      </c>
      <c r="K1141" s="139">
        <f>'SITE 1'!$E$619</f>
        <v>0</v>
      </c>
      <c r="L1141" s="139">
        <f>'SITE 1'!$F$619</f>
        <v>0</v>
      </c>
      <c r="M1141" s="140">
        <f>J1141*K1141*L1141</f>
        <v>0</v>
      </c>
      <c r="N1141" s="141">
        <f>'SITE 1'!$H$619</f>
        <v>0</v>
      </c>
      <c r="O1141" s="190">
        <f>M1141*N1141*('SITE 1'!$W$4+'SITE 1'!$X$4)</f>
        <v>0</v>
      </c>
      <c r="P1141" s="83"/>
      <c r="Q1141" s="82">
        <f>L1141*K1141</f>
        <v>0</v>
      </c>
      <c r="R1141" s="858">
        <f>IF(J1141&gt;49,((J1141/14)*K1141*L1141),(((J1141/14)-1)*K1141*L1141))</f>
        <v>0</v>
      </c>
      <c r="S1141" s="82"/>
      <c r="T1141" s="82"/>
      <c r="U1141" s="82"/>
      <c r="V1141" s="82"/>
      <c r="W1141" s="82"/>
      <c r="X1141" s="82"/>
      <c r="Y1141" s="82"/>
      <c r="Z1141" s="82"/>
      <c r="AA1141" s="82"/>
      <c r="AB1141" s="82"/>
      <c r="AC1141" s="82"/>
      <c r="AD1141" s="82"/>
      <c r="AE1141" s="82"/>
      <c r="AF1141" s="82"/>
      <c r="AG1141" s="82"/>
    </row>
    <row r="1142" spans="1:33" ht="13.8" outlineLevel="1" thickBot="1" x14ac:dyDescent="0.3">
      <c r="A1142" s="796"/>
      <c r="B1142" s="796"/>
      <c r="C1142" s="796"/>
      <c r="D1142" s="796"/>
      <c r="E1142" s="796"/>
      <c r="H1142" s="2680"/>
      <c r="I1142" s="142" t="s">
        <v>154</v>
      </c>
      <c r="J1142" s="143">
        <f>'SITE 1'!$D$620</f>
        <v>0</v>
      </c>
      <c r="K1142" s="143">
        <f>'SITE 1'!$E$620</f>
        <v>0</v>
      </c>
      <c r="L1142" s="143">
        <f>'SITE 1'!$F$620</f>
        <v>0</v>
      </c>
      <c r="M1142" s="140">
        <f>J1142*K1142*L1142</f>
        <v>0</v>
      </c>
      <c r="N1142" s="144">
        <f>'SITE 1'!$H$620</f>
        <v>0</v>
      </c>
      <c r="O1142" s="190">
        <f>M1142*N1142*('SITE 1'!$W$4+'SITE 1'!$X$4)</f>
        <v>0</v>
      </c>
      <c r="P1142" s="83"/>
      <c r="Q1142" s="82">
        <f>L1142*(K1142+0.5)</f>
        <v>0</v>
      </c>
      <c r="R1142" s="858">
        <f>IF(J1142&gt;49,((J1142/14)*K1142*L1142),(((J1142/14)-1)*K1142*L1142))</f>
        <v>0</v>
      </c>
      <c r="S1142" s="82"/>
      <c r="T1142" s="82"/>
      <c r="U1142" s="82"/>
      <c r="V1142" s="82"/>
      <c r="W1142" s="82"/>
      <c r="X1142" s="82"/>
      <c r="Y1142" s="82"/>
      <c r="Z1142" s="82"/>
      <c r="AA1142" s="82"/>
      <c r="AB1142" s="82"/>
      <c r="AC1142" s="82"/>
      <c r="AD1142" s="82"/>
      <c r="AE1142" s="82"/>
      <c r="AF1142" s="82"/>
      <c r="AG1142" s="82"/>
    </row>
    <row r="1143" spans="1:33" ht="13.8" outlineLevel="1" thickBot="1" x14ac:dyDescent="0.3">
      <c r="A1143" s="796"/>
      <c r="B1143" s="796"/>
      <c r="C1143" s="796"/>
      <c r="D1143" s="796"/>
      <c r="E1143" s="796"/>
      <c r="H1143" s="2678" t="s">
        <v>222</v>
      </c>
      <c r="I1143" s="145" t="s">
        <v>153</v>
      </c>
      <c r="J1143" s="146">
        <f>'SITE 1'!$D$621</f>
        <v>0</v>
      </c>
      <c r="K1143" s="146">
        <f>'SITE 1'!$E$621</f>
        <v>0</v>
      </c>
      <c r="L1143" s="146">
        <f>'SITE 1'!$F$621</f>
        <v>0</v>
      </c>
      <c r="M1143" s="140">
        <f>J1143*K1143*L1143</f>
        <v>0</v>
      </c>
      <c r="N1143" s="147">
        <f>'SITE 1'!$H$621</f>
        <v>0</v>
      </c>
      <c r="O1143" s="190">
        <f>M1143*N1143*('SITE 1'!$W$4+'SITE 1'!$X$4)</f>
        <v>0</v>
      </c>
      <c r="P1143" s="83"/>
      <c r="Q1143" s="82">
        <f>L1143*K1143</f>
        <v>0</v>
      </c>
      <c r="R1143" s="858">
        <f>IF(J1143&gt;49,((J1143/14)*K1143*L1143),(((J1143/14)-1)*K1143*L1143))</f>
        <v>0</v>
      </c>
      <c r="S1143" s="82"/>
      <c r="T1143" s="82"/>
      <c r="U1143" s="82"/>
      <c r="V1143" s="82"/>
      <c r="W1143" s="82"/>
      <c r="X1143" s="82"/>
      <c r="Y1143" s="82"/>
      <c r="Z1143" s="82"/>
      <c r="AA1143" s="82"/>
      <c r="AB1143" s="82"/>
      <c r="AC1143" s="82"/>
      <c r="AD1143" s="82"/>
      <c r="AE1143" s="82"/>
      <c r="AF1143" s="82"/>
      <c r="AG1143" s="82"/>
    </row>
    <row r="1144" spans="1:33" ht="13.8" outlineLevel="1" thickBot="1" x14ac:dyDescent="0.3">
      <c r="A1144" s="796"/>
      <c r="B1144" s="796"/>
      <c r="C1144" s="796"/>
      <c r="D1144" s="796"/>
      <c r="E1144" s="796"/>
      <c r="H1144" s="2680"/>
      <c r="I1144" s="142" t="s">
        <v>154</v>
      </c>
      <c r="J1144" s="143">
        <f>'SITE 1'!$D$622</f>
        <v>0</v>
      </c>
      <c r="K1144" s="143">
        <f>'SITE 1'!$E$622</f>
        <v>0</v>
      </c>
      <c r="L1144" s="143">
        <f>'SITE 1'!$F$622</f>
        <v>0</v>
      </c>
      <c r="M1144" s="140">
        <f>J1144*K1144*L1144</f>
        <v>0</v>
      </c>
      <c r="N1144" s="144">
        <f>'SITE 1'!$H$622</f>
        <v>0</v>
      </c>
      <c r="O1144" s="190">
        <f>M1144*N1144*('SITE 1'!$W$4+'SITE 1'!$X$4)</f>
        <v>0</v>
      </c>
      <c r="P1144" s="83"/>
      <c r="Q1144" s="82">
        <f>L1144*(K1144+0.5)</f>
        <v>0</v>
      </c>
      <c r="R1144" s="858">
        <f>IF(J1144&gt;49,((J1144/14)*K1144*L1144),(((J1144/14)-1)*K1144*L1144))</f>
        <v>0</v>
      </c>
      <c r="S1144" s="82"/>
      <c r="T1144" s="82"/>
      <c r="U1144" s="82"/>
      <c r="V1144" s="82"/>
      <c r="W1144" s="82"/>
      <c r="X1144" s="82"/>
      <c r="Y1144" s="82"/>
      <c r="Z1144" s="82"/>
      <c r="AA1144" s="82"/>
      <c r="AB1144" s="82"/>
      <c r="AC1144" s="82"/>
      <c r="AD1144" s="82"/>
      <c r="AE1144" s="82"/>
      <c r="AF1144" s="82"/>
      <c r="AG1144" s="82"/>
    </row>
    <row r="1145" spans="1:33" ht="13.8" outlineLevel="1" thickBot="1" x14ac:dyDescent="0.3">
      <c r="A1145" s="796"/>
      <c r="B1145" s="796"/>
      <c r="C1145" s="796"/>
      <c r="D1145" s="796"/>
      <c r="E1145" s="796"/>
      <c r="H1145" s="2681" t="s">
        <v>14</v>
      </c>
      <c r="I1145" s="2682"/>
      <c r="J1145" s="148">
        <f>MAX(J1141:J1144)</f>
        <v>0</v>
      </c>
      <c r="K1145" s="148">
        <f>'SITE 1'!$E$623</f>
        <v>0</v>
      </c>
      <c r="L1145" s="149">
        <f>'SITE 1'!$F$623</f>
        <v>0</v>
      </c>
      <c r="M1145" s="150">
        <f>SUM(M1141:M1144)</f>
        <v>0</v>
      </c>
      <c r="N1145" s="151" t="e">
        <f>'SITE 1'!$H$623</f>
        <v>#DIV/0!</v>
      </c>
      <c r="O1145" s="191">
        <f>SUM(O1141:O1144)</f>
        <v>0</v>
      </c>
      <c r="P1145" s="83">
        <f>(J1144/14)*470</f>
        <v>0</v>
      </c>
      <c r="Q1145" s="93">
        <f>SUM(Q1141:Q1144)</f>
        <v>0</v>
      </c>
      <c r="R1145" s="93">
        <f>SUM(R1141:R1144)</f>
        <v>0</v>
      </c>
      <c r="S1145" s="93">
        <f>'SITE 1'!$C$640</f>
        <v>0</v>
      </c>
      <c r="T1145" s="93" t="e">
        <f>'SITE 1'!$D$640</f>
        <v>#DIV/0!</v>
      </c>
      <c r="U1145" s="93">
        <f>'SITE 1'!$E$640</f>
        <v>0</v>
      </c>
      <c r="V1145" s="93">
        <f>'SITE 1'!$C$658</f>
        <v>0</v>
      </c>
      <c r="W1145" s="93" t="e">
        <f>'SITE 1'!$D$658</f>
        <v>#DIV/0!</v>
      </c>
      <c r="X1145" s="93">
        <f>'SITE 1'!$E$658</f>
        <v>0</v>
      </c>
      <c r="Y1145" s="93">
        <f>'SITE 1'!$C$634</f>
        <v>0</v>
      </c>
      <c r="Z1145" s="93" t="e">
        <f>'SITE 1'!$D$634</f>
        <v>#DIV/0!</v>
      </c>
      <c r="AA1145" s="93">
        <f>'SITE 1'!$E$634</f>
        <v>0</v>
      </c>
      <c r="AB1145" s="93">
        <f>'SITE 1'!$C$664</f>
        <v>0</v>
      </c>
      <c r="AC1145" s="93" t="e">
        <f>'SITE 1'!$D$664</f>
        <v>#DIV/0!</v>
      </c>
      <c r="AD1145" s="93">
        <f>'SITE 1'!$E$664</f>
        <v>0</v>
      </c>
      <c r="AE1145" s="93">
        <f>'SITE 1'!$C$672</f>
        <v>0</v>
      </c>
      <c r="AF1145" s="93" t="e">
        <f>'SITE 1'!$D$672</f>
        <v>#DIV/0!</v>
      </c>
      <c r="AG1145" s="93">
        <f>'SITE 1'!$E$672</f>
        <v>0</v>
      </c>
    </row>
    <row r="1146" spans="1:33" outlineLevel="1" x14ac:dyDescent="0.25">
      <c r="A1146" s="796"/>
      <c r="B1146" s="796"/>
      <c r="C1146" s="796"/>
      <c r="D1146" s="796"/>
      <c r="E1146" s="796"/>
      <c r="AB1146" s="77" t="e">
        <f>AB1145/L1145</f>
        <v>#DIV/0!</v>
      </c>
    </row>
    <row r="1147" spans="1:33" ht="39.6" outlineLevel="1" x14ac:dyDescent="0.25">
      <c r="A1147" s="796"/>
      <c r="B1147" s="796"/>
      <c r="C1147" s="796"/>
      <c r="D1147" s="796"/>
      <c r="E1147" s="796"/>
      <c r="H1147" s="104" t="str">
        <f>'SITE 2'!$B$614</f>
        <v xml:space="preserve">APS 3/5 ANS </v>
      </c>
      <c r="I1147" s="83" t="s">
        <v>286</v>
      </c>
      <c r="J1147" s="83" t="s">
        <v>285</v>
      </c>
      <c r="K1147" s="83" t="s">
        <v>284</v>
      </c>
      <c r="L1147" s="83" t="s">
        <v>287</v>
      </c>
      <c r="M1147" s="83" t="s">
        <v>298</v>
      </c>
      <c r="N1147" s="83" t="s">
        <v>289</v>
      </c>
      <c r="O1147" s="83" t="s">
        <v>309</v>
      </c>
      <c r="P1147" s="83" t="s">
        <v>288</v>
      </c>
    </row>
    <row r="1148" spans="1:33" ht="13.8" outlineLevel="1" thickBot="1" x14ac:dyDescent="0.3">
      <c r="A1148" s="796"/>
      <c r="B1148" s="796"/>
      <c r="C1148" s="796"/>
      <c r="D1148" s="796"/>
      <c r="E1148" s="796"/>
      <c r="H1148" s="104" t="str">
        <f>'SITE 2'!$H$614</f>
        <v>SITE 2</v>
      </c>
      <c r="I1148" s="103">
        <f>'SITE 2'!$O$702</f>
        <v>0</v>
      </c>
      <c r="J1148" s="103">
        <f>'SITE 2'!$O$726</f>
        <v>0</v>
      </c>
      <c r="K1148" s="103">
        <f>'SITE 2'!$O$683</f>
        <v>0</v>
      </c>
      <c r="L1148" s="103">
        <f>'SITE 2'!$O$683-'SITE 2'!$O$665</f>
        <v>0</v>
      </c>
      <c r="M1148" s="103">
        <f>'SITE 2'!$O$683-'SITE 2'!$O$665+'SITE 2'!$E$672</f>
        <v>0</v>
      </c>
      <c r="N1148" s="103"/>
      <c r="O1148" s="103"/>
      <c r="P1148" s="103"/>
    </row>
    <row r="1149" spans="1:33" ht="40.200000000000003" outlineLevel="1" thickBot="1" x14ac:dyDescent="0.3">
      <c r="A1149" s="796"/>
      <c r="B1149" s="796"/>
      <c r="C1149" s="796"/>
      <c r="D1149" s="796"/>
      <c r="E1149" s="796"/>
      <c r="H1149" s="2676" t="s">
        <v>224</v>
      </c>
      <c r="I1149" s="2677"/>
      <c r="J1149" s="137" t="s">
        <v>223</v>
      </c>
      <c r="K1149" s="137" t="s">
        <v>152</v>
      </c>
      <c r="L1149" s="137" t="s">
        <v>228</v>
      </c>
      <c r="M1149" s="137" t="s">
        <v>178</v>
      </c>
      <c r="N1149" s="138" t="s">
        <v>2</v>
      </c>
      <c r="O1149" s="177" t="s">
        <v>525</v>
      </c>
      <c r="P1149" s="86" t="s">
        <v>332</v>
      </c>
      <c r="Q1149" s="86" t="s">
        <v>291</v>
      </c>
      <c r="R1149" s="86" t="s">
        <v>292</v>
      </c>
      <c r="S1149" s="81" t="s">
        <v>293</v>
      </c>
      <c r="T1149" s="81" t="s">
        <v>299</v>
      </c>
      <c r="U1149" s="81" t="s">
        <v>300</v>
      </c>
      <c r="V1149" s="81" t="s">
        <v>294</v>
      </c>
      <c r="W1149" s="81" t="s">
        <v>301</v>
      </c>
      <c r="X1149" s="81" t="s">
        <v>302</v>
      </c>
      <c r="Y1149" s="81" t="s">
        <v>296</v>
      </c>
      <c r="Z1149" s="81" t="s">
        <v>303</v>
      </c>
      <c r="AA1149" s="81" t="s">
        <v>304</v>
      </c>
      <c r="AB1149" s="81" t="s">
        <v>297</v>
      </c>
      <c r="AC1149" s="81" t="s">
        <v>305</v>
      </c>
      <c r="AD1149" s="81" t="s">
        <v>306</v>
      </c>
      <c r="AE1149" s="81" t="s">
        <v>295</v>
      </c>
      <c r="AF1149" s="81" t="s">
        <v>307</v>
      </c>
      <c r="AG1149" s="81" t="s">
        <v>308</v>
      </c>
    </row>
    <row r="1150" spans="1:33" ht="13.8" outlineLevel="1" thickBot="1" x14ac:dyDescent="0.3">
      <c r="A1150" s="796"/>
      <c r="B1150" s="796"/>
      <c r="C1150" s="796"/>
      <c r="D1150" s="796"/>
      <c r="E1150" s="796"/>
      <c r="H1150" s="2678" t="s">
        <v>221</v>
      </c>
      <c r="I1150" s="117" t="s">
        <v>153</v>
      </c>
      <c r="J1150" s="139">
        <f>'SITE 2'!$D$619</f>
        <v>0</v>
      </c>
      <c r="K1150" s="139">
        <f>'SITE 2'!$E$619</f>
        <v>0</v>
      </c>
      <c r="L1150" s="139">
        <f>'SITE 2'!$F$619</f>
        <v>0</v>
      </c>
      <c r="M1150" s="140">
        <f>J1150*K1150*L1150</f>
        <v>0</v>
      </c>
      <c r="N1150" s="141">
        <f>'SITE 2'!$H$619</f>
        <v>0</v>
      </c>
      <c r="O1150" s="190">
        <f>M1150*N1150*('SITE 1'!$W$4+'SITE 1'!$X$4)</f>
        <v>0</v>
      </c>
      <c r="P1150" s="83"/>
      <c r="Q1150" s="82">
        <f>L1150*K1150</f>
        <v>0</v>
      </c>
      <c r="R1150" s="858">
        <f>IF(J1150&gt;49,((J1150/14)*K1150*L1150),(((J1150/14)-1)*K1150*L1150))</f>
        <v>0</v>
      </c>
      <c r="S1150" s="82"/>
      <c r="T1150" s="82"/>
      <c r="U1150" s="82"/>
      <c r="V1150" s="82"/>
      <c r="W1150" s="82"/>
      <c r="X1150" s="82"/>
      <c r="Y1150" s="82"/>
      <c r="Z1150" s="82"/>
      <c r="AA1150" s="82"/>
      <c r="AB1150" s="82"/>
      <c r="AC1150" s="82"/>
      <c r="AD1150" s="82"/>
      <c r="AE1150" s="82"/>
      <c r="AF1150" s="82"/>
      <c r="AG1150" s="82"/>
    </row>
    <row r="1151" spans="1:33" ht="13.8" outlineLevel="1" thickBot="1" x14ac:dyDescent="0.3">
      <c r="A1151" s="796"/>
      <c r="B1151" s="796"/>
      <c r="C1151" s="796"/>
      <c r="D1151" s="796"/>
      <c r="E1151" s="796"/>
      <c r="H1151" s="2680"/>
      <c r="I1151" s="142" t="s">
        <v>154</v>
      </c>
      <c r="J1151" s="143">
        <f>'SITE 2'!$D$620</f>
        <v>0</v>
      </c>
      <c r="K1151" s="143">
        <f>'SITE 2'!$E$620</f>
        <v>0</v>
      </c>
      <c r="L1151" s="143">
        <f>'SITE 2'!$F$620</f>
        <v>0</v>
      </c>
      <c r="M1151" s="140">
        <f>J1151*K1151*L1151</f>
        <v>0</v>
      </c>
      <c r="N1151" s="144">
        <f>'SITE 2'!$H$620</f>
        <v>0</v>
      </c>
      <c r="O1151" s="190">
        <f>M1151*N1151*('SITE 1'!$W$4+'SITE 1'!$X$4)</f>
        <v>0</v>
      </c>
      <c r="P1151" s="83"/>
      <c r="Q1151" s="82">
        <f>L1151*(K1151+0.5)</f>
        <v>0</v>
      </c>
      <c r="R1151" s="858">
        <f>IF(J1151&gt;49,((J1151/14)*K1151*L1151),(((J1151/14)-1)*K1151*L1151))</f>
        <v>0</v>
      </c>
      <c r="S1151" s="82"/>
      <c r="T1151" s="82"/>
      <c r="U1151" s="82"/>
      <c r="V1151" s="82"/>
      <c r="W1151" s="82"/>
      <c r="X1151" s="82"/>
      <c r="Y1151" s="82"/>
      <c r="Z1151" s="82"/>
      <c r="AA1151" s="82"/>
      <c r="AB1151" s="82"/>
      <c r="AC1151" s="82"/>
      <c r="AD1151" s="82"/>
      <c r="AE1151" s="82"/>
      <c r="AF1151" s="82"/>
      <c r="AG1151" s="82"/>
    </row>
    <row r="1152" spans="1:33" ht="13.8" outlineLevel="1" thickBot="1" x14ac:dyDescent="0.3">
      <c r="A1152" s="796"/>
      <c r="B1152" s="796"/>
      <c r="C1152" s="796"/>
      <c r="D1152" s="796"/>
      <c r="E1152" s="796"/>
      <c r="H1152" s="2678" t="s">
        <v>222</v>
      </c>
      <c r="I1152" s="145" t="s">
        <v>153</v>
      </c>
      <c r="J1152" s="146">
        <f>'SITE 2'!$D$621</f>
        <v>0</v>
      </c>
      <c r="K1152" s="146">
        <f>'SITE 2'!$E$621</f>
        <v>0</v>
      </c>
      <c r="L1152" s="146">
        <f>'SITE 2'!$F$621</f>
        <v>0</v>
      </c>
      <c r="M1152" s="140">
        <f>J1152*K1152*L1152</f>
        <v>0</v>
      </c>
      <c r="N1152" s="147">
        <f>'SITE 2'!$H$621</f>
        <v>0</v>
      </c>
      <c r="O1152" s="190">
        <f>M1152*N1152*('SITE 1'!$W$4+'SITE 1'!$X$4)</f>
        <v>0</v>
      </c>
      <c r="P1152" s="83"/>
      <c r="Q1152" s="82">
        <f>L1152*K1152</f>
        <v>0</v>
      </c>
      <c r="R1152" s="858">
        <f>IF(J1152&gt;49,((J1152/14)*K1152*L1152),(((J1152/14)-1)*K1152*L1152))</f>
        <v>0</v>
      </c>
      <c r="S1152" s="82"/>
      <c r="T1152" s="82"/>
      <c r="U1152" s="82"/>
      <c r="V1152" s="82"/>
      <c r="W1152" s="82"/>
      <c r="X1152" s="82"/>
      <c r="Y1152" s="82"/>
      <c r="Z1152" s="82"/>
      <c r="AA1152" s="82"/>
      <c r="AB1152" s="82"/>
      <c r="AC1152" s="82"/>
      <c r="AD1152" s="82"/>
      <c r="AE1152" s="82"/>
      <c r="AF1152" s="82"/>
      <c r="AG1152" s="82"/>
    </row>
    <row r="1153" spans="1:33" ht="13.8" outlineLevel="1" thickBot="1" x14ac:dyDescent="0.3">
      <c r="A1153" s="796"/>
      <c r="B1153" s="796"/>
      <c r="C1153" s="796"/>
      <c r="D1153" s="796"/>
      <c r="E1153" s="796"/>
      <c r="H1153" s="2680"/>
      <c r="I1153" s="142" t="s">
        <v>154</v>
      </c>
      <c r="J1153" s="143">
        <f>'SITE 2'!$D$622</f>
        <v>0</v>
      </c>
      <c r="K1153" s="143">
        <f>'SITE 2'!$E$622</f>
        <v>0</v>
      </c>
      <c r="L1153" s="143">
        <f>'SITE 2'!$F$622</f>
        <v>0</v>
      </c>
      <c r="M1153" s="140">
        <f>J1153*K1153*L1153</f>
        <v>0</v>
      </c>
      <c r="N1153" s="144">
        <f>'SITE 2'!$H$622</f>
        <v>0</v>
      </c>
      <c r="O1153" s="190">
        <f>M1153*N1153*('SITE 1'!$W$4+'SITE 1'!$X$4)</f>
        <v>0</v>
      </c>
      <c r="P1153" s="83"/>
      <c r="Q1153" s="82">
        <f>L1153*(K1153+0.5)</f>
        <v>0</v>
      </c>
      <c r="R1153" s="858">
        <f>IF(J1153&gt;49,((J1153/14)*K1153*L1153),(((J1153/14)-1)*K1153*L1153))</f>
        <v>0</v>
      </c>
      <c r="S1153" s="82"/>
      <c r="T1153" s="82"/>
      <c r="U1153" s="82"/>
      <c r="V1153" s="82"/>
      <c r="W1153" s="82"/>
      <c r="X1153" s="82"/>
      <c r="Y1153" s="82"/>
      <c r="Z1153" s="82"/>
      <c r="AA1153" s="82"/>
      <c r="AB1153" s="82"/>
      <c r="AC1153" s="82"/>
      <c r="AD1153" s="82"/>
      <c r="AE1153" s="82"/>
      <c r="AF1153" s="82"/>
      <c r="AG1153" s="82"/>
    </row>
    <row r="1154" spans="1:33" ht="13.8" outlineLevel="1" thickBot="1" x14ac:dyDescent="0.3">
      <c r="A1154" s="796"/>
      <c r="B1154" s="796"/>
      <c r="C1154" s="796"/>
      <c r="D1154" s="796"/>
      <c r="E1154" s="796"/>
      <c r="H1154" s="2681" t="s">
        <v>14</v>
      </c>
      <c r="I1154" s="2682"/>
      <c r="J1154" s="148">
        <f>MAX(J1150:J1153)</f>
        <v>0</v>
      </c>
      <c r="K1154" s="148">
        <f>'SITE 2'!$E$623</f>
        <v>0</v>
      </c>
      <c r="L1154" s="149">
        <f>'SITE 2'!$F$623</f>
        <v>0</v>
      </c>
      <c r="M1154" s="150">
        <f>SUM(M1150:M1153)</f>
        <v>0</v>
      </c>
      <c r="N1154" s="151" t="e">
        <f>'SITE 2'!$H$623</f>
        <v>#DIV/0!</v>
      </c>
      <c r="O1154" s="191">
        <f>SUM(O1150:O1153)</f>
        <v>0</v>
      </c>
      <c r="P1154" s="83">
        <f>(J1153/14)*470</f>
        <v>0</v>
      </c>
      <c r="Q1154" s="93">
        <f>SUM(Q1150:Q1153)</f>
        <v>0</v>
      </c>
      <c r="R1154" s="93">
        <f>SUM(R1150:R1153)</f>
        <v>0</v>
      </c>
      <c r="S1154" s="93">
        <f>'SITE 2'!$C$640</f>
        <v>0</v>
      </c>
      <c r="T1154" s="93" t="e">
        <f>'SITE 2'!$D$640</f>
        <v>#DIV/0!</v>
      </c>
      <c r="U1154" s="93">
        <f>'SITE 2'!$E$640</f>
        <v>0</v>
      </c>
      <c r="V1154" s="93">
        <f>'SITE 2'!$C$658</f>
        <v>0</v>
      </c>
      <c r="W1154" s="93" t="e">
        <f>'SITE 2'!$D$658</f>
        <v>#DIV/0!</v>
      </c>
      <c r="X1154" s="93">
        <f>'SITE 2'!$E$658</f>
        <v>0</v>
      </c>
      <c r="Y1154" s="93">
        <f>'SITE 2'!$C$634</f>
        <v>0</v>
      </c>
      <c r="Z1154" s="93" t="e">
        <f>'SITE 2'!$D$634</f>
        <v>#DIV/0!</v>
      </c>
      <c r="AA1154" s="93">
        <f>'SITE 2'!$E$634</f>
        <v>0</v>
      </c>
      <c r="AB1154" s="93">
        <f>'SITE 2'!$C$664</f>
        <v>0</v>
      </c>
      <c r="AC1154" s="93" t="e">
        <f>'SITE 2'!$D$664</f>
        <v>#DIV/0!</v>
      </c>
      <c r="AD1154" s="93">
        <f>'SITE 2'!$E$664</f>
        <v>0</v>
      </c>
      <c r="AE1154" s="93">
        <f>'SITE 2'!$C$672</f>
        <v>0</v>
      </c>
      <c r="AF1154" s="93" t="e">
        <f>'SITE 2'!$D$672</f>
        <v>#DIV/0!</v>
      </c>
      <c r="AG1154" s="93">
        <f>'SITE 2'!$E$672</f>
        <v>0</v>
      </c>
    </row>
    <row r="1155" spans="1:33" outlineLevel="1" x14ac:dyDescent="0.25">
      <c r="A1155" s="796"/>
      <c r="B1155" s="796"/>
      <c r="C1155" s="796"/>
      <c r="D1155" s="796"/>
      <c r="E1155" s="796"/>
      <c r="AB1155" s="77" t="e">
        <f>AB1154/L1154</f>
        <v>#DIV/0!</v>
      </c>
    </row>
    <row r="1156" spans="1:33" ht="39.6" outlineLevel="1" x14ac:dyDescent="0.25">
      <c r="A1156" s="796"/>
      <c r="B1156" s="796"/>
      <c r="C1156" s="796"/>
      <c r="D1156" s="796"/>
      <c r="E1156" s="796"/>
      <c r="H1156" s="104" t="str">
        <f>'SITE 3'!$B$614</f>
        <v xml:space="preserve">APS 3/5 ANS </v>
      </c>
      <c r="I1156" s="83" t="s">
        <v>286</v>
      </c>
      <c r="J1156" s="83" t="s">
        <v>285</v>
      </c>
      <c r="K1156" s="83" t="s">
        <v>284</v>
      </c>
      <c r="L1156" s="83" t="s">
        <v>287</v>
      </c>
      <c r="M1156" s="83" t="s">
        <v>298</v>
      </c>
      <c r="N1156" s="83" t="s">
        <v>289</v>
      </c>
      <c r="O1156" s="83" t="s">
        <v>309</v>
      </c>
      <c r="P1156" s="103" t="s">
        <v>288</v>
      </c>
    </row>
    <row r="1157" spans="1:33" ht="13.8" outlineLevel="1" thickBot="1" x14ac:dyDescent="0.3">
      <c r="A1157" s="796"/>
      <c r="B1157" s="796"/>
      <c r="C1157" s="796"/>
      <c r="D1157" s="796"/>
      <c r="E1157" s="796"/>
      <c r="H1157" s="104" t="str">
        <f>'SITE 3'!$H$614</f>
        <v>SITE 3</v>
      </c>
      <c r="I1157" s="103">
        <f>'SITE 3'!$O$702</f>
        <v>0</v>
      </c>
      <c r="J1157" s="103">
        <f>'SITE 3'!$O$726</f>
        <v>0</v>
      </c>
      <c r="K1157" s="103">
        <f>'SITE 3'!$O$683</f>
        <v>0</v>
      </c>
      <c r="L1157" s="103">
        <f>'SITE 3'!$O$683-'SITE 3'!$O$665</f>
        <v>0</v>
      </c>
      <c r="M1157" s="103">
        <f>'SITE 3'!$O$683-'SITE 3'!$O$665+'SITE 3'!$E$672</f>
        <v>0</v>
      </c>
      <c r="N1157" s="103"/>
      <c r="O1157" s="103"/>
      <c r="P1157" s="103"/>
    </row>
    <row r="1158" spans="1:33" ht="40.200000000000003" outlineLevel="1" thickBot="1" x14ac:dyDescent="0.3">
      <c r="A1158" s="796"/>
      <c r="B1158" s="796"/>
      <c r="C1158" s="796"/>
      <c r="D1158" s="796"/>
      <c r="E1158" s="796"/>
      <c r="H1158" s="2676" t="s">
        <v>224</v>
      </c>
      <c r="I1158" s="2677"/>
      <c r="J1158" s="137" t="s">
        <v>223</v>
      </c>
      <c r="K1158" s="137" t="s">
        <v>152</v>
      </c>
      <c r="L1158" s="137" t="s">
        <v>228</v>
      </c>
      <c r="M1158" s="137" t="s">
        <v>178</v>
      </c>
      <c r="N1158" s="138" t="s">
        <v>2</v>
      </c>
      <c r="O1158" s="177" t="s">
        <v>525</v>
      </c>
      <c r="P1158" s="86" t="s">
        <v>332</v>
      </c>
      <c r="Q1158" s="86" t="s">
        <v>291</v>
      </c>
      <c r="R1158" s="86" t="s">
        <v>292</v>
      </c>
      <c r="S1158" s="81" t="s">
        <v>293</v>
      </c>
      <c r="T1158" s="81" t="s">
        <v>299</v>
      </c>
      <c r="U1158" s="81" t="s">
        <v>300</v>
      </c>
      <c r="V1158" s="81" t="s">
        <v>294</v>
      </c>
      <c r="W1158" s="81" t="s">
        <v>301</v>
      </c>
      <c r="X1158" s="81" t="s">
        <v>302</v>
      </c>
      <c r="Y1158" s="81" t="s">
        <v>296</v>
      </c>
      <c r="Z1158" s="81" t="s">
        <v>303</v>
      </c>
      <c r="AA1158" s="81" t="s">
        <v>304</v>
      </c>
      <c r="AB1158" s="81" t="s">
        <v>297</v>
      </c>
      <c r="AC1158" s="81" t="s">
        <v>305</v>
      </c>
      <c r="AD1158" s="81" t="s">
        <v>306</v>
      </c>
      <c r="AE1158" s="81" t="s">
        <v>295</v>
      </c>
      <c r="AF1158" s="81" t="s">
        <v>307</v>
      </c>
      <c r="AG1158" s="81" t="s">
        <v>308</v>
      </c>
    </row>
    <row r="1159" spans="1:33" ht="13.8" outlineLevel="1" thickBot="1" x14ac:dyDescent="0.3">
      <c r="A1159" s="796"/>
      <c r="B1159" s="796"/>
      <c r="C1159" s="796"/>
      <c r="D1159" s="796"/>
      <c r="E1159" s="796"/>
      <c r="H1159" s="2678" t="s">
        <v>221</v>
      </c>
      <c r="I1159" s="117" t="s">
        <v>153</v>
      </c>
      <c r="J1159" s="139">
        <f>'SITE 3'!$D$619</f>
        <v>0</v>
      </c>
      <c r="K1159" s="139">
        <f>'SITE 3'!$E$619</f>
        <v>0</v>
      </c>
      <c r="L1159" s="139">
        <f>'SITE 3'!$F$619</f>
        <v>0</v>
      </c>
      <c r="M1159" s="140">
        <f>J1159*K1159*L1159</f>
        <v>0</v>
      </c>
      <c r="N1159" s="141">
        <f>'SITE 3'!$H$619</f>
        <v>0</v>
      </c>
      <c r="O1159" s="190">
        <f>M1159*N1159*('SITE 1'!$W$4+'SITE 1'!$X$4)</f>
        <v>0</v>
      </c>
      <c r="P1159" s="103"/>
      <c r="Q1159" s="82">
        <f>L1159*K1159</f>
        <v>0</v>
      </c>
      <c r="R1159" s="858">
        <f>IF(J1159&gt;49,((J1159/14)*K1159*L1159),(((J1159/14)-1)*K1159*L1159))</f>
        <v>0</v>
      </c>
      <c r="S1159" s="82"/>
      <c r="T1159" s="82"/>
      <c r="U1159" s="82"/>
      <c r="V1159" s="82"/>
      <c r="W1159" s="82"/>
      <c r="X1159" s="82"/>
      <c r="Y1159" s="82"/>
      <c r="Z1159" s="82"/>
      <c r="AA1159" s="82"/>
      <c r="AB1159" s="82"/>
      <c r="AC1159" s="82"/>
      <c r="AD1159" s="82"/>
      <c r="AE1159" s="82"/>
      <c r="AF1159" s="82"/>
      <c r="AG1159" s="82"/>
    </row>
    <row r="1160" spans="1:33" ht="13.8" outlineLevel="1" thickBot="1" x14ac:dyDescent="0.3">
      <c r="A1160" s="796"/>
      <c r="B1160" s="796"/>
      <c r="C1160" s="796"/>
      <c r="D1160" s="796"/>
      <c r="E1160" s="796"/>
      <c r="H1160" s="2680"/>
      <c r="I1160" s="142" t="s">
        <v>154</v>
      </c>
      <c r="J1160" s="143">
        <f>'SITE 3'!$D$620</f>
        <v>0</v>
      </c>
      <c r="K1160" s="143">
        <f>'SITE 3'!$E$620</f>
        <v>0</v>
      </c>
      <c r="L1160" s="143">
        <f>'SITE 3'!$F$620</f>
        <v>0</v>
      </c>
      <c r="M1160" s="140">
        <f>J1160*K1160*L1160</f>
        <v>0</v>
      </c>
      <c r="N1160" s="144">
        <f>'SITE 3'!$H$620</f>
        <v>0</v>
      </c>
      <c r="O1160" s="190">
        <f>M1160*N1160*('SITE 1'!$W$4+'SITE 1'!$X$4)</f>
        <v>0</v>
      </c>
      <c r="P1160" s="103"/>
      <c r="Q1160" s="82">
        <f>L1160*(K1160+0.5)</f>
        <v>0</v>
      </c>
      <c r="R1160" s="858">
        <f>IF(J1160&gt;49,((J1160/14)*K1160*L1160),(((J1160/14)-1)*K1160*L1160))</f>
        <v>0</v>
      </c>
      <c r="S1160" s="82"/>
      <c r="T1160" s="82"/>
      <c r="U1160" s="82"/>
      <c r="V1160" s="82"/>
      <c r="W1160" s="82"/>
      <c r="X1160" s="82"/>
      <c r="Y1160" s="82"/>
      <c r="Z1160" s="82"/>
      <c r="AA1160" s="82"/>
      <c r="AB1160" s="82"/>
      <c r="AC1160" s="82"/>
      <c r="AD1160" s="82"/>
      <c r="AE1160" s="82"/>
      <c r="AF1160" s="82"/>
      <c r="AG1160" s="82"/>
    </row>
    <row r="1161" spans="1:33" ht="13.8" outlineLevel="1" thickBot="1" x14ac:dyDescent="0.3">
      <c r="A1161" s="796"/>
      <c r="B1161" s="796"/>
      <c r="C1161" s="796"/>
      <c r="D1161" s="796"/>
      <c r="E1161" s="796"/>
      <c r="H1161" s="2678" t="s">
        <v>222</v>
      </c>
      <c r="I1161" s="145" t="s">
        <v>153</v>
      </c>
      <c r="J1161" s="146">
        <f>'SITE 3'!$D$621</f>
        <v>0</v>
      </c>
      <c r="K1161" s="146">
        <f>'SITE 3'!$E$621</f>
        <v>0</v>
      </c>
      <c r="L1161" s="146">
        <f>'SITE 3'!$F$621</f>
        <v>0</v>
      </c>
      <c r="M1161" s="140">
        <f>J1161*K1161*L1161</f>
        <v>0</v>
      </c>
      <c r="N1161" s="147">
        <f>'SITE 3'!$H$621</f>
        <v>0</v>
      </c>
      <c r="O1161" s="190">
        <f>M1161*N1161*('SITE 1'!$W$4+'SITE 1'!$X$4)</f>
        <v>0</v>
      </c>
      <c r="P1161" s="103"/>
      <c r="Q1161" s="82">
        <f>L1161*K1161</f>
        <v>0</v>
      </c>
      <c r="R1161" s="858">
        <f>IF(J1161&gt;49,((J1161/14)*K1161*L1161),(((J1161/14)-1)*K1161*L1161))</f>
        <v>0</v>
      </c>
      <c r="S1161" s="82"/>
      <c r="T1161" s="82"/>
      <c r="U1161" s="82"/>
      <c r="V1161" s="82"/>
      <c r="W1161" s="82"/>
      <c r="X1161" s="82"/>
      <c r="Y1161" s="82"/>
      <c r="Z1161" s="82"/>
      <c r="AA1161" s="82"/>
      <c r="AB1161" s="82"/>
      <c r="AC1161" s="82"/>
      <c r="AD1161" s="82"/>
      <c r="AE1161" s="82"/>
      <c r="AF1161" s="82"/>
      <c r="AG1161" s="82"/>
    </row>
    <row r="1162" spans="1:33" ht="13.8" outlineLevel="1" thickBot="1" x14ac:dyDescent="0.3">
      <c r="A1162" s="796"/>
      <c r="B1162" s="796"/>
      <c r="C1162" s="796"/>
      <c r="D1162" s="796"/>
      <c r="E1162" s="796"/>
      <c r="H1162" s="2680"/>
      <c r="I1162" s="142" t="s">
        <v>154</v>
      </c>
      <c r="J1162" s="143">
        <f>'SITE 3'!$D$622</f>
        <v>0</v>
      </c>
      <c r="K1162" s="143">
        <f>'SITE 3'!$E$622</f>
        <v>0</v>
      </c>
      <c r="L1162" s="143">
        <f>'SITE 3'!$F$622</f>
        <v>0</v>
      </c>
      <c r="M1162" s="140">
        <f>J1162*K1162*L1162</f>
        <v>0</v>
      </c>
      <c r="N1162" s="144">
        <f>'SITE 3'!$H$622</f>
        <v>0</v>
      </c>
      <c r="O1162" s="190">
        <f>M1162*N1162*('SITE 1'!$W$4+'SITE 1'!$X$4)</f>
        <v>0</v>
      </c>
      <c r="P1162" s="103"/>
      <c r="Q1162" s="82">
        <f>L1162*(K1162+0.5)</f>
        <v>0</v>
      </c>
      <c r="R1162" s="858">
        <f>IF(J1162&gt;49,((J1162/14)*K1162*L1162),(((J1162/14)-1)*K1162*L1162))</f>
        <v>0</v>
      </c>
      <c r="S1162" s="82"/>
      <c r="T1162" s="82"/>
      <c r="U1162" s="82"/>
      <c r="V1162" s="82"/>
      <c r="W1162" s="82"/>
      <c r="X1162" s="82"/>
      <c r="Y1162" s="82"/>
      <c r="Z1162" s="82"/>
      <c r="AA1162" s="82"/>
      <c r="AB1162" s="82"/>
      <c r="AC1162" s="82"/>
      <c r="AD1162" s="82"/>
      <c r="AE1162" s="82"/>
      <c r="AF1162" s="82"/>
      <c r="AG1162" s="82"/>
    </row>
    <row r="1163" spans="1:33" ht="13.8" outlineLevel="1" thickBot="1" x14ac:dyDescent="0.3">
      <c r="A1163" s="796"/>
      <c r="B1163" s="796"/>
      <c r="C1163" s="796"/>
      <c r="D1163" s="796"/>
      <c r="E1163" s="796"/>
      <c r="H1163" s="2681" t="s">
        <v>14</v>
      </c>
      <c r="I1163" s="2682"/>
      <c r="J1163" s="148">
        <f>MAX(J1159:J1162)</f>
        <v>0</v>
      </c>
      <c r="K1163" s="148">
        <f>'SITE 3'!$E$623</f>
        <v>0</v>
      </c>
      <c r="L1163" s="149">
        <f>'SITE 3'!$F$623</f>
        <v>0</v>
      </c>
      <c r="M1163" s="150">
        <f>SUM(M1159:M1162)</f>
        <v>0</v>
      </c>
      <c r="N1163" s="151" t="e">
        <f>'SITE 3'!$H$623</f>
        <v>#DIV/0!</v>
      </c>
      <c r="O1163" s="191">
        <f>SUM(O1159:O1162)</f>
        <v>0</v>
      </c>
      <c r="P1163" s="103">
        <f>(J1162/14)*470</f>
        <v>0</v>
      </c>
      <c r="Q1163" s="93">
        <f>SUM(Q1159:Q1162)</f>
        <v>0</v>
      </c>
      <c r="R1163" s="93">
        <f>SUM(R1159:R1162)</f>
        <v>0</v>
      </c>
      <c r="S1163" s="93">
        <f>'SITE 3'!$C$640</f>
        <v>0</v>
      </c>
      <c r="T1163" s="93" t="e">
        <f>'SITE 3'!$D$640</f>
        <v>#DIV/0!</v>
      </c>
      <c r="U1163" s="93">
        <f>'SITE 3'!$E$640</f>
        <v>0</v>
      </c>
      <c r="V1163" s="93">
        <f>'SITE 3'!$C$658</f>
        <v>0</v>
      </c>
      <c r="W1163" s="93" t="e">
        <f>'SITE 3'!$D$658</f>
        <v>#DIV/0!</v>
      </c>
      <c r="X1163" s="93">
        <f>'SITE 3'!$E$658</f>
        <v>0</v>
      </c>
      <c r="Y1163" s="93">
        <f>'SITE 3'!$C$634</f>
        <v>0</v>
      </c>
      <c r="Z1163" s="93" t="e">
        <f>'SITE 3'!$D$634</f>
        <v>#DIV/0!</v>
      </c>
      <c r="AA1163" s="93">
        <f>'SITE 3'!$E$634</f>
        <v>0</v>
      </c>
      <c r="AB1163" s="93">
        <f>'SITE 3'!$C$664</f>
        <v>0</v>
      </c>
      <c r="AC1163" s="93" t="e">
        <f>'SITE 3'!$D$664</f>
        <v>#DIV/0!</v>
      </c>
      <c r="AD1163" s="93">
        <f>'SITE 3'!$E$664</f>
        <v>0</v>
      </c>
      <c r="AE1163" s="93">
        <f>'SITE 3'!$C$672</f>
        <v>0</v>
      </c>
      <c r="AF1163" s="93" t="e">
        <f>'SITE 3'!$D$672</f>
        <v>#DIV/0!</v>
      </c>
      <c r="AG1163" s="93">
        <f>'SITE 3'!$E$672</f>
        <v>0</v>
      </c>
    </row>
    <row r="1164" spans="1:33" outlineLevel="1" x14ac:dyDescent="0.25">
      <c r="A1164" s="796"/>
      <c r="B1164" s="796"/>
      <c r="C1164" s="796"/>
      <c r="D1164" s="796"/>
      <c r="E1164" s="796"/>
      <c r="P1164" s="206"/>
      <c r="AB1164" s="77" t="e">
        <f>AB1163/L1163</f>
        <v>#DIV/0!</v>
      </c>
      <c r="AE1164" s="77" t="e">
        <f>AE1163/J1162</f>
        <v>#DIV/0!</v>
      </c>
    </row>
    <row r="1165" spans="1:33" ht="39.6" outlineLevel="1" x14ac:dyDescent="0.25">
      <c r="A1165" s="796"/>
      <c r="B1165" s="796"/>
      <c r="C1165" s="796"/>
      <c r="D1165" s="796"/>
      <c r="E1165" s="796"/>
      <c r="H1165" s="104" t="str">
        <f>'SITE 4'!$B$614</f>
        <v xml:space="preserve">APS 3/5 ANS </v>
      </c>
      <c r="I1165" s="83" t="s">
        <v>286</v>
      </c>
      <c r="J1165" s="83" t="s">
        <v>285</v>
      </c>
      <c r="K1165" s="83" t="s">
        <v>284</v>
      </c>
      <c r="L1165" s="83" t="s">
        <v>287</v>
      </c>
      <c r="M1165" s="83" t="s">
        <v>298</v>
      </c>
      <c r="N1165" s="83" t="s">
        <v>289</v>
      </c>
      <c r="O1165" s="83" t="s">
        <v>309</v>
      </c>
      <c r="P1165" s="103" t="s">
        <v>288</v>
      </c>
    </row>
    <row r="1166" spans="1:33" ht="13.8" outlineLevel="1" thickBot="1" x14ac:dyDescent="0.3">
      <c r="A1166" s="796"/>
      <c r="B1166" s="796"/>
      <c r="C1166" s="796"/>
      <c r="D1166" s="796"/>
      <c r="E1166" s="796"/>
      <c r="H1166" s="104" t="str">
        <f>'SITE 4'!$H$614</f>
        <v>SITE 4</v>
      </c>
      <c r="I1166" s="103">
        <f>'SITE 4'!$O$702</f>
        <v>0</v>
      </c>
      <c r="J1166" s="103">
        <f>'SITE 4'!$O$726</f>
        <v>0</v>
      </c>
      <c r="K1166" s="103">
        <f>'SITE 4'!$O$683</f>
        <v>0</v>
      </c>
      <c r="L1166" s="103">
        <f>'SITE 4'!$O$683-'SITE 4'!$O$665</f>
        <v>0</v>
      </c>
      <c r="M1166" s="103">
        <f>'SITE 4'!$O$683-'SITE 4'!$O$665+'SITE 4'!$E$672</f>
        <v>0</v>
      </c>
      <c r="N1166" s="103"/>
      <c r="O1166" s="103"/>
      <c r="P1166" s="103"/>
    </row>
    <row r="1167" spans="1:33" ht="40.200000000000003" outlineLevel="1" thickBot="1" x14ac:dyDescent="0.3">
      <c r="A1167" s="796"/>
      <c r="B1167" s="796"/>
      <c r="C1167" s="796"/>
      <c r="D1167" s="796"/>
      <c r="E1167" s="796"/>
      <c r="H1167" s="2676" t="s">
        <v>224</v>
      </c>
      <c r="I1167" s="2677"/>
      <c r="J1167" s="137" t="s">
        <v>223</v>
      </c>
      <c r="K1167" s="137" t="s">
        <v>152</v>
      </c>
      <c r="L1167" s="137" t="s">
        <v>228</v>
      </c>
      <c r="M1167" s="137" t="s">
        <v>178</v>
      </c>
      <c r="N1167" s="138" t="s">
        <v>2</v>
      </c>
      <c r="O1167" s="177" t="s">
        <v>525</v>
      </c>
      <c r="P1167" s="86" t="s">
        <v>332</v>
      </c>
      <c r="Q1167" s="86" t="s">
        <v>291</v>
      </c>
      <c r="R1167" s="86" t="s">
        <v>292</v>
      </c>
      <c r="S1167" s="81" t="s">
        <v>293</v>
      </c>
      <c r="T1167" s="81" t="s">
        <v>299</v>
      </c>
      <c r="U1167" s="81" t="s">
        <v>300</v>
      </c>
      <c r="V1167" s="81" t="s">
        <v>294</v>
      </c>
      <c r="W1167" s="81" t="s">
        <v>301</v>
      </c>
      <c r="X1167" s="81" t="s">
        <v>302</v>
      </c>
      <c r="Y1167" s="81" t="s">
        <v>296</v>
      </c>
      <c r="Z1167" s="81" t="s">
        <v>303</v>
      </c>
      <c r="AA1167" s="81" t="s">
        <v>304</v>
      </c>
      <c r="AB1167" s="81" t="s">
        <v>297</v>
      </c>
      <c r="AC1167" s="81" t="s">
        <v>305</v>
      </c>
      <c r="AD1167" s="81" t="s">
        <v>306</v>
      </c>
      <c r="AE1167" s="81" t="s">
        <v>295</v>
      </c>
      <c r="AF1167" s="81" t="s">
        <v>307</v>
      </c>
      <c r="AG1167" s="81" t="s">
        <v>308</v>
      </c>
    </row>
    <row r="1168" spans="1:33" ht="13.8" outlineLevel="1" thickBot="1" x14ac:dyDescent="0.3">
      <c r="A1168" s="796"/>
      <c r="B1168" s="796"/>
      <c r="C1168" s="796"/>
      <c r="D1168" s="796"/>
      <c r="E1168" s="796"/>
      <c r="H1168" s="2678" t="s">
        <v>221</v>
      </c>
      <c r="I1168" s="117" t="s">
        <v>153</v>
      </c>
      <c r="J1168" s="139">
        <f>'SITE 4'!$D$619</f>
        <v>0</v>
      </c>
      <c r="K1168" s="139">
        <f>'SITE 4'!$E$619</f>
        <v>0</v>
      </c>
      <c r="L1168" s="139">
        <f>'SITE 4'!$F$619</f>
        <v>0</v>
      </c>
      <c r="M1168" s="140">
        <f>J1168*K1168*L1168</f>
        <v>0</v>
      </c>
      <c r="N1168" s="141">
        <f>'SITE 4'!$H$619</f>
        <v>0</v>
      </c>
      <c r="O1168" s="190">
        <f>M1168*N1168*('SITE 1'!$W$4+'SITE 1'!$X$4)</f>
        <v>0</v>
      </c>
      <c r="P1168" s="103"/>
      <c r="Q1168" s="82">
        <f>L1168*K1168</f>
        <v>0</v>
      </c>
      <c r="R1168" s="858">
        <f>IF(J1168&gt;49,((J1168/14)*K1168*L1168),(((J1168/14)-1)*K1168*L1168))</f>
        <v>0</v>
      </c>
      <c r="S1168" s="82"/>
      <c r="T1168" s="82"/>
      <c r="U1168" s="82"/>
      <c r="V1168" s="82"/>
      <c r="W1168" s="82"/>
      <c r="X1168" s="82"/>
      <c r="Y1168" s="82"/>
      <c r="Z1168" s="82"/>
      <c r="AA1168" s="82"/>
      <c r="AB1168" s="82"/>
      <c r="AC1168" s="82"/>
      <c r="AD1168" s="82"/>
      <c r="AE1168" s="82"/>
      <c r="AF1168" s="82"/>
      <c r="AG1168" s="82"/>
    </row>
    <row r="1169" spans="1:33" ht="13.8" outlineLevel="1" thickBot="1" x14ac:dyDescent="0.3">
      <c r="A1169" s="796"/>
      <c r="B1169" s="796"/>
      <c r="C1169" s="796"/>
      <c r="D1169" s="796"/>
      <c r="E1169" s="796"/>
      <c r="H1169" s="2680"/>
      <c r="I1169" s="142" t="s">
        <v>154</v>
      </c>
      <c r="J1169" s="143">
        <f>'SITE 4'!$D$620</f>
        <v>0</v>
      </c>
      <c r="K1169" s="143">
        <f>'SITE 4'!$E$620</f>
        <v>0</v>
      </c>
      <c r="L1169" s="143">
        <f>'SITE 4'!$F$620</f>
        <v>0</v>
      </c>
      <c r="M1169" s="140">
        <f>J1169*K1169*L1169</f>
        <v>0</v>
      </c>
      <c r="N1169" s="144">
        <f>'SITE 4'!$H$620</f>
        <v>0</v>
      </c>
      <c r="O1169" s="190">
        <f>M1169*N1169*('SITE 1'!$W$4+'SITE 1'!$X$4)</f>
        <v>0</v>
      </c>
      <c r="P1169" s="103"/>
      <c r="Q1169" s="82">
        <f>L1169*(K1169+0.5)</f>
        <v>0</v>
      </c>
      <c r="R1169" s="858">
        <f>IF(J1169&gt;49,((J1169/14)*K1169*L1169),(((J1169/14)-1)*K1169*L1169))</f>
        <v>0</v>
      </c>
      <c r="S1169" s="82"/>
      <c r="T1169" s="82"/>
      <c r="U1169" s="82"/>
      <c r="V1169" s="82"/>
      <c r="W1169" s="82"/>
      <c r="X1169" s="82"/>
      <c r="Y1169" s="82"/>
      <c r="Z1169" s="82"/>
      <c r="AA1169" s="82"/>
      <c r="AB1169" s="82"/>
      <c r="AC1169" s="82"/>
      <c r="AD1169" s="82"/>
      <c r="AE1169" s="82"/>
      <c r="AF1169" s="82"/>
      <c r="AG1169" s="82"/>
    </row>
    <row r="1170" spans="1:33" ht="13.8" outlineLevel="1" thickBot="1" x14ac:dyDescent="0.3">
      <c r="A1170" s="796"/>
      <c r="B1170" s="796"/>
      <c r="C1170" s="796"/>
      <c r="D1170" s="796"/>
      <c r="E1170" s="796"/>
      <c r="H1170" s="2678" t="s">
        <v>222</v>
      </c>
      <c r="I1170" s="145" t="s">
        <v>153</v>
      </c>
      <c r="J1170" s="146">
        <f>'SITE 4'!$D$621</f>
        <v>0</v>
      </c>
      <c r="K1170" s="146">
        <f>'SITE 4'!$E$621</f>
        <v>0</v>
      </c>
      <c r="L1170" s="146">
        <f>'SITE 4'!$F$621</f>
        <v>0</v>
      </c>
      <c r="M1170" s="140">
        <f>J1170*K1170*L1170</f>
        <v>0</v>
      </c>
      <c r="N1170" s="147">
        <f>'SITE 4'!$H$621</f>
        <v>0</v>
      </c>
      <c r="O1170" s="190">
        <f>M1170*N1170*('SITE 1'!$W$4+'SITE 1'!$X$4)</f>
        <v>0</v>
      </c>
      <c r="P1170" s="103"/>
      <c r="Q1170" s="82">
        <f>L1170*K1170</f>
        <v>0</v>
      </c>
      <c r="R1170" s="858">
        <f>IF(J1170&gt;49,((J1170/14)*K1170*L1170),(((J1170/14)-1)*K1170*L1170))</f>
        <v>0</v>
      </c>
      <c r="S1170" s="82"/>
      <c r="T1170" s="82"/>
      <c r="U1170" s="82"/>
      <c r="V1170" s="82"/>
      <c r="W1170" s="82"/>
      <c r="X1170" s="82"/>
      <c r="Y1170" s="82"/>
      <c r="Z1170" s="82"/>
      <c r="AA1170" s="82"/>
      <c r="AB1170" s="82"/>
      <c r="AC1170" s="82"/>
      <c r="AD1170" s="82"/>
      <c r="AE1170" s="82"/>
      <c r="AF1170" s="82"/>
      <c r="AG1170" s="82"/>
    </row>
    <row r="1171" spans="1:33" ht="13.8" outlineLevel="1" thickBot="1" x14ac:dyDescent="0.3">
      <c r="A1171" s="796"/>
      <c r="B1171" s="796"/>
      <c r="C1171" s="796"/>
      <c r="D1171" s="796"/>
      <c r="E1171" s="796"/>
      <c r="H1171" s="2680"/>
      <c r="I1171" s="142" t="s">
        <v>154</v>
      </c>
      <c r="J1171" s="143">
        <f>'SITE 4'!$D$622</f>
        <v>0</v>
      </c>
      <c r="K1171" s="143">
        <f>'SITE 4'!$E$622</f>
        <v>0</v>
      </c>
      <c r="L1171" s="143">
        <f>'SITE 4'!$F$622</f>
        <v>0</v>
      </c>
      <c r="M1171" s="140">
        <f>J1171*K1171*L1171</f>
        <v>0</v>
      </c>
      <c r="N1171" s="144">
        <f>'SITE 4'!$H$622</f>
        <v>0</v>
      </c>
      <c r="O1171" s="190">
        <f>M1171*N1171*('SITE 1'!$W$4+'SITE 1'!$X$4)</f>
        <v>0</v>
      </c>
      <c r="P1171" s="103"/>
      <c r="Q1171" s="82">
        <f>L1171*(K1171+0.5)</f>
        <v>0</v>
      </c>
      <c r="R1171" s="858">
        <f>IF(J1171&gt;49,((J1171/14)*K1171*L1171),(((J1171/14)-1)*K1171*L1171))</f>
        <v>0</v>
      </c>
      <c r="S1171" s="82"/>
      <c r="T1171" s="82"/>
      <c r="U1171" s="82"/>
      <c r="V1171" s="82"/>
      <c r="W1171" s="82"/>
      <c r="X1171" s="82"/>
      <c r="Y1171" s="82"/>
      <c r="Z1171" s="82"/>
      <c r="AA1171" s="82"/>
      <c r="AB1171" s="82"/>
      <c r="AC1171" s="82"/>
      <c r="AD1171" s="82"/>
      <c r="AE1171" s="82"/>
      <c r="AF1171" s="82"/>
      <c r="AG1171" s="82"/>
    </row>
    <row r="1172" spans="1:33" ht="13.8" outlineLevel="1" thickBot="1" x14ac:dyDescent="0.3">
      <c r="A1172" s="796"/>
      <c r="B1172" s="796"/>
      <c r="C1172" s="796"/>
      <c r="D1172" s="796"/>
      <c r="E1172" s="796"/>
      <c r="H1172" s="2681" t="s">
        <v>14</v>
      </c>
      <c r="I1172" s="2682"/>
      <c r="J1172" s="148">
        <f>MAX(J1168:J1171)</f>
        <v>0</v>
      </c>
      <c r="K1172" s="148">
        <f>'SITE 4'!$E$623</f>
        <v>0</v>
      </c>
      <c r="L1172" s="149">
        <f>'SITE 4'!$F$623</f>
        <v>0</v>
      </c>
      <c r="M1172" s="150">
        <f>SUM(M1168:M1171)</f>
        <v>0</v>
      </c>
      <c r="N1172" s="151" t="e">
        <f>'SITE 4'!$H$623</f>
        <v>#DIV/0!</v>
      </c>
      <c r="O1172" s="191">
        <f>SUM(O1168:O1171)</f>
        <v>0</v>
      </c>
      <c r="P1172" s="103">
        <f>(J1171/14)*470</f>
        <v>0</v>
      </c>
      <c r="Q1172" s="93">
        <f>SUM(Q1168:Q1171)</f>
        <v>0</v>
      </c>
      <c r="R1172" s="93">
        <f>SUM(R1168:R1171)</f>
        <v>0</v>
      </c>
      <c r="S1172" s="93">
        <f>'SITE 4'!$C$640</f>
        <v>0</v>
      </c>
      <c r="T1172" s="93" t="e">
        <f>'SITE 4'!$D$640</f>
        <v>#DIV/0!</v>
      </c>
      <c r="U1172" s="93">
        <f>'SITE 4'!$E$640</f>
        <v>0</v>
      </c>
      <c r="V1172" s="93">
        <f>'SITE 4'!$C$658</f>
        <v>0</v>
      </c>
      <c r="W1172" s="93" t="e">
        <f>'SITE 4'!$D$658</f>
        <v>#DIV/0!</v>
      </c>
      <c r="X1172" s="93">
        <f>'SITE 4'!$E$658</f>
        <v>0</v>
      </c>
      <c r="Y1172" s="93">
        <f>'SITE 4'!$C$634</f>
        <v>0</v>
      </c>
      <c r="Z1172" s="93" t="e">
        <f>'SITE 4'!$D$634</f>
        <v>#DIV/0!</v>
      </c>
      <c r="AA1172" s="93">
        <f>'SITE 4'!$E$634</f>
        <v>0</v>
      </c>
      <c r="AB1172" s="93">
        <f>'SITE 4'!$C$664</f>
        <v>0</v>
      </c>
      <c r="AC1172" s="93" t="e">
        <f>'SITE 4'!$D$664</f>
        <v>#DIV/0!</v>
      </c>
      <c r="AD1172" s="93">
        <f>'SITE 4'!$E$664</f>
        <v>0</v>
      </c>
      <c r="AE1172" s="93">
        <f>'SITE 4'!$C$672</f>
        <v>0</v>
      </c>
      <c r="AF1172" s="93" t="e">
        <f>'SITE 4'!$D$672</f>
        <v>#DIV/0!</v>
      </c>
      <c r="AG1172" s="93">
        <f>'SITE 4'!$E$672</f>
        <v>0</v>
      </c>
    </row>
    <row r="1173" spans="1:33" outlineLevel="1" x14ac:dyDescent="0.25">
      <c r="A1173" s="796"/>
      <c r="B1173" s="796"/>
      <c r="C1173" s="796"/>
      <c r="D1173" s="796"/>
      <c r="E1173" s="796"/>
      <c r="P1173" s="206"/>
      <c r="AB1173" s="77" t="e">
        <f>AB1172/L1172</f>
        <v>#DIV/0!</v>
      </c>
      <c r="AE1173" s="77" t="e">
        <f>AE1172/J1171</f>
        <v>#DIV/0!</v>
      </c>
    </row>
    <row r="1174" spans="1:33" ht="39.6" outlineLevel="1" x14ac:dyDescent="0.25">
      <c r="A1174" s="796"/>
      <c r="B1174" s="796"/>
      <c r="C1174" s="796"/>
      <c r="D1174" s="796"/>
      <c r="E1174" s="796"/>
      <c r="H1174" s="104" t="str">
        <f>'SITE 5'!$B$614</f>
        <v xml:space="preserve">APS 3/5 ANS </v>
      </c>
      <c r="I1174" s="83" t="s">
        <v>286</v>
      </c>
      <c r="J1174" s="83" t="s">
        <v>285</v>
      </c>
      <c r="K1174" s="83" t="s">
        <v>284</v>
      </c>
      <c r="L1174" s="83" t="s">
        <v>287</v>
      </c>
      <c r="M1174" s="83" t="s">
        <v>298</v>
      </c>
      <c r="N1174" s="83" t="s">
        <v>289</v>
      </c>
      <c r="O1174" s="83" t="s">
        <v>309</v>
      </c>
      <c r="P1174" s="103" t="s">
        <v>288</v>
      </c>
    </row>
    <row r="1175" spans="1:33" ht="13.8" outlineLevel="1" thickBot="1" x14ac:dyDescent="0.3">
      <c r="A1175" s="796"/>
      <c r="B1175" s="796"/>
      <c r="C1175" s="796"/>
      <c r="D1175" s="796"/>
      <c r="E1175" s="796"/>
      <c r="H1175" s="104" t="str">
        <f>'SITE 5'!$H$614</f>
        <v>SITE 5</v>
      </c>
      <c r="I1175" s="103">
        <f>'SITE 5'!$O$702</f>
        <v>0</v>
      </c>
      <c r="J1175" s="103">
        <f>'SITE 5'!$O$726</f>
        <v>0</v>
      </c>
      <c r="K1175" s="103">
        <f>'SITE 5'!$O$683</f>
        <v>0</v>
      </c>
      <c r="L1175" s="103">
        <f>'SITE 5'!$O$683-'SITE 5'!$O$665</f>
        <v>0</v>
      </c>
      <c r="M1175" s="103">
        <f>'SITE 5'!$O$683-'SITE 5'!$O$665+'SITE 5'!$E$672</f>
        <v>0</v>
      </c>
      <c r="N1175" s="103"/>
      <c r="O1175" s="103"/>
      <c r="P1175" s="103"/>
    </row>
    <row r="1176" spans="1:33" ht="40.200000000000003" outlineLevel="1" thickBot="1" x14ac:dyDescent="0.3">
      <c r="A1176" s="796"/>
      <c r="B1176" s="796"/>
      <c r="C1176" s="796"/>
      <c r="D1176" s="796"/>
      <c r="E1176" s="796"/>
      <c r="H1176" s="2676" t="s">
        <v>224</v>
      </c>
      <c r="I1176" s="2677"/>
      <c r="J1176" s="137" t="s">
        <v>223</v>
      </c>
      <c r="K1176" s="137" t="s">
        <v>152</v>
      </c>
      <c r="L1176" s="137" t="s">
        <v>228</v>
      </c>
      <c r="M1176" s="137" t="s">
        <v>178</v>
      </c>
      <c r="N1176" s="138" t="s">
        <v>2</v>
      </c>
      <c r="O1176" s="177" t="s">
        <v>525</v>
      </c>
      <c r="P1176" s="86" t="s">
        <v>332</v>
      </c>
      <c r="Q1176" s="86" t="s">
        <v>291</v>
      </c>
      <c r="R1176" s="86" t="s">
        <v>292</v>
      </c>
      <c r="S1176" s="81" t="s">
        <v>293</v>
      </c>
      <c r="T1176" s="81" t="s">
        <v>299</v>
      </c>
      <c r="U1176" s="81" t="s">
        <v>300</v>
      </c>
      <c r="V1176" s="81" t="s">
        <v>294</v>
      </c>
      <c r="W1176" s="81" t="s">
        <v>301</v>
      </c>
      <c r="X1176" s="81" t="s">
        <v>302</v>
      </c>
      <c r="Y1176" s="81" t="s">
        <v>296</v>
      </c>
      <c r="Z1176" s="81" t="s">
        <v>303</v>
      </c>
      <c r="AA1176" s="81" t="s">
        <v>304</v>
      </c>
      <c r="AB1176" s="81" t="s">
        <v>297</v>
      </c>
      <c r="AC1176" s="81" t="s">
        <v>305</v>
      </c>
      <c r="AD1176" s="81" t="s">
        <v>306</v>
      </c>
      <c r="AE1176" s="81" t="s">
        <v>295</v>
      </c>
      <c r="AF1176" s="81" t="s">
        <v>307</v>
      </c>
      <c r="AG1176" s="81" t="s">
        <v>308</v>
      </c>
    </row>
    <row r="1177" spans="1:33" ht="13.8" outlineLevel="1" thickBot="1" x14ac:dyDescent="0.3">
      <c r="A1177" s="796"/>
      <c r="B1177" s="796"/>
      <c r="C1177" s="796"/>
      <c r="D1177" s="796"/>
      <c r="E1177" s="796"/>
      <c r="H1177" s="2678" t="s">
        <v>221</v>
      </c>
      <c r="I1177" s="117" t="s">
        <v>153</v>
      </c>
      <c r="J1177" s="139">
        <f>'SITE 5'!$D$619</f>
        <v>0</v>
      </c>
      <c r="K1177" s="139">
        <f>'SITE 5'!$E$619</f>
        <v>0</v>
      </c>
      <c r="L1177" s="139">
        <f>'SITE 5'!$F$619</f>
        <v>0</v>
      </c>
      <c r="M1177" s="140">
        <f>J1177*K1177*L1177</f>
        <v>0</v>
      </c>
      <c r="N1177" s="141">
        <f>'SITE 5'!$H$619</f>
        <v>0</v>
      </c>
      <c r="O1177" s="190">
        <f>M1177*N1177*('SITE 1'!$W$4+'SITE 1'!$X$4)</f>
        <v>0</v>
      </c>
      <c r="P1177" s="103"/>
      <c r="Q1177" s="82">
        <f>L1177*K1177</f>
        <v>0</v>
      </c>
      <c r="R1177" s="858">
        <f>IF(J1177&gt;49,((J1177/14)*K1177*L1177),(((J1177/14)-1)*K1177*L1177))</f>
        <v>0</v>
      </c>
      <c r="S1177" s="82"/>
      <c r="T1177" s="82"/>
      <c r="U1177" s="82"/>
      <c r="V1177" s="82"/>
      <c r="W1177" s="82"/>
      <c r="X1177" s="82"/>
      <c r="Y1177" s="82"/>
      <c r="Z1177" s="82"/>
      <c r="AA1177" s="82"/>
      <c r="AB1177" s="82"/>
      <c r="AC1177" s="82"/>
      <c r="AD1177" s="82"/>
      <c r="AE1177" s="82"/>
      <c r="AF1177" s="82"/>
      <c r="AG1177" s="82"/>
    </row>
    <row r="1178" spans="1:33" ht="13.8" outlineLevel="1" thickBot="1" x14ac:dyDescent="0.3">
      <c r="A1178" s="796"/>
      <c r="B1178" s="796"/>
      <c r="C1178" s="796"/>
      <c r="D1178" s="796"/>
      <c r="E1178" s="796"/>
      <c r="H1178" s="2680"/>
      <c r="I1178" s="142" t="s">
        <v>154</v>
      </c>
      <c r="J1178" s="143">
        <f>'SITE 5'!$D$620</f>
        <v>0</v>
      </c>
      <c r="K1178" s="143">
        <f>'SITE 5'!$E$620</f>
        <v>0</v>
      </c>
      <c r="L1178" s="143">
        <f>'SITE 5'!$F$620</f>
        <v>0</v>
      </c>
      <c r="M1178" s="140">
        <f>J1178*K1178*L1178</f>
        <v>0</v>
      </c>
      <c r="N1178" s="144">
        <f>'SITE 5'!$H$620</f>
        <v>0</v>
      </c>
      <c r="O1178" s="190">
        <f>M1178*N1178*('SITE 1'!$W$4+'SITE 1'!$X$4)</f>
        <v>0</v>
      </c>
      <c r="P1178" s="103"/>
      <c r="Q1178" s="82">
        <f>L1178*(K1178+0.5)</f>
        <v>0</v>
      </c>
      <c r="R1178" s="858">
        <f>IF(J1178&gt;49,((J1178/14)*K1178*L1178),(((J1178/14)-1)*K1178*L1178))</f>
        <v>0</v>
      </c>
      <c r="S1178" s="82"/>
      <c r="T1178" s="82"/>
      <c r="U1178" s="82"/>
      <c r="V1178" s="82"/>
      <c r="W1178" s="82"/>
      <c r="X1178" s="82"/>
      <c r="Y1178" s="82"/>
      <c r="Z1178" s="82"/>
      <c r="AA1178" s="82"/>
      <c r="AB1178" s="82"/>
      <c r="AC1178" s="82"/>
      <c r="AD1178" s="82"/>
      <c r="AE1178" s="82"/>
      <c r="AF1178" s="82"/>
      <c r="AG1178" s="82"/>
    </row>
    <row r="1179" spans="1:33" ht="13.8" outlineLevel="1" thickBot="1" x14ac:dyDescent="0.3">
      <c r="A1179" s="796"/>
      <c r="B1179" s="796"/>
      <c r="C1179" s="796"/>
      <c r="D1179" s="796"/>
      <c r="E1179" s="796"/>
      <c r="H1179" s="2678" t="s">
        <v>222</v>
      </c>
      <c r="I1179" s="145" t="s">
        <v>153</v>
      </c>
      <c r="J1179" s="146">
        <f>'SITE 5'!$D$621</f>
        <v>0</v>
      </c>
      <c r="K1179" s="146">
        <f>'SITE 5'!$E$621</f>
        <v>0</v>
      </c>
      <c r="L1179" s="146">
        <f>'SITE 5'!$F$621</f>
        <v>0</v>
      </c>
      <c r="M1179" s="140">
        <f>J1179*K1179*L1179</f>
        <v>0</v>
      </c>
      <c r="N1179" s="147">
        <f>'SITE 5'!$H$621</f>
        <v>0</v>
      </c>
      <c r="O1179" s="190">
        <f>M1179*N1179*('SITE 1'!$W$4+'SITE 1'!$X$4)</f>
        <v>0</v>
      </c>
      <c r="P1179" s="103"/>
      <c r="Q1179" s="82">
        <f>L1179*K1179</f>
        <v>0</v>
      </c>
      <c r="R1179" s="858">
        <f>IF(J1179&gt;49,((J1179/14)*K1179*L1179),(((J1179/14)-1)*K1179*L1179))</f>
        <v>0</v>
      </c>
      <c r="S1179" s="82"/>
      <c r="T1179" s="82"/>
      <c r="U1179" s="82"/>
      <c r="V1179" s="82"/>
      <c r="W1179" s="82"/>
      <c r="X1179" s="82"/>
      <c r="Y1179" s="82"/>
      <c r="Z1179" s="82"/>
      <c r="AA1179" s="82"/>
      <c r="AB1179" s="82"/>
      <c r="AC1179" s="82"/>
      <c r="AD1179" s="82"/>
      <c r="AE1179" s="82"/>
      <c r="AF1179" s="82"/>
      <c r="AG1179" s="82"/>
    </row>
    <row r="1180" spans="1:33" ht="13.8" outlineLevel="1" thickBot="1" x14ac:dyDescent="0.3">
      <c r="A1180" s="796"/>
      <c r="B1180" s="796"/>
      <c r="C1180" s="796"/>
      <c r="D1180" s="796"/>
      <c r="E1180" s="796"/>
      <c r="H1180" s="2680"/>
      <c r="I1180" s="142" t="s">
        <v>154</v>
      </c>
      <c r="J1180" s="143">
        <f>'SITE 5'!$D$622</f>
        <v>0</v>
      </c>
      <c r="K1180" s="143">
        <f>'SITE 5'!$E$622</f>
        <v>0</v>
      </c>
      <c r="L1180" s="143">
        <f>'SITE 5'!$F$622</f>
        <v>0</v>
      </c>
      <c r="M1180" s="140">
        <f>J1180*K1180*L1180</f>
        <v>0</v>
      </c>
      <c r="N1180" s="144">
        <f>'SITE 5'!$H$622</f>
        <v>0</v>
      </c>
      <c r="O1180" s="190">
        <f>M1180*N1180*('SITE 1'!$W$4+'SITE 1'!$X$4)</f>
        <v>0</v>
      </c>
      <c r="P1180" s="103"/>
      <c r="Q1180" s="82">
        <f>L1180*(K1180+0.5)</f>
        <v>0</v>
      </c>
      <c r="R1180" s="858">
        <f>IF(J1180&gt;49,((J1180/14)*K1180*L1180),(((J1180/14)-1)*K1180*L1180))</f>
        <v>0</v>
      </c>
      <c r="S1180" s="82"/>
      <c r="T1180" s="82"/>
      <c r="U1180" s="82"/>
      <c r="V1180" s="82"/>
      <c r="W1180" s="82"/>
      <c r="X1180" s="82"/>
      <c r="Y1180" s="82"/>
      <c r="Z1180" s="82"/>
      <c r="AA1180" s="82"/>
      <c r="AB1180" s="82"/>
      <c r="AC1180" s="82"/>
      <c r="AD1180" s="82"/>
      <c r="AE1180" s="82"/>
      <c r="AF1180" s="82"/>
      <c r="AG1180" s="82"/>
    </row>
    <row r="1181" spans="1:33" ht="13.8" outlineLevel="1" thickBot="1" x14ac:dyDescent="0.3">
      <c r="A1181" s="796"/>
      <c r="B1181" s="796"/>
      <c r="C1181" s="796"/>
      <c r="D1181" s="796"/>
      <c r="E1181" s="796"/>
      <c r="H1181" s="2681" t="s">
        <v>14</v>
      </c>
      <c r="I1181" s="2682"/>
      <c r="J1181" s="148">
        <f>MAX(J1177:J1180)</f>
        <v>0</v>
      </c>
      <c r="K1181" s="148">
        <f>'SITE 5'!$E$623</f>
        <v>0</v>
      </c>
      <c r="L1181" s="149">
        <f>'SITE 5'!$F$623</f>
        <v>0</v>
      </c>
      <c r="M1181" s="150">
        <f>SUM(M1177:M1180)</f>
        <v>0</v>
      </c>
      <c r="N1181" s="151" t="e">
        <f>'SITE 5'!$H$623</f>
        <v>#DIV/0!</v>
      </c>
      <c r="O1181" s="191">
        <f>SUM(O1177:O1180)</f>
        <v>0</v>
      </c>
      <c r="P1181" s="103">
        <f>(J1180/14)*470</f>
        <v>0</v>
      </c>
      <c r="Q1181" s="93">
        <f>SUM(Q1177:Q1180)</f>
        <v>0</v>
      </c>
      <c r="R1181" s="93">
        <f>SUM(R1177:R1180)</f>
        <v>0</v>
      </c>
      <c r="S1181" s="93">
        <f>'SITE 5'!$C$640</f>
        <v>0</v>
      </c>
      <c r="T1181" s="93" t="e">
        <f>'SITE 5'!$D$640</f>
        <v>#DIV/0!</v>
      </c>
      <c r="U1181" s="93">
        <f>'SITE 5'!$E$640</f>
        <v>0</v>
      </c>
      <c r="V1181" s="93">
        <f>'SITE 5'!$C$658</f>
        <v>0</v>
      </c>
      <c r="W1181" s="93" t="e">
        <f>'SITE 5'!$D$658</f>
        <v>#DIV/0!</v>
      </c>
      <c r="X1181" s="93">
        <f>'SITE 5'!$E$658</f>
        <v>0</v>
      </c>
      <c r="Y1181" s="93">
        <f>'SITE 5'!$C$634</f>
        <v>0</v>
      </c>
      <c r="Z1181" s="93" t="e">
        <f>'SITE 5'!$D$634</f>
        <v>#DIV/0!</v>
      </c>
      <c r="AA1181" s="93">
        <f>'SITE 5'!$E$634</f>
        <v>0</v>
      </c>
      <c r="AB1181" s="93">
        <f>'SITE 5'!$C$664</f>
        <v>0</v>
      </c>
      <c r="AC1181" s="93" t="e">
        <f>'SITE 5'!$D$664</f>
        <v>#DIV/0!</v>
      </c>
      <c r="AD1181" s="93">
        <f>'SITE 5'!$E$664</f>
        <v>0</v>
      </c>
      <c r="AE1181" s="93">
        <f>'SITE 5'!$C$672</f>
        <v>0</v>
      </c>
      <c r="AF1181" s="93" t="e">
        <f>'SITE 5'!$D$672</f>
        <v>#DIV/0!</v>
      </c>
      <c r="AG1181" s="93">
        <f>'SITE 5'!$E$672</f>
        <v>0</v>
      </c>
    </row>
    <row r="1182" spans="1:33" outlineLevel="1" x14ac:dyDescent="0.25">
      <c r="A1182" s="796"/>
      <c r="B1182" s="796"/>
      <c r="C1182" s="796"/>
      <c r="D1182" s="796"/>
      <c r="E1182" s="796"/>
      <c r="P1182" s="206"/>
      <c r="AB1182" s="77" t="e">
        <f>AB1181/L1181</f>
        <v>#DIV/0!</v>
      </c>
      <c r="AE1182" s="77" t="e">
        <f>AE1181/J1180</f>
        <v>#DIV/0!</v>
      </c>
    </row>
    <row r="1183" spans="1:33" ht="39.6" outlineLevel="1" x14ac:dyDescent="0.25">
      <c r="A1183" s="796"/>
      <c r="B1183" s="796"/>
      <c r="C1183" s="796"/>
      <c r="D1183" s="796"/>
      <c r="E1183" s="796"/>
      <c r="H1183" s="104" t="str">
        <f>'SITE 6'!$B$614</f>
        <v xml:space="preserve">APS 3/5 ANS </v>
      </c>
      <c r="I1183" s="83" t="s">
        <v>286</v>
      </c>
      <c r="J1183" s="83" t="s">
        <v>285</v>
      </c>
      <c r="K1183" s="83" t="s">
        <v>284</v>
      </c>
      <c r="L1183" s="83" t="s">
        <v>287</v>
      </c>
      <c r="M1183" s="83" t="s">
        <v>298</v>
      </c>
      <c r="N1183" s="83" t="s">
        <v>289</v>
      </c>
      <c r="O1183" s="83" t="s">
        <v>309</v>
      </c>
      <c r="P1183" s="103" t="s">
        <v>288</v>
      </c>
    </row>
    <row r="1184" spans="1:33" ht="13.8" outlineLevel="1" thickBot="1" x14ac:dyDescent="0.3">
      <c r="A1184" s="796"/>
      <c r="B1184" s="796"/>
      <c r="C1184" s="796"/>
      <c r="D1184" s="796"/>
      <c r="E1184" s="796"/>
      <c r="H1184" s="104" t="str">
        <f>'SITE 6'!$H$614</f>
        <v>SITE 6</v>
      </c>
      <c r="I1184" s="103">
        <f>'SITE 6'!$O$702</f>
        <v>0</v>
      </c>
      <c r="J1184" s="103">
        <f>'SITE 6'!$O$726</f>
        <v>0</v>
      </c>
      <c r="K1184" s="103">
        <f>'SITE 6'!$O$683</f>
        <v>0</v>
      </c>
      <c r="L1184" s="103">
        <f>'SITE 6'!$O$683-'SITE 6'!$O$665</f>
        <v>0</v>
      </c>
      <c r="M1184" s="103">
        <f>'SITE 6'!$O$683-'SITE 6'!$O$665+'SITE 6'!$E$672</f>
        <v>0</v>
      </c>
      <c r="N1184" s="103"/>
      <c r="O1184" s="103"/>
      <c r="P1184" s="103"/>
    </row>
    <row r="1185" spans="1:33" ht="40.200000000000003" outlineLevel="1" thickBot="1" x14ac:dyDescent="0.3">
      <c r="A1185" s="796"/>
      <c r="B1185" s="796"/>
      <c r="C1185" s="796"/>
      <c r="D1185" s="796"/>
      <c r="E1185" s="796"/>
      <c r="H1185" s="2676" t="s">
        <v>224</v>
      </c>
      <c r="I1185" s="2677"/>
      <c r="J1185" s="137" t="s">
        <v>223</v>
      </c>
      <c r="K1185" s="137" t="s">
        <v>152</v>
      </c>
      <c r="L1185" s="137" t="s">
        <v>228</v>
      </c>
      <c r="M1185" s="137" t="s">
        <v>178</v>
      </c>
      <c r="N1185" s="138" t="s">
        <v>2</v>
      </c>
      <c r="O1185" s="177" t="s">
        <v>525</v>
      </c>
      <c r="P1185" s="86" t="s">
        <v>332</v>
      </c>
      <c r="Q1185" s="86" t="s">
        <v>291</v>
      </c>
      <c r="R1185" s="86" t="s">
        <v>292</v>
      </c>
      <c r="S1185" s="81" t="s">
        <v>293</v>
      </c>
      <c r="T1185" s="81" t="s">
        <v>299</v>
      </c>
      <c r="U1185" s="81" t="s">
        <v>300</v>
      </c>
      <c r="V1185" s="81" t="s">
        <v>294</v>
      </c>
      <c r="W1185" s="81" t="s">
        <v>301</v>
      </c>
      <c r="X1185" s="81" t="s">
        <v>302</v>
      </c>
      <c r="Y1185" s="81" t="s">
        <v>296</v>
      </c>
      <c r="Z1185" s="81" t="s">
        <v>303</v>
      </c>
      <c r="AA1185" s="81" t="s">
        <v>304</v>
      </c>
      <c r="AB1185" s="81" t="s">
        <v>297</v>
      </c>
      <c r="AC1185" s="81" t="s">
        <v>305</v>
      </c>
      <c r="AD1185" s="81" t="s">
        <v>306</v>
      </c>
      <c r="AE1185" s="81" t="s">
        <v>295</v>
      </c>
      <c r="AF1185" s="81" t="s">
        <v>307</v>
      </c>
      <c r="AG1185" s="81" t="s">
        <v>308</v>
      </c>
    </row>
    <row r="1186" spans="1:33" ht="13.8" outlineLevel="1" thickBot="1" x14ac:dyDescent="0.3">
      <c r="A1186" s="796"/>
      <c r="B1186" s="796"/>
      <c r="C1186" s="796"/>
      <c r="D1186" s="796"/>
      <c r="E1186" s="796"/>
      <c r="H1186" s="2678" t="s">
        <v>221</v>
      </c>
      <c r="I1186" s="117" t="s">
        <v>153</v>
      </c>
      <c r="J1186" s="139">
        <f>'SITE 6'!$D$619</f>
        <v>0</v>
      </c>
      <c r="K1186" s="139">
        <f>'SITE 6'!$E$619</f>
        <v>0</v>
      </c>
      <c r="L1186" s="139">
        <f>'SITE 6'!$F$619</f>
        <v>0</v>
      </c>
      <c r="M1186" s="140">
        <f>J1186*K1186*L1186</f>
        <v>0</v>
      </c>
      <c r="N1186" s="141">
        <f>'SITE 6'!$H$619</f>
        <v>0</v>
      </c>
      <c r="O1186" s="190">
        <f>M1186*N1186*('SITE 1'!$W$4+'SITE 1'!$X$4)</f>
        <v>0</v>
      </c>
      <c r="P1186" s="103"/>
      <c r="Q1186" s="82">
        <f>L1186*K1186</f>
        <v>0</v>
      </c>
      <c r="R1186" s="858">
        <f>IF(J1186&gt;49,((J1186/14)*K1186*L1186),(((J1186/14)-1)*K1186*L1186))</f>
        <v>0</v>
      </c>
      <c r="S1186" s="82"/>
      <c r="T1186" s="82"/>
      <c r="U1186" s="82"/>
      <c r="V1186" s="82"/>
      <c r="W1186" s="82"/>
      <c r="X1186" s="82"/>
      <c r="Y1186" s="82"/>
      <c r="Z1186" s="82"/>
      <c r="AA1186" s="82"/>
      <c r="AB1186" s="82"/>
      <c r="AC1186" s="82"/>
      <c r="AD1186" s="82"/>
      <c r="AE1186" s="82"/>
      <c r="AF1186" s="82"/>
      <c r="AG1186" s="82"/>
    </row>
    <row r="1187" spans="1:33" ht="13.8" outlineLevel="1" thickBot="1" x14ac:dyDescent="0.3">
      <c r="A1187" s="796"/>
      <c r="B1187" s="796"/>
      <c r="C1187" s="796"/>
      <c r="D1187" s="796"/>
      <c r="E1187" s="796"/>
      <c r="H1187" s="2680"/>
      <c r="I1187" s="142" t="s">
        <v>154</v>
      </c>
      <c r="J1187" s="143">
        <f>'SITE 6'!$D$620</f>
        <v>0</v>
      </c>
      <c r="K1187" s="143">
        <f>'SITE 6'!$E$620</f>
        <v>0</v>
      </c>
      <c r="L1187" s="143">
        <f>'SITE 6'!$F$620</f>
        <v>0</v>
      </c>
      <c r="M1187" s="140">
        <f>J1187*K1187*L1187</f>
        <v>0</v>
      </c>
      <c r="N1187" s="144">
        <f>'SITE 6'!$H$620</f>
        <v>0</v>
      </c>
      <c r="O1187" s="190">
        <f>M1187*N1187*('SITE 1'!$W$4+'SITE 1'!$X$4)</f>
        <v>0</v>
      </c>
      <c r="P1187" s="103"/>
      <c r="Q1187" s="82">
        <f>L1187*(K1187+0.5)</f>
        <v>0</v>
      </c>
      <c r="R1187" s="858">
        <f>IF(J1187&gt;49,((J1187/14)*K1187*L1187),(((J1187/14)-1)*K1187*L1187))</f>
        <v>0</v>
      </c>
      <c r="S1187" s="82"/>
      <c r="T1187" s="82"/>
      <c r="U1187" s="82"/>
      <c r="V1187" s="82"/>
      <c r="W1187" s="82"/>
      <c r="X1187" s="82"/>
      <c r="Y1187" s="82"/>
      <c r="Z1187" s="82"/>
      <c r="AA1187" s="82"/>
      <c r="AB1187" s="82"/>
      <c r="AC1187" s="82"/>
      <c r="AD1187" s="82"/>
      <c r="AE1187" s="82"/>
      <c r="AF1187" s="82"/>
      <c r="AG1187" s="82"/>
    </row>
    <row r="1188" spans="1:33" ht="13.8" outlineLevel="1" thickBot="1" x14ac:dyDescent="0.3">
      <c r="A1188" s="796"/>
      <c r="B1188" s="796"/>
      <c r="C1188" s="796"/>
      <c r="D1188" s="796"/>
      <c r="E1188" s="796"/>
      <c r="H1188" s="2678" t="s">
        <v>222</v>
      </c>
      <c r="I1188" s="145" t="s">
        <v>153</v>
      </c>
      <c r="J1188" s="146">
        <f>'SITE 6'!$D$621</f>
        <v>0</v>
      </c>
      <c r="K1188" s="146">
        <f>'SITE 6'!$E$621</f>
        <v>0</v>
      </c>
      <c r="L1188" s="146">
        <f>'SITE 6'!$F$621</f>
        <v>0</v>
      </c>
      <c r="M1188" s="140">
        <f>J1188*K1188*L1188</f>
        <v>0</v>
      </c>
      <c r="N1188" s="147">
        <f>'SITE 6'!$H$621</f>
        <v>0</v>
      </c>
      <c r="O1188" s="190">
        <f>M1188*N1188*('SITE 1'!$W$4+'SITE 1'!$X$4)</f>
        <v>0</v>
      </c>
      <c r="P1188" s="103"/>
      <c r="Q1188" s="82">
        <f>L1188*K1188</f>
        <v>0</v>
      </c>
      <c r="R1188" s="858">
        <f>IF(J1188&gt;49,((J1188/14)*K1188*L1188),(((J1188/14)-1)*K1188*L1188))</f>
        <v>0</v>
      </c>
      <c r="S1188" s="82"/>
      <c r="T1188" s="82"/>
      <c r="U1188" s="82"/>
      <c r="V1188" s="82"/>
      <c r="W1188" s="82"/>
      <c r="X1188" s="82"/>
      <c r="Y1188" s="82"/>
      <c r="Z1188" s="82"/>
      <c r="AA1188" s="82"/>
      <c r="AB1188" s="82"/>
      <c r="AC1188" s="82"/>
      <c r="AD1188" s="82"/>
      <c r="AE1188" s="82"/>
      <c r="AF1188" s="82"/>
      <c r="AG1188" s="82"/>
    </row>
    <row r="1189" spans="1:33" ht="13.8" outlineLevel="1" thickBot="1" x14ac:dyDescent="0.3">
      <c r="A1189" s="796"/>
      <c r="B1189" s="796"/>
      <c r="C1189" s="796"/>
      <c r="D1189" s="796"/>
      <c r="E1189" s="796"/>
      <c r="H1189" s="2680"/>
      <c r="I1189" s="142" t="s">
        <v>154</v>
      </c>
      <c r="J1189" s="143">
        <f>'SITE 6'!$D$622</f>
        <v>0</v>
      </c>
      <c r="K1189" s="143">
        <f>'SITE 6'!$E$622</f>
        <v>0</v>
      </c>
      <c r="L1189" s="143">
        <f>'SITE 6'!$F$622</f>
        <v>0</v>
      </c>
      <c r="M1189" s="140">
        <f>J1189*K1189*L1189</f>
        <v>0</v>
      </c>
      <c r="N1189" s="144">
        <f>'SITE 6'!$H$622</f>
        <v>0</v>
      </c>
      <c r="O1189" s="190">
        <f>M1189*N1189*('SITE 1'!$W$4+'SITE 1'!$X$4)</f>
        <v>0</v>
      </c>
      <c r="P1189" s="103"/>
      <c r="Q1189" s="82">
        <f>L1189*(K1189+0.5)</f>
        <v>0</v>
      </c>
      <c r="R1189" s="858">
        <f>IF(J1189&gt;49,((J1189/14)*K1189*L1189),(((J1189/14)-1)*K1189*L1189))</f>
        <v>0</v>
      </c>
      <c r="S1189" s="82"/>
      <c r="T1189" s="82"/>
      <c r="U1189" s="82"/>
      <c r="V1189" s="82"/>
      <c r="W1189" s="82"/>
      <c r="X1189" s="82"/>
      <c r="Y1189" s="82"/>
      <c r="Z1189" s="82"/>
      <c r="AA1189" s="82"/>
      <c r="AB1189" s="82"/>
      <c r="AC1189" s="82"/>
      <c r="AD1189" s="82"/>
      <c r="AE1189" s="82"/>
      <c r="AF1189" s="82"/>
      <c r="AG1189" s="82"/>
    </row>
    <row r="1190" spans="1:33" ht="13.8" outlineLevel="1" thickBot="1" x14ac:dyDescent="0.3">
      <c r="A1190" s="796"/>
      <c r="B1190" s="796"/>
      <c r="C1190" s="796"/>
      <c r="D1190" s="796"/>
      <c r="E1190" s="796"/>
      <c r="H1190" s="2681" t="s">
        <v>14</v>
      </c>
      <c r="I1190" s="2682"/>
      <c r="J1190" s="148">
        <f>MAX(J1186:J1189)</f>
        <v>0</v>
      </c>
      <c r="K1190" s="148">
        <f>'SITE 6'!$E$623</f>
        <v>0</v>
      </c>
      <c r="L1190" s="149">
        <f>'SITE 6'!$F$623</f>
        <v>0</v>
      </c>
      <c r="M1190" s="150">
        <f>SUM(M1186:M1189)</f>
        <v>0</v>
      </c>
      <c r="N1190" s="151" t="e">
        <f>'SITE 6'!$H$623</f>
        <v>#DIV/0!</v>
      </c>
      <c r="O1190" s="191">
        <f>SUM(O1186:O1189)</f>
        <v>0</v>
      </c>
      <c r="P1190" s="103">
        <f>(J1189/14)*470</f>
        <v>0</v>
      </c>
      <c r="Q1190" s="93">
        <f>SUM(Q1186:Q1189)</f>
        <v>0</v>
      </c>
      <c r="R1190" s="93">
        <f>SUM(R1186:R1189)</f>
        <v>0</v>
      </c>
      <c r="S1190" s="93">
        <f>'SITE 6'!$C$640</f>
        <v>0</v>
      </c>
      <c r="T1190" s="93" t="e">
        <f>'SITE 6'!$D$640</f>
        <v>#DIV/0!</v>
      </c>
      <c r="U1190" s="93">
        <f>'SITE 6'!$E$640</f>
        <v>0</v>
      </c>
      <c r="V1190" s="93">
        <f>'SITE 6'!$C$658</f>
        <v>0</v>
      </c>
      <c r="W1190" s="93" t="e">
        <f>'SITE 6'!$D$658</f>
        <v>#DIV/0!</v>
      </c>
      <c r="X1190" s="93">
        <f>'SITE 6'!$E$658</f>
        <v>0</v>
      </c>
      <c r="Y1190" s="93">
        <f>'SITE 6'!$C$634</f>
        <v>0</v>
      </c>
      <c r="Z1190" s="93" t="e">
        <f>'SITE 6'!$D$634</f>
        <v>#DIV/0!</v>
      </c>
      <c r="AA1190" s="93">
        <f>'SITE 6'!$E$634</f>
        <v>0</v>
      </c>
      <c r="AB1190" s="93">
        <f>'SITE 6'!$C$664</f>
        <v>0</v>
      </c>
      <c r="AC1190" s="93" t="e">
        <f>'SITE 6'!$D$664</f>
        <v>#DIV/0!</v>
      </c>
      <c r="AD1190" s="93">
        <f>'SITE 6'!$E$664</f>
        <v>0</v>
      </c>
      <c r="AE1190" s="93">
        <f>'SITE 6'!$C$672</f>
        <v>0</v>
      </c>
      <c r="AF1190" s="93" t="e">
        <f>'SITE 6'!$D$672</f>
        <v>#DIV/0!</v>
      </c>
      <c r="AG1190" s="93">
        <f>'SITE 6'!$E$672</f>
        <v>0</v>
      </c>
    </row>
    <row r="1191" spans="1:33" outlineLevel="1" x14ac:dyDescent="0.25">
      <c r="A1191" s="796"/>
      <c r="B1191" s="796"/>
      <c r="C1191" s="796"/>
      <c r="D1191" s="796"/>
      <c r="E1191" s="796"/>
      <c r="P1191" s="206"/>
      <c r="AB1191" s="77" t="e">
        <f>AB1190/L1190</f>
        <v>#DIV/0!</v>
      </c>
      <c r="AE1191" s="77" t="e">
        <f>AE1190/J1189</f>
        <v>#DIV/0!</v>
      </c>
    </row>
    <row r="1192" spans="1:33" ht="39.6" outlineLevel="1" x14ac:dyDescent="0.25">
      <c r="A1192" s="796"/>
      <c r="B1192" s="796"/>
      <c r="C1192" s="796"/>
      <c r="D1192" s="796"/>
      <c r="E1192" s="796"/>
      <c r="H1192" s="104" t="str">
        <f>'SITE 7'!$B$614</f>
        <v xml:space="preserve">APS 3/5 ANS </v>
      </c>
      <c r="I1192" s="83" t="s">
        <v>286</v>
      </c>
      <c r="J1192" s="83" t="s">
        <v>285</v>
      </c>
      <c r="K1192" s="83" t="s">
        <v>284</v>
      </c>
      <c r="L1192" s="83" t="s">
        <v>287</v>
      </c>
      <c r="M1192" s="83" t="s">
        <v>298</v>
      </c>
      <c r="N1192" s="83" t="s">
        <v>289</v>
      </c>
      <c r="O1192" s="83" t="s">
        <v>309</v>
      </c>
      <c r="P1192" s="103" t="s">
        <v>288</v>
      </c>
    </row>
    <row r="1193" spans="1:33" ht="13.8" outlineLevel="1" thickBot="1" x14ac:dyDescent="0.3">
      <c r="A1193" s="796"/>
      <c r="B1193" s="796"/>
      <c r="C1193" s="796"/>
      <c r="D1193" s="796"/>
      <c r="E1193" s="796"/>
      <c r="H1193" s="104" t="str">
        <f>'SITE 7'!$H$614</f>
        <v>SITE 7</v>
      </c>
      <c r="I1193" s="103">
        <f>'SITE 7'!$O$702</f>
        <v>0</v>
      </c>
      <c r="J1193" s="103">
        <f>'SITE 7'!$O$726</f>
        <v>0</v>
      </c>
      <c r="K1193" s="103">
        <f>'SITE 7'!$O$683</f>
        <v>0</v>
      </c>
      <c r="L1193" s="103">
        <f>'SITE 7'!$O$683-'SITE 7'!$O$665</f>
        <v>0</v>
      </c>
      <c r="M1193" s="103">
        <f>'SITE 7'!$O$683-'SITE 7'!$O$665+'SITE 7'!$E$672</f>
        <v>0</v>
      </c>
      <c r="N1193" s="103"/>
      <c r="O1193" s="103"/>
      <c r="P1193" s="103"/>
    </row>
    <row r="1194" spans="1:33" ht="40.200000000000003" outlineLevel="1" thickBot="1" x14ac:dyDescent="0.3">
      <c r="A1194" s="796"/>
      <c r="B1194" s="796"/>
      <c r="C1194" s="796"/>
      <c r="D1194" s="796"/>
      <c r="E1194" s="796"/>
      <c r="H1194" s="2676" t="s">
        <v>224</v>
      </c>
      <c r="I1194" s="2677"/>
      <c r="J1194" s="137" t="s">
        <v>223</v>
      </c>
      <c r="K1194" s="137" t="s">
        <v>152</v>
      </c>
      <c r="L1194" s="137" t="s">
        <v>228</v>
      </c>
      <c r="M1194" s="137" t="s">
        <v>178</v>
      </c>
      <c r="N1194" s="138" t="s">
        <v>2</v>
      </c>
      <c r="O1194" s="177" t="s">
        <v>525</v>
      </c>
      <c r="P1194" s="86" t="s">
        <v>332</v>
      </c>
      <c r="Q1194" s="86" t="s">
        <v>291</v>
      </c>
      <c r="R1194" s="86" t="s">
        <v>292</v>
      </c>
      <c r="S1194" s="81" t="s">
        <v>293</v>
      </c>
      <c r="T1194" s="81" t="s">
        <v>299</v>
      </c>
      <c r="U1194" s="81" t="s">
        <v>300</v>
      </c>
      <c r="V1194" s="81" t="s">
        <v>294</v>
      </c>
      <c r="W1194" s="81" t="s">
        <v>301</v>
      </c>
      <c r="X1194" s="81" t="s">
        <v>302</v>
      </c>
      <c r="Y1194" s="81" t="s">
        <v>296</v>
      </c>
      <c r="Z1194" s="81" t="s">
        <v>303</v>
      </c>
      <c r="AA1194" s="81" t="s">
        <v>304</v>
      </c>
      <c r="AB1194" s="81" t="s">
        <v>297</v>
      </c>
      <c r="AC1194" s="81" t="s">
        <v>305</v>
      </c>
      <c r="AD1194" s="81" t="s">
        <v>306</v>
      </c>
      <c r="AE1194" s="81" t="s">
        <v>295</v>
      </c>
      <c r="AF1194" s="81" t="s">
        <v>307</v>
      </c>
      <c r="AG1194" s="81" t="s">
        <v>308</v>
      </c>
    </row>
    <row r="1195" spans="1:33" ht="13.8" outlineLevel="1" thickBot="1" x14ac:dyDescent="0.3">
      <c r="A1195" s="796"/>
      <c r="B1195" s="796"/>
      <c r="C1195" s="796"/>
      <c r="D1195" s="796"/>
      <c r="E1195" s="796"/>
      <c r="H1195" s="2678" t="s">
        <v>221</v>
      </c>
      <c r="I1195" s="117" t="s">
        <v>153</v>
      </c>
      <c r="J1195" s="139">
        <f>'SITE 7'!$D$619</f>
        <v>0</v>
      </c>
      <c r="K1195" s="139">
        <f>'SITE 7'!$E$619</f>
        <v>0</v>
      </c>
      <c r="L1195" s="139">
        <f>'SITE 7'!$F$619</f>
        <v>0</v>
      </c>
      <c r="M1195" s="140">
        <f>J1195*K1195*L1195</f>
        <v>0</v>
      </c>
      <c r="N1195" s="141">
        <f>'SITE 7'!$H$619</f>
        <v>0</v>
      </c>
      <c r="O1195" s="190">
        <f>M1195*N1195*('SITE 1'!$W$4+'SITE 1'!$X$4)</f>
        <v>0</v>
      </c>
      <c r="P1195" s="103"/>
      <c r="Q1195" s="82">
        <f>L1195*K1195</f>
        <v>0</v>
      </c>
      <c r="R1195" s="858">
        <f>IF(J1195&gt;49,((J1195/14)*K1195*L1195),(((J1195/14)-1)*K1195*L1195))</f>
        <v>0</v>
      </c>
      <c r="S1195" s="82"/>
      <c r="T1195" s="82"/>
      <c r="U1195" s="82"/>
      <c r="V1195" s="82"/>
      <c r="W1195" s="82"/>
      <c r="X1195" s="82"/>
      <c r="Y1195" s="82"/>
      <c r="Z1195" s="82"/>
      <c r="AA1195" s="82"/>
      <c r="AB1195" s="82"/>
      <c r="AC1195" s="82"/>
      <c r="AD1195" s="82"/>
      <c r="AE1195" s="82"/>
      <c r="AF1195" s="82"/>
      <c r="AG1195" s="82"/>
    </row>
    <row r="1196" spans="1:33" ht="13.8" outlineLevel="1" thickBot="1" x14ac:dyDescent="0.3">
      <c r="A1196" s="796"/>
      <c r="B1196" s="796"/>
      <c r="C1196" s="796"/>
      <c r="D1196" s="796"/>
      <c r="E1196" s="796"/>
      <c r="H1196" s="2680"/>
      <c r="I1196" s="142" t="s">
        <v>154</v>
      </c>
      <c r="J1196" s="143">
        <f>'SITE 7'!$D$620</f>
        <v>0</v>
      </c>
      <c r="K1196" s="143">
        <f>'SITE 7'!$E$620</f>
        <v>0</v>
      </c>
      <c r="L1196" s="143">
        <f>'SITE 7'!$F$620</f>
        <v>0</v>
      </c>
      <c r="M1196" s="140">
        <f>J1196*K1196*L1196</f>
        <v>0</v>
      </c>
      <c r="N1196" s="144">
        <f>'SITE 7'!$H$620</f>
        <v>0</v>
      </c>
      <c r="O1196" s="190">
        <f>M1196*N1196*('SITE 1'!$W$4+'SITE 1'!$X$4)</f>
        <v>0</v>
      </c>
      <c r="P1196" s="103"/>
      <c r="Q1196" s="82">
        <f>L1196*(K1196+0.5)</f>
        <v>0</v>
      </c>
      <c r="R1196" s="858">
        <f>IF(J1196&gt;49,((J1196/14)*K1196*L1196),(((J1196/14)-1)*K1196*L1196))</f>
        <v>0</v>
      </c>
      <c r="S1196" s="82"/>
      <c r="T1196" s="82"/>
      <c r="U1196" s="82"/>
      <c r="V1196" s="82"/>
      <c r="W1196" s="82"/>
      <c r="X1196" s="82"/>
      <c r="Y1196" s="82"/>
      <c r="Z1196" s="82"/>
      <c r="AA1196" s="82"/>
      <c r="AB1196" s="82"/>
      <c r="AC1196" s="82"/>
      <c r="AD1196" s="82"/>
      <c r="AE1196" s="82"/>
      <c r="AF1196" s="82"/>
      <c r="AG1196" s="82"/>
    </row>
    <row r="1197" spans="1:33" ht="13.8" outlineLevel="1" thickBot="1" x14ac:dyDescent="0.3">
      <c r="A1197" s="796"/>
      <c r="B1197" s="796"/>
      <c r="C1197" s="796"/>
      <c r="D1197" s="796"/>
      <c r="E1197" s="796"/>
      <c r="H1197" s="2678" t="s">
        <v>222</v>
      </c>
      <c r="I1197" s="145" t="s">
        <v>153</v>
      </c>
      <c r="J1197" s="146">
        <f>'SITE 7'!$D$621</f>
        <v>0</v>
      </c>
      <c r="K1197" s="146">
        <f>'SITE 7'!$E$621</f>
        <v>0</v>
      </c>
      <c r="L1197" s="146">
        <f>'SITE 7'!$F$621</f>
        <v>0</v>
      </c>
      <c r="M1197" s="140">
        <f>J1197*K1197*L1197</f>
        <v>0</v>
      </c>
      <c r="N1197" s="147">
        <f>'SITE 7'!$H$621</f>
        <v>0</v>
      </c>
      <c r="O1197" s="190">
        <f>M1197*N1197*('SITE 1'!$W$4+'SITE 1'!$X$4)</f>
        <v>0</v>
      </c>
      <c r="P1197" s="103"/>
      <c r="Q1197" s="82">
        <f>L1197*K1197</f>
        <v>0</v>
      </c>
      <c r="R1197" s="858">
        <f>IF(J1197&gt;49,((J1197/14)*K1197*L1197),(((J1197/14)-1)*K1197*L1197))</f>
        <v>0</v>
      </c>
      <c r="S1197" s="82"/>
      <c r="T1197" s="82"/>
      <c r="U1197" s="82"/>
      <c r="V1197" s="82"/>
      <c r="W1197" s="82"/>
      <c r="X1197" s="82"/>
      <c r="Y1197" s="82"/>
      <c r="Z1197" s="82"/>
      <c r="AA1197" s="82"/>
      <c r="AB1197" s="82"/>
      <c r="AC1197" s="82"/>
      <c r="AD1197" s="82"/>
      <c r="AE1197" s="82"/>
      <c r="AF1197" s="82"/>
      <c r="AG1197" s="82"/>
    </row>
    <row r="1198" spans="1:33" ht="13.8" outlineLevel="1" thickBot="1" x14ac:dyDescent="0.3">
      <c r="A1198" s="796"/>
      <c r="B1198" s="796"/>
      <c r="C1198" s="796"/>
      <c r="D1198" s="796"/>
      <c r="E1198" s="796"/>
      <c r="H1198" s="2680"/>
      <c r="I1198" s="142" t="s">
        <v>154</v>
      </c>
      <c r="J1198" s="143">
        <f>'SITE 7'!$D$622</f>
        <v>0</v>
      </c>
      <c r="K1198" s="143">
        <f>'SITE 7'!$E$622</f>
        <v>0</v>
      </c>
      <c r="L1198" s="143">
        <f>'SITE 7'!$F$622</f>
        <v>0</v>
      </c>
      <c r="M1198" s="140">
        <f>J1198*K1198*L1198</f>
        <v>0</v>
      </c>
      <c r="N1198" s="144">
        <f>'SITE 7'!$H$622</f>
        <v>0</v>
      </c>
      <c r="O1198" s="190">
        <f>M1198*N1198*('SITE 1'!$W$4+'SITE 1'!$X$4)</f>
        <v>0</v>
      </c>
      <c r="P1198" s="103"/>
      <c r="Q1198" s="82">
        <f>L1198*(K1198+0.5)</f>
        <v>0</v>
      </c>
      <c r="R1198" s="858">
        <f>IF(J1198&gt;49,((J1198/14)*K1198*L1198),(((J1198/14)-1)*K1198*L1198))</f>
        <v>0</v>
      </c>
      <c r="S1198" s="82"/>
      <c r="T1198" s="82"/>
      <c r="U1198" s="82"/>
      <c r="V1198" s="82"/>
      <c r="W1198" s="82"/>
      <c r="X1198" s="82"/>
      <c r="Y1198" s="82"/>
      <c r="Z1198" s="82"/>
      <c r="AA1198" s="82"/>
      <c r="AB1198" s="82"/>
      <c r="AC1198" s="82"/>
      <c r="AD1198" s="82"/>
      <c r="AE1198" s="82"/>
      <c r="AF1198" s="82"/>
      <c r="AG1198" s="82"/>
    </row>
    <row r="1199" spans="1:33" ht="13.8" outlineLevel="1" thickBot="1" x14ac:dyDescent="0.3">
      <c r="A1199" s="796"/>
      <c r="B1199" s="796"/>
      <c r="C1199" s="796"/>
      <c r="D1199" s="796"/>
      <c r="E1199" s="796"/>
      <c r="H1199" s="2681" t="s">
        <v>14</v>
      </c>
      <c r="I1199" s="2682"/>
      <c r="J1199" s="148">
        <f>MAX(J1195:J1198)</f>
        <v>0</v>
      </c>
      <c r="K1199" s="148">
        <f>'SITE 7'!$E$623</f>
        <v>0</v>
      </c>
      <c r="L1199" s="149">
        <f>'SITE 7'!$F$623</f>
        <v>0</v>
      </c>
      <c r="M1199" s="150">
        <f>SUM(M1195:M1198)</f>
        <v>0</v>
      </c>
      <c r="N1199" s="151" t="e">
        <f>'SITE 7'!$H$623</f>
        <v>#DIV/0!</v>
      </c>
      <c r="O1199" s="191">
        <f>SUM(O1195:O1198)</f>
        <v>0</v>
      </c>
      <c r="P1199" s="103">
        <f>(J1198/14)*470</f>
        <v>0</v>
      </c>
      <c r="Q1199" s="93">
        <f>SUM(Q1195:Q1198)</f>
        <v>0</v>
      </c>
      <c r="R1199" s="93">
        <f>SUM(R1195:R1198)</f>
        <v>0</v>
      </c>
      <c r="S1199" s="93">
        <f>'SITE 7'!$C$640</f>
        <v>0</v>
      </c>
      <c r="T1199" s="93" t="e">
        <f>'SITE 7'!$D$640</f>
        <v>#DIV/0!</v>
      </c>
      <c r="U1199" s="93">
        <f>'SITE 7'!$E$640</f>
        <v>0</v>
      </c>
      <c r="V1199" s="93">
        <f>'SITE 7'!$C$658</f>
        <v>0</v>
      </c>
      <c r="W1199" s="93" t="e">
        <f>'SITE 7'!$D$658</f>
        <v>#DIV/0!</v>
      </c>
      <c r="X1199" s="93">
        <f>'SITE 7'!$E$658</f>
        <v>0</v>
      </c>
      <c r="Y1199" s="93">
        <f>'SITE 7'!$C$634</f>
        <v>0</v>
      </c>
      <c r="Z1199" s="93" t="e">
        <f>'SITE 7'!$D$634</f>
        <v>#DIV/0!</v>
      </c>
      <c r="AA1199" s="93">
        <f>'SITE 7'!$E$634</f>
        <v>0</v>
      </c>
      <c r="AB1199" s="93">
        <f>'SITE 7'!$C$664</f>
        <v>0</v>
      </c>
      <c r="AC1199" s="93" t="e">
        <f>'SITE 7'!$D$664</f>
        <v>#DIV/0!</v>
      </c>
      <c r="AD1199" s="93">
        <f>'SITE 7'!$E$664</f>
        <v>0</v>
      </c>
      <c r="AE1199" s="93">
        <f>'SITE 7'!$C$672</f>
        <v>0</v>
      </c>
      <c r="AF1199" s="93" t="e">
        <f>'SITE 7'!$D$672</f>
        <v>#DIV/0!</v>
      </c>
      <c r="AG1199" s="93">
        <f>'SITE 7'!$E$672</f>
        <v>0</v>
      </c>
    </row>
    <row r="1200" spans="1:33" outlineLevel="1" x14ac:dyDescent="0.25">
      <c r="A1200" s="796"/>
      <c r="B1200" s="796"/>
      <c r="C1200" s="796"/>
      <c r="D1200" s="796"/>
      <c r="E1200" s="796"/>
      <c r="P1200" s="206"/>
      <c r="AB1200" s="77" t="e">
        <f>AB1199/L1199</f>
        <v>#DIV/0!</v>
      </c>
      <c r="AE1200" s="77" t="e">
        <f>AE1199/J1198</f>
        <v>#DIV/0!</v>
      </c>
    </row>
    <row r="1201" spans="1:33" ht="39.6" outlineLevel="1" x14ac:dyDescent="0.25">
      <c r="A1201" s="796"/>
      <c r="B1201" s="796"/>
      <c r="C1201" s="796"/>
      <c r="D1201" s="796"/>
      <c r="E1201" s="796"/>
      <c r="H1201" s="104" t="str">
        <f>'SITE 8'!$B$614</f>
        <v xml:space="preserve">APS 3/5 ANS </v>
      </c>
      <c r="I1201" s="83" t="s">
        <v>286</v>
      </c>
      <c r="J1201" s="83" t="s">
        <v>285</v>
      </c>
      <c r="K1201" s="83" t="s">
        <v>284</v>
      </c>
      <c r="L1201" s="83" t="s">
        <v>287</v>
      </c>
      <c r="M1201" s="83" t="s">
        <v>298</v>
      </c>
      <c r="N1201" s="83" t="s">
        <v>289</v>
      </c>
      <c r="O1201" s="83" t="s">
        <v>309</v>
      </c>
      <c r="P1201" s="103" t="s">
        <v>288</v>
      </c>
    </row>
    <row r="1202" spans="1:33" ht="13.8" outlineLevel="1" thickBot="1" x14ac:dyDescent="0.3">
      <c r="A1202" s="796"/>
      <c r="B1202" s="796"/>
      <c r="C1202" s="796"/>
      <c r="D1202" s="796"/>
      <c r="E1202" s="796"/>
      <c r="H1202" s="104" t="str">
        <f>'SITE 8'!$H$614</f>
        <v>SITE 8</v>
      </c>
      <c r="I1202" s="103">
        <f>'SITE 8'!$O$702</f>
        <v>0</v>
      </c>
      <c r="J1202" s="103">
        <f>'SITE 8'!$O$726</f>
        <v>0</v>
      </c>
      <c r="K1202" s="103">
        <f>'SITE 8'!$O$683</f>
        <v>0</v>
      </c>
      <c r="L1202" s="103">
        <f>'SITE 8'!$O$683-'SITE 8'!$O$665</f>
        <v>0</v>
      </c>
      <c r="M1202" s="103">
        <f>'SITE 8'!$O$683-'SITE 8'!$O$665+'SITE 8'!$E$672</f>
        <v>0</v>
      </c>
      <c r="N1202" s="103"/>
      <c r="O1202" s="103"/>
      <c r="P1202" s="103"/>
    </row>
    <row r="1203" spans="1:33" ht="40.200000000000003" outlineLevel="1" thickBot="1" x14ac:dyDescent="0.3">
      <c r="A1203" s="796"/>
      <c r="B1203" s="796"/>
      <c r="C1203" s="796"/>
      <c r="D1203" s="796"/>
      <c r="E1203" s="796"/>
      <c r="H1203" s="2676" t="s">
        <v>224</v>
      </c>
      <c r="I1203" s="2677"/>
      <c r="J1203" s="137" t="s">
        <v>223</v>
      </c>
      <c r="K1203" s="137" t="s">
        <v>152</v>
      </c>
      <c r="L1203" s="137" t="s">
        <v>228</v>
      </c>
      <c r="M1203" s="137" t="s">
        <v>178</v>
      </c>
      <c r="N1203" s="138" t="s">
        <v>2</v>
      </c>
      <c r="O1203" s="177" t="s">
        <v>525</v>
      </c>
      <c r="P1203" s="86" t="s">
        <v>332</v>
      </c>
      <c r="Q1203" s="86" t="s">
        <v>291</v>
      </c>
      <c r="R1203" s="86" t="s">
        <v>292</v>
      </c>
      <c r="S1203" s="81" t="s">
        <v>293</v>
      </c>
      <c r="T1203" s="81" t="s">
        <v>299</v>
      </c>
      <c r="U1203" s="81" t="s">
        <v>300</v>
      </c>
      <c r="V1203" s="81" t="s">
        <v>294</v>
      </c>
      <c r="W1203" s="81" t="s">
        <v>301</v>
      </c>
      <c r="X1203" s="81" t="s">
        <v>302</v>
      </c>
      <c r="Y1203" s="81" t="s">
        <v>296</v>
      </c>
      <c r="Z1203" s="81" t="s">
        <v>303</v>
      </c>
      <c r="AA1203" s="81" t="s">
        <v>304</v>
      </c>
      <c r="AB1203" s="81" t="s">
        <v>297</v>
      </c>
      <c r="AC1203" s="81" t="s">
        <v>305</v>
      </c>
      <c r="AD1203" s="81" t="s">
        <v>306</v>
      </c>
      <c r="AE1203" s="81" t="s">
        <v>295</v>
      </c>
      <c r="AF1203" s="81" t="s">
        <v>307</v>
      </c>
      <c r="AG1203" s="81" t="s">
        <v>308</v>
      </c>
    </row>
    <row r="1204" spans="1:33" ht="13.8" outlineLevel="1" thickBot="1" x14ac:dyDescent="0.3">
      <c r="A1204" s="796"/>
      <c r="B1204" s="796"/>
      <c r="C1204" s="796"/>
      <c r="D1204" s="796"/>
      <c r="E1204" s="796"/>
      <c r="H1204" s="2678" t="s">
        <v>221</v>
      </c>
      <c r="I1204" s="117" t="s">
        <v>153</v>
      </c>
      <c r="J1204" s="139">
        <f>'SITE 8'!$D$619</f>
        <v>0</v>
      </c>
      <c r="K1204" s="139">
        <f>'SITE 8'!$E$619</f>
        <v>0</v>
      </c>
      <c r="L1204" s="139">
        <f>'SITE 8'!$F$619</f>
        <v>0</v>
      </c>
      <c r="M1204" s="140">
        <f>J1204*K1204*L1204</f>
        <v>0</v>
      </c>
      <c r="N1204" s="141">
        <f>'SITE 8'!$H$619</f>
        <v>0</v>
      </c>
      <c r="O1204" s="190">
        <f>M1204*N1204*('SITE 1'!$W$4+'SITE 1'!$X$4)</f>
        <v>0</v>
      </c>
      <c r="P1204" s="103"/>
      <c r="Q1204" s="82">
        <f>L1204*K1204</f>
        <v>0</v>
      </c>
      <c r="R1204" s="858">
        <f>IF(J1204&gt;49,((J1204/14)*K1204*L1204),(((J1204/14)-1)*K1204*L1204))</f>
        <v>0</v>
      </c>
      <c r="S1204" s="82"/>
      <c r="T1204" s="82"/>
      <c r="U1204" s="82"/>
      <c r="V1204" s="82"/>
      <c r="W1204" s="82"/>
      <c r="X1204" s="82"/>
      <c r="Y1204" s="82"/>
      <c r="Z1204" s="82"/>
      <c r="AA1204" s="82"/>
      <c r="AB1204" s="82"/>
      <c r="AC1204" s="82"/>
      <c r="AD1204" s="82"/>
      <c r="AE1204" s="82"/>
      <c r="AF1204" s="82"/>
      <c r="AG1204" s="82"/>
    </row>
    <row r="1205" spans="1:33" ht="13.8" outlineLevel="1" thickBot="1" x14ac:dyDescent="0.3">
      <c r="A1205" s="796"/>
      <c r="B1205" s="796"/>
      <c r="C1205" s="796"/>
      <c r="D1205" s="796"/>
      <c r="E1205" s="796"/>
      <c r="H1205" s="2680"/>
      <c r="I1205" s="142" t="s">
        <v>154</v>
      </c>
      <c r="J1205" s="143">
        <f>'SITE 8'!$D$620</f>
        <v>0</v>
      </c>
      <c r="K1205" s="143">
        <f>'SITE 8'!$E$620</f>
        <v>0</v>
      </c>
      <c r="L1205" s="143">
        <f>'SITE 8'!$F$620</f>
        <v>0</v>
      </c>
      <c r="M1205" s="140">
        <f>J1205*K1205*L1205</f>
        <v>0</v>
      </c>
      <c r="N1205" s="144">
        <f>'SITE 8'!$H$620</f>
        <v>0</v>
      </c>
      <c r="O1205" s="190">
        <f>M1205*N1205*('SITE 1'!$W$4+'SITE 1'!$X$4)</f>
        <v>0</v>
      </c>
      <c r="P1205" s="103"/>
      <c r="Q1205" s="82">
        <f>L1205*(K1205+0.5)</f>
        <v>0</v>
      </c>
      <c r="R1205" s="858">
        <f>IF(J1205&gt;49,((J1205/14)*K1205*L1205),(((J1205/14)-1)*K1205*L1205))</f>
        <v>0</v>
      </c>
      <c r="S1205" s="82"/>
      <c r="T1205" s="82"/>
      <c r="U1205" s="82"/>
      <c r="V1205" s="82"/>
      <c r="W1205" s="82"/>
      <c r="X1205" s="82"/>
      <c r="Y1205" s="82"/>
      <c r="Z1205" s="82"/>
      <c r="AA1205" s="82"/>
      <c r="AB1205" s="82"/>
      <c r="AC1205" s="82"/>
      <c r="AD1205" s="82"/>
      <c r="AE1205" s="82"/>
      <c r="AF1205" s="82"/>
      <c r="AG1205" s="82"/>
    </row>
    <row r="1206" spans="1:33" ht="13.8" outlineLevel="1" thickBot="1" x14ac:dyDescent="0.3">
      <c r="A1206" s="796"/>
      <c r="B1206" s="796"/>
      <c r="C1206" s="796"/>
      <c r="D1206" s="796"/>
      <c r="E1206" s="796"/>
      <c r="H1206" s="2678" t="s">
        <v>222</v>
      </c>
      <c r="I1206" s="145" t="s">
        <v>153</v>
      </c>
      <c r="J1206" s="146">
        <f>'SITE 8'!$D$621</f>
        <v>0</v>
      </c>
      <c r="K1206" s="146">
        <f>'SITE 8'!$E$621</f>
        <v>0</v>
      </c>
      <c r="L1206" s="146">
        <f>'SITE 8'!$F$621</f>
        <v>0</v>
      </c>
      <c r="M1206" s="140">
        <f>J1206*K1206*L1206</f>
        <v>0</v>
      </c>
      <c r="N1206" s="147">
        <f>'SITE 8'!$H$621</f>
        <v>0</v>
      </c>
      <c r="O1206" s="190">
        <f>M1206*N1206*('SITE 1'!$W$4+'SITE 1'!$X$4)</f>
        <v>0</v>
      </c>
      <c r="P1206" s="103"/>
      <c r="Q1206" s="82">
        <f>L1206*K1206</f>
        <v>0</v>
      </c>
      <c r="R1206" s="858">
        <f>IF(J1206&gt;49,((J1206/14)*K1206*L1206),(((J1206/14)-1)*K1206*L1206))</f>
        <v>0</v>
      </c>
      <c r="S1206" s="82"/>
      <c r="T1206" s="82"/>
      <c r="U1206" s="82"/>
      <c r="V1206" s="82"/>
      <c r="W1206" s="82"/>
      <c r="X1206" s="82"/>
      <c r="Y1206" s="82"/>
      <c r="Z1206" s="82"/>
      <c r="AA1206" s="82"/>
      <c r="AB1206" s="82"/>
      <c r="AC1206" s="82"/>
      <c r="AD1206" s="82"/>
      <c r="AE1206" s="82"/>
      <c r="AF1206" s="82"/>
      <c r="AG1206" s="82"/>
    </row>
    <row r="1207" spans="1:33" ht="13.8" outlineLevel="1" thickBot="1" x14ac:dyDescent="0.3">
      <c r="A1207" s="796"/>
      <c r="B1207" s="796"/>
      <c r="C1207" s="796"/>
      <c r="D1207" s="796"/>
      <c r="E1207" s="796"/>
      <c r="H1207" s="2680"/>
      <c r="I1207" s="142" t="s">
        <v>154</v>
      </c>
      <c r="J1207" s="143">
        <f>'SITE 8'!$D$622</f>
        <v>0</v>
      </c>
      <c r="K1207" s="143">
        <f>'SITE 8'!$E$622</f>
        <v>0</v>
      </c>
      <c r="L1207" s="143">
        <f>'SITE 8'!$F$622</f>
        <v>0</v>
      </c>
      <c r="M1207" s="140">
        <f>J1207*K1207*L1207</f>
        <v>0</v>
      </c>
      <c r="N1207" s="144">
        <f>'SITE 8'!$H$622</f>
        <v>0</v>
      </c>
      <c r="O1207" s="190">
        <f>M1207*N1207*('SITE 1'!$W$4+'SITE 1'!$X$4)</f>
        <v>0</v>
      </c>
      <c r="P1207" s="103"/>
      <c r="Q1207" s="82">
        <f>L1207*(K1207+0.5)</f>
        <v>0</v>
      </c>
      <c r="R1207" s="858">
        <f>IF(J1207&gt;49,((J1207/14)*K1207*L1207),(((J1207/14)-1)*K1207*L1207))</f>
        <v>0</v>
      </c>
      <c r="S1207" s="82"/>
      <c r="T1207" s="82"/>
      <c r="U1207" s="82"/>
      <c r="V1207" s="82"/>
      <c r="W1207" s="82"/>
      <c r="X1207" s="82"/>
      <c r="Y1207" s="82"/>
      <c r="Z1207" s="82"/>
      <c r="AA1207" s="82"/>
      <c r="AB1207" s="82"/>
      <c r="AC1207" s="82"/>
      <c r="AD1207" s="82"/>
      <c r="AE1207" s="82"/>
      <c r="AF1207" s="82"/>
      <c r="AG1207" s="82"/>
    </row>
    <row r="1208" spans="1:33" ht="13.8" outlineLevel="1" thickBot="1" x14ac:dyDescent="0.3">
      <c r="A1208" s="796"/>
      <c r="B1208" s="796"/>
      <c r="C1208" s="796"/>
      <c r="D1208" s="796"/>
      <c r="E1208" s="796"/>
      <c r="H1208" s="2681" t="s">
        <v>14</v>
      </c>
      <c r="I1208" s="2682"/>
      <c r="J1208" s="148">
        <f>MAX(J1204:J1207)</f>
        <v>0</v>
      </c>
      <c r="K1208" s="148">
        <f>'SITE 8'!$E$623</f>
        <v>0</v>
      </c>
      <c r="L1208" s="149">
        <f>'SITE 8'!$F$623</f>
        <v>0</v>
      </c>
      <c r="M1208" s="150">
        <f>SUM(M1204:M1207)</f>
        <v>0</v>
      </c>
      <c r="N1208" s="151" t="e">
        <f>'SITE 8'!$H$623</f>
        <v>#DIV/0!</v>
      </c>
      <c r="O1208" s="191">
        <f>SUM(O1204:O1207)</f>
        <v>0</v>
      </c>
      <c r="P1208" s="103">
        <f>(J1207/14)*470</f>
        <v>0</v>
      </c>
      <c r="Q1208" s="93">
        <f>SUM(Q1204:Q1207)</f>
        <v>0</v>
      </c>
      <c r="R1208" s="93">
        <f>SUM(R1204:R1207)</f>
        <v>0</v>
      </c>
      <c r="S1208" s="93">
        <f>'SITE 8'!$C$640</f>
        <v>0</v>
      </c>
      <c r="T1208" s="93" t="e">
        <f>'SITE 8'!$D$640</f>
        <v>#DIV/0!</v>
      </c>
      <c r="U1208" s="93">
        <f>'SITE 8'!$E$640</f>
        <v>0</v>
      </c>
      <c r="V1208" s="93">
        <f>'SITE 8'!$C$658</f>
        <v>0</v>
      </c>
      <c r="W1208" s="93" t="e">
        <f>'SITE 8'!$D$658</f>
        <v>#DIV/0!</v>
      </c>
      <c r="X1208" s="93">
        <f>'SITE 8'!$E$658</f>
        <v>0</v>
      </c>
      <c r="Y1208" s="93">
        <f>'SITE 8'!$C$634</f>
        <v>0</v>
      </c>
      <c r="Z1208" s="93" t="e">
        <f>'SITE 8'!$D$634</f>
        <v>#DIV/0!</v>
      </c>
      <c r="AA1208" s="93">
        <f>'SITE 8'!$E$634</f>
        <v>0</v>
      </c>
      <c r="AB1208" s="93">
        <f>'SITE 8'!$C$664</f>
        <v>0</v>
      </c>
      <c r="AC1208" s="93" t="e">
        <f>'SITE 8'!$D$664</f>
        <v>#DIV/0!</v>
      </c>
      <c r="AD1208" s="93">
        <f>'SITE 8'!$E$664</f>
        <v>0</v>
      </c>
      <c r="AE1208" s="93">
        <f>'SITE 8'!$C$672</f>
        <v>0</v>
      </c>
      <c r="AF1208" s="93" t="e">
        <f>'SITE 8'!$D$672</f>
        <v>#DIV/0!</v>
      </c>
      <c r="AG1208" s="93">
        <f>'SITE 8'!$E$672</f>
        <v>0</v>
      </c>
    </row>
    <row r="1209" spans="1:33" outlineLevel="1" x14ac:dyDescent="0.25">
      <c r="A1209" s="796"/>
      <c r="B1209" s="796"/>
      <c r="C1209" s="796"/>
      <c r="D1209" s="796"/>
      <c r="E1209" s="796"/>
      <c r="P1209" s="206"/>
      <c r="AB1209" s="77" t="e">
        <f>AB1208/L1208</f>
        <v>#DIV/0!</v>
      </c>
      <c r="AE1209" s="77" t="e">
        <f>AE1208/J1207</f>
        <v>#DIV/0!</v>
      </c>
    </row>
    <row r="1210" spans="1:33" ht="39.6" outlineLevel="1" x14ac:dyDescent="0.25">
      <c r="A1210" s="796"/>
      <c r="B1210" s="796"/>
      <c r="C1210" s="796"/>
      <c r="D1210" s="796"/>
      <c r="E1210" s="796"/>
      <c r="H1210" s="104" t="str">
        <f>'SITE 9'!$B$614</f>
        <v xml:space="preserve">APS 3/5 ANS </v>
      </c>
      <c r="I1210" s="83" t="s">
        <v>286</v>
      </c>
      <c r="J1210" s="83" t="s">
        <v>285</v>
      </c>
      <c r="K1210" s="83" t="s">
        <v>284</v>
      </c>
      <c r="L1210" s="83" t="s">
        <v>287</v>
      </c>
      <c r="M1210" s="83" t="s">
        <v>298</v>
      </c>
      <c r="N1210" s="83" t="s">
        <v>289</v>
      </c>
      <c r="O1210" s="83" t="s">
        <v>309</v>
      </c>
      <c r="P1210" s="103" t="s">
        <v>288</v>
      </c>
    </row>
    <row r="1211" spans="1:33" ht="13.8" outlineLevel="1" thickBot="1" x14ac:dyDescent="0.3">
      <c r="A1211" s="796"/>
      <c r="B1211" s="796"/>
      <c r="C1211" s="796"/>
      <c r="D1211" s="796"/>
      <c r="E1211" s="796"/>
      <c r="H1211" s="104" t="str">
        <f>'SITE 9'!$H$614</f>
        <v>SITE 9</v>
      </c>
      <c r="I1211" s="103">
        <f>'SITE 9'!$O$702</f>
        <v>0</v>
      </c>
      <c r="J1211" s="103">
        <f>'SITE 9'!$O$726</f>
        <v>0</v>
      </c>
      <c r="K1211" s="103">
        <f>'SITE 9'!$O$683</f>
        <v>0</v>
      </c>
      <c r="L1211" s="103">
        <f>'SITE 9'!$O$683-'SITE 9'!$O$665</f>
        <v>0</v>
      </c>
      <c r="M1211" s="103">
        <f>'SITE 9'!$O$683-'SITE 9'!$O$665+'SITE 9'!$E$672</f>
        <v>0</v>
      </c>
      <c r="N1211" s="103"/>
      <c r="O1211" s="103"/>
      <c r="P1211" s="103"/>
    </row>
    <row r="1212" spans="1:33" ht="40.200000000000003" outlineLevel="1" thickBot="1" x14ac:dyDescent="0.3">
      <c r="A1212" s="796"/>
      <c r="B1212" s="796"/>
      <c r="C1212" s="796"/>
      <c r="D1212" s="796"/>
      <c r="E1212" s="796"/>
      <c r="H1212" s="2676" t="s">
        <v>224</v>
      </c>
      <c r="I1212" s="2677"/>
      <c r="J1212" s="137" t="s">
        <v>223</v>
      </c>
      <c r="K1212" s="137" t="s">
        <v>152</v>
      </c>
      <c r="L1212" s="137" t="s">
        <v>228</v>
      </c>
      <c r="M1212" s="137" t="s">
        <v>178</v>
      </c>
      <c r="N1212" s="138" t="s">
        <v>2</v>
      </c>
      <c r="O1212" s="177" t="s">
        <v>525</v>
      </c>
      <c r="P1212" s="86" t="s">
        <v>332</v>
      </c>
      <c r="Q1212" s="86" t="s">
        <v>291</v>
      </c>
      <c r="R1212" s="86" t="s">
        <v>292</v>
      </c>
      <c r="S1212" s="81" t="s">
        <v>293</v>
      </c>
      <c r="T1212" s="81" t="s">
        <v>299</v>
      </c>
      <c r="U1212" s="81" t="s">
        <v>300</v>
      </c>
      <c r="V1212" s="81" t="s">
        <v>294</v>
      </c>
      <c r="W1212" s="81" t="s">
        <v>301</v>
      </c>
      <c r="X1212" s="81" t="s">
        <v>302</v>
      </c>
      <c r="Y1212" s="81" t="s">
        <v>296</v>
      </c>
      <c r="Z1212" s="81" t="s">
        <v>303</v>
      </c>
      <c r="AA1212" s="81" t="s">
        <v>304</v>
      </c>
      <c r="AB1212" s="81" t="s">
        <v>297</v>
      </c>
      <c r="AC1212" s="81" t="s">
        <v>305</v>
      </c>
      <c r="AD1212" s="81" t="s">
        <v>306</v>
      </c>
      <c r="AE1212" s="81" t="s">
        <v>295</v>
      </c>
      <c r="AF1212" s="81" t="s">
        <v>307</v>
      </c>
      <c r="AG1212" s="81" t="s">
        <v>308</v>
      </c>
    </row>
    <row r="1213" spans="1:33" ht="13.8" outlineLevel="1" thickBot="1" x14ac:dyDescent="0.3">
      <c r="A1213" s="796"/>
      <c r="B1213" s="796"/>
      <c r="C1213" s="796"/>
      <c r="D1213" s="796"/>
      <c r="E1213" s="796"/>
      <c r="H1213" s="2678" t="s">
        <v>221</v>
      </c>
      <c r="I1213" s="117" t="s">
        <v>153</v>
      </c>
      <c r="J1213" s="139">
        <f>'SITE 9'!$D$619</f>
        <v>0</v>
      </c>
      <c r="K1213" s="139">
        <f>'SITE 9'!$E$619</f>
        <v>0</v>
      </c>
      <c r="L1213" s="139">
        <f>'SITE 9'!$F$619</f>
        <v>0</v>
      </c>
      <c r="M1213" s="140">
        <f>J1213*K1213*L1213</f>
        <v>0</v>
      </c>
      <c r="N1213" s="141">
        <f>'SITE 9'!$H$619</f>
        <v>0</v>
      </c>
      <c r="O1213" s="190">
        <f>M1213*N1213*('SITE 1'!$W$4+'SITE 1'!$X$4)</f>
        <v>0</v>
      </c>
      <c r="P1213" s="103"/>
      <c r="Q1213" s="82">
        <f>L1213*K1213</f>
        <v>0</v>
      </c>
      <c r="R1213" s="858">
        <f>IF(J1213&gt;49,((J1213/14)*K1213*L1213),(((J1213/14)-1)*K1213*L1213))</f>
        <v>0</v>
      </c>
      <c r="S1213" s="82"/>
      <c r="T1213" s="82"/>
      <c r="U1213" s="82"/>
      <c r="V1213" s="82"/>
      <c r="W1213" s="82"/>
      <c r="X1213" s="82"/>
      <c r="Y1213" s="82"/>
      <c r="Z1213" s="82"/>
      <c r="AA1213" s="82"/>
      <c r="AB1213" s="82"/>
      <c r="AC1213" s="82"/>
      <c r="AD1213" s="82"/>
      <c r="AE1213" s="82"/>
      <c r="AF1213" s="82"/>
      <c r="AG1213" s="82"/>
    </row>
    <row r="1214" spans="1:33" ht="13.8" outlineLevel="1" thickBot="1" x14ac:dyDescent="0.3">
      <c r="A1214" s="796"/>
      <c r="B1214" s="796"/>
      <c r="C1214" s="796"/>
      <c r="D1214" s="796"/>
      <c r="E1214" s="796"/>
      <c r="H1214" s="2680"/>
      <c r="I1214" s="142" t="s">
        <v>154</v>
      </c>
      <c r="J1214" s="143">
        <f>'SITE 9'!$D$620</f>
        <v>0</v>
      </c>
      <c r="K1214" s="143">
        <f>'SITE 9'!$E$620</f>
        <v>0</v>
      </c>
      <c r="L1214" s="143">
        <f>'SITE 9'!$F$620</f>
        <v>0</v>
      </c>
      <c r="M1214" s="140">
        <f>J1214*K1214*L1214</f>
        <v>0</v>
      </c>
      <c r="N1214" s="144">
        <f>'SITE 9'!$H$620</f>
        <v>0</v>
      </c>
      <c r="O1214" s="190">
        <f>M1214*N1214*('SITE 1'!$W$4+'SITE 1'!$X$4)</f>
        <v>0</v>
      </c>
      <c r="P1214" s="103"/>
      <c r="Q1214" s="82">
        <f>L1214*(K1214+0.5)</f>
        <v>0</v>
      </c>
      <c r="R1214" s="858">
        <f>IF(J1214&gt;49,((J1214/14)*K1214*L1214),(((J1214/14)-1)*K1214*L1214))</f>
        <v>0</v>
      </c>
      <c r="S1214" s="82"/>
      <c r="T1214" s="82"/>
      <c r="U1214" s="82"/>
      <c r="V1214" s="82"/>
      <c r="W1214" s="82"/>
      <c r="X1214" s="82"/>
      <c r="Y1214" s="82"/>
      <c r="Z1214" s="82"/>
      <c r="AA1214" s="82"/>
      <c r="AB1214" s="82"/>
      <c r="AC1214" s="82"/>
      <c r="AD1214" s="82"/>
      <c r="AE1214" s="82"/>
      <c r="AF1214" s="82"/>
      <c r="AG1214" s="82"/>
    </row>
    <row r="1215" spans="1:33" ht="13.8" outlineLevel="1" thickBot="1" x14ac:dyDescent="0.3">
      <c r="A1215" s="796"/>
      <c r="B1215" s="796"/>
      <c r="C1215" s="796"/>
      <c r="D1215" s="796"/>
      <c r="E1215" s="796"/>
      <c r="H1215" s="2678" t="s">
        <v>222</v>
      </c>
      <c r="I1215" s="145" t="s">
        <v>153</v>
      </c>
      <c r="J1215" s="146">
        <f>'SITE 9'!$D$621</f>
        <v>0</v>
      </c>
      <c r="K1215" s="146">
        <f>'SITE 9'!$E$621</f>
        <v>0</v>
      </c>
      <c r="L1215" s="146">
        <f>'SITE 9'!$F$621</f>
        <v>0</v>
      </c>
      <c r="M1215" s="140">
        <f>J1215*K1215*L1215</f>
        <v>0</v>
      </c>
      <c r="N1215" s="147">
        <f>'SITE 9'!$H$621</f>
        <v>0</v>
      </c>
      <c r="O1215" s="190">
        <f>M1215*N1215*('SITE 1'!$W$4+'SITE 1'!$X$4)</f>
        <v>0</v>
      </c>
      <c r="P1215" s="103"/>
      <c r="Q1215" s="82">
        <f>L1215*K1215</f>
        <v>0</v>
      </c>
      <c r="R1215" s="858">
        <f>IF(J1215&gt;49,((J1215/14)*K1215*L1215),(((J1215/14)-1)*K1215*L1215))</f>
        <v>0</v>
      </c>
      <c r="S1215" s="82"/>
      <c r="T1215" s="82"/>
      <c r="U1215" s="82"/>
      <c r="V1215" s="82"/>
      <c r="W1215" s="82"/>
      <c r="X1215" s="82"/>
      <c r="Y1215" s="82"/>
      <c r="Z1215" s="82"/>
      <c r="AA1215" s="82"/>
      <c r="AB1215" s="82"/>
      <c r="AC1215" s="82"/>
      <c r="AD1215" s="82"/>
      <c r="AE1215" s="82"/>
      <c r="AF1215" s="82"/>
      <c r="AG1215" s="82"/>
    </row>
    <row r="1216" spans="1:33" ht="13.8" outlineLevel="1" thickBot="1" x14ac:dyDescent="0.3">
      <c r="A1216" s="796"/>
      <c r="B1216" s="796"/>
      <c r="C1216" s="796"/>
      <c r="D1216" s="796"/>
      <c r="E1216" s="796"/>
      <c r="H1216" s="2680"/>
      <c r="I1216" s="142" t="s">
        <v>154</v>
      </c>
      <c r="J1216" s="143">
        <f>'SITE 9'!$D$622</f>
        <v>0</v>
      </c>
      <c r="K1216" s="143">
        <f>'SITE 9'!$E$622</f>
        <v>0</v>
      </c>
      <c r="L1216" s="143">
        <f>'SITE 9'!$F$622</f>
        <v>0</v>
      </c>
      <c r="M1216" s="140">
        <f>J1216*K1216*L1216</f>
        <v>0</v>
      </c>
      <c r="N1216" s="144">
        <f>'SITE 9'!$H$622</f>
        <v>0</v>
      </c>
      <c r="O1216" s="190">
        <f>M1216*N1216*('SITE 1'!$W$4+'SITE 1'!$X$4)</f>
        <v>0</v>
      </c>
      <c r="P1216" s="103"/>
      <c r="Q1216" s="82">
        <f>L1216*(K1216+0.5)</f>
        <v>0</v>
      </c>
      <c r="R1216" s="858">
        <f>IF(J1216&gt;49,((J1216/14)*K1216*L1216),(((J1216/14)-1)*K1216*L1216))</f>
        <v>0</v>
      </c>
      <c r="S1216" s="82"/>
      <c r="T1216" s="82"/>
      <c r="U1216" s="82"/>
      <c r="V1216" s="82"/>
      <c r="W1216" s="82"/>
      <c r="X1216" s="82"/>
      <c r="Y1216" s="82"/>
      <c r="Z1216" s="82"/>
      <c r="AA1216" s="82"/>
      <c r="AB1216" s="82"/>
      <c r="AC1216" s="82"/>
      <c r="AD1216" s="82"/>
      <c r="AE1216" s="82"/>
      <c r="AF1216" s="82"/>
      <c r="AG1216" s="82"/>
    </row>
    <row r="1217" spans="1:33" ht="13.8" outlineLevel="1" thickBot="1" x14ac:dyDescent="0.3">
      <c r="A1217" s="796"/>
      <c r="B1217" s="796"/>
      <c r="C1217" s="796"/>
      <c r="D1217" s="796"/>
      <c r="E1217" s="796"/>
      <c r="H1217" s="2681" t="s">
        <v>14</v>
      </c>
      <c r="I1217" s="2682"/>
      <c r="J1217" s="148">
        <f>MAX(J1213:J1216)</f>
        <v>0</v>
      </c>
      <c r="K1217" s="148">
        <f>'SITE 9'!$E$623</f>
        <v>0</v>
      </c>
      <c r="L1217" s="149">
        <f>'SITE 9'!$F$623</f>
        <v>0</v>
      </c>
      <c r="M1217" s="150">
        <f>SUM(M1213:M1216)</f>
        <v>0</v>
      </c>
      <c r="N1217" s="151" t="e">
        <f>'SITE 9'!$H$623</f>
        <v>#DIV/0!</v>
      </c>
      <c r="O1217" s="191">
        <f>SUM(O1213:O1216)</f>
        <v>0</v>
      </c>
      <c r="P1217" s="103">
        <f>(J1216/14)*470</f>
        <v>0</v>
      </c>
      <c r="Q1217" s="93">
        <f>SUM(Q1213:Q1216)</f>
        <v>0</v>
      </c>
      <c r="R1217" s="93">
        <f>SUM(R1213:R1216)</f>
        <v>0</v>
      </c>
      <c r="S1217" s="93">
        <f>'SITE 9'!$C$640</f>
        <v>0</v>
      </c>
      <c r="T1217" s="93" t="e">
        <f>'SITE 9'!$D$640</f>
        <v>#DIV/0!</v>
      </c>
      <c r="U1217" s="93">
        <f>'SITE 9'!$E$640</f>
        <v>0</v>
      </c>
      <c r="V1217" s="93">
        <f>'SITE 9'!$C$658</f>
        <v>0</v>
      </c>
      <c r="W1217" s="93" t="e">
        <f>'SITE 9'!$D$658</f>
        <v>#DIV/0!</v>
      </c>
      <c r="X1217" s="93">
        <f>'SITE 9'!$E$658</f>
        <v>0</v>
      </c>
      <c r="Y1217" s="93">
        <f>'SITE 9'!$C$634</f>
        <v>0</v>
      </c>
      <c r="Z1217" s="93" t="e">
        <f>'SITE 9'!$D$634</f>
        <v>#DIV/0!</v>
      </c>
      <c r="AA1217" s="93">
        <f>'SITE 9'!$E$634</f>
        <v>0</v>
      </c>
      <c r="AB1217" s="93">
        <f>'SITE 9'!$C$664</f>
        <v>0</v>
      </c>
      <c r="AC1217" s="93" t="e">
        <f>'SITE 9'!$D$664</f>
        <v>#DIV/0!</v>
      </c>
      <c r="AD1217" s="93">
        <f>'SITE 9'!$E$664</f>
        <v>0</v>
      </c>
      <c r="AE1217" s="93">
        <f>'SITE 9'!$C$672</f>
        <v>0</v>
      </c>
      <c r="AF1217" s="93" t="e">
        <f>'SITE 9'!$D$672</f>
        <v>#DIV/0!</v>
      </c>
      <c r="AG1217" s="93">
        <f>'SITE 9'!$E$672</f>
        <v>0</v>
      </c>
    </row>
    <row r="1218" spans="1:33" outlineLevel="1" x14ac:dyDescent="0.25">
      <c r="A1218" s="796"/>
      <c r="B1218" s="796"/>
      <c r="C1218" s="796"/>
      <c r="D1218" s="796"/>
      <c r="E1218" s="796"/>
      <c r="P1218" s="206"/>
      <c r="AB1218" s="77" t="e">
        <f>AB1217/L1217</f>
        <v>#DIV/0!</v>
      </c>
      <c r="AE1218" s="77" t="e">
        <f>AE1217/J1216</f>
        <v>#DIV/0!</v>
      </c>
    </row>
    <row r="1219" spans="1:33" ht="39.6" outlineLevel="1" x14ac:dyDescent="0.25">
      <c r="A1219" s="796"/>
      <c r="B1219" s="796"/>
      <c r="C1219" s="796"/>
      <c r="D1219" s="796"/>
      <c r="E1219" s="796"/>
      <c r="H1219" s="104" t="str">
        <f>'SITE 10'!$B$614</f>
        <v xml:space="preserve">APS 3/5 ANS </v>
      </c>
      <c r="I1219" s="83" t="s">
        <v>286</v>
      </c>
      <c r="J1219" s="83" t="s">
        <v>285</v>
      </c>
      <c r="K1219" s="83" t="s">
        <v>284</v>
      </c>
      <c r="L1219" s="83" t="s">
        <v>287</v>
      </c>
      <c r="M1219" s="83" t="s">
        <v>298</v>
      </c>
      <c r="N1219" s="83" t="s">
        <v>289</v>
      </c>
      <c r="O1219" s="83" t="s">
        <v>309</v>
      </c>
      <c r="P1219" s="103" t="s">
        <v>288</v>
      </c>
    </row>
    <row r="1220" spans="1:33" ht="13.8" outlineLevel="1" thickBot="1" x14ac:dyDescent="0.3">
      <c r="A1220" s="796"/>
      <c r="B1220" s="796"/>
      <c r="C1220" s="796"/>
      <c r="D1220" s="796"/>
      <c r="E1220" s="796"/>
      <c r="H1220" s="104" t="str">
        <f>'SITE 10'!$H$614</f>
        <v>SITE 10</v>
      </c>
      <c r="I1220" s="103">
        <f>'SITE 10'!$O$702</f>
        <v>0</v>
      </c>
      <c r="J1220" s="103">
        <f>'SITE 10'!$O$726</f>
        <v>0</v>
      </c>
      <c r="K1220" s="103">
        <f>'SITE 10'!$O$683</f>
        <v>0</v>
      </c>
      <c r="L1220" s="103">
        <f>'SITE 10'!$O$683-'SITE 10'!$O$665</f>
        <v>0</v>
      </c>
      <c r="M1220" s="103">
        <f>'SITE 10'!$O$683-'SITE 10'!$O$665+'SITE 10'!$E$672</f>
        <v>0</v>
      </c>
      <c r="N1220" s="103"/>
      <c r="O1220" s="103"/>
      <c r="P1220" s="103"/>
    </row>
    <row r="1221" spans="1:33" ht="40.200000000000003" outlineLevel="1" thickBot="1" x14ac:dyDescent="0.3">
      <c r="A1221" s="796"/>
      <c r="B1221" s="796"/>
      <c r="C1221" s="796"/>
      <c r="D1221" s="796"/>
      <c r="E1221" s="796"/>
      <c r="H1221" s="2676" t="s">
        <v>224</v>
      </c>
      <c r="I1221" s="2677"/>
      <c r="J1221" s="137" t="s">
        <v>223</v>
      </c>
      <c r="K1221" s="137" t="s">
        <v>152</v>
      </c>
      <c r="L1221" s="137" t="s">
        <v>228</v>
      </c>
      <c r="M1221" s="137" t="s">
        <v>178</v>
      </c>
      <c r="N1221" s="138" t="s">
        <v>2</v>
      </c>
      <c r="O1221" s="177" t="s">
        <v>525</v>
      </c>
      <c r="P1221" s="86" t="s">
        <v>332</v>
      </c>
      <c r="Q1221" s="86" t="s">
        <v>291</v>
      </c>
      <c r="R1221" s="86" t="s">
        <v>292</v>
      </c>
      <c r="S1221" s="81" t="s">
        <v>293</v>
      </c>
      <c r="T1221" s="81" t="s">
        <v>299</v>
      </c>
      <c r="U1221" s="81" t="s">
        <v>300</v>
      </c>
      <c r="V1221" s="81" t="s">
        <v>294</v>
      </c>
      <c r="W1221" s="81" t="s">
        <v>301</v>
      </c>
      <c r="X1221" s="81" t="s">
        <v>302</v>
      </c>
      <c r="Y1221" s="81" t="s">
        <v>296</v>
      </c>
      <c r="Z1221" s="81" t="s">
        <v>303</v>
      </c>
      <c r="AA1221" s="81" t="s">
        <v>304</v>
      </c>
      <c r="AB1221" s="81" t="s">
        <v>297</v>
      </c>
      <c r="AC1221" s="81" t="s">
        <v>305</v>
      </c>
      <c r="AD1221" s="81" t="s">
        <v>306</v>
      </c>
      <c r="AE1221" s="81" t="s">
        <v>295</v>
      </c>
      <c r="AF1221" s="81" t="s">
        <v>307</v>
      </c>
      <c r="AG1221" s="81" t="s">
        <v>308</v>
      </c>
    </row>
    <row r="1222" spans="1:33" ht="13.8" outlineLevel="1" thickBot="1" x14ac:dyDescent="0.3">
      <c r="A1222" s="796"/>
      <c r="B1222" s="796"/>
      <c r="C1222" s="796"/>
      <c r="D1222" s="796"/>
      <c r="E1222" s="796"/>
      <c r="H1222" s="2678" t="s">
        <v>221</v>
      </c>
      <c r="I1222" s="117" t="s">
        <v>153</v>
      </c>
      <c r="J1222" s="139">
        <f>'SITE 10'!$D$619</f>
        <v>0</v>
      </c>
      <c r="K1222" s="139">
        <f>'SITE 10'!$E$619</f>
        <v>0</v>
      </c>
      <c r="L1222" s="139">
        <f>'SITE 10'!$F$619</f>
        <v>0</v>
      </c>
      <c r="M1222" s="140">
        <f>J1222*K1222*L1222</f>
        <v>0</v>
      </c>
      <c r="N1222" s="141">
        <f>'SITE 10'!$H$619</f>
        <v>0</v>
      </c>
      <c r="O1222" s="190">
        <f>M1222*N1222*('SITE 1'!$W$4+'SITE 1'!$X$4)</f>
        <v>0</v>
      </c>
      <c r="P1222" s="103"/>
      <c r="Q1222" s="82">
        <f>L1222*K1222</f>
        <v>0</v>
      </c>
      <c r="R1222" s="858">
        <f>IF(J1222&gt;49,((J1222/14)*K1222*L1222),(((J1222/14)-1)*K1222*L1222))</f>
        <v>0</v>
      </c>
      <c r="S1222" s="82"/>
      <c r="T1222" s="82"/>
      <c r="U1222" s="82"/>
      <c r="V1222" s="82"/>
      <c r="W1222" s="82"/>
      <c r="X1222" s="82"/>
      <c r="Y1222" s="82"/>
      <c r="Z1222" s="82"/>
      <c r="AA1222" s="82"/>
      <c r="AB1222" s="82"/>
      <c r="AC1222" s="82"/>
      <c r="AD1222" s="82"/>
      <c r="AE1222" s="82"/>
      <c r="AF1222" s="82"/>
      <c r="AG1222" s="82"/>
    </row>
    <row r="1223" spans="1:33" ht="13.8" outlineLevel="1" thickBot="1" x14ac:dyDescent="0.3">
      <c r="A1223" s="796"/>
      <c r="B1223" s="796"/>
      <c r="C1223" s="796"/>
      <c r="D1223" s="796"/>
      <c r="E1223" s="796"/>
      <c r="H1223" s="2680"/>
      <c r="I1223" s="142" t="s">
        <v>154</v>
      </c>
      <c r="J1223" s="143">
        <f>'SITE 10'!$D$620</f>
        <v>0</v>
      </c>
      <c r="K1223" s="143">
        <f>'SITE 10'!$E$620</f>
        <v>0</v>
      </c>
      <c r="L1223" s="143">
        <f>'SITE 10'!$F$620</f>
        <v>0</v>
      </c>
      <c r="M1223" s="140">
        <f>J1223*K1223*L1223</f>
        <v>0</v>
      </c>
      <c r="N1223" s="144">
        <f>'SITE 10'!$H$620</f>
        <v>0</v>
      </c>
      <c r="O1223" s="190">
        <f>M1223*N1223*('SITE 1'!$W$4+'SITE 1'!$X$4)</f>
        <v>0</v>
      </c>
      <c r="P1223" s="103"/>
      <c r="Q1223" s="82">
        <f>L1223*(K1223+0.5)</f>
        <v>0</v>
      </c>
      <c r="R1223" s="858">
        <f>IF(J1223&gt;49,((J1223/14)*K1223*L1223),(((J1223/14)-1)*K1223*L1223))</f>
        <v>0</v>
      </c>
      <c r="S1223" s="82"/>
      <c r="T1223" s="82"/>
      <c r="U1223" s="82"/>
      <c r="V1223" s="82"/>
      <c r="W1223" s="82"/>
      <c r="X1223" s="82"/>
      <c r="Y1223" s="82"/>
      <c r="Z1223" s="82"/>
      <c r="AA1223" s="82"/>
      <c r="AB1223" s="82"/>
      <c r="AC1223" s="82"/>
      <c r="AD1223" s="82"/>
      <c r="AE1223" s="82"/>
      <c r="AF1223" s="82"/>
      <c r="AG1223" s="82"/>
    </row>
    <row r="1224" spans="1:33" ht="13.8" outlineLevel="1" thickBot="1" x14ac:dyDescent="0.3">
      <c r="A1224" s="796"/>
      <c r="B1224" s="796"/>
      <c r="C1224" s="796"/>
      <c r="D1224" s="796"/>
      <c r="E1224" s="796"/>
      <c r="H1224" s="2678" t="s">
        <v>222</v>
      </c>
      <c r="I1224" s="145" t="s">
        <v>153</v>
      </c>
      <c r="J1224" s="146">
        <f>'SITE 10'!$D$621</f>
        <v>0</v>
      </c>
      <c r="K1224" s="146">
        <f>'SITE 10'!$E$621</f>
        <v>0</v>
      </c>
      <c r="L1224" s="146">
        <f>'SITE 10'!$F$621</f>
        <v>0</v>
      </c>
      <c r="M1224" s="140">
        <f>J1224*K1224*L1224</f>
        <v>0</v>
      </c>
      <c r="N1224" s="147">
        <f>'SITE 10'!$H$621</f>
        <v>0</v>
      </c>
      <c r="O1224" s="190">
        <f>M1224*N1224*('SITE 1'!$W$4+'SITE 1'!$X$4)</f>
        <v>0</v>
      </c>
      <c r="P1224" s="103"/>
      <c r="Q1224" s="82">
        <f>L1224*K1224</f>
        <v>0</v>
      </c>
      <c r="R1224" s="858">
        <f>IF(J1224&gt;49,((J1224/14)*K1224*L1224),(((J1224/14)-1)*K1224*L1224))</f>
        <v>0</v>
      </c>
      <c r="S1224" s="82"/>
      <c r="T1224" s="82"/>
      <c r="U1224" s="82"/>
      <c r="V1224" s="82"/>
      <c r="W1224" s="82"/>
      <c r="X1224" s="82"/>
      <c r="Y1224" s="82"/>
      <c r="Z1224" s="82"/>
      <c r="AA1224" s="82"/>
      <c r="AB1224" s="82"/>
      <c r="AC1224" s="82"/>
      <c r="AD1224" s="82"/>
      <c r="AE1224" s="82"/>
      <c r="AF1224" s="82"/>
      <c r="AG1224" s="82"/>
    </row>
    <row r="1225" spans="1:33" ht="13.8" outlineLevel="1" thickBot="1" x14ac:dyDescent="0.3">
      <c r="A1225" s="796"/>
      <c r="B1225" s="796"/>
      <c r="C1225" s="796"/>
      <c r="D1225" s="796"/>
      <c r="E1225" s="796"/>
      <c r="H1225" s="2680"/>
      <c r="I1225" s="142" t="s">
        <v>154</v>
      </c>
      <c r="J1225" s="143">
        <f>'SITE 10'!$D$622</f>
        <v>0</v>
      </c>
      <c r="K1225" s="143">
        <f>'SITE 10'!$E$622</f>
        <v>0</v>
      </c>
      <c r="L1225" s="143">
        <f>'SITE 10'!$F$622</f>
        <v>0</v>
      </c>
      <c r="M1225" s="140">
        <f>J1225*K1225*L1225</f>
        <v>0</v>
      </c>
      <c r="N1225" s="144">
        <f>'SITE 10'!$H$622</f>
        <v>0</v>
      </c>
      <c r="O1225" s="190">
        <f>M1225*N1225*('SITE 1'!$W$4+'SITE 1'!$X$4)</f>
        <v>0</v>
      </c>
      <c r="P1225" s="103"/>
      <c r="Q1225" s="82">
        <f>L1225*(K1225+0.5)</f>
        <v>0</v>
      </c>
      <c r="R1225" s="858">
        <f>IF(J1225&gt;49,((J1225/14)*K1225*L1225),(((J1225/14)-1)*K1225*L1225))</f>
        <v>0</v>
      </c>
      <c r="S1225" s="82"/>
      <c r="T1225" s="82"/>
      <c r="U1225" s="82"/>
      <c r="V1225" s="82"/>
      <c r="W1225" s="82"/>
      <c r="X1225" s="82"/>
      <c r="Y1225" s="82"/>
      <c r="Z1225" s="82"/>
      <c r="AA1225" s="82"/>
      <c r="AB1225" s="82"/>
      <c r="AC1225" s="82"/>
      <c r="AD1225" s="82"/>
      <c r="AE1225" s="82"/>
      <c r="AF1225" s="82"/>
      <c r="AG1225" s="82"/>
    </row>
    <row r="1226" spans="1:33" ht="13.8" outlineLevel="1" thickBot="1" x14ac:dyDescent="0.3">
      <c r="A1226" s="796"/>
      <c r="B1226" s="796"/>
      <c r="C1226" s="796"/>
      <c r="D1226" s="796"/>
      <c r="E1226" s="796"/>
      <c r="H1226" s="2681" t="s">
        <v>14</v>
      </c>
      <c r="I1226" s="2682"/>
      <c r="J1226" s="148">
        <f>MAX(J1222:J1225)</f>
        <v>0</v>
      </c>
      <c r="K1226" s="148">
        <f>'SITE 10'!$E$623</f>
        <v>0</v>
      </c>
      <c r="L1226" s="149">
        <f>'SITE 10'!$F$623</f>
        <v>0</v>
      </c>
      <c r="M1226" s="150">
        <f>SUM(M1222:M1225)</f>
        <v>0</v>
      </c>
      <c r="N1226" s="151" t="e">
        <f>'SITE 10'!$H$623</f>
        <v>#DIV/0!</v>
      </c>
      <c r="O1226" s="191">
        <f>SUM(O1222:O1225)</f>
        <v>0</v>
      </c>
      <c r="P1226" s="103">
        <f>(J1225/14)*470</f>
        <v>0</v>
      </c>
      <c r="Q1226" s="93">
        <f>SUM(Q1222:Q1225)</f>
        <v>0</v>
      </c>
      <c r="R1226" s="93">
        <f>SUM(R1222:R1225)</f>
        <v>0</v>
      </c>
      <c r="S1226" s="93">
        <f>'SITE 10'!$C$640</f>
        <v>0</v>
      </c>
      <c r="T1226" s="93" t="e">
        <f>'SITE 10'!$D$640</f>
        <v>#DIV/0!</v>
      </c>
      <c r="U1226" s="93">
        <f>'SITE 10'!$E$640</f>
        <v>0</v>
      </c>
      <c r="V1226" s="93">
        <f>'SITE 10'!$C$658</f>
        <v>0</v>
      </c>
      <c r="W1226" s="93" t="e">
        <f>'SITE 10'!$D$658</f>
        <v>#DIV/0!</v>
      </c>
      <c r="X1226" s="93">
        <f>'SITE 10'!$E$658</f>
        <v>0</v>
      </c>
      <c r="Y1226" s="93">
        <f>'SITE 10'!$C$634</f>
        <v>0</v>
      </c>
      <c r="Z1226" s="93" t="e">
        <f>'SITE 10'!$D$634</f>
        <v>#DIV/0!</v>
      </c>
      <c r="AA1226" s="93">
        <f>'SITE 10'!$E$634</f>
        <v>0</v>
      </c>
      <c r="AB1226" s="93">
        <f>'SITE 10'!$C$664</f>
        <v>0</v>
      </c>
      <c r="AC1226" s="93" t="e">
        <f>'SITE 10'!$D$664</f>
        <v>#DIV/0!</v>
      </c>
      <c r="AD1226" s="93">
        <f>'SITE 10'!$E$664</f>
        <v>0</v>
      </c>
      <c r="AE1226" s="93">
        <f>'SITE 10'!$C$672</f>
        <v>0</v>
      </c>
      <c r="AF1226" s="93" t="e">
        <f>'SITE 10'!$D$672</f>
        <v>#DIV/0!</v>
      </c>
      <c r="AG1226" s="93">
        <f>'SITE 10'!$E$672</f>
        <v>0</v>
      </c>
    </row>
    <row r="1227" spans="1:33" outlineLevel="1" x14ac:dyDescent="0.25">
      <c r="A1227" s="796"/>
      <c r="B1227" s="796"/>
      <c r="C1227" s="796"/>
      <c r="D1227" s="796"/>
      <c r="E1227" s="796"/>
      <c r="P1227" s="206"/>
      <c r="AB1227" s="77" t="e">
        <f>AB1226/L1226</f>
        <v>#DIV/0!</v>
      </c>
      <c r="AE1227" s="77" t="e">
        <f>AE1226/J1225</f>
        <v>#DIV/0!</v>
      </c>
    </row>
    <row r="1228" spans="1:33" ht="39.6" outlineLevel="1" x14ac:dyDescent="0.25">
      <c r="A1228" s="796"/>
      <c r="B1228" s="796"/>
      <c r="C1228" s="796"/>
      <c r="D1228" s="796"/>
      <c r="E1228" s="796"/>
      <c r="H1228" s="104" t="str">
        <f>'SITE 11'!$B$614</f>
        <v xml:space="preserve">APS 3/5 ANS </v>
      </c>
      <c r="I1228" s="83" t="s">
        <v>286</v>
      </c>
      <c r="J1228" s="83" t="s">
        <v>285</v>
      </c>
      <c r="K1228" s="83" t="s">
        <v>284</v>
      </c>
      <c r="L1228" s="83" t="s">
        <v>287</v>
      </c>
      <c r="M1228" s="83" t="s">
        <v>298</v>
      </c>
      <c r="N1228" s="83" t="s">
        <v>289</v>
      </c>
      <c r="O1228" s="83" t="s">
        <v>309</v>
      </c>
      <c r="P1228" s="103" t="s">
        <v>288</v>
      </c>
    </row>
    <row r="1229" spans="1:33" ht="13.8" outlineLevel="1" thickBot="1" x14ac:dyDescent="0.3">
      <c r="A1229" s="796"/>
      <c r="B1229" s="796"/>
      <c r="C1229" s="796"/>
      <c r="D1229" s="796"/>
      <c r="E1229" s="796"/>
      <c r="H1229" s="104" t="str">
        <f>'SITE 11'!$H$614</f>
        <v>SITE 11</v>
      </c>
      <c r="I1229" s="103">
        <f>'SITE 11'!$O$702</f>
        <v>0</v>
      </c>
      <c r="J1229" s="103">
        <f>'SITE 11'!$O$726</f>
        <v>0</v>
      </c>
      <c r="K1229" s="103">
        <f>'SITE 11'!$O$683</f>
        <v>0</v>
      </c>
      <c r="L1229" s="103">
        <f>'SITE 11'!$O$683-'SITE 11'!$O$665</f>
        <v>0</v>
      </c>
      <c r="M1229" s="103">
        <f>'SITE 11'!$O$683-'SITE 11'!$O$665+'SITE 11'!$E$672</f>
        <v>0</v>
      </c>
      <c r="N1229" s="103"/>
      <c r="O1229" s="103"/>
      <c r="P1229" s="103"/>
    </row>
    <row r="1230" spans="1:33" ht="40.200000000000003" outlineLevel="1" thickBot="1" x14ac:dyDescent="0.3">
      <c r="A1230" s="796"/>
      <c r="B1230" s="796"/>
      <c r="C1230" s="796"/>
      <c r="D1230" s="796"/>
      <c r="E1230" s="796"/>
      <c r="H1230" s="2676" t="s">
        <v>224</v>
      </c>
      <c r="I1230" s="2677"/>
      <c r="J1230" s="137" t="s">
        <v>223</v>
      </c>
      <c r="K1230" s="137" t="s">
        <v>152</v>
      </c>
      <c r="L1230" s="137" t="s">
        <v>228</v>
      </c>
      <c r="M1230" s="137" t="s">
        <v>178</v>
      </c>
      <c r="N1230" s="138" t="s">
        <v>2</v>
      </c>
      <c r="O1230" s="177" t="s">
        <v>525</v>
      </c>
      <c r="P1230" s="86" t="s">
        <v>332</v>
      </c>
      <c r="Q1230" s="86" t="s">
        <v>291</v>
      </c>
      <c r="R1230" s="86" t="s">
        <v>292</v>
      </c>
      <c r="S1230" s="81" t="s">
        <v>293</v>
      </c>
      <c r="T1230" s="81" t="s">
        <v>299</v>
      </c>
      <c r="U1230" s="81" t="s">
        <v>300</v>
      </c>
      <c r="V1230" s="81" t="s">
        <v>294</v>
      </c>
      <c r="W1230" s="81" t="s">
        <v>301</v>
      </c>
      <c r="X1230" s="81" t="s">
        <v>302</v>
      </c>
      <c r="Y1230" s="81" t="s">
        <v>296</v>
      </c>
      <c r="Z1230" s="81" t="s">
        <v>303</v>
      </c>
      <c r="AA1230" s="81" t="s">
        <v>304</v>
      </c>
      <c r="AB1230" s="81" t="s">
        <v>297</v>
      </c>
      <c r="AC1230" s="81" t="s">
        <v>305</v>
      </c>
      <c r="AD1230" s="81" t="s">
        <v>306</v>
      </c>
      <c r="AE1230" s="81" t="s">
        <v>295</v>
      </c>
      <c r="AF1230" s="81" t="s">
        <v>307</v>
      </c>
      <c r="AG1230" s="81" t="s">
        <v>308</v>
      </c>
    </row>
    <row r="1231" spans="1:33" ht="13.8" outlineLevel="1" thickBot="1" x14ac:dyDescent="0.3">
      <c r="A1231" s="796"/>
      <c r="B1231" s="796"/>
      <c r="C1231" s="796"/>
      <c r="D1231" s="796"/>
      <c r="E1231" s="796"/>
      <c r="H1231" s="2678" t="s">
        <v>221</v>
      </c>
      <c r="I1231" s="117" t="s">
        <v>153</v>
      </c>
      <c r="J1231" s="139">
        <f>'SITE 11'!$D$619</f>
        <v>0</v>
      </c>
      <c r="K1231" s="139">
        <f>'SITE 11'!$E$619</f>
        <v>0</v>
      </c>
      <c r="L1231" s="139">
        <f>'SITE 11'!$F$619</f>
        <v>0</v>
      </c>
      <c r="M1231" s="140">
        <f>J1231*K1231*L1231</f>
        <v>0</v>
      </c>
      <c r="N1231" s="141">
        <f>'SITE 11'!$H$619</f>
        <v>0</v>
      </c>
      <c r="O1231" s="190">
        <f>M1231*N1231*('SITE 1'!$W$4+'SITE 1'!$X$4)</f>
        <v>0</v>
      </c>
      <c r="P1231" s="103"/>
      <c r="Q1231" s="82">
        <f>L1231*K1231</f>
        <v>0</v>
      </c>
      <c r="R1231" s="858">
        <f>IF(J1231&gt;49,((J1231/14)*K1231*L1231),(((J1231/14)-1)*K1231*L1231))</f>
        <v>0</v>
      </c>
      <c r="S1231" s="82"/>
      <c r="T1231" s="82"/>
      <c r="U1231" s="82"/>
      <c r="V1231" s="82"/>
      <c r="W1231" s="82"/>
      <c r="X1231" s="82"/>
      <c r="Y1231" s="82"/>
      <c r="Z1231" s="82"/>
      <c r="AA1231" s="82"/>
      <c r="AB1231" s="82"/>
      <c r="AC1231" s="82"/>
      <c r="AD1231" s="82"/>
      <c r="AE1231" s="82"/>
      <c r="AF1231" s="82"/>
      <c r="AG1231" s="82"/>
    </row>
    <row r="1232" spans="1:33" ht="13.8" outlineLevel="1" thickBot="1" x14ac:dyDescent="0.3">
      <c r="A1232" s="796"/>
      <c r="B1232" s="796"/>
      <c r="C1232" s="796"/>
      <c r="D1232" s="796"/>
      <c r="E1232" s="796"/>
      <c r="H1232" s="2680"/>
      <c r="I1232" s="142" t="s">
        <v>154</v>
      </c>
      <c r="J1232" s="143">
        <f>'SITE 11'!$D$620</f>
        <v>0</v>
      </c>
      <c r="K1232" s="143">
        <f>'SITE 11'!$E$620</f>
        <v>0</v>
      </c>
      <c r="L1232" s="143">
        <f>'SITE 11'!$F$620</f>
        <v>0</v>
      </c>
      <c r="M1232" s="140">
        <f>J1232*K1232*L1232</f>
        <v>0</v>
      </c>
      <c r="N1232" s="144">
        <f>'SITE 11'!$H$620</f>
        <v>0</v>
      </c>
      <c r="O1232" s="190">
        <f>M1232*N1232*('SITE 1'!$W$4+'SITE 1'!$X$4)</f>
        <v>0</v>
      </c>
      <c r="P1232" s="103"/>
      <c r="Q1232" s="82">
        <f>L1232*(K1232+0.5)</f>
        <v>0</v>
      </c>
      <c r="R1232" s="858">
        <f>IF(J1232&gt;49,((J1232/14)*K1232*L1232),(((J1232/14)-1)*K1232*L1232))</f>
        <v>0</v>
      </c>
      <c r="S1232" s="82"/>
      <c r="T1232" s="82"/>
      <c r="U1232" s="82"/>
      <c r="V1232" s="82"/>
      <c r="W1232" s="82"/>
      <c r="X1232" s="82"/>
      <c r="Y1232" s="82"/>
      <c r="Z1232" s="82"/>
      <c r="AA1232" s="82"/>
      <c r="AB1232" s="82"/>
      <c r="AC1232" s="82"/>
      <c r="AD1232" s="82"/>
      <c r="AE1232" s="82"/>
      <c r="AF1232" s="82"/>
      <c r="AG1232" s="82"/>
    </row>
    <row r="1233" spans="1:33" ht="13.8" outlineLevel="1" thickBot="1" x14ac:dyDescent="0.3">
      <c r="A1233" s="796"/>
      <c r="B1233" s="796"/>
      <c r="C1233" s="796"/>
      <c r="D1233" s="796"/>
      <c r="E1233" s="796"/>
      <c r="H1233" s="2678" t="s">
        <v>222</v>
      </c>
      <c r="I1233" s="145" t="s">
        <v>153</v>
      </c>
      <c r="J1233" s="146">
        <f>'SITE 11'!$D$621</f>
        <v>0</v>
      </c>
      <c r="K1233" s="146">
        <f>'SITE 11'!$E$621</f>
        <v>0</v>
      </c>
      <c r="L1233" s="146">
        <f>'SITE 11'!$F$621</f>
        <v>0</v>
      </c>
      <c r="M1233" s="140">
        <f>J1233*K1233*L1233</f>
        <v>0</v>
      </c>
      <c r="N1233" s="147">
        <f>'SITE 11'!$H$621</f>
        <v>0</v>
      </c>
      <c r="O1233" s="190">
        <f>M1233*N1233*('SITE 1'!$W$4+'SITE 1'!$X$4)</f>
        <v>0</v>
      </c>
      <c r="P1233" s="103"/>
      <c r="Q1233" s="82">
        <f>L1233*K1233</f>
        <v>0</v>
      </c>
      <c r="R1233" s="858">
        <f>IF(J1233&gt;49,((J1233/14)*K1233*L1233),(((J1233/14)-1)*K1233*L1233))</f>
        <v>0</v>
      </c>
      <c r="S1233" s="82"/>
      <c r="T1233" s="82"/>
      <c r="U1233" s="82"/>
      <c r="V1233" s="82"/>
      <c r="W1233" s="82"/>
      <c r="X1233" s="82"/>
      <c r="Y1233" s="82"/>
      <c r="Z1233" s="82"/>
      <c r="AA1233" s="82"/>
      <c r="AB1233" s="82"/>
      <c r="AC1233" s="82"/>
      <c r="AD1233" s="82"/>
      <c r="AE1233" s="82"/>
      <c r="AF1233" s="82"/>
      <c r="AG1233" s="82"/>
    </row>
    <row r="1234" spans="1:33" ht="13.8" outlineLevel="1" thickBot="1" x14ac:dyDescent="0.3">
      <c r="A1234" s="796"/>
      <c r="B1234" s="796"/>
      <c r="C1234" s="796"/>
      <c r="D1234" s="796"/>
      <c r="E1234" s="796"/>
      <c r="H1234" s="2680"/>
      <c r="I1234" s="142" t="s">
        <v>154</v>
      </c>
      <c r="J1234" s="143">
        <f>'SITE 11'!$D$622</f>
        <v>0</v>
      </c>
      <c r="K1234" s="143">
        <f>'SITE 11'!$E$622</f>
        <v>0</v>
      </c>
      <c r="L1234" s="143">
        <f>'SITE 11'!$F$622</f>
        <v>0</v>
      </c>
      <c r="M1234" s="140">
        <f>J1234*K1234*L1234</f>
        <v>0</v>
      </c>
      <c r="N1234" s="144">
        <f>'SITE 11'!$H$622</f>
        <v>0</v>
      </c>
      <c r="O1234" s="190">
        <f>M1234*N1234*('SITE 1'!$W$4+'SITE 1'!$X$4)</f>
        <v>0</v>
      </c>
      <c r="P1234" s="103"/>
      <c r="Q1234" s="82">
        <f>L1234*(K1234+0.5)</f>
        <v>0</v>
      </c>
      <c r="R1234" s="858">
        <f>IF(J1234&gt;49,((J1234/14)*K1234*L1234),(((J1234/14)-1)*K1234*L1234))</f>
        <v>0</v>
      </c>
      <c r="S1234" s="82"/>
      <c r="T1234" s="82"/>
      <c r="U1234" s="82"/>
      <c r="V1234" s="82"/>
      <c r="W1234" s="82"/>
      <c r="X1234" s="82"/>
      <c r="Y1234" s="82"/>
      <c r="Z1234" s="82"/>
      <c r="AA1234" s="82"/>
      <c r="AB1234" s="82"/>
      <c r="AC1234" s="82"/>
      <c r="AD1234" s="82"/>
      <c r="AE1234" s="82"/>
      <c r="AF1234" s="82"/>
      <c r="AG1234" s="82"/>
    </row>
    <row r="1235" spans="1:33" ht="13.8" outlineLevel="1" thickBot="1" x14ac:dyDescent="0.3">
      <c r="A1235" s="796"/>
      <c r="B1235" s="796"/>
      <c r="C1235" s="796"/>
      <c r="D1235" s="796"/>
      <c r="E1235" s="796"/>
      <c r="H1235" s="2681" t="s">
        <v>14</v>
      </c>
      <c r="I1235" s="2682"/>
      <c r="J1235" s="148">
        <f>MAX(J1231:J1234)</f>
        <v>0</v>
      </c>
      <c r="K1235" s="148">
        <f>'SITE 11'!$E$623</f>
        <v>0</v>
      </c>
      <c r="L1235" s="149">
        <f>'SITE 11'!$F$623</f>
        <v>0</v>
      </c>
      <c r="M1235" s="150">
        <f>SUM(M1231:M1234)</f>
        <v>0</v>
      </c>
      <c r="N1235" s="151" t="e">
        <f>'SITE 11'!$H$623</f>
        <v>#DIV/0!</v>
      </c>
      <c r="O1235" s="191">
        <f>SUM(O1231:O1234)</f>
        <v>0</v>
      </c>
      <c r="P1235" s="103">
        <f>(J1234/14)*470</f>
        <v>0</v>
      </c>
      <c r="Q1235" s="93">
        <f>SUM(Q1231:Q1234)</f>
        <v>0</v>
      </c>
      <c r="R1235" s="93">
        <f>SUM(R1231:R1234)</f>
        <v>0</v>
      </c>
      <c r="S1235" s="93">
        <f>'SITE 11'!$C$640</f>
        <v>0</v>
      </c>
      <c r="T1235" s="93" t="e">
        <f>'SITE 11'!$D$640</f>
        <v>#DIV/0!</v>
      </c>
      <c r="U1235" s="93">
        <f>'SITE 11'!$E$640</f>
        <v>0</v>
      </c>
      <c r="V1235" s="93">
        <f>'SITE 11'!$C$658</f>
        <v>0</v>
      </c>
      <c r="W1235" s="93" t="e">
        <f>'SITE 11'!$D$658</f>
        <v>#DIV/0!</v>
      </c>
      <c r="X1235" s="93">
        <f>'SITE 11'!$E$658</f>
        <v>0</v>
      </c>
      <c r="Y1235" s="93">
        <f>'SITE 11'!$C$634</f>
        <v>0</v>
      </c>
      <c r="Z1235" s="93" t="e">
        <f>'SITE 11'!$D$634</f>
        <v>#DIV/0!</v>
      </c>
      <c r="AA1235" s="93">
        <f>'SITE 11'!$E$634</f>
        <v>0</v>
      </c>
      <c r="AB1235" s="93">
        <f>'SITE 11'!$C$664</f>
        <v>0</v>
      </c>
      <c r="AC1235" s="93" t="e">
        <f>'SITE 11'!$D$664</f>
        <v>#DIV/0!</v>
      </c>
      <c r="AD1235" s="93">
        <f>'SITE 11'!$E$664</f>
        <v>0</v>
      </c>
      <c r="AE1235" s="93">
        <f>'SITE 11'!$C$672</f>
        <v>0</v>
      </c>
      <c r="AF1235" s="93" t="e">
        <f>'SITE 11'!$D$672</f>
        <v>#DIV/0!</v>
      </c>
      <c r="AG1235" s="93">
        <f>'SITE 11'!$E$672</f>
        <v>0</v>
      </c>
    </row>
    <row r="1236" spans="1:33" outlineLevel="1" x14ac:dyDescent="0.25">
      <c r="A1236" s="796"/>
      <c r="B1236" s="796"/>
      <c r="C1236" s="796"/>
      <c r="D1236" s="796"/>
      <c r="E1236" s="796"/>
      <c r="P1236" s="206"/>
      <c r="AB1236" s="77" t="e">
        <f>AB1235/L1235</f>
        <v>#DIV/0!</v>
      </c>
      <c r="AE1236" s="77" t="e">
        <f>AE1235/J1234</f>
        <v>#DIV/0!</v>
      </c>
    </row>
    <row r="1237" spans="1:33" ht="39.6" outlineLevel="1" x14ac:dyDescent="0.25">
      <c r="A1237" s="796"/>
      <c r="B1237" s="796"/>
      <c r="C1237" s="796"/>
      <c r="D1237" s="796"/>
      <c r="E1237" s="796"/>
      <c r="H1237" s="104" t="str">
        <f>'SITE 12'!$B$614</f>
        <v xml:space="preserve">APS 3/5 ANS </v>
      </c>
      <c r="I1237" s="83" t="s">
        <v>286</v>
      </c>
      <c r="J1237" s="83" t="s">
        <v>285</v>
      </c>
      <c r="K1237" s="83" t="s">
        <v>284</v>
      </c>
      <c r="L1237" s="83" t="s">
        <v>287</v>
      </c>
      <c r="M1237" s="83" t="s">
        <v>298</v>
      </c>
      <c r="N1237" s="83" t="s">
        <v>289</v>
      </c>
      <c r="O1237" s="83" t="s">
        <v>309</v>
      </c>
      <c r="P1237" s="103" t="s">
        <v>288</v>
      </c>
    </row>
    <row r="1238" spans="1:33" ht="13.8" outlineLevel="1" thickBot="1" x14ac:dyDescent="0.3">
      <c r="A1238" s="796"/>
      <c r="B1238" s="796"/>
      <c r="C1238" s="796"/>
      <c r="D1238" s="796"/>
      <c r="E1238" s="796"/>
      <c r="H1238" s="104" t="str">
        <f>'SITE 12'!$H$614</f>
        <v>SITE 12</v>
      </c>
      <c r="I1238" s="103">
        <f>'SITE 12'!$O$702</f>
        <v>0</v>
      </c>
      <c r="J1238" s="103">
        <f>'SITE 12'!$O$726</f>
        <v>0</v>
      </c>
      <c r="K1238" s="103">
        <f>'SITE 12'!$O$683</f>
        <v>0</v>
      </c>
      <c r="L1238" s="103">
        <f>'SITE 12'!$O$683-'SITE 12'!$O$665</f>
        <v>0</v>
      </c>
      <c r="M1238" s="103">
        <f>'SITE 12'!$O$683-'SITE 12'!$O$665+'SITE 12'!$E$672</f>
        <v>0</v>
      </c>
      <c r="N1238" s="103"/>
      <c r="O1238" s="103"/>
      <c r="P1238" s="103"/>
    </row>
    <row r="1239" spans="1:33" ht="40.200000000000003" outlineLevel="1" thickBot="1" x14ac:dyDescent="0.3">
      <c r="A1239" s="796"/>
      <c r="B1239" s="796"/>
      <c r="C1239" s="796"/>
      <c r="D1239" s="796"/>
      <c r="E1239" s="796"/>
      <c r="H1239" s="2676" t="s">
        <v>224</v>
      </c>
      <c r="I1239" s="2677"/>
      <c r="J1239" s="137" t="s">
        <v>223</v>
      </c>
      <c r="K1239" s="137" t="s">
        <v>152</v>
      </c>
      <c r="L1239" s="137" t="s">
        <v>228</v>
      </c>
      <c r="M1239" s="137" t="s">
        <v>178</v>
      </c>
      <c r="N1239" s="138" t="s">
        <v>2</v>
      </c>
      <c r="O1239" s="177" t="s">
        <v>525</v>
      </c>
      <c r="P1239" s="86" t="s">
        <v>332</v>
      </c>
      <c r="Q1239" s="86" t="s">
        <v>291</v>
      </c>
      <c r="R1239" s="86" t="s">
        <v>292</v>
      </c>
      <c r="S1239" s="81" t="s">
        <v>293</v>
      </c>
      <c r="T1239" s="81" t="s">
        <v>299</v>
      </c>
      <c r="U1239" s="81" t="s">
        <v>300</v>
      </c>
      <c r="V1239" s="81" t="s">
        <v>294</v>
      </c>
      <c r="W1239" s="81" t="s">
        <v>301</v>
      </c>
      <c r="X1239" s="81" t="s">
        <v>302</v>
      </c>
      <c r="Y1239" s="81" t="s">
        <v>296</v>
      </c>
      <c r="Z1239" s="81" t="s">
        <v>303</v>
      </c>
      <c r="AA1239" s="81" t="s">
        <v>304</v>
      </c>
      <c r="AB1239" s="81" t="s">
        <v>297</v>
      </c>
      <c r="AC1239" s="81" t="s">
        <v>305</v>
      </c>
      <c r="AD1239" s="81" t="s">
        <v>306</v>
      </c>
      <c r="AE1239" s="81" t="s">
        <v>295</v>
      </c>
      <c r="AF1239" s="81" t="s">
        <v>307</v>
      </c>
      <c r="AG1239" s="81" t="s">
        <v>308</v>
      </c>
    </row>
    <row r="1240" spans="1:33" ht="13.8" outlineLevel="1" thickBot="1" x14ac:dyDescent="0.3">
      <c r="A1240" s="796"/>
      <c r="B1240" s="796"/>
      <c r="C1240" s="796"/>
      <c r="D1240" s="796"/>
      <c r="E1240" s="796"/>
      <c r="H1240" s="2678" t="s">
        <v>221</v>
      </c>
      <c r="I1240" s="117" t="s">
        <v>153</v>
      </c>
      <c r="J1240" s="139">
        <f>'SITE 12'!$D$619</f>
        <v>0</v>
      </c>
      <c r="K1240" s="139">
        <f>'SITE 12'!$E$619</f>
        <v>0</v>
      </c>
      <c r="L1240" s="139">
        <f>'SITE 12'!$F$619</f>
        <v>0</v>
      </c>
      <c r="M1240" s="140">
        <f>J1240*K1240*L1240</f>
        <v>0</v>
      </c>
      <c r="N1240" s="141">
        <f>'SITE 12'!$H$619</f>
        <v>0</v>
      </c>
      <c r="O1240" s="190">
        <f>M1240*N1240*('SITE 1'!$W$4+'SITE 1'!$X$4)</f>
        <v>0</v>
      </c>
      <c r="P1240" s="103"/>
      <c r="Q1240" s="82">
        <f>L1240*K1240</f>
        <v>0</v>
      </c>
      <c r="R1240" s="858">
        <f>IF(J1240&gt;49,((J1240/14)*K1240*L1240),(((J1240/14)-1)*K1240*L1240))</f>
        <v>0</v>
      </c>
      <c r="S1240" s="82"/>
      <c r="T1240" s="82"/>
      <c r="U1240" s="82"/>
      <c r="V1240" s="82"/>
      <c r="W1240" s="82"/>
      <c r="X1240" s="82"/>
      <c r="Y1240" s="82"/>
      <c r="Z1240" s="82"/>
      <c r="AA1240" s="82"/>
      <c r="AB1240" s="82"/>
      <c r="AC1240" s="82"/>
      <c r="AD1240" s="82"/>
      <c r="AE1240" s="82"/>
      <c r="AF1240" s="82"/>
      <c r="AG1240" s="82"/>
    </row>
    <row r="1241" spans="1:33" ht="13.8" outlineLevel="1" thickBot="1" x14ac:dyDescent="0.3">
      <c r="A1241" s="796"/>
      <c r="B1241" s="796"/>
      <c r="C1241" s="796"/>
      <c r="D1241" s="796"/>
      <c r="E1241" s="796"/>
      <c r="H1241" s="2680"/>
      <c r="I1241" s="142" t="s">
        <v>154</v>
      </c>
      <c r="J1241" s="143">
        <f>'SITE 12'!$D$620</f>
        <v>0</v>
      </c>
      <c r="K1241" s="143">
        <f>'SITE 12'!$E$620</f>
        <v>0</v>
      </c>
      <c r="L1241" s="143">
        <f>'SITE 12'!$F$620</f>
        <v>0</v>
      </c>
      <c r="M1241" s="140">
        <f>J1241*K1241*L1241</f>
        <v>0</v>
      </c>
      <c r="N1241" s="144">
        <f>'SITE 12'!$H$620</f>
        <v>0</v>
      </c>
      <c r="O1241" s="190">
        <f>M1241*N1241*('SITE 1'!$W$4+'SITE 1'!$X$4)</f>
        <v>0</v>
      </c>
      <c r="P1241" s="103"/>
      <c r="Q1241" s="82">
        <f>L1241*(K1241+0.5)</f>
        <v>0</v>
      </c>
      <c r="R1241" s="858">
        <f>IF(J1241&gt;49,((J1241/14)*K1241*L1241),(((J1241/14)-1)*K1241*L1241))</f>
        <v>0</v>
      </c>
      <c r="S1241" s="82"/>
      <c r="T1241" s="82"/>
      <c r="U1241" s="82"/>
      <c r="V1241" s="82"/>
      <c r="W1241" s="82"/>
      <c r="X1241" s="82"/>
      <c r="Y1241" s="82"/>
      <c r="Z1241" s="82"/>
      <c r="AA1241" s="82"/>
      <c r="AB1241" s="82"/>
      <c r="AC1241" s="82"/>
      <c r="AD1241" s="82"/>
      <c r="AE1241" s="82"/>
      <c r="AF1241" s="82"/>
      <c r="AG1241" s="82"/>
    </row>
    <row r="1242" spans="1:33" ht="13.8" outlineLevel="1" thickBot="1" x14ac:dyDescent="0.3">
      <c r="A1242" s="796"/>
      <c r="B1242" s="796"/>
      <c r="C1242" s="796"/>
      <c r="D1242" s="796"/>
      <c r="E1242" s="796"/>
      <c r="H1242" s="2678" t="s">
        <v>222</v>
      </c>
      <c r="I1242" s="145" t="s">
        <v>153</v>
      </c>
      <c r="J1242" s="146">
        <f>'SITE 12'!$D$621</f>
        <v>0</v>
      </c>
      <c r="K1242" s="146">
        <f>'SITE 12'!$E$621</f>
        <v>0</v>
      </c>
      <c r="L1242" s="146">
        <f>'SITE 12'!$F$621</f>
        <v>0</v>
      </c>
      <c r="M1242" s="140">
        <f>J1242*K1242*L1242</f>
        <v>0</v>
      </c>
      <c r="N1242" s="147">
        <f>'SITE 12'!$H$621</f>
        <v>0</v>
      </c>
      <c r="O1242" s="190">
        <f>M1242*N1242*('SITE 1'!$W$4+'SITE 1'!$X$4)</f>
        <v>0</v>
      </c>
      <c r="P1242" s="103"/>
      <c r="Q1242" s="82">
        <f>L1242*K1242</f>
        <v>0</v>
      </c>
      <c r="R1242" s="858">
        <f>IF(J1242&gt;49,((J1242/14)*K1242*L1242),(((J1242/14)-1)*K1242*L1242))</f>
        <v>0</v>
      </c>
      <c r="S1242" s="82"/>
      <c r="T1242" s="82"/>
      <c r="U1242" s="82"/>
      <c r="V1242" s="82"/>
      <c r="W1242" s="82"/>
      <c r="X1242" s="82"/>
      <c r="Y1242" s="82"/>
      <c r="Z1242" s="82"/>
      <c r="AA1242" s="82"/>
      <c r="AB1242" s="82"/>
      <c r="AC1242" s="82"/>
      <c r="AD1242" s="82"/>
      <c r="AE1242" s="82"/>
      <c r="AF1242" s="82"/>
      <c r="AG1242" s="82"/>
    </row>
    <row r="1243" spans="1:33" ht="13.8" outlineLevel="1" thickBot="1" x14ac:dyDescent="0.3">
      <c r="A1243" s="796"/>
      <c r="B1243" s="796"/>
      <c r="C1243" s="796"/>
      <c r="D1243" s="796"/>
      <c r="E1243" s="796"/>
      <c r="H1243" s="2680"/>
      <c r="I1243" s="142" t="s">
        <v>154</v>
      </c>
      <c r="J1243" s="143">
        <f>'SITE 12'!$D$622</f>
        <v>0</v>
      </c>
      <c r="K1243" s="143">
        <f>'SITE 12'!$E$622</f>
        <v>0</v>
      </c>
      <c r="L1243" s="143">
        <f>'SITE 12'!$F$622</f>
        <v>0</v>
      </c>
      <c r="M1243" s="140">
        <f>J1243*K1243*L1243</f>
        <v>0</v>
      </c>
      <c r="N1243" s="144">
        <f>'SITE 12'!$H$622</f>
        <v>0</v>
      </c>
      <c r="O1243" s="190">
        <f>M1243*N1243*('SITE 1'!$W$4+'SITE 1'!$X$4)</f>
        <v>0</v>
      </c>
      <c r="P1243" s="103"/>
      <c r="Q1243" s="82">
        <f>L1243*(K1243+0.5)</f>
        <v>0</v>
      </c>
      <c r="R1243" s="858">
        <f>IF(J1243&gt;49,((J1243/14)*K1243*L1243),(((J1243/14)-1)*K1243*L1243))</f>
        <v>0</v>
      </c>
      <c r="S1243" s="82"/>
      <c r="T1243" s="82"/>
      <c r="U1243" s="82"/>
      <c r="V1243" s="82"/>
      <c r="W1243" s="82"/>
      <c r="X1243" s="82"/>
      <c r="Y1243" s="82"/>
      <c r="Z1243" s="82"/>
      <c r="AA1243" s="82"/>
      <c r="AB1243" s="82"/>
      <c r="AC1243" s="82"/>
      <c r="AD1243" s="82"/>
      <c r="AE1243" s="82"/>
      <c r="AF1243" s="82"/>
      <c r="AG1243" s="82"/>
    </row>
    <row r="1244" spans="1:33" ht="13.8" outlineLevel="1" thickBot="1" x14ac:dyDescent="0.3">
      <c r="A1244" s="796"/>
      <c r="B1244" s="796"/>
      <c r="C1244" s="796"/>
      <c r="D1244" s="796"/>
      <c r="E1244" s="796"/>
      <c r="H1244" s="2681" t="s">
        <v>14</v>
      </c>
      <c r="I1244" s="2682"/>
      <c r="J1244" s="148">
        <f>MAX(J1240:J1243)</f>
        <v>0</v>
      </c>
      <c r="K1244" s="148">
        <f>'SITE 12'!$E$623</f>
        <v>0</v>
      </c>
      <c r="L1244" s="149">
        <f>'SITE 12'!$F$623</f>
        <v>0</v>
      </c>
      <c r="M1244" s="150">
        <f>SUM(M1240:M1243)</f>
        <v>0</v>
      </c>
      <c r="N1244" s="151" t="e">
        <f>'SITE 12'!$H$623</f>
        <v>#DIV/0!</v>
      </c>
      <c r="O1244" s="191">
        <f>SUM(O1240:O1243)</f>
        <v>0</v>
      </c>
      <c r="P1244" s="103">
        <f>(J1243/14)*470</f>
        <v>0</v>
      </c>
      <c r="Q1244" s="93">
        <f>SUM(Q1240:Q1243)</f>
        <v>0</v>
      </c>
      <c r="R1244" s="93">
        <f>SUM(R1240:R1243)</f>
        <v>0</v>
      </c>
      <c r="S1244" s="93">
        <f>'SITE 12'!$C$640</f>
        <v>0</v>
      </c>
      <c r="T1244" s="93" t="e">
        <f>'SITE 12'!$D$640</f>
        <v>#DIV/0!</v>
      </c>
      <c r="U1244" s="93">
        <f>'SITE 12'!$E$640</f>
        <v>0</v>
      </c>
      <c r="V1244" s="93">
        <f>'SITE 12'!$C$658</f>
        <v>0</v>
      </c>
      <c r="W1244" s="93" t="e">
        <f>'SITE 12'!$D$658</f>
        <v>#DIV/0!</v>
      </c>
      <c r="X1244" s="93">
        <f>'SITE 12'!$E$658</f>
        <v>0</v>
      </c>
      <c r="Y1244" s="93">
        <f>'SITE 12'!$C$634</f>
        <v>0</v>
      </c>
      <c r="Z1244" s="93" t="e">
        <f>'SITE 12'!$D$634</f>
        <v>#DIV/0!</v>
      </c>
      <c r="AA1244" s="93">
        <f>'SITE 12'!$E$634</f>
        <v>0</v>
      </c>
      <c r="AB1244" s="93">
        <f>'SITE 12'!$C$664</f>
        <v>0</v>
      </c>
      <c r="AC1244" s="93" t="e">
        <f>'SITE 12'!$D$664</f>
        <v>#DIV/0!</v>
      </c>
      <c r="AD1244" s="93">
        <f>'SITE 12'!$E$664</f>
        <v>0</v>
      </c>
      <c r="AE1244" s="93">
        <f>'SITE 12'!$C$672</f>
        <v>0</v>
      </c>
      <c r="AF1244" s="93" t="e">
        <f>'SITE 12'!$D$672</f>
        <v>#DIV/0!</v>
      </c>
      <c r="AG1244" s="93">
        <f>'SITE 12'!$E$672</f>
        <v>0</v>
      </c>
    </row>
    <row r="1245" spans="1:33" outlineLevel="1" x14ac:dyDescent="0.25">
      <c r="A1245" s="796"/>
      <c r="B1245" s="796"/>
      <c r="C1245" s="796"/>
      <c r="D1245" s="796"/>
      <c r="E1245" s="796"/>
      <c r="P1245" s="206"/>
      <c r="AB1245" s="77" t="e">
        <f>AB1244/L1244</f>
        <v>#DIV/0!</v>
      </c>
      <c r="AE1245" s="77" t="e">
        <f>AE1244/J1243</f>
        <v>#DIV/0!</v>
      </c>
    </row>
    <row r="1246" spans="1:33" ht="39.6" outlineLevel="1" x14ac:dyDescent="0.25">
      <c r="A1246" s="796"/>
      <c r="B1246" s="796"/>
      <c r="C1246" s="796"/>
      <c r="D1246" s="796"/>
      <c r="E1246" s="796"/>
      <c r="H1246" s="104" t="str">
        <f>'SITE 13'!$B$614</f>
        <v xml:space="preserve">APS 3/5 ANS </v>
      </c>
      <c r="I1246" s="83" t="s">
        <v>286</v>
      </c>
      <c r="J1246" s="83" t="s">
        <v>285</v>
      </c>
      <c r="K1246" s="83" t="s">
        <v>284</v>
      </c>
      <c r="L1246" s="83" t="s">
        <v>287</v>
      </c>
      <c r="M1246" s="83" t="s">
        <v>298</v>
      </c>
      <c r="N1246" s="83" t="s">
        <v>289</v>
      </c>
      <c r="O1246" s="83" t="s">
        <v>309</v>
      </c>
      <c r="P1246" s="103" t="s">
        <v>288</v>
      </c>
    </row>
    <row r="1247" spans="1:33" ht="13.8" outlineLevel="1" thickBot="1" x14ac:dyDescent="0.3">
      <c r="A1247" s="796"/>
      <c r="B1247" s="796"/>
      <c r="C1247" s="796"/>
      <c r="D1247" s="796"/>
      <c r="E1247" s="796"/>
      <c r="H1247" s="104" t="str">
        <f>'SITE 13'!$H$614</f>
        <v>SITE 13</v>
      </c>
      <c r="I1247" s="103">
        <f>'SITE 13'!$O$702</f>
        <v>0</v>
      </c>
      <c r="J1247" s="103">
        <f>'SITE 13'!$O$726</f>
        <v>0</v>
      </c>
      <c r="K1247" s="103">
        <f>'SITE 13'!$O$683</f>
        <v>0</v>
      </c>
      <c r="L1247" s="103">
        <f>'SITE 13'!$O$683-'SITE 13'!$O$665</f>
        <v>0</v>
      </c>
      <c r="M1247" s="103">
        <f>'SITE 13'!$O$683-'SITE 13'!$O$665+'SITE 13'!$E$672</f>
        <v>0</v>
      </c>
      <c r="N1247" s="103"/>
      <c r="O1247" s="103"/>
      <c r="P1247" s="103"/>
    </row>
    <row r="1248" spans="1:33" ht="40.200000000000003" outlineLevel="1" thickBot="1" x14ac:dyDescent="0.3">
      <c r="A1248" s="796"/>
      <c r="B1248" s="796"/>
      <c r="C1248" s="796"/>
      <c r="D1248" s="796"/>
      <c r="E1248" s="796"/>
      <c r="H1248" s="2676" t="s">
        <v>224</v>
      </c>
      <c r="I1248" s="2677"/>
      <c r="J1248" s="137" t="s">
        <v>223</v>
      </c>
      <c r="K1248" s="137" t="s">
        <v>152</v>
      </c>
      <c r="L1248" s="137" t="s">
        <v>228</v>
      </c>
      <c r="M1248" s="137" t="s">
        <v>178</v>
      </c>
      <c r="N1248" s="138" t="s">
        <v>2</v>
      </c>
      <c r="O1248" s="177" t="s">
        <v>525</v>
      </c>
      <c r="P1248" s="86" t="s">
        <v>332</v>
      </c>
      <c r="Q1248" s="86" t="s">
        <v>291</v>
      </c>
      <c r="R1248" s="86" t="s">
        <v>292</v>
      </c>
      <c r="S1248" s="81" t="s">
        <v>293</v>
      </c>
      <c r="T1248" s="81" t="s">
        <v>299</v>
      </c>
      <c r="U1248" s="81" t="s">
        <v>300</v>
      </c>
      <c r="V1248" s="81" t="s">
        <v>294</v>
      </c>
      <c r="W1248" s="81" t="s">
        <v>301</v>
      </c>
      <c r="X1248" s="81" t="s">
        <v>302</v>
      </c>
      <c r="Y1248" s="81" t="s">
        <v>296</v>
      </c>
      <c r="Z1248" s="81" t="s">
        <v>303</v>
      </c>
      <c r="AA1248" s="81" t="s">
        <v>304</v>
      </c>
      <c r="AB1248" s="81" t="s">
        <v>297</v>
      </c>
      <c r="AC1248" s="81" t="s">
        <v>305</v>
      </c>
      <c r="AD1248" s="81" t="s">
        <v>306</v>
      </c>
      <c r="AE1248" s="81" t="s">
        <v>295</v>
      </c>
      <c r="AF1248" s="81" t="s">
        <v>307</v>
      </c>
      <c r="AG1248" s="81" t="s">
        <v>308</v>
      </c>
    </row>
    <row r="1249" spans="1:33" ht="13.8" outlineLevel="1" thickBot="1" x14ac:dyDescent="0.3">
      <c r="A1249" s="796"/>
      <c r="B1249" s="796"/>
      <c r="C1249" s="796"/>
      <c r="D1249" s="796"/>
      <c r="E1249" s="796"/>
      <c r="H1249" s="2678" t="s">
        <v>221</v>
      </c>
      <c r="I1249" s="117" t="s">
        <v>153</v>
      </c>
      <c r="J1249" s="139">
        <f>'SITE 13'!$D$619</f>
        <v>0</v>
      </c>
      <c r="K1249" s="139">
        <f>'SITE 13'!$E$619</f>
        <v>0</v>
      </c>
      <c r="L1249" s="139">
        <f>'SITE 13'!$F$619</f>
        <v>0</v>
      </c>
      <c r="M1249" s="140">
        <f>J1249*K1249*L1249</f>
        <v>0</v>
      </c>
      <c r="N1249" s="141">
        <f>'SITE 13'!$H$619</f>
        <v>0</v>
      </c>
      <c r="O1249" s="190">
        <f>M1249*N1249*('SITE 1'!$W$4+'SITE 1'!$X$4)</f>
        <v>0</v>
      </c>
      <c r="P1249" s="103"/>
      <c r="Q1249" s="82">
        <f>L1249*K1249</f>
        <v>0</v>
      </c>
      <c r="R1249" s="858">
        <f>IF(J1249&gt;49,((J1249/14)*K1249*L1249),(((J1249/14)-1)*K1249*L1249))</f>
        <v>0</v>
      </c>
      <c r="S1249" s="82"/>
      <c r="T1249" s="82"/>
      <c r="U1249" s="82"/>
      <c r="V1249" s="82"/>
      <c r="W1249" s="82"/>
      <c r="X1249" s="82"/>
      <c r="Y1249" s="82"/>
      <c r="Z1249" s="82"/>
      <c r="AA1249" s="82"/>
      <c r="AB1249" s="82"/>
      <c r="AC1249" s="82"/>
      <c r="AD1249" s="82"/>
      <c r="AE1249" s="82"/>
      <c r="AF1249" s="82"/>
      <c r="AG1249" s="82"/>
    </row>
    <row r="1250" spans="1:33" ht="13.8" outlineLevel="1" thickBot="1" x14ac:dyDescent="0.3">
      <c r="A1250" s="796"/>
      <c r="B1250" s="796"/>
      <c r="C1250" s="796"/>
      <c r="D1250" s="796"/>
      <c r="E1250" s="796"/>
      <c r="H1250" s="2680"/>
      <c r="I1250" s="142" t="s">
        <v>154</v>
      </c>
      <c r="J1250" s="143">
        <f>'SITE 13'!$D$620</f>
        <v>0</v>
      </c>
      <c r="K1250" s="143">
        <f>'SITE 13'!$E$620</f>
        <v>0</v>
      </c>
      <c r="L1250" s="143">
        <f>'SITE 13'!$F$620</f>
        <v>0</v>
      </c>
      <c r="M1250" s="140">
        <f>J1250*K1250*L1250</f>
        <v>0</v>
      </c>
      <c r="N1250" s="144">
        <f>'SITE 13'!$H$620</f>
        <v>0</v>
      </c>
      <c r="O1250" s="190">
        <f>M1250*N1250*('SITE 1'!$W$4+'SITE 1'!$X$4)</f>
        <v>0</v>
      </c>
      <c r="P1250" s="103"/>
      <c r="Q1250" s="82">
        <f>L1250*(K1250+0.5)</f>
        <v>0</v>
      </c>
      <c r="R1250" s="858">
        <f>IF(J1250&gt;49,((J1250/14)*K1250*L1250),(((J1250/14)-1)*K1250*L1250))</f>
        <v>0</v>
      </c>
      <c r="S1250" s="82"/>
      <c r="T1250" s="82"/>
      <c r="U1250" s="82"/>
      <c r="V1250" s="82"/>
      <c r="W1250" s="82"/>
      <c r="X1250" s="82"/>
      <c r="Y1250" s="82"/>
      <c r="Z1250" s="82"/>
      <c r="AA1250" s="82"/>
      <c r="AB1250" s="82"/>
      <c r="AC1250" s="82"/>
      <c r="AD1250" s="82"/>
      <c r="AE1250" s="82"/>
      <c r="AF1250" s="82"/>
      <c r="AG1250" s="82"/>
    </row>
    <row r="1251" spans="1:33" ht="13.8" outlineLevel="1" thickBot="1" x14ac:dyDescent="0.3">
      <c r="A1251" s="796"/>
      <c r="B1251" s="796"/>
      <c r="C1251" s="796"/>
      <c r="D1251" s="796"/>
      <c r="E1251" s="796"/>
      <c r="H1251" s="2678" t="s">
        <v>222</v>
      </c>
      <c r="I1251" s="145" t="s">
        <v>153</v>
      </c>
      <c r="J1251" s="146">
        <f>'SITE 13'!$D$621</f>
        <v>0</v>
      </c>
      <c r="K1251" s="146">
        <f>'SITE 13'!$E$621</f>
        <v>0</v>
      </c>
      <c r="L1251" s="146">
        <f>'SITE 13'!$F$621</f>
        <v>0</v>
      </c>
      <c r="M1251" s="140">
        <f>J1251*K1251*L1251</f>
        <v>0</v>
      </c>
      <c r="N1251" s="147">
        <f>'SITE 13'!$H$621</f>
        <v>0</v>
      </c>
      <c r="O1251" s="190">
        <f>M1251*N1251*('SITE 1'!$W$4+'SITE 1'!$X$4)</f>
        <v>0</v>
      </c>
      <c r="P1251" s="103"/>
      <c r="Q1251" s="82">
        <f>L1251*K1251</f>
        <v>0</v>
      </c>
      <c r="R1251" s="858">
        <f>IF(J1251&gt;49,((J1251/14)*K1251*L1251),(((J1251/14)-1)*K1251*L1251))</f>
        <v>0</v>
      </c>
      <c r="S1251" s="82"/>
      <c r="T1251" s="82"/>
      <c r="U1251" s="82"/>
      <c r="V1251" s="82"/>
      <c r="W1251" s="82"/>
      <c r="X1251" s="82"/>
      <c r="Y1251" s="82"/>
      <c r="Z1251" s="82"/>
      <c r="AA1251" s="82"/>
      <c r="AB1251" s="82"/>
      <c r="AC1251" s="82"/>
      <c r="AD1251" s="82"/>
      <c r="AE1251" s="82"/>
      <c r="AF1251" s="82"/>
      <c r="AG1251" s="82"/>
    </row>
    <row r="1252" spans="1:33" ht="13.8" outlineLevel="1" thickBot="1" x14ac:dyDescent="0.3">
      <c r="A1252" s="796"/>
      <c r="B1252" s="796"/>
      <c r="C1252" s="796"/>
      <c r="D1252" s="796"/>
      <c r="E1252" s="796"/>
      <c r="H1252" s="2680"/>
      <c r="I1252" s="142" t="s">
        <v>154</v>
      </c>
      <c r="J1252" s="143">
        <f>'SITE 13'!$D$622</f>
        <v>0</v>
      </c>
      <c r="K1252" s="143">
        <f>'SITE 13'!$E$622</f>
        <v>0</v>
      </c>
      <c r="L1252" s="143">
        <f>'SITE 13'!$F$622</f>
        <v>0</v>
      </c>
      <c r="M1252" s="140">
        <f>J1252*K1252*L1252</f>
        <v>0</v>
      </c>
      <c r="N1252" s="144">
        <f>'SITE 13'!$H$622</f>
        <v>0</v>
      </c>
      <c r="O1252" s="190">
        <f>M1252*N1252*('SITE 1'!$W$4+'SITE 1'!$X$4)</f>
        <v>0</v>
      </c>
      <c r="P1252" s="103"/>
      <c r="Q1252" s="82">
        <f>L1252*(K1252+0.5)</f>
        <v>0</v>
      </c>
      <c r="R1252" s="858">
        <f>IF(J1252&gt;49,((J1252/14)*K1252*L1252),(((J1252/14)-1)*K1252*L1252))</f>
        <v>0</v>
      </c>
      <c r="S1252" s="82"/>
      <c r="T1252" s="82"/>
      <c r="U1252" s="82"/>
      <c r="V1252" s="82"/>
      <c r="W1252" s="82"/>
      <c r="X1252" s="82"/>
      <c r="Y1252" s="82"/>
      <c r="Z1252" s="82"/>
      <c r="AA1252" s="82"/>
      <c r="AB1252" s="82"/>
      <c r="AC1252" s="82"/>
      <c r="AD1252" s="82"/>
      <c r="AE1252" s="82"/>
      <c r="AF1252" s="82"/>
      <c r="AG1252" s="82"/>
    </row>
    <row r="1253" spans="1:33" ht="13.8" outlineLevel="1" thickBot="1" x14ac:dyDescent="0.3">
      <c r="A1253" s="796"/>
      <c r="B1253" s="796"/>
      <c r="C1253" s="796"/>
      <c r="D1253" s="796"/>
      <c r="E1253" s="796"/>
      <c r="H1253" s="2681" t="s">
        <v>14</v>
      </c>
      <c r="I1253" s="2682"/>
      <c r="J1253" s="148">
        <f>MAX(J1249:J1252)</f>
        <v>0</v>
      </c>
      <c r="K1253" s="148">
        <f>'SITE 13'!$E$623</f>
        <v>0</v>
      </c>
      <c r="L1253" s="149">
        <f>'SITE 13'!$F$623</f>
        <v>0</v>
      </c>
      <c r="M1253" s="150">
        <f>SUM(M1249:M1252)</f>
        <v>0</v>
      </c>
      <c r="N1253" s="151" t="e">
        <f>'SITE 13'!$H$623</f>
        <v>#DIV/0!</v>
      </c>
      <c r="O1253" s="191">
        <f>SUM(O1249:O1252)</f>
        <v>0</v>
      </c>
      <c r="P1253" s="103">
        <f>(J1252/14)*470</f>
        <v>0</v>
      </c>
      <c r="Q1253" s="93">
        <f>SUM(Q1249:Q1252)</f>
        <v>0</v>
      </c>
      <c r="R1253" s="93">
        <f>SUM(R1249:R1252)</f>
        <v>0</v>
      </c>
      <c r="S1253" s="93">
        <f>'SITE 13'!$C$640</f>
        <v>0</v>
      </c>
      <c r="T1253" s="93" t="e">
        <f>'SITE 13'!$D$640</f>
        <v>#DIV/0!</v>
      </c>
      <c r="U1253" s="93">
        <f>'SITE 13'!$E$640</f>
        <v>0</v>
      </c>
      <c r="V1253" s="93">
        <f>'SITE 13'!$C$658</f>
        <v>0</v>
      </c>
      <c r="W1253" s="93" t="e">
        <f>'SITE 13'!$D$658</f>
        <v>#DIV/0!</v>
      </c>
      <c r="X1253" s="93">
        <f>'SITE 13'!$E$658</f>
        <v>0</v>
      </c>
      <c r="Y1253" s="93">
        <f>'SITE 13'!$C$634</f>
        <v>0</v>
      </c>
      <c r="Z1253" s="93" t="e">
        <f>'SITE 13'!$D$634</f>
        <v>#DIV/0!</v>
      </c>
      <c r="AA1253" s="93">
        <f>'SITE 13'!$E$634</f>
        <v>0</v>
      </c>
      <c r="AB1253" s="93">
        <f>'SITE 13'!$C$664</f>
        <v>0</v>
      </c>
      <c r="AC1253" s="93" t="e">
        <f>'SITE 13'!$D$664</f>
        <v>#DIV/0!</v>
      </c>
      <c r="AD1253" s="93">
        <f>'SITE 13'!$E$664</f>
        <v>0</v>
      </c>
      <c r="AE1253" s="93">
        <f>'SITE 13'!$C$672</f>
        <v>0</v>
      </c>
      <c r="AF1253" s="93" t="e">
        <f>'SITE 13'!$D$672</f>
        <v>#DIV/0!</v>
      </c>
      <c r="AG1253" s="93">
        <f>'SITE 13'!$E$672</f>
        <v>0</v>
      </c>
    </row>
    <row r="1254" spans="1:33" outlineLevel="1" x14ac:dyDescent="0.25">
      <c r="A1254" s="796"/>
      <c r="B1254" s="796"/>
      <c r="C1254" s="796"/>
      <c r="D1254" s="796"/>
      <c r="E1254" s="796"/>
      <c r="P1254" s="206"/>
      <c r="AB1254" s="77" t="e">
        <f>AB1253/L1253</f>
        <v>#DIV/0!</v>
      </c>
      <c r="AE1254" s="77" t="e">
        <f>AE1253/J1252</f>
        <v>#DIV/0!</v>
      </c>
    </row>
    <row r="1255" spans="1:33" ht="39.6" outlineLevel="1" x14ac:dyDescent="0.25">
      <c r="A1255" s="796"/>
      <c r="B1255" s="796"/>
      <c r="C1255" s="796"/>
      <c r="D1255" s="796"/>
      <c r="E1255" s="796"/>
      <c r="H1255" s="104" t="str">
        <f>'SITE 14'!$B$614</f>
        <v xml:space="preserve">APS 3/5 ANS </v>
      </c>
      <c r="I1255" s="83" t="s">
        <v>286</v>
      </c>
      <c r="J1255" s="83" t="s">
        <v>285</v>
      </c>
      <c r="K1255" s="83" t="s">
        <v>284</v>
      </c>
      <c r="L1255" s="83" t="s">
        <v>287</v>
      </c>
      <c r="M1255" s="83" t="s">
        <v>298</v>
      </c>
      <c r="N1255" s="83" t="s">
        <v>289</v>
      </c>
      <c r="O1255" s="83" t="s">
        <v>309</v>
      </c>
      <c r="P1255" s="103" t="s">
        <v>288</v>
      </c>
    </row>
    <row r="1256" spans="1:33" ht="13.8" outlineLevel="1" thickBot="1" x14ac:dyDescent="0.3">
      <c r="A1256" s="796"/>
      <c r="B1256" s="796"/>
      <c r="C1256" s="796"/>
      <c r="D1256" s="796"/>
      <c r="E1256" s="796"/>
      <c r="H1256" s="104" t="str">
        <f>'SITE 14'!$H$614</f>
        <v>SITE 14</v>
      </c>
      <c r="I1256" s="103">
        <f>'SITE 14'!$O$702</f>
        <v>0</v>
      </c>
      <c r="J1256" s="103">
        <f>'SITE 14'!$O$726</f>
        <v>0</v>
      </c>
      <c r="K1256" s="103">
        <f>'SITE 14'!$O$683</f>
        <v>0</v>
      </c>
      <c r="L1256" s="103">
        <f>'SITE 14'!$O$683-'SITE 14'!$O$665</f>
        <v>0</v>
      </c>
      <c r="M1256" s="103">
        <f>'SITE 14'!$O$683-'SITE 14'!$O$665+'SITE 14'!$E$672</f>
        <v>0</v>
      </c>
      <c r="N1256" s="103"/>
      <c r="O1256" s="103"/>
      <c r="P1256" s="103"/>
    </row>
    <row r="1257" spans="1:33" ht="40.200000000000003" outlineLevel="1" thickBot="1" x14ac:dyDescent="0.3">
      <c r="A1257" s="796"/>
      <c r="B1257" s="796"/>
      <c r="C1257" s="796"/>
      <c r="D1257" s="796"/>
      <c r="E1257" s="796"/>
      <c r="H1257" s="2676" t="s">
        <v>224</v>
      </c>
      <c r="I1257" s="2677"/>
      <c r="J1257" s="137" t="s">
        <v>223</v>
      </c>
      <c r="K1257" s="137" t="s">
        <v>152</v>
      </c>
      <c r="L1257" s="137" t="s">
        <v>228</v>
      </c>
      <c r="M1257" s="137" t="s">
        <v>178</v>
      </c>
      <c r="N1257" s="138" t="s">
        <v>2</v>
      </c>
      <c r="O1257" s="177" t="s">
        <v>525</v>
      </c>
      <c r="P1257" s="86" t="s">
        <v>332</v>
      </c>
      <c r="Q1257" s="86" t="s">
        <v>291</v>
      </c>
      <c r="R1257" s="86" t="s">
        <v>292</v>
      </c>
      <c r="S1257" s="81" t="s">
        <v>293</v>
      </c>
      <c r="T1257" s="81" t="s">
        <v>299</v>
      </c>
      <c r="U1257" s="81" t="s">
        <v>300</v>
      </c>
      <c r="V1257" s="81" t="s">
        <v>294</v>
      </c>
      <c r="W1257" s="81" t="s">
        <v>301</v>
      </c>
      <c r="X1257" s="81" t="s">
        <v>302</v>
      </c>
      <c r="Y1257" s="81" t="s">
        <v>296</v>
      </c>
      <c r="Z1257" s="81" t="s">
        <v>303</v>
      </c>
      <c r="AA1257" s="81" t="s">
        <v>304</v>
      </c>
      <c r="AB1257" s="81" t="s">
        <v>297</v>
      </c>
      <c r="AC1257" s="81" t="s">
        <v>305</v>
      </c>
      <c r="AD1257" s="81" t="s">
        <v>306</v>
      </c>
      <c r="AE1257" s="81" t="s">
        <v>295</v>
      </c>
      <c r="AF1257" s="81" t="s">
        <v>307</v>
      </c>
      <c r="AG1257" s="81" t="s">
        <v>308</v>
      </c>
    </row>
    <row r="1258" spans="1:33" ht="13.8" outlineLevel="1" thickBot="1" x14ac:dyDescent="0.3">
      <c r="A1258" s="796"/>
      <c r="B1258" s="796"/>
      <c r="C1258" s="796"/>
      <c r="D1258" s="796"/>
      <c r="E1258" s="796"/>
      <c r="H1258" s="2678" t="s">
        <v>221</v>
      </c>
      <c r="I1258" s="117" t="s">
        <v>153</v>
      </c>
      <c r="J1258" s="139">
        <f>'SITE 14'!$D$619</f>
        <v>0</v>
      </c>
      <c r="K1258" s="139">
        <f>'SITE 14'!$E$619</f>
        <v>0</v>
      </c>
      <c r="L1258" s="139">
        <f>'SITE 14'!$F$619</f>
        <v>0</v>
      </c>
      <c r="M1258" s="140">
        <f>J1258*K1258*L1258</f>
        <v>0</v>
      </c>
      <c r="N1258" s="141">
        <f>'SITE 14'!$H$619</f>
        <v>0</v>
      </c>
      <c r="O1258" s="190">
        <f>M1258*N1258*('SITE 1'!$W$4+'SITE 1'!$X$4)</f>
        <v>0</v>
      </c>
      <c r="P1258" s="103"/>
      <c r="Q1258" s="82">
        <f>L1258*K1258</f>
        <v>0</v>
      </c>
      <c r="R1258" s="858">
        <f>IF(J1258&gt;49,((J1258/14)*K1258*L1258),(((J1258/14)-1)*K1258*L1258))</f>
        <v>0</v>
      </c>
      <c r="S1258" s="82"/>
      <c r="T1258" s="82"/>
      <c r="U1258" s="82"/>
      <c r="V1258" s="82"/>
      <c r="W1258" s="82"/>
      <c r="X1258" s="82"/>
      <c r="Y1258" s="82"/>
      <c r="Z1258" s="82"/>
      <c r="AA1258" s="82"/>
      <c r="AB1258" s="82"/>
      <c r="AC1258" s="82"/>
      <c r="AD1258" s="82"/>
      <c r="AE1258" s="82"/>
      <c r="AF1258" s="82"/>
      <c r="AG1258" s="82"/>
    </row>
    <row r="1259" spans="1:33" ht="13.8" outlineLevel="1" thickBot="1" x14ac:dyDescent="0.3">
      <c r="A1259" s="796"/>
      <c r="B1259" s="796"/>
      <c r="C1259" s="796"/>
      <c r="D1259" s="796"/>
      <c r="E1259" s="796"/>
      <c r="H1259" s="2680"/>
      <c r="I1259" s="142" t="s">
        <v>154</v>
      </c>
      <c r="J1259" s="143">
        <f>'SITE 14'!$D$620</f>
        <v>0</v>
      </c>
      <c r="K1259" s="143">
        <f>'SITE 14'!$E$620</f>
        <v>0</v>
      </c>
      <c r="L1259" s="143">
        <f>'SITE 14'!$F$620</f>
        <v>0</v>
      </c>
      <c r="M1259" s="140">
        <f>J1259*K1259*L1259</f>
        <v>0</v>
      </c>
      <c r="N1259" s="144">
        <f>'SITE 14'!$H$620</f>
        <v>0</v>
      </c>
      <c r="O1259" s="190">
        <f>M1259*N1259*('SITE 1'!$W$4+'SITE 1'!$X$4)</f>
        <v>0</v>
      </c>
      <c r="P1259" s="103"/>
      <c r="Q1259" s="82">
        <f>L1259*(K1259+0.5)</f>
        <v>0</v>
      </c>
      <c r="R1259" s="858">
        <f>IF(J1259&gt;49,((J1259/14)*K1259*L1259),(((J1259/14)-1)*K1259*L1259))</f>
        <v>0</v>
      </c>
      <c r="S1259" s="82"/>
      <c r="T1259" s="82"/>
      <c r="U1259" s="82"/>
      <c r="V1259" s="82"/>
      <c r="W1259" s="82"/>
      <c r="X1259" s="82"/>
      <c r="Y1259" s="82"/>
      <c r="Z1259" s="82"/>
      <c r="AA1259" s="82"/>
      <c r="AB1259" s="82"/>
      <c r="AC1259" s="82"/>
      <c r="AD1259" s="82"/>
      <c r="AE1259" s="82"/>
      <c r="AF1259" s="82"/>
      <c r="AG1259" s="82"/>
    </row>
    <row r="1260" spans="1:33" ht="13.8" outlineLevel="1" thickBot="1" x14ac:dyDescent="0.3">
      <c r="A1260" s="796"/>
      <c r="B1260" s="796"/>
      <c r="C1260" s="796"/>
      <c r="D1260" s="796"/>
      <c r="E1260" s="796"/>
      <c r="H1260" s="2678" t="s">
        <v>222</v>
      </c>
      <c r="I1260" s="145" t="s">
        <v>153</v>
      </c>
      <c r="J1260" s="146">
        <f>'SITE 14'!$D$621</f>
        <v>0</v>
      </c>
      <c r="K1260" s="146">
        <f>'SITE 14'!$E$621</f>
        <v>0</v>
      </c>
      <c r="L1260" s="146">
        <f>'SITE 14'!$F$621</f>
        <v>0</v>
      </c>
      <c r="M1260" s="140">
        <f>J1260*K1260*L1260</f>
        <v>0</v>
      </c>
      <c r="N1260" s="147">
        <f>'SITE 14'!$H$621</f>
        <v>0</v>
      </c>
      <c r="O1260" s="190">
        <f>M1260*N1260*('SITE 1'!$W$4+'SITE 1'!$X$4)</f>
        <v>0</v>
      </c>
      <c r="P1260" s="103"/>
      <c r="Q1260" s="82">
        <f>L1260*K1260</f>
        <v>0</v>
      </c>
      <c r="R1260" s="858">
        <f>IF(J1260&gt;49,((J1260/14)*K1260*L1260),(((J1260/14)-1)*K1260*L1260))</f>
        <v>0</v>
      </c>
      <c r="S1260" s="82"/>
      <c r="T1260" s="82"/>
      <c r="U1260" s="82"/>
      <c r="V1260" s="82"/>
      <c r="W1260" s="82"/>
      <c r="X1260" s="82"/>
      <c r="Y1260" s="82"/>
      <c r="Z1260" s="82"/>
      <c r="AA1260" s="82"/>
      <c r="AB1260" s="82"/>
      <c r="AC1260" s="82"/>
      <c r="AD1260" s="82"/>
      <c r="AE1260" s="82"/>
      <c r="AF1260" s="82"/>
      <c r="AG1260" s="82"/>
    </row>
    <row r="1261" spans="1:33" ht="13.8" outlineLevel="1" thickBot="1" x14ac:dyDescent="0.3">
      <c r="A1261" s="796"/>
      <c r="B1261" s="796"/>
      <c r="C1261" s="796"/>
      <c r="D1261" s="796"/>
      <c r="E1261" s="796"/>
      <c r="H1261" s="2680"/>
      <c r="I1261" s="142" t="s">
        <v>154</v>
      </c>
      <c r="J1261" s="143">
        <f>'SITE 14'!$D$622</f>
        <v>0</v>
      </c>
      <c r="K1261" s="143">
        <f>'SITE 14'!$E$622</f>
        <v>0</v>
      </c>
      <c r="L1261" s="143">
        <f>'SITE 14'!$F$622</f>
        <v>0</v>
      </c>
      <c r="M1261" s="140">
        <f>J1261*K1261*L1261</f>
        <v>0</v>
      </c>
      <c r="N1261" s="144">
        <f>'SITE 14'!$H$622</f>
        <v>0</v>
      </c>
      <c r="O1261" s="190">
        <f>M1261*N1261*('SITE 1'!$W$4+'SITE 1'!$X$4)</f>
        <v>0</v>
      </c>
      <c r="P1261" s="103"/>
      <c r="Q1261" s="82">
        <f>L1261*(K1261+0.5)</f>
        <v>0</v>
      </c>
      <c r="R1261" s="858">
        <f>IF(J1261&gt;49,((J1261/14)*K1261*L1261),(((J1261/14)-1)*K1261*L1261))</f>
        <v>0</v>
      </c>
      <c r="S1261" s="82"/>
      <c r="T1261" s="82"/>
      <c r="U1261" s="82"/>
      <c r="V1261" s="82"/>
      <c r="W1261" s="82"/>
      <c r="X1261" s="82"/>
      <c r="Y1261" s="82"/>
      <c r="Z1261" s="82"/>
      <c r="AA1261" s="82"/>
      <c r="AB1261" s="82"/>
      <c r="AC1261" s="82"/>
      <c r="AD1261" s="82"/>
      <c r="AE1261" s="82"/>
      <c r="AF1261" s="82"/>
      <c r="AG1261" s="82"/>
    </row>
    <row r="1262" spans="1:33" ht="13.8" outlineLevel="1" thickBot="1" x14ac:dyDescent="0.3">
      <c r="A1262" s="796"/>
      <c r="B1262" s="796"/>
      <c r="C1262" s="796"/>
      <c r="D1262" s="796"/>
      <c r="E1262" s="796"/>
      <c r="H1262" s="2681" t="s">
        <v>14</v>
      </c>
      <c r="I1262" s="2682"/>
      <c r="J1262" s="148">
        <f>MAX(J1258:J1261)</f>
        <v>0</v>
      </c>
      <c r="K1262" s="148">
        <f>'SITE 14'!$E$623</f>
        <v>0</v>
      </c>
      <c r="L1262" s="149">
        <f>'SITE 14'!$F$623</f>
        <v>0</v>
      </c>
      <c r="M1262" s="150">
        <f>SUM(M1258:M1261)</f>
        <v>0</v>
      </c>
      <c r="N1262" s="151" t="e">
        <f>'SITE 14'!$H$623</f>
        <v>#DIV/0!</v>
      </c>
      <c r="O1262" s="191">
        <f>SUM(O1258:O1261)</f>
        <v>0</v>
      </c>
      <c r="P1262" s="103">
        <f>(J1261/14)*470</f>
        <v>0</v>
      </c>
      <c r="Q1262" s="93">
        <f>SUM(Q1258:Q1261)</f>
        <v>0</v>
      </c>
      <c r="R1262" s="93">
        <f>SUM(R1258:R1261)</f>
        <v>0</v>
      </c>
      <c r="S1262" s="93">
        <f>'SITE 14'!$C$640</f>
        <v>0</v>
      </c>
      <c r="T1262" s="93" t="e">
        <f>'SITE 14'!$D$640</f>
        <v>#DIV/0!</v>
      </c>
      <c r="U1262" s="93">
        <f>'SITE 14'!$E$640</f>
        <v>0</v>
      </c>
      <c r="V1262" s="93">
        <f>'SITE 14'!$C$658</f>
        <v>0</v>
      </c>
      <c r="W1262" s="93" t="e">
        <f>'SITE 14'!$D$658</f>
        <v>#DIV/0!</v>
      </c>
      <c r="X1262" s="93">
        <f>'SITE 14'!$E$658</f>
        <v>0</v>
      </c>
      <c r="Y1262" s="93">
        <f>'SITE 14'!$C$634</f>
        <v>0</v>
      </c>
      <c r="Z1262" s="93" t="e">
        <f>'SITE 14'!$D$634</f>
        <v>#DIV/0!</v>
      </c>
      <c r="AA1262" s="93">
        <f>'SITE 14'!$E$634</f>
        <v>0</v>
      </c>
      <c r="AB1262" s="93">
        <f>'SITE 14'!$C$664</f>
        <v>0</v>
      </c>
      <c r="AC1262" s="93" t="e">
        <f>'SITE 14'!$D$664</f>
        <v>#DIV/0!</v>
      </c>
      <c r="AD1262" s="93">
        <f>'SITE 14'!$E$664</f>
        <v>0</v>
      </c>
      <c r="AE1262" s="93">
        <f>'SITE 14'!$C$672</f>
        <v>0</v>
      </c>
      <c r="AF1262" s="93" t="e">
        <f>'SITE 14'!$D$672</f>
        <v>#DIV/0!</v>
      </c>
      <c r="AG1262" s="93">
        <f>'SITE 14'!$E$672</f>
        <v>0</v>
      </c>
    </row>
    <row r="1263" spans="1:33" outlineLevel="1" x14ac:dyDescent="0.25">
      <c r="A1263" s="796"/>
      <c r="B1263" s="796"/>
      <c r="C1263" s="796"/>
      <c r="D1263" s="796"/>
      <c r="E1263" s="796"/>
      <c r="P1263" s="206"/>
      <c r="AB1263" s="77" t="e">
        <f>AB1262/L1262</f>
        <v>#DIV/0!</v>
      </c>
      <c r="AE1263" s="77" t="e">
        <f>AE1262/J1261</f>
        <v>#DIV/0!</v>
      </c>
    </row>
    <row r="1264" spans="1:33" ht="39.6" outlineLevel="1" x14ac:dyDescent="0.25">
      <c r="A1264" s="796"/>
      <c r="B1264" s="796"/>
      <c r="C1264" s="796"/>
      <c r="D1264" s="796"/>
      <c r="E1264" s="796"/>
      <c r="H1264" s="104" t="str">
        <f>'SITE 15'!$B$614</f>
        <v xml:space="preserve">APS 3/5 ANS </v>
      </c>
      <c r="I1264" s="83" t="s">
        <v>286</v>
      </c>
      <c r="J1264" s="83" t="s">
        <v>285</v>
      </c>
      <c r="K1264" s="83" t="s">
        <v>284</v>
      </c>
      <c r="L1264" s="83" t="s">
        <v>287</v>
      </c>
      <c r="M1264" s="83" t="s">
        <v>298</v>
      </c>
      <c r="N1264" s="83" t="s">
        <v>289</v>
      </c>
      <c r="O1264" s="83" t="s">
        <v>309</v>
      </c>
      <c r="P1264" s="103" t="s">
        <v>288</v>
      </c>
    </row>
    <row r="1265" spans="1:33" ht="13.8" outlineLevel="1" thickBot="1" x14ac:dyDescent="0.3">
      <c r="A1265" s="796"/>
      <c r="B1265" s="796"/>
      <c r="C1265" s="796"/>
      <c r="D1265" s="796"/>
      <c r="E1265" s="796"/>
      <c r="H1265" s="104" t="str">
        <f>'SITE 15'!$H$614</f>
        <v>SITE 15</v>
      </c>
      <c r="I1265" s="103">
        <f>'SITE 15'!$O$702</f>
        <v>0</v>
      </c>
      <c r="J1265" s="103">
        <f>'SITE 15'!$O$726</f>
        <v>0</v>
      </c>
      <c r="K1265" s="103">
        <f>'SITE 15'!$O$683</f>
        <v>0</v>
      </c>
      <c r="L1265" s="103">
        <f>'SITE 15'!$O$683-'SITE 15'!$O$665</f>
        <v>0</v>
      </c>
      <c r="M1265" s="103">
        <f>'SITE 15'!$O$683-'SITE 15'!$O$665+'SITE 15'!$E$672</f>
        <v>0</v>
      </c>
      <c r="N1265" s="103"/>
      <c r="O1265" s="103"/>
      <c r="P1265" s="103"/>
    </row>
    <row r="1266" spans="1:33" ht="40.200000000000003" outlineLevel="1" thickBot="1" x14ac:dyDescent="0.3">
      <c r="A1266" s="796"/>
      <c r="B1266" s="796"/>
      <c r="C1266" s="796"/>
      <c r="D1266" s="796"/>
      <c r="E1266" s="796"/>
      <c r="H1266" s="2676" t="s">
        <v>224</v>
      </c>
      <c r="I1266" s="2677"/>
      <c r="J1266" s="137" t="s">
        <v>223</v>
      </c>
      <c r="K1266" s="137" t="s">
        <v>152</v>
      </c>
      <c r="L1266" s="137" t="s">
        <v>228</v>
      </c>
      <c r="M1266" s="137" t="s">
        <v>178</v>
      </c>
      <c r="N1266" s="138" t="s">
        <v>2</v>
      </c>
      <c r="O1266" s="177" t="s">
        <v>525</v>
      </c>
      <c r="P1266" s="86" t="s">
        <v>332</v>
      </c>
      <c r="Q1266" s="86" t="s">
        <v>291</v>
      </c>
      <c r="R1266" s="86" t="s">
        <v>292</v>
      </c>
      <c r="S1266" s="81" t="s">
        <v>293</v>
      </c>
      <c r="T1266" s="81" t="s">
        <v>299</v>
      </c>
      <c r="U1266" s="81" t="s">
        <v>300</v>
      </c>
      <c r="V1266" s="81" t="s">
        <v>294</v>
      </c>
      <c r="W1266" s="81" t="s">
        <v>301</v>
      </c>
      <c r="X1266" s="81" t="s">
        <v>302</v>
      </c>
      <c r="Y1266" s="81" t="s">
        <v>296</v>
      </c>
      <c r="Z1266" s="81" t="s">
        <v>303</v>
      </c>
      <c r="AA1266" s="81" t="s">
        <v>304</v>
      </c>
      <c r="AB1266" s="81" t="s">
        <v>297</v>
      </c>
      <c r="AC1266" s="81" t="s">
        <v>305</v>
      </c>
      <c r="AD1266" s="81" t="s">
        <v>306</v>
      </c>
      <c r="AE1266" s="81" t="s">
        <v>295</v>
      </c>
      <c r="AF1266" s="81" t="s">
        <v>307</v>
      </c>
      <c r="AG1266" s="81" t="s">
        <v>308</v>
      </c>
    </row>
    <row r="1267" spans="1:33" ht="13.8" outlineLevel="1" thickBot="1" x14ac:dyDescent="0.3">
      <c r="A1267" s="796"/>
      <c r="B1267" s="796"/>
      <c r="C1267" s="796"/>
      <c r="D1267" s="796"/>
      <c r="E1267" s="796"/>
      <c r="H1267" s="2678" t="s">
        <v>221</v>
      </c>
      <c r="I1267" s="117" t="s">
        <v>153</v>
      </c>
      <c r="J1267" s="139">
        <f>'SITE 15'!$D$619</f>
        <v>0</v>
      </c>
      <c r="K1267" s="139">
        <f>'SITE 15'!$E$619</f>
        <v>0</v>
      </c>
      <c r="L1267" s="139">
        <f>'SITE 15'!$F$619</f>
        <v>0</v>
      </c>
      <c r="M1267" s="140">
        <f>J1267*K1267*L1267</f>
        <v>0</v>
      </c>
      <c r="N1267" s="141">
        <f>'SITE 15'!$H$619</f>
        <v>0</v>
      </c>
      <c r="O1267" s="190">
        <f>M1267*N1267*('SITE 1'!$W$4+'SITE 1'!$X$4)</f>
        <v>0</v>
      </c>
      <c r="P1267" s="103"/>
      <c r="Q1267" s="82">
        <f>L1267*K1267</f>
        <v>0</v>
      </c>
      <c r="R1267" s="858">
        <f>IF(J1267&gt;49,((J1267/14)*K1267*L1267),(((J1267/14)-1)*K1267*L1267))</f>
        <v>0</v>
      </c>
      <c r="S1267" s="82"/>
      <c r="T1267" s="82"/>
      <c r="U1267" s="82"/>
      <c r="V1267" s="82"/>
      <c r="W1267" s="82"/>
      <c r="X1267" s="82"/>
      <c r="Y1267" s="82"/>
      <c r="Z1267" s="82"/>
      <c r="AA1267" s="82"/>
      <c r="AB1267" s="82"/>
      <c r="AC1267" s="82"/>
      <c r="AD1267" s="82"/>
      <c r="AE1267" s="82"/>
      <c r="AF1267" s="82"/>
      <c r="AG1267" s="82"/>
    </row>
    <row r="1268" spans="1:33" ht="13.8" outlineLevel="1" thickBot="1" x14ac:dyDescent="0.3">
      <c r="A1268" s="796"/>
      <c r="B1268" s="796"/>
      <c r="C1268" s="796"/>
      <c r="D1268" s="796"/>
      <c r="E1268" s="796"/>
      <c r="H1268" s="2680"/>
      <c r="I1268" s="142" t="s">
        <v>154</v>
      </c>
      <c r="J1268" s="143">
        <f>'SITE 15'!$D$620</f>
        <v>0</v>
      </c>
      <c r="K1268" s="143">
        <f>'SITE 15'!$E$620</f>
        <v>0</v>
      </c>
      <c r="L1268" s="143">
        <f>'SITE 15'!$F$620</f>
        <v>0</v>
      </c>
      <c r="M1268" s="140">
        <f>J1268*K1268*L1268</f>
        <v>0</v>
      </c>
      <c r="N1268" s="144">
        <f>'SITE 15'!$H$620</f>
        <v>0</v>
      </c>
      <c r="O1268" s="190">
        <f>M1268*N1268*('SITE 1'!$W$4+'SITE 1'!$X$4)</f>
        <v>0</v>
      </c>
      <c r="P1268" s="103"/>
      <c r="Q1268" s="82">
        <f>L1268*(K1268+0.5)</f>
        <v>0</v>
      </c>
      <c r="R1268" s="858">
        <f>IF(J1268&gt;49,((J1268/14)*K1268*L1268),(((J1268/14)-1)*K1268*L1268))</f>
        <v>0</v>
      </c>
      <c r="S1268" s="82"/>
      <c r="T1268" s="82"/>
      <c r="U1268" s="82"/>
      <c r="V1268" s="82"/>
      <c r="W1268" s="82"/>
      <c r="X1268" s="82"/>
      <c r="Y1268" s="82"/>
      <c r="Z1268" s="82"/>
      <c r="AA1268" s="82"/>
      <c r="AB1268" s="82"/>
      <c r="AC1268" s="82"/>
      <c r="AD1268" s="82"/>
      <c r="AE1268" s="82"/>
      <c r="AF1268" s="82"/>
      <c r="AG1268" s="82"/>
    </row>
    <row r="1269" spans="1:33" ht="13.8" outlineLevel="1" thickBot="1" x14ac:dyDescent="0.3">
      <c r="A1269" s="796"/>
      <c r="B1269" s="796"/>
      <c r="C1269" s="796"/>
      <c r="D1269" s="796"/>
      <c r="E1269" s="796"/>
      <c r="H1269" s="2678" t="s">
        <v>222</v>
      </c>
      <c r="I1269" s="145" t="s">
        <v>153</v>
      </c>
      <c r="J1269" s="146">
        <f>'SITE 15'!$D$621</f>
        <v>0</v>
      </c>
      <c r="K1269" s="146">
        <f>'SITE 15'!$E$621</f>
        <v>0</v>
      </c>
      <c r="L1269" s="146">
        <f>'SITE 15'!$F$621</f>
        <v>0</v>
      </c>
      <c r="M1269" s="140">
        <f>J1269*K1269*L1269</f>
        <v>0</v>
      </c>
      <c r="N1269" s="147">
        <f>'SITE 15'!$H$621</f>
        <v>0</v>
      </c>
      <c r="O1269" s="190">
        <f>M1269*N1269*('SITE 1'!$W$4+'SITE 1'!$X$4)</f>
        <v>0</v>
      </c>
      <c r="P1269" s="103"/>
      <c r="Q1269" s="82">
        <f>L1269*K1269</f>
        <v>0</v>
      </c>
      <c r="R1269" s="858">
        <f>IF(J1269&gt;49,((J1269/14)*K1269*L1269),(((J1269/14)-1)*K1269*L1269))</f>
        <v>0</v>
      </c>
      <c r="S1269" s="82"/>
      <c r="T1269" s="82"/>
      <c r="U1269" s="82"/>
      <c r="V1269" s="82"/>
      <c r="W1269" s="82"/>
      <c r="X1269" s="82"/>
      <c r="Y1269" s="82"/>
      <c r="Z1269" s="82"/>
      <c r="AA1269" s="82"/>
      <c r="AB1269" s="82"/>
      <c r="AC1269" s="82"/>
      <c r="AD1269" s="82"/>
      <c r="AE1269" s="82"/>
      <c r="AF1269" s="82"/>
      <c r="AG1269" s="82"/>
    </row>
    <row r="1270" spans="1:33" ht="13.8" outlineLevel="1" thickBot="1" x14ac:dyDescent="0.3">
      <c r="A1270" s="796"/>
      <c r="B1270" s="796"/>
      <c r="C1270" s="796"/>
      <c r="D1270" s="796"/>
      <c r="E1270" s="796"/>
      <c r="H1270" s="2680"/>
      <c r="I1270" s="142" t="s">
        <v>154</v>
      </c>
      <c r="J1270" s="143">
        <f>'SITE 15'!$D$622</f>
        <v>0</v>
      </c>
      <c r="K1270" s="143">
        <f>'SITE 15'!$E$622</f>
        <v>0</v>
      </c>
      <c r="L1270" s="143">
        <f>'SITE 15'!$F$622</f>
        <v>0</v>
      </c>
      <c r="M1270" s="140">
        <f>J1270*K1270*L1270</f>
        <v>0</v>
      </c>
      <c r="N1270" s="144">
        <f>'SITE 15'!$H$622</f>
        <v>0</v>
      </c>
      <c r="O1270" s="190">
        <f>M1270*N1270*('SITE 1'!$W$4+'SITE 1'!$X$4)</f>
        <v>0</v>
      </c>
      <c r="P1270" s="103"/>
      <c r="Q1270" s="82">
        <f>L1270*(K1270+0.5)</f>
        <v>0</v>
      </c>
      <c r="R1270" s="858">
        <f>IF(J1270&gt;49,((J1270/14)*K1270*L1270),(((J1270/14)-1)*K1270*L1270))</f>
        <v>0</v>
      </c>
      <c r="S1270" s="82"/>
      <c r="T1270" s="82"/>
      <c r="U1270" s="82"/>
      <c r="V1270" s="82"/>
      <c r="W1270" s="82"/>
      <c r="X1270" s="82"/>
      <c r="Y1270" s="82"/>
      <c r="Z1270" s="82"/>
      <c r="AA1270" s="82"/>
      <c r="AB1270" s="82"/>
      <c r="AC1270" s="82"/>
      <c r="AD1270" s="82"/>
      <c r="AE1270" s="82"/>
      <c r="AF1270" s="82"/>
      <c r="AG1270" s="82"/>
    </row>
    <row r="1271" spans="1:33" ht="13.8" outlineLevel="1" thickBot="1" x14ac:dyDescent="0.3">
      <c r="A1271" s="796"/>
      <c r="B1271" s="796"/>
      <c r="C1271" s="796"/>
      <c r="D1271" s="796"/>
      <c r="E1271" s="796"/>
      <c r="H1271" s="2681" t="s">
        <v>14</v>
      </c>
      <c r="I1271" s="2682"/>
      <c r="J1271" s="148">
        <f>MAX(J1267:J1270)</f>
        <v>0</v>
      </c>
      <c r="K1271" s="148">
        <f>'SITE 15'!$E$623</f>
        <v>0</v>
      </c>
      <c r="L1271" s="149">
        <f>'SITE 15'!$F$623</f>
        <v>0</v>
      </c>
      <c r="M1271" s="150">
        <f>SUM(M1267:M1270)</f>
        <v>0</v>
      </c>
      <c r="N1271" s="151" t="e">
        <f>'SITE 15'!$H$623</f>
        <v>#DIV/0!</v>
      </c>
      <c r="O1271" s="191">
        <f>SUM(O1267:O1270)</f>
        <v>0</v>
      </c>
      <c r="P1271" s="103">
        <f>(J1270/14)*470</f>
        <v>0</v>
      </c>
      <c r="Q1271" s="93">
        <f>SUM(Q1267:Q1270)</f>
        <v>0</v>
      </c>
      <c r="R1271" s="93">
        <f>SUM(R1267:R1270)</f>
        <v>0</v>
      </c>
      <c r="S1271" s="93">
        <f>'SITE 15'!$C$640</f>
        <v>0</v>
      </c>
      <c r="T1271" s="93" t="e">
        <f>'SITE 15'!$D$640</f>
        <v>#DIV/0!</v>
      </c>
      <c r="U1271" s="93">
        <f>'SITE 15'!$E$640</f>
        <v>0</v>
      </c>
      <c r="V1271" s="93">
        <f>'SITE 15'!$C$658</f>
        <v>0</v>
      </c>
      <c r="W1271" s="93" t="e">
        <f>'SITE 15'!$D$658</f>
        <v>#DIV/0!</v>
      </c>
      <c r="X1271" s="93">
        <f>'SITE 15'!$E$658</f>
        <v>0</v>
      </c>
      <c r="Y1271" s="93">
        <f>'SITE 15'!$C$634</f>
        <v>0</v>
      </c>
      <c r="Z1271" s="93" t="e">
        <f>'SITE 15'!$D$634</f>
        <v>#DIV/0!</v>
      </c>
      <c r="AA1271" s="93">
        <f>'SITE 15'!$E$634</f>
        <v>0</v>
      </c>
      <c r="AB1271" s="93">
        <f>'SITE 15'!$C$664</f>
        <v>0</v>
      </c>
      <c r="AC1271" s="93" t="e">
        <f>'SITE 15'!$D$664</f>
        <v>#DIV/0!</v>
      </c>
      <c r="AD1271" s="93">
        <f>'SITE 15'!$E$664</f>
        <v>0</v>
      </c>
      <c r="AE1271" s="93">
        <f>'SITE 15'!$C$672</f>
        <v>0</v>
      </c>
      <c r="AF1271" s="93" t="e">
        <f>'SITE 15'!$D$672</f>
        <v>#DIV/0!</v>
      </c>
      <c r="AG1271" s="93">
        <f>'SITE 15'!$E$672</f>
        <v>0</v>
      </c>
    </row>
    <row r="1272" spans="1:33" ht="13.8" outlineLevel="1" thickBot="1" x14ac:dyDescent="0.3">
      <c r="A1272" s="796"/>
      <c r="B1272" s="796"/>
      <c r="C1272" s="796"/>
      <c r="D1272" s="796"/>
      <c r="E1272" s="796"/>
      <c r="P1272" s="206"/>
      <c r="AB1272" s="77" t="e">
        <f>AB1271/L1271</f>
        <v>#DIV/0!</v>
      </c>
      <c r="AE1272" s="77" t="e">
        <f>AE1271/J1270</f>
        <v>#DIV/0!</v>
      </c>
    </row>
    <row r="1273" spans="1:33" ht="38.25" customHeight="1" x14ac:dyDescent="0.25">
      <c r="A1273" s="2704" t="str">
        <f>H1273</f>
        <v xml:space="preserve">APS 3/5 ANS </v>
      </c>
      <c r="B1273" s="2704"/>
      <c r="C1273" s="2704"/>
      <c r="D1273" s="2704"/>
      <c r="E1273" s="2704"/>
      <c r="H1273" s="104" t="s">
        <v>150</v>
      </c>
      <c r="I1273" s="83" t="s">
        <v>286</v>
      </c>
      <c r="J1273" s="83" t="s">
        <v>285</v>
      </c>
      <c r="K1273" s="83" t="s">
        <v>284</v>
      </c>
      <c r="L1273" s="83" t="s">
        <v>287</v>
      </c>
      <c r="M1273" s="83" t="s">
        <v>298</v>
      </c>
      <c r="N1273" s="83" t="s">
        <v>289</v>
      </c>
      <c r="O1273" s="83" t="s">
        <v>309</v>
      </c>
      <c r="P1273" s="103" t="s">
        <v>288</v>
      </c>
    </row>
    <row r="1274" spans="1:33" ht="33" customHeight="1" x14ac:dyDescent="0.25">
      <c r="A1274" s="2701" t="str">
        <f>$A$2</f>
        <v>ANALYSE</v>
      </c>
      <c r="B1274" s="2701"/>
      <c r="C1274" s="833">
        <f>$C$2</f>
        <v>0</v>
      </c>
      <c r="D1274" s="796"/>
      <c r="E1274" s="796"/>
      <c r="H1274" s="185" t="s">
        <v>165</v>
      </c>
      <c r="I1274" s="178">
        <f>I1220+I1211+I1202+I1193+I1184+I1175+I1166+I1157+I1148+I1139+I1229+I1238+I1247+I1256+I1265</f>
        <v>0</v>
      </c>
      <c r="J1274" s="178">
        <f>J1220+J1211+J1202+J1193+J1184+J1175+J1166+J1157+J1148+J1139+J1229+J1238+J1247+J1256+J1265</f>
        <v>0</v>
      </c>
      <c r="K1274" s="178">
        <f>K1220+K1211+K1202+K1193+K1184+K1175+K1166+K1157+K1148+K1139+K1229+K1238+K1247+K1256+K1265</f>
        <v>0</v>
      </c>
      <c r="L1274" s="178">
        <f>L1220+L1211+L1202+L1193+L1184+L1175+L1166+L1157+L1148+L1139+L1229+L1238+L1247+L1256+L1265</f>
        <v>0</v>
      </c>
      <c r="M1274" s="178">
        <f>M1220+M1211+M1202+M1193+M1184+M1175+M1166+M1157+M1148+M1139+M1229+M1238+M1247+M1256+M1265</f>
        <v>0</v>
      </c>
      <c r="N1274" s="178"/>
      <c r="O1274" s="178"/>
      <c r="P1274" s="103"/>
    </row>
    <row r="1275" spans="1:33" ht="39.6" x14ac:dyDescent="0.25">
      <c r="A1275" s="2702" t="str">
        <f>$A$8</f>
        <v>ASSOCIATION</v>
      </c>
      <c r="B1275" s="2702"/>
      <c r="C1275" s="2702"/>
      <c r="D1275" s="2702"/>
      <c r="E1275" s="2702"/>
      <c r="H1275" s="2693" t="s">
        <v>224</v>
      </c>
      <c r="I1275" s="2693"/>
      <c r="J1275" s="152" t="s">
        <v>223</v>
      </c>
      <c r="K1275" s="152" t="s">
        <v>152</v>
      </c>
      <c r="L1275" s="152" t="s">
        <v>228</v>
      </c>
      <c r="M1275" s="152" t="s">
        <v>178</v>
      </c>
      <c r="N1275" s="179" t="s">
        <v>2</v>
      </c>
      <c r="O1275" s="179" t="s">
        <v>3</v>
      </c>
      <c r="P1275" s="86" t="s">
        <v>332</v>
      </c>
      <c r="Q1275" s="86" t="s">
        <v>291</v>
      </c>
      <c r="R1275" s="86" t="s">
        <v>292</v>
      </c>
      <c r="S1275" s="81" t="s">
        <v>293</v>
      </c>
      <c r="T1275" s="81" t="s">
        <v>299</v>
      </c>
      <c r="U1275" s="81" t="s">
        <v>300</v>
      </c>
      <c r="V1275" s="81" t="s">
        <v>294</v>
      </c>
      <c r="W1275" s="81" t="s">
        <v>301</v>
      </c>
      <c r="X1275" s="81" t="s">
        <v>302</v>
      </c>
      <c r="Y1275" s="81" t="s">
        <v>296</v>
      </c>
      <c r="Z1275" s="81" t="s">
        <v>303</v>
      </c>
      <c r="AA1275" s="81" t="s">
        <v>304</v>
      </c>
      <c r="AB1275" s="81" t="s">
        <v>297</v>
      </c>
      <c r="AC1275" s="81" t="s">
        <v>305</v>
      </c>
      <c r="AD1275" s="81" t="s">
        <v>306</v>
      </c>
      <c r="AE1275" s="81" t="s">
        <v>295</v>
      </c>
      <c r="AF1275" s="81" t="s">
        <v>307</v>
      </c>
      <c r="AG1275" s="81" t="s">
        <v>308</v>
      </c>
    </row>
    <row r="1276" spans="1:33" x14ac:dyDescent="0.25">
      <c r="A1276" s="796"/>
      <c r="B1276" s="796"/>
      <c r="C1276" s="796"/>
      <c r="D1276" s="796"/>
      <c r="E1276" s="796"/>
      <c r="H1276" s="2691" t="s">
        <v>221</v>
      </c>
      <c r="I1276" s="152" t="s">
        <v>153</v>
      </c>
      <c r="J1276" s="103">
        <f>J1222+J1213+J1204+J1195+J1186+J1177+J1168+J1159+J1150+J1141+J1231+J1240+J1249+J1258+J1267</f>
        <v>0</v>
      </c>
      <c r="K1276" s="103"/>
      <c r="L1276" s="103">
        <f t="shared" ref="L1276:M1280" si="245">L1222+L1213+L1204+L1195+L1186+L1177+L1168+L1159+L1150+L1141+L1231+L1240+L1249+L1258+L1267</f>
        <v>0</v>
      </c>
      <c r="M1276" s="153">
        <f t="shared" si="245"/>
        <v>0</v>
      </c>
      <c r="N1276" s="154"/>
      <c r="O1276" s="181"/>
      <c r="P1276" s="103"/>
      <c r="Q1276" s="82"/>
      <c r="R1276" s="82"/>
      <c r="S1276" s="82"/>
      <c r="T1276" s="82"/>
      <c r="U1276" s="82"/>
      <c r="V1276" s="82"/>
      <c r="W1276" s="82"/>
      <c r="X1276" s="82"/>
      <c r="Y1276" s="82"/>
      <c r="Z1276" s="82"/>
      <c r="AA1276" s="82"/>
      <c r="AB1276" s="82"/>
      <c r="AC1276" s="82"/>
      <c r="AD1276" s="82"/>
      <c r="AE1276" s="82"/>
      <c r="AF1276" s="82"/>
      <c r="AG1276" s="82"/>
    </row>
    <row r="1277" spans="1:33" x14ac:dyDescent="0.25">
      <c r="A1277" s="796"/>
      <c r="B1277" s="796"/>
      <c r="C1277" s="796"/>
      <c r="D1277" s="796"/>
      <c r="E1277" s="796"/>
      <c r="H1277" s="2691"/>
      <c r="I1277" s="152" t="s">
        <v>154</v>
      </c>
      <c r="J1277" s="103">
        <f>J1223+J1214+J1205+J1196+J1187+J1178+J1169+J1160+J1151+J1142+J1232+J1241+J1250+J1259+J1268</f>
        <v>0</v>
      </c>
      <c r="K1277" s="103"/>
      <c r="L1277" s="103">
        <f t="shared" si="245"/>
        <v>0</v>
      </c>
      <c r="M1277" s="153">
        <f t="shared" si="245"/>
        <v>0</v>
      </c>
      <c r="N1277" s="154"/>
      <c r="O1277" s="181"/>
      <c r="P1277" s="103"/>
      <c r="Q1277" s="82"/>
      <c r="R1277" s="82"/>
      <c r="S1277" s="82"/>
      <c r="T1277" s="82"/>
      <c r="U1277" s="82"/>
      <c r="V1277" s="82"/>
      <c r="W1277" s="82"/>
      <c r="X1277" s="82"/>
      <c r="Y1277" s="82"/>
      <c r="Z1277" s="82"/>
      <c r="AA1277" s="82"/>
      <c r="AB1277" s="82"/>
      <c r="AC1277" s="82"/>
      <c r="AD1277" s="82"/>
      <c r="AE1277" s="82"/>
      <c r="AF1277" s="82"/>
      <c r="AG1277" s="82"/>
    </row>
    <row r="1278" spans="1:33" x14ac:dyDescent="0.25">
      <c r="A1278" s="796"/>
      <c r="B1278" s="796"/>
      <c r="C1278" s="796"/>
      <c r="D1278" s="796"/>
      <c r="E1278" s="796"/>
      <c r="H1278" s="2691" t="s">
        <v>222</v>
      </c>
      <c r="I1278" s="152" t="s">
        <v>153</v>
      </c>
      <c r="J1278" s="103">
        <f>J1224+J1215+J1206+J1197+J1188+J1179+J1170+J1161+J1152+J1143+J1233+J1242+J1251+J1260+J1269</f>
        <v>0</v>
      </c>
      <c r="K1278" s="111"/>
      <c r="L1278" s="103">
        <f t="shared" si="245"/>
        <v>0</v>
      </c>
      <c r="M1278" s="153">
        <f t="shared" si="245"/>
        <v>0</v>
      </c>
      <c r="N1278" s="154"/>
      <c r="O1278" s="181"/>
      <c r="P1278" s="103"/>
      <c r="Q1278" s="82"/>
      <c r="R1278" s="82"/>
      <c r="S1278" s="82"/>
      <c r="T1278" s="82"/>
      <c r="U1278" s="82"/>
      <c r="V1278" s="82"/>
      <c r="W1278" s="82"/>
      <c r="X1278" s="82"/>
      <c r="Y1278" s="82"/>
      <c r="Z1278" s="82"/>
      <c r="AA1278" s="82"/>
      <c r="AB1278" s="82"/>
      <c r="AC1278" s="82"/>
      <c r="AD1278" s="82"/>
      <c r="AE1278" s="82"/>
      <c r="AF1278" s="82"/>
      <c r="AG1278" s="82"/>
    </row>
    <row r="1279" spans="1:33" x14ac:dyDescent="0.25">
      <c r="A1279" s="796"/>
      <c r="B1279" s="796"/>
      <c r="C1279" s="796"/>
      <c r="D1279" s="796"/>
      <c r="E1279" s="796"/>
      <c r="H1279" s="2691"/>
      <c r="I1279" s="152" t="s">
        <v>154</v>
      </c>
      <c r="J1279" s="103">
        <f>J1225+J1216+J1207+J1198+J1189+J1180+J1171+J1162+J1153+J1144+J1234+J1243+J1252+J1261+J1270</f>
        <v>0</v>
      </c>
      <c r="K1279" s="111"/>
      <c r="L1279" s="103">
        <f t="shared" si="245"/>
        <v>0</v>
      </c>
      <c r="M1279" s="153">
        <f t="shared" si="245"/>
        <v>0</v>
      </c>
      <c r="N1279" s="154"/>
      <c r="O1279" s="181"/>
      <c r="P1279" s="103"/>
      <c r="Q1279" s="82"/>
      <c r="R1279" s="82"/>
      <c r="S1279" s="82"/>
      <c r="T1279" s="82"/>
      <c r="U1279" s="82"/>
      <c r="V1279" s="82"/>
      <c r="W1279" s="82"/>
      <c r="X1279" s="82"/>
      <c r="Y1279" s="82"/>
      <c r="Z1279" s="82"/>
      <c r="AA1279" s="82"/>
      <c r="AB1279" s="82"/>
      <c r="AC1279" s="82"/>
      <c r="AD1279" s="82"/>
      <c r="AE1279" s="82"/>
      <c r="AF1279" s="82"/>
      <c r="AG1279" s="82"/>
    </row>
    <row r="1280" spans="1:33" x14ac:dyDescent="0.25">
      <c r="A1280" s="796"/>
      <c r="B1280" s="796"/>
      <c r="C1280" s="796"/>
      <c r="D1280" s="796"/>
      <c r="E1280" s="796"/>
      <c r="H1280" s="2709" t="s">
        <v>14</v>
      </c>
      <c r="I1280" s="2709"/>
      <c r="J1280" s="103">
        <f>J1226+J1217+J1208+J1199+J1190+J1181+J1172+J1163+J1154+J1145+J1235+J1244+J1253+J1262+J1271</f>
        <v>0</v>
      </c>
      <c r="K1280" s="103">
        <f>K1226+K1217+K1208+K1199+K1190+K1181+K1172+K1163+K1154+K1145+K1235+K1244+K1253+K1262+K1271</f>
        <v>0</v>
      </c>
      <c r="L1280" s="103">
        <f t="shared" si="245"/>
        <v>0</v>
      </c>
      <c r="M1280" s="790">
        <f t="shared" si="245"/>
        <v>0</v>
      </c>
      <c r="N1280" s="192"/>
      <c r="O1280" s="880">
        <f>O1226+O1217+O1208+O1199+O1190+O1181+O1172+O1163+O1154+O1145+O1235+O1244+O1253+O1262+O1271</f>
        <v>0</v>
      </c>
      <c r="P1280" s="103">
        <f>(J1279/14)*470</f>
        <v>0</v>
      </c>
      <c r="Q1280" s="103">
        <f>Q1226+Q1217+Q1208+Q1199+Q1190+Q1181+Q1172+Q1163+Q1154+Q1145+Q1235+Q1244+Q1253+Q1262+Q1271</f>
        <v>0</v>
      </c>
      <c r="R1280" s="103">
        <f>R1226+R1217+R1208+R1199+R1190+R1181+R1172+R1163+R1154+R1145+R1235+R1244+R1253+R1262+R1271</f>
        <v>0</v>
      </c>
      <c r="S1280" s="103">
        <f>S1226+S1217+S1208+S1199+S1190+S1181+S1172+S1163+S1154+S1145+S1235+S1244+S1253+S1262+S1271</f>
        <v>0</v>
      </c>
      <c r="T1280" s="93" t="e">
        <f>U1280/S1280</f>
        <v>#DIV/0!</v>
      </c>
      <c r="U1280" s="103">
        <f>U1226+U1217+U1208+U1199+U1190+U1181+U1172+U1163+U1154+U1145+U1235+U1244+U1253+U1262+U1271</f>
        <v>0</v>
      </c>
      <c r="V1280" s="103">
        <f>V1226+V1217+V1208+V1199+V1190+V1181+V1172+V1163+V1154+V1145+V1235+V1244+V1253+V1262+V1271</f>
        <v>0</v>
      </c>
      <c r="W1280" s="93" t="e">
        <f>X1280/V1280</f>
        <v>#DIV/0!</v>
      </c>
      <c r="X1280" s="103">
        <f>X1226+X1217+X1208+X1199+X1190+X1181+X1172+X1163+X1154+X1145+X1235+X1244+X1253+X1262+X1271</f>
        <v>0</v>
      </c>
      <c r="Y1280" s="103">
        <f>Y1226+Y1217+Y1208+Y1199+Y1190+Y1181+Y1172+Y1163+Y1154+Y1145+Y1235+Y1244+Y1253+Y1262+Y1271</f>
        <v>0</v>
      </c>
      <c r="Z1280" s="93" t="e">
        <f>AA1280/Y1280</f>
        <v>#DIV/0!</v>
      </c>
      <c r="AA1280" s="103">
        <f>AA1226+AA1217+AA1208+AA1199+AA1190+AA1181+AA1172+AA1163+AA1154+AA1145+AA1235+AA1244+AA1253+AA1262+AA1271</f>
        <v>0</v>
      </c>
      <c r="AB1280" s="103">
        <f>AB1226+AB1217+AB1208+AB1199+AB1190+AB1181+AB1172+AB1163+AB1154+AB1145+AB1235+AB1244+AB1253+AB1262+AB1271</f>
        <v>0</v>
      </c>
      <c r="AC1280" s="93" t="e">
        <f>AD1280/AB1280</f>
        <v>#DIV/0!</v>
      </c>
      <c r="AD1280" s="103">
        <f>AD1226+AD1217+AD1208+AD1199+AD1190+AD1181+AD1172+AD1163+AD1154+AD1145+AD1235+AD1244+AD1253+AD1262+AD1271</f>
        <v>0</v>
      </c>
      <c r="AE1280" s="103">
        <f>AE1226+AE1217+AE1208+AE1199+AE1190+AE1181+AE1172+AE1163+AE1154+AE1145+AE1235+AE1244+AE1253+AE1262+AE1271</f>
        <v>0</v>
      </c>
      <c r="AF1280" s="93" t="e">
        <f>AG1280/AE1280</f>
        <v>#DIV/0!</v>
      </c>
      <c r="AG1280" s="103">
        <f>AG1226+AG1217+AG1208+AG1199+AG1190+AG1181+AG1172+AG1163+AG1154+AG1145+AG1235+AG1244+AG1253+AG1262+AG1271</f>
        <v>0</v>
      </c>
    </row>
    <row r="1281" spans="1:44" ht="26.4" x14ac:dyDescent="0.25">
      <c r="A1281" s="796"/>
      <c r="B1281" s="796"/>
      <c r="C1281" s="796"/>
      <c r="D1281" s="796"/>
      <c r="E1281" s="796"/>
      <c r="N1281" s="2042" t="s">
        <v>993</v>
      </c>
      <c r="O1281" s="2042">
        <f>O1280/'SITE 15'!$W$4</f>
        <v>0</v>
      </c>
      <c r="S1281" s="93"/>
      <c r="T1281" s="93"/>
      <c r="U1281" s="93"/>
      <c r="V1281" s="93"/>
      <c r="W1281" s="93"/>
      <c r="X1281" s="93"/>
      <c r="Y1281" s="93" t="e">
        <f>Y1280*100/$M$1280</f>
        <v>#DIV/0!</v>
      </c>
      <c r="Z1281" s="93"/>
      <c r="AA1281" s="93"/>
      <c r="AB1281" s="93"/>
      <c r="AC1281" s="93"/>
      <c r="AD1281" s="93"/>
      <c r="AE1281" s="93" t="e">
        <f>AE1280*100/$M$1280</f>
        <v>#DIV/0!</v>
      </c>
      <c r="AF1281" s="93"/>
      <c r="AG1281" s="93"/>
      <c r="AH1281" s="78" t="s">
        <v>461</v>
      </c>
    </row>
    <row r="1282" spans="1:44" ht="39.6" x14ac:dyDescent="0.25">
      <c r="A1282" s="796"/>
      <c r="B1282" s="796"/>
      <c r="C1282" s="796"/>
      <c r="D1282" s="796"/>
      <c r="E1282" s="796"/>
      <c r="H1282" s="83" t="s">
        <v>329</v>
      </c>
      <c r="I1282" s="83" t="s">
        <v>311</v>
      </c>
      <c r="J1282" s="83" t="s">
        <v>312</v>
      </c>
      <c r="K1282" s="83" t="s">
        <v>313</v>
      </c>
      <c r="S1282" s="81" t="s">
        <v>293</v>
      </c>
      <c r="T1282" s="81" t="s">
        <v>299</v>
      </c>
      <c r="U1282" s="81" t="s">
        <v>300</v>
      </c>
      <c r="V1282" s="81" t="s">
        <v>294</v>
      </c>
      <c r="W1282" s="81" t="s">
        <v>301</v>
      </c>
      <c r="X1282" s="81" t="s">
        <v>302</v>
      </c>
      <c r="Y1282" s="81" t="s">
        <v>296</v>
      </c>
      <c r="Z1282" s="81" t="s">
        <v>303</v>
      </c>
      <c r="AA1282" s="81" t="s">
        <v>304</v>
      </c>
      <c r="AB1282" s="81" t="s">
        <v>297</v>
      </c>
      <c r="AC1282" s="81" t="s">
        <v>305</v>
      </c>
      <c r="AD1282" s="81" t="s">
        <v>306</v>
      </c>
      <c r="AE1282" s="81" t="s">
        <v>295</v>
      </c>
      <c r="AF1282" s="81" t="s">
        <v>307</v>
      </c>
      <c r="AG1282" s="175" t="s">
        <v>308</v>
      </c>
      <c r="AH1282" s="77">
        <v>2018</v>
      </c>
    </row>
    <row r="1283" spans="1:44" x14ac:dyDescent="0.25">
      <c r="A1283" s="796"/>
      <c r="B1283" s="796"/>
      <c r="C1283" s="796"/>
      <c r="D1283" s="796"/>
      <c r="E1283" s="796"/>
      <c r="H1283" s="83" t="s">
        <v>310</v>
      </c>
      <c r="I1283" s="205">
        <f>(S1280+V1280)-(Q1280+R1280)</f>
        <v>0</v>
      </c>
      <c r="J1283" s="205"/>
      <c r="K1283" s="205">
        <f>I1283*J1283</f>
        <v>0</v>
      </c>
      <c r="R1283" s="82" t="s">
        <v>517</v>
      </c>
      <c r="S1283" s="88"/>
      <c r="T1283" s="88"/>
      <c r="U1283" s="88"/>
      <c r="V1283" s="88"/>
      <c r="W1283" s="88"/>
      <c r="X1283" s="88"/>
      <c r="Y1283" s="88"/>
      <c r="Z1283" s="88"/>
      <c r="AA1283" s="88"/>
      <c r="AB1283" s="88"/>
      <c r="AC1283" s="88"/>
      <c r="AD1283" s="88"/>
      <c r="AE1283" s="88"/>
      <c r="AF1283" s="88"/>
      <c r="AG1283" s="88"/>
      <c r="AH1283" s="78" t="s">
        <v>462</v>
      </c>
    </row>
    <row r="1284" spans="1:44" ht="26.4" x14ac:dyDescent="0.25">
      <c r="A1284" s="796"/>
      <c r="B1284" s="796"/>
      <c r="C1284" s="796"/>
      <c r="D1284" s="796"/>
      <c r="E1284" s="796"/>
      <c r="H1284" s="83" t="s">
        <v>314</v>
      </c>
      <c r="I1284" s="205">
        <f>Y1280</f>
        <v>0</v>
      </c>
      <c r="J1284" s="205"/>
      <c r="K1284" s="205">
        <f>I1284*J1284</f>
        <v>0</v>
      </c>
      <c r="R1284" s="82" t="s">
        <v>518</v>
      </c>
      <c r="S1284" s="88">
        <f t="shared" ref="S1284:AG1284" si="246">S1280-S1283</f>
        <v>0</v>
      </c>
      <c r="T1284" s="88" t="e">
        <f t="shared" si="246"/>
        <v>#DIV/0!</v>
      </c>
      <c r="U1284" s="88">
        <f t="shared" si="246"/>
        <v>0</v>
      </c>
      <c r="V1284" s="88">
        <f t="shared" si="246"/>
        <v>0</v>
      </c>
      <c r="W1284" s="88" t="e">
        <f t="shared" si="246"/>
        <v>#DIV/0!</v>
      </c>
      <c r="X1284" s="88">
        <f t="shared" si="246"/>
        <v>0</v>
      </c>
      <c r="Y1284" s="88">
        <f t="shared" si="246"/>
        <v>0</v>
      </c>
      <c r="Z1284" s="88" t="e">
        <f t="shared" si="246"/>
        <v>#DIV/0!</v>
      </c>
      <c r="AA1284" s="88">
        <f t="shared" si="246"/>
        <v>0</v>
      </c>
      <c r="AB1284" s="88">
        <f t="shared" si="246"/>
        <v>0</v>
      </c>
      <c r="AC1284" s="88" t="e">
        <f t="shared" si="246"/>
        <v>#DIV/0!</v>
      </c>
      <c r="AD1284" s="88">
        <f t="shared" si="246"/>
        <v>0</v>
      </c>
      <c r="AE1284" s="88">
        <f t="shared" si="246"/>
        <v>0</v>
      </c>
      <c r="AF1284" s="88" t="e">
        <f t="shared" si="246"/>
        <v>#DIV/0!</v>
      </c>
      <c r="AG1284" s="88">
        <f t="shared" si="246"/>
        <v>0</v>
      </c>
    </row>
    <row r="1285" spans="1:44" x14ac:dyDescent="0.25">
      <c r="A1285" s="796"/>
      <c r="B1285" s="796"/>
      <c r="C1285" s="796"/>
      <c r="D1285" s="796"/>
      <c r="E1285" s="796"/>
      <c r="H1285" s="83" t="s">
        <v>315</v>
      </c>
      <c r="I1285" s="205">
        <f>AB1280</f>
        <v>0</v>
      </c>
      <c r="J1285" s="205"/>
      <c r="K1285" s="205">
        <f>I1285*J1285</f>
        <v>0</v>
      </c>
    </row>
    <row r="1286" spans="1:44" x14ac:dyDescent="0.25">
      <c r="A1286" s="796"/>
      <c r="B1286" s="796"/>
      <c r="C1286" s="796"/>
      <c r="D1286" s="796"/>
      <c r="E1286" s="796"/>
      <c r="H1286" s="83" t="s">
        <v>316</v>
      </c>
      <c r="I1286" s="205">
        <f>AE1280</f>
        <v>0</v>
      </c>
      <c r="J1286" s="205"/>
      <c r="K1286" s="205">
        <f>I1286*J1286</f>
        <v>0</v>
      </c>
      <c r="M1286" s="914" t="s">
        <v>522</v>
      </c>
      <c r="N1286" s="183">
        <f>'SITE 15'!N690</f>
        <v>0</v>
      </c>
      <c r="AH1286" s="907">
        <f t="shared" ref="AH1286:AR1286" si="247">AH1280+AH1081</f>
        <v>0</v>
      </c>
      <c r="AI1286" s="907">
        <f t="shared" si="247"/>
        <v>0</v>
      </c>
      <c r="AJ1286" s="907">
        <f t="shared" si="247"/>
        <v>0</v>
      </c>
      <c r="AK1286" s="907">
        <f t="shared" si="247"/>
        <v>0</v>
      </c>
      <c r="AL1286" s="907">
        <f t="shared" si="247"/>
        <v>0</v>
      </c>
      <c r="AM1286" s="907">
        <f t="shared" si="247"/>
        <v>0</v>
      </c>
      <c r="AN1286" s="907">
        <f t="shared" si="247"/>
        <v>0</v>
      </c>
      <c r="AO1286" s="907">
        <f t="shared" si="247"/>
        <v>0</v>
      </c>
      <c r="AP1286" s="907">
        <f t="shared" si="247"/>
        <v>0</v>
      </c>
      <c r="AQ1286" s="907">
        <f t="shared" si="247"/>
        <v>0</v>
      </c>
      <c r="AR1286" s="907">
        <f t="shared" si="247"/>
        <v>0</v>
      </c>
    </row>
    <row r="1287" spans="1:44" x14ac:dyDescent="0.25">
      <c r="A1287" s="796"/>
      <c r="B1287" s="796"/>
      <c r="C1287" s="796"/>
      <c r="D1287" s="796"/>
      <c r="E1287" s="796"/>
      <c r="H1287" s="83" t="s">
        <v>317</v>
      </c>
      <c r="I1287" s="205"/>
      <c r="J1287" s="205"/>
      <c r="K1287" s="205">
        <f>N1287-N1286</f>
        <v>0</v>
      </c>
      <c r="M1287" s="914" t="s">
        <v>523</v>
      </c>
      <c r="N1287" s="183">
        <f>O1280</f>
        <v>0</v>
      </c>
      <c r="O1287" s="183" t="s">
        <v>317</v>
      </c>
      <c r="P1287" s="183" t="s">
        <v>526</v>
      </c>
    </row>
    <row r="1288" spans="1:44" x14ac:dyDescent="0.25">
      <c r="A1288" s="796"/>
      <c r="B1288" s="796"/>
      <c r="C1288" s="796"/>
      <c r="D1288" s="796"/>
      <c r="E1288" s="796"/>
      <c r="H1288" s="2200" t="s">
        <v>1044</v>
      </c>
      <c r="I1288" s="183"/>
      <c r="J1288" s="183"/>
      <c r="K1288" s="183">
        <f>L1288</f>
        <v>0</v>
      </c>
      <c r="L1288" s="183">
        <f>-'ANALYSE BT'!F10</f>
        <v>0</v>
      </c>
      <c r="M1288" s="914" t="s">
        <v>526</v>
      </c>
      <c r="N1288" s="183">
        <f>(N1287/O1288)*P1288</f>
        <v>0</v>
      </c>
      <c r="O1288" s="183">
        <f>'SITE 15'!$W$4</f>
        <v>0.54900000000000004</v>
      </c>
      <c r="P1288" s="183">
        <f>'SITE 15'!$X$4</f>
        <v>0</v>
      </c>
    </row>
    <row r="1289" spans="1:44" x14ac:dyDescent="0.25">
      <c r="A1289" s="796"/>
      <c r="B1289" s="796"/>
      <c r="C1289" s="796"/>
      <c r="D1289" s="796"/>
      <c r="E1289" s="796"/>
      <c r="H1289" s="83" t="s">
        <v>333</v>
      </c>
      <c r="I1289" s="205"/>
      <c r="J1289" s="205"/>
      <c r="K1289" s="205">
        <f>L1274-P1280</f>
        <v>0</v>
      </c>
    </row>
    <row r="1290" spans="1:44" x14ac:dyDescent="0.25">
      <c r="A1290" s="796"/>
      <c r="B1290" s="796"/>
      <c r="C1290" s="796"/>
      <c r="D1290" s="796"/>
      <c r="E1290" s="796"/>
      <c r="H1290" s="83" t="s">
        <v>450</v>
      </c>
      <c r="I1290" s="205" t="e">
        <f>'SITE 15'!N694/ANALYSE!M1280</f>
        <v>#DIV/0!</v>
      </c>
      <c r="J1290" s="205"/>
      <c r="K1290" s="205"/>
      <c r="M1290" s="921" t="s">
        <v>557</v>
      </c>
      <c r="N1290" s="922"/>
      <c r="O1290" s="922" t="e">
        <f>N1290-I1290</f>
        <v>#DIV/0!</v>
      </c>
    </row>
    <row r="1291" spans="1:44" x14ac:dyDescent="0.25">
      <c r="A1291" s="796"/>
      <c r="B1291" s="796"/>
      <c r="C1291" s="796"/>
      <c r="D1291" s="796"/>
      <c r="E1291" s="796"/>
      <c r="H1291" s="83" t="s">
        <v>320</v>
      </c>
      <c r="I1291" s="205"/>
      <c r="J1291" s="205"/>
      <c r="K1291" s="205"/>
      <c r="M1291" s="914"/>
      <c r="N1291" s="914"/>
      <c r="O1291" s="923" t="s">
        <v>532</v>
      </c>
    </row>
    <row r="1292" spans="1:44" x14ac:dyDescent="0.25">
      <c r="A1292" s="796"/>
      <c r="B1292" s="796"/>
      <c r="C1292" s="796"/>
      <c r="D1292" s="796"/>
      <c r="E1292" s="796"/>
      <c r="H1292" s="83" t="s">
        <v>321</v>
      </c>
      <c r="I1292" s="205"/>
      <c r="J1292" s="205"/>
      <c r="K1292" s="205"/>
    </row>
    <row r="1293" spans="1:44" x14ac:dyDescent="0.25">
      <c r="A1293" s="796"/>
      <c r="B1293" s="796"/>
      <c r="C1293" s="796"/>
      <c r="D1293" s="796"/>
      <c r="E1293" s="796"/>
      <c r="H1293" s="83" t="s">
        <v>14</v>
      </c>
      <c r="I1293" s="205"/>
      <c r="J1293" s="205"/>
      <c r="K1293" s="205">
        <f>SUM(K1283:K1292)</f>
        <v>0</v>
      </c>
      <c r="L1293" s="208"/>
      <c r="M1293" s="2165" t="s">
        <v>1025</v>
      </c>
      <c r="N1293" s="2166">
        <f>'SITE 15'!N693</f>
        <v>0</v>
      </c>
    </row>
    <row r="1294" spans="1:44" ht="20.25" customHeight="1" x14ac:dyDescent="0.25">
      <c r="A1294" s="843" t="s">
        <v>419</v>
      </c>
      <c r="B1294" s="843"/>
      <c r="C1294" s="845"/>
      <c r="D1294" s="845"/>
      <c r="E1294" s="795"/>
      <c r="M1294" s="2165" t="s">
        <v>1057</v>
      </c>
      <c r="N1294" s="2166">
        <f>N1293+K1288</f>
        <v>0</v>
      </c>
    </row>
    <row r="1295" spans="1:44" ht="145.19999999999999" x14ac:dyDescent="0.25">
      <c r="A1295" s="82" t="s">
        <v>330</v>
      </c>
      <c r="B1295" s="82" t="s">
        <v>331</v>
      </c>
      <c r="C1295" s="83" t="s">
        <v>326</v>
      </c>
      <c r="D1295" s="83" t="s">
        <v>327</v>
      </c>
      <c r="E1295" s="797"/>
      <c r="F1295" s="2196" t="s">
        <v>1037</v>
      </c>
      <c r="H1295" s="83" t="s">
        <v>322</v>
      </c>
      <c r="I1295" s="2185" t="s">
        <v>1034</v>
      </c>
      <c r="J1295" s="83" t="s">
        <v>326</v>
      </c>
      <c r="K1295" s="83" t="s">
        <v>327</v>
      </c>
      <c r="L1295" s="83" t="s">
        <v>352</v>
      </c>
      <c r="M1295" s="211" t="s">
        <v>335</v>
      </c>
      <c r="N1295" s="83" t="s">
        <v>328</v>
      </c>
      <c r="O1295" s="211" t="s">
        <v>353</v>
      </c>
      <c r="P1295" s="83" t="s">
        <v>337</v>
      </c>
      <c r="R1295" s="82" t="s">
        <v>485</v>
      </c>
      <c r="S1295" s="82" t="s">
        <v>486</v>
      </c>
      <c r="T1295" s="82" t="s">
        <v>487</v>
      </c>
      <c r="U1295" s="82" t="s">
        <v>488</v>
      </c>
      <c r="V1295" s="82" t="s">
        <v>489</v>
      </c>
      <c r="W1295" s="82" t="s">
        <v>490</v>
      </c>
      <c r="X1295" s="82" t="s">
        <v>491</v>
      </c>
    </row>
    <row r="1296" spans="1:44" ht="26.4" x14ac:dyDescent="0.25">
      <c r="A1296" s="82"/>
      <c r="B1296" s="82"/>
      <c r="C1296" s="82" t="e">
        <f>A1296/B1296</f>
        <v>#DIV/0!</v>
      </c>
      <c r="D1296" s="82" t="e">
        <f>C1296*14</f>
        <v>#DIV/0!</v>
      </c>
      <c r="E1296" s="801"/>
      <c r="F1296" s="2194">
        <f>I1274</f>
        <v>0</v>
      </c>
      <c r="H1296" s="2220" t="s">
        <v>1056</v>
      </c>
      <c r="I1296" s="103">
        <f>I1274+N1293</f>
        <v>0</v>
      </c>
      <c r="J1296" s="103" t="e">
        <f>I1296/M1280</f>
        <v>#DIV/0!</v>
      </c>
      <c r="K1296" s="103" t="e">
        <f>J1296*14</f>
        <v>#DIV/0!</v>
      </c>
      <c r="L1296" s="207" t="e">
        <f>Y1280/(M1280/14)</f>
        <v>#DIV/0!</v>
      </c>
      <c r="M1296" s="84" t="e">
        <f>AE1280/ J1280</f>
        <v>#DIV/0!</v>
      </c>
      <c r="N1296" s="84" t="e">
        <f>AB1280/(L1280)</f>
        <v>#DIV/0!</v>
      </c>
      <c r="O1296" s="84" t="e">
        <f>P1296*((J1274/M1280)*14)</f>
        <v>#DIV/0!</v>
      </c>
      <c r="P1296" s="83" t="e">
        <f>L1274/J1274</f>
        <v>#DIV/0!</v>
      </c>
      <c r="R1296" s="886" t="str">
        <f>$H$1273</f>
        <v xml:space="preserve">APS 3/5 ANS </v>
      </c>
      <c r="S1296" s="885" t="s">
        <v>492</v>
      </c>
      <c r="T1296" s="885">
        <f>$M$1280</f>
        <v>0</v>
      </c>
      <c r="U1296" s="885">
        <f>S1280+V1280</f>
        <v>0</v>
      </c>
      <c r="V1296" s="885">
        <f>U1280+X1280</f>
        <v>0</v>
      </c>
      <c r="W1296" s="885"/>
      <c r="X1296" s="885"/>
    </row>
    <row r="1297" spans="1:35" ht="26.4" x14ac:dyDescent="0.25">
      <c r="A1297" s="796"/>
      <c r="B1297" s="796"/>
      <c r="C1297" s="796"/>
      <c r="D1297" s="796"/>
      <c r="E1297" s="796"/>
      <c r="F1297" s="2195">
        <f>F1296-K1293</f>
        <v>0</v>
      </c>
      <c r="H1297" s="2220" t="s">
        <v>1055</v>
      </c>
      <c r="I1297" s="103">
        <f>I1296-K1293+K1288</f>
        <v>0</v>
      </c>
      <c r="J1297" s="209" t="e">
        <f>I1297/M1280</f>
        <v>#DIV/0!</v>
      </c>
      <c r="K1297" s="103" t="e">
        <f>J1297*14</f>
        <v>#DIV/0!</v>
      </c>
      <c r="L1297" s="207" t="e">
        <f>(Y1280-I1284)/(M1280/14)</f>
        <v>#DIV/0!</v>
      </c>
      <c r="M1297" s="84" t="e">
        <f>(AE1280-I1286)/J1280</f>
        <v>#DIV/0!</v>
      </c>
      <c r="N1297" s="84" t="e">
        <f>(AB1280-I1285)/(J1280)</f>
        <v>#DIV/0!</v>
      </c>
      <c r="O1297" s="84" t="e">
        <f>P1297*(((J1274-K1293)/M1280)*14)</f>
        <v>#DIV/0!</v>
      </c>
      <c r="P1297" s="83" t="e">
        <f>(L1274-K1289)/(J1274-SUM(K1283:K1286))</f>
        <v>#DIV/0!</v>
      </c>
      <c r="R1297" s="886" t="str">
        <f>$H$1273</f>
        <v xml:space="preserve">APS 3/5 ANS </v>
      </c>
      <c r="S1297" s="885" t="s">
        <v>21</v>
      </c>
      <c r="T1297" s="885">
        <f>$M$1280</f>
        <v>0</v>
      </c>
      <c r="U1297" s="885">
        <f>Y1280</f>
        <v>0</v>
      </c>
      <c r="V1297" s="885">
        <f>AA1280</f>
        <v>0</v>
      </c>
      <c r="W1297" s="885"/>
      <c r="X1297" s="885"/>
    </row>
    <row r="1298" spans="1:35" ht="26.4" x14ac:dyDescent="0.25">
      <c r="A1298" s="796"/>
      <c r="B1298" s="796"/>
      <c r="C1298" s="796"/>
      <c r="D1298" s="796"/>
      <c r="E1298" s="796"/>
      <c r="H1298" s="83" t="s">
        <v>336</v>
      </c>
      <c r="I1298" s="210" t="e">
        <f>(I1297-A1296)/A1296</f>
        <v>#DIV/0!</v>
      </c>
      <c r="J1298" s="210" t="e">
        <f>(J1297-C1296)/C1296</f>
        <v>#DIV/0!</v>
      </c>
      <c r="K1298" s="83"/>
      <c r="L1298" s="83"/>
      <c r="M1298" s="83"/>
      <c r="N1298" s="83"/>
      <c r="O1298" s="83"/>
      <c r="P1298" s="83"/>
      <c r="R1298" s="886" t="str">
        <f>$H$1273</f>
        <v xml:space="preserve">APS 3/5 ANS </v>
      </c>
      <c r="S1298" s="885" t="s">
        <v>316</v>
      </c>
      <c r="T1298" s="885">
        <f>$M$1280</f>
        <v>0</v>
      </c>
      <c r="U1298" s="885">
        <f>AE1280</f>
        <v>0</v>
      </c>
      <c r="V1298" s="885">
        <f>AG1280</f>
        <v>0</v>
      </c>
      <c r="W1298" s="885"/>
      <c r="X1298" s="885"/>
    </row>
    <row r="1299" spans="1:35" ht="26.4" x14ac:dyDescent="0.25">
      <c r="A1299" s="796"/>
      <c r="B1299" s="796"/>
      <c r="C1299" s="796"/>
      <c r="D1299" s="796"/>
      <c r="E1299" s="796"/>
      <c r="R1299" s="886" t="str">
        <f>$H$1273</f>
        <v xml:space="preserve">APS 3/5 ANS </v>
      </c>
      <c r="S1299" s="885" t="s">
        <v>315</v>
      </c>
      <c r="T1299" s="885">
        <f>MAX(L1276:L1277)+MAX(L1278:L1279)</f>
        <v>0</v>
      </c>
      <c r="U1299" s="885">
        <f>AB1280</f>
        <v>0</v>
      </c>
      <c r="V1299" s="885">
        <f>AD1280</f>
        <v>0</v>
      </c>
      <c r="W1299" s="885"/>
      <c r="X1299" s="885"/>
    </row>
    <row r="1300" spans="1:35" x14ac:dyDescent="0.25">
      <c r="A1300" s="796"/>
      <c r="B1300" s="796"/>
      <c r="C1300" s="796"/>
      <c r="D1300" s="796"/>
      <c r="E1300" s="796"/>
    </row>
    <row r="1301" spans="1:35" ht="87" customHeight="1" x14ac:dyDescent="0.25">
      <c r="A1301" s="796"/>
      <c r="B1301" s="796"/>
      <c r="C1301" s="796"/>
      <c r="D1301" s="796"/>
      <c r="E1301" s="796"/>
      <c r="F1301" s="2685" t="s">
        <v>409</v>
      </c>
      <c r="G1301" s="2686"/>
      <c r="H1301" s="2686"/>
      <c r="I1301" s="778" t="s">
        <v>323</v>
      </c>
      <c r="J1301" s="777" t="s">
        <v>326</v>
      </c>
      <c r="K1301" s="777" t="s">
        <v>327</v>
      </c>
    </row>
    <row r="1302" spans="1:35" ht="12.75" customHeight="1" x14ac:dyDescent="0.25">
      <c r="A1302" s="796"/>
      <c r="B1302" s="796"/>
      <c r="C1302" s="796"/>
      <c r="D1302" s="796"/>
      <c r="E1302" s="796"/>
      <c r="F1302" s="2687" t="e">
        <f>J1298</f>
        <v>#DIV/0!</v>
      </c>
      <c r="G1302" s="2689" t="s">
        <v>408</v>
      </c>
      <c r="H1302" s="779" t="s">
        <v>325</v>
      </c>
      <c r="I1302" s="781">
        <f>I1296</f>
        <v>0</v>
      </c>
      <c r="J1302" s="781" t="e">
        <f>I1302/N1280</f>
        <v>#DIV/0!</v>
      </c>
      <c r="K1302" s="781" t="e">
        <f>J1302*8</f>
        <v>#DIV/0!</v>
      </c>
    </row>
    <row r="1303" spans="1:35" ht="12.75" customHeight="1" x14ac:dyDescent="0.25">
      <c r="A1303" s="796"/>
      <c r="B1303" s="796"/>
      <c r="C1303" s="796"/>
      <c r="D1303" s="796"/>
      <c r="E1303" s="796"/>
      <c r="F1303" s="2687"/>
      <c r="G1303" s="2689"/>
      <c r="H1303" s="779" t="s">
        <v>482</v>
      </c>
      <c r="I1303" s="781"/>
      <c r="J1303" s="781"/>
      <c r="K1303" s="781"/>
    </row>
    <row r="1304" spans="1:35" ht="12.75" customHeight="1" x14ac:dyDescent="0.25">
      <c r="A1304" s="796"/>
      <c r="B1304" s="796"/>
      <c r="C1304" s="796"/>
      <c r="D1304" s="796"/>
      <c r="E1304" s="796"/>
      <c r="F1304" s="2687"/>
      <c r="G1304" s="2689"/>
      <c r="H1304" s="779" t="s">
        <v>530</v>
      </c>
      <c r="I1304" s="183"/>
      <c r="J1304" s="781"/>
      <c r="K1304" s="781"/>
    </row>
    <row r="1305" spans="1:35" ht="12.75" customHeight="1" x14ac:dyDescent="0.25">
      <c r="A1305" s="796"/>
      <c r="B1305" s="796"/>
      <c r="C1305" s="796"/>
      <c r="D1305" s="796"/>
      <c r="E1305" s="796"/>
      <c r="F1305" s="2687"/>
      <c r="G1305" s="2689"/>
      <c r="H1305" s="779" t="s">
        <v>460</v>
      </c>
      <c r="I1305" s="781"/>
      <c r="J1305" s="781"/>
      <c r="K1305" s="781"/>
      <c r="AH1305" s="82" t="s">
        <v>540</v>
      </c>
      <c r="AI1305" s="82" t="s">
        <v>542</v>
      </c>
    </row>
    <row r="1306" spans="1:35" ht="12.75" customHeight="1" x14ac:dyDescent="0.25">
      <c r="A1306" s="796"/>
      <c r="B1306" s="796"/>
      <c r="C1306" s="796"/>
      <c r="D1306" s="796"/>
      <c r="E1306" s="796"/>
      <c r="F1306" s="2688"/>
      <c r="G1306" s="2690"/>
      <c r="H1306" s="777" t="s">
        <v>324</v>
      </c>
      <c r="I1306" s="780" t="e">
        <f>C1296*M1280+(C1296*F1302*M1280)+I1304</f>
        <v>#DIV/0!</v>
      </c>
      <c r="J1306" s="781" t="e">
        <f>I1306/N1280</f>
        <v>#DIV/0!</v>
      </c>
      <c r="K1306" s="781" t="e">
        <f>J1306*8</f>
        <v>#DIV/0!</v>
      </c>
      <c r="AH1306" s="84">
        <f>N1288</f>
        <v>0</v>
      </c>
      <c r="AI1306" s="926" t="e">
        <f>I1306-AH1306</f>
        <v>#DIV/0!</v>
      </c>
    </row>
    <row r="1307" spans="1:35" ht="12.75" customHeight="1" x14ac:dyDescent="0.25">
      <c r="A1307" s="796"/>
      <c r="B1307" s="796"/>
      <c r="C1307" s="796"/>
      <c r="D1307" s="796"/>
      <c r="E1307" s="796"/>
      <c r="F1307" s="2688"/>
      <c r="G1307" s="2690"/>
      <c r="H1307" s="777" t="s">
        <v>336</v>
      </c>
      <c r="I1307" s="782" t="e">
        <f>(I1306-A1296)/A1296</f>
        <v>#DIV/0!</v>
      </c>
      <c r="J1307" s="782" t="e">
        <f>(J1306-C1296)/C1296</f>
        <v>#DIV/0!</v>
      </c>
      <c r="K1307" s="214"/>
    </row>
    <row r="1308" spans="1:35" x14ac:dyDescent="0.25">
      <c r="A1308" s="796"/>
      <c r="B1308" s="796"/>
      <c r="C1308" s="796"/>
      <c r="D1308" s="796"/>
      <c r="E1308" s="796"/>
    </row>
    <row r="1309" spans="1:35" x14ac:dyDescent="0.25">
      <c r="A1309" s="796"/>
      <c r="B1309" s="796"/>
      <c r="C1309" s="796"/>
      <c r="D1309" s="796"/>
      <c r="E1309" s="796"/>
    </row>
    <row r="1310" spans="1:35" x14ac:dyDescent="0.25">
      <c r="A1310" s="796"/>
      <c r="B1310" s="796"/>
      <c r="C1310" s="796"/>
      <c r="D1310" s="796"/>
      <c r="E1310" s="796"/>
    </row>
    <row r="1311" spans="1:35" x14ac:dyDescent="0.25">
      <c r="A1311" s="796"/>
      <c r="B1311" s="796"/>
      <c r="C1311" s="796"/>
      <c r="D1311" s="796"/>
      <c r="E1311" s="796"/>
    </row>
    <row r="1312" spans="1:35" x14ac:dyDescent="0.25">
      <c r="A1312" s="796"/>
      <c r="B1312" s="796"/>
      <c r="C1312" s="796"/>
      <c r="D1312" s="796"/>
      <c r="E1312" s="796"/>
    </row>
    <row r="1313" spans="1:5" x14ac:dyDescent="0.25">
      <c r="A1313" s="796"/>
      <c r="B1313" s="796"/>
      <c r="C1313" s="796"/>
      <c r="D1313" s="796"/>
      <c r="E1313" s="796"/>
    </row>
    <row r="1314" spans="1:5" x14ac:dyDescent="0.25">
      <c r="A1314" s="796"/>
      <c r="B1314" s="796"/>
      <c r="C1314" s="796"/>
      <c r="D1314" s="796"/>
      <c r="E1314" s="796"/>
    </row>
    <row r="1315" spans="1:5" x14ac:dyDescent="0.25">
      <c r="A1315" s="796"/>
      <c r="B1315" s="796"/>
      <c r="C1315" s="796"/>
      <c r="D1315" s="796"/>
      <c r="E1315" s="796"/>
    </row>
    <row r="1316" spans="1:5" x14ac:dyDescent="0.25">
      <c r="A1316" s="796"/>
      <c r="B1316" s="796"/>
      <c r="C1316" s="796"/>
      <c r="D1316" s="796"/>
      <c r="E1316" s="796"/>
    </row>
    <row r="1317" spans="1:5" x14ac:dyDescent="0.25">
      <c r="A1317" s="796"/>
      <c r="B1317" s="796"/>
      <c r="C1317" s="796"/>
      <c r="D1317" s="796"/>
      <c r="E1317" s="796"/>
    </row>
    <row r="1318" spans="1:5" x14ac:dyDescent="0.25">
      <c r="A1318" s="796"/>
      <c r="B1318" s="796"/>
      <c r="C1318" s="796"/>
      <c r="D1318" s="796"/>
      <c r="E1318" s="796"/>
    </row>
    <row r="1319" spans="1:5" x14ac:dyDescent="0.25">
      <c r="A1319" s="796"/>
      <c r="B1319" s="796"/>
      <c r="C1319" s="796"/>
      <c r="D1319" s="796"/>
      <c r="E1319" s="796"/>
    </row>
    <row r="1320" spans="1:5" x14ac:dyDescent="0.25">
      <c r="A1320" s="796"/>
      <c r="B1320" s="796"/>
      <c r="C1320" s="796"/>
      <c r="D1320" s="796"/>
      <c r="E1320" s="796"/>
    </row>
    <row r="1321" spans="1:5" x14ac:dyDescent="0.25">
      <c r="A1321" s="796"/>
      <c r="B1321" s="796"/>
      <c r="C1321" s="796"/>
      <c r="D1321" s="796"/>
      <c r="E1321" s="796"/>
    </row>
    <row r="1322" spans="1:5" x14ac:dyDescent="0.25">
      <c r="A1322" s="796"/>
      <c r="B1322" s="796"/>
      <c r="C1322" s="796"/>
      <c r="D1322" s="796"/>
      <c r="E1322" s="796"/>
    </row>
    <row r="1323" spans="1:5" x14ac:dyDescent="0.25">
      <c r="A1323" s="796"/>
      <c r="B1323" s="796"/>
      <c r="C1323" s="796"/>
      <c r="D1323" s="796"/>
      <c r="E1323" s="796"/>
    </row>
    <row r="1324" spans="1:5" x14ac:dyDescent="0.25">
      <c r="A1324" s="796"/>
      <c r="B1324" s="796"/>
      <c r="C1324" s="796"/>
      <c r="D1324" s="796"/>
      <c r="E1324" s="796"/>
    </row>
    <row r="1325" spans="1:5" x14ac:dyDescent="0.25">
      <c r="A1325" s="796"/>
      <c r="B1325" s="796"/>
      <c r="C1325" s="796"/>
      <c r="D1325" s="796"/>
      <c r="E1325" s="796"/>
    </row>
    <row r="1326" spans="1:5" x14ac:dyDescent="0.25">
      <c r="A1326" s="796"/>
      <c r="B1326" s="796"/>
      <c r="C1326" s="796"/>
      <c r="D1326" s="796"/>
      <c r="E1326" s="796"/>
    </row>
    <row r="1327" spans="1:5" x14ac:dyDescent="0.25">
      <c r="A1327" s="796"/>
      <c r="B1327" s="796"/>
      <c r="C1327" s="796"/>
      <c r="D1327" s="796"/>
      <c r="E1327" s="796"/>
    </row>
    <row r="1328" spans="1:5" x14ac:dyDescent="0.25">
      <c r="A1328" s="796"/>
      <c r="B1328" s="796"/>
      <c r="C1328" s="796"/>
      <c r="D1328" s="796"/>
      <c r="E1328" s="796"/>
    </row>
    <row r="1329" spans="1:33" ht="13.8" thickBot="1" x14ac:dyDescent="0.3">
      <c r="A1329" s="796"/>
      <c r="B1329" s="796"/>
      <c r="C1329" s="796"/>
      <c r="D1329" s="796"/>
      <c r="E1329" s="796"/>
    </row>
    <row r="1330" spans="1:33" ht="18" thickTop="1" x14ac:dyDescent="0.25">
      <c r="A1330" s="827"/>
      <c r="B1330" s="827"/>
      <c r="C1330" s="827"/>
      <c r="D1330" s="827"/>
      <c r="E1330" s="827"/>
      <c r="F1330" s="828"/>
      <c r="G1330" s="828"/>
      <c r="H1330" s="829"/>
      <c r="I1330" s="830"/>
      <c r="J1330" s="830"/>
      <c r="K1330" s="830"/>
      <c r="L1330" s="830"/>
      <c r="M1330" s="830"/>
      <c r="N1330" s="830"/>
      <c r="O1330" s="830"/>
      <c r="P1330" s="830"/>
      <c r="Q1330" s="828"/>
      <c r="R1330" s="828"/>
      <c r="S1330" s="828"/>
      <c r="T1330" s="828"/>
      <c r="U1330" s="828"/>
      <c r="V1330" s="828"/>
      <c r="W1330" s="828"/>
      <c r="X1330" s="828"/>
      <c r="Y1330" s="828"/>
      <c r="Z1330" s="828"/>
      <c r="AA1330" s="828"/>
      <c r="AB1330" s="828"/>
      <c r="AC1330" s="828"/>
      <c r="AD1330" s="828"/>
      <c r="AE1330" s="828"/>
      <c r="AF1330" s="828"/>
      <c r="AG1330" s="828"/>
    </row>
    <row r="1331" spans="1:33" ht="17.399999999999999" outlineLevel="1" x14ac:dyDescent="0.25">
      <c r="A1331" s="796"/>
      <c r="B1331" s="796"/>
      <c r="C1331" s="796"/>
      <c r="D1331" s="796"/>
      <c r="E1331" s="796"/>
      <c r="H1331" s="831" t="s">
        <v>410</v>
      </c>
    </row>
    <row r="1332" spans="1:33" outlineLevel="1" x14ac:dyDescent="0.25">
      <c r="A1332" s="796"/>
      <c r="B1332" s="796"/>
      <c r="C1332" s="796"/>
      <c r="D1332" s="796"/>
      <c r="E1332" s="796"/>
    </row>
    <row r="1333" spans="1:33" outlineLevel="1" x14ac:dyDescent="0.25">
      <c r="A1333" s="796"/>
      <c r="B1333" s="796"/>
      <c r="C1333" s="796"/>
      <c r="D1333" s="796"/>
      <c r="E1333" s="796"/>
    </row>
    <row r="1334" spans="1:33" ht="39.6" outlineLevel="1" x14ac:dyDescent="0.25">
      <c r="A1334" s="2703" t="str">
        <f>H1334</f>
        <v xml:space="preserve">APS 6/11 ANS </v>
      </c>
      <c r="B1334" s="2703"/>
      <c r="C1334" s="2703"/>
      <c r="D1334" s="797"/>
      <c r="E1334" s="797"/>
      <c r="H1334" s="104" t="str">
        <f>'SITE 1'!$B$733</f>
        <v xml:space="preserve">APS 6/11 ANS </v>
      </c>
      <c r="I1334" s="83" t="s">
        <v>286</v>
      </c>
      <c r="J1334" s="83" t="s">
        <v>285</v>
      </c>
      <c r="K1334" s="83" t="s">
        <v>284</v>
      </c>
      <c r="L1334" s="83" t="s">
        <v>287</v>
      </c>
      <c r="M1334" s="83" t="s">
        <v>298</v>
      </c>
      <c r="N1334" s="83" t="s">
        <v>289</v>
      </c>
      <c r="O1334" s="83" t="s">
        <v>309</v>
      </c>
      <c r="P1334" s="83" t="s">
        <v>288</v>
      </c>
    </row>
    <row r="1335" spans="1:33" ht="13.8" outlineLevel="1" thickBot="1" x14ac:dyDescent="0.3">
      <c r="A1335" s="801"/>
      <c r="B1335" s="798"/>
      <c r="C1335" s="798"/>
      <c r="D1335" s="798"/>
      <c r="E1335" s="798"/>
      <c r="H1335" s="104" t="str">
        <f>'SITE 1'!$H$733</f>
        <v>SITE 1</v>
      </c>
      <c r="I1335" s="103">
        <f>'SITE 1'!$O$823</f>
        <v>0</v>
      </c>
      <c r="J1335" s="103">
        <f>'SITE 1'!$O$847</f>
        <v>0</v>
      </c>
      <c r="K1335" s="103">
        <f>'SITE 1'!$O$804</f>
        <v>0</v>
      </c>
      <c r="L1335" s="103">
        <f>'SITE 1'!$O$804-'SITE 1'!$O$786</f>
        <v>0</v>
      </c>
      <c r="M1335" s="103">
        <f>'SITE 1'!$O$804-'SITE 1'!$O$786+'SITE 1'!$E$793</f>
        <v>0</v>
      </c>
      <c r="N1335" s="103"/>
      <c r="O1335" s="103"/>
      <c r="P1335" s="103"/>
    </row>
    <row r="1336" spans="1:33" ht="40.200000000000003" outlineLevel="1" thickBot="1" x14ac:dyDescent="0.3">
      <c r="A1336" s="2702" t="str">
        <f>'SYNTH ET COMM'!$B$2</f>
        <v>ASSOCIATION</v>
      </c>
      <c r="B1336" s="2702"/>
      <c r="C1336" s="2702"/>
      <c r="D1336" s="2702"/>
      <c r="E1336" s="2702"/>
      <c r="H1336" s="2676" t="s">
        <v>224</v>
      </c>
      <c r="I1336" s="2677"/>
      <c r="J1336" s="137" t="s">
        <v>225</v>
      </c>
      <c r="K1336" s="137" t="s">
        <v>152</v>
      </c>
      <c r="L1336" s="137" t="s">
        <v>228</v>
      </c>
      <c r="M1336" s="137" t="s">
        <v>178</v>
      </c>
      <c r="N1336" s="138" t="s">
        <v>2</v>
      </c>
      <c r="O1336" s="177" t="s">
        <v>525</v>
      </c>
      <c r="P1336" s="86" t="s">
        <v>332</v>
      </c>
      <c r="Q1336" s="86" t="s">
        <v>291</v>
      </c>
      <c r="R1336" s="86" t="s">
        <v>292</v>
      </c>
      <c r="S1336" s="81" t="s">
        <v>293</v>
      </c>
      <c r="T1336" s="81" t="s">
        <v>299</v>
      </c>
      <c r="U1336" s="81" t="s">
        <v>300</v>
      </c>
      <c r="V1336" s="81" t="s">
        <v>294</v>
      </c>
      <c r="W1336" s="81" t="s">
        <v>301</v>
      </c>
      <c r="X1336" s="81" t="s">
        <v>302</v>
      </c>
      <c r="Y1336" s="81" t="s">
        <v>296</v>
      </c>
      <c r="Z1336" s="81" t="s">
        <v>303</v>
      </c>
      <c r="AA1336" s="81" t="s">
        <v>304</v>
      </c>
      <c r="AB1336" s="81" t="s">
        <v>297</v>
      </c>
      <c r="AC1336" s="81" t="s">
        <v>305</v>
      </c>
      <c r="AD1336" s="81" t="s">
        <v>306</v>
      </c>
      <c r="AE1336" s="81" t="s">
        <v>295</v>
      </c>
      <c r="AF1336" s="81" t="s">
        <v>307</v>
      </c>
      <c r="AG1336" s="81" t="s">
        <v>308</v>
      </c>
    </row>
    <row r="1337" spans="1:33" ht="13.8" outlineLevel="1" thickBot="1" x14ac:dyDescent="0.3">
      <c r="A1337" s="796"/>
      <c r="B1337" s="796"/>
      <c r="C1337" s="796"/>
      <c r="D1337" s="796"/>
      <c r="E1337" s="796"/>
      <c r="H1337" s="2678" t="s">
        <v>221</v>
      </c>
      <c r="I1337" s="117" t="s">
        <v>153</v>
      </c>
      <c r="J1337" s="139">
        <f>'SITE 1'!$D$738</f>
        <v>0</v>
      </c>
      <c r="K1337" s="139">
        <f>'SITE 1'!$E$738</f>
        <v>0</v>
      </c>
      <c r="L1337" s="139">
        <f>'SITE 1'!$F$738</f>
        <v>0</v>
      </c>
      <c r="M1337" s="140">
        <f t="shared" ref="M1337:M1342" si="248">J1337*K1337*L1337</f>
        <v>0</v>
      </c>
      <c r="N1337" s="141">
        <f>'SITE 1'!$H$738</f>
        <v>0</v>
      </c>
      <c r="O1337" s="190">
        <f>M1337*N1337*('SITE 1'!$W$4+'SITE 1'!$X$4)</f>
        <v>0</v>
      </c>
      <c r="P1337" s="83"/>
      <c r="Q1337" s="82">
        <f>L1337*K1337</f>
        <v>0</v>
      </c>
      <c r="R1337" s="858">
        <f t="shared" ref="R1337:R1342" si="249">IF(J1337&gt;49,((J1337/18)*K1337*L1337),(((J1337/18)-1)*K1337*L1337))</f>
        <v>0</v>
      </c>
      <c r="S1337" s="82"/>
      <c r="T1337" s="82"/>
      <c r="U1337" s="82"/>
      <c r="V1337" s="82"/>
      <c r="W1337" s="82"/>
      <c r="X1337" s="82"/>
      <c r="Y1337" s="82"/>
      <c r="Z1337" s="82"/>
      <c r="AA1337" s="82"/>
      <c r="AB1337" s="82"/>
      <c r="AC1337" s="82"/>
      <c r="AD1337" s="82"/>
      <c r="AE1337" s="82"/>
      <c r="AF1337" s="82"/>
      <c r="AG1337" s="82"/>
    </row>
    <row r="1338" spans="1:33" ht="13.8" outlineLevel="1" thickBot="1" x14ac:dyDescent="0.3">
      <c r="A1338" s="796"/>
      <c r="B1338" s="796"/>
      <c r="C1338" s="796"/>
      <c r="D1338" s="796"/>
      <c r="E1338" s="796"/>
      <c r="H1338" s="2679"/>
      <c r="I1338" s="152" t="s">
        <v>231</v>
      </c>
      <c r="J1338" s="111">
        <f>'SITE 1'!$D$739</f>
        <v>0</v>
      </c>
      <c r="K1338" s="111">
        <f>'SITE 1'!$E$739</f>
        <v>0</v>
      </c>
      <c r="L1338" s="111">
        <f>'SITE 1'!$F$739</f>
        <v>0</v>
      </c>
      <c r="M1338" s="140">
        <f t="shared" si="248"/>
        <v>0</v>
      </c>
      <c r="N1338" s="154">
        <f>'SITE 1'!$H$739</f>
        <v>0</v>
      </c>
      <c r="O1338" s="190">
        <f>M1338*N1338*('SITE 1'!$W$4+'SITE 1'!$X$4)</f>
        <v>0</v>
      </c>
      <c r="P1338" s="83"/>
      <c r="Q1338" s="82"/>
      <c r="R1338" s="858"/>
      <c r="S1338" s="82"/>
      <c r="T1338" s="82"/>
      <c r="U1338" s="82"/>
      <c r="V1338" s="82"/>
      <c r="W1338" s="82"/>
      <c r="X1338" s="82"/>
      <c r="Y1338" s="82"/>
      <c r="Z1338" s="82"/>
      <c r="AA1338" s="82"/>
      <c r="AB1338" s="82"/>
      <c r="AC1338" s="82"/>
      <c r="AD1338" s="82"/>
      <c r="AE1338" s="82"/>
      <c r="AF1338" s="82"/>
      <c r="AG1338" s="82"/>
    </row>
    <row r="1339" spans="1:33" ht="13.8" outlineLevel="1" thickBot="1" x14ac:dyDescent="0.3">
      <c r="A1339" s="796"/>
      <c r="B1339" s="796"/>
      <c r="C1339" s="796"/>
      <c r="D1339" s="796"/>
      <c r="E1339" s="796"/>
      <c r="H1339" s="2680"/>
      <c r="I1339" s="155" t="s">
        <v>438</v>
      </c>
      <c r="J1339" s="156">
        <f>'SITE 1'!$D$740</f>
        <v>0</v>
      </c>
      <c r="K1339" s="156">
        <f>'SITE 1'!$E$740</f>
        <v>0</v>
      </c>
      <c r="L1339" s="156">
        <f>'SITE 1'!$F$740</f>
        <v>0</v>
      </c>
      <c r="M1339" s="140">
        <f t="shared" si="248"/>
        <v>0</v>
      </c>
      <c r="N1339" s="157">
        <f>'SITE 1'!$H$740</f>
        <v>0</v>
      </c>
      <c r="O1339" s="190">
        <f>M1339*N1339*('SITE 1'!$W$4+'SITE 1'!$X$4)</f>
        <v>0</v>
      </c>
      <c r="P1339" s="83"/>
      <c r="Q1339" s="82">
        <f>L1339*(K1339+0.5)</f>
        <v>0</v>
      </c>
      <c r="R1339" s="858">
        <f t="shared" si="249"/>
        <v>0</v>
      </c>
      <c r="S1339" s="82"/>
      <c r="T1339" s="82"/>
      <c r="U1339" s="82"/>
      <c r="V1339" s="82"/>
      <c r="W1339" s="82"/>
      <c r="X1339" s="82"/>
      <c r="Y1339" s="82"/>
      <c r="Z1339" s="82"/>
      <c r="AA1339" s="82"/>
      <c r="AB1339" s="82"/>
      <c r="AC1339" s="82"/>
      <c r="AD1339" s="82"/>
      <c r="AE1339" s="82"/>
      <c r="AF1339" s="82"/>
      <c r="AG1339" s="82"/>
    </row>
    <row r="1340" spans="1:33" ht="13.8" outlineLevel="1" thickBot="1" x14ac:dyDescent="0.3">
      <c r="A1340" s="796"/>
      <c r="B1340" s="796"/>
      <c r="C1340" s="796"/>
      <c r="D1340" s="796"/>
      <c r="E1340" s="796"/>
      <c r="H1340" s="2678" t="s">
        <v>222</v>
      </c>
      <c r="I1340" s="117" t="s">
        <v>153</v>
      </c>
      <c r="J1340" s="158">
        <f>'SITE 1'!$D$741</f>
        <v>0</v>
      </c>
      <c r="K1340" s="158">
        <f>'SITE 1'!$E$741</f>
        <v>0</v>
      </c>
      <c r="L1340" s="158">
        <f>'SITE 1'!$F$741</f>
        <v>0</v>
      </c>
      <c r="M1340" s="140">
        <f t="shared" si="248"/>
        <v>0</v>
      </c>
      <c r="N1340" s="141">
        <f>'SITE 1'!$H$741</f>
        <v>0</v>
      </c>
      <c r="O1340" s="190">
        <f>M1340*N1340*('SITE 1'!$W$4+'SITE 1'!$X$4)</f>
        <v>0</v>
      </c>
      <c r="P1340" s="83"/>
      <c r="Q1340" s="82">
        <f>L1340*K1340</f>
        <v>0</v>
      </c>
      <c r="R1340" s="858">
        <f t="shared" si="249"/>
        <v>0</v>
      </c>
      <c r="S1340" s="82"/>
      <c r="T1340" s="82"/>
      <c r="U1340" s="82"/>
      <c r="V1340" s="82"/>
      <c r="W1340" s="82"/>
      <c r="X1340" s="82"/>
      <c r="Y1340" s="82"/>
      <c r="Z1340" s="82"/>
      <c r="AA1340" s="82"/>
      <c r="AB1340" s="82"/>
      <c r="AC1340" s="82"/>
      <c r="AD1340" s="82"/>
      <c r="AE1340" s="82"/>
      <c r="AF1340" s="82"/>
      <c r="AG1340" s="82"/>
    </row>
    <row r="1341" spans="1:33" ht="13.8" outlineLevel="1" thickBot="1" x14ac:dyDescent="0.3">
      <c r="A1341" s="796"/>
      <c r="B1341" s="796"/>
      <c r="C1341" s="796"/>
      <c r="D1341" s="796"/>
      <c r="E1341" s="796"/>
      <c r="H1341" s="2679"/>
      <c r="I1341" s="152" t="s">
        <v>231</v>
      </c>
      <c r="J1341" s="125">
        <f>'SITE 1'!$D$742</f>
        <v>0</v>
      </c>
      <c r="K1341" s="125">
        <f>'SITE 1'!$E$742</f>
        <v>0</v>
      </c>
      <c r="L1341" s="125">
        <f>'SITE 1'!$F$742</f>
        <v>0</v>
      </c>
      <c r="M1341" s="140">
        <f t="shared" si="248"/>
        <v>0</v>
      </c>
      <c r="N1341" s="154">
        <f>'SITE 1'!$H$742</f>
        <v>0</v>
      </c>
      <c r="O1341" s="190">
        <f>M1341*N1341*('SITE 1'!$W$4+'SITE 1'!$X$4)</f>
        <v>0</v>
      </c>
      <c r="P1341" s="83"/>
      <c r="Q1341" s="82"/>
      <c r="R1341" s="858"/>
      <c r="S1341" s="82"/>
      <c r="T1341" s="82"/>
      <c r="U1341" s="82"/>
      <c r="V1341" s="82"/>
      <c r="W1341" s="82"/>
      <c r="X1341" s="82"/>
      <c r="Y1341" s="82"/>
      <c r="Z1341" s="82"/>
      <c r="AA1341" s="82"/>
      <c r="AB1341" s="82"/>
      <c r="AC1341" s="82"/>
      <c r="AD1341" s="82"/>
      <c r="AE1341" s="82"/>
      <c r="AF1341" s="82"/>
      <c r="AG1341" s="82"/>
    </row>
    <row r="1342" spans="1:33" ht="13.8" outlineLevel="1" thickBot="1" x14ac:dyDescent="0.3">
      <c r="A1342" s="796"/>
      <c r="B1342" s="796"/>
      <c r="C1342" s="796"/>
      <c r="D1342" s="796"/>
      <c r="E1342" s="796"/>
      <c r="H1342" s="2680"/>
      <c r="I1342" s="142" t="s">
        <v>438</v>
      </c>
      <c r="J1342" s="159">
        <f>'SITE 1'!$D$743</f>
        <v>0</v>
      </c>
      <c r="K1342" s="159">
        <f>'SITE 1'!$E$743</f>
        <v>0</v>
      </c>
      <c r="L1342" s="159">
        <f>'SITE 1'!$F$743</f>
        <v>0</v>
      </c>
      <c r="M1342" s="140">
        <f t="shared" si="248"/>
        <v>0</v>
      </c>
      <c r="N1342" s="144">
        <f>'SITE 1'!$H$743</f>
        <v>0</v>
      </c>
      <c r="O1342" s="190">
        <f>M1342*N1342*('SITE 1'!$W$4+'SITE 1'!$X$4)</f>
        <v>0</v>
      </c>
      <c r="P1342" s="83">
        <f>(J1342/18)*470</f>
        <v>0</v>
      </c>
      <c r="Q1342" s="82">
        <f>L1342*(K1342+0.5)</f>
        <v>0</v>
      </c>
      <c r="R1342" s="858">
        <f t="shared" si="249"/>
        <v>0</v>
      </c>
      <c r="S1342" s="82"/>
      <c r="T1342" s="82"/>
      <c r="U1342" s="82"/>
      <c r="V1342" s="82"/>
      <c r="W1342" s="82"/>
      <c r="X1342" s="82"/>
      <c r="Y1342" s="82"/>
      <c r="Z1342" s="82"/>
      <c r="AA1342" s="82"/>
      <c r="AB1342" s="82"/>
      <c r="AC1342" s="82"/>
      <c r="AD1342" s="82"/>
      <c r="AE1342" s="82"/>
      <c r="AF1342" s="82"/>
      <c r="AG1342" s="82"/>
    </row>
    <row r="1343" spans="1:33" ht="13.8" outlineLevel="1" thickBot="1" x14ac:dyDescent="0.3">
      <c r="A1343" s="796"/>
      <c r="B1343" s="796"/>
      <c r="C1343" s="796"/>
      <c r="D1343" s="796"/>
      <c r="E1343" s="796"/>
      <c r="H1343" s="2681" t="s">
        <v>14</v>
      </c>
      <c r="I1343" s="2682"/>
      <c r="J1343" s="148">
        <f>MAX(J1337:J1342)</f>
        <v>0</v>
      </c>
      <c r="K1343" s="148">
        <f>'SITE 1'!$E$744</f>
        <v>0</v>
      </c>
      <c r="L1343" s="148">
        <f>'SITE 1'!$F$744</f>
        <v>0</v>
      </c>
      <c r="M1343" s="148">
        <f>SUM(M1337:M1342)</f>
        <v>0</v>
      </c>
      <c r="N1343" s="160" t="e">
        <f>'SITE 1'!$H$744</f>
        <v>#DIV/0!</v>
      </c>
      <c r="O1343" s="194">
        <f>SUM(O1337:O1342)</f>
        <v>0</v>
      </c>
      <c r="P1343" s="83">
        <f>(J1343/18)*470</f>
        <v>0</v>
      </c>
      <c r="Q1343" s="93">
        <f>SUM(Q1337:Q1342)</f>
        <v>0</v>
      </c>
      <c r="R1343" s="93">
        <f>SUM(R1337:R1342)</f>
        <v>0</v>
      </c>
      <c r="S1343" s="93">
        <f>'SITE 1'!$C$761</f>
        <v>0</v>
      </c>
      <c r="T1343" s="93" t="e">
        <f>'SITE 1'!$D$761</f>
        <v>#DIV/0!</v>
      </c>
      <c r="U1343" s="93">
        <f>'SITE 1'!$E$761</f>
        <v>0</v>
      </c>
      <c r="V1343" s="93">
        <f>'SITE 1'!$C$779</f>
        <v>0</v>
      </c>
      <c r="W1343" s="93" t="e">
        <f>'SITE 1'!$D$779</f>
        <v>#DIV/0!</v>
      </c>
      <c r="X1343" s="93">
        <f>'SITE 1'!$E$779</f>
        <v>0</v>
      </c>
      <c r="Y1343" s="93">
        <f>'SITE 1'!$C$755</f>
        <v>0</v>
      </c>
      <c r="Z1343" s="93" t="e">
        <f>'SITE 1'!$D$755</f>
        <v>#DIV/0!</v>
      </c>
      <c r="AA1343" s="93">
        <f>'SITE 1'!$E$755</f>
        <v>0</v>
      </c>
      <c r="AB1343" s="93">
        <f>'SITE 1'!$C$785</f>
        <v>0</v>
      </c>
      <c r="AC1343" s="93" t="e">
        <f>'SITE 1'!$D$785</f>
        <v>#DIV/0!</v>
      </c>
      <c r="AD1343" s="93">
        <f>'SITE 1'!$E$785</f>
        <v>0</v>
      </c>
      <c r="AE1343" s="93">
        <f>'SITE 1'!$C$793</f>
        <v>0</v>
      </c>
      <c r="AF1343" s="93" t="e">
        <f>'SITE 1'!$D$793</f>
        <v>#DIV/0!</v>
      </c>
      <c r="AG1343" s="93">
        <f>'SITE 1'!$E$793</f>
        <v>0</v>
      </c>
    </row>
    <row r="1344" spans="1:33" outlineLevel="1" x14ac:dyDescent="0.25">
      <c r="A1344" s="796"/>
      <c r="B1344" s="796"/>
      <c r="C1344" s="796"/>
      <c r="D1344" s="796"/>
      <c r="E1344" s="796"/>
    </row>
    <row r="1345" spans="1:33" ht="39.6" outlineLevel="1" x14ac:dyDescent="0.25">
      <c r="A1345" s="796"/>
      <c r="B1345" s="796"/>
      <c r="C1345" s="796"/>
      <c r="D1345" s="796"/>
      <c r="E1345" s="796"/>
      <c r="H1345" s="104" t="str">
        <f>'SITE 2'!$B$733</f>
        <v xml:space="preserve">APS 6/11 ANS </v>
      </c>
      <c r="I1345" s="83" t="s">
        <v>286</v>
      </c>
      <c r="J1345" s="83" t="s">
        <v>285</v>
      </c>
      <c r="K1345" s="83" t="s">
        <v>284</v>
      </c>
      <c r="L1345" s="83" t="s">
        <v>287</v>
      </c>
      <c r="M1345" s="83" t="s">
        <v>298</v>
      </c>
      <c r="N1345" s="83" t="s">
        <v>289</v>
      </c>
      <c r="O1345" s="83" t="s">
        <v>309</v>
      </c>
      <c r="P1345" s="83" t="s">
        <v>288</v>
      </c>
    </row>
    <row r="1346" spans="1:33" ht="13.8" outlineLevel="1" thickBot="1" x14ac:dyDescent="0.3">
      <c r="A1346" s="796"/>
      <c r="B1346" s="796"/>
      <c r="C1346" s="796"/>
      <c r="D1346" s="796"/>
      <c r="E1346" s="796"/>
      <c r="H1346" s="104" t="str">
        <f>'SITE 2'!$H$733</f>
        <v>SITE 2</v>
      </c>
      <c r="I1346" s="103">
        <f>'SITE 2'!$O$823</f>
        <v>0</v>
      </c>
      <c r="J1346" s="103">
        <f>'SITE 2'!$O$847</f>
        <v>0</v>
      </c>
      <c r="K1346" s="103">
        <f>'SITE 2'!$O$804</f>
        <v>0</v>
      </c>
      <c r="L1346" s="103">
        <f>'SITE 2'!$O$804-'SITE 2'!$O$786</f>
        <v>0</v>
      </c>
      <c r="M1346" s="103">
        <f>'SITE 2'!$O$804-'SITE 2'!$O$786+'SITE 2'!$E$793</f>
        <v>0</v>
      </c>
      <c r="N1346" s="103"/>
      <c r="O1346" s="103"/>
      <c r="P1346" s="103"/>
    </row>
    <row r="1347" spans="1:33" ht="40.200000000000003" outlineLevel="1" thickBot="1" x14ac:dyDescent="0.3">
      <c r="A1347" s="796"/>
      <c r="B1347" s="796"/>
      <c r="C1347" s="796"/>
      <c r="D1347" s="796"/>
      <c r="E1347" s="796"/>
      <c r="H1347" s="2676" t="s">
        <v>224</v>
      </c>
      <c r="I1347" s="2677"/>
      <c r="J1347" s="137" t="s">
        <v>225</v>
      </c>
      <c r="K1347" s="137" t="s">
        <v>152</v>
      </c>
      <c r="L1347" s="137" t="s">
        <v>228</v>
      </c>
      <c r="M1347" s="137" t="s">
        <v>178</v>
      </c>
      <c r="N1347" s="138" t="s">
        <v>2</v>
      </c>
      <c r="O1347" s="177" t="s">
        <v>525</v>
      </c>
      <c r="P1347" s="86" t="s">
        <v>332</v>
      </c>
      <c r="Q1347" s="86" t="s">
        <v>291</v>
      </c>
      <c r="R1347" s="86" t="s">
        <v>292</v>
      </c>
      <c r="S1347" s="81" t="s">
        <v>293</v>
      </c>
      <c r="T1347" s="81" t="s">
        <v>299</v>
      </c>
      <c r="U1347" s="81" t="s">
        <v>300</v>
      </c>
      <c r="V1347" s="81" t="s">
        <v>294</v>
      </c>
      <c r="W1347" s="81" t="s">
        <v>301</v>
      </c>
      <c r="X1347" s="81" t="s">
        <v>302</v>
      </c>
      <c r="Y1347" s="81" t="s">
        <v>296</v>
      </c>
      <c r="Z1347" s="81" t="s">
        <v>303</v>
      </c>
      <c r="AA1347" s="81" t="s">
        <v>304</v>
      </c>
      <c r="AB1347" s="81" t="s">
        <v>297</v>
      </c>
      <c r="AC1347" s="81" t="s">
        <v>305</v>
      </c>
      <c r="AD1347" s="81" t="s">
        <v>306</v>
      </c>
      <c r="AE1347" s="81" t="s">
        <v>295</v>
      </c>
      <c r="AF1347" s="81" t="s">
        <v>307</v>
      </c>
      <c r="AG1347" s="81" t="s">
        <v>308</v>
      </c>
    </row>
    <row r="1348" spans="1:33" ht="13.8" outlineLevel="1" thickBot="1" x14ac:dyDescent="0.3">
      <c r="A1348" s="796"/>
      <c r="B1348" s="796"/>
      <c r="C1348" s="796"/>
      <c r="D1348" s="796"/>
      <c r="E1348" s="796"/>
      <c r="H1348" s="2678" t="s">
        <v>221</v>
      </c>
      <c r="I1348" s="117" t="s">
        <v>153</v>
      </c>
      <c r="J1348" s="139">
        <f>'SITE 2'!$D$738</f>
        <v>0</v>
      </c>
      <c r="K1348" s="139">
        <f>'SITE 2'!$E$738</f>
        <v>0</v>
      </c>
      <c r="L1348" s="139">
        <f>'SITE 2'!$F$738</f>
        <v>0</v>
      </c>
      <c r="M1348" s="140">
        <f t="shared" ref="M1348:M1353" si="250">J1348*K1348*L1348</f>
        <v>0</v>
      </c>
      <c r="N1348" s="141">
        <f>'SITE 2'!$H$738</f>
        <v>0</v>
      </c>
      <c r="O1348" s="190">
        <f>M1348*N1348*('SITE 1'!$W$4+'SITE 1'!$X$4)</f>
        <v>0</v>
      </c>
      <c r="P1348" s="83"/>
      <c r="Q1348" s="82">
        <f>L1348*K1348</f>
        <v>0</v>
      </c>
      <c r="R1348" s="858">
        <f t="shared" ref="R1348:R1353" si="251">IF(J1348&gt;49,((J1348/18)*K1348*L1348),(((J1348/18)-1)*K1348*L1348))</f>
        <v>0</v>
      </c>
      <c r="S1348" s="82"/>
      <c r="T1348" s="82"/>
      <c r="U1348" s="82"/>
      <c r="V1348" s="82"/>
      <c r="W1348" s="82"/>
      <c r="X1348" s="82"/>
      <c r="Y1348" s="82"/>
      <c r="Z1348" s="82"/>
      <c r="AA1348" s="82"/>
      <c r="AB1348" s="82"/>
      <c r="AC1348" s="82"/>
      <c r="AD1348" s="82"/>
      <c r="AE1348" s="82"/>
      <c r="AF1348" s="82"/>
      <c r="AG1348" s="82"/>
    </row>
    <row r="1349" spans="1:33" ht="13.8" outlineLevel="1" thickBot="1" x14ac:dyDescent="0.3">
      <c r="A1349" s="796"/>
      <c r="B1349" s="796"/>
      <c r="C1349" s="796"/>
      <c r="D1349" s="796"/>
      <c r="E1349" s="796"/>
      <c r="H1349" s="2679"/>
      <c r="I1349" s="152" t="s">
        <v>231</v>
      </c>
      <c r="J1349" s="111">
        <f>'SITE 2'!$D$739</f>
        <v>0</v>
      </c>
      <c r="K1349" s="111">
        <f>'SITE 2'!$E$739</f>
        <v>0</v>
      </c>
      <c r="L1349" s="111">
        <f>'SITE 2'!$F$739</f>
        <v>0</v>
      </c>
      <c r="M1349" s="140">
        <f t="shared" si="250"/>
        <v>0</v>
      </c>
      <c r="N1349" s="154">
        <f>'SITE 2'!$H$739</f>
        <v>0</v>
      </c>
      <c r="O1349" s="190">
        <f>M1349*N1349*('SITE 1'!$W$4+'SITE 1'!$X$4)</f>
        <v>0</v>
      </c>
      <c r="P1349" s="83"/>
      <c r="Q1349" s="82"/>
      <c r="R1349" s="858"/>
      <c r="S1349" s="82"/>
      <c r="T1349" s="82"/>
      <c r="U1349" s="82"/>
      <c r="V1349" s="82"/>
      <c r="W1349" s="82"/>
      <c r="X1349" s="82"/>
      <c r="Y1349" s="82"/>
      <c r="Z1349" s="82"/>
      <c r="AA1349" s="82"/>
      <c r="AB1349" s="82"/>
      <c r="AC1349" s="82"/>
      <c r="AD1349" s="82"/>
      <c r="AE1349" s="82"/>
      <c r="AF1349" s="82"/>
      <c r="AG1349" s="82"/>
    </row>
    <row r="1350" spans="1:33" ht="13.8" outlineLevel="1" thickBot="1" x14ac:dyDescent="0.3">
      <c r="A1350" s="796"/>
      <c r="B1350" s="796"/>
      <c r="C1350" s="796"/>
      <c r="D1350" s="796"/>
      <c r="E1350" s="796"/>
      <c r="H1350" s="2680"/>
      <c r="I1350" s="155" t="s">
        <v>438</v>
      </c>
      <c r="J1350" s="156">
        <f>'SITE 2'!$D$740</f>
        <v>0</v>
      </c>
      <c r="K1350" s="156">
        <f>'SITE 2'!$E$740</f>
        <v>0</v>
      </c>
      <c r="L1350" s="156">
        <f>'SITE 2'!$F$740</f>
        <v>0</v>
      </c>
      <c r="M1350" s="140">
        <f t="shared" si="250"/>
        <v>0</v>
      </c>
      <c r="N1350" s="157">
        <f>'SITE 2'!$H$740</f>
        <v>0</v>
      </c>
      <c r="O1350" s="190">
        <f>M1350*N1350*('SITE 1'!$W$4+'SITE 1'!$X$4)</f>
        <v>0</v>
      </c>
      <c r="P1350" s="83"/>
      <c r="Q1350" s="82">
        <f>L1350*(K1350+0.5)</f>
        <v>0</v>
      </c>
      <c r="R1350" s="858">
        <f t="shared" si="251"/>
        <v>0</v>
      </c>
      <c r="S1350" s="82"/>
      <c r="T1350" s="82"/>
      <c r="U1350" s="82"/>
      <c r="V1350" s="82"/>
      <c r="W1350" s="82"/>
      <c r="X1350" s="82"/>
      <c r="Y1350" s="82"/>
      <c r="Z1350" s="82"/>
      <c r="AA1350" s="82"/>
      <c r="AB1350" s="82"/>
      <c r="AC1350" s="82"/>
      <c r="AD1350" s="82"/>
      <c r="AE1350" s="82"/>
      <c r="AF1350" s="82"/>
      <c r="AG1350" s="82"/>
    </row>
    <row r="1351" spans="1:33" ht="13.8" outlineLevel="1" thickBot="1" x14ac:dyDescent="0.3">
      <c r="A1351" s="796"/>
      <c r="B1351" s="796"/>
      <c r="C1351" s="796"/>
      <c r="D1351" s="796"/>
      <c r="E1351" s="796"/>
      <c r="H1351" s="2678" t="s">
        <v>222</v>
      </c>
      <c r="I1351" s="117" t="s">
        <v>153</v>
      </c>
      <c r="J1351" s="158">
        <f>'SITE 2'!$D$741</f>
        <v>0</v>
      </c>
      <c r="K1351" s="158">
        <f>'SITE 2'!$E$741</f>
        <v>0</v>
      </c>
      <c r="L1351" s="158">
        <f>'SITE 2'!$F$741</f>
        <v>0</v>
      </c>
      <c r="M1351" s="140">
        <f t="shared" si="250"/>
        <v>0</v>
      </c>
      <c r="N1351" s="141">
        <f>'SITE 2'!$H$741</f>
        <v>0</v>
      </c>
      <c r="O1351" s="190">
        <f>M1351*N1351*('SITE 1'!$W$4+'SITE 1'!$X$4)</f>
        <v>0</v>
      </c>
      <c r="P1351" s="83"/>
      <c r="Q1351" s="82">
        <f>L1351*K1351</f>
        <v>0</v>
      </c>
      <c r="R1351" s="858">
        <f t="shared" si="251"/>
        <v>0</v>
      </c>
      <c r="S1351" s="82"/>
      <c r="T1351" s="82"/>
      <c r="U1351" s="82"/>
      <c r="V1351" s="82"/>
      <c r="W1351" s="82"/>
      <c r="X1351" s="82"/>
      <c r="Y1351" s="82"/>
      <c r="Z1351" s="82"/>
      <c r="AA1351" s="82"/>
      <c r="AB1351" s="82"/>
      <c r="AC1351" s="82"/>
      <c r="AD1351" s="82"/>
      <c r="AE1351" s="82"/>
      <c r="AF1351" s="82"/>
      <c r="AG1351" s="82"/>
    </row>
    <row r="1352" spans="1:33" ht="13.8" outlineLevel="1" thickBot="1" x14ac:dyDescent="0.3">
      <c r="A1352" s="796"/>
      <c r="B1352" s="796"/>
      <c r="C1352" s="796"/>
      <c r="D1352" s="796"/>
      <c r="E1352" s="796"/>
      <c r="H1352" s="2679"/>
      <c r="I1352" s="152" t="s">
        <v>231</v>
      </c>
      <c r="J1352" s="125">
        <f>'SITE 2'!$D$742</f>
        <v>0</v>
      </c>
      <c r="K1352" s="125">
        <f>'SITE 2'!$E$742</f>
        <v>0</v>
      </c>
      <c r="L1352" s="125">
        <f>'SITE 2'!$F$742</f>
        <v>0</v>
      </c>
      <c r="M1352" s="140">
        <f t="shared" si="250"/>
        <v>0</v>
      </c>
      <c r="N1352" s="154">
        <f>'SITE 2'!$H$742</f>
        <v>0</v>
      </c>
      <c r="O1352" s="190">
        <f>M1352*N1352*('SITE 1'!$W$4+'SITE 1'!$X$4)</f>
        <v>0</v>
      </c>
      <c r="P1352" s="83"/>
      <c r="Q1352" s="82"/>
      <c r="R1352" s="858"/>
      <c r="S1352" s="82"/>
      <c r="T1352" s="82"/>
      <c r="U1352" s="82"/>
      <c r="V1352" s="82"/>
      <c r="W1352" s="82"/>
      <c r="X1352" s="82"/>
      <c r="Y1352" s="82"/>
      <c r="Z1352" s="82"/>
      <c r="AA1352" s="82"/>
      <c r="AB1352" s="82"/>
      <c r="AC1352" s="82"/>
      <c r="AD1352" s="82"/>
      <c r="AE1352" s="82"/>
      <c r="AF1352" s="82"/>
      <c r="AG1352" s="82"/>
    </row>
    <row r="1353" spans="1:33" ht="13.8" outlineLevel="1" thickBot="1" x14ac:dyDescent="0.3">
      <c r="A1353" s="796"/>
      <c r="B1353" s="796"/>
      <c r="C1353" s="796"/>
      <c r="D1353" s="796"/>
      <c r="E1353" s="796"/>
      <c r="H1353" s="2680"/>
      <c r="I1353" s="142" t="s">
        <v>438</v>
      </c>
      <c r="J1353" s="159">
        <f>'SITE 2'!$D$743</f>
        <v>0</v>
      </c>
      <c r="K1353" s="159">
        <f>'SITE 2'!$E$743</f>
        <v>0</v>
      </c>
      <c r="L1353" s="159">
        <f>'SITE 2'!$F$743</f>
        <v>0</v>
      </c>
      <c r="M1353" s="140">
        <f t="shared" si="250"/>
        <v>0</v>
      </c>
      <c r="N1353" s="144">
        <f>'SITE 2'!$H$743</f>
        <v>0</v>
      </c>
      <c r="O1353" s="190">
        <f>M1353*N1353*('SITE 1'!$W$4+'SITE 1'!$X$4)</f>
        <v>0</v>
      </c>
      <c r="P1353" s="83"/>
      <c r="Q1353" s="82">
        <f>L1353*(K1353+0.5)</f>
        <v>0</v>
      </c>
      <c r="R1353" s="858">
        <f t="shared" si="251"/>
        <v>0</v>
      </c>
      <c r="S1353" s="82"/>
      <c r="T1353" s="82"/>
      <c r="U1353" s="82"/>
      <c r="V1353" s="82"/>
      <c r="W1353" s="82"/>
      <c r="X1353" s="82"/>
      <c r="Y1353" s="82"/>
      <c r="Z1353" s="82"/>
      <c r="AA1353" s="82"/>
      <c r="AB1353" s="82"/>
      <c r="AC1353" s="82"/>
      <c r="AD1353" s="82"/>
      <c r="AE1353" s="82"/>
      <c r="AF1353" s="82"/>
      <c r="AG1353" s="82"/>
    </row>
    <row r="1354" spans="1:33" ht="13.8" outlineLevel="1" thickBot="1" x14ac:dyDescent="0.3">
      <c r="A1354" s="796"/>
      <c r="B1354" s="796"/>
      <c r="C1354" s="796"/>
      <c r="D1354" s="796"/>
      <c r="E1354" s="796"/>
      <c r="H1354" s="2681" t="s">
        <v>14</v>
      </c>
      <c r="I1354" s="2682"/>
      <c r="J1354" s="148">
        <f>MAX(J1348:J1353)</f>
        <v>0</v>
      </c>
      <c r="K1354" s="148">
        <f>'SITE 2'!$E$744</f>
        <v>0</v>
      </c>
      <c r="L1354" s="148">
        <f>'SITE 2'!$F$744</f>
        <v>0</v>
      </c>
      <c r="M1354" s="148">
        <f>SUM(M1348:M1353)</f>
        <v>0</v>
      </c>
      <c r="N1354" s="160" t="e">
        <f>'SITE 2'!$H$744</f>
        <v>#DIV/0!</v>
      </c>
      <c r="O1354" s="194">
        <f>SUM(O1348:O1353)</f>
        <v>0</v>
      </c>
      <c r="P1354" s="83">
        <f>(J1354/18)*470</f>
        <v>0</v>
      </c>
      <c r="Q1354" s="93">
        <f>SUM(Q1348:Q1353)</f>
        <v>0</v>
      </c>
      <c r="R1354" s="93">
        <f>SUM(R1348:R1353)</f>
        <v>0</v>
      </c>
      <c r="S1354" s="93">
        <f>'SITE 2'!$C$761</f>
        <v>0</v>
      </c>
      <c r="T1354" s="93" t="e">
        <f>'SITE 2'!$D$761</f>
        <v>#DIV/0!</v>
      </c>
      <c r="U1354" s="93">
        <f>'SITE 2'!$E$761</f>
        <v>0</v>
      </c>
      <c r="V1354" s="93">
        <f>'SITE 2'!$C$779</f>
        <v>0</v>
      </c>
      <c r="W1354" s="93" t="e">
        <f>'SITE 2'!$D$779</f>
        <v>#DIV/0!</v>
      </c>
      <c r="X1354" s="93">
        <f>'SITE 2'!$E$779</f>
        <v>0</v>
      </c>
      <c r="Y1354" s="93">
        <f>'SITE 2'!$C$755</f>
        <v>0</v>
      </c>
      <c r="Z1354" s="93" t="e">
        <f>'SITE 2'!$D$755</f>
        <v>#DIV/0!</v>
      </c>
      <c r="AA1354" s="93">
        <f>'SITE 2'!$E$755</f>
        <v>0</v>
      </c>
      <c r="AB1354" s="93">
        <f>'SITE 2'!$C$785</f>
        <v>0</v>
      </c>
      <c r="AC1354" s="93" t="e">
        <f>'SITE 2'!$D$785</f>
        <v>#DIV/0!</v>
      </c>
      <c r="AD1354" s="93">
        <f>'SITE 2'!$E$785</f>
        <v>0</v>
      </c>
      <c r="AE1354" s="93">
        <f>'SITE 2'!$C$793</f>
        <v>0</v>
      </c>
      <c r="AF1354" s="93" t="e">
        <f>'SITE 2'!$D$793</f>
        <v>#DIV/0!</v>
      </c>
      <c r="AG1354" s="93">
        <f>'SITE 2'!$E$793</f>
        <v>0</v>
      </c>
    </row>
    <row r="1355" spans="1:33" outlineLevel="1" x14ac:dyDescent="0.25">
      <c r="A1355" s="796"/>
      <c r="B1355" s="796"/>
      <c r="C1355" s="796"/>
      <c r="D1355" s="796"/>
      <c r="E1355" s="796"/>
    </row>
    <row r="1356" spans="1:33" ht="39.6" outlineLevel="1" x14ac:dyDescent="0.25">
      <c r="A1356" s="796"/>
      <c r="B1356" s="796"/>
      <c r="C1356" s="796"/>
      <c r="D1356" s="796"/>
      <c r="E1356" s="796"/>
      <c r="H1356" s="104" t="str">
        <f>'SITE 3'!$B$733</f>
        <v xml:space="preserve">APS 6/11 ANS </v>
      </c>
      <c r="I1356" s="83" t="s">
        <v>286</v>
      </c>
      <c r="J1356" s="83" t="s">
        <v>285</v>
      </c>
      <c r="K1356" s="83" t="s">
        <v>284</v>
      </c>
      <c r="L1356" s="83" t="s">
        <v>287</v>
      </c>
      <c r="M1356" s="83" t="s">
        <v>298</v>
      </c>
      <c r="N1356" s="83" t="s">
        <v>289</v>
      </c>
      <c r="O1356" s="83" t="s">
        <v>309</v>
      </c>
      <c r="P1356" s="83" t="s">
        <v>288</v>
      </c>
    </row>
    <row r="1357" spans="1:33" ht="13.8" outlineLevel="1" thickBot="1" x14ac:dyDescent="0.3">
      <c r="A1357" s="796"/>
      <c r="B1357" s="796"/>
      <c r="C1357" s="796"/>
      <c r="D1357" s="796"/>
      <c r="E1357" s="796"/>
      <c r="H1357" s="104" t="str">
        <f>'SITE 3'!$H$733</f>
        <v>SITE 3</v>
      </c>
      <c r="I1357" s="103">
        <f>'SITE 3'!$O$823</f>
        <v>0</v>
      </c>
      <c r="J1357" s="103">
        <f>'SITE 3'!$O$847</f>
        <v>0</v>
      </c>
      <c r="K1357" s="103">
        <f>'SITE 3'!$O$804</f>
        <v>0</v>
      </c>
      <c r="L1357" s="103">
        <f>'SITE 3'!$O$804-'SITE 3'!$O$786</f>
        <v>0</v>
      </c>
      <c r="M1357" s="103">
        <f>'SITE 3'!$O$804-'SITE 3'!$O$786+'SITE 3'!$E$793</f>
        <v>0</v>
      </c>
      <c r="N1357" s="103"/>
      <c r="O1357" s="103"/>
      <c r="P1357" s="103"/>
    </row>
    <row r="1358" spans="1:33" ht="40.200000000000003" outlineLevel="1" thickBot="1" x14ac:dyDescent="0.3">
      <c r="A1358" s="796"/>
      <c r="B1358" s="796"/>
      <c r="C1358" s="796"/>
      <c r="D1358" s="796"/>
      <c r="E1358" s="796"/>
      <c r="H1358" s="2676" t="s">
        <v>224</v>
      </c>
      <c r="I1358" s="2677"/>
      <c r="J1358" s="137" t="s">
        <v>225</v>
      </c>
      <c r="K1358" s="137" t="s">
        <v>152</v>
      </c>
      <c r="L1358" s="137" t="s">
        <v>228</v>
      </c>
      <c r="M1358" s="137" t="s">
        <v>178</v>
      </c>
      <c r="N1358" s="138" t="s">
        <v>2</v>
      </c>
      <c r="O1358" s="177" t="s">
        <v>525</v>
      </c>
      <c r="P1358" s="86" t="s">
        <v>332</v>
      </c>
      <c r="Q1358" s="86" t="s">
        <v>291</v>
      </c>
      <c r="R1358" s="86" t="s">
        <v>292</v>
      </c>
      <c r="S1358" s="81" t="s">
        <v>293</v>
      </c>
      <c r="T1358" s="81" t="s">
        <v>299</v>
      </c>
      <c r="U1358" s="81" t="s">
        <v>300</v>
      </c>
      <c r="V1358" s="81" t="s">
        <v>294</v>
      </c>
      <c r="W1358" s="81" t="s">
        <v>301</v>
      </c>
      <c r="X1358" s="81" t="s">
        <v>302</v>
      </c>
      <c r="Y1358" s="81" t="s">
        <v>296</v>
      </c>
      <c r="Z1358" s="81" t="s">
        <v>303</v>
      </c>
      <c r="AA1358" s="81" t="s">
        <v>304</v>
      </c>
      <c r="AB1358" s="81" t="s">
        <v>297</v>
      </c>
      <c r="AC1358" s="81" t="s">
        <v>305</v>
      </c>
      <c r="AD1358" s="81" t="s">
        <v>306</v>
      </c>
      <c r="AE1358" s="81" t="s">
        <v>295</v>
      </c>
      <c r="AF1358" s="81" t="s">
        <v>307</v>
      </c>
      <c r="AG1358" s="81" t="s">
        <v>308</v>
      </c>
    </row>
    <row r="1359" spans="1:33" ht="13.8" outlineLevel="1" thickBot="1" x14ac:dyDescent="0.3">
      <c r="A1359" s="796"/>
      <c r="B1359" s="796"/>
      <c r="C1359" s="796"/>
      <c r="D1359" s="796"/>
      <c r="E1359" s="796"/>
      <c r="H1359" s="2678" t="s">
        <v>221</v>
      </c>
      <c r="I1359" s="117" t="s">
        <v>153</v>
      </c>
      <c r="J1359" s="139">
        <f>'SITE 3'!$D$738</f>
        <v>0</v>
      </c>
      <c r="K1359" s="139">
        <f>'SITE 3'!$E$738</f>
        <v>0</v>
      </c>
      <c r="L1359" s="139">
        <f>'SITE 3'!$F$738</f>
        <v>0</v>
      </c>
      <c r="M1359" s="140">
        <f t="shared" ref="M1359:M1364" si="252">J1359*K1359*L1359</f>
        <v>0</v>
      </c>
      <c r="N1359" s="141">
        <f>'SITE 3'!$H$738</f>
        <v>0</v>
      </c>
      <c r="O1359" s="190">
        <f>M1359*N1359*('SITE 1'!$W$4+'SITE 1'!$X$4)</f>
        <v>0</v>
      </c>
      <c r="P1359" s="83"/>
      <c r="Q1359" s="82">
        <f>L1359*K1359</f>
        <v>0</v>
      </c>
      <c r="R1359" s="858">
        <f t="shared" ref="R1359:R1364" si="253">IF(J1359&gt;49,((J1359/18)*K1359*L1359),(((J1359/18)-1)*K1359*L1359))</f>
        <v>0</v>
      </c>
      <c r="S1359" s="82"/>
      <c r="T1359" s="82"/>
      <c r="U1359" s="82"/>
      <c r="V1359" s="82"/>
      <c r="W1359" s="82"/>
      <c r="X1359" s="82"/>
      <c r="Y1359" s="82"/>
      <c r="Z1359" s="82"/>
      <c r="AA1359" s="82"/>
      <c r="AB1359" s="82"/>
      <c r="AC1359" s="82"/>
      <c r="AD1359" s="82"/>
      <c r="AE1359" s="82"/>
      <c r="AF1359" s="82"/>
      <c r="AG1359" s="82"/>
    </row>
    <row r="1360" spans="1:33" ht="13.8" hidden="1" outlineLevel="1" thickBot="1" x14ac:dyDescent="0.3">
      <c r="A1360" s="796"/>
      <c r="B1360" s="796"/>
      <c r="C1360" s="796"/>
      <c r="D1360" s="796"/>
      <c r="E1360" s="796"/>
      <c r="H1360" s="2679"/>
      <c r="I1360" s="152" t="s">
        <v>231</v>
      </c>
      <c r="J1360" s="111">
        <f>'SITE 3'!$D$739</f>
        <v>0</v>
      </c>
      <c r="K1360" s="111">
        <f>'SITE 3'!$E$739</f>
        <v>0</v>
      </c>
      <c r="L1360" s="111">
        <f>'SITE 3'!$F$739</f>
        <v>0</v>
      </c>
      <c r="M1360" s="140">
        <f t="shared" si="252"/>
        <v>0</v>
      </c>
      <c r="N1360" s="154">
        <f>'SITE 3'!$H$739</f>
        <v>0</v>
      </c>
      <c r="O1360" s="190">
        <f>M1360*N1360*('SITE 1'!$W$4+'SITE 1'!$X$4)</f>
        <v>0</v>
      </c>
      <c r="P1360" s="83"/>
      <c r="Q1360" s="82"/>
      <c r="R1360" s="858"/>
      <c r="S1360" s="82"/>
      <c r="T1360" s="82"/>
      <c r="U1360" s="82"/>
      <c r="V1360" s="82"/>
      <c r="W1360" s="82"/>
      <c r="X1360" s="82"/>
      <c r="Y1360" s="82"/>
      <c r="Z1360" s="82"/>
      <c r="AA1360" s="82"/>
      <c r="AB1360" s="82"/>
      <c r="AC1360" s="82"/>
      <c r="AD1360" s="82"/>
      <c r="AE1360" s="82"/>
      <c r="AF1360" s="82"/>
      <c r="AG1360" s="82"/>
    </row>
    <row r="1361" spans="1:33" ht="13.8" outlineLevel="1" thickBot="1" x14ac:dyDescent="0.3">
      <c r="A1361" s="796"/>
      <c r="B1361" s="796"/>
      <c r="C1361" s="796"/>
      <c r="D1361" s="796"/>
      <c r="E1361" s="796"/>
      <c r="H1361" s="2680"/>
      <c r="I1361" s="155" t="s">
        <v>438</v>
      </c>
      <c r="J1361" s="156">
        <f>'SITE 3'!$D$740</f>
        <v>0</v>
      </c>
      <c r="K1361" s="156">
        <f>'SITE 3'!$E$740</f>
        <v>0</v>
      </c>
      <c r="L1361" s="156">
        <f>'SITE 3'!$F$740</f>
        <v>0</v>
      </c>
      <c r="M1361" s="140">
        <f t="shared" si="252"/>
        <v>0</v>
      </c>
      <c r="N1361" s="157">
        <f>'SITE 3'!$H$740</f>
        <v>0</v>
      </c>
      <c r="O1361" s="190">
        <f>M1361*N1361*('SITE 1'!$W$4+'SITE 1'!$X$4)</f>
        <v>0</v>
      </c>
      <c r="P1361" s="83"/>
      <c r="Q1361" s="82">
        <f>L1361*(K1361+0.5)</f>
        <v>0</v>
      </c>
      <c r="R1361" s="858">
        <f t="shared" si="253"/>
        <v>0</v>
      </c>
      <c r="S1361" s="82"/>
      <c r="T1361" s="82"/>
      <c r="U1361" s="82"/>
      <c r="V1361" s="82"/>
      <c r="W1361" s="82"/>
      <c r="X1361" s="82"/>
      <c r="Y1361" s="82"/>
      <c r="Z1361" s="82"/>
      <c r="AA1361" s="82"/>
      <c r="AB1361" s="82"/>
      <c r="AC1361" s="82"/>
      <c r="AD1361" s="82"/>
      <c r="AE1361" s="82"/>
      <c r="AF1361" s="82"/>
      <c r="AG1361" s="82"/>
    </row>
    <row r="1362" spans="1:33" ht="13.8" outlineLevel="1" thickBot="1" x14ac:dyDescent="0.3">
      <c r="A1362" s="796"/>
      <c r="B1362" s="796"/>
      <c r="C1362" s="796"/>
      <c r="D1362" s="796"/>
      <c r="E1362" s="796"/>
      <c r="H1362" s="2678" t="s">
        <v>222</v>
      </c>
      <c r="I1362" s="117" t="s">
        <v>153</v>
      </c>
      <c r="J1362" s="158">
        <f>'SITE 3'!$D$741</f>
        <v>0</v>
      </c>
      <c r="K1362" s="158">
        <f>'SITE 3'!$E$741</f>
        <v>0</v>
      </c>
      <c r="L1362" s="158">
        <f>'SITE 3'!$F$741</f>
        <v>0</v>
      </c>
      <c r="M1362" s="140">
        <f t="shared" si="252"/>
        <v>0</v>
      </c>
      <c r="N1362" s="141">
        <f>'SITE 3'!$H$741</f>
        <v>0</v>
      </c>
      <c r="O1362" s="190">
        <f>M1362*N1362*('SITE 1'!$W$4+'SITE 1'!$X$4)</f>
        <v>0</v>
      </c>
      <c r="P1362" s="83"/>
      <c r="Q1362" s="82">
        <f>L1362*K1362</f>
        <v>0</v>
      </c>
      <c r="R1362" s="858">
        <f t="shared" si="253"/>
        <v>0</v>
      </c>
      <c r="S1362" s="82"/>
      <c r="T1362" s="82"/>
      <c r="U1362" s="82"/>
      <c r="V1362" s="82"/>
      <c r="W1362" s="82"/>
      <c r="X1362" s="82"/>
      <c r="Y1362" s="82"/>
      <c r="Z1362" s="82"/>
      <c r="AA1362" s="82"/>
      <c r="AB1362" s="82"/>
      <c r="AC1362" s="82"/>
      <c r="AD1362" s="82"/>
      <c r="AE1362" s="82"/>
      <c r="AF1362" s="82"/>
      <c r="AG1362" s="82"/>
    </row>
    <row r="1363" spans="1:33" ht="13.8" hidden="1" outlineLevel="1" thickBot="1" x14ac:dyDescent="0.3">
      <c r="A1363" s="796"/>
      <c r="B1363" s="796"/>
      <c r="C1363" s="796"/>
      <c r="D1363" s="796"/>
      <c r="E1363" s="796"/>
      <c r="H1363" s="2679"/>
      <c r="I1363" s="152" t="s">
        <v>231</v>
      </c>
      <c r="J1363" s="125">
        <f>'SITE 3'!$D$742</f>
        <v>0</v>
      </c>
      <c r="K1363" s="125">
        <f>'SITE 3'!$E$742</f>
        <v>0</v>
      </c>
      <c r="L1363" s="125">
        <f>'SITE 3'!$F$742</f>
        <v>0</v>
      </c>
      <c r="M1363" s="140">
        <f t="shared" si="252"/>
        <v>0</v>
      </c>
      <c r="N1363" s="154">
        <f>'SITE 3'!$H$742</f>
        <v>0</v>
      </c>
      <c r="O1363" s="190">
        <f>M1363*N1363*('SITE 1'!$W$4+'SITE 1'!$X$4)</f>
        <v>0</v>
      </c>
      <c r="P1363" s="83"/>
      <c r="Q1363" s="82"/>
      <c r="R1363" s="858"/>
      <c r="S1363" s="82"/>
      <c r="T1363" s="82"/>
      <c r="U1363" s="82"/>
      <c r="V1363" s="82"/>
      <c r="W1363" s="82"/>
      <c r="X1363" s="82"/>
      <c r="Y1363" s="82"/>
      <c r="Z1363" s="82"/>
      <c r="AA1363" s="82"/>
      <c r="AB1363" s="82"/>
      <c r="AC1363" s="82"/>
      <c r="AD1363" s="82"/>
      <c r="AE1363" s="82"/>
      <c r="AF1363" s="82"/>
      <c r="AG1363" s="82"/>
    </row>
    <row r="1364" spans="1:33" ht="13.8" outlineLevel="1" thickBot="1" x14ac:dyDescent="0.3">
      <c r="A1364" s="796"/>
      <c r="B1364" s="796"/>
      <c r="C1364" s="796"/>
      <c r="D1364" s="796"/>
      <c r="E1364" s="796"/>
      <c r="H1364" s="2680"/>
      <c r="I1364" s="142" t="s">
        <v>438</v>
      </c>
      <c r="J1364" s="159">
        <f>'SITE 3'!$D$743</f>
        <v>0</v>
      </c>
      <c r="K1364" s="159">
        <f>'SITE 3'!$E$743</f>
        <v>0</v>
      </c>
      <c r="L1364" s="159">
        <f>'SITE 3'!$F$743</f>
        <v>0</v>
      </c>
      <c r="M1364" s="140">
        <f t="shared" si="252"/>
        <v>0</v>
      </c>
      <c r="N1364" s="144">
        <f>'SITE 3'!$H$743</f>
        <v>0</v>
      </c>
      <c r="O1364" s="190">
        <f>M1364*N1364*('SITE 1'!$W$4+'SITE 1'!$X$4)</f>
        <v>0</v>
      </c>
      <c r="P1364" s="83"/>
      <c r="Q1364" s="82">
        <f>L1364*(K1364+0.5)</f>
        <v>0</v>
      </c>
      <c r="R1364" s="858">
        <f t="shared" si="253"/>
        <v>0</v>
      </c>
      <c r="S1364" s="82"/>
      <c r="T1364" s="82"/>
      <c r="U1364" s="82"/>
      <c r="V1364" s="82"/>
      <c r="W1364" s="82"/>
      <c r="X1364" s="82"/>
      <c r="Y1364" s="82"/>
      <c r="Z1364" s="82"/>
      <c r="AA1364" s="82"/>
      <c r="AB1364" s="82"/>
      <c r="AC1364" s="82"/>
      <c r="AD1364" s="82"/>
      <c r="AE1364" s="82"/>
      <c r="AF1364" s="82"/>
      <c r="AG1364" s="82"/>
    </row>
    <row r="1365" spans="1:33" ht="13.8" outlineLevel="1" thickBot="1" x14ac:dyDescent="0.3">
      <c r="A1365" s="796"/>
      <c r="B1365" s="796"/>
      <c r="C1365" s="796"/>
      <c r="D1365" s="796"/>
      <c r="E1365" s="796"/>
      <c r="H1365" s="2681" t="s">
        <v>14</v>
      </c>
      <c r="I1365" s="2682"/>
      <c r="J1365" s="148">
        <f>MAX(J1359:J1364)</f>
        <v>0</v>
      </c>
      <c r="K1365" s="148">
        <f>'SITE 3'!$E$744</f>
        <v>0</v>
      </c>
      <c r="L1365" s="148">
        <f>'SITE 3'!$F$744</f>
        <v>0</v>
      </c>
      <c r="M1365" s="148">
        <f>SUM(M1359:M1364)</f>
        <v>0</v>
      </c>
      <c r="N1365" s="160" t="e">
        <f>'SITE 3'!$H$744</f>
        <v>#DIV/0!</v>
      </c>
      <c r="O1365" s="194">
        <f>SUM(O1359:O1364)</f>
        <v>0</v>
      </c>
      <c r="P1365" s="83">
        <f>(J1365/18)*470</f>
        <v>0</v>
      </c>
      <c r="Q1365" s="93">
        <f>SUM(Q1359:Q1364)</f>
        <v>0</v>
      </c>
      <c r="R1365" s="93">
        <f>SUM(R1359:R1364)</f>
        <v>0</v>
      </c>
      <c r="S1365" s="93">
        <f>'SITE 3'!$C$761</f>
        <v>0</v>
      </c>
      <c r="T1365" s="93" t="e">
        <f>'SITE 3'!$D$761</f>
        <v>#DIV/0!</v>
      </c>
      <c r="U1365" s="93">
        <f>'SITE 3'!$E$761</f>
        <v>0</v>
      </c>
      <c r="V1365" s="93">
        <f>'SITE 3'!$C$779</f>
        <v>0</v>
      </c>
      <c r="W1365" s="93" t="e">
        <f>'SITE 3'!$D$779</f>
        <v>#DIV/0!</v>
      </c>
      <c r="X1365" s="93">
        <f>'SITE 3'!$E$779</f>
        <v>0</v>
      </c>
      <c r="Y1365" s="93">
        <f>'SITE 3'!$C$755</f>
        <v>0</v>
      </c>
      <c r="Z1365" s="93" t="e">
        <f>'SITE 3'!$D$755</f>
        <v>#DIV/0!</v>
      </c>
      <c r="AA1365" s="93">
        <f>'SITE 3'!$E$755</f>
        <v>0</v>
      </c>
      <c r="AB1365" s="93">
        <f>'SITE 3'!$C$785</f>
        <v>0</v>
      </c>
      <c r="AC1365" s="93" t="e">
        <f>'SITE 3'!$D$785</f>
        <v>#DIV/0!</v>
      </c>
      <c r="AD1365" s="93">
        <f>'SITE 3'!$E$785</f>
        <v>0</v>
      </c>
      <c r="AE1365" s="93">
        <f>'SITE 3'!$C$793</f>
        <v>0</v>
      </c>
      <c r="AF1365" s="93" t="e">
        <f>'SITE 3'!$D$793</f>
        <v>#DIV/0!</v>
      </c>
      <c r="AG1365" s="93">
        <f>'SITE 3'!$E$793</f>
        <v>0</v>
      </c>
    </row>
    <row r="1366" spans="1:33" outlineLevel="1" x14ac:dyDescent="0.25">
      <c r="A1366" s="796"/>
      <c r="B1366" s="796"/>
      <c r="C1366" s="796"/>
      <c r="D1366" s="796"/>
      <c r="E1366" s="796"/>
    </row>
    <row r="1367" spans="1:33" ht="39.6" outlineLevel="1" x14ac:dyDescent="0.25">
      <c r="A1367" s="796"/>
      <c r="B1367" s="796"/>
      <c r="C1367" s="796"/>
      <c r="D1367" s="796"/>
      <c r="E1367" s="796"/>
      <c r="H1367" s="104" t="str">
        <f>'SITE 4'!$B$733</f>
        <v xml:space="preserve">APS 6/11 ANS </v>
      </c>
      <c r="I1367" s="83" t="s">
        <v>286</v>
      </c>
      <c r="J1367" s="83" t="s">
        <v>285</v>
      </c>
      <c r="K1367" s="83" t="s">
        <v>284</v>
      </c>
      <c r="L1367" s="83" t="s">
        <v>287</v>
      </c>
      <c r="M1367" s="83" t="s">
        <v>298</v>
      </c>
      <c r="N1367" s="83" t="s">
        <v>289</v>
      </c>
      <c r="O1367" s="83" t="s">
        <v>309</v>
      </c>
      <c r="P1367" s="83" t="s">
        <v>288</v>
      </c>
    </row>
    <row r="1368" spans="1:33" ht="13.8" outlineLevel="1" thickBot="1" x14ac:dyDescent="0.3">
      <c r="A1368" s="796"/>
      <c r="B1368" s="796"/>
      <c r="C1368" s="796"/>
      <c r="D1368" s="796"/>
      <c r="E1368" s="796"/>
      <c r="H1368" s="104" t="str">
        <f>'SITE 4'!$H$733</f>
        <v>SITE 4</v>
      </c>
      <c r="I1368" s="103">
        <f>'SITE 4'!$O$823</f>
        <v>0</v>
      </c>
      <c r="J1368" s="103">
        <f>'SITE 4'!$O$847</f>
        <v>0</v>
      </c>
      <c r="K1368" s="103">
        <f>'SITE 4'!$O$804</f>
        <v>0</v>
      </c>
      <c r="L1368" s="103">
        <f>'SITE 4'!$O$804-'SITE 4'!$O$786</f>
        <v>0</v>
      </c>
      <c r="M1368" s="103">
        <f>'SITE 4'!$O$804-'SITE 4'!$O$786+'SITE 4'!$E$793</f>
        <v>0</v>
      </c>
      <c r="N1368" s="103"/>
      <c r="O1368" s="103"/>
      <c r="P1368" s="103"/>
    </row>
    <row r="1369" spans="1:33" ht="40.200000000000003" outlineLevel="1" thickBot="1" x14ac:dyDescent="0.3">
      <c r="A1369" s="796"/>
      <c r="B1369" s="796"/>
      <c r="C1369" s="796"/>
      <c r="D1369" s="796"/>
      <c r="E1369" s="796"/>
      <c r="H1369" s="2676" t="s">
        <v>224</v>
      </c>
      <c r="I1369" s="2677"/>
      <c r="J1369" s="137" t="s">
        <v>225</v>
      </c>
      <c r="K1369" s="137" t="s">
        <v>152</v>
      </c>
      <c r="L1369" s="137" t="s">
        <v>228</v>
      </c>
      <c r="M1369" s="137" t="s">
        <v>178</v>
      </c>
      <c r="N1369" s="138" t="s">
        <v>2</v>
      </c>
      <c r="O1369" s="177" t="s">
        <v>525</v>
      </c>
      <c r="P1369" s="86" t="s">
        <v>332</v>
      </c>
      <c r="Q1369" s="86" t="s">
        <v>291</v>
      </c>
      <c r="R1369" s="86" t="s">
        <v>292</v>
      </c>
      <c r="S1369" s="81" t="s">
        <v>293</v>
      </c>
      <c r="T1369" s="81" t="s">
        <v>299</v>
      </c>
      <c r="U1369" s="81" t="s">
        <v>300</v>
      </c>
      <c r="V1369" s="81" t="s">
        <v>294</v>
      </c>
      <c r="W1369" s="81" t="s">
        <v>301</v>
      </c>
      <c r="X1369" s="81" t="s">
        <v>302</v>
      </c>
      <c r="Y1369" s="81" t="s">
        <v>296</v>
      </c>
      <c r="Z1369" s="81" t="s">
        <v>303</v>
      </c>
      <c r="AA1369" s="81" t="s">
        <v>304</v>
      </c>
      <c r="AB1369" s="81" t="s">
        <v>297</v>
      </c>
      <c r="AC1369" s="81" t="s">
        <v>305</v>
      </c>
      <c r="AD1369" s="81" t="s">
        <v>306</v>
      </c>
      <c r="AE1369" s="81" t="s">
        <v>295</v>
      </c>
      <c r="AF1369" s="81" t="s">
        <v>307</v>
      </c>
      <c r="AG1369" s="81" t="s">
        <v>308</v>
      </c>
    </row>
    <row r="1370" spans="1:33" ht="13.8" outlineLevel="1" thickBot="1" x14ac:dyDescent="0.3">
      <c r="A1370" s="796"/>
      <c r="B1370" s="796"/>
      <c r="C1370" s="796"/>
      <c r="D1370" s="796"/>
      <c r="E1370" s="796"/>
      <c r="H1370" s="2678" t="s">
        <v>221</v>
      </c>
      <c r="I1370" s="117" t="s">
        <v>153</v>
      </c>
      <c r="J1370" s="139">
        <f>'SITE 4'!$D$738</f>
        <v>0</v>
      </c>
      <c r="K1370" s="139">
        <f>'SITE 4'!$E$738</f>
        <v>0</v>
      </c>
      <c r="L1370" s="139">
        <f>'SITE 4'!$F$738</f>
        <v>0</v>
      </c>
      <c r="M1370" s="140">
        <f t="shared" ref="M1370:M1375" si="254">J1370*K1370*L1370</f>
        <v>0</v>
      </c>
      <c r="N1370" s="141">
        <f>'SITE 4'!$H$738</f>
        <v>0</v>
      </c>
      <c r="O1370" s="190">
        <f>M1370*N1370*('SITE 1'!$W$4+'SITE 1'!$X$4)</f>
        <v>0</v>
      </c>
      <c r="P1370" s="83"/>
      <c r="Q1370" s="82">
        <f>L1370*K1370</f>
        <v>0</v>
      </c>
      <c r="R1370" s="858">
        <f t="shared" ref="R1370:R1375" si="255">IF(J1370&gt;49,((J1370/18)*K1370*L1370),(((J1370/18)-1)*K1370*L1370))</f>
        <v>0</v>
      </c>
      <c r="S1370" s="82"/>
      <c r="T1370" s="82"/>
      <c r="U1370" s="82"/>
      <c r="V1370" s="82"/>
      <c r="W1370" s="82"/>
      <c r="X1370" s="82"/>
      <c r="Y1370" s="82"/>
      <c r="Z1370" s="82"/>
      <c r="AA1370" s="82"/>
      <c r="AB1370" s="82"/>
      <c r="AC1370" s="82"/>
      <c r="AD1370" s="82"/>
      <c r="AE1370" s="82"/>
      <c r="AF1370" s="82"/>
      <c r="AG1370" s="82"/>
    </row>
    <row r="1371" spans="1:33" ht="13.8" hidden="1" outlineLevel="1" thickBot="1" x14ac:dyDescent="0.3">
      <c r="A1371" s="796"/>
      <c r="B1371" s="796"/>
      <c r="C1371" s="796"/>
      <c r="D1371" s="796"/>
      <c r="E1371" s="796"/>
      <c r="H1371" s="2679"/>
      <c r="I1371" s="152" t="s">
        <v>231</v>
      </c>
      <c r="J1371" s="111">
        <f>'SITE 4'!$D$739</f>
        <v>0</v>
      </c>
      <c r="K1371" s="111">
        <f>'SITE 4'!$E$739</f>
        <v>0</v>
      </c>
      <c r="L1371" s="111">
        <f>'SITE 4'!$F$739</f>
        <v>0</v>
      </c>
      <c r="M1371" s="140">
        <f t="shared" si="254"/>
        <v>0</v>
      </c>
      <c r="N1371" s="154">
        <f>'SITE 4'!$H$739</f>
        <v>0</v>
      </c>
      <c r="O1371" s="190">
        <f>M1371*N1371*('SITE 1'!$W$4+'SITE 1'!$X$4)</f>
        <v>0</v>
      </c>
      <c r="P1371" s="83"/>
      <c r="Q1371" s="82"/>
      <c r="R1371" s="858"/>
      <c r="S1371" s="82"/>
      <c r="T1371" s="82"/>
      <c r="U1371" s="82"/>
      <c r="V1371" s="82"/>
      <c r="W1371" s="82"/>
      <c r="X1371" s="82"/>
      <c r="Y1371" s="82"/>
      <c r="Z1371" s="82"/>
      <c r="AA1371" s="82"/>
      <c r="AB1371" s="82"/>
      <c r="AC1371" s="82"/>
      <c r="AD1371" s="82"/>
      <c r="AE1371" s="82"/>
      <c r="AF1371" s="82"/>
      <c r="AG1371" s="82"/>
    </row>
    <row r="1372" spans="1:33" ht="13.8" outlineLevel="1" thickBot="1" x14ac:dyDescent="0.3">
      <c r="A1372" s="796"/>
      <c r="B1372" s="796"/>
      <c r="C1372" s="796"/>
      <c r="D1372" s="796"/>
      <c r="E1372" s="796"/>
      <c r="H1372" s="2680"/>
      <c r="I1372" s="155" t="s">
        <v>438</v>
      </c>
      <c r="J1372" s="156">
        <f>'SITE 4'!$D$740</f>
        <v>0</v>
      </c>
      <c r="K1372" s="156">
        <f>'SITE 4'!$E$740</f>
        <v>0</v>
      </c>
      <c r="L1372" s="156">
        <f>'SITE 4'!$F$740</f>
        <v>0</v>
      </c>
      <c r="M1372" s="140">
        <f t="shared" si="254"/>
        <v>0</v>
      </c>
      <c r="N1372" s="157">
        <f>'SITE 4'!$H$740</f>
        <v>0</v>
      </c>
      <c r="O1372" s="190">
        <f>M1372*N1372*('SITE 1'!$W$4+'SITE 1'!$X$4)</f>
        <v>0</v>
      </c>
      <c r="P1372" s="83"/>
      <c r="Q1372" s="82">
        <f>L1372*(K1372+0.5)</f>
        <v>0</v>
      </c>
      <c r="R1372" s="858">
        <f t="shared" si="255"/>
        <v>0</v>
      </c>
      <c r="S1372" s="82"/>
      <c r="T1372" s="82"/>
      <c r="U1372" s="82"/>
      <c r="V1372" s="82"/>
      <c r="W1372" s="82"/>
      <c r="X1372" s="82"/>
      <c r="Y1372" s="82"/>
      <c r="Z1372" s="82"/>
      <c r="AA1372" s="82"/>
      <c r="AB1372" s="82"/>
      <c r="AC1372" s="82"/>
      <c r="AD1372" s="82"/>
      <c r="AE1372" s="82"/>
      <c r="AF1372" s="82"/>
      <c r="AG1372" s="82"/>
    </row>
    <row r="1373" spans="1:33" ht="13.8" outlineLevel="1" thickBot="1" x14ac:dyDescent="0.3">
      <c r="A1373" s="796"/>
      <c r="B1373" s="796"/>
      <c r="C1373" s="796"/>
      <c r="D1373" s="796"/>
      <c r="E1373" s="796"/>
      <c r="H1373" s="2678" t="s">
        <v>222</v>
      </c>
      <c r="I1373" s="117" t="s">
        <v>153</v>
      </c>
      <c r="J1373" s="158">
        <f>'SITE 4'!$D$741</f>
        <v>0</v>
      </c>
      <c r="K1373" s="158">
        <f>'SITE 4'!$E$741</f>
        <v>0</v>
      </c>
      <c r="L1373" s="158">
        <f>'SITE 4'!$F$741</f>
        <v>0</v>
      </c>
      <c r="M1373" s="140">
        <f t="shared" si="254"/>
        <v>0</v>
      </c>
      <c r="N1373" s="141">
        <f>'SITE 4'!$H$741</f>
        <v>0</v>
      </c>
      <c r="O1373" s="190">
        <f>M1373*N1373*('SITE 1'!$W$4+'SITE 1'!$X$4)</f>
        <v>0</v>
      </c>
      <c r="P1373" s="83"/>
      <c r="Q1373" s="82">
        <f>L1373*K1373</f>
        <v>0</v>
      </c>
      <c r="R1373" s="858">
        <f t="shared" si="255"/>
        <v>0</v>
      </c>
      <c r="S1373" s="82"/>
      <c r="T1373" s="82"/>
      <c r="U1373" s="82"/>
      <c r="V1373" s="82"/>
      <c r="W1373" s="82"/>
      <c r="X1373" s="82"/>
      <c r="Y1373" s="82"/>
      <c r="Z1373" s="82"/>
      <c r="AA1373" s="82"/>
      <c r="AB1373" s="82"/>
      <c r="AC1373" s="82"/>
      <c r="AD1373" s="82"/>
      <c r="AE1373" s="82"/>
      <c r="AF1373" s="82"/>
      <c r="AG1373" s="82"/>
    </row>
    <row r="1374" spans="1:33" ht="13.8" hidden="1" outlineLevel="1" thickBot="1" x14ac:dyDescent="0.3">
      <c r="A1374" s="796"/>
      <c r="B1374" s="796"/>
      <c r="C1374" s="796"/>
      <c r="D1374" s="796"/>
      <c r="E1374" s="796"/>
      <c r="H1374" s="2679"/>
      <c r="I1374" s="152" t="s">
        <v>231</v>
      </c>
      <c r="J1374" s="125">
        <f>'SITE 4'!$D$742</f>
        <v>0</v>
      </c>
      <c r="K1374" s="125">
        <f>'SITE 4'!$E$742</f>
        <v>0</v>
      </c>
      <c r="L1374" s="125">
        <f>'SITE 4'!$F$742</f>
        <v>0</v>
      </c>
      <c r="M1374" s="140">
        <f t="shared" si="254"/>
        <v>0</v>
      </c>
      <c r="N1374" s="154">
        <f>'SITE 4'!$H$742</f>
        <v>0</v>
      </c>
      <c r="O1374" s="190">
        <f>M1374*N1374*('SITE 1'!$W$4+'SITE 1'!$X$4)</f>
        <v>0</v>
      </c>
      <c r="P1374" s="83"/>
      <c r="Q1374" s="82"/>
      <c r="R1374" s="858"/>
      <c r="S1374" s="82"/>
      <c r="T1374" s="82"/>
      <c r="U1374" s="82"/>
      <c r="V1374" s="82"/>
      <c r="W1374" s="82"/>
      <c r="X1374" s="82"/>
      <c r="Y1374" s="82"/>
      <c r="Z1374" s="82"/>
      <c r="AA1374" s="82"/>
      <c r="AB1374" s="82"/>
      <c r="AC1374" s="82"/>
      <c r="AD1374" s="82"/>
      <c r="AE1374" s="82"/>
      <c r="AF1374" s="82"/>
      <c r="AG1374" s="82"/>
    </row>
    <row r="1375" spans="1:33" ht="13.8" outlineLevel="1" thickBot="1" x14ac:dyDescent="0.3">
      <c r="A1375" s="796"/>
      <c r="B1375" s="796"/>
      <c r="C1375" s="796"/>
      <c r="D1375" s="796"/>
      <c r="E1375" s="796"/>
      <c r="H1375" s="2680"/>
      <c r="I1375" s="142" t="s">
        <v>438</v>
      </c>
      <c r="J1375" s="159">
        <f>'SITE 4'!$D$743</f>
        <v>0</v>
      </c>
      <c r="K1375" s="159">
        <f>'SITE 4'!$E$743</f>
        <v>0</v>
      </c>
      <c r="L1375" s="159">
        <f>'SITE 4'!$F$743</f>
        <v>0</v>
      </c>
      <c r="M1375" s="140">
        <f t="shared" si="254"/>
        <v>0</v>
      </c>
      <c r="N1375" s="144">
        <f>'SITE 4'!$H$743</f>
        <v>0</v>
      </c>
      <c r="O1375" s="190">
        <f>M1375*N1375*('SITE 1'!$W$4+'SITE 1'!$X$4)</f>
        <v>0</v>
      </c>
      <c r="P1375" s="83"/>
      <c r="Q1375" s="82">
        <f>L1375*(K1375+0.5)</f>
        <v>0</v>
      </c>
      <c r="R1375" s="858">
        <f t="shared" si="255"/>
        <v>0</v>
      </c>
      <c r="S1375" s="82"/>
      <c r="T1375" s="82"/>
      <c r="U1375" s="82"/>
      <c r="V1375" s="82"/>
      <c r="W1375" s="82"/>
      <c r="X1375" s="82"/>
      <c r="Y1375" s="82"/>
      <c r="Z1375" s="82"/>
      <c r="AA1375" s="82"/>
      <c r="AB1375" s="82"/>
      <c r="AC1375" s="82"/>
      <c r="AD1375" s="82"/>
      <c r="AE1375" s="82"/>
      <c r="AF1375" s="82"/>
      <c r="AG1375" s="82"/>
    </row>
    <row r="1376" spans="1:33" ht="13.8" outlineLevel="1" thickBot="1" x14ac:dyDescent="0.3">
      <c r="A1376" s="796"/>
      <c r="B1376" s="796"/>
      <c r="C1376" s="796"/>
      <c r="D1376" s="796"/>
      <c r="E1376" s="796"/>
      <c r="H1376" s="2681" t="s">
        <v>14</v>
      </c>
      <c r="I1376" s="2682"/>
      <c r="J1376" s="148">
        <f>MAX(J1370:J1375)</f>
        <v>0</v>
      </c>
      <c r="K1376" s="148">
        <f>'SITE 4'!$E$744</f>
        <v>0</v>
      </c>
      <c r="L1376" s="148">
        <f>'SITE 4'!$F$744</f>
        <v>0</v>
      </c>
      <c r="M1376" s="148">
        <f>SUM(M1370:M1375)</f>
        <v>0</v>
      </c>
      <c r="N1376" s="160" t="e">
        <f>'SITE 4'!$H$744</f>
        <v>#DIV/0!</v>
      </c>
      <c r="O1376" s="194">
        <f>SUM(O1370:O1375)</f>
        <v>0</v>
      </c>
      <c r="P1376" s="83">
        <f>(J1376/18)*470</f>
        <v>0</v>
      </c>
      <c r="Q1376" s="93">
        <f>SUM(Q1370:Q1375)</f>
        <v>0</v>
      </c>
      <c r="R1376" s="93">
        <f>SUM(R1370:R1375)</f>
        <v>0</v>
      </c>
      <c r="S1376" s="93">
        <f>'SITE 4'!$C$761</f>
        <v>0</v>
      </c>
      <c r="T1376" s="93" t="e">
        <f>'SITE 4'!$D$761</f>
        <v>#DIV/0!</v>
      </c>
      <c r="U1376" s="93">
        <f>'SITE 4'!$E$761</f>
        <v>0</v>
      </c>
      <c r="V1376" s="93">
        <f>'SITE 4'!$C$779</f>
        <v>0</v>
      </c>
      <c r="W1376" s="93" t="e">
        <f>'SITE 4'!$D$779</f>
        <v>#DIV/0!</v>
      </c>
      <c r="X1376" s="93">
        <f>'SITE 4'!$E$779</f>
        <v>0</v>
      </c>
      <c r="Y1376" s="93">
        <f>'SITE 4'!$C$755</f>
        <v>0</v>
      </c>
      <c r="Z1376" s="93" t="e">
        <f>'SITE 4'!$D$755</f>
        <v>#DIV/0!</v>
      </c>
      <c r="AA1376" s="93">
        <f>'SITE 4'!$E$755</f>
        <v>0</v>
      </c>
      <c r="AB1376" s="93">
        <f>'SITE 4'!$C$785</f>
        <v>0</v>
      </c>
      <c r="AC1376" s="93" t="e">
        <f>'SITE 4'!$D$785</f>
        <v>#DIV/0!</v>
      </c>
      <c r="AD1376" s="93">
        <f>'SITE 4'!$E$785</f>
        <v>0</v>
      </c>
      <c r="AE1376" s="93">
        <f>'SITE 4'!$C$793</f>
        <v>0</v>
      </c>
      <c r="AF1376" s="93" t="e">
        <f>'SITE 4'!$D$793</f>
        <v>#DIV/0!</v>
      </c>
      <c r="AG1376" s="93">
        <f>'SITE 4'!$E$793</f>
        <v>0</v>
      </c>
    </row>
    <row r="1377" spans="1:33" outlineLevel="1" x14ac:dyDescent="0.25">
      <c r="A1377" s="796"/>
      <c r="B1377" s="796"/>
      <c r="C1377" s="796"/>
      <c r="D1377" s="796"/>
      <c r="E1377" s="796"/>
    </row>
    <row r="1378" spans="1:33" ht="39.6" outlineLevel="1" x14ac:dyDescent="0.25">
      <c r="A1378" s="796"/>
      <c r="B1378" s="796"/>
      <c r="C1378" s="796"/>
      <c r="D1378" s="796"/>
      <c r="E1378" s="796"/>
      <c r="H1378" s="104" t="str">
        <f>'SITE 5'!$B$733</f>
        <v xml:space="preserve">APS 6/11 ANS </v>
      </c>
      <c r="I1378" s="83" t="s">
        <v>286</v>
      </c>
      <c r="J1378" s="83" t="s">
        <v>285</v>
      </c>
      <c r="K1378" s="83" t="s">
        <v>284</v>
      </c>
      <c r="L1378" s="83" t="s">
        <v>287</v>
      </c>
      <c r="M1378" s="83" t="s">
        <v>298</v>
      </c>
      <c r="N1378" s="83" t="s">
        <v>289</v>
      </c>
      <c r="O1378" s="83" t="s">
        <v>309</v>
      </c>
      <c r="P1378" s="83" t="s">
        <v>288</v>
      </c>
    </row>
    <row r="1379" spans="1:33" ht="13.8" outlineLevel="1" thickBot="1" x14ac:dyDescent="0.3">
      <c r="A1379" s="796"/>
      <c r="B1379" s="796"/>
      <c r="C1379" s="796"/>
      <c r="D1379" s="796"/>
      <c r="E1379" s="796"/>
      <c r="H1379" s="104" t="str">
        <f>'SITE 5'!$H$733</f>
        <v>SITE 5</v>
      </c>
      <c r="I1379" s="103">
        <f>'SITE 5'!$O$823</f>
        <v>0</v>
      </c>
      <c r="J1379" s="103">
        <f>'SITE 5'!$O$847</f>
        <v>0</v>
      </c>
      <c r="K1379" s="103">
        <f>'SITE 5'!$O$804</f>
        <v>0</v>
      </c>
      <c r="L1379" s="103">
        <f>'SITE 5'!$O$804-'SITE 5'!$O$786</f>
        <v>0</v>
      </c>
      <c r="M1379" s="103">
        <f>'SITE 5'!$O$804-'SITE 5'!$O$786+'SITE 5'!$E$793</f>
        <v>0</v>
      </c>
      <c r="N1379" s="103"/>
      <c r="O1379" s="103"/>
      <c r="P1379" s="103"/>
    </row>
    <row r="1380" spans="1:33" ht="40.200000000000003" outlineLevel="1" thickBot="1" x14ac:dyDescent="0.3">
      <c r="A1380" s="796"/>
      <c r="B1380" s="796"/>
      <c r="C1380" s="796"/>
      <c r="D1380" s="796"/>
      <c r="E1380" s="796"/>
      <c r="H1380" s="2676" t="s">
        <v>224</v>
      </c>
      <c r="I1380" s="2677"/>
      <c r="J1380" s="137" t="s">
        <v>225</v>
      </c>
      <c r="K1380" s="137" t="s">
        <v>152</v>
      </c>
      <c r="L1380" s="137" t="s">
        <v>228</v>
      </c>
      <c r="M1380" s="137" t="s">
        <v>178</v>
      </c>
      <c r="N1380" s="138" t="s">
        <v>2</v>
      </c>
      <c r="O1380" s="177" t="s">
        <v>525</v>
      </c>
      <c r="P1380" s="86" t="s">
        <v>332</v>
      </c>
      <c r="Q1380" s="86" t="s">
        <v>291</v>
      </c>
      <c r="R1380" s="86" t="s">
        <v>292</v>
      </c>
      <c r="S1380" s="81" t="s">
        <v>293</v>
      </c>
      <c r="T1380" s="81" t="s">
        <v>299</v>
      </c>
      <c r="U1380" s="81" t="s">
        <v>300</v>
      </c>
      <c r="V1380" s="81" t="s">
        <v>294</v>
      </c>
      <c r="W1380" s="81" t="s">
        <v>301</v>
      </c>
      <c r="X1380" s="81" t="s">
        <v>302</v>
      </c>
      <c r="Y1380" s="81" t="s">
        <v>296</v>
      </c>
      <c r="Z1380" s="81" t="s">
        <v>303</v>
      </c>
      <c r="AA1380" s="81" t="s">
        <v>304</v>
      </c>
      <c r="AB1380" s="81" t="s">
        <v>297</v>
      </c>
      <c r="AC1380" s="81" t="s">
        <v>305</v>
      </c>
      <c r="AD1380" s="81" t="s">
        <v>306</v>
      </c>
      <c r="AE1380" s="81" t="s">
        <v>295</v>
      </c>
      <c r="AF1380" s="81" t="s">
        <v>307</v>
      </c>
      <c r="AG1380" s="81" t="s">
        <v>308</v>
      </c>
    </row>
    <row r="1381" spans="1:33" ht="13.8" outlineLevel="1" thickBot="1" x14ac:dyDescent="0.3">
      <c r="A1381" s="796"/>
      <c r="B1381" s="796"/>
      <c r="C1381" s="796"/>
      <c r="D1381" s="796"/>
      <c r="E1381" s="796"/>
      <c r="H1381" s="2678" t="s">
        <v>221</v>
      </c>
      <c r="I1381" s="117" t="s">
        <v>153</v>
      </c>
      <c r="J1381" s="139">
        <f>'SITE 5'!$D$738</f>
        <v>0</v>
      </c>
      <c r="K1381" s="139">
        <f>'SITE 5'!$E$738</f>
        <v>0</v>
      </c>
      <c r="L1381" s="139">
        <f>'SITE 5'!$F$738</f>
        <v>0</v>
      </c>
      <c r="M1381" s="140">
        <f t="shared" ref="M1381:M1386" si="256">J1381*K1381*L1381</f>
        <v>0</v>
      </c>
      <c r="N1381" s="141">
        <f>'SITE 5'!$H$738</f>
        <v>0</v>
      </c>
      <c r="O1381" s="190">
        <f>M1381*N1381*('SITE 1'!$W$4+'SITE 1'!$X$4)</f>
        <v>0</v>
      </c>
      <c r="P1381" s="83"/>
      <c r="Q1381" s="82">
        <f>L1381*K1381</f>
        <v>0</v>
      </c>
      <c r="R1381" s="858">
        <f t="shared" ref="R1381:R1386" si="257">IF(J1381&gt;49,((J1381/18)*K1381*L1381),(((J1381/18)-1)*K1381*L1381))</f>
        <v>0</v>
      </c>
      <c r="S1381" s="82"/>
      <c r="T1381" s="82"/>
      <c r="U1381" s="82"/>
      <c r="V1381" s="82"/>
      <c r="W1381" s="82"/>
      <c r="X1381" s="82"/>
      <c r="Y1381" s="82"/>
      <c r="Z1381" s="82"/>
      <c r="AA1381" s="82"/>
      <c r="AB1381" s="82"/>
      <c r="AC1381" s="82"/>
      <c r="AD1381" s="82"/>
      <c r="AE1381" s="82"/>
      <c r="AF1381" s="82"/>
      <c r="AG1381" s="82"/>
    </row>
    <row r="1382" spans="1:33" ht="13.8" hidden="1" outlineLevel="1" thickBot="1" x14ac:dyDescent="0.3">
      <c r="A1382" s="796"/>
      <c r="B1382" s="796"/>
      <c r="C1382" s="796"/>
      <c r="D1382" s="796"/>
      <c r="E1382" s="796"/>
      <c r="H1382" s="2679"/>
      <c r="I1382" s="152" t="s">
        <v>231</v>
      </c>
      <c r="J1382" s="111">
        <f>'SITE 5'!$D$739</f>
        <v>0</v>
      </c>
      <c r="K1382" s="111">
        <f>'SITE 5'!$E$739</f>
        <v>0</v>
      </c>
      <c r="L1382" s="111">
        <f>'SITE 5'!$F$739</f>
        <v>0</v>
      </c>
      <c r="M1382" s="140">
        <f t="shared" si="256"/>
        <v>0</v>
      </c>
      <c r="N1382" s="154">
        <f>'SITE 5'!$H$739</f>
        <v>0</v>
      </c>
      <c r="O1382" s="190">
        <f>M1382*N1382*('SITE 1'!$W$4+'SITE 1'!$X$4)</f>
        <v>0</v>
      </c>
      <c r="P1382" s="83"/>
      <c r="Q1382" s="82"/>
      <c r="R1382" s="858"/>
      <c r="S1382" s="82"/>
      <c r="T1382" s="82"/>
      <c r="U1382" s="82"/>
      <c r="V1382" s="82"/>
      <c r="W1382" s="82"/>
      <c r="X1382" s="82"/>
      <c r="Y1382" s="82"/>
      <c r="Z1382" s="82"/>
      <c r="AA1382" s="82"/>
      <c r="AB1382" s="82"/>
      <c r="AC1382" s="82"/>
      <c r="AD1382" s="82"/>
      <c r="AE1382" s="82"/>
      <c r="AF1382" s="82"/>
      <c r="AG1382" s="82"/>
    </row>
    <row r="1383" spans="1:33" ht="13.8" outlineLevel="1" thickBot="1" x14ac:dyDescent="0.3">
      <c r="A1383" s="796"/>
      <c r="B1383" s="796"/>
      <c r="C1383" s="796"/>
      <c r="D1383" s="796"/>
      <c r="E1383" s="796"/>
      <c r="H1383" s="2680"/>
      <c r="I1383" s="155" t="s">
        <v>438</v>
      </c>
      <c r="J1383" s="156">
        <f>'SITE 5'!$D$740</f>
        <v>0</v>
      </c>
      <c r="K1383" s="156">
        <f>'SITE 5'!$E$740</f>
        <v>0</v>
      </c>
      <c r="L1383" s="156">
        <f>'SITE 5'!$F$740</f>
        <v>0</v>
      </c>
      <c r="M1383" s="140">
        <f t="shared" si="256"/>
        <v>0</v>
      </c>
      <c r="N1383" s="157">
        <f>'SITE 5'!$H$740</f>
        <v>0</v>
      </c>
      <c r="O1383" s="190">
        <f>M1383*N1383*('SITE 1'!$W$4+'SITE 1'!$X$4)</f>
        <v>0</v>
      </c>
      <c r="P1383" s="83"/>
      <c r="Q1383" s="82">
        <f>L1383*(K1383+0.5)</f>
        <v>0</v>
      </c>
      <c r="R1383" s="858">
        <f t="shared" si="257"/>
        <v>0</v>
      </c>
      <c r="S1383" s="82"/>
      <c r="T1383" s="82"/>
      <c r="U1383" s="82"/>
      <c r="V1383" s="82"/>
      <c r="W1383" s="82"/>
      <c r="X1383" s="82"/>
      <c r="Y1383" s="82"/>
      <c r="Z1383" s="82"/>
      <c r="AA1383" s="82"/>
      <c r="AB1383" s="82"/>
      <c r="AC1383" s="82"/>
      <c r="AD1383" s="82"/>
      <c r="AE1383" s="82"/>
      <c r="AF1383" s="82"/>
      <c r="AG1383" s="82"/>
    </row>
    <row r="1384" spans="1:33" ht="13.8" outlineLevel="1" thickBot="1" x14ac:dyDescent="0.3">
      <c r="A1384" s="796"/>
      <c r="B1384" s="796"/>
      <c r="C1384" s="796"/>
      <c r="D1384" s="796"/>
      <c r="E1384" s="796"/>
      <c r="H1384" s="2678" t="s">
        <v>222</v>
      </c>
      <c r="I1384" s="117" t="s">
        <v>153</v>
      </c>
      <c r="J1384" s="158">
        <f>'SITE 5'!$D$741</f>
        <v>0</v>
      </c>
      <c r="K1384" s="158">
        <f>'SITE 5'!$E$741</f>
        <v>0</v>
      </c>
      <c r="L1384" s="158">
        <f>'SITE 5'!$F$741</f>
        <v>0</v>
      </c>
      <c r="M1384" s="140">
        <f t="shared" si="256"/>
        <v>0</v>
      </c>
      <c r="N1384" s="141">
        <f>'SITE 5'!$H$741</f>
        <v>0</v>
      </c>
      <c r="O1384" s="190">
        <f>M1384*N1384*('SITE 1'!$W$4+'SITE 1'!$X$4)</f>
        <v>0</v>
      </c>
      <c r="P1384" s="83"/>
      <c r="Q1384" s="82">
        <f>L1384*K1384</f>
        <v>0</v>
      </c>
      <c r="R1384" s="858">
        <f t="shared" si="257"/>
        <v>0</v>
      </c>
      <c r="S1384" s="82"/>
      <c r="T1384" s="82"/>
      <c r="U1384" s="82"/>
      <c r="V1384" s="82"/>
      <c r="W1384" s="82"/>
      <c r="X1384" s="82"/>
      <c r="Y1384" s="82"/>
      <c r="Z1384" s="82"/>
      <c r="AA1384" s="82"/>
      <c r="AB1384" s="82"/>
      <c r="AC1384" s="82"/>
      <c r="AD1384" s="82"/>
      <c r="AE1384" s="82"/>
      <c r="AF1384" s="82"/>
      <c r="AG1384" s="82"/>
    </row>
    <row r="1385" spans="1:33" ht="13.8" hidden="1" outlineLevel="1" thickBot="1" x14ac:dyDescent="0.3">
      <c r="A1385" s="796"/>
      <c r="B1385" s="796"/>
      <c r="C1385" s="796"/>
      <c r="D1385" s="796"/>
      <c r="E1385" s="796"/>
      <c r="H1385" s="2679"/>
      <c r="I1385" s="152" t="s">
        <v>231</v>
      </c>
      <c r="J1385" s="125">
        <f>'SITE 5'!$D$742</f>
        <v>0</v>
      </c>
      <c r="K1385" s="125">
        <f>'SITE 5'!$E$742</f>
        <v>0</v>
      </c>
      <c r="L1385" s="125">
        <f>'SITE 5'!$F$742</f>
        <v>0</v>
      </c>
      <c r="M1385" s="140">
        <f t="shared" si="256"/>
        <v>0</v>
      </c>
      <c r="N1385" s="154">
        <f>'SITE 5'!$H$742</f>
        <v>0</v>
      </c>
      <c r="O1385" s="190">
        <f>M1385*N1385*('SITE 1'!$W$4+'SITE 1'!$X$4)</f>
        <v>0</v>
      </c>
      <c r="P1385" s="83"/>
      <c r="Q1385" s="82"/>
      <c r="R1385" s="858"/>
      <c r="S1385" s="82"/>
      <c r="T1385" s="82"/>
      <c r="U1385" s="82"/>
      <c r="V1385" s="82"/>
      <c r="W1385" s="82"/>
      <c r="X1385" s="82"/>
      <c r="Y1385" s="82"/>
      <c r="Z1385" s="82"/>
      <c r="AA1385" s="82"/>
      <c r="AB1385" s="82"/>
      <c r="AC1385" s="82"/>
      <c r="AD1385" s="82"/>
      <c r="AE1385" s="82"/>
      <c r="AF1385" s="82"/>
      <c r="AG1385" s="82"/>
    </row>
    <row r="1386" spans="1:33" ht="13.8" outlineLevel="1" thickBot="1" x14ac:dyDescent="0.3">
      <c r="A1386" s="796"/>
      <c r="B1386" s="796"/>
      <c r="C1386" s="796"/>
      <c r="D1386" s="796"/>
      <c r="E1386" s="796"/>
      <c r="H1386" s="2680"/>
      <c r="I1386" s="142" t="s">
        <v>438</v>
      </c>
      <c r="J1386" s="159">
        <f>'SITE 5'!$D$743</f>
        <v>0</v>
      </c>
      <c r="K1386" s="159">
        <f>'SITE 5'!$E$743</f>
        <v>0</v>
      </c>
      <c r="L1386" s="159">
        <f>'SITE 5'!$F$743</f>
        <v>0</v>
      </c>
      <c r="M1386" s="140">
        <f t="shared" si="256"/>
        <v>0</v>
      </c>
      <c r="N1386" s="144">
        <f>'SITE 5'!$H$743</f>
        <v>0</v>
      </c>
      <c r="O1386" s="190">
        <f>M1386*N1386*('SITE 1'!$W$4+'SITE 1'!$X$4)</f>
        <v>0</v>
      </c>
      <c r="P1386" s="83"/>
      <c r="Q1386" s="82">
        <f>L1386*(K1386+0.5)</f>
        <v>0</v>
      </c>
      <c r="R1386" s="858">
        <f t="shared" si="257"/>
        <v>0</v>
      </c>
      <c r="S1386" s="82"/>
      <c r="T1386" s="82"/>
      <c r="U1386" s="82"/>
      <c r="V1386" s="82"/>
      <c r="W1386" s="82"/>
      <c r="X1386" s="82"/>
      <c r="Y1386" s="82"/>
      <c r="Z1386" s="82"/>
      <c r="AA1386" s="82"/>
      <c r="AB1386" s="82"/>
      <c r="AC1386" s="82"/>
      <c r="AD1386" s="82"/>
      <c r="AE1386" s="82"/>
      <c r="AF1386" s="82"/>
      <c r="AG1386" s="82"/>
    </row>
    <row r="1387" spans="1:33" ht="13.8" outlineLevel="1" thickBot="1" x14ac:dyDescent="0.3">
      <c r="A1387" s="796"/>
      <c r="B1387" s="796"/>
      <c r="C1387" s="796"/>
      <c r="D1387" s="796"/>
      <c r="E1387" s="796"/>
      <c r="H1387" s="2681" t="s">
        <v>14</v>
      </c>
      <c r="I1387" s="2682"/>
      <c r="J1387" s="148">
        <f>MAX(J1381:J1386)</f>
        <v>0</v>
      </c>
      <c r="K1387" s="148">
        <f>'SITE 5'!$E$744</f>
        <v>0</v>
      </c>
      <c r="L1387" s="148">
        <f>'SITE 5'!$F$744</f>
        <v>0</v>
      </c>
      <c r="M1387" s="148">
        <f>SUM(M1381:M1386)</f>
        <v>0</v>
      </c>
      <c r="N1387" s="160" t="e">
        <f>'SITE 5'!$H$744</f>
        <v>#DIV/0!</v>
      </c>
      <c r="O1387" s="194">
        <f>SUM(O1381:O1386)</f>
        <v>0</v>
      </c>
      <c r="P1387" s="83">
        <f>(J1387/18)*470</f>
        <v>0</v>
      </c>
      <c r="Q1387" s="93">
        <f>SUM(Q1381:Q1386)</f>
        <v>0</v>
      </c>
      <c r="R1387" s="93">
        <f>SUM(R1381:R1386)</f>
        <v>0</v>
      </c>
      <c r="S1387" s="93">
        <f>'SITE 5'!$C$761</f>
        <v>0</v>
      </c>
      <c r="T1387" s="93" t="e">
        <f>'SITE 5'!$D$761</f>
        <v>#DIV/0!</v>
      </c>
      <c r="U1387" s="93">
        <f>'SITE 5'!$E$761</f>
        <v>0</v>
      </c>
      <c r="V1387" s="93">
        <f>'SITE 5'!$C$779</f>
        <v>0</v>
      </c>
      <c r="W1387" s="93" t="e">
        <f>'SITE 5'!$D$779</f>
        <v>#DIV/0!</v>
      </c>
      <c r="X1387" s="93">
        <f>'SITE 5'!$E$779</f>
        <v>0</v>
      </c>
      <c r="Y1387" s="93">
        <f>'SITE 5'!$C$755</f>
        <v>0</v>
      </c>
      <c r="Z1387" s="93" t="e">
        <f>'SITE 5'!$D$755</f>
        <v>#DIV/0!</v>
      </c>
      <c r="AA1387" s="93">
        <f>'SITE 5'!$E$755</f>
        <v>0</v>
      </c>
      <c r="AB1387" s="93">
        <f>'SITE 5'!$C$785</f>
        <v>0</v>
      </c>
      <c r="AC1387" s="93" t="e">
        <f>'SITE 5'!$D$785</f>
        <v>#DIV/0!</v>
      </c>
      <c r="AD1387" s="93">
        <f>'SITE 5'!$E$785</f>
        <v>0</v>
      </c>
      <c r="AE1387" s="93">
        <f>'SITE 5'!$C$793</f>
        <v>0</v>
      </c>
      <c r="AF1387" s="93" t="e">
        <f>'SITE 5'!$D$793</f>
        <v>#DIV/0!</v>
      </c>
      <c r="AG1387" s="93">
        <f>'SITE 5'!$E$793</f>
        <v>0</v>
      </c>
    </row>
    <row r="1388" spans="1:33" outlineLevel="1" x14ac:dyDescent="0.25">
      <c r="A1388" s="796"/>
      <c r="B1388" s="796"/>
      <c r="C1388" s="796"/>
      <c r="D1388" s="796"/>
      <c r="E1388" s="796"/>
    </row>
    <row r="1389" spans="1:33" ht="39.6" outlineLevel="1" x14ac:dyDescent="0.25">
      <c r="A1389" s="796"/>
      <c r="B1389" s="796"/>
      <c r="C1389" s="796"/>
      <c r="D1389" s="796"/>
      <c r="E1389" s="796"/>
      <c r="H1389" s="104" t="str">
        <f>'SITE 6'!$B$733</f>
        <v xml:space="preserve">APS 6/11 ANS </v>
      </c>
      <c r="I1389" s="83" t="s">
        <v>286</v>
      </c>
      <c r="J1389" s="83" t="s">
        <v>285</v>
      </c>
      <c r="K1389" s="83" t="s">
        <v>284</v>
      </c>
      <c r="L1389" s="83" t="s">
        <v>287</v>
      </c>
      <c r="M1389" s="83" t="s">
        <v>298</v>
      </c>
      <c r="N1389" s="83" t="s">
        <v>289</v>
      </c>
      <c r="O1389" s="83" t="s">
        <v>309</v>
      </c>
      <c r="P1389" s="83" t="s">
        <v>288</v>
      </c>
    </row>
    <row r="1390" spans="1:33" ht="13.8" outlineLevel="1" thickBot="1" x14ac:dyDescent="0.3">
      <c r="A1390" s="796"/>
      <c r="B1390" s="796"/>
      <c r="C1390" s="796"/>
      <c r="D1390" s="796"/>
      <c r="E1390" s="796"/>
      <c r="H1390" s="104" t="str">
        <f>'SITE 6'!$H$733</f>
        <v>SITE 6</v>
      </c>
      <c r="I1390" s="103">
        <f>'SITE 6'!$O$823</f>
        <v>0</v>
      </c>
      <c r="J1390" s="103">
        <f>'SITE 6'!$O$847</f>
        <v>0</v>
      </c>
      <c r="K1390" s="103">
        <f>'SITE 6'!$O$804</f>
        <v>0</v>
      </c>
      <c r="L1390" s="103">
        <f>'SITE 6'!$O$804-'SITE 6'!$O$786</f>
        <v>0</v>
      </c>
      <c r="M1390" s="103">
        <f>'SITE 6'!$O$804-'SITE 6'!$O$786+'SITE 6'!$E$793</f>
        <v>0</v>
      </c>
      <c r="N1390" s="103"/>
      <c r="O1390" s="103"/>
      <c r="P1390" s="103"/>
    </row>
    <row r="1391" spans="1:33" ht="40.200000000000003" outlineLevel="1" thickBot="1" x14ac:dyDescent="0.3">
      <c r="A1391" s="796"/>
      <c r="B1391" s="796"/>
      <c r="C1391" s="796"/>
      <c r="D1391" s="796"/>
      <c r="E1391" s="796"/>
      <c r="H1391" s="2676" t="s">
        <v>224</v>
      </c>
      <c r="I1391" s="2677"/>
      <c r="J1391" s="137" t="s">
        <v>225</v>
      </c>
      <c r="K1391" s="137" t="s">
        <v>152</v>
      </c>
      <c r="L1391" s="137" t="s">
        <v>228</v>
      </c>
      <c r="M1391" s="137" t="s">
        <v>178</v>
      </c>
      <c r="N1391" s="138" t="s">
        <v>2</v>
      </c>
      <c r="O1391" s="177" t="s">
        <v>525</v>
      </c>
      <c r="P1391" s="86" t="s">
        <v>332</v>
      </c>
      <c r="Q1391" s="86" t="s">
        <v>291</v>
      </c>
      <c r="R1391" s="86" t="s">
        <v>292</v>
      </c>
      <c r="S1391" s="81" t="s">
        <v>293</v>
      </c>
      <c r="T1391" s="81" t="s">
        <v>299</v>
      </c>
      <c r="U1391" s="81" t="s">
        <v>300</v>
      </c>
      <c r="V1391" s="81" t="s">
        <v>294</v>
      </c>
      <c r="W1391" s="81" t="s">
        <v>301</v>
      </c>
      <c r="X1391" s="81" t="s">
        <v>302</v>
      </c>
      <c r="Y1391" s="81" t="s">
        <v>296</v>
      </c>
      <c r="Z1391" s="81" t="s">
        <v>303</v>
      </c>
      <c r="AA1391" s="81" t="s">
        <v>304</v>
      </c>
      <c r="AB1391" s="81" t="s">
        <v>297</v>
      </c>
      <c r="AC1391" s="81" t="s">
        <v>305</v>
      </c>
      <c r="AD1391" s="81" t="s">
        <v>306</v>
      </c>
      <c r="AE1391" s="81" t="s">
        <v>295</v>
      </c>
      <c r="AF1391" s="81" t="s">
        <v>307</v>
      </c>
      <c r="AG1391" s="81" t="s">
        <v>308</v>
      </c>
    </row>
    <row r="1392" spans="1:33" ht="13.8" outlineLevel="1" thickBot="1" x14ac:dyDescent="0.3">
      <c r="A1392" s="796"/>
      <c r="B1392" s="796"/>
      <c r="C1392" s="796"/>
      <c r="D1392" s="796"/>
      <c r="E1392" s="796"/>
      <c r="H1392" s="2678" t="s">
        <v>221</v>
      </c>
      <c r="I1392" s="117" t="s">
        <v>153</v>
      </c>
      <c r="J1392" s="139">
        <f>'SITE 6'!$D$738</f>
        <v>0</v>
      </c>
      <c r="K1392" s="139">
        <f>'SITE 6'!$E$738</f>
        <v>0</v>
      </c>
      <c r="L1392" s="139">
        <f>'SITE 6'!$F$738</f>
        <v>0</v>
      </c>
      <c r="M1392" s="140">
        <f t="shared" ref="M1392:M1397" si="258">J1392*K1392*L1392</f>
        <v>0</v>
      </c>
      <c r="N1392" s="141">
        <f>'SITE 6'!$H$738</f>
        <v>0</v>
      </c>
      <c r="O1392" s="190">
        <f>M1392*N1392*('SITE 1'!$W$4+'SITE 1'!$X$4)</f>
        <v>0</v>
      </c>
      <c r="P1392" s="83"/>
      <c r="Q1392" s="82">
        <f>L1392*K1392</f>
        <v>0</v>
      </c>
      <c r="R1392" s="858">
        <f t="shared" ref="R1392:R1397" si="259">IF(J1392&gt;49,((J1392/18)*K1392*L1392),(((J1392/18)-1)*K1392*L1392))</f>
        <v>0</v>
      </c>
      <c r="S1392" s="82"/>
      <c r="T1392" s="82"/>
      <c r="U1392" s="82"/>
      <c r="V1392" s="82"/>
      <c r="W1392" s="82"/>
      <c r="X1392" s="82"/>
      <c r="Y1392" s="82"/>
      <c r="Z1392" s="82"/>
      <c r="AA1392" s="82"/>
      <c r="AB1392" s="82"/>
      <c r="AC1392" s="82"/>
      <c r="AD1392" s="82"/>
      <c r="AE1392" s="82"/>
      <c r="AF1392" s="82"/>
      <c r="AG1392" s="82"/>
    </row>
    <row r="1393" spans="1:33" ht="13.8" hidden="1" outlineLevel="1" thickBot="1" x14ac:dyDescent="0.3">
      <c r="A1393" s="796"/>
      <c r="B1393" s="796"/>
      <c r="C1393" s="796"/>
      <c r="D1393" s="796"/>
      <c r="E1393" s="796"/>
      <c r="H1393" s="2679"/>
      <c r="I1393" s="152" t="s">
        <v>231</v>
      </c>
      <c r="J1393" s="111">
        <f>'SITE 6'!$D$739</f>
        <v>0</v>
      </c>
      <c r="K1393" s="111">
        <f>'SITE 6'!$E$739</f>
        <v>0</v>
      </c>
      <c r="L1393" s="111">
        <f>'SITE 6'!$F$739</f>
        <v>0</v>
      </c>
      <c r="M1393" s="140">
        <f t="shared" si="258"/>
        <v>0</v>
      </c>
      <c r="N1393" s="154">
        <f>'SITE 6'!$H$739</f>
        <v>0</v>
      </c>
      <c r="O1393" s="190">
        <f>M1393*N1393*('SITE 1'!$W$4+'SITE 1'!$X$4)</f>
        <v>0</v>
      </c>
      <c r="P1393" s="83"/>
      <c r="Q1393" s="82"/>
      <c r="R1393" s="858"/>
      <c r="S1393" s="82"/>
      <c r="T1393" s="82"/>
      <c r="U1393" s="82"/>
      <c r="V1393" s="82"/>
      <c r="W1393" s="82"/>
      <c r="X1393" s="82"/>
      <c r="Y1393" s="82"/>
      <c r="Z1393" s="82"/>
      <c r="AA1393" s="82"/>
      <c r="AB1393" s="82"/>
      <c r="AC1393" s="82"/>
      <c r="AD1393" s="82"/>
      <c r="AE1393" s="82"/>
      <c r="AF1393" s="82"/>
      <c r="AG1393" s="82"/>
    </row>
    <row r="1394" spans="1:33" ht="13.8" outlineLevel="1" thickBot="1" x14ac:dyDescent="0.3">
      <c r="A1394" s="796"/>
      <c r="B1394" s="796"/>
      <c r="C1394" s="796"/>
      <c r="D1394" s="796"/>
      <c r="E1394" s="796"/>
      <c r="H1394" s="2680"/>
      <c r="I1394" s="155" t="s">
        <v>438</v>
      </c>
      <c r="J1394" s="156">
        <f>'SITE 6'!$D$740</f>
        <v>0</v>
      </c>
      <c r="K1394" s="156">
        <f>'SITE 6'!$E$740</f>
        <v>0</v>
      </c>
      <c r="L1394" s="156">
        <f>'SITE 6'!$F$740</f>
        <v>0</v>
      </c>
      <c r="M1394" s="140">
        <f t="shared" si="258"/>
        <v>0</v>
      </c>
      <c r="N1394" s="157">
        <f>'SITE 6'!$H$740</f>
        <v>0</v>
      </c>
      <c r="O1394" s="190">
        <f>M1394*N1394*('SITE 1'!$W$4+'SITE 1'!$X$4)</f>
        <v>0</v>
      </c>
      <c r="P1394" s="83"/>
      <c r="Q1394" s="82">
        <f>L1394*(K1394+0.5)</f>
        <v>0</v>
      </c>
      <c r="R1394" s="858">
        <f t="shared" si="259"/>
        <v>0</v>
      </c>
      <c r="S1394" s="82"/>
      <c r="T1394" s="82"/>
      <c r="U1394" s="82"/>
      <c r="V1394" s="82"/>
      <c r="W1394" s="82"/>
      <c r="X1394" s="82"/>
      <c r="Y1394" s="82"/>
      <c r="Z1394" s="82"/>
      <c r="AA1394" s="82"/>
      <c r="AB1394" s="82"/>
      <c r="AC1394" s="82"/>
      <c r="AD1394" s="82"/>
      <c r="AE1394" s="82"/>
      <c r="AF1394" s="82"/>
      <c r="AG1394" s="82"/>
    </row>
    <row r="1395" spans="1:33" ht="13.8" outlineLevel="1" thickBot="1" x14ac:dyDescent="0.3">
      <c r="A1395" s="796"/>
      <c r="B1395" s="796"/>
      <c r="C1395" s="796"/>
      <c r="D1395" s="796"/>
      <c r="E1395" s="796"/>
      <c r="H1395" s="2678" t="s">
        <v>222</v>
      </c>
      <c r="I1395" s="117" t="s">
        <v>153</v>
      </c>
      <c r="J1395" s="158">
        <f>'SITE 6'!$D$741</f>
        <v>0</v>
      </c>
      <c r="K1395" s="158">
        <f>'SITE 6'!$E$741</f>
        <v>0</v>
      </c>
      <c r="L1395" s="158">
        <f>'SITE 6'!$F$741</f>
        <v>0</v>
      </c>
      <c r="M1395" s="140">
        <f t="shared" si="258"/>
        <v>0</v>
      </c>
      <c r="N1395" s="141">
        <f>'SITE 6'!$H$741</f>
        <v>0</v>
      </c>
      <c r="O1395" s="190">
        <f>M1395*N1395*('SITE 1'!$W$4+'SITE 1'!$X$4)</f>
        <v>0</v>
      </c>
      <c r="P1395" s="83"/>
      <c r="Q1395" s="82">
        <f>L1395*K1395</f>
        <v>0</v>
      </c>
      <c r="R1395" s="858">
        <f t="shared" si="259"/>
        <v>0</v>
      </c>
      <c r="S1395" s="82"/>
      <c r="T1395" s="82"/>
      <c r="U1395" s="82"/>
      <c r="V1395" s="82"/>
      <c r="W1395" s="82"/>
      <c r="X1395" s="82"/>
      <c r="Y1395" s="82"/>
      <c r="Z1395" s="82"/>
      <c r="AA1395" s="82"/>
      <c r="AB1395" s="82"/>
      <c r="AC1395" s="82"/>
      <c r="AD1395" s="82"/>
      <c r="AE1395" s="82"/>
      <c r="AF1395" s="82"/>
      <c r="AG1395" s="82"/>
    </row>
    <row r="1396" spans="1:33" ht="13.8" hidden="1" outlineLevel="1" thickBot="1" x14ac:dyDescent="0.3">
      <c r="A1396" s="796"/>
      <c r="B1396" s="796"/>
      <c r="C1396" s="796"/>
      <c r="D1396" s="796"/>
      <c r="E1396" s="796"/>
      <c r="H1396" s="2679"/>
      <c r="I1396" s="152" t="s">
        <v>231</v>
      </c>
      <c r="J1396" s="125">
        <f>'SITE 6'!$D$742</f>
        <v>0</v>
      </c>
      <c r="K1396" s="125">
        <f>'SITE 6'!$E$742</f>
        <v>0</v>
      </c>
      <c r="L1396" s="125">
        <f>'SITE 6'!$F$742</f>
        <v>0</v>
      </c>
      <c r="M1396" s="140">
        <f t="shared" si="258"/>
        <v>0</v>
      </c>
      <c r="N1396" s="154">
        <f>'SITE 6'!$H$742</f>
        <v>0</v>
      </c>
      <c r="O1396" s="190">
        <f>M1396*N1396*('SITE 1'!$W$4+'SITE 1'!$X$4)</f>
        <v>0</v>
      </c>
      <c r="P1396" s="83"/>
      <c r="Q1396" s="82"/>
      <c r="R1396" s="858"/>
      <c r="S1396" s="82"/>
      <c r="T1396" s="82"/>
      <c r="U1396" s="82"/>
      <c r="V1396" s="82"/>
      <c r="W1396" s="82"/>
      <c r="X1396" s="82"/>
      <c r="Y1396" s="82"/>
      <c r="Z1396" s="82"/>
      <c r="AA1396" s="82"/>
      <c r="AB1396" s="82"/>
      <c r="AC1396" s="82"/>
      <c r="AD1396" s="82"/>
      <c r="AE1396" s="82"/>
      <c r="AF1396" s="82"/>
      <c r="AG1396" s="82"/>
    </row>
    <row r="1397" spans="1:33" ht="13.8" outlineLevel="1" thickBot="1" x14ac:dyDescent="0.3">
      <c r="A1397" s="796"/>
      <c r="B1397" s="796"/>
      <c r="C1397" s="796"/>
      <c r="D1397" s="796"/>
      <c r="E1397" s="796"/>
      <c r="H1397" s="2680"/>
      <c r="I1397" s="142" t="s">
        <v>438</v>
      </c>
      <c r="J1397" s="159">
        <f>'SITE 6'!$D$743</f>
        <v>0</v>
      </c>
      <c r="K1397" s="159">
        <f>'SITE 6'!$E$743</f>
        <v>0</v>
      </c>
      <c r="L1397" s="159">
        <f>'SITE 6'!$F$743</f>
        <v>0</v>
      </c>
      <c r="M1397" s="140">
        <f t="shared" si="258"/>
        <v>0</v>
      </c>
      <c r="N1397" s="144">
        <f>'SITE 6'!$H$743</f>
        <v>0</v>
      </c>
      <c r="O1397" s="190">
        <f>M1397*N1397*('SITE 1'!$W$4+'SITE 1'!$X$4)</f>
        <v>0</v>
      </c>
      <c r="P1397" s="83"/>
      <c r="Q1397" s="82">
        <f>L1397*(K1397+0.5)</f>
        <v>0</v>
      </c>
      <c r="R1397" s="858">
        <f t="shared" si="259"/>
        <v>0</v>
      </c>
      <c r="S1397" s="82"/>
      <c r="T1397" s="82"/>
      <c r="U1397" s="82"/>
      <c r="V1397" s="82"/>
      <c r="W1397" s="82"/>
      <c r="X1397" s="82"/>
      <c r="Y1397" s="82"/>
      <c r="Z1397" s="82"/>
      <c r="AA1397" s="82"/>
      <c r="AB1397" s="82"/>
      <c r="AC1397" s="82"/>
      <c r="AD1397" s="82"/>
      <c r="AE1397" s="82"/>
      <c r="AF1397" s="82"/>
      <c r="AG1397" s="82"/>
    </row>
    <row r="1398" spans="1:33" ht="13.8" outlineLevel="1" thickBot="1" x14ac:dyDescent="0.3">
      <c r="A1398" s="796"/>
      <c r="B1398" s="796"/>
      <c r="C1398" s="796"/>
      <c r="D1398" s="796"/>
      <c r="E1398" s="796"/>
      <c r="H1398" s="2681" t="s">
        <v>14</v>
      </c>
      <c r="I1398" s="2682"/>
      <c r="J1398" s="148">
        <f>MAX(J1392:J1397)</f>
        <v>0</v>
      </c>
      <c r="K1398" s="148">
        <f>'SITE 6'!$E$744</f>
        <v>0</v>
      </c>
      <c r="L1398" s="148">
        <f>'SITE 6'!$F$744</f>
        <v>0</v>
      </c>
      <c r="M1398" s="148">
        <f>SUM(M1392:M1397)</f>
        <v>0</v>
      </c>
      <c r="N1398" s="160" t="e">
        <f>'SITE 6'!$H$744</f>
        <v>#DIV/0!</v>
      </c>
      <c r="O1398" s="194">
        <f>SUM(O1392:O1397)</f>
        <v>0</v>
      </c>
      <c r="P1398" s="83">
        <f>(J1398/18)*470</f>
        <v>0</v>
      </c>
      <c r="Q1398" s="93">
        <f>SUM(Q1392:Q1397)</f>
        <v>0</v>
      </c>
      <c r="R1398" s="93">
        <f>SUM(R1392:R1397)</f>
        <v>0</v>
      </c>
      <c r="S1398" s="93">
        <f>'SITE 6'!$C$761</f>
        <v>0</v>
      </c>
      <c r="T1398" s="93" t="e">
        <f>'SITE 6'!$D$761</f>
        <v>#DIV/0!</v>
      </c>
      <c r="U1398" s="93">
        <f>'SITE 6'!$E$761</f>
        <v>0</v>
      </c>
      <c r="V1398" s="93">
        <f>'SITE 6'!$C$779</f>
        <v>0</v>
      </c>
      <c r="W1398" s="93" t="e">
        <f>'SITE 6'!$D$779</f>
        <v>#DIV/0!</v>
      </c>
      <c r="X1398" s="93">
        <f>'SITE 6'!$E$779</f>
        <v>0</v>
      </c>
      <c r="Y1398" s="93">
        <f>'SITE 6'!$C$755</f>
        <v>0</v>
      </c>
      <c r="Z1398" s="93" t="e">
        <f>'SITE 6'!$D$755</f>
        <v>#DIV/0!</v>
      </c>
      <c r="AA1398" s="93">
        <f>'SITE 6'!$E$755</f>
        <v>0</v>
      </c>
      <c r="AB1398" s="93">
        <f>'SITE 6'!$C$785</f>
        <v>0</v>
      </c>
      <c r="AC1398" s="93" t="e">
        <f>'SITE 6'!$D$785</f>
        <v>#DIV/0!</v>
      </c>
      <c r="AD1398" s="93">
        <f>'SITE 6'!$E$785</f>
        <v>0</v>
      </c>
      <c r="AE1398" s="93">
        <f>'SITE 6'!$C$793</f>
        <v>0</v>
      </c>
      <c r="AF1398" s="93" t="e">
        <f>'SITE 6'!$D$793</f>
        <v>#DIV/0!</v>
      </c>
      <c r="AG1398" s="93">
        <f>'SITE 6'!$E$793</f>
        <v>0</v>
      </c>
    </row>
    <row r="1399" spans="1:33" outlineLevel="1" x14ac:dyDescent="0.25">
      <c r="A1399" s="796"/>
      <c r="B1399" s="796"/>
      <c r="C1399" s="796"/>
      <c r="D1399" s="796"/>
      <c r="E1399" s="796"/>
    </row>
    <row r="1400" spans="1:33" ht="39.6" outlineLevel="1" x14ac:dyDescent="0.25">
      <c r="A1400" s="796"/>
      <c r="B1400" s="796"/>
      <c r="C1400" s="796"/>
      <c r="D1400" s="796"/>
      <c r="E1400" s="796"/>
      <c r="H1400" s="104" t="str">
        <f>'SITE 7'!$B$733</f>
        <v xml:space="preserve">APS 6/11 ANS </v>
      </c>
      <c r="I1400" s="83" t="s">
        <v>286</v>
      </c>
      <c r="J1400" s="83" t="s">
        <v>285</v>
      </c>
      <c r="K1400" s="83" t="s">
        <v>284</v>
      </c>
      <c r="L1400" s="83" t="s">
        <v>287</v>
      </c>
      <c r="M1400" s="83" t="s">
        <v>298</v>
      </c>
      <c r="N1400" s="83" t="s">
        <v>289</v>
      </c>
      <c r="O1400" s="83" t="s">
        <v>309</v>
      </c>
      <c r="P1400" s="83" t="s">
        <v>288</v>
      </c>
    </row>
    <row r="1401" spans="1:33" ht="13.8" outlineLevel="1" thickBot="1" x14ac:dyDescent="0.3">
      <c r="A1401" s="796"/>
      <c r="B1401" s="796"/>
      <c r="C1401" s="796"/>
      <c r="D1401" s="796"/>
      <c r="E1401" s="796"/>
      <c r="H1401" s="104" t="str">
        <f>'SITE 7'!$H$733</f>
        <v>SITE 7</v>
      </c>
      <c r="I1401" s="103">
        <f>'SITE 7'!$O$823</f>
        <v>0</v>
      </c>
      <c r="J1401" s="103">
        <f>'SITE 7'!$O$847</f>
        <v>0</v>
      </c>
      <c r="K1401" s="103">
        <f>'SITE 7'!$O$804</f>
        <v>0</v>
      </c>
      <c r="L1401" s="103">
        <f>'SITE 7'!$O$804-'SITE 7'!$O$786</f>
        <v>0</v>
      </c>
      <c r="M1401" s="103">
        <f>'SITE 7'!$O$804-'SITE 7'!$O$786+'SITE 7'!$E$793</f>
        <v>0</v>
      </c>
      <c r="N1401" s="103"/>
      <c r="O1401" s="103"/>
      <c r="P1401" s="103"/>
    </row>
    <row r="1402" spans="1:33" ht="40.200000000000003" outlineLevel="1" thickBot="1" x14ac:dyDescent="0.3">
      <c r="A1402" s="796"/>
      <c r="B1402" s="796"/>
      <c r="C1402" s="796"/>
      <c r="D1402" s="796"/>
      <c r="E1402" s="796"/>
      <c r="H1402" s="2676" t="s">
        <v>224</v>
      </c>
      <c r="I1402" s="2677"/>
      <c r="J1402" s="137" t="s">
        <v>225</v>
      </c>
      <c r="K1402" s="137" t="s">
        <v>152</v>
      </c>
      <c r="L1402" s="137" t="s">
        <v>228</v>
      </c>
      <c r="M1402" s="137" t="s">
        <v>178</v>
      </c>
      <c r="N1402" s="138" t="s">
        <v>2</v>
      </c>
      <c r="O1402" s="177" t="s">
        <v>525</v>
      </c>
      <c r="P1402" s="86" t="s">
        <v>332</v>
      </c>
      <c r="Q1402" s="86" t="s">
        <v>291</v>
      </c>
      <c r="R1402" s="86" t="s">
        <v>292</v>
      </c>
      <c r="S1402" s="81" t="s">
        <v>293</v>
      </c>
      <c r="T1402" s="81" t="s">
        <v>299</v>
      </c>
      <c r="U1402" s="81" t="s">
        <v>300</v>
      </c>
      <c r="V1402" s="81" t="s">
        <v>294</v>
      </c>
      <c r="W1402" s="81" t="s">
        <v>301</v>
      </c>
      <c r="X1402" s="81" t="s">
        <v>302</v>
      </c>
      <c r="Y1402" s="81" t="s">
        <v>296</v>
      </c>
      <c r="Z1402" s="81" t="s">
        <v>303</v>
      </c>
      <c r="AA1402" s="81" t="s">
        <v>304</v>
      </c>
      <c r="AB1402" s="81" t="s">
        <v>297</v>
      </c>
      <c r="AC1402" s="81" t="s">
        <v>305</v>
      </c>
      <c r="AD1402" s="81" t="s">
        <v>306</v>
      </c>
      <c r="AE1402" s="81" t="s">
        <v>295</v>
      </c>
      <c r="AF1402" s="81" t="s">
        <v>307</v>
      </c>
      <c r="AG1402" s="81" t="s">
        <v>308</v>
      </c>
    </row>
    <row r="1403" spans="1:33" ht="13.8" outlineLevel="1" thickBot="1" x14ac:dyDescent="0.3">
      <c r="A1403" s="796"/>
      <c r="B1403" s="796"/>
      <c r="C1403" s="796"/>
      <c r="D1403" s="796"/>
      <c r="E1403" s="796"/>
      <c r="H1403" s="2678" t="s">
        <v>221</v>
      </c>
      <c r="I1403" s="117" t="s">
        <v>153</v>
      </c>
      <c r="J1403" s="139">
        <f>'SITE 7'!$D$738</f>
        <v>0</v>
      </c>
      <c r="K1403" s="139">
        <f>'SITE 7'!$E$738</f>
        <v>0</v>
      </c>
      <c r="L1403" s="139">
        <f>'SITE 7'!$F$738</f>
        <v>0</v>
      </c>
      <c r="M1403" s="140">
        <f t="shared" ref="M1403:M1408" si="260">J1403*K1403*L1403</f>
        <v>0</v>
      </c>
      <c r="N1403" s="141">
        <f>'SITE 7'!$H$738</f>
        <v>0</v>
      </c>
      <c r="O1403" s="190">
        <f>M1403*N1403*('SITE 1'!$W$4+'SITE 1'!$X$4)</f>
        <v>0</v>
      </c>
      <c r="P1403" s="83"/>
      <c r="Q1403" s="82">
        <f>L1403*K1403</f>
        <v>0</v>
      </c>
      <c r="R1403" s="858">
        <f t="shared" ref="R1403:R1408" si="261">IF(J1403&gt;49,((J1403/18)*K1403*L1403),(((J1403/18)-1)*K1403*L1403))</f>
        <v>0</v>
      </c>
      <c r="S1403" s="82"/>
      <c r="T1403" s="82"/>
      <c r="U1403" s="82"/>
      <c r="V1403" s="82"/>
      <c r="W1403" s="82"/>
      <c r="X1403" s="82"/>
      <c r="Y1403" s="82"/>
      <c r="Z1403" s="82"/>
      <c r="AA1403" s="82"/>
      <c r="AB1403" s="82"/>
      <c r="AC1403" s="82"/>
      <c r="AD1403" s="82"/>
      <c r="AE1403" s="82"/>
      <c r="AF1403" s="82"/>
      <c r="AG1403" s="82"/>
    </row>
    <row r="1404" spans="1:33" ht="13.8" hidden="1" outlineLevel="1" thickBot="1" x14ac:dyDescent="0.3">
      <c r="A1404" s="796"/>
      <c r="B1404" s="796"/>
      <c r="C1404" s="796"/>
      <c r="D1404" s="796"/>
      <c r="E1404" s="796"/>
      <c r="H1404" s="2679"/>
      <c r="I1404" s="152" t="s">
        <v>231</v>
      </c>
      <c r="J1404" s="111">
        <f>'SITE 7'!$D$739</f>
        <v>0</v>
      </c>
      <c r="K1404" s="111">
        <f>'SITE 7'!$E$739</f>
        <v>0</v>
      </c>
      <c r="L1404" s="111">
        <f>'SITE 7'!$F$739</f>
        <v>0</v>
      </c>
      <c r="M1404" s="140">
        <f t="shared" si="260"/>
        <v>0</v>
      </c>
      <c r="N1404" s="154">
        <f>'SITE 7'!$H$739</f>
        <v>0</v>
      </c>
      <c r="O1404" s="190">
        <f>M1404*N1404*('SITE 1'!$W$4+'SITE 1'!$X$4)</f>
        <v>0</v>
      </c>
      <c r="P1404" s="83"/>
      <c r="Q1404" s="82"/>
      <c r="R1404" s="858"/>
      <c r="S1404" s="82"/>
      <c r="T1404" s="82"/>
      <c r="U1404" s="82"/>
      <c r="V1404" s="82"/>
      <c r="W1404" s="82"/>
      <c r="X1404" s="82"/>
      <c r="Y1404" s="82"/>
      <c r="Z1404" s="82"/>
      <c r="AA1404" s="82"/>
      <c r="AB1404" s="82"/>
      <c r="AC1404" s="82"/>
      <c r="AD1404" s="82"/>
      <c r="AE1404" s="82"/>
      <c r="AF1404" s="82"/>
      <c r="AG1404" s="82"/>
    </row>
    <row r="1405" spans="1:33" ht="13.8" outlineLevel="1" thickBot="1" x14ac:dyDescent="0.3">
      <c r="A1405" s="796"/>
      <c r="B1405" s="796"/>
      <c r="C1405" s="796"/>
      <c r="D1405" s="796"/>
      <c r="E1405" s="796"/>
      <c r="H1405" s="2680"/>
      <c r="I1405" s="155" t="s">
        <v>438</v>
      </c>
      <c r="J1405" s="156">
        <f>'SITE 7'!$D$740</f>
        <v>0</v>
      </c>
      <c r="K1405" s="156">
        <f>'SITE 7'!$E$740</f>
        <v>0</v>
      </c>
      <c r="L1405" s="156">
        <f>'SITE 7'!$F$740</f>
        <v>0</v>
      </c>
      <c r="M1405" s="140">
        <f t="shared" si="260"/>
        <v>0</v>
      </c>
      <c r="N1405" s="157">
        <f>'SITE 7'!$H$740</f>
        <v>0</v>
      </c>
      <c r="O1405" s="190">
        <f>M1405*N1405*('SITE 1'!$W$4+'SITE 1'!$X$4)</f>
        <v>0</v>
      </c>
      <c r="P1405" s="83"/>
      <c r="Q1405" s="82">
        <f>L1405*(K1405+0.5)</f>
        <v>0</v>
      </c>
      <c r="R1405" s="858">
        <f t="shared" si="261"/>
        <v>0</v>
      </c>
      <c r="S1405" s="82"/>
      <c r="T1405" s="82"/>
      <c r="U1405" s="82"/>
      <c r="V1405" s="82"/>
      <c r="W1405" s="82"/>
      <c r="X1405" s="82"/>
      <c r="Y1405" s="82"/>
      <c r="Z1405" s="82"/>
      <c r="AA1405" s="82"/>
      <c r="AB1405" s="82"/>
      <c r="AC1405" s="82"/>
      <c r="AD1405" s="82"/>
      <c r="AE1405" s="82"/>
      <c r="AF1405" s="82"/>
      <c r="AG1405" s="82"/>
    </row>
    <row r="1406" spans="1:33" ht="13.8" outlineLevel="1" thickBot="1" x14ac:dyDescent="0.3">
      <c r="A1406" s="796"/>
      <c r="B1406" s="796"/>
      <c r="C1406" s="796"/>
      <c r="D1406" s="796"/>
      <c r="E1406" s="796"/>
      <c r="H1406" s="2678" t="s">
        <v>222</v>
      </c>
      <c r="I1406" s="117" t="s">
        <v>153</v>
      </c>
      <c r="J1406" s="158">
        <f>'SITE 7'!$D$741</f>
        <v>0</v>
      </c>
      <c r="K1406" s="158">
        <f>'SITE 7'!$E$741</f>
        <v>0</v>
      </c>
      <c r="L1406" s="158">
        <f>'SITE 7'!$F$741</f>
        <v>0</v>
      </c>
      <c r="M1406" s="140">
        <f t="shared" si="260"/>
        <v>0</v>
      </c>
      <c r="N1406" s="141">
        <f>'SITE 7'!$H$741</f>
        <v>0</v>
      </c>
      <c r="O1406" s="190">
        <f>M1406*N1406*('SITE 1'!$W$4+'SITE 1'!$X$4)</f>
        <v>0</v>
      </c>
      <c r="P1406" s="83"/>
      <c r="Q1406" s="82">
        <f>L1406*K1406</f>
        <v>0</v>
      </c>
      <c r="R1406" s="858">
        <f t="shared" si="261"/>
        <v>0</v>
      </c>
      <c r="S1406" s="82"/>
      <c r="T1406" s="82"/>
      <c r="U1406" s="82"/>
      <c r="V1406" s="82"/>
      <c r="W1406" s="82"/>
      <c r="X1406" s="82"/>
      <c r="Y1406" s="82"/>
      <c r="Z1406" s="82"/>
      <c r="AA1406" s="82"/>
      <c r="AB1406" s="82"/>
      <c r="AC1406" s="82"/>
      <c r="AD1406" s="82"/>
      <c r="AE1406" s="82"/>
      <c r="AF1406" s="82"/>
      <c r="AG1406" s="82"/>
    </row>
    <row r="1407" spans="1:33" ht="13.8" hidden="1" outlineLevel="1" thickBot="1" x14ac:dyDescent="0.3">
      <c r="A1407" s="796"/>
      <c r="B1407" s="796"/>
      <c r="C1407" s="796"/>
      <c r="D1407" s="796"/>
      <c r="E1407" s="796"/>
      <c r="H1407" s="2679"/>
      <c r="I1407" s="152" t="s">
        <v>231</v>
      </c>
      <c r="J1407" s="125">
        <f>'SITE 7'!$D$742</f>
        <v>0</v>
      </c>
      <c r="K1407" s="125">
        <f>'SITE 7'!$E$742</f>
        <v>0</v>
      </c>
      <c r="L1407" s="125">
        <f>'SITE 7'!$F$742</f>
        <v>0</v>
      </c>
      <c r="M1407" s="140">
        <f t="shared" si="260"/>
        <v>0</v>
      </c>
      <c r="N1407" s="154">
        <f>'SITE 7'!$H$742</f>
        <v>0</v>
      </c>
      <c r="O1407" s="190">
        <f>M1407*N1407*('SITE 1'!$W$4+'SITE 1'!$X$4)</f>
        <v>0</v>
      </c>
      <c r="P1407" s="83"/>
      <c r="Q1407" s="82"/>
      <c r="R1407" s="858"/>
      <c r="S1407" s="82"/>
      <c r="T1407" s="82"/>
      <c r="U1407" s="82"/>
      <c r="V1407" s="82"/>
      <c r="W1407" s="82"/>
      <c r="X1407" s="82"/>
      <c r="Y1407" s="82"/>
      <c r="Z1407" s="82"/>
      <c r="AA1407" s="82"/>
      <c r="AB1407" s="82"/>
      <c r="AC1407" s="82"/>
      <c r="AD1407" s="82"/>
      <c r="AE1407" s="82"/>
      <c r="AF1407" s="82"/>
      <c r="AG1407" s="82"/>
    </row>
    <row r="1408" spans="1:33" ht="13.8" outlineLevel="1" thickBot="1" x14ac:dyDescent="0.3">
      <c r="A1408" s="796"/>
      <c r="B1408" s="796"/>
      <c r="C1408" s="796"/>
      <c r="D1408" s="796"/>
      <c r="E1408" s="796"/>
      <c r="H1408" s="2680"/>
      <c r="I1408" s="142" t="s">
        <v>438</v>
      </c>
      <c r="J1408" s="159">
        <f>'SITE 7'!$D$743</f>
        <v>0</v>
      </c>
      <c r="K1408" s="159">
        <f>'SITE 7'!$E$743</f>
        <v>0</v>
      </c>
      <c r="L1408" s="159">
        <f>'SITE 7'!$F$743</f>
        <v>0</v>
      </c>
      <c r="M1408" s="140">
        <f t="shared" si="260"/>
        <v>0</v>
      </c>
      <c r="N1408" s="144">
        <f>'SITE 7'!$H$743</f>
        <v>0</v>
      </c>
      <c r="O1408" s="190">
        <f>M1408*N1408*('SITE 1'!$W$4+'SITE 1'!$X$4)</f>
        <v>0</v>
      </c>
      <c r="P1408" s="83"/>
      <c r="Q1408" s="82">
        <f>L1408*(K1408+0.5)</f>
        <v>0</v>
      </c>
      <c r="R1408" s="858">
        <f t="shared" si="261"/>
        <v>0</v>
      </c>
      <c r="S1408" s="82"/>
      <c r="T1408" s="82"/>
      <c r="U1408" s="82"/>
      <c r="V1408" s="82"/>
      <c r="W1408" s="82"/>
      <c r="X1408" s="82"/>
      <c r="Y1408" s="82"/>
      <c r="Z1408" s="82"/>
      <c r="AA1408" s="82"/>
      <c r="AB1408" s="82"/>
      <c r="AC1408" s="82"/>
      <c r="AD1408" s="82"/>
      <c r="AE1408" s="82"/>
      <c r="AF1408" s="82"/>
      <c r="AG1408" s="82"/>
    </row>
    <row r="1409" spans="1:33" ht="13.8" outlineLevel="1" thickBot="1" x14ac:dyDescent="0.3">
      <c r="A1409" s="796"/>
      <c r="B1409" s="796"/>
      <c r="C1409" s="796"/>
      <c r="D1409" s="796"/>
      <c r="E1409" s="796"/>
      <c r="H1409" s="2681" t="s">
        <v>14</v>
      </c>
      <c r="I1409" s="2682"/>
      <c r="J1409" s="148">
        <f>MAX(J1403:J1408)</f>
        <v>0</v>
      </c>
      <c r="K1409" s="148">
        <f>'SITE 7'!$E$744</f>
        <v>0</v>
      </c>
      <c r="L1409" s="148">
        <f>'SITE 7'!$F$744</f>
        <v>0</v>
      </c>
      <c r="M1409" s="148">
        <f>SUM(M1403:M1408)</f>
        <v>0</v>
      </c>
      <c r="N1409" s="160" t="e">
        <f>'SITE 7'!$H$744</f>
        <v>#DIV/0!</v>
      </c>
      <c r="O1409" s="194">
        <f>SUM(O1403:O1408)</f>
        <v>0</v>
      </c>
      <c r="P1409" s="83">
        <f>(J1409/18)*470</f>
        <v>0</v>
      </c>
      <c r="Q1409" s="93">
        <f>SUM(Q1403:Q1408)</f>
        <v>0</v>
      </c>
      <c r="R1409" s="93">
        <f>SUM(R1403:R1408)</f>
        <v>0</v>
      </c>
      <c r="S1409" s="93">
        <f>'SITE 7'!$C$761</f>
        <v>0</v>
      </c>
      <c r="T1409" s="93" t="e">
        <f>'SITE 7'!$D$761</f>
        <v>#DIV/0!</v>
      </c>
      <c r="U1409" s="93">
        <f>'SITE 7'!$E$761</f>
        <v>0</v>
      </c>
      <c r="V1409" s="93">
        <f>'SITE 7'!$C$779</f>
        <v>0</v>
      </c>
      <c r="W1409" s="93" t="e">
        <f>'SITE 7'!$D$779</f>
        <v>#DIV/0!</v>
      </c>
      <c r="X1409" s="93">
        <f>'SITE 7'!$E$779</f>
        <v>0</v>
      </c>
      <c r="Y1409" s="93">
        <f>'SITE 7'!$C$755</f>
        <v>0</v>
      </c>
      <c r="Z1409" s="93" t="e">
        <f>'SITE 7'!$D$755</f>
        <v>#DIV/0!</v>
      </c>
      <c r="AA1409" s="93">
        <f>'SITE 7'!$E$755</f>
        <v>0</v>
      </c>
      <c r="AB1409" s="93">
        <f>'SITE 7'!$C$785</f>
        <v>0</v>
      </c>
      <c r="AC1409" s="93" t="e">
        <f>'SITE 7'!$D$785</f>
        <v>#DIV/0!</v>
      </c>
      <c r="AD1409" s="93">
        <f>'SITE 7'!$E$785</f>
        <v>0</v>
      </c>
      <c r="AE1409" s="93">
        <f>'SITE 7'!$C$793</f>
        <v>0</v>
      </c>
      <c r="AF1409" s="93" t="e">
        <f>'SITE 7'!$D$793</f>
        <v>#DIV/0!</v>
      </c>
      <c r="AG1409" s="93">
        <f>'SITE 7'!$E$793</f>
        <v>0</v>
      </c>
    </row>
    <row r="1410" spans="1:33" outlineLevel="1" x14ac:dyDescent="0.25">
      <c r="A1410" s="796"/>
      <c r="B1410" s="796"/>
      <c r="C1410" s="796"/>
      <c r="D1410" s="796"/>
      <c r="E1410" s="796"/>
    </row>
    <row r="1411" spans="1:33" ht="39.6" outlineLevel="1" x14ac:dyDescent="0.25">
      <c r="A1411" s="796"/>
      <c r="B1411" s="796"/>
      <c r="C1411" s="796"/>
      <c r="D1411" s="796"/>
      <c r="E1411" s="796"/>
      <c r="H1411" s="104" t="str">
        <f>'SITE 8'!$B$733</f>
        <v xml:space="preserve">APS 6/11 ANS </v>
      </c>
      <c r="I1411" s="83" t="s">
        <v>286</v>
      </c>
      <c r="J1411" s="83" t="s">
        <v>285</v>
      </c>
      <c r="K1411" s="83" t="s">
        <v>284</v>
      </c>
      <c r="L1411" s="83" t="s">
        <v>287</v>
      </c>
      <c r="M1411" s="83" t="s">
        <v>298</v>
      </c>
      <c r="N1411" s="83" t="s">
        <v>289</v>
      </c>
      <c r="O1411" s="83" t="s">
        <v>309</v>
      </c>
      <c r="P1411" s="83" t="s">
        <v>288</v>
      </c>
    </row>
    <row r="1412" spans="1:33" ht="13.8" outlineLevel="1" thickBot="1" x14ac:dyDescent="0.3">
      <c r="A1412" s="796"/>
      <c r="B1412" s="796"/>
      <c r="C1412" s="796"/>
      <c r="D1412" s="796"/>
      <c r="E1412" s="796"/>
      <c r="H1412" s="104" t="str">
        <f>'SITE 8'!$H$733</f>
        <v>SITE 8</v>
      </c>
      <c r="I1412" s="103">
        <f>'SITE 8'!$O$823</f>
        <v>0</v>
      </c>
      <c r="J1412" s="103">
        <f>'SITE 8'!$O$847</f>
        <v>0</v>
      </c>
      <c r="K1412" s="103">
        <f>'SITE 8'!$O$804</f>
        <v>0</v>
      </c>
      <c r="L1412" s="103">
        <f>'SITE 8'!$O$804-'SITE 8'!$O$786</f>
        <v>0</v>
      </c>
      <c r="M1412" s="103">
        <f>'SITE 8'!$O$804-'SITE 8'!$O$786+'SITE 8'!$E$793</f>
        <v>0</v>
      </c>
      <c r="N1412" s="103"/>
      <c r="O1412" s="103"/>
      <c r="P1412" s="103"/>
    </row>
    <row r="1413" spans="1:33" ht="40.200000000000003" outlineLevel="1" thickBot="1" x14ac:dyDescent="0.3">
      <c r="A1413" s="796"/>
      <c r="B1413" s="796"/>
      <c r="C1413" s="796"/>
      <c r="D1413" s="796"/>
      <c r="E1413" s="796"/>
      <c r="H1413" s="2676" t="s">
        <v>224</v>
      </c>
      <c r="I1413" s="2677"/>
      <c r="J1413" s="137" t="s">
        <v>225</v>
      </c>
      <c r="K1413" s="137" t="s">
        <v>152</v>
      </c>
      <c r="L1413" s="137" t="s">
        <v>228</v>
      </c>
      <c r="M1413" s="137" t="s">
        <v>178</v>
      </c>
      <c r="N1413" s="138" t="s">
        <v>2</v>
      </c>
      <c r="O1413" s="177" t="s">
        <v>525</v>
      </c>
      <c r="P1413" s="86" t="s">
        <v>332</v>
      </c>
      <c r="Q1413" s="86" t="s">
        <v>291</v>
      </c>
      <c r="R1413" s="86" t="s">
        <v>292</v>
      </c>
      <c r="S1413" s="81" t="s">
        <v>293</v>
      </c>
      <c r="T1413" s="81" t="s">
        <v>299</v>
      </c>
      <c r="U1413" s="81" t="s">
        <v>300</v>
      </c>
      <c r="V1413" s="81" t="s">
        <v>294</v>
      </c>
      <c r="W1413" s="81" t="s">
        <v>301</v>
      </c>
      <c r="X1413" s="81" t="s">
        <v>302</v>
      </c>
      <c r="Y1413" s="81" t="s">
        <v>296</v>
      </c>
      <c r="Z1413" s="81" t="s">
        <v>303</v>
      </c>
      <c r="AA1413" s="81" t="s">
        <v>304</v>
      </c>
      <c r="AB1413" s="81" t="s">
        <v>297</v>
      </c>
      <c r="AC1413" s="81" t="s">
        <v>305</v>
      </c>
      <c r="AD1413" s="81" t="s">
        <v>306</v>
      </c>
      <c r="AE1413" s="81" t="s">
        <v>295</v>
      </c>
      <c r="AF1413" s="81" t="s">
        <v>307</v>
      </c>
      <c r="AG1413" s="81" t="s">
        <v>308</v>
      </c>
    </row>
    <row r="1414" spans="1:33" ht="13.8" outlineLevel="1" thickBot="1" x14ac:dyDescent="0.3">
      <c r="A1414" s="796"/>
      <c r="B1414" s="796"/>
      <c r="C1414" s="796"/>
      <c r="D1414" s="796"/>
      <c r="E1414" s="796"/>
      <c r="H1414" s="2678" t="s">
        <v>221</v>
      </c>
      <c r="I1414" s="117" t="s">
        <v>153</v>
      </c>
      <c r="J1414" s="139">
        <f>'SITE 8'!$D$738</f>
        <v>0</v>
      </c>
      <c r="K1414" s="139">
        <f>'SITE 8'!$E$738</f>
        <v>0</v>
      </c>
      <c r="L1414" s="139">
        <f>'SITE 8'!$F$738</f>
        <v>0</v>
      </c>
      <c r="M1414" s="140">
        <f t="shared" ref="M1414:M1419" si="262">J1414*K1414*L1414</f>
        <v>0</v>
      </c>
      <c r="N1414" s="141">
        <f>'SITE 8'!$H$738</f>
        <v>0</v>
      </c>
      <c r="O1414" s="190">
        <f>M1414*N1414*('SITE 1'!$W$4+'SITE 1'!$X$4)</f>
        <v>0</v>
      </c>
      <c r="P1414" s="83"/>
      <c r="Q1414" s="82">
        <f>L1414*K1414</f>
        <v>0</v>
      </c>
      <c r="R1414" s="858">
        <f t="shared" ref="R1414:R1419" si="263">IF(J1414&gt;49,((J1414/18)*K1414*L1414),(((J1414/18)-1)*K1414*L1414))</f>
        <v>0</v>
      </c>
      <c r="S1414" s="82"/>
      <c r="T1414" s="82"/>
      <c r="U1414" s="82"/>
      <c r="V1414" s="82"/>
      <c r="W1414" s="82"/>
      <c r="X1414" s="82"/>
      <c r="Y1414" s="82"/>
      <c r="Z1414" s="82"/>
      <c r="AA1414" s="82"/>
      <c r="AB1414" s="82"/>
      <c r="AC1414" s="82"/>
      <c r="AD1414" s="82"/>
      <c r="AE1414" s="82"/>
      <c r="AF1414" s="82"/>
      <c r="AG1414" s="82"/>
    </row>
    <row r="1415" spans="1:33" ht="13.8" hidden="1" outlineLevel="1" thickBot="1" x14ac:dyDescent="0.3">
      <c r="A1415" s="796"/>
      <c r="B1415" s="796"/>
      <c r="C1415" s="796"/>
      <c r="D1415" s="796"/>
      <c r="E1415" s="796"/>
      <c r="H1415" s="2679"/>
      <c r="I1415" s="152" t="s">
        <v>231</v>
      </c>
      <c r="J1415" s="111">
        <f>'SITE 8'!$D$739</f>
        <v>0</v>
      </c>
      <c r="K1415" s="111">
        <f>'SITE 8'!$E$739</f>
        <v>0</v>
      </c>
      <c r="L1415" s="111">
        <f>'SITE 8'!$F$739</f>
        <v>0</v>
      </c>
      <c r="M1415" s="140">
        <f t="shared" si="262"/>
        <v>0</v>
      </c>
      <c r="N1415" s="154">
        <f>'SITE 8'!$H$739</f>
        <v>0</v>
      </c>
      <c r="O1415" s="190">
        <f>M1415*N1415*('SITE 1'!$W$4+'SITE 1'!$X$4)</f>
        <v>0</v>
      </c>
      <c r="P1415" s="83"/>
      <c r="Q1415" s="82"/>
      <c r="R1415" s="858"/>
      <c r="S1415" s="82"/>
      <c r="T1415" s="82"/>
      <c r="U1415" s="82"/>
      <c r="V1415" s="82"/>
      <c r="W1415" s="82"/>
      <c r="X1415" s="82"/>
      <c r="Y1415" s="82"/>
      <c r="Z1415" s="82"/>
      <c r="AA1415" s="82"/>
      <c r="AB1415" s="82"/>
      <c r="AC1415" s="82"/>
      <c r="AD1415" s="82"/>
      <c r="AE1415" s="82"/>
      <c r="AF1415" s="82"/>
      <c r="AG1415" s="82"/>
    </row>
    <row r="1416" spans="1:33" ht="13.8" outlineLevel="1" thickBot="1" x14ac:dyDescent="0.3">
      <c r="A1416" s="796"/>
      <c r="B1416" s="796"/>
      <c r="C1416" s="796"/>
      <c r="D1416" s="796"/>
      <c r="E1416" s="796"/>
      <c r="H1416" s="2680"/>
      <c r="I1416" s="155" t="s">
        <v>438</v>
      </c>
      <c r="J1416" s="156">
        <f>'SITE 8'!$D$740</f>
        <v>0</v>
      </c>
      <c r="K1416" s="156">
        <f>'SITE 8'!$E$740</f>
        <v>0</v>
      </c>
      <c r="L1416" s="156">
        <f>'SITE 8'!$F$740</f>
        <v>0</v>
      </c>
      <c r="M1416" s="140">
        <f t="shared" si="262"/>
        <v>0</v>
      </c>
      <c r="N1416" s="157">
        <f>'SITE 8'!$H$740</f>
        <v>0</v>
      </c>
      <c r="O1416" s="190">
        <f>M1416*N1416*('SITE 1'!$W$4+'SITE 1'!$X$4)</f>
        <v>0</v>
      </c>
      <c r="P1416" s="83"/>
      <c r="Q1416" s="82">
        <f>L1416*(K1416+0.5)</f>
        <v>0</v>
      </c>
      <c r="R1416" s="858">
        <f t="shared" si="263"/>
        <v>0</v>
      </c>
      <c r="S1416" s="82"/>
      <c r="T1416" s="82"/>
      <c r="U1416" s="82"/>
      <c r="V1416" s="82"/>
      <c r="W1416" s="82"/>
      <c r="X1416" s="82"/>
      <c r="Y1416" s="82"/>
      <c r="Z1416" s="82"/>
      <c r="AA1416" s="82"/>
      <c r="AB1416" s="82"/>
      <c r="AC1416" s="82"/>
      <c r="AD1416" s="82"/>
      <c r="AE1416" s="82"/>
      <c r="AF1416" s="82"/>
      <c r="AG1416" s="82"/>
    </row>
    <row r="1417" spans="1:33" ht="13.8" outlineLevel="1" thickBot="1" x14ac:dyDescent="0.3">
      <c r="A1417" s="796"/>
      <c r="B1417" s="796"/>
      <c r="C1417" s="796"/>
      <c r="D1417" s="796"/>
      <c r="E1417" s="796"/>
      <c r="H1417" s="2678" t="s">
        <v>222</v>
      </c>
      <c r="I1417" s="117" t="s">
        <v>153</v>
      </c>
      <c r="J1417" s="158">
        <f>'SITE 8'!$D$741</f>
        <v>0</v>
      </c>
      <c r="K1417" s="158">
        <f>'SITE 8'!$E$741</f>
        <v>0</v>
      </c>
      <c r="L1417" s="158">
        <f>'SITE 8'!$F$741</f>
        <v>0</v>
      </c>
      <c r="M1417" s="140">
        <f t="shared" si="262"/>
        <v>0</v>
      </c>
      <c r="N1417" s="141">
        <f>'SITE 8'!$H$741</f>
        <v>0</v>
      </c>
      <c r="O1417" s="190">
        <f>M1417*N1417*('SITE 1'!$W$4+'SITE 1'!$X$4)</f>
        <v>0</v>
      </c>
      <c r="P1417" s="83"/>
      <c r="Q1417" s="82">
        <f>L1417*K1417</f>
        <v>0</v>
      </c>
      <c r="R1417" s="858">
        <f t="shared" si="263"/>
        <v>0</v>
      </c>
      <c r="S1417" s="82"/>
      <c r="T1417" s="82"/>
      <c r="U1417" s="82"/>
      <c r="V1417" s="82"/>
      <c r="W1417" s="82"/>
      <c r="X1417" s="82"/>
      <c r="Y1417" s="82"/>
      <c r="Z1417" s="82"/>
      <c r="AA1417" s="82"/>
      <c r="AB1417" s="82"/>
      <c r="AC1417" s="82"/>
      <c r="AD1417" s="82"/>
      <c r="AE1417" s="82"/>
      <c r="AF1417" s="82"/>
      <c r="AG1417" s="82"/>
    </row>
    <row r="1418" spans="1:33" ht="13.8" hidden="1" outlineLevel="1" thickBot="1" x14ac:dyDescent="0.3">
      <c r="A1418" s="796"/>
      <c r="B1418" s="796"/>
      <c r="C1418" s="796"/>
      <c r="D1418" s="796"/>
      <c r="E1418" s="796"/>
      <c r="H1418" s="2679"/>
      <c r="I1418" s="152" t="s">
        <v>231</v>
      </c>
      <c r="J1418" s="125">
        <f>'SITE 8'!$D$742</f>
        <v>0</v>
      </c>
      <c r="K1418" s="125">
        <f>'SITE 8'!$E$742</f>
        <v>0</v>
      </c>
      <c r="L1418" s="125">
        <f>'SITE 8'!$F$742</f>
        <v>0</v>
      </c>
      <c r="M1418" s="140">
        <f t="shared" si="262"/>
        <v>0</v>
      </c>
      <c r="N1418" s="154">
        <f>'SITE 8'!$H$742</f>
        <v>0</v>
      </c>
      <c r="O1418" s="190">
        <f>M1418*N1418*('SITE 1'!$W$4+'SITE 1'!$X$4)</f>
        <v>0</v>
      </c>
      <c r="P1418" s="83"/>
      <c r="Q1418" s="82"/>
      <c r="R1418" s="858"/>
      <c r="S1418" s="82"/>
      <c r="T1418" s="82"/>
      <c r="U1418" s="82"/>
      <c r="V1418" s="82"/>
      <c r="W1418" s="82"/>
      <c r="X1418" s="82"/>
      <c r="Y1418" s="82"/>
      <c r="Z1418" s="82"/>
      <c r="AA1418" s="82"/>
      <c r="AB1418" s="82"/>
      <c r="AC1418" s="82"/>
      <c r="AD1418" s="82"/>
      <c r="AE1418" s="82"/>
      <c r="AF1418" s="82"/>
      <c r="AG1418" s="82"/>
    </row>
    <row r="1419" spans="1:33" ht="13.8" outlineLevel="1" thickBot="1" x14ac:dyDescent="0.3">
      <c r="A1419" s="796"/>
      <c r="B1419" s="796"/>
      <c r="C1419" s="796"/>
      <c r="D1419" s="796"/>
      <c r="E1419" s="796"/>
      <c r="H1419" s="2680"/>
      <c r="I1419" s="142" t="s">
        <v>438</v>
      </c>
      <c r="J1419" s="159">
        <f>'SITE 8'!$D$743</f>
        <v>0</v>
      </c>
      <c r="K1419" s="159">
        <f>'SITE 8'!$E$743</f>
        <v>0</v>
      </c>
      <c r="L1419" s="159">
        <f>'SITE 8'!$F$743</f>
        <v>0</v>
      </c>
      <c r="M1419" s="140">
        <f t="shared" si="262"/>
        <v>0</v>
      </c>
      <c r="N1419" s="144">
        <f>'SITE 8'!$H$743</f>
        <v>0</v>
      </c>
      <c r="O1419" s="190">
        <f>M1419*N1419*('SITE 1'!$W$4+'SITE 1'!$X$4)</f>
        <v>0</v>
      </c>
      <c r="P1419" s="83"/>
      <c r="Q1419" s="82">
        <f>L1419*(K1419+0.5)</f>
        <v>0</v>
      </c>
      <c r="R1419" s="858">
        <f t="shared" si="263"/>
        <v>0</v>
      </c>
      <c r="S1419" s="82"/>
      <c r="T1419" s="82"/>
      <c r="U1419" s="82"/>
      <c r="V1419" s="82"/>
      <c r="W1419" s="82"/>
      <c r="X1419" s="82"/>
      <c r="Y1419" s="82"/>
      <c r="Z1419" s="82"/>
      <c r="AA1419" s="82"/>
      <c r="AB1419" s="82"/>
      <c r="AC1419" s="82"/>
      <c r="AD1419" s="82"/>
      <c r="AE1419" s="82"/>
      <c r="AF1419" s="82"/>
      <c r="AG1419" s="82"/>
    </row>
    <row r="1420" spans="1:33" ht="13.8" outlineLevel="1" thickBot="1" x14ac:dyDescent="0.3">
      <c r="A1420" s="796"/>
      <c r="B1420" s="796"/>
      <c r="C1420" s="796"/>
      <c r="D1420" s="796"/>
      <c r="E1420" s="796"/>
      <c r="H1420" s="2681" t="s">
        <v>14</v>
      </c>
      <c r="I1420" s="2682"/>
      <c r="J1420" s="148">
        <f>MAX(J1414:J1419)</f>
        <v>0</v>
      </c>
      <c r="K1420" s="148">
        <f>'SITE 8'!$E$744</f>
        <v>0</v>
      </c>
      <c r="L1420" s="148">
        <f>'SITE 8'!$F$744</f>
        <v>0</v>
      </c>
      <c r="M1420" s="148">
        <f>SUM(M1414:M1419)</f>
        <v>0</v>
      </c>
      <c r="N1420" s="160" t="e">
        <f>'SITE 8'!$H$744</f>
        <v>#DIV/0!</v>
      </c>
      <c r="O1420" s="194">
        <f>SUM(O1414:O1419)</f>
        <v>0</v>
      </c>
      <c r="P1420" s="83">
        <f>(J1420/18)*470</f>
        <v>0</v>
      </c>
      <c r="Q1420" s="93">
        <f>SUM(Q1414:Q1419)</f>
        <v>0</v>
      </c>
      <c r="R1420" s="93">
        <f>SUM(R1414:R1419)</f>
        <v>0</v>
      </c>
      <c r="S1420" s="93">
        <f>'SITE 8'!$C$761</f>
        <v>0</v>
      </c>
      <c r="T1420" s="93" t="e">
        <f>'SITE 8'!$D$761</f>
        <v>#DIV/0!</v>
      </c>
      <c r="U1420" s="93">
        <f>'SITE 8'!$E$761</f>
        <v>0</v>
      </c>
      <c r="V1420" s="93">
        <f>'SITE 8'!$C$779</f>
        <v>0</v>
      </c>
      <c r="W1420" s="93" t="e">
        <f>'SITE 8'!$D$779</f>
        <v>#DIV/0!</v>
      </c>
      <c r="X1420" s="93">
        <f>'SITE 8'!$E$779</f>
        <v>0</v>
      </c>
      <c r="Y1420" s="93">
        <f>'SITE 8'!$C$755</f>
        <v>0</v>
      </c>
      <c r="Z1420" s="93" t="e">
        <f>'SITE 8'!$D$755</f>
        <v>#DIV/0!</v>
      </c>
      <c r="AA1420" s="93">
        <f>'SITE 8'!$E$755</f>
        <v>0</v>
      </c>
      <c r="AB1420" s="93">
        <f>'SITE 8'!$C$785</f>
        <v>0</v>
      </c>
      <c r="AC1420" s="93" t="e">
        <f>'SITE 8'!$D$785</f>
        <v>#DIV/0!</v>
      </c>
      <c r="AD1420" s="93">
        <f>'SITE 8'!$E$785</f>
        <v>0</v>
      </c>
      <c r="AE1420" s="93">
        <f>'SITE 8'!$C$793</f>
        <v>0</v>
      </c>
      <c r="AF1420" s="93" t="e">
        <f>'SITE 8'!$D$793</f>
        <v>#DIV/0!</v>
      </c>
      <c r="AG1420" s="93">
        <f>'SITE 8'!$E$793</f>
        <v>0</v>
      </c>
    </row>
    <row r="1421" spans="1:33" outlineLevel="1" x14ac:dyDescent="0.25">
      <c r="A1421" s="796"/>
      <c r="B1421" s="796"/>
      <c r="C1421" s="796"/>
      <c r="D1421" s="796"/>
      <c r="E1421" s="796"/>
    </row>
    <row r="1422" spans="1:33" ht="39.6" outlineLevel="1" x14ac:dyDescent="0.25">
      <c r="A1422" s="796"/>
      <c r="B1422" s="796"/>
      <c r="C1422" s="796"/>
      <c r="D1422" s="796"/>
      <c r="E1422" s="796"/>
      <c r="H1422" s="104" t="str">
        <f>'SITE 9'!$B$733</f>
        <v xml:space="preserve">APS 6/11 ANS </v>
      </c>
      <c r="I1422" s="83" t="s">
        <v>286</v>
      </c>
      <c r="J1422" s="83" t="s">
        <v>285</v>
      </c>
      <c r="K1422" s="83" t="s">
        <v>284</v>
      </c>
      <c r="L1422" s="83" t="s">
        <v>287</v>
      </c>
      <c r="M1422" s="83" t="s">
        <v>298</v>
      </c>
      <c r="N1422" s="83" t="s">
        <v>289</v>
      </c>
      <c r="O1422" s="83" t="s">
        <v>309</v>
      </c>
      <c r="P1422" s="83" t="s">
        <v>288</v>
      </c>
    </row>
    <row r="1423" spans="1:33" ht="13.8" outlineLevel="1" thickBot="1" x14ac:dyDescent="0.3">
      <c r="A1423" s="796"/>
      <c r="B1423" s="796"/>
      <c r="C1423" s="796"/>
      <c r="D1423" s="796"/>
      <c r="E1423" s="796"/>
      <c r="H1423" s="104" t="str">
        <f>'SITE 9'!$H$733</f>
        <v>SITE 9</v>
      </c>
      <c r="I1423" s="103">
        <f>'SITE 9'!$O$823</f>
        <v>0</v>
      </c>
      <c r="J1423" s="103">
        <f>'SITE 9'!$O$847</f>
        <v>0</v>
      </c>
      <c r="K1423" s="103">
        <f>'SITE 9'!$O$804</f>
        <v>0</v>
      </c>
      <c r="L1423" s="103">
        <f>'SITE 9'!$O$804-'SITE 9'!$O$786</f>
        <v>0</v>
      </c>
      <c r="M1423" s="103">
        <f>'SITE 9'!$O$804-'SITE 9'!$O$786+'SITE 9'!$E$793</f>
        <v>0</v>
      </c>
      <c r="N1423" s="103"/>
      <c r="O1423" s="103"/>
      <c r="P1423" s="103"/>
    </row>
    <row r="1424" spans="1:33" ht="40.200000000000003" outlineLevel="1" thickBot="1" x14ac:dyDescent="0.3">
      <c r="A1424" s="796"/>
      <c r="B1424" s="796"/>
      <c r="C1424" s="796"/>
      <c r="D1424" s="796"/>
      <c r="E1424" s="796"/>
      <c r="H1424" s="2676" t="s">
        <v>224</v>
      </c>
      <c r="I1424" s="2677"/>
      <c r="J1424" s="137" t="s">
        <v>225</v>
      </c>
      <c r="K1424" s="137" t="s">
        <v>152</v>
      </c>
      <c r="L1424" s="137" t="s">
        <v>228</v>
      </c>
      <c r="M1424" s="137" t="s">
        <v>178</v>
      </c>
      <c r="N1424" s="138" t="s">
        <v>2</v>
      </c>
      <c r="O1424" s="177" t="s">
        <v>525</v>
      </c>
      <c r="P1424" s="86" t="s">
        <v>332</v>
      </c>
      <c r="Q1424" s="86" t="s">
        <v>291</v>
      </c>
      <c r="R1424" s="86" t="s">
        <v>292</v>
      </c>
      <c r="S1424" s="81" t="s">
        <v>293</v>
      </c>
      <c r="T1424" s="81" t="s">
        <v>299</v>
      </c>
      <c r="U1424" s="81" t="s">
        <v>300</v>
      </c>
      <c r="V1424" s="81" t="s">
        <v>294</v>
      </c>
      <c r="W1424" s="81" t="s">
        <v>301</v>
      </c>
      <c r="X1424" s="81" t="s">
        <v>302</v>
      </c>
      <c r="Y1424" s="81" t="s">
        <v>296</v>
      </c>
      <c r="Z1424" s="81" t="s">
        <v>303</v>
      </c>
      <c r="AA1424" s="81" t="s">
        <v>304</v>
      </c>
      <c r="AB1424" s="81" t="s">
        <v>297</v>
      </c>
      <c r="AC1424" s="81" t="s">
        <v>305</v>
      </c>
      <c r="AD1424" s="81" t="s">
        <v>306</v>
      </c>
      <c r="AE1424" s="81" t="s">
        <v>295</v>
      </c>
      <c r="AF1424" s="81" t="s">
        <v>307</v>
      </c>
      <c r="AG1424" s="81" t="s">
        <v>308</v>
      </c>
    </row>
    <row r="1425" spans="1:33" ht="13.8" outlineLevel="1" thickBot="1" x14ac:dyDescent="0.3">
      <c r="A1425" s="796"/>
      <c r="B1425" s="796"/>
      <c r="C1425" s="796"/>
      <c r="D1425" s="796"/>
      <c r="E1425" s="796"/>
      <c r="H1425" s="2678" t="s">
        <v>221</v>
      </c>
      <c r="I1425" s="117" t="s">
        <v>153</v>
      </c>
      <c r="J1425" s="139">
        <f>'SITE 9'!$D$738</f>
        <v>0</v>
      </c>
      <c r="K1425" s="139">
        <f>'SITE 9'!$E$738</f>
        <v>0</v>
      </c>
      <c r="L1425" s="139">
        <f>'SITE 9'!$F$738</f>
        <v>0</v>
      </c>
      <c r="M1425" s="140">
        <f t="shared" ref="M1425:M1430" si="264">J1425*K1425*L1425</f>
        <v>0</v>
      </c>
      <c r="N1425" s="141">
        <f>'SITE 9'!$H$738</f>
        <v>0</v>
      </c>
      <c r="O1425" s="190">
        <f>M1425*N1425*('SITE 1'!$W$4+'SITE 1'!$X$4)</f>
        <v>0</v>
      </c>
      <c r="P1425" s="83"/>
      <c r="Q1425" s="82">
        <f>L1425*K1425</f>
        <v>0</v>
      </c>
      <c r="R1425" s="858">
        <f t="shared" ref="R1425:R1430" si="265">IF(J1425&gt;49,((J1425/18)*K1425*L1425),(((J1425/18)-1)*K1425*L1425))</f>
        <v>0</v>
      </c>
      <c r="S1425" s="82"/>
      <c r="T1425" s="82"/>
      <c r="U1425" s="82"/>
      <c r="V1425" s="82"/>
      <c r="W1425" s="82"/>
      <c r="X1425" s="82"/>
      <c r="Y1425" s="82"/>
      <c r="Z1425" s="82"/>
      <c r="AA1425" s="82"/>
      <c r="AB1425" s="82"/>
      <c r="AC1425" s="82"/>
      <c r="AD1425" s="82"/>
      <c r="AE1425" s="82"/>
      <c r="AF1425" s="82"/>
      <c r="AG1425" s="82"/>
    </row>
    <row r="1426" spans="1:33" ht="13.8" hidden="1" outlineLevel="1" thickBot="1" x14ac:dyDescent="0.3">
      <c r="A1426" s="796"/>
      <c r="B1426" s="796"/>
      <c r="C1426" s="796"/>
      <c r="D1426" s="796"/>
      <c r="E1426" s="796"/>
      <c r="H1426" s="2679"/>
      <c r="I1426" s="152" t="s">
        <v>231</v>
      </c>
      <c r="J1426" s="111">
        <f>'SITE 9'!$D$739</f>
        <v>0</v>
      </c>
      <c r="K1426" s="111">
        <f>'SITE 9'!$E$739</f>
        <v>0</v>
      </c>
      <c r="L1426" s="111">
        <f>'SITE 9'!$F$739</f>
        <v>0</v>
      </c>
      <c r="M1426" s="140">
        <f t="shared" si="264"/>
        <v>0</v>
      </c>
      <c r="N1426" s="154">
        <f>'SITE 9'!$H$739</f>
        <v>0</v>
      </c>
      <c r="O1426" s="190">
        <f>M1426*N1426*('SITE 1'!$W$4+'SITE 1'!$X$4)</f>
        <v>0</v>
      </c>
      <c r="P1426" s="83"/>
      <c r="Q1426" s="82"/>
      <c r="R1426" s="858"/>
      <c r="S1426" s="82"/>
      <c r="T1426" s="82"/>
      <c r="U1426" s="82"/>
      <c r="V1426" s="82"/>
      <c r="W1426" s="82"/>
      <c r="X1426" s="82"/>
      <c r="Y1426" s="82"/>
      <c r="Z1426" s="82"/>
      <c r="AA1426" s="82"/>
      <c r="AB1426" s="82"/>
      <c r="AC1426" s="82"/>
      <c r="AD1426" s="82"/>
      <c r="AE1426" s="82"/>
      <c r="AF1426" s="82"/>
      <c r="AG1426" s="82"/>
    </row>
    <row r="1427" spans="1:33" ht="13.8" outlineLevel="1" thickBot="1" x14ac:dyDescent="0.3">
      <c r="A1427" s="796"/>
      <c r="B1427" s="796"/>
      <c r="C1427" s="796"/>
      <c r="D1427" s="796"/>
      <c r="E1427" s="796"/>
      <c r="H1427" s="2680"/>
      <c r="I1427" s="155" t="s">
        <v>438</v>
      </c>
      <c r="J1427" s="156">
        <f>'SITE 9'!$D$740</f>
        <v>0</v>
      </c>
      <c r="K1427" s="156">
        <f>'SITE 9'!$E$740</f>
        <v>0</v>
      </c>
      <c r="L1427" s="156">
        <f>'SITE 9'!$F$740</f>
        <v>0</v>
      </c>
      <c r="M1427" s="140">
        <f t="shared" si="264"/>
        <v>0</v>
      </c>
      <c r="N1427" s="157">
        <f>'SITE 9'!$H$740</f>
        <v>0</v>
      </c>
      <c r="O1427" s="190">
        <f>M1427*N1427*('SITE 1'!$W$4+'SITE 1'!$X$4)</f>
        <v>0</v>
      </c>
      <c r="P1427" s="83"/>
      <c r="Q1427" s="82">
        <f>L1427*(K1427+0.5)</f>
        <v>0</v>
      </c>
      <c r="R1427" s="858">
        <f t="shared" si="265"/>
        <v>0</v>
      </c>
      <c r="S1427" s="82"/>
      <c r="T1427" s="82"/>
      <c r="U1427" s="82"/>
      <c r="V1427" s="82"/>
      <c r="W1427" s="82"/>
      <c r="X1427" s="82"/>
      <c r="Y1427" s="82"/>
      <c r="Z1427" s="82"/>
      <c r="AA1427" s="82"/>
      <c r="AB1427" s="82"/>
      <c r="AC1427" s="82"/>
      <c r="AD1427" s="82"/>
      <c r="AE1427" s="82"/>
      <c r="AF1427" s="82"/>
      <c r="AG1427" s="82"/>
    </row>
    <row r="1428" spans="1:33" ht="13.8" outlineLevel="1" thickBot="1" x14ac:dyDescent="0.3">
      <c r="A1428" s="796"/>
      <c r="B1428" s="796"/>
      <c r="C1428" s="796"/>
      <c r="D1428" s="796"/>
      <c r="E1428" s="796"/>
      <c r="H1428" s="2678" t="s">
        <v>222</v>
      </c>
      <c r="I1428" s="117" t="s">
        <v>153</v>
      </c>
      <c r="J1428" s="158">
        <f>'SITE 9'!$D$741</f>
        <v>0</v>
      </c>
      <c r="K1428" s="158">
        <f>'SITE 9'!$E$741</f>
        <v>0</v>
      </c>
      <c r="L1428" s="158">
        <f>'SITE 9'!$F$741</f>
        <v>0</v>
      </c>
      <c r="M1428" s="140">
        <f t="shared" si="264"/>
        <v>0</v>
      </c>
      <c r="N1428" s="141">
        <f>'SITE 9'!$H$741</f>
        <v>0</v>
      </c>
      <c r="O1428" s="190">
        <f>M1428*N1428*('SITE 1'!$W$4+'SITE 1'!$X$4)</f>
        <v>0</v>
      </c>
      <c r="P1428" s="83"/>
      <c r="Q1428" s="82">
        <f>L1428*K1428</f>
        <v>0</v>
      </c>
      <c r="R1428" s="858">
        <f t="shared" si="265"/>
        <v>0</v>
      </c>
      <c r="S1428" s="82"/>
      <c r="T1428" s="82"/>
      <c r="U1428" s="82"/>
      <c r="V1428" s="82"/>
      <c r="W1428" s="82"/>
      <c r="X1428" s="82"/>
      <c r="Y1428" s="82"/>
      <c r="Z1428" s="82"/>
      <c r="AA1428" s="82"/>
      <c r="AB1428" s="82"/>
      <c r="AC1428" s="82"/>
      <c r="AD1428" s="82"/>
      <c r="AE1428" s="82"/>
      <c r="AF1428" s="82"/>
      <c r="AG1428" s="82"/>
    </row>
    <row r="1429" spans="1:33" ht="13.8" hidden="1" outlineLevel="1" thickBot="1" x14ac:dyDescent="0.3">
      <c r="A1429" s="796"/>
      <c r="B1429" s="796"/>
      <c r="C1429" s="796"/>
      <c r="D1429" s="796"/>
      <c r="E1429" s="796"/>
      <c r="H1429" s="2679"/>
      <c r="I1429" s="152" t="s">
        <v>231</v>
      </c>
      <c r="J1429" s="125">
        <f>'SITE 9'!$D$742</f>
        <v>0</v>
      </c>
      <c r="K1429" s="125">
        <f>'SITE 9'!$E$742</f>
        <v>0</v>
      </c>
      <c r="L1429" s="125">
        <f>'SITE 9'!$F$742</f>
        <v>0</v>
      </c>
      <c r="M1429" s="140">
        <f t="shared" si="264"/>
        <v>0</v>
      </c>
      <c r="N1429" s="154">
        <f>'SITE 9'!$H$742</f>
        <v>0</v>
      </c>
      <c r="O1429" s="190">
        <f>M1429*N1429*('SITE 1'!$W$4+'SITE 1'!$X$4)</f>
        <v>0</v>
      </c>
      <c r="P1429" s="83"/>
      <c r="Q1429" s="82"/>
      <c r="R1429" s="858"/>
      <c r="S1429" s="82"/>
      <c r="T1429" s="82"/>
      <c r="U1429" s="82"/>
      <c r="V1429" s="82"/>
      <c r="W1429" s="82"/>
      <c r="X1429" s="82"/>
      <c r="Y1429" s="82"/>
      <c r="Z1429" s="82"/>
      <c r="AA1429" s="82"/>
      <c r="AB1429" s="82"/>
      <c r="AC1429" s="82"/>
      <c r="AD1429" s="82"/>
      <c r="AE1429" s="82"/>
      <c r="AF1429" s="82"/>
      <c r="AG1429" s="82"/>
    </row>
    <row r="1430" spans="1:33" ht="13.8" outlineLevel="1" thickBot="1" x14ac:dyDescent="0.3">
      <c r="A1430" s="796"/>
      <c r="B1430" s="796"/>
      <c r="C1430" s="796"/>
      <c r="D1430" s="796"/>
      <c r="E1430" s="796"/>
      <c r="H1430" s="2680"/>
      <c r="I1430" s="142" t="s">
        <v>438</v>
      </c>
      <c r="J1430" s="159">
        <f>'SITE 9'!$D$743</f>
        <v>0</v>
      </c>
      <c r="K1430" s="159">
        <f>'SITE 9'!$E$743</f>
        <v>0</v>
      </c>
      <c r="L1430" s="159">
        <f>'SITE 9'!$F$743</f>
        <v>0</v>
      </c>
      <c r="M1430" s="140">
        <f t="shared" si="264"/>
        <v>0</v>
      </c>
      <c r="N1430" s="144">
        <f>'SITE 9'!$H$743</f>
        <v>0</v>
      </c>
      <c r="O1430" s="190">
        <f>M1430*N1430*('SITE 1'!$W$4+'SITE 1'!$X$4)</f>
        <v>0</v>
      </c>
      <c r="P1430" s="83"/>
      <c r="Q1430" s="82">
        <f>L1430*(K1430+0.5)</f>
        <v>0</v>
      </c>
      <c r="R1430" s="858">
        <f t="shared" si="265"/>
        <v>0</v>
      </c>
      <c r="S1430" s="82"/>
      <c r="T1430" s="82"/>
      <c r="U1430" s="82"/>
      <c r="V1430" s="82"/>
      <c r="W1430" s="82"/>
      <c r="X1430" s="82"/>
      <c r="Y1430" s="82"/>
      <c r="Z1430" s="82"/>
      <c r="AA1430" s="82"/>
      <c r="AB1430" s="82"/>
      <c r="AC1430" s="82"/>
      <c r="AD1430" s="82"/>
      <c r="AE1430" s="82"/>
      <c r="AF1430" s="82"/>
      <c r="AG1430" s="82"/>
    </row>
    <row r="1431" spans="1:33" ht="13.8" outlineLevel="1" thickBot="1" x14ac:dyDescent="0.3">
      <c r="A1431" s="796"/>
      <c r="B1431" s="796"/>
      <c r="C1431" s="796"/>
      <c r="D1431" s="796"/>
      <c r="E1431" s="796"/>
      <c r="H1431" s="2681" t="s">
        <v>14</v>
      </c>
      <c r="I1431" s="2682"/>
      <c r="J1431" s="148">
        <f>MAX(J1425:J1430)</f>
        <v>0</v>
      </c>
      <c r="K1431" s="148">
        <f>'SITE 9'!$E$744</f>
        <v>0</v>
      </c>
      <c r="L1431" s="148">
        <f>'SITE 9'!$F$744</f>
        <v>0</v>
      </c>
      <c r="M1431" s="148">
        <f>SUM(M1425:M1430)</f>
        <v>0</v>
      </c>
      <c r="N1431" s="160" t="e">
        <f>'SITE 9'!$H$744</f>
        <v>#DIV/0!</v>
      </c>
      <c r="O1431" s="194">
        <f>SUM(O1425:O1430)</f>
        <v>0</v>
      </c>
      <c r="P1431" s="83">
        <f>(J1431/18)*470</f>
        <v>0</v>
      </c>
      <c r="Q1431" s="93">
        <f>SUM(Q1425:Q1430)</f>
        <v>0</v>
      </c>
      <c r="R1431" s="93">
        <f>SUM(R1425:R1430)</f>
        <v>0</v>
      </c>
      <c r="S1431" s="93">
        <f>'SITE 9'!$C$761</f>
        <v>0</v>
      </c>
      <c r="T1431" s="93" t="e">
        <f>'SITE 9'!$D$761</f>
        <v>#DIV/0!</v>
      </c>
      <c r="U1431" s="93">
        <f>'SITE 9'!$E$761</f>
        <v>0</v>
      </c>
      <c r="V1431" s="93">
        <f>'SITE 9'!$C$779</f>
        <v>0</v>
      </c>
      <c r="W1431" s="93" t="e">
        <f>'SITE 9'!$D$779</f>
        <v>#DIV/0!</v>
      </c>
      <c r="X1431" s="93">
        <f>'SITE 9'!$E$779</f>
        <v>0</v>
      </c>
      <c r="Y1431" s="93">
        <f>'SITE 9'!$C$755</f>
        <v>0</v>
      </c>
      <c r="Z1431" s="93" t="e">
        <f>'SITE 9'!$D$755</f>
        <v>#DIV/0!</v>
      </c>
      <c r="AA1431" s="93">
        <f>'SITE 9'!$E$755</f>
        <v>0</v>
      </c>
      <c r="AB1431" s="93">
        <f>'SITE 9'!$C$785</f>
        <v>0</v>
      </c>
      <c r="AC1431" s="93" t="e">
        <f>'SITE 9'!$D$785</f>
        <v>#DIV/0!</v>
      </c>
      <c r="AD1431" s="93">
        <f>'SITE 9'!$E$785</f>
        <v>0</v>
      </c>
      <c r="AE1431" s="93">
        <f>'SITE 9'!$C$793</f>
        <v>0</v>
      </c>
      <c r="AF1431" s="93" t="e">
        <f>'SITE 9'!$D$793</f>
        <v>#DIV/0!</v>
      </c>
      <c r="AG1431" s="93">
        <f>'SITE 9'!$E$793</f>
        <v>0</v>
      </c>
    </row>
    <row r="1432" spans="1:33" outlineLevel="1" x14ac:dyDescent="0.25">
      <c r="A1432" s="796"/>
      <c r="B1432" s="796"/>
      <c r="C1432" s="796"/>
      <c r="D1432" s="796"/>
      <c r="E1432" s="796"/>
    </row>
    <row r="1433" spans="1:33" ht="39.6" outlineLevel="1" x14ac:dyDescent="0.25">
      <c r="A1433" s="796"/>
      <c r="B1433" s="796"/>
      <c r="C1433" s="796"/>
      <c r="D1433" s="796"/>
      <c r="E1433" s="796"/>
      <c r="H1433" s="104" t="str">
        <f>'SITE 10'!$B$733</f>
        <v xml:space="preserve">APS 6/11 ANS </v>
      </c>
      <c r="I1433" s="83" t="s">
        <v>286</v>
      </c>
      <c r="J1433" s="83" t="s">
        <v>285</v>
      </c>
      <c r="K1433" s="83" t="s">
        <v>284</v>
      </c>
      <c r="L1433" s="83" t="s">
        <v>287</v>
      </c>
      <c r="M1433" s="83" t="s">
        <v>298</v>
      </c>
      <c r="N1433" s="83" t="s">
        <v>289</v>
      </c>
      <c r="O1433" s="83" t="s">
        <v>309</v>
      </c>
      <c r="P1433" s="83" t="s">
        <v>288</v>
      </c>
    </row>
    <row r="1434" spans="1:33" ht="13.8" outlineLevel="1" thickBot="1" x14ac:dyDescent="0.3">
      <c r="A1434" s="796"/>
      <c r="B1434" s="796"/>
      <c r="C1434" s="796"/>
      <c r="D1434" s="796"/>
      <c r="E1434" s="796"/>
      <c r="H1434" s="104" t="str">
        <f>'SITE 10'!$H$733</f>
        <v>SITE 10</v>
      </c>
      <c r="I1434" s="103">
        <f>'SITE 10'!$O$823</f>
        <v>0</v>
      </c>
      <c r="J1434" s="103">
        <f>'SITE 10'!$O$847</f>
        <v>0</v>
      </c>
      <c r="K1434" s="103">
        <f>'SITE 10'!$O$804</f>
        <v>0</v>
      </c>
      <c r="L1434" s="103">
        <f>'SITE 10'!$O$804-'SITE 10'!$O$786</f>
        <v>0</v>
      </c>
      <c r="M1434" s="103">
        <f>'SITE 10'!$O$804-'SITE 10'!$O$786+'SITE 10'!$E$793</f>
        <v>0</v>
      </c>
      <c r="N1434" s="103"/>
      <c r="O1434" s="103"/>
      <c r="P1434" s="103"/>
    </row>
    <row r="1435" spans="1:33" ht="40.200000000000003" outlineLevel="1" thickBot="1" x14ac:dyDescent="0.3">
      <c r="A1435" s="796"/>
      <c r="B1435" s="796"/>
      <c r="C1435" s="796"/>
      <c r="D1435" s="796"/>
      <c r="E1435" s="796"/>
      <c r="H1435" s="2676" t="s">
        <v>224</v>
      </c>
      <c r="I1435" s="2677"/>
      <c r="J1435" s="137" t="s">
        <v>225</v>
      </c>
      <c r="K1435" s="137" t="s">
        <v>152</v>
      </c>
      <c r="L1435" s="137" t="s">
        <v>228</v>
      </c>
      <c r="M1435" s="137" t="s">
        <v>178</v>
      </c>
      <c r="N1435" s="138" t="s">
        <v>2</v>
      </c>
      <c r="O1435" s="177" t="s">
        <v>525</v>
      </c>
      <c r="P1435" s="86" t="s">
        <v>332</v>
      </c>
      <c r="Q1435" s="86" t="s">
        <v>291</v>
      </c>
      <c r="R1435" s="86" t="s">
        <v>292</v>
      </c>
      <c r="S1435" s="81" t="s">
        <v>293</v>
      </c>
      <c r="T1435" s="81" t="s">
        <v>299</v>
      </c>
      <c r="U1435" s="81" t="s">
        <v>300</v>
      </c>
      <c r="V1435" s="81" t="s">
        <v>294</v>
      </c>
      <c r="W1435" s="81" t="s">
        <v>301</v>
      </c>
      <c r="X1435" s="81" t="s">
        <v>302</v>
      </c>
      <c r="Y1435" s="81" t="s">
        <v>296</v>
      </c>
      <c r="Z1435" s="81" t="s">
        <v>303</v>
      </c>
      <c r="AA1435" s="81" t="s">
        <v>304</v>
      </c>
      <c r="AB1435" s="81" t="s">
        <v>297</v>
      </c>
      <c r="AC1435" s="81" t="s">
        <v>305</v>
      </c>
      <c r="AD1435" s="81" t="s">
        <v>306</v>
      </c>
      <c r="AE1435" s="81" t="s">
        <v>295</v>
      </c>
      <c r="AF1435" s="81" t="s">
        <v>307</v>
      </c>
      <c r="AG1435" s="81" t="s">
        <v>308</v>
      </c>
    </row>
    <row r="1436" spans="1:33" ht="13.8" outlineLevel="1" thickBot="1" x14ac:dyDescent="0.3">
      <c r="A1436" s="796"/>
      <c r="B1436" s="796"/>
      <c r="C1436" s="796"/>
      <c r="D1436" s="796"/>
      <c r="E1436" s="796"/>
      <c r="H1436" s="2678" t="s">
        <v>221</v>
      </c>
      <c r="I1436" s="117" t="s">
        <v>153</v>
      </c>
      <c r="J1436" s="139">
        <f>'SITE 10'!$D$738</f>
        <v>0</v>
      </c>
      <c r="K1436" s="139">
        <f>'SITE 10'!$E$738</f>
        <v>0</v>
      </c>
      <c r="L1436" s="139">
        <f>'SITE 10'!$F$738</f>
        <v>0</v>
      </c>
      <c r="M1436" s="140">
        <f t="shared" ref="M1436:M1441" si="266">J1436*K1436*L1436</f>
        <v>0</v>
      </c>
      <c r="N1436" s="141">
        <f>'SITE 10'!$H$738</f>
        <v>0</v>
      </c>
      <c r="O1436" s="190">
        <f>M1436*N1436*('SITE 1'!$W$4+'SITE 1'!$X$4)</f>
        <v>0</v>
      </c>
      <c r="P1436" s="83"/>
      <c r="Q1436" s="82">
        <f>L1436*K1436</f>
        <v>0</v>
      </c>
      <c r="R1436" s="858">
        <f t="shared" ref="R1436:R1441" si="267">IF(J1436&gt;49,((J1436/18)*K1436*L1436),(((J1436/18)-1)*K1436*L1436))</f>
        <v>0</v>
      </c>
      <c r="S1436" s="82"/>
      <c r="T1436" s="82"/>
      <c r="U1436" s="82"/>
      <c r="V1436" s="82"/>
      <c r="W1436" s="82"/>
      <c r="X1436" s="82"/>
      <c r="Y1436" s="82"/>
      <c r="Z1436" s="82"/>
      <c r="AA1436" s="82"/>
      <c r="AB1436" s="82"/>
      <c r="AC1436" s="82"/>
      <c r="AD1436" s="82"/>
      <c r="AE1436" s="82"/>
      <c r="AF1436" s="82"/>
      <c r="AG1436" s="82"/>
    </row>
    <row r="1437" spans="1:33" ht="13.8" hidden="1" outlineLevel="1" thickBot="1" x14ac:dyDescent="0.3">
      <c r="A1437" s="796"/>
      <c r="B1437" s="796"/>
      <c r="C1437" s="796"/>
      <c r="D1437" s="796"/>
      <c r="E1437" s="796"/>
      <c r="H1437" s="2679"/>
      <c r="I1437" s="152" t="s">
        <v>231</v>
      </c>
      <c r="J1437" s="111">
        <f>'SITE 10'!$D$739</f>
        <v>0</v>
      </c>
      <c r="K1437" s="111">
        <f>'SITE 10'!$E$739</f>
        <v>0</v>
      </c>
      <c r="L1437" s="111">
        <f>'SITE 10'!$F$739</f>
        <v>0</v>
      </c>
      <c r="M1437" s="140">
        <f t="shared" si="266"/>
        <v>0</v>
      </c>
      <c r="N1437" s="154">
        <f>'SITE 10'!$H$739</f>
        <v>0</v>
      </c>
      <c r="O1437" s="190">
        <f>M1437*N1437*('SITE 1'!$W$4+'SITE 1'!$X$4)</f>
        <v>0</v>
      </c>
      <c r="P1437" s="83"/>
      <c r="Q1437" s="82"/>
      <c r="R1437" s="858"/>
      <c r="S1437" s="82"/>
      <c r="T1437" s="82"/>
      <c r="U1437" s="82"/>
      <c r="V1437" s="82"/>
      <c r="W1437" s="82"/>
      <c r="X1437" s="82"/>
      <c r="Y1437" s="82"/>
      <c r="Z1437" s="82"/>
      <c r="AA1437" s="82"/>
      <c r="AB1437" s="82"/>
      <c r="AC1437" s="82"/>
      <c r="AD1437" s="82"/>
      <c r="AE1437" s="82"/>
      <c r="AF1437" s="82"/>
      <c r="AG1437" s="82"/>
    </row>
    <row r="1438" spans="1:33" ht="13.8" outlineLevel="1" thickBot="1" x14ac:dyDescent="0.3">
      <c r="A1438" s="796"/>
      <c r="B1438" s="796"/>
      <c r="C1438" s="796"/>
      <c r="D1438" s="796"/>
      <c r="E1438" s="796"/>
      <c r="H1438" s="2680"/>
      <c r="I1438" s="155" t="s">
        <v>438</v>
      </c>
      <c r="J1438" s="156">
        <f>'SITE 10'!$D$740</f>
        <v>0</v>
      </c>
      <c r="K1438" s="156">
        <f>'SITE 10'!$E$740</f>
        <v>0</v>
      </c>
      <c r="L1438" s="156">
        <f>'SITE 10'!$F$740</f>
        <v>0</v>
      </c>
      <c r="M1438" s="140">
        <f t="shared" si="266"/>
        <v>0</v>
      </c>
      <c r="N1438" s="157">
        <f>'SITE 10'!$H$740</f>
        <v>0</v>
      </c>
      <c r="O1438" s="190">
        <f>M1438*N1438*('SITE 1'!$W$4+'SITE 1'!$X$4)</f>
        <v>0</v>
      </c>
      <c r="P1438" s="83"/>
      <c r="Q1438" s="82">
        <f>L1438*(K1438+0.5)</f>
        <v>0</v>
      </c>
      <c r="R1438" s="858">
        <f t="shared" si="267"/>
        <v>0</v>
      </c>
      <c r="S1438" s="82"/>
      <c r="T1438" s="82"/>
      <c r="U1438" s="82"/>
      <c r="V1438" s="82"/>
      <c r="W1438" s="82"/>
      <c r="X1438" s="82"/>
      <c r="Y1438" s="82"/>
      <c r="Z1438" s="82"/>
      <c r="AA1438" s="82"/>
      <c r="AB1438" s="82"/>
      <c r="AC1438" s="82"/>
      <c r="AD1438" s="82"/>
      <c r="AE1438" s="82"/>
      <c r="AF1438" s="82"/>
      <c r="AG1438" s="82"/>
    </row>
    <row r="1439" spans="1:33" ht="13.8" outlineLevel="1" thickBot="1" x14ac:dyDescent="0.3">
      <c r="A1439" s="796"/>
      <c r="B1439" s="796"/>
      <c r="C1439" s="796"/>
      <c r="D1439" s="796"/>
      <c r="E1439" s="796"/>
      <c r="H1439" s="2678" t="s">
        <v>222</v>
      </c>
      <c r="I1439" s="117" t="s">
        <v>153</v>
      </c>
      <c r="J1439" s="158">
        <f>'SITE 10'!$D$741</f>
        <v>0</v>
      </c>
      <c r="K1439" s="158">
        <f>'SITE 10'!$E$741</f>
        <v>0</v>
      </c>
      <c r="L1439" s="158">
        <f>'SITE 10'!$F$741</f>
        <v>0</v>
      </c>
      <c r="M1439" s="140">
        <f t="shared" si="266"/>
        <v>0</v>
      </c>
      <c r="N1439" s="141">
        <f>'SITE 10'!$H$741</f>
        <v>0</v>
      </c>
      <c r="O1439" s="190">
        <f>M1439*N1439*('SITE 1'!$W$4+'SITE 1'!$X$4)</f>
        <v>0</v>
      </c>
      <c r="P1439" s="83"/>
      <c r="Q1439" s="82">
        <f>L1439*K1439</f>
        <v>0</v>
      </c>
      <c r="R1439" s="858">
        <f t="shared" si="267"/>
        <v>0</v>
      </c>
      <c r="S1439" s="82"/>
      <c r="T1439" s="82"/>
      <c r="U1439" s="82"/>
      <c r="V1439" s="82"/>
      <c r="W1439" s="82"/>
      <c r="X1439" s="82"/>
      <c r="Y1439" s="82"/>
      <c r="Z1439" s="82"/>
      <c r="AA1439" s="82"/>
      <c r="AB1439" s="82"/>
      <c r="AC1439" s="82"/>
      <c r="AD1439" s="82"/>
      <c r="AE1439" s="82"/>
      <c r="AF1439" s="82"/>
      <c r="AG1439" s="82"/>
    </row>
    <row r="1440" spans="1:33" ht="13.8" hidden="1" outlineLevel="1" thickBot="1" x14ac:dyDescent="0.3">
      <c r="A1440" s="796"/>
      <c r="B1440" s="796"/>
      <c r="C1440" s="796"/>
      <c r="D1440" s="796"/>
      <c r="E1440" s="796"/>
      <c r="H1440" s="2679"/>
      <c r="I1440" s="152" t="s">
        <v>231</v>
      </c>
      <c r="J1440" s="125">
        <f>'SITE 10'!$D$742</f>
        <v>0</v>
      </c>
      <c r="K1440" s="125">
        <f>'SITE 10'!$E$742</f>
        <v>0</v>
      </c>
      <c r="L1440" s="125">
        <f>'SITE 10'!$F$742</f>
        <v>0</v>
      </c>
      <c r="M1440" s="140">
        <f t="shared" si="266"/>
        <v>0</v>
      </c>
      <c r="N1440" s="154">
        <f>'SITE 10'!$H$742</f>
        <v>0</v>
      </c>
      <c r="O1440" s="190">
        <f>M1440*N1440*('SITE 1'!$W$4+'SITE 1'!$X$4)</f>
        <v>0</v>
      </c>
      <c r="P1440" s="83"/>
      <c r="Q1440" s="82"/>
      <c r="R1440" s="858"/>
      <c r="S1440" s="82"/>
      <c r="T1440" s="82"/>
      <c r="U1440" s="82"/>
      <c r="V1440" s="82"/>
      <c r="W1440" s="82"/>
      <c r="X1440" s="82"/>
      <c r="Y1440" s="82"/>
      <c r="Z1440" s="82"/>
      <c r="AA1440" s="82"/>
      <c r="AB1440" s="82"/>
      <c r="AC1440" s="82"/>
      <c r="AD1440" s="82"/>
      <c r="AE1440" s="82"/>
      <c r="AF1440" s="82"/>
      <c r="AG1440" s="82"/>
    </row>
    <row r="1441" spans="1:33" ht="13.8" outlineLevel="1" thickBot="1" x14ac:dyDescent="0.3">
      <c r="A1441" s="796"/>
      <c r="B1441" s="796"/>
      <c r="C1441" s="796"/>
      <c r="D1441" s="796"/>
      <c r="E1441" s="796"/>
      <c r="H1441" s="2680"/>
      <c r="I1441" s="142" t="s">
        <v>438</v>
      </c>
      <c r="J1441" s="159">
        <f>'SITE 10'!$D$743</f>
        <v>0</v>
      </c>
      <c r="K1441" s="159">
        <f>'SITE 10'!$E$743</f>
        <v>0</v>
      </c>
      <c r="L1441" s="159">
        <f>'SITE 10'!$F$743</f>
        <v>0</v>
      </c>
      <c r="M1441" s="140">
        <f t="shared" si="266"/>
        <v>0</v>
      </c>
      <c r="N1441" s="144">
        <f>'SITE 10'!$H$743</f>
        <v>0</v>
      </c>
      <c r="O1441" s="190">
        <f>M1441*N1441*('SITE 1'!$W$4+'SITE 1'!$X$4)</f>
        <v>0</v>
      </c>
      <c r="P1441" s="83"/>
      <c r="Q1441" s="82">
        <f>L1441*(K1441+0.5)</f>
        <v>0</v>
      </c>
      <c r="R1441" s="858">
        <f t="shared" si="267"/>
        <v>0</v>
      </c>
      <c r="S1441" s="82"/>
      <c r="T1441" s="82"/>
      <c r="U1441" s="82"/>
      <c r="V1441" s="82"/>
      <c r="W1441" s="82"/>
      <c r="X1441" s="82"/>
      <c r="Y1441" s="82"/>
      <c r="Z1441" s="82"/>
      <c r="AA1441" s="82"/>
      <c r="AB1441" s="82"/>
      <c r="AC1441" s="82"/>
      <c r="AD1441" s="82"/>
      <c r="AE1441" s="82"/>
      <c r="AF1441" s="82"/>
      <c r="AG1441" s="82"/>
    </row>
    <row r="1442" spans="1:33" ht="13.8" outlineLevel="1" thickBot="1" x14ac:dyDescent="0.3">
      <c r="A1442" s="796"/>
      <c r="B1442" s="796"/>
      <c r="C1442" s="796"/>
      <c r="D1442" s="796"/>
      <c r="E1442" s="796"/>
      <c r="H1442" s="2681" t="s">
        <v>14</v>
      </c>
      <c r="I1442" s="2682"/>
      <c r="J1442" s="148">
        <f>MAX(J1436:J1441)</f>
        <v>0</v>
      </c>
      <c r="K1442" s="148">
        <f>'SITE 10'!$E$744</f>
        <v>0</v>
      </c>
      <c r="L1442" s="148">
        <f>'SITE 10'!$F$744</f>
        <v>0</v>
      </c>
      <c r="M1442" s="148">
        <f>SUM(M1436:M1441)</f>
        <v>0</v>
      </c>
      <c r="N1442" s="160" t="e">
        <f>'SITE 10'!$H$744</f>
        <v>#DIV/0!</v>
      </c>
      <c r="O1442" s="194">
        <f>SUM(O1436:O1441)</f>
        <v>0</v>
      </c>
      <c r="P1442" s="83">
        <f>(J1442/18)*470</f>
        <v>0</v>
      </c>
      <c r="Q1442" s="93">
        <f>SUM(Q1436:Q1441)</f>
        <v>0</v>
      </c>
      <c r="R1442" s="93">
        <f>SUM(R1436:R1441)</f>
        <v>0</v>
      </c>
      <c r="S1442" s="93">
        <f>'SITE 10'!$C$761</f>
        <v>0</v>
      </c>
      <c r="T1442" s="93" t="e">
        <f>'SITE 10'!$D$761</f>
        <v>#DIV/0!</v>
      </c>
      <c r="U1442" s="93">
        <f>'SITE 10'!$E$761</f>
        <v>0</v>
      </c>
      <c r="V1442" s="93">
        <f>'SITE 10'!$C$779</f>
        <v>0</v>
      </c>
      <c r="W1442" s="93" t="e">
        <f>'SITE 10'!$D$779</f>
        <v>#DIV/0!</v>
      </c>
      <c r="X1442" s="93">
        <f>'SITE 10'!$E$779</f>
        <v>0</v>
      </c>
      <c r="Y1442" s="93">
        <f>'SITE 10'!$C$755</f>
        <v>0</v>
      </c>
      <c r="Z1442" s="93" t="e">
        <f>'SITE 10'!$D$755</f>
        <v>#DIV/0!</v>
      </c>
      <c r="AA1442" s="93">
        <f>'SITE 10'!$E$755</f>
        <v>0</v>
      </c>
      <c r="AB1442" s="93">
        <f>'SITE 10'!$C$785</f>
        <v>0</v>
      </c>
      <c r="AC1442" s="93" t="e">
        <f>'SITE 10'!$D$785</f>
        <v>#DIV/0!</v>
      </c>
      <c r="AD1442" s="93">
        <f>'SITE 10'!$E$785</f>
        <v>0</v>
      </c>
      <c r="AE1442" s="93">
        <f>'SITE 10'!$C$793</f>
        <v>0</v>
      </c>
      <c r="AF1442" s="93" t="e">
        <f>'SITE 10'!$D$793</f>
        <v>#DIV/0!</v>
      </c>
      <c r="AG1442" s="93">
        <f>'SITE 10'!$E$793</f>
        <v>0</v>
      </c>
    </row>
    <row r="1443" spans="1:33" outlineLevel="1" x14ac:dyDescent="0.25">
      <c r="A1443" s="796"/>
      <c r="B1443" s="796"/>
      <c r="C1443" s="796"/>
      <c r="D1443" s="796"/>
      <c r="E1443" s="796"/>
    </row>
    <row r="1444" spans="1:33" outlineLevel="1" x14ac:dyDescent="0.25">
      <c r="A1444" s="796"/>
      <c r="B1444" s="796"/>
      <c r="C1444" s="796"/>
      <c r="D1444" s="796"/>
      <c r="E1444" s="796"/>
    </row>
    <row r="1445" spans="1:33" ht="39.6" outlineLevel="1" x14ac:dyDescent="0.25">
      <c r="A1445" s="796"/>
      <c r="B1445" s="796"/>
      <c r="C1445" s="796"/>
      <c r="D1445" s="796"/>
      <c r="E1445" s="796"/>
      <c r="H1445" s="104" t="str">
        <f>'SITE 11'!$B$733</f>
        <v xml:space="preserve">APS 6/11 ANS </v>
      </c>
      <c r="I1445" s="83" t="s">
        <v>286</v>
      </c>
      <c r="J1445" s="83" t="s">
        <v>285</v>
      </c>
      <c r="K1445" s="83" t="s">
        <v>284</v>
      </c>
      <c r="L1445" s="83" t="s">
        <v>287</v>
      </c>
      <c r="M1445" s="83" t="s">
        <v>298</v>
      </c>
      <c r="N1445" s="83" t="s">
        <v>289</v>
      </c>
      <c r="O1445" s="83" t="s">
        <v>309</v>
      </c>
      <c r="P1445" s="83" t="s">
        <v>288</v>
      </c>
    </row>
    <row r="1446" spans="1:33" ht="13.8" outlineLevel="1" thickBot="1" x14ac:dyDescent="0.3">
      <c r="A1446" s="796"/>
      <c r="B1446" s="796"/>
      <c r="C1446" s="796"/>
      <c r="D1446" s="796"/>
      <c r="E1446" s="796"/>
      <c r="H1446" s="104" t="str">
        <f>'SITE 11'!$H$733</f>
        <v>SITE 11</v>
      </c>
      <c r="I1446" s="103">
        <f>'SITE 11'!$O$823</f>
        <v>0</v>
      </c>
      <c r="J1446" s="103">
        <f>'SITE 11'!$O$847</f>
        <v>0</v>
      </c>
      <c r="K1446" s="103">
        <f>'SITE 11'!$O$804</f>
        <v>0</v>
      </c>
      <c r="L1446" s="103">
        <f>'SITE 11'!$O$804-'SITE 11'!$O$786</f>
        <v>0</v>
      </c>
      <c r="M1446" s="103">
        <f>'SITE 11'!$O$804-'SITE 11'!$O$786+'SITE 11'!$E$793</f>
        <v>0</v>
      </c>
      <c r="N1446" s="103"/>
      <c r="O1446" s="103"/>
      <c r="P1446" s="103"/>
    </row>
    <row r="1447" spans="1:33" ht="40.200000000000003" outlineLevel="1" thickBot="1" x14ac:dyDescent="0.3">
      <c r="A1447" s="796"/>
      <c r="B1447" s="796"/>
      <c r="C1447" s="796"/>
      <c r="D1447" s="796"/>
      <c r="E1447" s="796"/>
      <c r="H1447" s="2676" t="s">
        <v>224</v>
      </c>
      <c r="I1447" s="2677"/>
      <c r="J1447" s="137" t="s">
        <v>225</v>
      </c>
      <c r="K1447" s="137" t="s">
        <v>152</v>
      </c>
      <c r="L1447" s="137" t="s">
        <v>228</v>
      </c>
      <c r="M1447" s="137" t="s">
        <v>178</v>
      </c>
      <c r="N1447" s="138" t="s">
        <v>2</v>
      </c>
      <c r="O1447" s="177" t="s">
        <v>525</v>
      </c>
      <c r="P1447" s="86" t="s">
        <v>332</v>
      </c>
      <c r="Q1447" s="86" t="s">
        <v>291</v>
      </c>
      <c r="R1447" s="86" t="s">
        <v>292</v>
      </c>
      <c r="S1447" s="81" t="s">
        <v>293</v>
      </c>
      <c r="T1447" s="81" t="s">
        <v>299</v>
      </c>
      <c r="U1447" s="81" t="s">
        <v>300</v>
      </c>
      <c r="V1447" s="81" t="s">
        <v>294</v>
      </c>
      <c r="W1447" s="81" t="s">
        <v>301</v>
      </c>
      <c r="X1447" s="81" t="s">
        <v>302</v>
      </c>
      <c r="Y1447" s="81" t="s">
        <v>296</v>
      </c>
      <c r="Z1447" s="81" t="s">
        <v>303</v>
      </c>
      <c r="AA1447" s="81" t="s">
        <v>304</v>
      </c>
      <c r="AB1447" s="81" t="s">
        <v>297</v>
      </c>
      <c r="AC1447" s="81" t="s">
        <v>305</v>
      </c>
      <c r="AD1447" s="81" t="s">
        <v>306</v>
      </c>
      <c r="AE1447" s="81" t="s">
        <v>295</v>
      </c>
      <c r="AF1447" s="81" t="s">
        <v>307</v>
      </c>
      <c r="AG1447" s="81" t="s">
        <v>308</v>
      </c>
    </row>
    <row r="1448" spans="1:33" ht="13.8" outlineLevel="1" thickBot="1" x14ac:dyDescent="0.3">
      <c r="A1448" s="796"/>
      <c r="B1448" s="796"/>
      <c r="C1448" s="796"/>
      <c r="D1448" s="796"/>
      <c r="E1448" s="796"/>
      <c r="H1448" s="2678" t="s">
        <v>221</v>
      </c>
      <c r="I1448" s="117" t="s">
        <v>153</v>
      </c>
      <c r="J1448" s="139">
        <f>'SITE 11'!$D$738</f>
        <v>0</v>
      </c>
      <c r="K1448" s="139">
        <f>'SITE 11'!$E$738</f>
        <v>0</v>
      </c>
      <c r="L1448" s="139">
        <f>'SITE 11'!$F$738</f>
        <v>0</v>
      </c>
      <c r="M1448" s="140">
        <f t="shared" ref="M1448:M1453" si="268">J1448*K1448*L1448</f>
        <v>0</v>
      </c>
      <c r="N1448" s="141">
        <f>'SITE 11'!$H$738</f>
        <v>0</v>
      </c>
      <c r="O1448" s="190">
        <f>M1448*N1448*('SITE 1'!$W$4+'SITE 1'!$X$4)</f>
        <v>0</v>
      </c>
      <c r="P1448" s="83"/>
      <c r="Q1448" s="82">
        <f>L1448*K1448</f>
        <v>0</v>
      </c>
      <c r="R1448" s="858">
        <f t="shared" ref="R1448:R1453" si="269">IF(J1448&gt;49,((J1448/18)*K1448*L1448),(((J1448/18)-1)*K1448*L1448))</f>
        <v>0</v>
      </c>
      <c r="S1448" s="82"/>
      <c r="T1448" s="82"/>
      <c r="U1448" s="82"/>
      <c r="V1448" s="82"/>
      <c r="W1448" s="82"/>
      <c r="X1448" s="82"/>
      <c r="Y1448" s="82"/>
      <c r="Z1448" s="82"/>
      <c r="AA1448" s="82"/>
      <c r="AB1448" s="82"/>
      <c r="AC1448" s="82"/>
      <c r="AD1448" s="82"/>
      <c r="AE1448" s="82"/>
      <c r="AF1448" s="82"/>
      <c r="AG1448" s="82"/>
    </row>
    <row r="1449" spans="1:33" ht="13.8" hidden="1" outlineLevel="1" thickBot="1" x14ac:dyDescent="0.3">
      <c r="A1449" s="796"/>
      <c r="B1449" s="796"/>
      <c r="C1449" s="796"/>
      <c r="D1449" s="796"/>
      <c r="E1449" s="796"/>
      <c r="H1449" s="2679"/>
      <c r="I1449" s="152" t="s">
        <v>231</v>
      </c>
      <c r="J1449" s="111">
        <f>'SITE 11'!$D$739</f>
        <v>0</v>
      </c>
      <c r="K1449" s="111">
        <f>'SITE 11'!$E$739</f>
        <v>0</v>
      </c>
      <c r="L1449" s="111">
        <f>'SITE 11'!$F$739</f>
        <v>0</v>
      </c>
      <c r="M1449" s="140">
        <f t="shared" si="268"/>
        <v>0</v>
      </c>
      <c r="N1449" s="154">
        <f>'SITE 11'!$H$739</f>
        <v>0</v>
      </c>
      <c r="O1449" s="190">
        <f>M1449*N1449*('SITE 1'!$W$4+'SITE 1'!$X$4)</f>
        <v>0</v>
      </c>
      <c r="P1449" s="83"/>
      <c r="Q1449" s="82"/>
      <c r="R1449" s="858"/>
      <c r="S1449" s="82"/>
      <c r="T1449" s="82"/>
      <c r="U1449" s="82"/>
      <c r="V1449" s="82"/>
      <c r="W1449" s="82"/>
      <c r="X1449" s="82"/>
      <c r="Y1449" s="82"/>
      <c r="Z1449" s="82"/>
      <c r="AA1449" s="82"/>
      <c r="AB1449" s="82"/>
      <c r="AC1449" s="82"/>
      <c r="AD1449" s="82"/>
      <c r="AE1449" s="82"/>
      <c r="AF1449" s="82"/>
      <c r="AG1449" s="82"/>
    </row>
    <row r="1450" spans="1:33" ht="13.8" outlineLevel="1" thickBot="1" x14ac:dyDescent="0.3">
      <c r="A1450" s="796"/>
      <c r="B1450" s="796"/>
      <c r="C1450" s="796"/>
      <c r="D1450" s="796"/>
      <c r="E1450" s="796"/>
      <c r="H1450" s="2680"/>
      <c r="I1450" s="155" t="s">
        <v>438</v>
      </c>
      <c r="J1450" s="156">
        <f>'SITE 11'!$D$740</f>
        <v>0</v>
      </c>
      <c r="K1450" s="156">
        <f>'SITE 11'!$E$740</f>
        <v>0</v>
      </c>
      <c r="L1450" s="156">
        <f>'SITE 11'!$F$740</f>
        <v>0</v>
      </c>
      <c r="M1450" s="140">
        <f t="shared" si="268"/>
        <v>0</v>
      </c>
      <c r="N1450" s="157">
        <f>'SITE 11'!$H$740</f>
        <v>0</v>
      </c>
      <c r="O1450" s="190">
        <f>M1450*N1450*('SITE 1'!$W$4+'SITE 1'!$X$4)</f>
        <v>0</v>
      </c>
      <c r="P1450" s="83"/>
      <c r="Q1450" s="82">
        <f>L1450*(K1450+0.5)</f>
        <v>0</v>
      </c>
      <c r="R1450" s="858">
        <f t="shared" si="269"/>
        <v>0</v>
      </c>
      <c r="S1450" s="82"/>
      <c r="T1450" s="82"/>
      <c r="U1450" s="82"/>
      <c r="V1450" s="82"/>
      <c r="W1450" s="82"/>
      <c r="X1450" s="82"/>
      <c r="Y1450" s="82"/>
      <c r="Z1450" s="82"/>
      <c r="AA1450" s="82"/>
      <c r="AB1450" s="82"/>
      <c r="AC1450" s="82"/>
      <c r="AD1450" s="82"/>
      <c r="AE1450" s="82"/>
      <c r="AF1450" s="82"/>
      <c r="AG1450" s="82"/>
    </row>
    <row r="1451" spans="1:33" ht="13.8" outlineLevel="1" thickBot="1" x14ac:dyDescent="0.3">
      <c r="A1451" s="796"/>
      <c r="B1451" s="796"/>
      <c r="C1451" s="796"/>
      <c r="D1451" s="796"/>
      <c r="E1451" s="796"/>
      <c r="H1451" s="2678" t="s">
        <v>222</v>
      </c>
      <c r="I1451" s="117" t="s">
        <v>153</v>
      </c>
      <c r="J1451" s="158">
        <f>'SITE 11'!$D$741</f>
        <v>0</v>
      </c>
      <c r="K1451" s="158">
        <f>'SITE 11'!$E$741</f>
        <v>0</v>
      </c>
      <c r="L1451" s="158">
        <f>'SITE 11'!$F$741</f>
        <v>0</v>
      </c>
      <c r="M1451" s="140">
        <f t="shared" si="268"/>
        <v>0</v>
      </c>
      <c r="N1451" s="141">
        <f>'SITE 11'!$H$741</f>
        <v>0</v>
      </c>
      <c r="O1451" s="190">
        <f>M1451*N1451*('SITE 1'!$W$4+'SITE 1'!$X$4)</f>
        <v>0</v>
      </c>
      <c r="P1451" s="83"/>
      <c r="Q1451" s="82">
        <f>L1451*K1451</f>
        <v>0</v>
      </c>
      <c r="R1451" s="858">
        <f t="shared" si="269"/>
        <v>0</v>
      </c>
      <c r="S1451" s="82"/>
      <c r="T1451" s="82"/>
      <c r="U1451" s="82"/>
      <c r="V1451" s="82"/>
      <c r="W1451" s="82"/>
      <c r="X1451" s="82"/>
      <c r="Y1451" s="82"/>
      <c r="Z1451" s="82"/>
      <c r="AA1451" s="82"/>
      <c r="AB1451" s="82"/>
      <c r="AC1451" s="82"/>
      <c r="AD1451" s="82"/>
      <c r="AE1451" s="82"/>
      <c r="AF1451" s="82"/>
      <c r="AG1451" s="82"/>
    </row>
    <row r="1452" spans="1:33" ht="13.8" hidden="1" outlineLevel="1" thickBot="1" x14ac:dyDescent="0.3">
      <c r="A1452" s="796"/>
      <c r="B1452" s="796"/>
      <c r="C1452" s="796"/>
      <c r="D1452" s="796"/>
      <c r="E1452" s="796"/>
      <c r="H1452" s="2679"/>
      <c r="I1452" s="152" t="s">
        <v>231</v>
      </c>
      <c r="J1452" s="125">
        <f>'SITE 11'!$D$742</f>
        <v>0</v>
      </c>
      <c r="K1452" s="125">
        <f>'SITE 11'!$E$742</f>
        <v>0</v>
      </c>
      <c r="L1452" s="125">
        <f>'SITE 11'!$F$742</f>
        <v>0</v>
      </c>
      <c r="M1452" s="140">
        <f t="shared" si="268"/>
        <v>0</v>
      </c>
      <c r="N1452" s="154">
        <f>'SITE 11'!$H$742</f>
        <v>0</v>
      </c>
      <c r="O1452" s="190">
        <f>M1452*N1452*('SITE 1'!$W$4+'SITE 1'!$X$4)</f>
        <v>0</v>
      </c>
      <c r="P1452" s="83"/>
      <c r="Q1452" s="82"/>
      <c r="R1452" s="858"/>
      <c r="S1452" s="82"/>
      <c r="T1452" s="82"/>
      <c r="U1452" s="82"/>
      <c r="V1452" s="82"/>
      <c r="W1452" s="82"/>
      <c r="X1452" s="82"/>
      <c r="Y1452" s="82"/>
      <c r="Z1452" s="82"/>
      <c r="AA1452" s="82"/>
      <c r="AB1452" s="82"/>
      <c r="AC1452" s="82"/>
      <c r="AD1452" s="82"/>
      <c r="AE1452" s="82"/>
      <c r="AF1452" s="82"/>
      <c r="AG1452" s="82"/>
    </row>
    <row r="1453" spans="1:33" ht="13.8" outlineLevel="1" thickBot="1" x14ac:dyDescent="0.3">
      <c r="A1453" s="796"/>
      <c r="B1453" s="796"/>
      <c r="C1453" s="796"/>
      <c r="D1453" s="796"/>
      <c r="E1453" s="796"/>
      <c r="H1453" s="2680"/>
      <c r="I1453" s="142" t="s">
        <v>438</v>
      </c>
      <c r="J1453" s="159">
        <f>'SITE 11'!$D$743</f>
        <v>0</v>
      </c>
      <c r="K1453" s="159">
        <f>'SITE 11'!$E$743</f>
        <v>0</v>
      </c>
      <c r="L1453" s="159">
        <f>'SITE 11'!$F$743</f>
        <v>0</v>
      </c>
      <c r="M1453" s="140">
        <f t="shared" si="268"/>
        <v>0</v>
      </c>
      <c r="N1453" s="144">
        <f>'SITE 11'!$H$743</f>
        <v>0</v>
      </c>
      <c r="O1453" s="190">
        <f>M1453*N1453*('SITE 1'!$W$4+'SITE 1'!$X$4)</f>
        <v>0</v>
      </c>
      <c r="P1453" s="83"/>
      <c r="Q1453" s="82">
        <f>L1453*(K1453+0.5)</f>
        <v>0</v>
      </c>
      <c r="R1453" s="858">
        <f t="shared" si="269"/>
        <v>0</v>
      </c>
      <c r="S1453" s="82"/>
      <c r="T1453" s="82"/>
      <c r="U1453" s="82"/>
      <c r="V1453" s="82"/>
      <c r="W1453" s="82"/>
      <c r="X1453" s="82"/>
      <c r="Y1453" s="82"/>
      <c r="Z1453" s="82"/>
      <c r="AA1453" s="82"/>
      <c r="AB1453" s="82"/>
      <c r="AC1453" s="82"/>
      <c r="AD1453" s="82"/>
      <c r="AE1453" s="82"/>
      <c r="AF1453" s="82"/>
      <c r="AG1453" s="82"/>
    </row>
    <row r="1454" spans="1:33" ht="13.8" outlineLevel="1" thickBot="1" x14ac:dyDescent="0.3">
      <c r="A1454" s="796"/>
      <c r="B1454" s="796"/>
      <c r="C1454" s="796"/>
      <c r="D1454" s="796"/>
      <c r="E1454" s="796"/>
      <c r="H1454" s="2681" t="s">
        <v>14</v>
      </c>
      <c r="I1454" s="2682"/>
      <c r="J1454" s="148">
        <f>MAX(J1448:J1453)</f>
        <v>0</v>
      </c>
      <c r="K1454" s="148">
        <f>'SITE 11'!$E$744</f>
        <v>0</v>
      </c>
      <c r="L1454" s="148">
        <f>'SITE 11'!$F$744</f>
        <v>0</v>
      </c>
      <c r="M1454" s="148">
        <f>SUM(M1448:M1453)</f>
        <v>0</v>
      </c>
      <c r="N1454" s="160" t="e">
        <f>'SITE 11'!$H$744</f>
        <v>#DIV/0!</v>
      </c>
      <c r="O1454" s="194">
        <f>SUM(O1448:O1453)</f>
        <v>0</v>
      </c>
      <c r="P1454" s="83">
        <f>(J1454/18)*470</f>
        <v>0</v>
      </c>
      <c r="Q1454" s="93">
        <f>SUM(Q1448:Q1453)</f>
        <v>0</v>
      </c>
      <c r="R1454" s="93">
        <f>SUM(R1448:R1453)</f>
        <v>0</v>
      </c>
      <c r="S1454" s="93">
        <f>'SITE 11'!$C$761</f>
        <v>0</v>
      </c>
      <c r="T1454" s="93" t="e">
        <f>'SITE 11'!$D$761</f>
        <v>#DIV/0!</v>
      </c>
      <c r="U1454" s="93">
        <f>'SITE 11'!$E$761</f>
        <v>0</v>
      </c>
      <c r="V1454" s="93">
        <f>'SITE 11'!$C$779</f>
        <v>0</v>
      </c>
      <c r="W1454" s="93" t="e">
        <f>'SITE 11'!$D$779</f>
        <v>#DIV/0!</v>
      </c>
      <c r="X1454" s="93">
        <f>'SITE 11'!$E$779</f>
        <v>0</v>
      </c>
      <c r="Y1454" s="93">
        <f>'SITE 11'!$C$755</f>
        <v>0</v>
      </c>
      <c r="Z1454" s="93" t="e">
        <f>'SITE 11'!$D$755</f>
        <v>#DIV/0!</v>
      </c>
      <c r="AA1454" s="93">
        <f>'SITE 11'!$E$755</f>
        <v>0</v>
      </c>
      <c r="AB1454" s="93">
        <f>'SITE 11'!$C$785</f>
        <v>0</v>
      </c>
      <c r="AC1454" s="93" t="e">
        <f>'SITE 11'!$D$785</f>
        <v>#DIV/0!</v>
      </c>
      <c r="AD1454" s="93">
        <f>'SITE 11'!$E$785</f>
        <v>0</v>
      </c>
      <c r="AE1454" s="93">
        <f>'SITE 11'!$C$793</f>
        <v>0</v>
      </c>
      <c r="AF1454" s="93" t="e">
        <f>'SITE 11'!$D$793</f>
        <v>#DIV/0!</v>
      </c>
      <c r="AG1454" s="93">
        <f>'SITE 11'!$E$793</f>
        <v>0</v>
      </c>
    </row>
    <row r="1455" spans="1:33" outlineLevel="1" x14ac:dyDescent="0.25">
      <c r="A1455" s="796"/>
      <c r="B1455" s="796"/>
      <c r="C1455" s="796"/>
      <c r="D1455" s="796"/>
      <c r="E1455" s="796"/>
    </row>
    <row r="1456" spans="1:33" outlineLevel="1" x14ac:dyDescent="0.25">
      <c r="A1456" s="796"/>
      <c r="B1456" s="796"/>
      <c r="C1456" s="796"/>
      <c r="D1456" s="796"/>
      <c r="E1456" s="796"/>
    </row>
    <row r="1457" spans="1:33" ht="39.6" outlineLevel="1" x14ac:dyDescent="0.25">
      <c r="A1457" s="796"/>
      <c r="B1457" s="796"/>
      <c r="C1457" s="796"/>
      <c r="D1457" s="796"/>
      <c r="E1457" s="796"/>
      <c r="H1457" s="104" t="str">
        <f>'SITE 12'!$B$733</f>
        <v xml:space="preserve">APS 6/11 ANS </v>
      </c>
      <c r="I1457" s="83" t="s">
        <v>286</v>
      </c>
      <c r="J1457" s="83" t="s">
        <v>285</v>
      </c>
      <c r="K1457" s="83" t="s">
        <v>284</v>
      </c>
      <c r="L1457" s="83" t="s">
        <v>287</v>
      </c>
      <c r="M1457" s="83" t="s">
        <v>298</v>
      </c>
      <c r="N1457" s="83" t="s">
        <v>289</v>
      </c>
      <c r="O1457" s="83" t="s">
        <v>309</v>
      </c>
      <c r="P1457" s="83" t="s">
        <v>288</v>
      </c>
    </row>
    <row r="1458" spans="1:33" ht="13.8" outlineLevel="1" thickBot="1" x14ac:dyDescent="0.3">
      <c r="A1458" s="796"/>
      <c r="B1458" s="796"/>
      <c r="C1458" s="796"/>
      <c r="D1458" s="796"/>
      <c r="E1458" s="796"/>
      <c r="H1458" s="104" t="str">
        <f>'SITE 12'!$H$733</f>
        <v>SITE 12</v>
      </c>
      <c r="I1458" s="103">
        <f>'SITE 12'!$O$823</f>
        <v>0</v>
      </c>
      <c r="J1458" s="103">
        <f>'SITE 12'!$O$847</f>
        <v>0</v>
      </c>
      <c r="K1458" s="103">
        <f>'SITE 12'!$O$804</f>
        <v>0</v>
      </c>
      <c r="L1458" s="103">
        <f>'SITE 12'!$O$804-'SITE 12'!$O$786</f>
        <v>0</v>
      </c>
      <c r="M1458" s="103">
        <f>'SITE 12'!$O$804-'SITE 12'!$O$786+'SITE 12'!$E$793</f>
        <v>0</v>
      </c>
      <c r="N1458" s="103"/>
      <c r="O1458" s="103"/>
      <c r="P1458" s="103"/>
    </row>
    <row r="1459" spans="1:33" ht="40.200000000000003" outlineLevel="1" thickBot="1" x14ac:dyDescent="0.3">
      <c r="A1459" s="796"/>
      <c r="B1459" s="796"/>
      <c r="C1459" s="796"/>
      <c r="D1459" s="796"/>
      <c r="E1459" s="796"/>
      <c r="H1459" s="2676" t="s">
        <v>224</v>
      </c>
      <c r="I1459" s="2677"/>
      <c r="J1459" s="137" t="s">
        <v>225</v>
      </c>
      <c r="K1459" s="137" t="s">
        <v>152</v>
      </c>
      <c r="L1459" s="137" t="s">
        <v>228</v>
      </c>
      <c r="M1459" s="137" t="s">
        <v>178</v>
      </c>
      <c r="N1459" s="138" t="s">
        <v>2</v>
      </c>
      <c r="O1459" s="177" t="s">
        <v>525</v>
      </c>
      <c r="P1459" s="86" t="s">
        <v>332</v>
      </c>
      <c r="Q1459" s="86" t="s">
        <v>291</v>
      </c>
      <c r="R1459" s="86" t="s">
        <v>292</v>
      </c>
      <c r="S1459" s="81" t="s">
        <v>293</v>
      </c>
      <c r="T1459" s="81" t="s">
        <v>299</v>
      </c>
      <c r="U1459" s="81" t="s">
        <v>300</v>
      </c>
      <c r="V1459" s="81" t="s">
        <v>294</v>
      </c>
      <c r="W1459" s="81" t="s">
        <v>301</v>
      </c>
      <c r="X1459" s="81" t="s">
        <v>302</v>
      </c>
      <c r="Y1459" s="81" t="s">
        <v>296</v>
      </c>
      <c r="Z1459" s="81" t="s">
        <v>303</v>
      </c>
      <c r="AA1459" s="81" t="s">
        <v>304</v>
      </c>
      <c r="AB1459" s="81" t="s">
        <v>297</v>
      </c>
      <c r="AC1459" s="81" t="s">
        <v>305</v>
      </c>
      <c r="AD1459" s="81" t="s">
        <v>306</v>
      </c>
      <c r="AE1459" s="81" t="s">
        <v>295</v>
      </c>
      <c r="AF1459" s="81" t="s">
        <v>307</v>
      </c>
      <c r="AG1459" s="81" t="s">
        <v>308</v>
      </c>
    </row>
    <row r="1460" spans="1:33" ht="13.8" outlineLevel="1" thickBot="1" x14ac:dyDescent="0.3">
      <c r="A1460" s="796"/>
      <c r="B1460" s="796"/>
      <c r="C1460" s="796"/>
      <c r="D1460" s="796"/>
      <c r="E1460" s="796"/>
      <c r="H1460" s="2678" t="s">
        <v>221</v>
      </c>
      <c r="I1460" s="117" t="s">
        <v>153</v>
      </c>
      <c r="J1460" s="139">
        <f>'SITE 12'!$D$738</f>
        <v>0</v>
      </c>
      <c r="K1460" s="139">
        <f>'SITE 12'!$E$738</f>
        <v>0</v>
      </c>
      <c r="L1460" s="139">
        <f>'SITE 12'!$F$738</f>
        <v>0</v>
      </c>
      <c r="M1460" s="140">
        <f t="shared" ref="M1460:M1465" si="270">J1460*K1460*L1460</f>
        <v>0</v>
      </c>
      <c r="N1460" s="141">
        <f>'SITE 12'!$H$738</f>
        <v>0</v>
      </c>
      <c r="O1460" s="190">
        <f>M1460*N1460*('SITE 1'!$W$4+'SITE 1'!$X$4)</f>
        <v>0</v>
      </c>
      <c r="P1460" s="83"/>
      <c r="Q1460" s="82">
        <f>L1460*K1460</f>
        <v>0</v>
      </c>
      <c r="R1460" s="858">
        <f t="shared" ref="R1460:R1465" si="271">IF(J1460&gt;49,((J1460/18)*K1460*L1460),(((J1460/18)-1)*K1460*L1460))</f>
        <v>0</v>
      </c>
      <c r="S1460" s="82"/>
      <c r="T1460" s="82"/>
      <c r="U1460" s="82"/>
      <c r="V1460" s="82"/>
      <c r="W1460" s="82"/>
      <c r="X1460" s="82"/>
      <c r="Y1460" s="82"/>
      <c r="Z1460" s="82"/>
      <c r="AA1460" s="82"/>
      <c r="AB1460" s="82"/>
      <c r="AC1460" s="82"/>
      <c r="AD1460" s="82"/>
      <c r="AE1460" s="82"/>
      <c r="AF1460" s="82"/>
      <c r="AG1460" s="82"/>
    </row>
    <row r="1461" spans="1:33" ht="13.8" hidden="1" outlineLevel="1" thickBot="1" x14ac:dyDescent="0.3">
      <c r="A1461" s="796"/>
      <c r="B1461" s="796"/>
      <c r="C1461" s="796"/>
      <c r="D1461" s="796"/>
      <c r="E1461" s="796"/>
      <c r="H1461" s="2679"/>
      <c r="I1461" s="152" t="s">
        <v>231</v>
      </c>
      <c r="J1461" s="111">
        <f>'SITE 12'!$D$739</f>
        <v>0</v>
      </c>
      <c r="K1461" s="111">
        <f>'SITE 12'!$E$739</f>
        <v>0</v>
      </c>
      <c r="L1461" s="111">
        <f>'SITE 12'!$F$739</f>
        <v>0</v>
      </c>
      <c r="M1461" s="140">
        <f t="shared" si="270"/>
        <v>0</v>
      </c>
      <c r="N1461" s="154">
        <f>'SITE 12'!$H$739</f>
        <v>0</v>
      </c>
      <c r="O1461" s="190">
        <f>M1461*N1461*('SITE 1'!$W$4+'SITE 1'!$X$4)</f>
        <v>0</v>
      </c>
      <c r="P1461" s="83"/>
      <c r="Q1461" s="82"/>
      <c r="R1461" s="858"/>
      <c r="S1461" s="82"/>
      <c r="T1461" s="82"/>
      <c r="U1461" s="82"/>
      <c r="V1461" s="82"/>
      <c r="W1461" s="82"/>
      <c r="X1461" s="82"/>
      <c r="Y1461" s="82"/>
      <c r="Z1461" s="82"/>
      <c r="AA1461" s="82"/>
      <c r="AB1461" s="82"/>
      <c r="AC1461" s="82"/>
      <c r="AD1461" s="82"/>
      <c r="AE1461" s="82"/>
      <c r="AF1461" s="82"/>
      <c r="AG1461" s="82"/>
    </row>
    <row r="1462" spans="1:33" ht="13.8" outlineLevel="1" thickBot="1" x14ac:dyDescent="0.3">
      <c r="A1462" s="796"/>
      <c r="B1462" s="796"/>
      <c r="C1462" s="796"/>
      <c r="D1462" s="796"/>
      <c r="E1462" s="796"/>
      <c r="H1462" s="2680"/>
      <c r="I1462" s="155" t="s">
        <v>438</v>
      </c>
      <c r="J1462" s="156">
        <f>'SITE 12'!$D$740</f>
        <v>0</v>
      </c>
      <c r="K1462" s="156">
        <f>'SITE 12'!$E$740</f>
        <v>0</v>
      </c>
      <c r="L1462" s="156">
        <f>'SITE 12'!$F$740</f>
        <v>0</v>
      </c>
      <c r="M1462" s="140">
        <f t="shared" si="270"/>
        <v>0</v>
      </c>
      <c r="N1462" s="157">
        <f>'SITE 12'!$H$740</f>
        <v>0</v>
      </c>
      <c r="O1462" s="190">
        <f>M1462*N1462*('SITE 1'!$W$4+'SITE 1'!$X$4)</f>
        <v>0</v>
      </c>
      <c r="P1462" s="83"/>
      <c r="Q1462" s="82">
        <f>L1462*(K1462+0.5)</f>
        <v>0</v>
      </c>
      <c r="R1462" s="858">
        <f t="shared" si="271"/>
        <v>0</v>
      </c>
      <c r="S1462" s="82"/>
      <c r="T1462" s="82"/>
      <c r="U1462" s="82"/>
      <c r="V1462" s="82"/>
      <c r="W1462" s="82"/>
      <c r="X1462" s="82"/>
      <c r="Y1462" s="82"/>
      <c r="Z1462" s="82"/>
      <c r="AA1462" s="82"/>
      <c r="AB1462" s="82"/>
      <c r="AC1462" s="82"/>
      <c r="AD1462" s="82"/>
      <c r="AE1462" s="82"/>
      <c r="AF1462" s="82"/>
      <c r="AG1462" s="82"/>
    </row>
    <row r="1463" spans="1:33" ht="13.8" outlineLevel="1" thickBot="1" x14ac:dyDescent="0.3">
      <c r="A1463" s="796"/>
      <c r="B1463" s="796"/>
      <c r="C1463" s="796"/>
      <c r="D1463" s="796"/>
      <c r="E1463" s="796"/>
      <c r="H1463" s="2678" t="s">
        <v>222</v>
      </c>
      <c r="I1463" s="117" t="s">
        <v>153</v>
      </c>
      <c r="J1463" s="158">
        <f>'SITE 12'!$D$741</f>
        <v>0</v>
      </c>
      <c r="K1463" s="158">
        <f>'SITE 12'!$E$741</f>
        <v>0</v>
      </c>
      <c r="L1463" s="158">
        <f>'SITE 12'!$F$741</f>
        <v>0</v>
      </c>
      <c r="M1463" s="140">
        <f t="shared" si="270"/>
        <v>0</v>
      </c>
      <c r="N1463" s="141">
        <f>'SITE 12'!$H$741</f>
        <v>0</v>
      </c>
      <c r="O1463" s="190">
        <f>M1463*N1463*('SITE 1'!$W$4+'SITE 1'!$X$4)</f>
        <v>0</v>
      </c>
      <c r="P1463" s="83"/>
      <c r="Q1463" s="82">
        <f>L1463*K1463</f>
        <v>0</v>
      </c>
      <c r="R1463" s="858">
        <f t="shared" si="271"/>
        <v>0</v>
      </c>
      <c r="S1463" s="82"/>
      <c r="T1463" s="82"/>
      <c r="U1463" s="82"/>
      <c r="V1463" s="82"/>
      <c r="W1463" s="82"/>
      <c r="X1463" s="82"/>
      <c r="Y1463" s="82"/>
      <c r="Z1463" s="82"/>
      <c r="AA1463" s="82"/>
      <c r="AB1463" s="82"/>
      <c r="AC1463" s="82"/>
      <c r="AD1463" s="82"/>
      <c r="AE1463" s="82"/>
      <c r="AF1463" s="82"/>
      <c r="AG1463" s="82"/>
    </row>
    <row r="1464" spans="1:33" ht="13.8" hidden="1" outlineLevel="1" thickBot="1" x14ac:dyDescent="0.3">
      <c r="A1464" s="796"/>
      <c r="B1464" s="796"/>
      <c r="C1464" s="796"/>
      <c r="D1464" s="796"/>
      <c r="E1464" s="796"/>
      <c r="H1464" s="2679"/>
      <c r="I1464" s="152" t="s">
        <v>231</v>
      </c>
      <c r="J1464" s="125">
        <f>'SITE 12'!$D$742</f>
        <v>0</v>
      </c>
      <c r="K1464" s="125">
        <f>'SITE 12'!$E$742</f>
        <v>0</v>
      </c>
      <c r="L1464" s="125">
        <f>'SITE 12'!$F$742</f>
        <v>0</v>
      </c>
      <c r="M1464" s="140">
        <f t="shared" si="270"/>
        <v>0</v>
      </c>
      <c r="N1464" s="154">
        <f>'SITE 12'!$H$742</f>
        <v>0</v>
      </c>
      <c r="O1464" s="190">
        <f>M1464*N1464*('SITE 1'!$W$4+'SITE 1'!$X$4)</f>
        <v>0</v>
      </c>
      <c r="P1464" s="83"/>
      <c r="Q1464" s="82"/>
      <c r="R1464" s="858"/>
      <c r="S1464" s="82"/>
      <c r="T1464" s="82"/>
      <c r="U1464" s="82"/>
      <c r="V1464" s="82"/>
      <c r="W1464" s="82"/>
      <c r="X1464" s="82"/>
      <c r="Y1464" s="82"/>
      <c r="Z1464" s="82"/>
      <c r="AA1464" s="82"/>
      <c r="AB1464" s="82"/>
      <c r="AC1464" s="82"/>
      <c r="AD1464" s="82"/>
      <c r="AE1464" s="82"/>
      <c r="AF1464" s="82"/>
      <c r="AG1464" s="82"/>
    </row>
    <row r="1465" spans="1:33" ht="13.8" outlineLevel="1" thickBot="1" x14ac:dyDescent="0.3">
      <c r="A1465" s="796"/>
      <c r="B1465" s="796"/>
      <c r="C1465" s="796"/>
      <c r="D1465" s="796"/>
      <c r="E1465" s="796"/>
      <c r="H1465" s="2680"/>
      <c r="I1465" s="142" t="s">
        <v>438</v>
      </c>
      <c r="J1465" s="159">
        <f>'SITE 12'!$D$743</f>
        <v>0</v>
      </c>
      <c r="K1465" s="159">
        <f>'SITE 12'!$E$743</f>
        <v>0</v>
      </c>
      <c r="L1465" s="159">
        <f>'SITE 12'!$F$743</f>
        <v>0</v>
      </c>
      <c r="M1465" s="140">
        <f t="shared" si="270"/>
        <v>0</v>
      </c>
      <c r="N1465" s="144">
        <f>'SITE 12'!$H$743</f>
        <v>0</v>
      </c>
      <c r="O1465" s="190">
        <f>M1465*N1465*('SITE 1'!$W$4+'SITE 1'!$X$4)</f>
        <v>0</v>
      </c>
      <c r="P1465" s="83"/>
      <c r="Q1465" s="82">
        <f>L1465*(K1465+0.5)</f>
        <v>0</v>
      </c>
      <c r="R1465" s="858">
        <f t="shared" si="271"/>
        <v>0</v>
      </c>
      <c r="S1465" s="82"/>
      <c r="T1465" s="82"/>
      <c r="U1465" s="82"/>
      <c r="V1465" s="82"/>
      <c r="W1465" s="82"/>
      <c r="X1465" s="82"/>
      <c r="Y1465" s="82"/>
      <c r="Z1465" s="82"/>
      <c r="AA1465" s="82"/>
      <c r="AB1465" s="82"/>
      <c r="AC1465" s="82"/>
      <c r="AD1465" s="82"/>
      <c r="AE1465" s="82"/>
      <c r="AF1465" s="82"/>
      <c r="AG1465" s="82"/>
    </row>
    <row r="1466" spans="1:33" ht="13.8" outlineLevel="1" thickBot="1" x14ac:dyDescent="0.3">
      <c r="A1466" s="796"/>
      <c r="B1466" s="796"/>
      <c r="C1466" s="796"/>
      <c r="D1466" s="796"/>
      <c r="E1466" s="796"/>
      <c r="H1466" s="2681" t="s">
        <v>14</v>
      </c>
      <c r="I1466" s="2682"/>
      <c r="J1466" s="148">
        <f>MAX(J1460:J1465)</f>
        <v>0</v>
      </c>
      <c r="K1466" s="148">
        <f>'SITE 12'!$E$744</f>
        <v>0</v>
      </c>
      <c r="L1466" s="148">
        <f>'SITE 12'!$F$744</f>
        <v>0</v>
      </c>
      <c r="M1466" s="148">
        <f>SUM(M1460:M1465)</f>
        <v>0</v>
      </c>
      <c r="N1466" s="160" t="e">
        <f>'SITE 12'!$H$744</f>
        <v>#DIV/0!</v>
      </c>
      <c r="O1466" s="194">
        <f>SUM(O1460:O1465)</f>
        <v>0</v>
      </c>
      <c r="P1466" s="83">
        <f>(J1466/18)*470</f>
        <v>0</v>
      </c>
      <c r="Q1466" s="93">
        <f>SUM(Q1460:Q1465)</f>
        <v>0</v>
      </c>
      <c r="R1466" s="93">
        <f>SUM(R1460:R1465)</f>
        <v>0</v>
      </c>
      <c r="S1466" s="93">
        <f>'SITE 12'!$C$761</f>
        <v>0</v>
      </c>
      <c r="T1466" s="93" t="e">
        <f>'SITE 12'!$D$761</f>
        <v>#DIV/0!</v>
      </c>
      <c r="U1466" s="93">
        <f>'SITE 12'!$E$761</f>
        <v>0</v>
      </c>
      <c r="V1466" s="93">
        <f>'SITE 12'!$C$779</f>
        <v>0</v>
      </c>
      <c r="W1466" s="93" t="e">
        <f>'SITE 12'!$D$779</f>
        <v>#DIV/0!</v>
      </c>
      <c r="X1466" s="93">
        <f>'SITE 12'!$E$779</f>
        <v>0</v>
      </c>
      <c r="Y1466" s="93">
        <f>'SITE 12'!$C$755</f>
        <v>0</v>
      </c>
      <c r="Z1466" s="93" t="e">
        <f>'SITE 12'!$D$755</f>
        <v>#DIV/0!</v>
      </c>
      <c r="AA1466" s="93">
        <f>'SITE 12'!$E$755</f>
        <v>0</v>
      </c>
      <c r="AB1466" s="93">
        <f>'SITE 12'!$C$785</f>
        <v>0</v>
      </c>
      <c r="AC1466" s="93" t="e">
        <f>'SITE 12'!$D$785</f>
        <v>#DIV/0!</v>
      </c>
      <c r="AD1466" s="93">
        <f>'SITE 12'!$E$785</f>
        <v>0</v>
      </c>
      <c r="AE1466" s="93">
        <f>'SITE 12'!$C$793</f>
        <v>0</v>
      </c>
      <c r="AF1466" s="93" t="e">
        <f>'SITE 12'!$D$793</f>
        <v>#DIV/0!</v>
      </c>
      <c r="AG1466" s="93">
        <f>'SITE 12'!$E$793</f>
        <v>0</v>
      </c>
    </row>
    <row r="1467" spans="1:33" outlineLevel="1" x14ac:dyDescent="0.25">
      <c r="A1467" s="796"/>
      <c r="B1467" s="796"/>
      <c r="C1467" s="796"/>
      <c r="D1467" s="796"/>
      <c r="E1467" s="796"/>
    </row>
    <row r="1468" spans="1:33" outlineLevel="1" x14ac:dyDescent="0.25">
      <c r="A1468" s="796"/>
      <c r="B1468" s="796"/>
      <c r="C1468" s="796"/>
      <c r="D1468" s="796"/>
      <c r="E1468" s="796"/>
    </row>
    <row r="1469" spans="1:33" ht="39.6" outlineLevel="1" x14ac:dyDescent="0.25">
      <c r="A1469" s="796"/>
      <c r="B1469" s="796"/>
      <c r="C1469" s="796"/>
      <c r="D1469" s="796"/>
      <c r="E1469" s="796"/>
      <c r="H1469" s="104" t="str">
        <f>'SITE 13'!$B$733</f>
        <v xml:space="preserve">APS 6/11 ANS </v>
      </c>
      <c r="I1469" s="83" t="s">
        <v>286</v>
      </c>
      <c r="J1469" s="83" t="s">
        <v>285</v>
      </c>
      <c r="K1469" s="83" t="s">
        <v>284</v>
      </c>
      <c r="L1469" s="83" t="s">
        <v>287</v>
      </c>
      <c r="M1469" s="83" t="s">
        <v>298</v>
      </c>
      <c r="N1469" s="83" t="s">
        <v>289</v>
      </c>
      <c r="O1469" s="83" t="s">
        <v>309</v>
      </c>
      <c r="P1469" s="83" t="s">
        <v>288</v>
      </c>
    </row>
    <row r="1470" spans="1:33" ht="13.8" outlineLevel="1" thickBot="1" x14ac:dyDescent="0.3">
      <c r="A1470" s="796"/>
      <c r="B1470" s="796"/>
      <c r="C1470" s="796"/>
      <c r="D1470" s="796"/>
      <c r="E1470" s="796"/>
      <c r="H1470" s="104" t="str">
        <f>'SITE 13'!$H$733</f>
        <v>SITE 13</v>
      </c>
      <c r="I1470" s="103">
        <f>'SITE 13'!$O$823</f>
        <v>0</v>
      </c>
      <c r="J1470" s="103">
        <f>'SITE 13'!$O$847</f>
        <v>0</v>
      </c>
      <c r="K1470" s="103">
        <f>'SITE 13'!$O$804</f>
        <v>0</v>
      </c>
      <c r="L1470" s="103">
        <f>'SITE 13'!$O$804-'SITE 13'!$O$786</f>
        <v>0</v>
      </c>
      <c r="M1470" s="103">
        <f>'SITE 13'!$O$804-'SITE 13'!$O$786+'SITE 13'!$E$793</f>
        <v>0</v>
      </c>
      <c r="N1470" s="103"/>
      <c r="O1470" s="103"/>
      <c r="P1470" s="103"/>
    </row>
    <row r="1471" spans="1:33" ht="40.200000000000003" outlineLevel="1" thickBot="1" x14ac:dyDescent="0.3">
      <c r="A1471" s="796"/>
      <c r="B1471" s="796"/>
      <c r="C1471" s="796"/>
      <c r="D1471" s="796"/>
      <c r="E1471" s="796"/>
      <c r="H1471" s="2676" t="s">
        <v>224</v>
      </c>
      <c r="I1471" s="2677"/>
      <c r="J1471" s="137" t="s">
        <v>225</v>
      </c>
      <c r="K1471" s="137" t="s">
        <v>152</v>
      </c>
      <c r="L1471" s="137" t="s">
        <v>228</v>
      </c>
      <c r="M1471" s="137" t="s">
        <v>178</v>
      </c>
      <c r="N1471" s="138" t="s">
        <v>2</v>
      </c>
      <c r="O1471" s="177" t="s">
        <v>525</v>
      </c>
      <c r="P1471" s="86" t="s">
        <v>332</v>
      </c>
      <c r="Q1471" s="86" t="s">
        <v>291</v>
      </c>
      <c r="R1471" s="86" t="s">
        <v>292</v>
      </c>
      <c r="S1471" s="81" t="s">
        <v>293</v>
      </c>
      <c r="T1471" s="81" t="s">
        <v>299</v>
      </c>
      <c r="U1471" s="81" t="s">
        <v>300</v>
      </c>
      <c r="V1471" s="81" t="s">
        <v>294</v>
      </c>
      <c r="W1471" s="81" t="s">
        <v>301</v>
      </c>
      <c r="X1471" s="81" t="s">
        <v>302</v>
      </c>
      <c r="Y1471" s="81" t="s">
        <v>296</v>
      </c>
      <c r="Z1471" s="81" t="s">
        <v>303</v>
      </c>
      <c r="AA1471" s="81" t="s">
        <v>304</v>
      </c>
      <c r="AB1471" s="81" t="s">
        <v>297</v>
      </c>
      <c r="AC1471" s="81" t="s">
        <v>305</v>
      </c>
      <c r="AD1471" s="81" t="s">
        <v>306</v>
      </c>
      <c r="AE1471" s="81" t="s">
        <v>295</v>
      </c>
      <c r="AF1471" s="81" t="s">
        <v>307</v>
      </c>
      <c r="AG1471" s="81" t="s">
        <v>308</v>
      </c>
    </row>
    <row r="1472" spans="1:33" ht="13.8" outlineLevel="1" thickBot="1" x14ac:dyDescent="0.3">
      <c r="A1472" s="796"/>
      <c r="B1472" s="796"/>
      <c r="C1472" s="796"/>
      <c r="D1472" s="796"/>
      <c r="E1472" s="796"/>
      <c r="H1472" s="2678" t="s">
        <v>221</v>
      </c>
      <c r="I1472" s="117" t="s">
        <v>153</v>
      </c>
      <c r="J1472" s="139">
        <f>'SITE 13'!$D$738</f>
        <v>0</v>
      </c>
      <c r="K1472" s="139">
        <f>'SITE 13'!$E$738</f>
        <v>0</v>
      </c>
      <c r="L1472" s="139">
        <f>'SITE 13'!$F$738</f>
        <v>0</v>
      </c>
      <c r="M1472" s="140">
        <f t="shared" ref="M1472:M1477" si="272">J1472*K1472*L1472</f>
        <v>0</v>
      </c>
      <c r="N1472" s="141">
        <f>'SITE 13'!$H$738</f>
        <v>0</v>
      </c>
      <c r="O1472" s="190">
        <f>M1472*N1472*('SITE 1'!$W$4+'SITE 1'!$X$4)</f>
        <v>0</v>
      </c>
      <c r="P1472" s="83"/>
      <c r="Q1472" s="82">
        <f>L1472*K1472</f>
        <v>0</v>
      </c>
      <c r="R1472" s="858">
        <f t="shared" ref="R1472:R1477" si="273">IF(J1472&gt;49,((J1472/18)*K1472*L1472),(((J1472/18)-1)*K1472*L1472))</f>
        <v>0</v>
      </c>
      <c r="S1472" s="82"/>
      <c r="T1472" s="82"/>
      <c r="U1472" s="82"/>
      <c r="V1472" s="82"/>
      <c r="W1472" s="82"/>
      <c r="X1472" s="82"/>
      <c r="Y1472" s="82"/>
      <c r="Z1472" s="82"/>
      <c r="AA1472" s="82"/>
      <c r="AB1472" s="82"/>
      <c r="AC1472" s="82"/>
      <c r="AD1472" s="82"/>
      <c r="AE1472" s="82"/>
      <c r="AF1472" s="82"/>
      <c r="AG1472" s="82"/>
    </row>
    <row r="1473" spans="1:33" ht="13.8" hidden="1" outlineLevel="1" thickBot="1" x14ac:dyDescent="0.3">
      <c r="A1473" s="796"/>
      <c r="B1473" s="796"/>
      <c r="C1473" s="796"/>
      <c r="D1473" s="796"/>
      <c r="E1473" s="796"/>
      <c r="H1473" s="2679"/>
      <c r="I1473" s="152" t="s">
        <v>231</v>
      </c>
      <c r="J1473" s="111">
        <f>'SITE 13'!$D$739</f>
        <v>0</v>
      </c>
      <c r="K1473" s="111">
        <f>'SITE 13'!$E$739</f>
        <v>0</v>
      </c>
      <c r="L1473" s="111">
        <f>'SITE 13'!$F$739</f>
        <v>0</v>
      </c>
      <c r="M1473" s="140">
        <f t="shared" si="272"/>
        <v>0</v>
      </c>
      <c r="N1473" s="154">
        <f>'SITE 13'!$H$739</f>
        <v>0</v>
      </c>
      <c r="O1473" s="190">
        <f>M1473*N1473*('SITE 1'!$W$4+'SITE 1'!$X$4)</f>
        <v>0</v>
      </c>
      <c r="P1473" s="83"/>
      <c r="Q1473" s="82"/>
      <c r="R1473" s="858"/>
      <c r="S1473" s="82"/>
      <c r="T1473" s="82"/>
      <c r="U1473" s="82"/>
      <c r="V1473" s="82"/>
      <c r="W1473" s="82"/>
      <c r="X1473" s="82"/>
      <c r="Y1473" s="82"/>
      <c r="Z1473" s="82"/>
      <c r="AA1473" s="82"/>
      <c r="AB1473" s="82"/>
      <c r="AC1473" s="82"/>
      <c r="AD1473" s="82"/>
      <c r="AE1473" s="82"/>
      <c r="AF1473" s="82"/>
      <c r="AG1473" s="82"/>
    </row>
    <row r="1474" spans="1:33" ht="13.8" outlineLevel="1" thickBot="1" x14ac:dyDescent="0.3">
      <c r="A1474" s="796"/>
      <c r="B1474" s="796"/>
      <c r="C1474" s="796"/>
      <c r="D1474" s="796"/>
      <c r="E1474" s="796"/>
      <c r="H1474" s="2680"/>
      <c r="I1474" s="155" t="s">
        <v>438</v>
      </c>
      <c r="J1474" s="156">
        <f>'SITE 13'!$D$740</f>
        <v>0</v>
      </c>
      <c r="K1474" s="156">
        <f>'SITE 13'!$E$740</f>
        <v>0</v>
      </c>
      <c r="L1474" s="156">
        <f>'SITE 13'!$F$740</f>
        <v>0</v>
      </c>
      <c r="M1474" s="140">
        <f t="shared" si="272"/>
        <v>0</v>
      </c>
      <c r="N1474" s="157">
        <f>'SITE 13'!$H$740</f>
        <v>0</v>
      </c>
      <c r="O1474" s="190">
        <f>M1474*N1474*('SITE 1'!$W$4+'SITE 1'!$X$4)</f>
        <v>0</v>
      </c>
      <c r="P1474" s="83"/>
      <c r="Q1474" s="82">
        <f>L1474*(K1474+0.5)</f>
        <v>0</v>
      </c>
      <c r="R1474" s="858">
        <f t="shared" si="273"/>
        <v>0</v>
      </c>
      <c r="S1474" s="82"/>
      <c r="T1474" s="82"/>
      <c r="U1474" s="82"/>
      <c r="V1474" s="82"/>
      <c r="W1474" s="82"/>
      <c r="X1474" s="82"/>
      <c r="Y1474" s="82"/>
      <c r="Z1474" s="82"/>
      <c r="AA1474" s="82"/>
      <c r="AB1474" s="82"/>
      <c r="AC1474" s="82"/>
      <c r="AD1474" s="82"/>
      <c r="AE1474" s="82"/>
      <c r="AF1474" s="82"/>
      <c r="AG1474" s="82"/>
    </row>
    <row r="1475" spans="1:33" ht="13.8" outlineLevel="1" thickBot="1" x14ac:dyDescent="0.3">
      <c r="A1475" s="796"/>
      <c r="B1475" s="796"/>
      <c r="C1475" s="796"/>
      <c r="D1475" s="796"/>
      <c r="E1475" s="796"/>
      <c r="H1475" s="2678" t="s">
        <v>222</v>
      </c>
      <c r="I1475" s="117" t="s">
        <v>153</v>
      </c>
      <c r="J1475" s="158">
        <f>'SITE 13'!$D$741</f>
        <v>0</v>
      </c>
      <c r="K1475" s="158">
        <f>'SITE 13'!$E$741</f>
        <v>0</v>
      </c>
      <c r="L1475" s="158">
        <f>'SITE 13'!$F$741</f>
        <v>0</v>
      </c>
      <c r="M1475" s="140">
        <f t="shared" si="272"/>
        <v>0</v>
      </c>
      <c r="N1475" s="141">
        <f>'SITE 13'!$H$741</f>
        <v>0</v>
      </c>
      <c r="O1475" s="190">
        <f>M1475*N1475*('SITE 1'!$W$4+'SITE 1'!$X$4)</f>
        <v>0</v>
      </c>
      <c r="P1475" s="83"/>
      <c r="Q1475" s="82">
        <f>L1475*K1475</f>
        <v>0</v>
      </c>
      <c r="R1475" s="858">
        <f t="shared" si="273"/>
        <v>0</v>
      </c>
      <c r="S1475" s="82"/>
      <c r="T1475" s="82"/>
      <c r="U1475" s="82"/>
      <c r="V1475" s="82"/>
      <c r="W1475" s="82"/>
      <c r="X1475" s="82"/>
      <c r="Y1475" s="82"/>
      <c r="Z1475" s="82"/>
      <c r="AA1475" s="82"/>
      <c r="AB1475" s="82"/>
      <c r="AC1475" s="82"/>
      <c r="AD1475" s="82"/>
      <c r="AE1475" s="82"/>
      <c r="AF1475" s="82"/>
      <c r="AG1475" s="82"/>
    </row>
    <row r="1476" spans="1:33" ht="13.8" hidden="1" outlineLevel="1" thickBot="1" x14ac:dyDescent="0.3">
      <c r="A1476" s="796"/>
      <c r="B1476" s="796"/>
      <c r="C1476" s="796"/>
      <c r="D1476" s="796"/>
      <c r="E1476" s="796"/>
      <c r="H1476" s="2679"/>
      <c r="I1476" s="152" t="s">
        <v>231</v>
      </c>
      <c r="J1476" s="125">
        <f>'SITE 13'!$D$742</f>
        <v>0</v>
      </c>
      <c r="K1476" s="125">
        <f>'SITE 13'!$E$742</f>
        <v>0</v>
      </c>
      <c r="L1476" s="125">
        <f>'SITE 13'!$F$742</f>
        <v>0</v>
      </c>
      <c r="M1476" s="140">
        <f t="shared" si="272"/>
        <v>0</v>
      </c>
      <c r="N1476" s="154">
        <f>'SITE 13'!$H$742</f>
        <v>0</v>
      </c>
      <c r="O1476" s="190">
        <f>M1476*N1476*('SITE 1'!$W$4+'SITE 1'!$X$4)</f>
        <v>0</v>
      </c>
      <c r="P1476" s="83"/>
      <c r="Q1476" s="82"/>
      <c r="R1476" s="858"/>
      <c r="S1476" s="82"/>
      <c r="T1476" s="82"/>
      <c r="U1476" s="82"/>
      <c r="V1476" s="82"/>
      <c r="W1476" s="82"/>
      <c r="X1476" s="82"/>
      <c r="Y1476" s="82"/>
      <c r="Z1476" s="82"/>
      <c r="AA1476" s="82"/>
      <c r="AB1476" s="82"/>
      <c r="AC1476" s="82"/>
      <c r="AD1476" s="82"/>
      <c r="AE1476" s="82"/>
      <c r="AF1476" s="82"/>
      <c r="AG1476" s="82"/>
    </row>
    <row r="1477" spans="1:33" ht="13.8" outlineLevel="1" thickBot="1" x14ac:dyDescent="0.3">
      <c r="A1477" s="796"/>
      <c r="B1477" s="796"/>
      <c r="C1477" s="796"/>
      <c r="D1477" s="796"/>
      <c r="E1477" s="796"/>
      <c r="H1477" s="2680"/>
      <c r="I1477" s="142" t="s">
        <v>438</v>
      </c>
      <c r="J1477" s="159">
        <f>'SITE 13'!$D$743</f>
        <v>0</v>
      </c>
      <c r="K1477" s="159">
        <f>'SITE 13'!$E$743</f>
        <v>0</v>
      </c>
      <c r="L1477" s="159">
        <f>'SITE 13'!$F$743</f>
        <v>0</v>
      </c>
      <c r="M1477" s="140">
        <f t="shared" si="272"/>
        <v>0</v>
      </c>
      <c r="N1477" s="144">
        <f>'SITE 13'!$H$743</f>
        <v>0</v>
      </c>
      <c r="O1477" s="190">
        <f>M1477*N1477*('SITE 1'!$W$4+'SITE 1'!$X$4)</f>
        <v>0</v>
      </c>
      <c r="P1477" s="83"/>
      <c r="Q1477" s="82">
        <f>L1477*(K1477+0.5)</f>
        <v>0</v>
      </c>
      <c r="R1477" s="858">
        <f t="shared" si="273"/>
        <v>0</v>
      </c>
      <c r="S1477" s="82"/>
      <c r="T1477" s="82"/>
      <c r="U1477" s="82"/>
      <c r="V1477" s="82"/>
      <c r="W1477" s="82"/>
      <c r="X1477" s="82"/>
      <c r="Y1477" s="82"/>
      <c r="Z1477" s="82"/>
      <c r="AA1477" s="82"/>
      <c r="AB1477" s="82"/>
      <c r="AC1477" s="82"/>
      <c r="AD1477" s="82"/>
      <c r="AE1477" s="82"/>
      <c r="AF1477" s="82"/>
      <c r="AG1477" s="82"/>
    </row>
    <row r="1478" spans="1:33" ht="13.8" outlineLevel="1" thickBot="1" x14ac:dyDescent="0.3">
      <c r="A1478" s="796"/>
      <c r="B1478" s="796"/>
      <c r="C1478" s="796"/>
      <c r="D1478" s="796"/>
      <c r="E1478" s="796"/>
      <c r="H1478" s="2681" t="s">
        <v>14</v>
      </c>
      <c r="I1478" s="2682"/>
      <c r="J1478" s="148">
        <f>MAX(J1472:J1477)</f>
        <v>0</v>
      </c>
      <c r="K1478" s="148">
        <f>'SITE 13'!$E$744</f>
        <v>0</v>
      </c>
      <c r="L1478" s="148">
        <f>'SITE 13'!$F$744</f>
        <v>0</v>
      </c>
      <c r="M1478" s="148">
        <f>SUM(M1472:M1477)</f>
        <v>0</v>
      </c>
      <c r="N1478" s="160" t="e">
        <f>'SITE 13'!$H$744</f>
        <v>#DIV/0!</v>
      </c>
      <c r="O1478" s="194">
        <f>SUM(O1472:O1477)</f>
        <v>0</v>
      </c>
      <c r="P1478" s="83">
        <f>(J1478/18)*470</f>
        <v>0</v>
      </c>
      <c r="Q1478" s="93">
        <f>SUM(Q1472:Q1477)</f>
        <v>0</v>
      </c>
      <c r="R1478" s="93">
        <f>SUM(R1472:R1477)</f>
        <v>0</v>
      </c>
      <c r="S1478" s="93">
        <f>'SITE 13'!$C$761</f>
        <v>0</v>
      </c>
      <c r="T1478" s="93" t="e">
        <f>'SITE 13'!$D$761</f>
        <v>#DIV/0!</v>
      </c>
      <c r="U1478" s="93">
        <f>'SITE 13'!$E$761</f>
        <v>0</v>
      </c>
      <c r="V1478" s="93">
        <f>'SITE 13'!$C$779</f>
        <v>0</v>
      </c>
      <c r="W1478" s="93" t="e">
        <f>'SITE 13'!$D$779</f>
        <v>#DIV/0!</v>
      </c>
      <c r="X1478" s="93">
        <f>'SITE 13'!$E$779</f>
        <v>0</v>
      </c>
      <c r="Y1478" s="93">
        <f>'SITE 13'!$C$755</f>
        <v>0</v>
      </c>
      <c r="Z1478" s="93" t="e">
        <f>'SITE 13'!$D$755</f>
        <v>#DIV/0!</v>
      </c>
      <c r="AA1478" s="93">
        <f>'SITE 13'!$E$755</f>
        <v>0</v>
      </c>
      <c r="AB1478" s="93">
        <f>'SITE 13'!$C$785</f>
        <v>0</v>
      </c>
      <c r="AC1478" s="93" t="e">
        <f>'SITE 13'!$D$785</f>
        <v>#DIV/0!</v>
      </c>
      <c r="AD1478" s="93">
        <f>'SITE 13'!$E$785</f>
        <v>0</v>
      </c>
      <c r="AE1478" s="93">
        <f>'SITE 13'!$C$793</f>
        <v>0</v>
      </c>
      <c r="AF1478" s="93" t="e">
        <f>'SITE 13'!$D$793</f>
        <v>#DIV/0!</v>
      </c>
      <c r="AG1478" s="93">
        <f>'SITE 13'!$E$793</f>
        <v>0</v>
      </c>
    </row>
    <row r="1479" spans="1:33" outlineLevel="1" x14ac:dyDescent="0.25">
      <c r="A1479" s="796"/>
      <c r="B1479" s="796"/>
      <c r="C1479" s="796"/>
      <c r="D1479" s="796"/>
      <c r="E1479" s="796"/>
    </row>
    <row r="1480" spans="1:33" outlineLevel="1" x14ac:dyDescent="0.25">
      <c r="A1480" s="796"/>
      <c r="B1480" s="796"/>
      <c r="C1480" s="796"/>
      <c r="D1480" s="796"/>
      <c r="E1480" s="796"/>
    </row>
    <row r="1481" spans="1:33" ht="39.6" outlineLevel="1" x14ac:dyDescent="0.25">
      <c r="A1481" s="796"/>
      <c r="B1481" s="796"/>
      <c r="C1481" s="796"/>
      <c r="D1481" s="796"/>
      <c r="E1481" s="796"/>
      <c r="H1481" s="104" t="str">
        <f>'SITE 14'!$B$733</f>
        <v xml:space="preserve">APS 6/11 ANS </v>
      </c>
      <c r="I1481" s="83" t="s">
        <v>286</v>
      </c>
      <c r="J1481" s="83" t="s">
        <v>285</v>
      </c>
      <c r="K1481" s="83" t="s">
        <v>284</v>
      </c>
      <c r="L1481" s="83" t="s">
        <v>287</v>
      </c>
      <c r="M1481" s="83" t="s">
        <v>298</v>
      </c>
      <c r="N1481" s="83" t="s">
        <v>289</v>
      </c>
      <c r="O1481" s="83" t="s">
        <v>309</v>
      </c>
      <c r="P1481" s="83" t="s">
        <v>288</v>
      </c>
    </row>
    <row r="1482" spans="1:33" ht="13.8" outlineLevel="1" thickBot="1" x14ac:dyDescent="0.3">
      <c r="A1482" s="796"/>
      <c r="B1482" s="796"/>
      <c r="C1482" s="796"/>
      <c r="D1482" s="796"/>
      <c r="E1482" s="796"/>
      <c r="H1482" s="104" t="str">
        <f>'SITE 14'!$H$733</f>
        <v>SITE 14</v>
      </c>
      <c r="I1482" s="103">
        <f>'SITE 14'!$O$823</f>
        <v>0</v>
      </c>
      <c r="J1482" s="103">
        <f>'SITE 14'!$O$847</f>
        <v>0</v>
      </c>
      <c r="K1482" s="103">
        <f>'SITE 14'!$O$804</f>
        <v>0</v>
      </c>
      <c r="L1482" s="103">
        <f>'SITE 14'!$O$804-'SITE 14'!$O$786</f>
        <v>0</v>
      </c>
      <c r="M1482" s="103">
        <f>'SITE 14'!$O$804-'SITE 14'!$O$786+'SITE 14'!$E$793</f>
        <v>0</v>
      </c>
      <c r="N1482" s="103"/>
      <c r="O1482" s="103"/>
      <c r="P1482" s="103"/>
    </row>
    <row r="1483" spans="1:33" ht="40.200000000000003" outlineLevel="1" thickBot="1" x14ac:dyDescent="0.3">
      <c r="A1483" s="796"/>
      <c r="B1483" s="796"/>
      <c r="C1483" s="796"/>
      <c r="D1483" s="796"/>
      <c r="E1483" s="796"/>
      <c r="H1483" s="2676" t="s">
        <v>224</v>
      </c>
      <c r="I1483" s="2677"/>
      <c r="J1483" s="137" t="s">
        <v>225</v>
      </c>
      <c r="K1483" s="137" t="s">
        <v>152</v>
      </c>
      <c r="L1483" s="137" t="s">
        <v>228</v>
      </c>
      <c r="M1483" s="137" t="s">
        <v>178</v>
      </c>
      <c r="N1483" s="138" t="s">
        <v>2</v>
      </c>
      <c r="O1483" s="177" t="s">
        <v>525</v>
      </c>
      <c r="P1483" s="86" t="s">
        <v>332</v>
      </c>
      <c r="Q1483" s="86" t="s">
        <v>291</v>
      </c>
      <c r="R1483" s="86" t="s">
        <v>292</v>
      </c>
      <c r="S1483" s="81" t="s">
        <v>293</v>
      </c>
      <c r="T1483" s="81" t="s">
        <v>299</v>
      </c>
      <c r="U1483" s="81" t="s">
        <v>300</v>
      </c>
      <c r="V1483" s="81" t="s">
        <v>294</v>
      </c>
      <c r="W1483" s="81" t="s">
        <v>301</v>
      </c>
      <c r="X1483" s="81" t="s">
        <v>302</v>
      </c>
      <c r="Y1483" s="81" t="s">
        <v>296</v>
      </c>
      <c r="Z1483" s="81" t="s">
        <v>303</v>
      </c>
      <c r="AA1483" s="81" t="s">
        <v>304</v>
      </c>
      <c r="AB1483" s="81" t="s">
        <v>297</v>
      </c>
      <c r="AC1483" s="81" t="s">
        <v>305</v>
      </c>
      <c r="AD1483" s="81" t="s">
        <v>306</v>
      </c>
      <c r="AE1483" s="81" t="s">
        <v>295</v>
      </c>
      <c r="AF1483" s="81" t="s">
        <v>307</v>
      </c>
      <c r="AG1483" s="81" t="s">
        <v>308</v>
      </c>
    </row>
    <row r="1484" spans="1:33" ht="13.8" outlineLevel="1" thickBot="1" x14ac:dyDescent="0.3">
      <c r="A1484" s="796"/>
      <c r="B1484" s="796"/>
      <c r="C1484" s="796"/>
      <c r="D1484" s="796"/>
      <c r="E1484" s="796"/>
      <c r="H1484" s="2678" t="s">
        <v>221</v>
      </c>
      <c r="I1484" s="117" t="s">
        <v>153</v>
      </c>
      <c r="J1484" s="139">
        <f>'SITE 14'!$D$738</f>
        <v>0</v>
      </c>
      <c r="K1484" s="139">
        <f>'SITE 14'!$E$738</f>
        <v>0</v>
      </c>
      <c r="L1484" s="139">
        <f>'SITE 14'!$F$738</f>
        <v>0</v>
      </c>
      <c r="M1484" s="140">
        <f t="shared" ref="M1484:M1489" si="274">J1484*K1484*L1484</f>
        <v>0</v>
      </c>
      <c r="N1484" s="141">
        <f>'SITE 14'!$H$738</f>
        <v>0</v>
      </c>
      <c r="O1484" s="190">
        <f>M1484*N1484*('SITE 1'!$W$4+'SITE 1'!$X$4)</f>
        <v>0</v>
      </c>
      <c r="P1484" s="83"/>
      <c r="Q1484" s="82">
        <f>L1484*K1484</f>
        <v>0</v>
      </c>
      <c r="R1484" s="858">
        <f t="shared" ref="R1484:R1489" si="275">IF(J1484&gt;49,((J1484/18)*K1484*L1484),(((J1484/18)-1)*K1484*L1484))</f>
        <v>0</v>
      </c>
      <c r="S1484" s="82"/>
      <c r="T1484" s="82"/>
      <c r="U1484" s="82"/>
      <c r="V1484" s="82"/>
      <c r="W1484" s="82"/>
      <c r="X1484" s="82"/>
      <c r="Y1484" s="82"/>
      <c r="Z1484" s="82"/>
      <c r="AA1484" s="82"/>
      <c r="AB1484" s="82"/>
      <c r="AC1484" s="82"/>
      <c r="AD1484" s="82"/>
      <c r="AE1484" s="82"/>
      <c r="AF1484" s="82"/>
      <c r="AG1484" s="82"/>
    </row>
    <row r="1485" spans="1:33" ht="13.8" hidden="1" outlineLevel="1" thickBot="1" x14ac:dyDescent="0.3">
      <c r="A1485" s="796"/>
      <c r="B1485" s="796"/>
      <c r="C1485" s="796"/>
      <c r="D1485" s="796"/>
      <c r="E1485" s="796"/>
      <c r="H1485" s="2679"/>
      <c r="I1485" s="152" t="s">
        <v>231</v>
      </c>
      <c r="J1485" s="111">
        <f>'SITE 14'!$D$739</f>
        <v>0</v>
      </c>
      <c r="K1485" s="111">
        <f>'SITE 14'!$E$739</f>
        <v>0</v>
      </c>
      <c r="L1485" s="111">
        <f>'SITE 14'!$F$739</f>
        <v>0</v>
      </c>
      <c r="M1485" s="140">
        <f t="shared" si="274"/>
        <v>0</v>
      </c>
      <c r="N1485" s="154">
        <f>'SITE 14'!$H$739</f>
        <v>0</v>
      </c>
      <c r="O1485" s="190">
        <f>M1485*N1485*('SITE 1'!$W$4+'SITE 1'!$X$4)</f>
        <v>0</v>
      </c>
      <c r="P1485" s="83"/>
      <c r="Q1485" s="82"/>
      <c r="R1485" s="858"/>
      <c r="S1485" s="82"/>
      <c r="T1485" s="82"/>
      <c r="U1485" s="82"/>
      <c r="V1485" s="82"/>
      <c r="W1485" s="82"/>
      <c r="X1485" s="82"/>
      <c r="Y1485" s="82"/>
      <c r="Z1485" s="82"/>
      <c r="AA1485" s="82"/>
      <c r="AB1485" s="82"/>
      <c r="AC1485" s="82"/>
      <c r="AD1485" s="82"/>
      <c r="AE1485" s="82"/>
      <c r="AF1485" s="82"/>
      <c r="AG1485" s="82"/>
    </row>
    <row r="1486" spans="1:33" ht="13.8" outlineLevel="1" thickBot="1" x14ac:dyDescent="0.3">
      <c r="A1486" s="796"/>
      <c r="B1486" s="796"/>
      <c r="C1486" s="796"/>
      <c r="D1486" s="796"/>
      <c r="E1486" s="796"/>
      <c r="H1486" s="2680"/>
      <c r="I1486" s="155" t="s">
        <v>438</v>
      </c>
      <c r="J1486" s="156">
        <f>'SITE 14'!$D$740</f>
        <v>0</v>
      </c>
      <c r="K1486" s="156">
        <f>'SITE 14'!$E$740</f>
        <v>0</v>
      </c>
      <c r="L1486" s="156">
        <f>'SITE 14'!$F$740</f>
        <v>0</v>
      </c>
      <c r="M1486" s="140">
        <f t="shared" si="274"/>
        <v>0</v>
      </c>
      <c r="N1486" s="157">
        <f>'SITE 14'!$H$740</f>
        <v>0</v>
      </c>
      <c r="O1486" s="190">
        <f>M1486*N1486*('SITE 1'!$W$4+'SITE 1'!$X$4)</f>
        <v>0</v>
      </c>
      <c r="P1486" s="83"/>
      <c r="Q1486" s="82">
        <f>L1486*(K1486+0.5)</f>
        <v>0</v>
      </c>
      <c r="R1486" s="858">
        <f t="shared" si="275"/>
        <v>0</v>
      </c>
      <c r="S1486" s="82"/>
      <c r="T1486" s="82"/>
      <c r="U1486" s="82"/>
      <c r="V1486" s="82"/>
      <c r="W1486" s="82"/>
      <c r="X1486" s="82"/>
      <c r="Y1486" s="82"/>
      <c r="Z1486" s="82"/>
      <c r="AA1486" s="82"/>
      <c r="AB1486" s="82"/>
      <c r="AC1486" s="82"/>
      <c r="AD1486" s="82"/>
      <c r="AE1486" s="82"/>
      <c r="AF1486" s="82"/>
      <c r="AG1486" s="82"/>
    </row>
    <row r="1487" spans="1:33" ht="13.8" outlineLevel="1" thickBot="1" x14ac:dyDescent="0.3">
      <c r="A1487" s="796"/>
      <c r="B1487" s="796"/>
      <c r="C1487" s="796"/>
      <c r="D1487" s="796"/>
      <c r="E1487" s="796"/>
      <c r="H1487" s="2678" t="s">
        <v>222</v>
      </c>
      <c r="I1487" s="117" t="s">
        <v>153</v>
      </c>
      <c r="J1487" s="158">
        <f>'SITE 14'!$D$741</f>
        <v>0</v>
      </c>
      <c r="K1487" s="158">
        <f>'SITE 14'!$E$741</f>
        <v>0</v>
      </c>
      <c r="L1487" s="158">
        <f>'SITE 14'!$F$741</f>
        <v>0</v>
      </c>
      <c r="M1487" s="140">
        <f t="shared" si="274"/>
        <v>0</v>
      </c>
      <c r="N1487" s="141">
        <f>'SITE 14'!$H$741</f>
        <v>0</v>
      </c>
      <c r="O1487" s="190">
        <f>M1487*N1487*('SITE 1'!$W$4+'SITE 1'!$X$4)</f>
        <v>0</v>
      </c>
      <c r="P1487" s="83"/>
      <c r="Q1487" s="82">
        <f>L1487*K1487</f>
        <v>0</v>
      </c>
      <c r="R1487" s="858">
        <f t="shared" si="275"/>
        <v>0</v>
      </c>
      <c r="S1487" s="82"/>
      <c r="T1487" s="82"/>
      <c r="U1487" s="82"/>
      <c r="V1487" s="82"/>
      <c r="W1487" s="82"/>
      <c r="X1487" s="82"/>
      <c r="Y1487" s="82"/>
      <c r="Z1487" s="82"/>
      <c r="AA1487" s="82"/>
      <c r="AB1487" s="82"/>
      <c r="AC1487" s="82"/>
      <c r="AD1487" s="82"/>
      <c r="AE1487" s="82"/>
      <c r="AF1487" s="82"/>
      <c r="AG1487" s="82"/>
    </row>
    <row r="1488" spans="1:33" ht="13.8" hidden="1" outlineLevel="1" thickBot="1" x14ac:dyDescent="0.3">
      <c r="A1488" s="796"/>
      <c r="B1488" s="796"/>
      <c r="C1488" s="796"/>
      <c r="D1488" s="796"/>
      <c r="E1488" s="796"/>
      <c r="H1488" s="2679"/>
      <c r="I1488" s="152" t="s">
        <v>231</v>
      </c>
      <c r="J1488" s="125">
        <f>'SITE 14'!$D$742</f>
        <v>0</v>
      </c>
      <c r="K1488" s="125">
        <f>'SITE 14'!$E$742</f>
        <v>0</v>
      </c>
      <c r="L1488" s="125">
        <f>'SITE 14'!$F$742</f>
        <v>0</v>
      </c>
      <c r="M1488" s="140">
        <f t="shared" si="274"/>
        <v>0</v>
      </c>
      <c r="N1488" s="154">
        <f>'SITE 14'!$H$742</f>
        <v>0</v>
      </c>
      <c r="O1488" s="190">
        <f>M1488*N1488*('SITE 1'!$W$4+'SITE 1'!$X$4)</f>
        <v>0</v>
      </c>
      <c r="P1488" s="83"/>
      <c r="Q1488" s="82"/>
      <c r="R1488" s="858"/>
      <c r="S1488" s="82"/>
      <c r="T1488" s="82"/>
      <c r="U1488" s="82"/>
      <c r="V1488" s="82"/>
      <c r="W1488" s="82"/>
      <c r="X1488" s="82"/>
      <c r="Y1488" s="82"/>
      <c r="Z1488" s="82"/>
      <c r="AA1488" s="82"/>
      <c r="AB1488" s="82"/>
      <c r="AC1488" s="82"/>
      <c r="AD1488" s="82"/>
      <c r="AE1488" s="82"/>
      <c r="AF1488" s="82"/>
      <c r="AG1488" s="82"/>
    </row>
    <row r="1489" spans="1:33" ht="13.8" outlineLevel="1" thickBot="1" x14ac:dyDescent="0.3">
      <c r="A1489" s="796"/>
      <c r="B1489" s="796"/>
      <c r="C1489" s="796"/>
      <c r="D1489" s="796"/>
      <c r="E1489" s="796"/>
      <c r="H1489" s="2680"/>
      <c r="I1489" s="142" t="s">
        <v>438</v>
      </c>
      <c r="J1489" s="159">
        <f>'SITE 14'!$D$743</f>
        <v>0</v>
      </c>
      <c r="K1489" s="159">
        <f>'SITE 14'!$E$743</f>
        <v>0</v>
      </c>
      <c r="L1489" s="159">
        <f>'SITE 14'!$F$743</f>
        <v>0</v>
      </c>
      <c r="M1489" s="140">
        <f t="shared" si="274"/>
        <v>0</v>
      </c>
      <c r="N1489" s="144">
        <f>'SITE 14'!$H$743</f>
        <v>0</v>
      </c>
      <c r="O1489" s="190">
        <f>M1489*N1489*('SITE 1'!$W$4+'SITE 1'!$X$4)</f>
        <v>0</v>
      </c>
      <c r="P1489" s="83"/>
      <c r="Q1489" s="82">
        <f>L1489*(K1489+0.5)</f>
        <v>0</v>
      </c>
      <c r="R1489" s="858">
        <f t="shared" si="275"/>
        <v>0</v>
      </c>
      <c r="S1489" s="82"/>
      <c r="T1489" s="82"/>
      <c r="U1489" s="82"/>
      <c r="V1489" s="82"/>
      <c r="W1489" s="82"/>
      <c r="X1489" s="82"/>
      <c r="Y1489" s="82"/>
      <c r="Z1489" s="82"/>
      <c r="AA1489" s="82"/>
      <c r="AB1489" s="82"/>
      <c r="AC1489" s="82"/>
      <c r="AD1489" s="82"/>
      <c r="AE1489" s="82"/>
      <c r="AF1489" s="82"/>
      <c r="AG1489" s="82"/>
    </row>
    <row r="1490" spans="1:33" ht="13.8" outlineLevel="1" thickBot="1" x14ac:dyDescent="0.3">
      <c r="A1490" s="796"/>
      <c r="B1490" s="796"/>
      <c r="C1490" s="796"/>
      <c r="D1490" s="796"/>
      <c r="E1490" s="796"/>
      <c r="H1490" s="2681" t="s">
        <v>14</v>
      </c>
      <c r="I1490" s="2682"/>
      <c r="J1490" s="148">
        <f>MAX(J1484:J1489)</f>
        <v>0</v>
      </c>
      <c r="K1490" s="148">
        <f>'SITE 14'!$E$744</f>
        <v>0</v>
      </c>
      <c r="L1490" s="148">
        <f>'SITE 14'!$F$744</f>
        <v>0</v>
      </c>
      <c r="M1490" s="148">
        <f>SUM(M1484:M1489)</f>
        <v>0</v>
      </c>
      <c r="N1490" s="160" t="e">
        <f>'SITE 14'!$H$744</f>
        <v>#DIV/0!</v>
      </c>
      <c r="O1490" s="194">
        <f>SUM(O1484:O1489)</f>
        <v>0</v>
      </c>
      <c r="P1490" s="83">
        <f>(J1490/18)*470</f>
        <v>0</v>
      </c>
      <c r="Q1490" s="93">
        <f>SUM(Q1484:Q1489)</f>
        <v>0</v>
      </c>
      <c r="R1490" s="93">
        <f>SUM(R1484:R1489)</f>
        <v>0</v>
      </c>
      <c r="S1490" s="93">
        <f>'SITE 14'!$C$761</f>
        <v>0</v>
      </c>
      <c r="T1490" s="93" t="e">
        <f>'SITE 14'!$D$761</f>
        <v>#DIV/0!</v>
      </c>
      <c r="U1490" s="93">
        <f>'SITE 14'!$E$761</f>
        <v>0</v>
      </c>
      <c r="V1490" s="93">
        <f>'SITE 14'!$C$779</f>
        <v>0</v>
      </c>
      <c r="W1490" s="93" t="e">
        <f>'SITE 14'!$D$779</f>
        <v>#DIV/0!</v>
      </c>
      <c r="X1490" s="93">
        <f>'SITE 14'!$E$779</f>
        <v>0</v>
      </c>
      <c r="Y1490" s="93">
        <f>'SITE 14'!$C$755</f>
        <v>0</v>
      </c>
      <c r="Z1490" s="93" t="e">
        <f>'SITE 14'!$D$755</f>
        <v>#DIV/0!</v>
      </c>
      <c r="AA1490" s="93">
        <f>'SITE 14'!$E$755</f>
        <v>0</v>
      </c>
      <c r="AB1490" s="93">
        <f>'SITE 14'!$C$785</f>
        <v>0</v>
      </c>
      <c r="AC1490" s="93" t="e">
        <f>'SITE 14'!$D$785</f>
        <v>#DIV/0!</v>
      </c>
      <c r="AD1490" s="93">
        <f>'SITE 14'!$E$785</f>
        <v>0</v>
      </c>
      <c r="AE1490" s="93">
        <f>'SITE 14'!$C$793</f>
        <v>0</v>
      </c>
      <c r="AF1490" s="93" t="e">
        <f>'SITE 14'!$D$793</f>
        <v>#DIV/0!</v>
      </c>
      <c r="AG1490" s="93">
        <f>'SITE 14'!$E$793</f>
        <v>0</v>
      </c>
    </row>
    <row r="1491" spans="1:33" outlineLevel="1" x14ac:dyDescent="0.25">
      <c r="A1491" s="796"/>
      <c r="B1491" s="796"/>
      <c r="C1491" s="796"/>
      <c r="D1491" s="796"/>
      <c r="E1491" s="796"/>
    </row>
    <row r="1492" spans="1:33" outlineLevel="1" x14ac:dyDescent="0.25">
      <c r="A1492" s="796"/>
      <c r="B1492" s="796"/>
      <c r="C1492" s="796"/>
      <c r="D1492" s="796"/>
      <c r="E1492" s="796"/>
    </row>
    <row r="1493" spans="1:33" ht="39.6" outlineLevel="1" x14ac:dyDescent="0.25">
      <c r="A1493" s="796"/>
      <c r="B1493" s="796"/>
      <c r="C1493" s="796"/>
      <c r="D1493" s="796"/>
      <c r="E1493" s="796"/>
      <c r="H1493" s="104" t="str">
        <f>'SITE 15'!$B$733</f>
        <v xml:space="preserve">APS 6/11 ANS </v>
      </c>
      <c r="I1493" s="83" t="s">
        <v>286</v>
      </c>
      <c r="J1493" s="83" t="s">
        <v>285</v>
      </c>
      <c r="K1493" s="83" t="s">
        <v>284</v>
      </c>
      <c r="L1493" s="83" t="s">
        <v>287</v>
      </c>
      <c r="M1493" s="83" t="s">
        <v>298</v>
      </c>
      <c r="N1493" s="83" t="s">
        <v>289</v>
      </c>
      <c r="O1493" s="83" t="s">
        <v>309</v>
      </c>
      <c r="P1493" s="83" t="s">
        <v>288</v>
      </c>
    </row>
    <row r="1494" spans="1:33" ht="13.8" outlineLevel="1" thickBot="1" x14ac:dyDescent="0.3">
      <c r="A1494" s="796"/>
      <c r="B1494" s="796"/>
      <c r="C1494" s="796"/>
      <c r="D1494" s="796"/>
      <c r="E1494" s="796"/>
      <c r="H1494" s="104" t="str">
        <f>'SITE 15'!$H$733</f>
        <v>SITE 15</v>
      </c>
      <c r="I1494" s="103">
        <f>'SITE 15'!$O$823</f>
        <v>0</v>
      </c>
      <c r="J1494" s="103">
        <f>'SITE 15'!$O$847</f>
        <v>0</v>
      </c>
      <c r="K1494" s="103">
        <f>'SITE 15'!$O$804</f>
        <v>0</v>
      </c>
      <c r="L1494" s="103">
        <f>'SITE 15'!$O$804-'SITE 15'!$O$786</f>
        <v>0</v>
      </c>
      <c r="M1494" s="103">
        <f>'SITE 15'!$O$804-'SITE 15'!$O$786+'SITE 15'!$E$793</f>
        <v>0</v>
      </c>
      <c r="N1494" s="103"/>
      <c r="O1494" s="103"/>
      <c r="P1494" s="103"/>
    </row>
    <row r="1495" spans="1:33" ht="40.200000000000003" outlineLevel="1" thickBot="1" x14ac:dyDescent="0.3">
      <c r="A1495" s="796"/>
      <c r="B1495" s="796"/>
      <c r="C1495" s="796"/>
      <c r="D1495" s="796"/>
      <c r="E1495" s="796"/>
      <c r="H1495" s="2676" t="s">
        <v>224</v>
      </c>
      <c r="I1495" s="2677"/>
      <c r="J1495" s="137" t="s">
        <v>225</v>
      </c>
      <c r="K1495" s="137" t="s">
        <v>152</v>
      </c>
      <c r="L1495" s="137" t="s">
        <v>228</v>
      </c>
      <c r="M1495" s="137" t="s">
        <v>178</v>
      </c>
      <c r="N1495" s="138" t="s">
        <v>2</v>
      </c>
      <c r="O1495" s="177" t="s">
        <v>525</v>
      </c>
      <c r="P1495" s="86" t="s">
        <v>332</v>
      </c>
      <c r="Q1495" s="86" t="s">
        <v>291</v>
      </c>
      <c r="R1495" s="86" t="s">
        <v>292</v>
      </c>
      <c r="S1495" s="81" t="s">
        <v>293</v>
      </c>
      <c r="T1495" s="81" t="s">
        <v>299</v>
      </c>
      <c r="U1495" s="81" t="s">
        <v>300</v>
      </c>
      <c r="V1495" s="81" t="s">
        <v>294</v>
      </c>
      <c r="W1495" s="81" t="s">
        <v>301</v>
      </c>
      <c r="X1495" s="81" t="s">
        <v>302</v>
      </c>
      <c r="Y1495" s="81" t="s">
        <v>296</v>
      </c>
      <c r="Z1495" s="81" t="s">
        <v>303</v>
      </c>
      <c r="AA1495" s="81" t="s">
        <v>304</v>
      </c>
      <c r="AB1495" s="81" t="s">
        <v>297</v>
      </c>
      <c r="AC1495" s="81" t="s">
        <v>305</v>
      </c>
      <c r="AD1495" s="81" t="s">
        <v>306</v>
      </c>
      <c r="AE1495" s="81" t="s">
        <v>295</v>
      </c>
      <c r="AF1495" s="81" t="s">
        <v>307</v>
      </c>
      <c r="AG1495" s="81" t="s">
        <v>308</v>
      </c>
    </row>
    <row r="1496" spans="1:33" ht="13.8" outlineLevel="1" thickBot="1" x14ac:dyDescent="0.3">
      <c r="A1496" s="796"/>
      <c r="B1496" s="796"/>
      <c r="C1496" s="796"/>
      <c r="D1496" s="796"/>
      <c r="E1496" s="796"/>
      <c r="H1496" s="2678" t="s">
        <v>221</v>
      </c>
      <c r="I1496" s="117" t="s">
        <v>153</v>
      </c>
      <c r="J1496" s="139">
        <f>'SITE 15'!$D$738</f>
        <v>0</v>
      </c>
      <c r="K1496" s="139">
        <f>'SITE 15'!$E$738</f>
        <v>0</v>
      </c>
      <c r="L1496" s="139">
        <f>'SITE 15'!$F$738</f>
        <v>0</v>
      </c>
      <c r="M1496" s="140">
        <f t="shared" ref="M1496:M1501" si="276">J1496*K1496*L1496</f>
        <v>0</v>
      </c>
      <c r="N1496" s="141">
        <f>'SITE 15'!$H$738</f>
        <v>0</v>
      </c>
      <c r="O1496" s="190">
        <f>M1496*N1496*('SITE 1'!$W$4+'SITE 1'!$X$4)</f>
        <v>0</v>
      </c>
      <c r="P1496" s="83"/>
      <c r="Q1496" s="82">
        <f>L1496*K1496</f>
        <v>0</v>
      </c>
      <c r="R1496" s="858">
        <f t="shared" ref="R1496:R1501" si="277">IF(J1496&gt;49,((J1496/18)*K1496*L1496),(((J1496/18)-1)*K1496*L1496))</f>
        <v>0</v>
      </c>
      <c r="S1496" s="82"/>
      <c r="T1496" s="82"/>
      <c r="U1496" s="82"/>
      <c r="V1496" s="82"/>
      <c r="W1496" s="82"/>
      <c r="X1496" s="82"/>
      <c r="Y1496" s="82"/>
      <c r="Z1496" s="82"/>
      <c r="AA1496" s="82"/>
      <c r="AB1496" s="82"/>
      <c r="AC1496" s="82"/>
      <c r="AD1496" s="82"/>
      <c r="AE1496" s="82"/>
      <c r="AF1496" s="82"/>
      <c r="AG1496" s="82"/>
    </row>
    <row r="1497" spans="1:33" ht="13.8" hidden="1" outlineLevel="1" thickBot="1" x14ac:dyDescent="0.3">
      <c r="A1497" s="796"/>
      <c r="B1497" s="796"/>
      <c r="C1497" s="796"/>
      <c r="D1497" s="796"/>
      <c r="E1497" s="796"/>
      <c r="H1497" s="2679"/>
      <c r="I1497" s="152" t="s">
        <v>231</v>
      </c>
      <c r="J1497" s="111">
        <f>'SITE 15'!$D$739</f>
        <v>0</v>
      </c>
      <c r="K1497" s="111">
        <f>'SITE 15'!$E$739</f>
        <v>0</v>
      </c>
      <c r="L1497" s="111">
        <f>'SITE 15'!$F$739</f>
        <v>0</v>
      </c>
      <c r="M1497" s="140">
        <f t="shared" si="276"/>
        <v>0</v>
      </c>
      <c r="N1497" s="154">
        <f>'SITE 15'!$H$739</f>
        <v>0</v>
      </c>
      <c r="O1497" s="190">
        <f>M1497*N1497*('SITE 1'!$W$4+'SITE 1'!$X$4)</f>
        <v>0</v>
      </c>
      <c r="P1497" s="83"/>
      <c r="Q1497" s="82"/>
      <c r="R1497" s="858"/>
      <c r="S1497" s="82"/>
      <c r="T1497" s="82"/>
      <c r="U1497" s="82"/>
      <c r="V1497" s="82"/>
      <c r="W1497" s="82"/>
      <c r="X1497" s="82"/>
      <c r="Y1497" s="82"/>
      <c r="Z1497" s="82"/>
      <c r="AA1497" s="82"/>
      <c r="AB1497" s="82"/>
      <c r="AC1497" s="82"/>
      <c r="AD1497" s="82"/>
      <c r="AE1497" s="82"/>
      <c r="AF1497" s="82"/>
      <c r="AG1497" s="82"/>
    </row>
    <row r="1498" spans="1:33" ht="13.8" outlineLevel="1" thickBot="1" x14ac:dyDescent="0.3">
      <c r="A1498" s="796"/>
      <c r="B1498" s="796"/>
      <c r="C1498" s="796"/>
      <c r="D1498" s="796"/>
      <c r="E1498" s="796"/>
      <c r="H1498" s="2680"/>
      <c r="I1498" s="155" t="s">
        <v>438</v>
      </c>
      <c r="J1498" s="156">
        <f>'SITE 15'!$D$740</f>
        <v>0</v>
      </c>
      <c r="K1498" s="156">
        <f>'SITE 15'!$E$740</f>
        <v>0</v>
      </c>
      <c r="L1498" s="156">
        <f>'SITE 15'!$F$740</f>
        <v>0</v>
      </c>
      <c r="M1498" s="140">
        <f t="shared" si="276"/>
        <v>0</v>
      </c>
      <c r="N1498" s="157">
        <f>'SITE 15'!$H$740</f>
        <v>0</v>
      </c>
      <c r="O1498" s="190">
        <f>M1498*N1498*('SITE 1'!$W$4+'SITE 1'!$X$4)</f>
        <v>0</v>
      </c>
      <c r="P1498" s="83"/>
      <c r="Q1498" s="82">
        <f>L1498*(K1498+0.5)</f>
        <v>0</v>
      </c>
      <c r="R1498" s="858">
        <f t="shared" si="277"/>
        <v>0</v>
      </c>
      <c r="S1498" s="82"/>
      <c r="T1498" s="82"/>
      <c r="U1498" s="82"/>
      <c r="V1498" s="82"/>
      <c r="W1498" s="82"/>
      <c r="X1498" s="82"/>
      <c r="Y1498" s="82"/>
      <c r="Z1498" s="82"/>
      <c r="AA1498" s="82"/>
      <c r="AB1498" s="82"/>
      <c r="AC1498" s="82"/>
      <c r="AD1498" s="82"/>
      <c r="AE1498" s="82"/>
      <c r="AF1498" s="82"/>
      <c r="AG1498" s="82"/>
    </row>
    <row r="1499" spans="1:33" ht="13.8" outlineLevel="1" thickBot="1" x14ac:dyDescent="0.3">
      <c r="A1499" s="796"/>
      <c r="B1499" s="796"/>
      <c r="C1499" s="796"/>
      <c r="D1499" s="796"/>
      <c r="E1499" s="796"/>
      <c r="H1499" s="2678" t="s">
        <v>222</v>
      </c>
      <c r="I1499" s="117" t="s">
        <v>153</v>
      </c>
      <c r="J1499" s="158">
        <f>'SITE 15'!$D$741</f>
        <v>0</v>
      </c>
      <c r="K1499" s="158">
        <f>'SITE 15'!$E$741</f>
        <v>0</v>
      </c>
      <c r="L1499" s="158">
        <f>'SITE 15'!$F$741</f>
        <v>0</v>
      </c>
      <c r="M1499" s="140">
        <f t="shared" si="276"/>
        <v>0</v>
      </c>
      <c r="N1499" s="141">
        <f>'SITE 15'!$H$741</f>
        <v>0</v>
      </c>
      <c r="O1499" s="190">
        <f>M1499*N1499*('SITE 1'!$W$4+'SITE 1'!$X$4)</f>
        <v>0</v>
      </c>
      <c r="P1499" s="83"/>
      <c r="Q1499" s="82">
        <f>L1499*K1499</f>
        <v>0</v>
      </c>
      <c r="R1499" s="858">
        <f t="shared" si="277"/>
        <v>0</v>
      </c>
      <c r="S1499" s="82"/>
      <c r="T1499" s="82"/>
      <c r="U1499" s="82"/>
      <c r="V1499" s="82"/>
      <c r="W1499" s="82"/>
      <c r="X1499" s="82"/>
      <c r="Y1499" s="82"/>
      <c r="Z1499" s="82"/>
      <c r="AA1499" s="82"/>
      <c r="AB1499" s="82"/>
      <c r="AC1499" s="82"/>
      <c r="AD1499" s="82"/>
      <c r="AE1499" s="82"/>
      <c r="AF1499" s="82"/>
      <c r="AG1499" s="82"/>
    </row>
    <row r="1500" spans="1:33" ht="21" hidden="1" customHeight="1" outlineLevel="1" thickBot="1" x14ac:dyDescent="0.3">
      <c r="A1500" s="796"/>
      <c r="B1500" s="796"/>
      <c r="C1500" s="796"/>
      <c r="D1500" s="796"/>
      <c r="E1500" s="796"/>
      <c r="H1500" s="2679"/>
      <c r="I1500" s="152" t="s">
        <v>231</v>
      </c>
      <c r="J1500" s="125">
        <f>'SITE 15'!$D$742</f>
        <v>0</v>
      </c>
      <c r="K1500" s="125">
        <f>'SITE 15'!$E$742</f>
        <v>0</v>
      </c>
      <c r="L1500" s="125">
        <f>'SITE 15'!$F$742</f>
        <v>0</v>
      </c>
      <c r="M1500" s="140">
        <f t="shared" si="276"/>
        <v>0</v>
      </c>
      <c r="N1500" s="154">
        <f>'SITE 15'!$H$742</f>
        <v>0</v>
      </c>
      <c r="O1500" s="190">
        <f>M1500*N1500*('SITE 1'!$W$4+'SITE 1'!$X$4)</f>
        <v>0</v>
      </c>
      <c r="P1500" s="83"/>
      <c r="Q1500" s="82"/>
      <c r="R1500" s="858"/>
      <c r="S1500" s="82"/>
      <c r="T1500" s="82"/>
      <c r="U1500" s="82"/>
      <c r="V1500" s="82"/>
      <c r="W1500" s="82"/>
      <c r="X1500" s="82"/>
      <c r="Y1500" s="82"/>
      <c r="Z1500" s="82"/>
      <c r="AA1500" s="82"/>
      <c r="AB1500" s="82"/>
      <c r="AC1500" s="82"/>
      <c r="AD1500" s="82"/>
      <c r="AE1500" s="82"/>
      <c r="AF1500" s="82"/>
      <c r="AG1500" s="82"/>
    </row>
    <row r="1501" spans="1:33" ht="13.8" outlineLevel="1" thickBot="1" x14ac:dyDescent="0.3">
      <c r="A1501" s="796"/>
      <c r="B1501" s="796"/>
      <c r="C1501" s="796"/>
      <c r="D1501" s="796"/>
      <c r="E1501" s="796"/>
      <c r="H1501" s="2680"/>
      <c r="I1501" s="142" t="s">
        <v>438</v>
      </c>
      <c r="J1501" s="159">
        <f>'SITE 15'!$D$743</f>
        <v>0</v>
      </c>
      <c r="K1501" s="159">
        <f>'SITE 15'!$E$743</f>
        <v>0</v>
      </c>
      <c r="L1501" s="159">
        <f>'SITE 15'!$F$743</f>
        <v>0</v>
      </c>
      <c r="M1501" s="140">
        <f t="shared" si="276"/>
        <v>0</v>
      </c>
      <c r="N1501" s="144">
        <f>'SITE 15'!$H$743</f>
        <v>0</v>
      </c>
      <c r="O1501" s="190">
        <f>M1501*N1501*('SITE 1'!$W$4+'SITE 1'!$X$4)</f>
        <v>0</v>
      </c>
      <c r="P1501" s="83"/>
      <c r="Q1501" s="82">
        <f>L1501*(K1501+0.5)</f>
        <v>0</v>
      </c>
      <c r="R1501" s="858">
        <f t="shared" si="277"/>
        <v>0</v>
      </c>
      <c r="S1501" s="82"/>
      <c r="T1501" s="82"/>
      <c r="U1501" s="82"/>
      <c r="V1501" s="82"/>
      <c r="W1501" s="82"/>
      <c r="X1501" s="82"/>
      <c r="Y1501" s="82"/>
      <c r="Z1501" s="82"/>
      <c r="AA1501" s="82"/>
      <c r="AB1501" s="82"/>
      <c r="AC1501" s="82"/>
      <c r="AD1501" s="82"/>
      <c r="AE1501" s="82"/>
      <c r="AF1501" s="82"/>
      <c r="AG1501" s="82"/>
    </row>
    <row r="1502" spans="1:33" ht="13.8" outlineLevel="1" thickBot="1" x14ac:dyDescent="0.3">
      <c r="A1502" s="796"/>
      <c r="B1502" s="796"/>
      <c r="C1502" s="796"/>
      <c r="D1502" s="796"/>
      <c r="E1502" s="796"/>
      <c r="H1502" s="2681" t="s">
        <v>14</v>
      </c>
      <c r="I1502" s="2682"/>
      <c r="J1502" s="148">
        <f>MAX(J1496:J1501)</f>
        <v>0</v>
      </c>
      <c r="K1502" s="148">
        <f>'SITE 15'!$E$744</f>
        <v>0</v>
      </c>
      <c r="L1502" s="148">
        <f>'SITE 15'!$F$744</f>
        <v>0</v>
      </c>
      <c r="M1502" s="148">
        <f>SUM(M1496:M1501)</f>
        <v>0</v>
      </c>
      <c r="N1502" s="160" t="e">
        <v>#REF!</v>
      </c>
      <c r="O1502" s="194">
        <f>SUM(O1496:O1501)</f>
        <v>0</v>
      </c>
      <c r="P1502" s="83">
        <f>(J1502/18)*470</f>
        <v>0</v>
      </c>
      <c r="Q1502" s="93">
        <f>SUM(Q1496:Q1501)</f>
        <v>0</v>
      </c>
      <c r="R1502" s="93">
        <f>SUM(R1496:R1501)</f>
        <v>0</v>
      </c>
      <c r="S1502" s="93">
        <f>'SITE 15'!$C$761</f>
        <v>0</v>
      </c>
      <c r="T1502" s="93" t="e">
        <f>'SITE 15'!$D$761</f>
        <v>#DIV/0!</v>
      </c>
      <c r="U1502" s="93">
        <f>'SITE 15'!$E$761</f>
        <v>0</v>
      </c>
      <c r="V1502" s="93">
        <f>'SITE 15'!$C$779</f>
        <v>0</v>
      </c>
      <c r="W1502" s="93" t="e">
        <f>'SITE 15'!$D$779</f>
        <v>#DIV/0!</v>
      </c>
      <c r="X1502" s="93">
        <f>'SITE 15'!$E$779</f>
        <v>0</v>
      </c>
      <c r="Y1502" s="93">
        <f>'SITE 15'!$C$755</f>
        <v>0</v>
      </c>
      <c r="Z1502" s="93" t="e">
        <f>'SITE 15'!$D$755</f>
        <v>#DIV/0!</v>
      </c>
      <c r="AA1502" s="93">
        <f>'SITE 15'!$E$755</f>
        <v>0</v>
      </c>
      <c r="AB1502" s="93">
        <f>'SITE 15'!$C$785</f>
        <v>0</v>
      </c>
      <c r="AC1502" s="93" t="e">
        <f>'SITE 15'!$D$785</f>
        <v>#DIV/0!</v>
      </c>
      <c r="AD1502" s="93">
        <f>'SITE 15'!$E$785</f>
        <v>0</v>
      </c>
      <c r="AE1502" s="93">
        <f>'SITE 15'!$C$793</f>
        <v>0</v>
      </c>
      <c r="AF1502" s="93" t="e">
        <f>'SITE 15'!$D$793</f>
        <v>#DIV/0!</v>
      </c>
      <c r="AG1502" s="93">
        <f>'SITE 15'!$E$793</f>
        <v>0</v>
      </c>
    </row>
    <row r="1503" spans="1:33" outlineLevel="1" x14ac:dyDescent="0.25">
      <c r="A1503" s="796"/>
      <c r="B1503" s="796"/>
      <c r="C1503" s="796"/>
      <c r="D1503" s="796"/>
      <c r="E1503" s="796"/>
    </row>
    <row r="1504" spans="1:33" ht="13.8" outlineLevel="1" thickBot="1" x14ac:dyDescent="0.3">
      <c r="A1504" s="796"/>
      <c r="B1504" s="796"/>
      <c r="C1504" s="796"/>
      <c r="D1504" s="796"/>
      <c r="E1504" s="796"/>
    </row>
    <row r="1505" spans="1:34" ht="38.25" customHeight="1" x14ac:dyDescent="0.25">
      <c r="A1505" s="2704" t="str">
        <f>H1505</f>
        <v xml:space="preserve">APS 6/11 ANS </v>
      </c>
      <c r="B1505" s="2704"/>
      <c r="C1505" s="2704"/>
      <c r="D1505" s="2704"/>
      <c r="E1505" s="2704"/>
      <c r="H1505" s="104" t="s">
        <v>156</v>
      </c>
      <c r="I1505" s="83" t="s">
        <v>286</v>
      </c>
      <c r="J1505" s="83" t="s">
        <v>285</v>
      </c>
      <c r="K1505" s="83" t="s">
        <v>284</v>
      </c>
      <c r="L1505" s="83" t="s">
        <v>287</v>
      </c>
      <c r="M1505" s="83" t="s">
        <v>298</v>
      </c>
      <c r="N1505" s="83" t="s">
        <v>289</v>
      </c>
      <c r="O1505" s="83" t="s">
        <v>309</v>
      </c>
      <c r="P1505" s="83" t="s">
        <v>288</v>
      </c>
    </row>
    <row r="1506" spans="1:34" ht="33" x14ac:dyDescent="0.25">
      <c r="A1506" s="2701" t="str">
        <f>$A$2</f>
        <v>ANALYSE</v>
      </c>
      <c r="B1506" s="2701"/>
      <c r="C1506" s="833">
        <f>$C$2</f>
        <v>0</v>
      </c>
      <c r="D1506" s="796"/>
      <c r="E1506" s="796"/>
      <c r="H1506" s="185" t="s">
        <v>165</v>
      </c>
      <c r="I1506" s="195">
        <f>I1434+I1423+I1412+I1401+I1390+I1379+I1368+I1357+I1346+I1335+I1446+I1458+I1470+I1482+I1494</f>
        <v>0</v>
      </c>
      <c r="J1506" s="195">
        <f>J1434+J1423+J1412+J1401+J1390+J1379+J1368+J1357+J1346+J1335+J1446+J1458+J1470+J1482+J1494</f>
        <v>0</v>
      </c>
      <c r="K1506" s="195">
        <f>K1434+K1423+K1412+K1401+K1390+K1379+K1368+K1357+K1346+K1335+K1446+K1458+K1470+K1482+K1494</f>
        <v>0</v>
      </c>
      <c r="L1506" s="195">
        <f>L1434+L1423+L1412+L1401+L1390+L1379+L1368+L1357+L1346+L1335+L1446+L1458+L1470+L1482+L1494</f>
        <v>0</v>
      </c>
      <c r="M1506" s="195">
        <f>M1434+M1423+M1412+M1401+M1390+M1379+M1368+M1357+M1346+M1335+M1446+M1458+M1470+M1482+M1494</f>
        <v>0</v>
      </c>
      <c r="N1506" s="178"/>
      <c r="O1506" s="178"/>
      <c r="P1506" s="103"/>
    </row>
    <row r="1507" spans="1:34" ht="40.200000000000003" thickBot="1" x14ac:dyDescent="0.3">
      <c r="A1507" s="2702" t="str">
        <f>$A$8</f>
        <v>ASSOCIATION</v>
      </c>
      <c r="B1507" s="2702"/>
      <c r="C1507" s="2702"/>
      <c r="D1507" s="2702"/>
      <c r="E1507" s="2702"/>
      <c r="H1507" s="2693" t="s">
        <v>224</v>
      </c>
      <c r="I1507" s="2693"/>
      <c r="J1507" s="152" t="s">
        <v>225</v>
      </c>
      <c r="K1507" s="152" t="s">
        <v>152</v>
      </c>
      <c r="L1507" s="152" t="s">
        <v>228</v>
      </c>
      <c r="M1507" s="791" t="s">
        <v>178</v>
      </c>
      <c r="N1507" s="179" t="s">
        <v>2</v>
      </c>
      <c r="O1507" s="179" t="s">
        <v>3</v>
      </c>
      <c r="P1507" s="86" t="s">
        <v>332</v>
      </c>
      <c r="Q1507" s="86" t="s">
        <v>291</v>
      </c>
      <c r="R1507" s="86" t="s">
        <v>292</v>
      </c>
      <c r="S1507" s="81" t="s">
        <v>293</v>
      </c>
      <c r="T1507" s="81" t="s">
        <v>299</v>
      </c>
      <c r="U1507" s="81" t="s">
        <v>300</v>
      </c>
      <c r="V1507" s="81" t="s">
        <v>294</v>
      </c>
      <c r="W1507" s="81" t="s">
        <v>301</v>
      </c>
      <c r="X1507" s="81" t="s">
        <v>302</v>
      </c>
      <c r="Y1507" s="81" t="s">
        <v>296</v>
      </c>
      <c r="Z1507" s="81" t="s">
        <v>303</v>
      </c>
      <c r="AA1507" s="81" t="s">
        <v>304</v>
      </c>
      <c r="AB1507" s="81" t="s">
        <v>297</v>
      </c>
      <c r="AC1507" s="81" t="s">
        <v>305</v>
      </c>
      <c r="AD1507" s="81" t="s">
        <v>306</v>
      </c>
      <c r="AE1507" s="81" t="s">
        <v>295</v>
      </c>
      <c r="AF1507" s="81" t="s">
        <v>307</v>
      </c>
      <c r="AG1507" s="81" t="s">
        <v>308</v>
      </c>
    </row>
    <row r="1508" spans="1:34" x14ac:dyDescent="0.25">
      <c r="A1508" s="796"/>
      <c r="B1508" s="796"/>
      <c r="C1508" s="796"/>
      <c r="D1508" s="796"/>
      <c r="E1508" s="796"/>
      <c r="H1508" s="2691" t="s">
        <v>221</v>
      </c>
      <c r="I1508" s="117" t="s">
        <v>153</v>
      </c>
      <c r="J1508" s="93">
        <f t="shared" ref="J1508:M1514" si="278">J1436+J1425+J1414+J1403+J1392+J1381+J1370+J1359+J1348+J1337+J1448+J1460+J1472+J1484+J1496</f>
        <v>0</v>
      </c>
      <c r="K1508" s="93">
        <f t="shared" si="278"/>
        <v>0</v>
      </c>
      <c r="L1508" s="887">
        <f t="shared" si="278"/>
        <v>0</v>
      </c>
      <c r="M1508" s="792">
        <f t="shared" si="278"/>
        <v>0</v>
      </c>
      <c r="N1508" s="154"/>
      <c r="O1508" s="181"/>
      <c r="P1508" s="83"/>
      <c r="Q1508" s="93">
        <f t="shared" ref="Q1508:R1513" si="279">Q1436+Q1425+Q1414+Q1403+Q1392+Q1381+Q1370+Q1359+Q1348+Q1337+Q1448+Q1460+Q1472+Q1484+Q1496</f>
        <v>0</v>
      </c>
      <c r="R1508" s="859">
        <f t="shared" si="279"/>
        <v>0</v>
      </c>
      <c r="S1508" s="82"/>
      <c r="T1508" s="82"/>
      <c r="U1508" s="82"/>
      <c r="V1508" s="82"/>
      <c r="W1508" s="82"/>
      <c r="X1508" s="82"/>
      <c r="Y1508" s="82"/>
      <c r="Z1508" s="82"/>
      <c r="AA1508" s="82"/>
      <c r="AB1508" s="82"/>
      <c r="AC1508" s="82"/>
      <c r="AD1508" s="82"/>
      <c r="AE1508" s="82"/>
      <c r="AF1508" s="82"/>
      <c r="AG1508" s="82"/>
    </row>
    <row r="1509" spans="1:34" x14ac:dyDescent="0.25">
      <c r="A1509" s="796"/>
      <c r="B1509" s="796"/>
      <c r="C1509" s="796"/>
      <c r="D1509" s="796"/>
      <c r="E1509" s="796"/>
      <c r="H1509" s="2691"/>
      <c r="I1509" s="152" t="s">
        <v>231</v>
      </c>
      <c r="J1509" s="93">
        <f t="shared" si="278"/>
        <v>0</v>
      </c>
      <c r="K1509" s="93">
        <f t="shared" si="278"/>
        <v>0</v>
      </c>
      <c r="L1509" s="887">
        <f t="shared" si="278"/>
        <v>0</v>
      </c>
      <c r="M1509" s="792">
        <f t="shared" si="278"/>
        <v>0</v>
      </c>
      <c r="N1509" s="154"/>
      <c r="O1509" s="181"/>
      <c r="P1509" s="83"/>
      <c r="Q1509" s="93">
        <f t="shared" si="279"/>
        <v>0</v>
      </c>
      <c r="R1509" s="859">
        <f t="shared" si="279"/>
        <v>0</v>
      </c>
      <c r="S1509" s="82"/>
      <c r="T1509" s="82"/>
      <c r="U1509" s="82"/>
      <c r="V1509" s="82"/>
      <c r="W1509" s="82"/>
      <c r="X1509" s="82"/>
      <c r="Y1509" s="82"/>
      <c r="Z1509" s="82"/>
      <c r="AA1509" s="82"/>
      <c r="AB1509" s="82"/>
      <c r="AC1509" s="82"/>
      <c r="AD1509" s="82"/>
      <c r="AE1509" s="82"/>
      <c r="AF1509" s="82"/>
      <c r="AG1509" s="82"/>
    </row>
    <row r="1510" spans="1:34" ht="13.8" thickBot="1" x14ac:dyDescent="0.3">
      <c r="A1510" s="796"/>
      <c r="B1510" s="796"/>
      <c r="C1510" s="796"/>
      <c r="D1510" s="796"/>
      <c r="E1510" s="796"/>
      <c r="H1510" s="2691"/>
      <c r="I1510" s="155" t="s">
        <v>438</v>
      </c>
      <c r="J1510" s="93">
        <f t="shared" si="278"/>
        <v>0</v>
      </c>
      <c r="K1510" s="93">
        <f t="shared" si="278"/>
        <v>0</v>
      </c>
      <c r="L1510" s="887">
        <f t="shared" si="278"/>
        <v>0</v>
      </c>
      <c r="M1510" s="792">
        <f t="shared" si="278"/>
        <v>0</v>
      </c>
      <c r="N1510" s="154"/>
      <c r="O1510" s="181"/>
      <c r="P1510" s="83"/>
      <c r="Q1510" s="93">
        <f t="shared" si="279"/>
        <v>0</v>
      </c>
      <c r="R1510" s="859">
        <f t="shared" si="279"/>
        <v>0</v>
      </c>
      <c r="S1510" s="82"/>
      <c r="T1510" s="82"/>
      <c r="U1510" s="82"/>
      <c r="V1510" s="82"/>
      <c r="W1510" s="82"/>
      <c r="X1510" s="82"/>
      <c r="Y1510" s="82"/>
      <c r="Z1510" s="82"/>
      <c r="AA1510" s="82"/>
      <c r="AB1510" s="82"/>
      <c r="AC1510" s="82"/>
      <c r="AD1510" s="82"/>
      <c r="AE1510" s="82"/>
      <c r="AF1510" s="82"/>
      <c r="AG1510" s="82"/>
    </row>
    <row r="1511" spans="1:34" x14ac:dyDescent="0.25">
      <c r="A1511" s="796"/>
      <c r="B1511" s="796"/>
      <c r="C1511" s="796"/>
      <c r="D1511" s="796"/>
      <c r="E1511" s="796"/>
      <c r="H1511" s="2691" t="s">
        <v>222</v>
      </c>
      <c r="I1511" s="117" t="s">
        <v>153</v>
      </c>
      <c r="J1511" s="93">
        <f t="shared" si="278"/>
        <v>0</v>
      </c>
      <c r="K1511" s="93">
        <f t="shared" si="278"/>
        <v>0</v>
      </c>
      <c r="L1511" s="887">
        <f t="shared" si="278"/>
        <v>0</v>
      </c>
      <c r="M1511" s="792">
        <f t="shared" si="278"/>
        <v>0</v>
      </c>
      <c r="N1511" s="154"/>
      <c r="O1511" s="181"/>
      <c r="P1511" s="83"/>
      <c r="Q1511" s="93">
        <f t="shared" si="279"/>
        <v>0</v>
      </c>
      <c r="R1511" s="859">
        <f t="shared" si="279"/>
        <v>0</v>
      </c>
      <c r="S1511" s="82"/>
      <c r="T1511" s="82"/>
      <c r="U1511" s="82"/>
      <c r="V1511" s="82"/>
      <c r="W1511" s="82"/>
      <c r="X1511" s="82"/>
      <c r="Y1511" s="82"/>
      <c r="Z1511" s="82"/>
      <c r="AA1511" s="82"/>
      <c r="AB1511" s="82"/>
      <c r="AC1511" s="82"/>
      <c r="AD1511" s="82"/>
      <c r="AE1511" s="82"/>
      <c r="AF1511" s="82"/>
      <c r="AG1511" s="82"/>
    </row>
    <row r="1512" spans="1:34" x14ac:dyDescent="0.25">
      <c r="A1512" s="796"/>
      <c r="B1512" s="796"/>
      <c r="C1512" s="796"/>
      <c r="D1512" s="796"/>
      <c r="E1512" s="796"/>
      <c r="H1512" s="2691"/>
      <c r="I1512" s="152" t="s">
        <v>231</v>
      </c>
      <c r="J1512" s="93">
        <f t="shared" si="278"/>
        <v>0</v>
      </c>
      <c r="K1512" s="93">
        <f t="shared" si="278"/>
        <v>0</v>
      </c>
      <c r="L1512" s="887">
        <f t="shared" si="278"/>
        <v>0</v>
      </c>
      <c r="M1512" s="792">
        <f t="shared" si="278"/>
        <v>0</v>
      </c>
      <c r="N1512" s="154"/>
      <c r="O1512" s="181"/>
      <c r="P1512" s="83"/>
      <c r="Q1512" s="93">
        <f t="shared" si="279"/>
        <v>0</v>
      </c>
      <c r="R1512" s="859">
        <f t="shared" si="279"/>
        <v>0</v>
      </c>
      <c r="S1512" s="82"/>
      <c r="T1512" s="82"/>
      <c r="U1512" s="82"/>
      <c r="V1512" s="82"/>
      <c r="W1512" s="82"/>
      <c r="X1512" s="82"/>
      <c r="Y1512" s="82"/>
      <c r="Z1512" s="82"/>
      <c r="AA1512" s="82"/>
      <c r="AB1512" s="82"/>
      <c r="AC1512" s="82"/>
      <c r="AD1512" s="82"/>
      <c r="AE1512" s="82"/>
      <c r="AF1512" s="82"/>
      <c r="AG1512" s="82"/>
    </row>
    <row r="1513" spans="1:34" ht="13.8" thickBot="1" x14ac:dyDescent="0.3">
      <c r="A1513" s="796"/>
      <c r="B1513" s="796"/>
      <c r="C1513" s="796"/>
      <c r="D1513" s="796"/>
      <c r="E1513" s="796"/>
      <c r="H1513" s="2691"/>
      <c r="I1513" s="142" t="s">
        <v>438</v>
      </c>
      <c r="J1513" s="93">
        <f t="shared" si="278"/>
        <v>0</v>
      </c>
      <c r="K1513" s="93">
        <f t="shared" si="278"/>
        <v>0</v>
      </c>
      <c r="L1513" s="887">
        <f t="shared" si="278"/>
        <v>0</v>
      </c>
      <c r="M1513" s="792">
        <f t="shared" si="278"/>
        <v>0</v>
      </c>
      <c r="N1513" s="154"/>
      <c r="O1513" s="181"/>
      <c r="P1513" s="83"/>
      <c r="Q1513" s="93">
        <f t="shared" si="279"/>
        <v>0</v>
      </c>
      <c r="R1513" s="859">
        <f t="shared" si="279"/>
        <v>0</v>
      </c>
      <c r="S1513" s="82"/>
      <c r="T1513" s="82"/>
      <c r="U1513" s="82"/>
      <c r="V1513" s="82"/>
      <c r="W1513" s="82"/>
      <c r="X1513" s="82"/>
      <c r="Y1513" s="82"/>
      <c r="Z1513" s="82"/>
      <c r="AA1513" s="82"/>
      <c r="AB1513" s="82"/>
      <c r="AC1513" s="82"/>
      <c r="AD1513" s="82"/>
      <c r="AE1513" s="82"/>
      <c r="AF1513" s="82"/>
      <c r="AG1513" s="82"/>
    </row>
    <row r="1514" spans="1:34" x14ac:dyDescent="0.25">
      <c r="A1514" s="796"/>
      <c r="B1514" s="796"/>
      <c r="C1514" s="796"/>
      <c r="D1514" s="796"/>
      <c r="E1514" s="796"/>
      <c r="H1514" s="2709" t="s">
        <v>14</v>
      </c>
      <c r="I1514" s="2709"/>
      <c r="J1514" s="93">
        <f t="shared" si="278"/>
        <v>0</v>
      </c>
      <c r="K1514" s="93">
        <f t="shared" si="278"/>
        <v>0</v>
      </c>
      <c r="L1514" s="887">
        <f>L1442+L1431+L1420+L1409+L1398+L1387+L1376+L1365+L1354+L1343+L1454+L1466+L1478+L1490+L1502</f>
        <v>0</v>
      </c>
      <c r="M1514" s="793">
        <f>M1442+M1431+M1420+M1409+M1398+M1387+M1376+M1365+M1354+M1343+M1454+M1466+M1478+M1490+M1502</f>
        <v>0</v>
      </c>
      <c r="N1514" s="192"/>
      <c r="O1514" s="193">
        <f>O1502+O1490+O1478+O1466+O1454+O1442+O1431+O1420+O1409+O1398+O1387+O1376+O1365+O1354+O1343</f>
        <v>0</v>
      </c>
      <c r="P1514" s="93">
        <f>P1442+P1431+P1420+P1409+P1398+P1387+P1376+P1365+P1354+P1343+P1454+P1466+P1478+P1490+P1502</f>
        <v>0</v>
      </c>
      <c r="Q1514" s="93">
        <f>SUM(Q1508:Q1513)</f>
        <v>0</v>
      </c>
      <c r="R1514" s="93">
        <f>SUM(R1508:R1513)</f>
        <v>0</v>
      </c>
      <c r="S1514" s="93">
        <f>S1442+S1431+S1420+S1409+S1398+S1387+S1376+S1365+S1354+S1343+S1454+S1466+S1478+S1490+S1502</f>
        <v>0</v>
      </c>
      <c r="T1514" s="93" t="e">
        <f>U1514/S1514</f>
        <v>#DIV/0!</v>
      </c>
      <c r="U1514" s="93">
        <f>U1442+U1431+U1420+U1409+U1398+U1387+U1376+U1365+U1354+U1343+U1454+U1466+U1478+U1490+U1502</f>
        <v>0</v>
      </c>
      <c r="V1514" s="93">
        <f>V1442+V1431+V1420+V1409+V1398+V1387+V1376+V1365+V1354+V1343+V1454+V1466+V1478+V1490+V1502</f>
        <v>0</v>
      </c>
      <c r="W1514" s="93" t="e">
        <f>X1514/V1514</f>
        <v>#DIV/0!</v>
      </c>
      <c r="X1514" s="93">
        <f>X1442+X1431+X1420+X1409+X1398+X1387+X1376+X1365+X1354+X1343+X1454+X1466+X1478+X1490+X1502</f>
        <v>0</v>
      </c>
      <c r="Y1514" s="93">
        <f>Y1442+Y1431+Y1420+Y1409+Y1398+Y1387+Y1376+Y1365+Y1354+Y1343+Y1454+Y1466+Y1478+Y1490+Y1502</f>
        <v>0</v>
      </c>
      <c r="Z1514" s="93" t="e">
        <f>AA1514/Y1514</f>
        <v>#DIV/0!</v>
      </c>
      <c r="AA1514" s="93">
        <f>AA1442+AA1431+AA1420+AA1409+AA1398+AA1387+AA1376+AA1365+AA1354+AA1343+AA1454+AA1466+AA1478+AA1490+AA1502</f>
        <v>0</v>
      </c>
      <c r="AB1514" s="93">
        <f>AB1442+AB1431+AB1420+AB1409+AB1398+AB1387+AB1376+AB1365+AB1354+AB1343+AB1454+AB1466+AB1478+AB1490+AB1502</f>
        <v>0</v>
      </c>
      <c r="AC1514" s="93" t="e">
        <f>AD1514/AB1514</f>
        <v>#DIV/0!</v>
      </c>
      <c r="AD1514" s="93">
        <f>AD1442+AD1431+AD1420+AD1409+AD1398+AD1387+AD1376+AD1365+AD1354+AD1343+AD1454+AD1466+AD1478+AD1490+AD1502</f>
        <v>0</v>
      </c>
      <c r="AE1514" s="93">
        <f>AE1442+AE1431+AE1420+AE1409+AE1398+AE1387+AE1376+AE1365+AE1354+AE1343+AE1454+AE1466+AE1478+AE1490+AE1502</f>
        <v>0</v>
      </c>
      <c r="AF1514" s="93" t="e">
        <f>AG1514/AE1514</f>
        <v>#DIV/0!</v>
      </c>
      <c r="AG1514" s="93">
        <f>AG1442+AG1431+AG1420+AG1409+AG1398+AG1387+AG1376+AG1365+AG1354+AG1343+AG1454+AG1466+AG1478+AG1490+AG1502</f>
        <v>0</v>
      </c>
    </row>
    <row r="1515" spans="1:34" ht="26.4" x14ac:dyDescent="0.25">
      <c r="A1515" s="796"/>
      <c r="B1515" s="796"/>
      <c r="C1515" s="796"/>
      <c r="D1515" s="796"/>
      <c r="E1515" s="796"/>
      <c r="N1515" s="2042" t="s">
        <v>993</v>
      </c>
      <c r="O1515" s="2042">
        <f>O1514/'SITE 15'!$W$4</f>
        <v>0</v>
      </c>
      <c r="S1515" s="93"/>
      <c r="T1515" s="93"/>
      <c r="U1515" s="93"/>
      <c r="V1515" s="93"/>
      <c r="W1515" s="93"/>
      <c r="X1515" s="93"/>
      <c r="Y1515" s="93" t="e">
        <f>Y1514*100/$M$1514</f>
        <v>#DIV/0!</v>
      </c>
      <c r="Z1515" s="93"/>
      <c r="AA1515" s="93"/>
      <c r="AB1515" s="93"/>
      <c r="AC1515" s="93"/>
      <c r="AD1515" s="93"/>
      <c r="AE1515" s="93" t="e">
        <f>AE1514*100/$M$1514</f>
        <v>#DIV/0!</v>
      </c>
      <c r="AF1515" s="93"/>
      <c r="AG1515" s="93"/>
      <c r="AH1515" s="78" t="s">
        <v>461</v>
      </c>
    </row>
    <row r="1516" spans="1:34" ht="39.6" x14ac:dyDescent="0.25">
      <c r="A1516" s="796"/>
      <c r="B1516" s="796"/>
      <c r="C1516" s="796"/>
      <c r="D1516" s="796"/>
      <c r="E1516" s="796"/>
      <c r="H1516" s="83" t="s">
        <v>329</v>
      </c>
      <c r="I1516" s="83" t="s">
        <v>311</v>
      </c>
      <c r="J1516" s="83" t="s">
        <v>312</v>
      </c>
      <c r="K1516" s="83" t="s">
        <v>313</v>
      </c>
      <c r="S1516" s="81" t="s">
        <v>293</v>
      </c>
      <c r="T1516" s="81" t="s">
        <v>299</v>
      </c>
      <c r="U1516" s="81" t="s">
        <v>300</v>
      </c>
      <c r="V1516" s="81" t="s">
        <v>294</v>
      </c>
      <c r="W1516" s="81" t="s">
        <v>301</v>
      </c>
      <c r="X1516" s="81" t="s">
        <v>302</v>
      </c>
      <c r="Y1516" s="81" t="s">
        <v>296</v>
      </c>
      <c r="Z1516" s="81" t="s">
        <v>303</v>
      </c>
      <c r="AA1516" s="81" t="s">
        <v>304</v>
      </c>
      <c r="AB1516" s="81" t="s">
        <v>297</v>
      </c>
      <c r="AC1516" s="81" t="s">
        <v>305</v>
      </c>
      <c r="AD1516" s="81" t="s">
        <v>306</v>
      </c>
      <c r="AE1516" s="81" t="s">
        <v>295</v>
      </c>
      <c r="AF1516" s="81" t="s">
        <v>307</v>
      </c>
      <c r="AG1516" s="175" t="s">
        <v>308</v>
      </c>
      <c r="AH1516" s="77">
        <v>2018</v>
      </c>
    </row>
    <row r="1517" spans="1:34" x14ac:dyDescent="0.25">
      <c r="A1517" s="796"/>
      <c r="B1517" s="796"/>
      <c r="C1517" s="796"/>
      <c r="D1517" s="796"/>
      <c r="E1517" s="796"/>
      <c r="H1517" s="83" t="s">
        <v>310</v>
      </c>
      <c r="I1517" s="173">
        <f>(S1514+V1514)-(Q1514+R1514)</f>
        <v>0</v>
      </c>
      <c r="J1517" s="205"/>
      <c r="K1517" s="205">
        <f>I1517*J1517</f>
        <v>0</v>
      </c>
      <c r="R1517" s="82" t="s">
        <v>517</v>
      </c>
      <c r="S1517" s="88"/>
      <c r="T1517" s="88"/>
      <c r="U1517" s="88"/>
      <c r="V1517" s="88"/>
      <c r="W1517" s="88"/>
      <c r="X1517" s="88"/>
      <c r="Y1517" s="88"/>
      <c r="Z1517" s="88"/>
      <c r="AA1517" s="88"/>
      <c r="AB1517" s="88"/>
      <c r="AC1517" s="88"/>
      <c r="AD1517" s="88"/>
      <c r="AE1517" s="88"/>
      <c r="AF1517" s="88"/>
      <c r="AG1517" s="88"/>
      <c r="AH1517" s="78" t="s">
        <v>462</v>
      </c>
    </row>
    <row r="1518" spans="1:34" ht="26.4" x14ac:dyDescent="0.25">
      <c r="A1518" s="796"/>
      <c r="B1518" s="796"/>
      <c r="C1518" s="796"/>
      <c r="D1518" s="796"/>
      <c r="E1518" s="796"/>
      <c r="H1518" s="83" t="s">
        <v>314</v>
      </c>
      <c r="I1518" s="205">
        <f>Y1514</f>
        <v>0</v>
      </c>
      <c r="J1518" s="205"/>
      <c r="K1518" s="205">
        <f>I1518*J1518</f>
        <v>0</v>
      </c>
      <c r="R1518" s="82" t="s">
        <v>518</v>
      </c>
      <c r="S1518" s="88">
        <f t="shared" ref="S1518:AG1518" si="280">S1514-S1517</f>
        <v>0</v>
      </c>
      <c r="T1518" s="88" t="e">
        <f t="shared" si="280"/>
        <v>#DIV/0!</v>
      </c>
      <c r="U1518" s="88">
        <f t="shared" si="280"/>
        <v>0</v>
      </c>
      <c r="V1518" s="88">
        <f t="shared" si="280"/>
        <v>0</v>
      </c>
      <c r="W1518" s="88" t="e">
        <f t="shared" si="280"/>
        <v>#DIV/0!</v>
      </c>
      <c r="X1518" s="88">
        <f t="shared" si="280"/>
        <v>0</v>
      </c>
      <c r="Y1518" s="88">
        <f t="shared" si="280"/>
        <v>0</v>
      </c>
      <c r="Z1518" s="88" t="e">
        <f t="shared" si="280"/>
        <v>#DIV/0!</v>
      </c>
      <c r="AA1518" s="88">
        <f t="shared" si="280"/>
        <v>0</v>
      </c>
      <c r="AB1518" s="88">
        <f t="shared" si="280"/>
        <v>0</v>
      </c>
      <c r="AC1518" s="88" t="e">
        <f t="shared" si="280"/>
        <v>#DIV/0!</v>
      </c>
      <c r="AD1518" s="88">
        <f t="shared" si="280"/>
        <v>0</v>
      </c>
      <c r="AE1518" s="88">
        <f t="shared" si="280"/>
        <v>0</v>
      </c>
      <c r="AF1518" s="88" t="e">
        <f t="shared" si="280"/>
        <v>#DIV/0!</v>
      </c>
      <c r="AG1518" s="88">
        <f t="shared" si="280"/>
        <v>0</v>
      </c>
    </row>
    <row r="1519" spans="1:34" x14ac:dyDescent="0.25">
      <c r="A1519" s="796"/>
      <c r="B1519" s="796"/>
      <c r="C1519" s="796"/>
      <c r="D1519" s="796"/>
      <c r="E1519" s="796"/>
      <c r="H1519" s="83" t="s">
        <v>315</v>
      </c>
      <c r="I1519" s="205">
        <f>AB1514</f>
        <v>0</v>
      </c>
      <c r="J1519" s="205"/>
      <c r="K1519" s="205">
        <f>I1519*J1519</f>
        <v>0</v>
      </c>
    </row>
    <row r="1520" spans="1:34" x14ac:dyDescent="0.25">
      <c r="A1520" s="796"/>
      <c r="B1520" s="796"/>
      <c r="C1520" s="796"/>
      <c r="D1520" s="796"/>
      <c r="E1520" s="796"/>
      <c r="H1520" s="83" t="s">
        <v>316</v>
      </c>
      <c r="I1520" s="205">
        <f>AE1514</f>
        <v>0</v>
      </c>
      <c r="J1520" s="205"/>
      <c r="K1520" s="205">
        <f>I1520*J1520</f>
        <v>0</v>
      </c>
      <c r="M1520" s="914" t="s">
        <v>522</v>
      </c>
      <c r="N1520" s="183">
        <f>'SITE 15'!N811</f>
        <v>0</v>
      </c>
      <c r="Q1520" s="2692" t="s">
        <v>391</v>
      </c>
      <c r="R1520" s="908" t="s">
        <v>519</v>
      </c>
      <c r="S1520" s="910">
        <f>S1514+S1280</f>
        <v>0</v>
      </c>
      <c r="T1520" s="910" t="e">
        <f t="shared" ref="T1520:AG1520" si="281">T1514+T1280</f>
        <v>#DIV/0!</v>
      </c>
      <c r="U1520" s="910">
        <f t="shared" si="281"/>
        <v>0</v>
      </c>
      <c r="V1520" s="910">
        <f t="shared" si="281"/>
        <v>0</v>
      </c>
      <c r="W1520" s="910" t="e">
        <f t="shared" si="281"/>
        <v>#DIV/0!</v>
      </c>
      <c r="X1520" s="910">
        <f t="shared" si="281"/>
        <v>0</v>
      </c>
      <c r="Y1520" s="910">
        <f t="shared" si="281"/>
        <v>0</v>
      </c>
      <c r="Z1520" s="910" t="e">
        <f t="shared" si="281"/>
        <v>#DIV/0!</v>
      </c>
      <c r="AA1520" s="910">
        <f t="shared" si="281"/>
        <v>0</v>
      </c>
      <c r="AB1520" s="910">
        <f t="shared" si="281"/>
        <v>0</v>
      </c>
      <c r="AC1520" s="910" t="e">
        <f t="shared" si="281"/>
        <v>#DIV/0!</v>
      </c>
      <c r="AD1520" s="910">
        <f t="shared" si="281"/>
        <v>0</v>
      </c>
      <c r="AE1520" s="910">
        <f t="shared" si="281"/>
        <v>0</v>
      </c>
      <c r="AF1520" s="910" t="e">
        <f t="shared" si="281"/>
        <v>#DIV/0!</v>
      </c>
      <c r="AG1520" s="910">
        <f t="shared" si="281"/>
        <v>0</v>
      </c>
    </row>
    <row r="1521" spans="1:44" x14ac:dyDescent="0.25">
      <c r="A1521" s="796"/>
      <c r="B1521" s="796"/>
      <c r="C1521" s="796"/>
      <c r="D1521" s="796"/>
      <c r="E1521" s="796"/>
      <c r="H1521" s="83" t="s">
        <v>317</v>
      </c>
      <c r="I1521" s="205"/>
      <c r="J1521" s="205"/>
      <c r="K1521" s="205">
        <f>N1521-N1520</f>
        <v>0</v>
      </c>
      <c r="M1521" s="914" t="s">
        <v>523</v>
      </c>
      <c r="N1521" s="183">
        <f>O1514</f>
        <v>0</v>
      </c>
      <c r="O1521" s="183" t="s">
        <v>317</v>
      </c>
      <c r="P1521" s="183" t="s">
        <v>526</v>
      </c>
      <c r="Q1521" s="2692"/>
      <c r="R1521" s="909" t="s">
        <v>517</v>
      </c>
      <c r="S1521" s="910">
        <f t="shared" ref="S1521:AG1521" si="282">S1518+S1284</f>
        <v>0</v>
      </c>
      <c r="T1521" s="910" t="e">
        <f t="shared" si="282"/>
        <v>#DIV/0!</v>
      </c>
      <c r="U1521" s="910">
        <f t="shared" si="282"/>
        <v>0</v>
      </c>
      <c r="V1521" s="910">
        <f t="shared" si="282"/>
        <v>0</v>
      </c>
      <c r="W1521" s="910" t="e">
        <f t="shared" si="282"/>
        <v>#DIV/0!</v>
      </c>
      <c r="X1521" s="910">
        <f t="shared" si="282"/>
        <v>0</v>
      </c>
      <c r="Y1521" s="910">
        <f t="shared" si="282"/>
        <v>0</v>
      </c>
      <c r="Z1521" s="910" t="e">
        <f t="shared" si="282"/>
        <v>#DIV/0!</v>
      </c>
      <c r="AA1521" s="910">
        <f t="shared" si="282"/>
        <v>0</v>
      </c>
      <c r="AB1521" s="910">
        <f t="shared" si="282"/>
        <v>0</v>
      </c>
      <c r="AC1521" s="910" t="e">
        <f t="shared" si="282"/>
        <v>#DIV/0!</v>
      </c>
      <c r="AD1521" s="910">
        <f t="shared" si="282"/>
        <v>0</v>
      </c>
      <c r="AE1521" s="910">
        <f t="shared" si="282"/>
        <v>0</v>
      </c>
      <c r="AF1521" s="910" t="e">
        <f t="shared" si="282"/>
        <v>#DIV/0!</v>
      </c>
      <c r="AG1521" s="910">
        <f t="shared" si="282"/>
        <v>0</v>
      </c>
    </row>
    <row r="1522" spans="1:44" x14ac:dyDescent="0.25">
      <c r="A1522" s="796"/>
      <c r="B1522" s="796"/>
      <c r="C1522" s="796"/>
      <c r="D1522" s="796"/>
      <c r="E1522" s="796"/>
      <c r="H1522" s="2200" t="s">
        <v>1044</v>
      </c>
      <c r="I1522" s="183"/>
      <c r="J1522" s="183"/>
      <c r="K1522" s="183">
        <f>L1522</f>
        <v>0</v>
      </c>
      <c r="L1522" s="183">
        <f>-'ANALYSE BT'!F11</f>
        <v>0</v>
      </c>
      <c r="M1522" s="914" t="s">
        <v>526</v>
      </c>
      <c r="N1522" s="183">
        <f>(N1521/O1522)*P1522</f>
        <v>0</v>
      </c>
      <c r="O1522" s="183">
        <f>'SITE 15'!$W$4</f>
        <v>0.54900000000000004</v>
      </c>
      <c r="P1522" s="183">
        <f>'SITE 15'!$X$4</f>
        <v>0</v>
      </c>
      <c r="Q1522" s="2692"/>
      <c r="R1522" s="909"/>
      <c r="S1522" s="910"/>
      <c r="T1522" s="910"/>
      <c r="U1522" s="910"/>
      <c r="V1522" s="910"/>
      <c r="W1522" s="910"/>
      <c r="X1522" s="910"/>
      <c r="Y1522" s="910"/>
      <c r="Z1522" s="910"/>
      <c r="AA1522" s="910"/>
      <c r="AB1522" s="910"/>
      <c r="AC1522" s="910"/>
      <c r="AD1522" s="910"/>
      <c r="AE1522" s="910"/>
      <c r="AF1522" s="910"/>
      <c r="AG1522" s="910"/>
    </row>
    <row r="1523" spans="1:44" ht="26.4" x14ac:dyDescent="0.25">
      <c r="A1523" s="796"/>
      <c r="B1523" s="796"/>
      <c r="C1523" s="796"/>
      <c r="D1523" s="796"/>
      <c r="E1523" s="796"/>
      <c r="H1523" s="83" t="s">
        <v>338</v>
      </c>
      <c r="I1523" s="205"/>
      <c r="J1523" s="205"/>
      <c r="K1523" s="205">
        <f>L1506-P1514</f>
        <v>0</v>
      </c>
      <c r="Q1523" s="2692"/>
      <c r="R1523" s="909" t="s">
        <v>518</v>
      </c>
      <c r="S1523" s="910">
        <f>S1521-S1520</f>
        <v>0</v>
      </c>
      <c r="T1523" s="910" t="e">
        <f t="shared" ref="T1523:AR1523" si="283">T1521-T1520</f>
        <v>#DIV/0!</v>
      </c>
      <c r="U1523" s="910">
        <f t="shared" si="283"/>
        <v>0</v>
      </c>
      <c r="V1523" s="910">
        <f t="shared" si="283"/>
        <v>0</v>
      </c>
      <c r="W1523" s="910" t="e">
        <f t="shared" si="283"/>
        <v>#DIV/0!</v>
      </c>
      <c r="X1523" s="910">
        <f t="shared" si="283"/>
        <v>0</v>
      </c>
      <c r="Y1523" s="910">
        <f t="shared" si="283"/>
        <v>0</v>
      </c>
      <c r="Z1523" s="910" t="e">
        <f t="shared" si="283"/>
        <v>#DIV/0!</v>
      </c>
      <c r="AA1523" s="910">
        <f t="shared" si="283"/>
        <v>0</v>
      </c>
      <c r="AB1523" s="910">
        <f t="shared" si="283"/>
        <v>0</v>
      </c>
      <c r="AC1523" s="910" t="e">
        <f t="shared" si="283"/>
        <v>#DIV/0!</v>
      </c>
      <c r="AD1523" s="910">
        <f t="shared" si="283"/>
        <v>0</v>
      </c>
      <c r="AE1523" s="910">
        <f t="shared" si="283"/>
        <v>0</v>
      </c>
      <c r="AF1523" s="910" t="e">
        <f t="shared" si="283"/>
        <v>#DIV/0!</v>
      </c>
      <c r="AG1523" s="910">
        <f t="shared" si="283"/>
        <v>0</v>
      </c>
      <c r="AH1523" s="907">
        <f t="shared" si="283"/>
        <v>0</v>
      </c>
      <c r="AI1523" s="907">
        <f t="shared" si="283"/>
        <v>0</v>
      </c>
      <c r="AJ1523" s="907">
        <f t="shared" si="283"/>
        <v>0</v>
      </c>
      <c r="AK1523" s="907">
        <f t="shared" si="283"/>
        <v>0</v>
      </c>
      <c r="AL1523" s="907">
        <f t="shared" si="283"/>
        <v>0</v>
      </c>
      <c r="AM1523" s="907">
        <f t="shared" si="283"/>
        <v>0</v>
      </c>
      <c r="AN1523" s="907">
        <f t="shared" si="283"/>
        <v>0</v>
      </c>
      <c r="AO1523" s="907">
        <f t="shared" si="283"/>
        <v>0</v>
      </c>
      <c r="AP1523" s="907">
        <f t="shared" si="283"/>
        <v>0</v>
      </c>
      <c r="AQ1523" s="907">
        <f t="shared" si="283"/>
        <v>0</v>
      </c>
      <c r="AR1523" s="907">
        <f t="shared" si="283"/>
        <v>0</v>
      </c>
    </row>
    <row r="1524" spans="1:44" x14ac:dyDescent="0.25">
      <c r="A1524" s="796"/>
      <c r="B1524" s="796"/>
      <c r="C1524" s="796"/>
      <c r="D1524" s="796"/>
      <c r="E1524" s="796"/>
      <c r="H1524" s="83" t="s">
        <v>450</v>
      </c>
      <c r="I1524" s="205" t="e">
        <f>'SITE 15'!N815/ANALYSE!M1514</f>
        <v>#DIV/0!</v>
      </c>
      <c r="J1524" s="205"/>
      <c r="K1524" s="205"/>
      <c r="M1524" s="921" t="s">
        <v>557</v>
      </c>
      <c r="N1524" s="922"/>
      <c r="O1524" s="922" t="e">
        <f>N1524-I1524</f>
        <v>#DIV/0!</v>
      </c>
      <c r="S1524" s="910"/>
      <c r="T1524" s="93"/>
      <c r="U1524" s="93"/>
      <c r="V1524" s="93"/>
      <c r="W1524" s="93"/>
      <c r="X1524" s="93"/>
      <c r="Y1524" s="93"/>
      <c r="Z1524" s="93"/>
      <c r="AA1524" s="93"/>
      <c r="AB1524" s="93"/>
      <c r="AC1524" s="93"/>
      <c r="AD1524" s="93"/>
      <c r="AE1524" s="93"/>
      <c r="AF1524" s="93"/>
      <c r="AG1524" s="93"/>
      <c r="AH1524" s="77">
        <v>2018</v>
      </c>
    </row>
    <row r="1525" spans="1:44" x14ac:dyDescent="0.25">
      <c r="A1525" s="796"/>
      <c r="B1525" s="796"/>
      <c r="C1525" s="796"/>
      <c r="D1525" s="796"/>
      <c r="E1525" s="796"/>
      <c r="H1525" s="83" t="s">
        <v>318</v>
      </c>
      <c r="I1525" s="205"/>
      <c r="J1525" s="205"/>
      <c r="K1525" s="205"/>
      <c r="M1525" s="914"/>
      <c r="N1525" s="914"/>
      <c r="O1525" s="923" t="s">
        <v>532</v>
      </c>
      <c r="S1525" s="82"/>
      <c r="T1525" s="82"/>
      <c r="U1525" s="82"/>
      <c r="V1525" s="82"/>
      <c r="W1525" s="82"/>
      <c r="X1525" s="82"/>
      <c r="Y1525" s="82"/>
      <c r="Z1525" s="82"/>
      <c r="AA1525" s="82"/>
      <c r="AB1525" s="82"/>
      <c r="AC1525" s="82"/>
      <c r="AD1525" s="82"/>
      <c r="AE1525" s="82"/>
      <c r="AF1525" s="82"/>
      <c r="AG1525" s="82"/>
      <c r="AH1525" s="78" t="s">
        <v>462</v>
      </c>
    </row>
    <row r="1526" spans="1:44" ht="39.6" x14ac:dyDescent="0.25">
      <c r="A1526" s="796"/>
      <c r="B1526" s="796"/>
      <c r="C1526" s="796"/>
      <c r="D1526" s="796"/>
      <c r="E1526" s="796"/>
      <c r="H1526" s="83" t="s">
        <v>319</v>
      </c>
      <c r="I1526" s="205"/>
      <c r="J1526" s="205"/>
      <c r="K1526" s="205"/>
      <c r="M1526" s="2165" t="s">
        <v>1025</v>
      </c>
      <c r="N1526" s="2166">
        <f>'SITE 15'!N814</f>
        <v>0</v>
      </c>
      <c r="S1526" s="81" t="s">
        <v>293</v>
      </c>
      <c r="T1526" s="81" t="s">
        <v>299</v>
      </c>
      <c r="U1526" s="81" t="s">
        <v>300</v>
      </c>
      <c r="V1526" s="81" t="s">
        <v>294</v>
      </c>
      <c r="W1526" s="81" t="s">
        <v>301</v>
      </c>
      <c r="X1526" s="81" t="s">
        <v>302</v>
      </c>
      <c r="Y1526" s="81" t="s">
        <v>296</v>
      </c>
      <c r="Z1526" s="81" t="s">
        <v>303</v>
      </c>
      <c r="AA1526" s="81" t="s">
        <v>304</v>
      </c>
      <c r="AB1526" s="81" t="s">
        <v>297</v>
      </c>
      <c r="AC1526" s="81" t="s">
        <v>305</v>
      </c>
      <c r="AD1526" s="81" t="s">
        <v>306</v>
      </c>
      <c r="AE1526" s="81" t="s">
        <v>295</v>
      </c>
      <c r="AF1526" s="81" t="s">
        <v>307</v>
      </c>
      <c r="AG1526" s="81" t="s">
        <v>308</v>
      </c>
    </row>
    <row r="1527" spans="1:44" x14ac:dyDescent="0.25">
      <c r="A1527" s="796"/>
      <c r="B1527" s="796"/>
      <c r="C1527" s="796"/>
      <c r="D1527" s="796"/>
      <c r="E1527" s="796"/>
      <c r="H1527" s="83" t="s">
        <v>14</v>
      </c>
      <c r="I1527" s="205"/>
      <c r="J1527" s="205"/>
      <c r="K1527" s="205">
        <f>SUM(K1517:K1526)</f>
        <v>0</v>
      </c>
      <c r="L1527" s="208"/>
      <c r="M1527" s="2165" t="s">
        <v>1057</v>
      </c>
      <c r="N1527" s="2166">
        <f>N1526+K1522</f>
        <v>0</v>
      </c>
    </row>
    <row r="1528" spans="1:44" ht="20.25" customHeight="1" x14ac:dyDescent="0.25">
      <c r="A1528" s="843" t="s">
        <v>418</v>
      </c>
      <c r="B1528" s="843"/>
      <c r="C1528" s="845"/>
      <c r="D1528" s="845"/>
      <c r="E1528" s="795"/>
    </row>
    <row r="1529" spans="1:44" ht="145.19999999999999" x14ac:dyDescent="0.25">
      <c r="A1529" s="82" t="s">
        <v>330</v>
      </c>
      <c r="B1529" s="82" t="s">
        <v>331</v>
      </c>
      <c r="C1529" s="83" t="s">
        <v>326</v>
      </c>
      <c r="D1529" s="83" t="s">
        <v>327</v>
      </c>
      <c r="E1529" s="797"/>
      <c r="F1529" s="2196" t="s">
        <v>1037</v>
      </c>
      <c r="H1529" s="83" t="s">
        <v>322</v>
      </c>
      <c r="I1529" s="2185" t="s">
        <v>1034</v>
      </c>
      <c r="J1529" s="83" t="s">
        <v>326</v>
      </c>
      <c r="K1529" s="83" t="s">
        <v>327</v>
      </c>
      <c r="L1529" s="83" t="s">
        <v>334</v>
      </c>
      <c r="M1529" s="211" t="s">
        <v>335</v>
      </c>
      <c r="N1529" s="83" t="s">
        <v>328</v>
      </c>
      <c r="O1529" s="211" t="s">
        <v>353</v>
      </c>
      <c r="P1529" s="83" t="s">
        <v>337</v>
      </c>
      <c r="R1529" s="82" t="s">
        <v>485</v>
      </c>
      <c r="S1529" s="82" t="s">
        <v>486</v>
      </c>
      <c r="T1529" s="82" t="s">
        <v>487</v>
      </c>
      <c r="U1529" s="82" t="s">
        <v>488</v>
      </c>
      <c r="V1529" s="82" t="s">
        <v>489</v>
      </c>
      <c r="W1529" s="82" t="s">
        <v>490</v>
      </c>
      <c r="X1529" s="82" t="s">
        <v>491</v>
      </c>
    </row>
    <row r="1530" spans="1:44" ht="26.4" x14ac:dyDescent="0.25">
      <c r="A1530" s="82"/>
      <c r="B1530" s="82"/>
      <c r="C1530" s="82" t="e">
        <f>A1530/B1530</f>
        <v>#DIV/0!</v>
      </c>
      <c r="D1530" s="82" t="e">
        <f>C1530*14</f>
        <v>#DIV/0!</v>
      </c>
      <c r="E1530" s="801"/>
      <c r="F1530" s="2194">
        <f>I1506</f>
        <v>0</v>
      </c>
      <c r="H1530" s="2220" t="s">
        <v>1056</v>
      </c>
      <c r="I1530" s="103">
        <f>I1506+N1526</f>
        <v>0</v>
      </c>
      <c r="J1530" s="103" t="e">
        <f>I1530/M1514</f>
        <v>#DIV/0!</v>
      </c>
      <c r="K1530" s="103" t="e">
        <f>J1530*18</f>
        <v>#DIV/0!</v>
      </c>
      <c r="L1530" s="207" t="e">
        <f>Y1514/(M1514/18)</f>
        <v>#DIV/0!</v>
      </c>
      <c r="M1530" s="84" t="e">
        <f>AE1514/ J1514</f>
        <v>#DIV/0!</v>
      </c>
      <c r="N1530" s="84" t="e">
        <f>AB1514/(L1514)</f>
        <v>#DIV/0!</v>
      </c>
      <c r="O1530" s="84" t="e">
        <f>P1530*((J1506/M1514)*14)</f>
        <v>#DIV/0!</v>
      </c>
      <c r="P1530" s="83" t="e">
        <f>L1508/J1508</f>
        <v>#DIV/0!</v>
      </c>
      <c r="R1530" s="886" t="str">
        <f>$H$1505</f>
        <v xml:space="preserve">APS 6/11 ANS </v>
      </c>
      <c r="S1530" s="885" t="s">
        <v>492</v>
      </c>
      <c r="T1530" s="885">
        <f>$M$1514</f>
        <v>0</v>
      </c>
      <c r="U1530" s="885">
        <f>S1514+V1514</f>
        <v>0</v>
      </c>
      <c r="V1530" s="885">
        <f>U1514+X1514</f>
        <v>0</v>
      </c>
      <c r="W1530" s="885"/>
      <c r="X1530" s="885"/>
    </row>
    <row r="1531" spans="1:44" ht="26.4" x14ac:dyDescent="0.25">
      <c r="A1531" s="796"/>
      <c r="B1531" s="796"/>
      <c r="C1531" s="796"/>
      <c r="D1531" s="796"/>
      <c r="E1531" s="796"/>
      <c r="F1531" s="2195">
        <f>F1530-K1527</f>
        <v>0</v>
      </c>
      <c r="H1531" s="2220" t="s">
        <v>1055</v>
      </c>
      <c r="I1531" s="103">
        <f>I1530-K1527+K1522</f>
        <v>0</v>
      </c>
      <c r="J1531" s="209" t="e">
        <f>I1531/M1514</f>
        <v>#DIV/0!</v>
      </c>
      <c r="K1531" s="103" t="e">
        <f>J1531*18</f>
        <v>#DIV/0!</v>
      </c>
      <c r="L1531" s="207" t="e">
        <f>(Y1514-I1518)/(M1514/18)</f>
        <v>#DIV/0!</v>
      </c>
      <c r="M1531" s="84" t="e">
        <f>(AE1514-I1520)/J1514</f>
        <v>#DIV/0!</v>
      </c>
      <c r="N1531" s="84" t="e">
        <f>(AB1514-I1519)/(J1514)</f>
        <v>#DIV/0!</v>
      </c>
      <c r="O1531" s="84" t="e">
        <f>P1531*(((J1508-K1527)/M1514)*14)</f>
        <v>#DIV/0!</v>
      </c>
      <c r="P1531" s="83" t="e">
        <f>(L1506-K1523)/(J1506-SUM(K1517:K1520))</f>
        <v>#DIV/0!</v>
      </c>
      <c r="R1531" s="886" t="str">
        <f>$H$1505</f>
        <v xml:space="preserve">APS 6/11 ANS </v>
      </c>
      <c r="S1531" s="885" t="s">
        <v>21</v>
      </c>
      <c r="T1531" s="885">
        <f>$M$1514</f>
        <v>0</v>
      </c>
      <c r="U1531" s="885">
        <f>Y1514</f>
        <v>0</v>
      </c>
      <c r="V1531" s="885">
        <f>AA1514</f>
        <v>0</v>
      </c>
      <c r="W1531" s="885"/>
      <c r="X1531" s="885"/>
    </row>
    <row r="1532" spans="1:44" ht="26.4" x14ac:dyDescent="0.25">
      <c r="A1532" s="796"/>
      <c r="B1532" s="796"/>
      <c r="C1532" s="796"/>
      <c r="D1532" s="796"/>
      <c r="E1532" s="796"/>
      <c r="H1532" s="83" t="s">
        <v>336</v>
      </c>
      <c r="I1532" s="210" t="e">
        <f>(I1531-A1530)/A1530</f>
        <v>#DIV/0!</v>
      </c>
      <c r="J1532" s="210" t="e">
        <f>(J1531-C1530)/C1530</f>
        <v>#DIV/0!</v>
      </c>
      <c r="K1532" s="83"/>
      <c r="L1532" s="83"/>
      <c r="M1532" s="83"/>
      <c r="N1532" s="83"/>
      <c r="O1532" s="83"/>
      <c r="P1532" s="83"/>
      <c r="R1532" s="886" t="str">
        <f>$H$1505</f>
        <v xml:space="preserve">APS 6/11 ANS </v>
      </c>
      <c r="S1532" s="885" t="s">
        <v>316</v>
      </c>
      <c r="T1532" s="885">
        <f>$M$1514</f>
        <v>0</v>
      </c>
      <c r="U1532" s="885">
        <f>AE1514</f>
        <v>0</v>
      </c>
      <c r="V1532" s="885">
        <f>AG1514</f>
        <v>0</v>
      </c>
      <c r="W1532" s="885"/>
      <c r="X1532" s="885"/>
    </row>
    <row r="1533" spans="1:44" ht="26.4" x14ac:dyDescent="0.25">
      <c r="A1533" s="796"/>
      <c r="B1533" s="796"/>
      <c r="C1533" s="796"/>
      <c r="D1533" s="796"/>
      <c r="E1533" s="796"/>
      <c r="R1533" s="886" t="str">
        <f>$H$1505</f>
        <v xml:space="preserve">APS 6/11 ANS </v>
      </c>
      <c r="S1533" s="885" t="s">
        <v>315</v>
      </c>
      <c r="T1533" s="885">
        <f>$M$1514</f>
        <v>0</v>
      </c>
      <c r="U1533" s="885">
        <f>AB1514</f>
        <v>0</v>
      </c>
      <c r="V1533" s="885">
        <f>AD1514</f>
        <v>0</v>
      </c>
      <c r="W1533" s="885"/>
      <c r="X1533" s="885"/>
    </row>
    <row r="1534" spans="1:44" x14ac:dyDescent="0.25">
      <c r="A1534" s="796"/>
      <c r="B1534" s="796"/>
      <c r="C1534" s="796"/>
      <c r="D1534" s="796"/>
      <c r="E1534" s="796"/>
    </row>
    <row r="1535" spans="1:44" ht="91.5" customHeight="1" x14ac:dyDescent="0.25">
      <c r="A1535" s="796"/>
      <c r="B1535" s="796"/>
      <c r="C1535" s="796"/>
      <c r="D1535" s="796"/>
      <c r="E1535" s="796"/>
      <c r="F1535" s="2685" t="s">
        <v>409</v>
      </c>
      <c r="G1535" s="2686"/>
      <c r="H1535" s="2686"/>
      <c r="I1535" s="778" t="s">
        <v>323</v>
      </c>
      <c r="J1535" s="777" t="s">
        <v>326</v>
      </c>
      <c r="K1535" s="777" t="s">
        <v>327</v>
      </c>
    </row>
    <row r="1536" spans="1:44" ht="12.75" customHeight="1" x14ac:dyDescent="0.25">
      <c r="A1536" s="796"/>
      <c r="B1536" s="796"/>
      <c r="C1536" s="796"/>
      <c r="D1536" s="796"/>
      <c r="E1536" s="796"/>
      <c r="F1536" s="2687" t="e">
        <f>J1532</f>
        <v>#DIV/0!</v>
      </c>
      <c r="G1536" s="2689" t="s">
        <v>408</v>
      </c>
      <c r="H1536" s="779" t="s">
        <v>325</v>
      </c>
      <c r="I1536" s="781">
        <f>I1530</f>
        <v>0</v>
      </c>
      <c r="J1536" s="781" t="e">
        <f>I1536/N1514</f>
        <v>#DIV/0!</v>
      </c>
      <c r="K1536" s="781" t="e">
        <f>J1536*8</f>
        <v>#DIV/0!</v>
      </c>
    </row>
    <row r="1537" spans="1:35" ht="12.75" customHeight="1" x14ac:dyDescent="0.25">
      <c r="A1537" s="796"/>
      <c r="B1537" s="796"/>
      <c r="C1537" s="796"/>
      <c r="D1537" s="796"/>
      <c r="E1537" s="796"/>
      <c r="F1537" s="2687"/>
      <c r="G1537" s="2689"/>
      <c r="H1537" s="779" t="s">
        <v>459</v>
      </c>
      <c r="I1537" s="781"/>
      <c r="J1537" s="781"/>
      <c r="K1537" s="781"/>
    </row>
    <row r="1538" spans="1:35" ht="12.75" customHeight="1" x14ac:dyDescent="0.25">
      <c r="A1538" s="796"/>
      <c r="B1538" s="796"/>
      <c r="C1538" s="796"/>
      <c r="D1538" s="796"/>
      <c r="E1538" s="796"/>
      <c r="F1538" s="2687"/>
      <c r="G1538" s="2689"/>
      <c r="H1538" s="779" t="s">
        <v>530</v>
      </c>
      <c r="I1538" s="183"/>
      <c r="J1538" s="781"/>
      <c r="K1538" s="781"/>
    </row>
    <row r="1539" spans="1:35" ht="12.75" customHeight="1" x14ac:dyDescent="0.25">
      <c r="A1539" s="796"/>
      <c r="B1539" s="796"/>
      <c r="C1539" s="796"/>
      <c r="D1539" s="796"/>
      <c r="E1539" s="796"/>
      <c r="F1539" s="2687"/>
      <c r="G1539" s="2689"/>
      <c r="H1539" s="779" t="s">
        <v>460</v>
      </c>
      <c r="I1539" s="781"/>
      <c r="J1539" s="781"/>
      <c r="K1539" s="781"/>
      <c r="AH1539" s="82" t="s">
        <v>540</v>
      </c>
      <c r="AI1539" s="82" t="s">
        <v>542</v>
      </c>
    </row>
    <row r="1540" spans="1:35" ht="12.75" customHeight="1" x14ac:dyDescent="0.25">
      <c r="A1540" s="796"/>
      <c r="B1540" s="796"/>
      <c r="C1540" s="796"/>
      <c r="D1540" s="796"/>
      <c r="E1540" s="796"/>
      <c r="F1540" s="2688"/>
      <c r="G1540" s="2690"/>
      <c r="H1540" s="777" t="s">
        <v>324</v>
      </c>
      <c r="I1540" s="780" t="e">
        <f>C1530*M1514+(C1530*F1536*M1514)+I1538</f>
        <v>#DIV/0!</v>
      </c>
      <c r="J1540" s="781" t="e">
        <f>I1540/N1514</f>
        <v>#DIV/0!</v>
      </c>
      <c r="K1540" s="781" t="e">
        <f>J1540*8</f>
        <v>#DIV/0!</v>
      </c>
      <c r="AH1540" s="84">
        <f>N1522</f>
        <v>0</v>
      </c>
      <c r="AI1540" s="926" t="e">
        <f>I1540-AH1540</f>
        <v>#DIV/0!</v>
      </c>
    </row>
    <row r="1541" spans="1:35" ht="12.75" customHeight="1" x14ac:dyDescent="0.25">
      <c r="A1541" s="796"/>
      <c r="B1541" s="796"/>
      <c r="C1541" s="796"/>
      <c r="D1541" s="796"/>
      <c r="E1541" s="796"/>
      <c r="F1541" s="2688"/>
      <c r="G1541" s="2690"/>
      <c r="H1541" s="777" t="s">
        <v>336</v>
      </c>
      <c r="I1541" s="782" t="e">
        <f>(I1540-A1530)/A1530</f>
        <v>#DIV/0!</v>
      </c>
      <c r="J1541" s="782" t="e">
        <f>(J1540-C1530)/C1530</f>
        <v>#DIV/0!</v>
      </c>
      <c r="K1541" s="214"/>
    </row>
    <row r="1542" spans="1:35" x14ac:dyDescent="0.25">
      <c r="A1542" s="796"/>
      <c r="B1542" s="796"/>
      <c r="C1542" s="796"/>
      <c r="D1542" s="796"/>
      <c r="E1542" s="796"/>
    </row>
    <row r="1543" spans="1:35" x14ac:dyDescent="0.25">
      <c r="A1543" s="796"/>
      <c r="B1543" s="796"/>
      <c r="C1543" s="796"/>
      <c r="D1543" s="796"/>
      <c r="E1543" s="796"/>
    </row>
    <row r="1544" spans="1:35" x14ac:dyDescent="0.25">
      <c r="A1544" s="796"/>
      <c r="B1544" s="796"/>
      <c r="C1544" s="796"/>
      <c r="D1544" s="796"/>
      <c r="E1544" s="796"/>
    </row>
    <row r="1545" spans="1:35" x14ac:dyDescent="0.25">
      <c r="A1545" s="796"/>
      <c r="B1545" s="796"/>
      <c r="C1545" s="796"/>
      <c r="D1545" s="796"/>
      <c r="E1545" s="796"/>
    </row>
    <row r="1546" spans="1:35" x14ac:dyDescent="0.25">
      <c r="A1546" s="796"/>
      <c r="B1546" s="796"/>
      <c r="C1546" s="796"/>
      <c r="D1546" s="796"/>
      <c r="E1546" s="796"/>
    </row>
    <row r="1547" spans="1:35" x14ac:dyDescent="0.25">
      <c r="A1547" s="796"/>
      <c r="B1547" s="796"/>
      <c r="C1547" s="796"/>
      <c r="D1547" s="796"/>
      <c r="E1547" s="796"/>
    </row>
    <row r="1548" spans="1:35" x14ac:dyDescent="0.25">
      <c r="A1548" s="796"/>
      <c r="B1548" s="796"/>
      <c r="C1548" s="796"/>
      <c r="D1548" s="796"/>
      <c r="E1548" s="796"/>
    </row>
    <row r="1549" spans="1:35" x14ac:dyDescent="0.25">
      <c r="A1549" s="840"/>
      <c r="B1549" s="840"/>
      <c r="C1549" s="840"/>
      <c r="D1549" s="840"/>
      <c r="E1549" s="840"/>
    </row>
    <row r="1550" spans="1:35" ht="25.8" x14ac:dyDescent="0.25">
      <c r="A1550" s="839" t="s">
        <v>417</v>
      </c>
      <c r="B1550" s="796"/>
      <c r="C1550" s="796"/>
      <c r="D1550" s="796"/>
      <c r="E1550" s="840"/>
    </row>
    <row r="1551" spans="1:35" ht="20.25" customHeight="1" x14ac:dyDescent="0.25">
      <c r="A1551" s="2700" t="s">
        <v>290</v>
      </c>
      <c r="B1551" s="2700"/>
      <c r="C1551" s="825"/>
      <c r="D1551" s="825"/>
      <c r="E1551" s="840"/>
    </row>
    <row r="1552" spans="1:35" ht="66" x14ac:dyDescent="0.25">
      <c r="A1552" s="82" t="s">
        <v>330</v>
      </c>
      <c r="B1552" s="82" t="s">
        <v>331</v>
      </c>
      <c r="C1552" s="83" t="s">
        <v>326</v>
      </c>
      <c r="D1552" s="83" t="s">
        <v>327</v>
      </c>
      <c r="E1552" s="840"/>
    </row>
    <row r="1553" spans="1:33" x14ac:dyDescent="0.25">
      <c r="A1553" s="82">
        <f>A1530+A1296</f>
        <v>0</v>
      </c>
      <c r="B1553" s="82">
        <f>B1530+B1296</f>
        <v>0</v>
      </c>
      <c r="C1553" s="82" t="e">
        <f>A1553/B1553</f>
        <v>#DIV/0!</v>
      </c>
      <c r="D1553" s="82" t="e">
        <f>C1553*14</f>
        <v>#DIV/0!</v>
      </c>
      <c r="E1553" s="840"/>
    </row>
    <row r="1554" spans="1:33" x14ac:dyDescent="0.25">
      <c r="A1554" s="840"/>
      <c r="B1554" s="840"/>
      <c r="C1554" s="840"/>
      <c r="D1554" s="840"/>
      <c r="E1554" s="840"/>
    </row>
    <row r="1555" spans="1:33" x14ac:dyDescent="0.25">
      <c r="A1555" s="796"/>
      <c r="B1555" s="796"/>
      <c r="C1555" s="796"/>
      <c r="D1555" s="796"/>
      <c r="E1555" s="796"/>
    </row>
    <row r="1556" spans="1:33" x14ac:dyDescent="0.25">
      <c r="A1556" s="796"/>
      <c r="B1556" s="796"/>
      <c r="C1556" s="796"/>
      <c r="D1556" s="796"/>
      <c r="E1556" s="796"/>
    </row>
    <row r="1557" spans="1:33" x14ac:dyDescent="0.25">
      <c r="A1557" s="796"/>
      <c r="B1557" s="796"/>
      <c r="C1557" s="796"/>
      <c r="D1557" s="796"/>
      <c r="E1557" s="796"/>
    </row>
    <row r="1558" spans="1:33" x14ac:dyDescent="0.25">
      <c r="A1558" s="796"/>
      <c r="B1558" s="796"/>
      <c r="C1558" s="796"/>
      <c r="D1558" s="796"/>
      <c r="E1558" s="796"/>
    </row>
    <row r="1559" spans="1:33" x14ac:dyDescent="0.25">
      <c r="A1559" s="796"/>
      <c r="B1559" s="796"/>
      <c r="C1559" s="796"/>
      <c r="D1559" s="796"/>
      <c r="E1559" s="796"/>
    </row>
    <row r="1560" spans="1:33" x14ac:dyDescent="0.25">
      <c r="A1560" s="796"/>
      <c r="B1560" s="796"/>
      <c r="C1560" s="796"/>
      <c r="D1560" s="796"/>
      <c r="E1560" s="796"/>
    </row>
    <row r="1561" spans="1:33" x14ac:dyDescent="0.25">
      <c r="A1561" s="796"/>
      <c r="B1561" s="796"/>
      <c r="C1561" s="796"/>
      <c r="D1561" s="796"/>
      <c r="E1561" s="796"/>
    </row>
    <row r="1562" spans="1:33" x14ac:dyDescent="0.25">
      <c r="A1562" s="796"/>
      <c r="B1562" s="796"/>
      <c r="C1562" s="796"/>
      <c r="D1562" s="796"/>
      <c r="E1562" s="796"/>
    </row>
    <row r="1563" spans="1:33" ht="13.8" thickBot="1" x14ac:dyDescent="0.3">
      <c r="A1563" s="796"/>
      <c r="B1563" s="796"/>
      <c r="C1563" s="796"/>
      <c r="D1563" s="796"/>
      <c r="E1563" s="796"/>
    </row>
    <row r="1564" spans="1:33" ht="18" thickTop="1" x14ac:dyDescent="0.25">
      <c r="A1564" s="827"/>
      <c r="B1564" s="827"/>
      <c r="C1564" s="827"/>
      <c r="D1564" s="827"/>
      <c r="E1564" s="827"/>
      <c r="F1564" s="828"/>
      <c r="G1564" s="828"/>
      <c r="H1564" s="829"/>
      <c r="I1564" s="830"/>
      <c r="J1564" s="830"/>
      <c r="K1564" s="830"/>
      <c r="L1564" s="830"/>
      <c r="M1564" s="830"/>
      <c r="N1564" s="830"/>
      <c r="O1564" s="830"/>
      <c r="P1564" s="830"/>
      <c r="Q1564" s="828"/>
      <c r="R1564" s="828"/>
      <c r="S1564" s="828"/>
      <c r="T1564" s="828"/>
      <c r="U1564" s="828"/>
      <c r="V1564" s="828"/>
      <c r="W1564" s="828"/>
      <c r="X1564" s="828"/>
      <c r="Y1564" s="828"/>
      <c r="Z1564" s="828"/>
      <c r="AA1564" s="828"/>
      <c r="AB1564" s="828"/>
      <c r="AC1564" s="828"/>
      <c r="AD1564" s="828"/>
      <c r="AE1564" s="828"/>
      <c r="AF1564" s="828"/>
      <c r="AG1564" s="828"/>
    </row>
    <row r="1565" spans="1:33" ht="17.399999999999999" outlineLevel="1" x14ac:dyDescent="0.25">
      <c r="A1565" s="796"/>
      <c r="B1565" s="796"/>
      <c r="C1565" s="796"/>
      <c r="D1565" s="796"/>
      <c r="E1565" s="796"/>
      <c r="H1565" s="831" t="s">
        <v>410</v>
      </c>
    </row>
    <row r="1566" spans="1:33" outlineLevel="1" x14ac:dyDescent="0.25">
      <c r="A1566" s="796"/>
      <c r="B1566" s="796"/>
      <c r="C1566" s="796"/>
      <c r="D1566" s="796"/>
      <c r="E1566" s="796"/>
    </row>
    <row r="1567" spans="1:33" ht="45" customHeight="1" outlineLevel="1" x14ac:dyDescent="0.25">
      <c r="A1567" s="2710" t="str">
        <f>H1567</f>
        <v>Pause Méridienne 6/11 ans</v>
      </c>
      <c r="B1567" s="2710"/>
      <c r="C1567" s="2710"/>
      <c r="D1567" s="797"/>
      <c r="E1567" s="797"/>
      <c r="H1567" s="104" t="s">
        <v>443</v>
      </c>
      <c r="I1567" s="83" t="s">
        <v>286</v>
      </c>
      <c r="J1567" s="83" t="s">
        <v>285</v>
      </c>
      <c r="K1567" s="83" t="s">
        <v>284</v>
      </c>
      <c r="L1567" s="83" t="s">
        <v>287</v>
      </c>
      <c r="M1567" s="83" t="s">
        <v>298</v>
      </c>
      <c r="N1567" s="83" t="s">
        <v>289</v>
      </c>
      <c r="O1567" s="83" t="s">
        <v>309</v>
      </c>
      <c r="P1567" s="83" t="s">
        <v>288</v>
      </c>
    </row>
    <row r="1568" spans="1:33" outlineLevel="1" x14ac:dyDescent="0.25">
      <c r="A1568" s="801"/>
      <c r="B1568" s="798"/>
      <c r="C1568" s="798"/>
      <c r="D1568" s="798"/>
      <c r="E1568" s="798"/>
      <c r="H1568" s="104" t="str">
        <f>'SITE 1'!$H$855</f>
        <v>SITE 1</v>
      </c>
      <c r="I1568" s="103">
        <f>'SITE 1'!$O$945</f>
        <v>0</v>
      </c>
      <c r="J1568" s="103">
        <f>'SITE 1'!$O$969</f>
        <v>0</v>
      </c>
      <c r="K1568" s="103">
        <f>'SITE 1'!$O$926</f>
        <v>0</v>
      </c>
      <c r="L1568" s="103">
        <f>'SITE 1'!$O$926-'SITE 1'!$O$908</f>
        <v>0</v>
      </c>
      <c r="M1568" s="103">
        <f>'SITE 1'!$O$926-'SITE 1'!$O$908+'SITE 1'!$E$915</f>
        <v>0</v>
      </c>
      <c r="N1568" s="103"/>
      <c r="O1568" s="103"/>
      <c r="P1568" s="103"/>
    </row>
    <row r="1569" spans="1:33" ht="40.200000000000003" outlineLevel="1" thickBot="1" x14ac:dyDescent="0.3">
      <c r="A1569" s="2702" t="str">
        <f>'SYNTH ET COMM'!$B$2</f>
        <v>ASSOCIATION</v>
      </c>
      <c r="B1569" s="2702"/>
      <c r="C1569" s="2702"/>
      <c r="D1569" s="2702"/>
      <c r="E1569" s="2702"/>
      <c r="H1569" s="161"/>
      <c r="I1569" s="155" t="s">
        <v>158</v>
      </c>
      <c r="J1569" s="155" t="s">
        <v>159</v>
      </c>
      <c r="K1569" s="155" t="s">
        <v>160</v>
      </c>
      <c r="L1569" s="155" t="s">
        <v>161</v>
      </c>
      <c r="M1569" s="155" t="s">
        <v>177</v>
      </c>
      <c r="N1569" s="155" t="s">
        <v>249</v>
      </c>
      <c r="O1569" s="162" t="s">
        <v>2</v>
      </c>
      <c r="P1569" s="877" t="s">
        <v>525</v>
      </c>
      <c r="Q1569" s="86" t="s">
        <v>451</v>
      </c>
      <c r="R1569" s="86" t="s">
        <v>292</v>
      </c>
      <c r="S1569" s="81" t="s">
        <v>293</v>
      </c>
      <c r="T1569" s="81" t="s">
        <v>299</v>
      </c>
      <c r="U1569" s="81" t="s">
        <v>300</v>
      </c>
      <c r="V1569" s="81" t="s">
        <v>294</v>
      </c>
      <c r="W1569" s="81" t="s">
        <v>301</v>
      </c>
      <c r="X1569" s="81" t="s">
        <v>302</v>
      </c>
      <c r="Y1569" s="81" t="s">
        <v>296</v>
      </c>
      <c r="Z1569" s="81" t="s">
        <v>303</v>
      </c>
      <c r="AA1569" s="81" t="s">
        <v>304</v>
      </c>
      <c r="AB1569" s="81" t="s">
        <v>297</v>
      </c>
      <c r="AC1569" s="81" t="s">
        <v>305</v>
      </c>
      <c r="AD1569" s="81" t="s">
        <v>306</v>
      </c>
      <c r="AE1569" s="81" t="s">
        <v>295</v>
      </c>
      <c r="AF1569" s="81" t="s">
        <v>307</v>
      </c>
      <c r="AG1569" s="81" t="s">
        <v>308</v>
      </c>
    </row>
    <row r="1570" spans="1:33" ht="40.200000000000003" outlineLevel="1" thickBot="1" x14ac:dyDescent="0.3">
      <c r="A1570" s="796"/>
      <c r="B1570" s="796"/>
      <c r="C1570" s="796"/>
      <c r="D1570" s="796"/>
      <c r="E1570" s="796"/>
      <c r="H1570" s="163" t="s">
        <v>226</v>
      </c>
      <c r="I1570" s="164">
        <f>'SITE 1'!$C$860</f>
        <v>0</v>
      </c>
      <c r="J1570" s="164">
        <f>'SITE 1'!$D$860</f>
        <v>0</v>
      </c>
      <c r="K1570" s="164">
        <f>'SITE 1'!$E$860</f>
        <v>0</v>
      </c>
      <c r="L1570" s="164">
        <f>'SITE 1'!$F$860</f>
        <v>0</v>
      </c>
      <c r="M1570" s="139">
        <f>'SITE 1'!$G$860</f>
        <v>0</v>
      </c>
      <c r="N1570" s="165">
        <f>(I1570+J1570+K1570+L1570)*M1570*18</f>
        <v>0</v>
      </c>
      <c r="O1570" s="166">
        <f>'SITE 1'!$I$860</f>
        <v>0</v>
      </c>
      <c r="P1570" s="92">
        <f>N1570*O1570*('SITE 1'!$W$4+'SITE 1'!$X$4)</f>
        <v>0</v>
      </c>
      <c r="Q1570" s="82"/>
      <c r="R1570" s="869">
        <f>IF(N1570=0,0,(N1570/18)*1.25)</f>
        <v>0</v>
      </c>
      <c r="S1570" s="82"/>
      <c r="T1570" s="82"/>
      <c r="U1570" s="82"/>
      <c r="V1570" s="82"/>
      <c r="W1570" s="82"/>
      <c r="X1570" s="82"/>
      <c r="Y1570" s="82"/>
      <c r="Z1570" s="82"/>
      <c r="AA1570" s="82"/>
      <c r="AB1570" s="82"/>
      <c r="AC1570" s="82"/>
      <c r="AD1570" s="82"/>
      <c r="AE1570" s="82"/>
      <c r="AF1570" s="82"/>
      <c r="AG1570" s="82"/>
    </row>
    <row r="1571" spans="1:33" ht="40.200000000000003" outlineLevel="1" thickBot="1" x14ac:dyDescent="0.3">
      <c r="A1571" s="796"/>
      <c r="B1571" s="796"/>
      <c r="C1571" s="796"/>
      <c r="D1571" s="796"/>
      <c r="E1571" s="796"/>
      <c r="H1571" s="167" t="s">
        <v>227</v>
      </c>
      <c r="I1571" s="164">
        <f>'SITE 1'!$C$861</f>
        <v>0</v>
      </c>
      <c r="J1571" s="168">
        <f>'SITE 1'!$D$861</f>
        <v>0</v>
      </c>
      <c r="K1571" s="168">
        <f>'SITE 1'!$E$861</f>
        <v>0</v>
      </c>
      <c r="L1571" s="168">
        <f>'SITE 1'!$F$861</f>
        <v>0</v>
      </c>
      <c r="M1571" s="168">
        <f>'SITE 1'!$G$861</f>
        <v>0</v>
      </c>
      <c r="N1571" s="165">
        <f>(I1571+J1571+K1571+L1571)*M1571*18</f>
        <v>0</v>
      </c>
      <c r="O1571" s="169">
        <f>'SITE 1'!$I$861</f>
        <v>0</v>
      </c>
      <c r="P1571" s="92">
        <f>N1571*O1571*('SITE 1'!$W$4+'SITE 1'!$X$4)</f>
        <v>0</v>
      </c>
      <c r="Q1571" s="82"/>
      <c r="R1571" s="869">
        <f>IF(N1571=0,0,(N1571/18)*1.25)</f>
        <v>0</v>
      </c>
      <c r="S1571" s="82"/>
      <c r="T1571" s="82"/>
      <c r="U1571" s="82"/>
      <c r="V1571" s="82"/>
      <c r="W1571" s="82"/>
      <c r="X1571" s="82"/>
      <c r="Y1571" s="82"/>
      <c r="Z1571" s="82"/>
      <c r="AA1571" s="82"/>
      <c r="AB1571" s="82"/>
      <c r="AC1571" s="82"/>
      <c r="AD1571" s="82"/>
      <c r="AE1571" s="82"/>
      <c r="AF1571" s="82"/>
      <c r="AG1571" s="82"/>
    </row>
    <row r="1572" spans="1:33" ht="13.8" outlineLevel="1" thickBot="1" x14ac:dyDescent="0.3">
      <c r="A1572" s="796"/>
      <c r="B1572" s="796"/>
      <c r="C1572" s="796"/>
      <c r="D1572" s="796"/>
      <c r="E1572" s="796"/>
      <c r="H1572" s="170" t="s">
        <v>165</v>
      </c>
      <c r="I1572" s="171">
        <f>'SITE 1'!$C$862</f>
        <v>0</v>
      </c>
      <c r="J1572" s="171">
        <f>'SITE 1'!$D$862</f>
        <v>0</v>
      </c>
      <c r="K1572" s="171">
        <f>'SITE 1'!$E$862</f>
        <v>0</v>
      </c>
      <c r="L1572" s="171">
        <f>'SITE 1'!$F$862</f>
        <v>0</v>
      </c>
      <c r="M1572" s="171">
        <f>'SITE 1'!$G$862</f>
        <v>0</v>
      </c>
      <c r="N1572" s="171">
        <f>N1570+N1571</f>
        <v>0</v>
      </c>
      <c r="O1572" s="172" t="e">
        <f>'SITE 1'!$I$862</f>
        <v>#DIV/0!</v>
      </c>
      <c r="P1572" s="92">
        <f>SUM(P1570:P1571)</f>
        <v>0</v>
      </c>
      <c r="Q1572" s="93">
        <f>'SITE 1'!$V$15*'SITE 1'!$W$15*SUM(I1572:L1572)</f>
        <v>0</v>
      </c>
      <c r="R1572" s="93">
        <f>SUM(R1570:R1571)</f>
        <v>0</v>
      </c>
      <c r="S1572" s="93">
        <f>'SITE 1'!$C$883</f>
        <v>0</v>
      </c>
      <c r="T1572" s="93" t="e">
        <f>'SITE 1'!$D$883</f>
        <v>#DIV/0!</v>
      </c>
      <c r="U1572" s="93">
        <f>'SITE 1'!$E$883</f>
        <v>0</v>
      </c>
      <c r="V1572" s="93">
        <f>'SITE 1'!$C$901</f>
        <v>0</v>
      </c>
      <c r="W1572" s="93" t="e">
        <f>'SITE 1'!$D$901</f>
        <v>#DIV/0!</v>
      </c>
      <c r="X1572" s="93">
        <f>'SITE 1'!$E$901</f>
        <v>0</v>
      </c>
      <c r="Y1572" s="93">
        <f>'SITE 1'!$C$877</f>
        <v>0</v>
      </c>
      <c r="Z1572" s="93" t="e">
        <f>'SITE 1'!$D$877</f>
        <v>#DIV/0!</v>
      </c>
      <c r="AA1572" s="93">
        <f>'SITE 1'!$E$877</f>
        <v>0</v>
      </c>
      <c r="AB1572" s="93">
        <f>'SITE 1'!$C$907</f>
        <v>0</v>
      </c>
      <c r="AC1572" s="93" t="e">
        <f>'SITE 1'!$D$907</f>
        <v>#DIV/0!</v>
      </c>
      <c r="AD1572" s="93">
        <f>'SITE 1'!$E$907</f>
        <v>0</v>
      </c>
      <c r="AE1572" s="93">
        <f>'SITE 1'!$C$915</f>
        <v>0</v>
      </c>
      <c r="AF1572" s="93" t="e">
        <f>'SITE 1'!$D$915</f>
        <v>#DIV/0!</v>
      </c>
      <c r="AG1572" s="93">
        <f>'SITE 1'!$E$915</f>
        <v>0</v>
      </c>
    </row>
    <row r="1573" spans="1:33" outlineLevel="1" x14ac:dyDescent="0.25">
      <c r="A1573" s="796"/>
      <c r="B1573" s="796"/>
      <c r="C1573" s="796"/>
      <c r="D1573" s="796"/>
      <c r="E1573" s="796"/>
    </row>
    <row r="1574" spans="1:33" ht="26.4" outlineLevel="1" x14ac:dyDescent="0.25">
      <c r="A1574" s="796"/>
      <c r="B1574" s="796"/>
      <c r="C1574" s="796"/>
      <c r="D1574" s="796"/>
      <c r="E1574" s="796"/>
      <c r="H1574" s="104" t="s">
        <v>443</v>
      </c>
      <c r="I1574" s="83" t="s">
        <v>286</v>
      </c>
      <c r="J1574" s="83" t="s">
        <v>285</v>
      </c>
      <c r="K1574" s="83" t="s">
        <v>284</v>
      </c>
      <c r="L1574" s="83" t="s">
        <v>287</v>
      </c>
      <c r="M1574" s="83" t="s">
        <v>298</v>
      </c>
      <c r="N1574" s="83" t="s">
        <v>289</v>
      </c>
    </row>
    <row r="1575" spans="1:33" outlineLevel="1" x14ac:dyDescent="0.25">
      <c r="A1575" s="796"/>
      <c r="B1575" s="796"/>
      <c r="C1575" s="796"/>
      <c r="D1575" s="796"/>
      <c r="E1575" s="796"/>
      <c r="H1575" s="104" t="str">
        <f>'SITE 2'!$H$855</f>
        <v>SITE 2</v>
      </c>
      <c r="I1575" s="103">
        <f>'SITE 2'!$O$945</f>
        <v>0</v>
      </c>
      <c r="J1575" s="103">
        <f>'SITE 2'!$O$969</f>
        <v>0</v>
      </c>
      <c r="K1575" s="103">
        <f>'SITE 2'!$O$926</f>
        <v>0</v>
      </c>
      <c r="L1575" s="103">
        <f>'SITE 2'!$O$926-'SITE 2'!$O$908</f>
        <v>0</v>
      </c>
      <c r="M1575" s="103">
        <f>'SITE 2'!$O$926-'SITE 2'!$O$908+'SITE 2'!$E$915</f>
        <v>0</v>
      </c>
      <c r="N1575" s="103"/>
    </row>
    <row r="1576" spans="1:33" ht="40.200000000000003" outlineLevel="1" thickBot="1" x14ac:dyDescent="0.3">
      <c r="A1576" s="796"/>
      <c r="B1576" s="796"/>
      <c r="C1576" s="796"/>
      <c r="D1576" s="796"/>
      <c r="E1576" s="796"/>
      <c r="H1576" s="161"/>
      <c r="I1576" s="155" t="s">
        <v>158</v>
      </c>
      <c r="J1576" s="155" t="s">
        <v>159</v>
      </c>
      <c r="K1576" s="155" t="s">
        <v>160</v>
      </c>
      <c r="L1576" s="155" t="s">
        <v>161</v>
      </c>
      <c r="M1576" s="155" t="s">
        <v>177</v>
      </c>
      <c r="N1576" s="155" t="s">
        <v>249</v>
      </c>
      <c r="O1576" s="162" t="s">
        <v>2</v>
      </c>
      <c r="P1576" s="877" t="s">
        <v>525</v>
      </c>
      <c r="Q1576" s="86" t="s">
        <v>451</v>
      </c>
      <c r="R1576" s="86" t="s">
        <v>292</v>
      </c>
      <c r="S1576" s="81" t="s">
        <v>293</v>
      </c>
      <c r="T1576" s="81" t="s">
        <v>299</v>
      </c>
      <c r="U1576" s="81" t="s">
        <v>300</v>
      </c>
      <c r="V1576" s="81" t="s">
        <v>294</v>
      </c>
      <c r="W1576" s="81" t="s">
        <v>301</v>
      </c>
      <c r="X1576" s="81" t="s">
        <v>302</v>
      </c>
      <c r="Y1576" s="81" t="s">
        <v>296</v>
      </c>
      <c r="Z1576" s="81" t="s">
        <v>303</v>
      </c>
      <c r="AA1576" s="81" t="s">
        <v>304</v>
      </c>
      <c r="AB1576" s="81" t="s">
        <v>297</v>
      </c>
      <c r="AC1576" s="81" t="s">
        <v>305</v>
      </c>
      <c r="AD1576" s="81" t="s">
        <v>306</v>
      </c>
      <c r="AE1576" s="81" t="s">
        <v>295</v>
      </c>
      <c r="AF1576" s="81" t="s">
        <v>307</v>
      </c>
      <c r="AG1576" s="81" t="s">
        <v>308</v>
      </c>
    </row>
    <row r="1577" spans="1:33" ht="40.200000000000003" outlineLevel="1" thickBot="1" x14ac:dyDescent="0.3">
      <c r="A1577" s="796"/>
      <c r="B1577" s="796"/>
      <c r="C1577" s="796"/>
      <c r="D1577" s="796"/>
      <c r="E1577" s="796"/>
      <c r="H1577" s="163" t="s">
        <v>226</v>
      </c>
      <c r="I1577" s="164">
        <f>'SITE 2'!$C$860</f>
        <v>0</v>
      </c>
      <c r="J1577" s="164">
        <f>'SITE 2'!$D$860</f>
        <v>0</v>
      </c>
      <c r="K1577" s="164">
        <f>'SITE 2'!$E$860</f>
        <v>0</v>
      </c>
      <c r="L1577" s="164">
        <f>'SITE 2'!$F$860</f>
        <v>0</v>
      </c>
      <c r="M1577" s="139">
        <f>'SITE 2'!$G$860</f>
        <v>0</v>
      </c>
      <c r="N1577" s="165">
        <f>(I1577+J1577+K1577+L1577)*M1577*18</f>
        <v>0</v>
      </c>
      <c r="O1577" s="166">
        <f>'SITE 2'!$I$860</f>
        <v>0</v>
      </c>
      <c r="P1577" s="92">
        <f>N1577*O1577*('SITE 1'!$W$4+'SITE 1'!$X$4)</f>
        <v>0</v>
      </c>
      <c r="Q1577" s="82"/>
      <c r="R1577" s="869">
        <f>IF(N1577=0,0,(N1577/18)*1.25)</f>
        <v>0</v>
      </c>
      <c r="S1577" s="82"/>
      <c r="T1577" s="82"/>
      <c r="U1577" s="82"/>
      <c r="V1577" s="82"/>
      <c r="W1577" s="82"/>
      <c r="X1577" s="82"/>
      <c r="Y1577" s="82"/>
      <c r="Z1577" s="82"/>
      <c r="AA1577" s="82"/>
      <c r="AB1577" s="82"/>
      <c r="AC1577" s="82"/>
      <c r="AD1577" s="82"/>
      <c r="AE1577" s="82"/>
      <c r="AF1577" s="82"/>
      <c r="AG1577" s="82"/>
    </row>
    <row r="1578" spans="1:33" ht="40.200000000000003" outlineLevel="1" thickBot="1" x14ac:dyDescent="0.3">
      <c r="A1578" s="796"/>
      <c r="B1578" s="796"/>
      <c r="C1578" s="796"/>
      <c r="D1578" s="796"/>
      <c r="E1578" s="796"/>
      <c r="H1578" s="167" t="s">
        <v>227</v>
      </c>
      <c r="I1578" s="164">
        <f>'SITE 2'!$C$861</f>
        <v>0</v>
      </c>
      <c r="J1578" s="168">
        <f>'SITE 2'!$D$861</f>
        <v>0</v>
      </c>
      <c r="K1578" s="168">
        <f>'SITE 2'!$E$861</f>
        <v>0</v>
      </c>
      <c r="L1578" s="168">
        <f>'SITE 2'!$F$861</f>
        <v>0</v>
      </c>
      <c r="M1578" s="168">
        <f>'SITE 2'!$G$861</f>
        <v>0</v>
      </c>
      <c r="N1578" s="165">
        <f>(I1578+J1578+K1578+L1578)*M1578*18</f>
        <v>0</v>
      </c>
      <c r="O1578" s="169">
        <f>'SITE 2'!$I$861</f>
        <v>0</v>
      </c>
      <c r="P1578" s="92">
        <f>N1578*O1578*('SITE 1'!$W$4+'SITE 1'!$X$4)</f>
        <v>0</v>
      </c>
      <c r="Q1578" s="82"/>
      <c r="R1578" s="869">
        <f>IF(N1578=0,0,(N1578/18)*1.25)</f>
        <v>0</v>
      </c>
      <c r="S1578" s="82"/>
      <c r="T1578" s="82"/>
      <c r="U1578" s="82"/>
      <c r="V1578" s="82"/>
      <c r="W1578" s="82"/>
      <c r="X1578" s="82"/>
      <c r="Y1578" s="82"/>
      <c r="Z1578" s="82"/>
      <c r="AA1578" s="82"/>
      <c r="AB1578" s="82"/>
      <c r="AC1578" s="82"/>
      <c r="AD1578" s="82"/>
      <c r="AE1578" s="82"/>
      <c r="AF1578" s="82"/>
      <c r="AG1578" s="82"/>
    </row>
    <row r="1579" spans="1:33" ht="13.8" outlineLevel="1" thickBot="1" x14ac:dyDescent="0.3">
      <c r="A1579" s="796"/>
      <c r="B1579" s="796"/>
      <c r="C1579" s="796"/>
      <c r="D1579" s="796"/>
      <c r="E1579" s="796"/>
      <c r="H1579" s="170" t="s">
        <v>165</v>
      </c>
      <c r="I1579" s="171">
        <f>'SITE 2'!$C$862</f>
        <v>0</v>
      </c>
      <c r="J1579" s="171">
        <f>'SITE 2'!$D$862</f>
        <v>0</v>
      </c>
      <c r="K1579" s="171">
        <f>'SITE 2'!$E$862</f>
        <v>0</v>
      </c>
      <c r="L1579" s="171">
        <f>'SITE 2'!$F$862</f>
        <v>0</v>
      </c>
      <c r="M1579" s="171">
        <f>'SITE 2'!$G$862</f>
        <v>0</v>
      </c>
      <c r="N1579" s="171">
        <f>N1577+N1578</f>
        <v>0</v>
      </c>
      <c r="O1579" s="172" t="e">
        <f>'SITE 2'!$I$862</f>
        <v>#DIV/0!</v>
      </c>
      <c r="P1579" s="92">
        <f>SUM(P1577:P1578)</f>
        <v>0</v>
      </c>
      <c r="Q1579" s="93">
        <f>'SITE 1'!$V$15*'SITE 1'!$W$15*SUM(I1579:L1579)</f>
        <v>0</v>
      </c>
      <c r="R1579" s="93">
        <f>SUM(R1577:R1578)</f>
        <v>0</v>
      </c>
      <c r="S1579" s="93">
        <f>'SITE 2'!$C$883</f>
        <v>0</v>
      </c>
      <c r="T1579" s="93" t="e">
        <f>'SITE 2'!$D$883</f>
        <v>#DIV/0!</v>
      </c>
      <c r="U1579" s="93">
        <f>'SITE 2'!$E$883</f>
        <v>0</v>
      </c>
      <c r="V1579" s="93">
        <f>'SITE 2'!$C$901</f>
        <v>0</v>
      </c>
      <c r="W1579" s="93" t="e">
        <f>'SITE 2'!$D$901</f>
        <v>#DIV/0!</v>
      </c>
      <c r="X1579" s="93">
        <f>'SITE 2'!$E$901</f>
        <v>0</v>
      </c>
      <c r="Y1579" s="93">
        <f>'SITE 2'!$C$877</f>
        <v>0</v>
      </c>
      <c r="Z1579" s="93" t="e">
        <f>'SITE 2'!$D$877</f>
        <v>#DIV/0!</v>
      </c>
      <c r="AA1579" s="93">
        <f>'SITE 2'!$E$877</f>
        <v>0</v>
      </c>
      <c r="AB1579" s="93">
        <f>'SITE 2'!$C$907</f>
        <v>0</v>
      </c>
      <c r="AC1579" s="93" t="e">
        <f>'SITE 2'!$D$907</f>
        <v>#DIV/0!</v>
      </c>
      <c r="AD1579" s="93">
        <f>'SITE 2'!$E$907</f>
        <v>0</v>
      </c>
      <c r="AE1579" s="93">
        <f>'SITE 2'!$C$915</f>
        <v>0</v>
      </c>
      <c r="AF1579" s="93" t="e">
        <f>'SITE 2'!$D$915</f>
        <v>#DIV/0!</v>
      </c>
      <c r="AG1579" s="93">
        <f>'SITE 2'!$E$915</f>
        <v>0</v>
      </c>
    </row>
    <row r="1580" spans="1:33" outlineLevel="1" x14ac:dyDescent="0.25">
      <c r="A1580" s="796"/>
      <c r="B1580" s="796"/>
      <c r="C1580" s="796"/>
      <c r="D1580" s="796"/>
      <c r="E1580" s="796"/>
    </row>
    <row r="1581" spans="1:33" ht="26.4" outlineLevel="1" x14ac:dyDescent="0.25">
      <c r="A1581" s="796"/>
      <c r="B1581" s="796"/>
      <c r="C1581" s="796"/>
      <c r="D1581" s="796"/>
      <c r="E1581" s="796"/>
      <c r="H1581" s="104" t="s">
        <v>443</v>
      </c>
      <c r="I1581" s="83" t="s">
        <v>286</v>
      </c>
      <c r="J1581" s="83" t="s">
        <v>285</v>
      </c>
      <c r="K1581" s="83" t="s">
        <v>284</v>
      </c>
      <c r="L1581" s="83" t="s">
        <v>287</v>
      </c>
      <c r="M1581" s="83" t="s">
        <v>298</v>
      </c>
      <c r="N1581" s="83" t="s">
        <v>289</v>
      </c>
    </row>
    <row r="1582" spans="1:33" outlineLevel="1" x14ac:dyDescent="0.25">
      <c r="A1582" s="796"/>
      <c r="B1582" s="796"/>
      <c r="C1582" s="796"/>
      <c r="D1582" s="796"/>
      <c r="E1582" s="796"/>
      <c r="H1582" s="104" t="str">
        <f>'SITE 3'!$H$855</f>
        <v>SITE 3</v>
      </c>
      <c r="I1582" s="103">
        <f>'SITE 3'!$O$945</f>
        <v>0</v>
      </c>
      <c r="J1582" s="103">
        <f>'SITE 3'!$O$969</f>
        <v>0</v>
      </c>
      <c r="K1582" s="103">
        <f>'SITE 3'!$O$926</f>
        <v>0</v>
      </c>
      <c r="L1582" s="103">
        <f>'SITE 3'!$O$926-'SITE 3'!$O$908</f>
        <v>0</v>
      </c>
      <c r="M1582" s="103">
        <f>'SITE 3'!$O$926-'SITE 3'!$O$908+'SITE 3'!$E$915</f>
        <v>0</v>
      </c>
      <c r="N1582" s="103"/>
    </row>
    <row r="1583" spans="1:33" ht="40.200000000000003" outlineLevel="1" thickBot="1" x14ac:dyDescent="0.3">
      <c r="A1583" s="796"/>
      <c r="B1583" s="796"/>
      <c r="C1583" s="796"/>
      <c r="D1583" s="796"/>
      <c r="E1583" s="796"/>
      <c r="H1583" s="161"/>
      <c r="I1583" s="155" t="s">
        <v>158</v>
      </c>
      <c r="J1583" s="155" t="s">
        <v>159</v>
      </c>
      <c r="K1583" s="155" t="s">
        <v>160</v>
      </c>
      <c r="L1583" s="155" t="s">
        <v>161</v>
      </c>
      <c r="M1583" s="155" t="s">
        <v>177</v>
      </c>
      <c r="N1583" s="155" t="s">
        <v>249</v>
      </c>
      <c r="O1583" s="162" t="s">
        <v>2</v>
      </c>
      <c r="P1583" s="877" t="s">
        <v>525</v>
      </c>
      <c r="Q1583" s="86" t="s">
        <v>451</v>
      </c>
      <c r="R1583" s="86" t="s">
        <v>292</v>
      </c>
      <c r="S1583" s="81" t="s">
        <v>293</v>
      </c>
      <c r="T1583" s="81" t="s">
        <v>299</v>
      </c>
      <c r="U1583" s="81" t="s">
        <v>300</v>
      </c>
      <c r="V1583" s="81" t="s">
        <v>294</v>
      </c>
      <c r="W1583" s="81" t="s">
        <v>301</v>
      </c>
      <c r="X1583" s="81" t="s">
        <v>302</v>
      </c>
      <c r="Y1583" s="81" t="s">
        <v>296</v>
      </c>
      <c r="Z1583" s="81" t="s">
        <v>303</v>
      </c>
      <c r="AA1583" s="81" t="s">
        <v>304</v>
      </c>
      <c r="AB1583" s="81" t="s">
        <v>297</v>
      </c>
      <c r="AC1583" s="81" t="s">
        <v>305</v>
      </c>
      <c r="AD1583" s="81" t="s">
        <v>306</v>
      </c>
      <c r="AE1583" s="81" t="s">
        <v>295</v>
      </c>
      <c r="AF1583" s="81" t="s">
        <v>307</v>
      </c>
      <c r="AG1583" s="81" t="s">
        <v>308</v>
      </c>
    </row>
    <row r="1584" spans="1:33" ht="40.200000000000003" outlineLevel="1" thickBot="1" x14ac:dyDescent="0.3">
      <c r="A1584" s="796"/>
      <c r="B1584" s="796"/>
      <c r="C1584" s="796"/>
      <c r="D1584" s="796"/>
      <c r="E1584" s="796"/>
      <c r="H1584" s="163" t="s">
        <v>226</v>
      </c>
      <c r="I1584" s="164">
        <f>'SITE 3'!$C$860</f>
        <v>0</v>
      </c>
      <c r="J1584" s="164">
        <f>'SITE 3'!$D$860</f>
        <v>0</v>
      </c>
      <c r="K1584" s="164">
        <f>'SITE 3'!$E$860</f>
        <v>0</v>
      </c>
      <c r="L1584" s="164">
        <f>'SITE 3'!$F$860</f>
        <v>0</v>
      </c>
      <c r="M1584" s="139">
        <f>'SITE 3'!$G$860</f>
        <v>0</v>
      </c>
      <c r="N1584" s="165">
        <f>(I1584+J1584+K1584+L1584)*M1584*18</f>
        <v>0</v>
      </c>
      <c r="O1584" s="166">
        <f>'SITE 3'!$I$860</f>
        <v>0</v>
      </c>
      <c r="P1584" s="92">
        <f>N1584*O1584*('SITE 1'!$W$4+'SITE 1'!$X$4)</f>
        <v>0</v>
      </c>
      <c r="Q1584" s="82"/>
      <c r="R1584" s="869">
        <f>IF(N1584=0,0,(N1584/18)*1.25)</f>
        <v>0</v>
      </c>
      <c r="S1584" s="82"/>
      <c r="T1584" s="82"/>
      <c r="U1584" s="82"/>
      <c r="V1584" s="82"/>
      <c r="W1584" s="82"/>
      <c r="X1584" s="82"/>
      <c r="Y1584" s="82"/>
      <c r="Z1584" s="82"/>
      <c r="AA1584" s="82"/>
      <c r="AB1584" s="82"/>
      <c r="AC1584" s="82"/>
      <c r="AD1584" s="82"/>
      <c r="AE1584" s="82"/>
      <c r="AF1584" s="82"/>
      <c r="AG1584" s="82"/>
    </row>
    <row r="1585" spans="1:33" ht="40.200000000000003" outlineLevel="1" thickBot="1" x14ac:dyDescent="0.3">
      <c r="A1585" s="796"/>
      <c r="B1585" s="796"/>
      <c r="C1585" s="796"/>
      <c r="D1585" s="796"/>
      <c r="E1585" s="796"/>
      <c r="H1585" s="167" t="s">
        <v>227</v>
      </c>
      <c r="I1585" s="164">
        <f>'SITE 3'!$C$861</f>
        <v>0</v>
      </c>
      <c r="J1585" s="168">
        <f>'SITE 3'!$D$861</f>
        <v>0</v>
      </c>
      <c r="K1585" s="168">
        <f>'SITE 3'!$E$861</f>
        <v>0</v>
      </c>
      <c r="L1585" s="168">
        <f>'SITE 3'!$F$861</f>
        <v>0</v>
      </c>
      <c r="M1585" s="168">
        <f>'SITE 3'!$G$861</f>
        <v>0</v>
      </c>
      <c r="N1585" s="165">
        <f>(I1585+J1585+K1585+L1585)*M1585*18</f>
        <v>0</v>
      </c>
      <c r="O1585" s="169">
        <f>'SITE 3'!$I$861</f>
        <v>0</v>
      </c>
      <c r="P1585" s="92">
        <f>N1585*O1585*('SITE 1'!$W$4+'SITE 1'!$X$4)</f>
        <v>0</v>
      </c>
      <c r="Q1585" s="82"/>
      <c r="R1585" s="869">
        <f>IF(N1585=0,0,(N1585/18)*1.25)</f>
        <v>0</v>
      </c>
      <c r="S1585" s="82"/>
      <c r="T1585" s="82"/>
      <c r="U1585" s="82"/>
      <c r="V1585" s="82"/>
      <c r="W1585" s="82"/>
      <c r="X1585" s="82"/>
      <c r="Y1585" s="82"/>
      <c r="Z1585" s="82"/>
      <c r="AA1585" s="82"/>
      <c r="AB1585" s="82"/>
      <c r="AC1585" s="82"/>
      <c r="AD1585" s="82"/>
      <c r="AE1585" s="82"/>
      <c r="AF1585" s="82"/>
      <c r="AG1585" s="82"/>
    </row>
    <row r="1586" spans="1:33" ht="13.8" outlineLevel="1" thickBot="1" x14ac:dyDescent="0.3">
      <c r="A1586" s="796"/>
      <c r="B1586" s="796"/>
      <c r="C1586" s="796"/>
      <c r="D1586" s="796"/>
      <c r="E1586" s="796"/>
      <c r="H1586" s="170" t="s">
        <v>165</v>
      </c>
      <c r="I1586" s="171">
        <f>'SITE 3'!$C$862</f>
        <v>0</v>
      </c>
      <c r="J1586" s="171">
        <f>'SITE 3'!$D$862</f>
        <v>0</v>
      </c>
      <c r="K1586" s="171">
        <f>'SITE 3'!$E$862</f>
        <v>0</v>
      </c>
      <c r="L1586" s="171">
        <f>'SITE 3'!$F$862</f>
        <v>0</v>
      </c>
      <c r="M1586" s="171">
        <f>'SITE 3'!$G$862</f>
        <v>0</v>
      </c>
      <c r="N1586" s="171">
        <f>N1584+N1585</f>
        <v>0</v>
      </c>
      <c r="O1586" s="172" t="e">
        <f>'SITE 3'!$I$862</f>
        <v>#DIV/0!</v>
      </c>
      <c r="P1586" s="92">
        <f>SUM(P1584:P1585)</f>
        <v>0</v>
      </c>
      <c r="Q1586" s="93">
        <f>'SITE 1'!$V$15*'SITE 1'!$W$15*SUM(I1586:L1586)</f>
        <v>0</v>
      </c>
      <c r="R1586" s="93">
        <f>SUM(R1584:R1585)</f>
        <v>0</v>
      </c>
      <c r="S1586" s="93">
        <f>'SITE 3'!$C$883</f>
        <v>0</v>
      </c>
      <c r="T1586" s="93" t="e">
        <f>'SITE 3'!$D$883</f>
        <v>#DIV/0!</v>
      </c>
      <c r="U1586" s="93">
        <f>'SITE 3'!$E$883</f>
        <v>0</v>
      </c>
      <c r="V1586" s="93">
        <f>'SITE 3'!$C$901</f>
        <v>0</v>
      </c>
      <c r="W1586" s="93" t="e">
        <f>'SITE 3'!$D$901</f>
        <v>#DIV/0!</v>
      </c>
      <c r="X1586" s="93">
        <f>'SITE 3'!$E$901</f>
        <v>0</v>
      </c>
      <c r="Y1586" s="93">
        <f>'SITE 3'!$C$877</f>
        <v>0</v>
      </c>
      <c r="Z1586" s="93" t="e">
        <f>'SITE 3'!$D$877</f>
        <v>#DIV/0!</v>
      </c>
      <c r="AA1586" s="93">
        <f>'SITE 3'!$E$877</f>
        <v>0</v>
      </c>
      <c r="AB1586" s="93">
        <f>'SITE 3'!$C$907</f>
        <v>0</v>
      </c>
      <c r="AC1586" s="93" t="e">
        <f>'SITE 3'!$D$907</f>
        <v>#DIV/0!</v>
      </c>
      <c r="AD1586" s="93">
        <f>'SITE 3'!$E$907</f>
        <v>0</v>
      </c>
      <c r="AE1586" s="93">
        <f>'SITE 3'!$C$915</f>
        <v>0</v>
      </c>
      <c r="AF1586" s="93" t="e">
        <f>'SITE 3'!$D$915</f>
        <v>#DIV/0!</v>
      </c>
      <c r="AG1586" s="93">
        <f>'SITE 3'!$E$915</f>
        <v>0</v>
      </c>
    </row>
    <row r="1587" spans="1:33" outlineLevel="1" x14ac:dyDescent="0.25">
      <c r="A1587" s="796"/>
      <c r="B1587" s="796"/>
      <c r="C1587" s="796"/>
      <c r="D1587" s="796"/>
      <c r="E1587" s="796"/>
    </row>
    <row r="1588" spans="1:33" ht="26.4" outlineLevel="1" x14ac:dyDescent="0.25">
      <c r="A1588" s="796"/>
      <c r="B1588" s="796"/>
      <c r="C1588" s="796"/>
      <c r="D1588" s="796"/>
      <c r="E1588" s="796"/>
      <c r="H1588" s="104" t="s">
        <v>443</v>
      </c>
      <c r="I1588" s="83" t="s">
        <v>286</v>
      </c>
      <c r="J1588" s="83" t="s">
        <v>285</v>
      </c>
      <c r="K1588" s="83" t="s">
        <v>284</v>
      </c>
      <c r="L1588" s="83" t="s">
        <v>287</v>
      </c>
      <c r="M1588" s="83" t="s">
        <v>298</v>
      </c>
      <c r="N1588" s="83" t="s">
        <v>289</v>
      </c>
    </row>
    <row r="1589" spans="1:33" outlineLevel="1" x14ac:dyDescent="0.25">
      <c r="A1589" s="796"/>
      <c r="B1589" s="796"/>
      <c r="C1589" s="796"/>
      <c r="D1589" s="796"/>
      <c r="E1589" s="796"/>
      <c r="H1589" s="104" t="str">
        <f>'SITE 4'!$H$855</f>
        <v>SITE 4</v>
      </c>
      <c r="I1589" s="103">
        <f>'SITE 4'!$O$945</f>
        <v>0</v>
      </c>
      <c r="J1589" s="103">
        <f>'SITE 4'!$O$969</f>
        <v>0</v>
      </c>
      <c r="K1589" s="103">
        <f>'SITE 4'!$O$926</f>
        <v>0</v>
      </c>
      <c r="L1589" s="103">
        <f>'SITE 4'!$O$926-'SITE 4'!$O$908</f>
        <v>0</v>
      </c>
      <c r="M1589" s="103">
        <f>'SITE 4'!$O$926-'SITE 4'!$O$908+'SITE 4'!$E$915</f>
        <v>0</v>
      </c>
      <c r="N1589" s="103"/>
    </row>
    <row r="1590" spans="1:33" ht="40.200000000000003" outlineLevel="1" thickBot="1" x14ac:dyDescent="0.3">
      <c r="A1590" s="796"/>
      <c r="B1590" s="796"/>
      <c r="C1590" s="796"/>
      <c r="D1590" s="796"/>
      <c r="E1590" s="796"/>
      <c r="H1590" s="161"/>
      <c r="I1590" s="155" t="s">
        <v>158</v>
      </c>
      <c r="J1590" s="155" t="s">
        <v>159</v>
      </c>
      <c r="K1590" s="155" t="s">
        <v>160</v>
      </c>
      <c r="L1590" s="155" t="s">
        <v>161</v>
      </c>
      <c r="M1590" s="155" t="s">
        <v>177</v>
      </c>
      <c r="N1590" s="155" t="s">
        <v>249</v>
      </c>
      <c r="O1590" s="162" t="s">
        <v>2</v>
      </c>
      <c r="P1590" s="877" t="s">
        <v>525</v>
      </c>
      <c r="Q1590" s="86" t="s">
        <v>451</v>
      </c>
      <c r="R1590" s="86" t="s">
        <v>292</v>
      </c>
      <c r="S1590" s="81" t="s">
        <v>293</v>
      </c>
      <c r="T1590" s="81" t="s">
        <v>299</v>
      </c>
      <c r="U1590" s="81" t="s">
        <v>300</v>
      </c>
      <c r="V1590" s="81" t="s">
        <v>294</v>
      </c>
      <c r="W1590" s="81" t="s">
        <v>301</v>
      </c>
      <c r="X1590" s="81" t="s">
        <v>302</v>
      </c>
      <c r="Y1590" s="81" t="s">
        <v>296</v>
      </c>
      <c r="Z1590" s="81" t="s">
        <v>303</v>
      </c>
      <c r="AA1590" s="81" t="s">
        <v>304</v>
      </c>
      <c r="AB1590" s="81" t="s">
        <v>297</v>
      </c>
      <c r="AC1590" s="81" t="s">
        <v>305</v>
      </c>
      <c r="AD1590" s="81" t="s">
        <v>306</v>
      </c>
      <c r="AE1590" s="81" t="s">
        <v>295</v>
      </c>
      <c r="AF1590" s="81" t="s">
        <v>307</v>
      </c>
      <c r="AG1590" s="81" t="s">
        <v>308</v>
      </c>
    </row>
    <row r="1591" spans="1:33" ht="40.200000000000003" outlineLevel="1" thickBot="1" x14ac:dyDescent="0.3">
      <c r="A1591" s="796"/>
      <c r="B1591" s="796"/>
      <c r="C1591" s="796"/>
      <c r="D1591" s="796"/>
      <c r="E1591" s="796"/>
      <c r="H1591" s="163" t="s">
        <v>226</v>
      </c>
      <c r="I1591" s="164">
        <f>'SITE 4'!$C$860</f>
        <v>0</v>
      </c>
      <c r="J1591" s="164">
        <f>'SITE 4'!$D$860</f>
        <v>0</v>
      </c>
      <c r="K1591" s="164">
        <f>'SITE 4'!$E$860</f>
        <v>0</v>
      </c>
      <c r="L1591" s="164">
        <f>'SITE 4'!$F$860</f>
        <v>0</v>
      </c>
      <c r="M1591" s="139">
        <f>'SITE 4'!$G$860</f>
        <v>0</v>
      </c>
      <c r="N1591" s="165">
        <f>(I1591+J1591+K1591+L1591)*M1591*18</f>
        <v>0</v>
      </c>
      <c r="O1591" s="166">
        <f>'SITE 4'!$I$860</f>
        <v>0</v>
      </c>
      <c r="P1591" s="92">
        <f>N1591*O1591*('SITE 1'!$W$4+'SITE 1'!$X$4)</f>
        <v>0</v>
      </c>
      <c r="Q1591" s="82"/>
      <c r="R1591" s="869">
        <f>IF(N1591=0,0,(N1591/18)*1.25)</f>
        <v>0</v>
      </c>
      <c r="S1591" s="82"/>
      <c r="T1591" s="82"/>
      <c r="U1591" s="82"/>
      <c r="V1591" s="82"/>
      <c r="W1591" s="82"/>
      <c r="X1591" s="82"/>
      <c r="Y1591" s="82"/>
      <c r="Z1591" s="82"/>
      <c r="AA1591" s="82"/>
      <c r="AB1591" s="82"/>
      <c r="AC1591" s="82"/>
      <c r="AD1591" s="82"/>
      <c r="AE1591" s="82"/>
      <c r="AF1591" s="82"/>
      <c r="AG1591" s="82"/>
    </row>
    <row r="1592" spans="1:33" ht="40.200000000000003" outlineLevel="1" thickBot="1" x14ac:dyDescent="0.3">
      <c r="A1592" s="796"/>
      <c r="B1592" s="796"/>
      <c r="C1592" s="796"/>
      <c r="D1592" s="796"/>
      <c r="E1592" s="796"/>
      <c r="H1592" s="167" t="s">
        <v>227</v>
      </c>
      <c r="I1592" s="164">
        <f>'SITE 4'!$C$861</f>
        <v>0</v>
      </c>
      <c r="J1592" s="168">
        <f>'SITE 4'!$D$861</f>
        <v>0</v>
      </c>
      <c r="K1592" s="168">
        <f>'SITE 4'!$E$861</f>
        <v>0</v>
      </c>
      <c r="L1592" s="168">
        <f>'SITE 4'!$F$861</f>
        <v>0</v>
      </c>
      <c r="M1592" s="168">
        <f>'SITE 4'!$G$861</f>
        <v>0</v>
      </c>
      <c r="N1592" s="165">
        <f>(I1592+J1592+K1592+L1592)*M1592*18</f>
        <v>0</v>
      </c>
      <c r="O1592" s="169">
        <f>'SITE 4'!$I$861</f>
        <v>0</v>
      </c>
      <c r="P1592" s="92">
        <f>N1592*O1592*('SITE 1'!$W$4+'SITE 1'!$X$4)</f>
        <v>0</v>
      </c>
      <c r="Q1592" s="82"/>
      <c r="R1592" s="869">
        <f>IF(N1592=0,0,(N1592/18)*1.25)</f>
        <v>0</v>
      </c>
      <c r="S1592" s="82"/>
      <c r="T1592" s="82"/>
      <c r="U1592" s="82"/>
      <c r="V1592" s="82"/>
      <c r="W1592" s="82"/>
      <c r="X1592" s="82"/>
      <c r="Y1592" s="82"/>
      <c r="Z1592" s="82"/>
      <c r="AA1592" s="82"/>
      <c r="AB1592" s="82"/>
      <c r="AC1592" s="82"/>
      <c r="AD1592" s="82"/>
      <c r="AE1592" s="82"/>
      <c r="AF1592" s="82"/>
      <c r="AG1592" s="82"/>
    </row>
    <row r="1593" spans="1:33" ht="13.8" outlineLevel="1" thickBot="1" x14ac:dyDescent="0.3">
      <c r="A1593" s="796"/>
      <c r="B1593" s="796"/>
      <c r="C1593" s="796"/>
      <c r="D1593" s="796"/>
      <c r="E1593" s="796"/>
      <c r="H1593" s="170" t="s">
        <v>165</v>
      </c>
      <c r="I1593" s="171">
        <f>'SITE 4'!$C$862</f>
        <v>0</v>
      </c>
      <c r="J1593" s="171">
        <f>'SITE 4'!$D$862</f>
        <v>0</v>
      </c>
      <c r="K1593" s="171">
        <f>'SITE 4'!$E$862</f>
        <v>0</v>
      </c>
      <c r="L1593" s="171">
        <f>'SITE 4'!$F$862</f>
        <v>0</v>
      </c>
      <c r="M1593" s="171">
        <f>'SITE 4'!$G$862</f>
        <v>0</v>
      </c>
      <c r="N1593" s="171">
        <f>N1591+N1592</f>
        <v>0</v>
      </c>
      <c r="O1593" s="172" t="e">
        <f>'SITE 4'!$I$862</f>
        <v>#DIV/0!</v>
      </c>
      <c r="P1593" s="92">
        <f>SUM(P1591:P1592)</f>
        <v>0</v>
      </c>
      <c r="Q1593" s="93">
        <f>'SITE 1'!$V$15*'SITE 1'!$W$15*SUM(I1593:L1593)</f>
        <v>0</v>
      </c>
      <c r="R1593" s="93">
        <f>SUM(R1591:R1592)</f>
        <v>0</v>
      </c>
      <c r="S1593" s="93">
        <f>'SITE 4'!$C$883</f>
        <v>0</v>
      </c>
      <c r="T1593" s="93" t="e">
        <f>'SITE 4'!$D$883</f>
        <v>#DIV/0!</v>
      </c>
      <c r="U1593" s="93">
        <f>'SITE 4'!$E$883</f>
        <v>0</v>
      </c>
      <c r="V1593" s="93">
        <f>'SITE 4'!$C$901</f>
        <v>0</v>
      </c>
      <c r="W1593" s="93" t="e">
        <f>'SITE 4'!$D$901</f>
        <v>#DIV/0!</v>
      </c>
      <c r="X1593" s="93">
        <f>'SITE 4'!$E$901</f>
        <v>0</v>
      </c>
      <c r="Y1593" s="93">
        <f>'SITE 4'!$C$877</f>
        <v>0</v>
      </c>
      <c r="Z1593" s="93" t="e">
        <f>'SITE 4'!$D$877</f>
        <v>#DIV/0!</v>
      </c>
      <c r="AA1593" s="93">
        <f>'SITE 4'!$E$877</f>
        <v>0</v>
      </c>
      <c r="AB1593" s="93">
        <f>'SITE 4'!$C$907</f>
        <v>0</v>
      </c>
      <c r="AC1593" s="93" t="e">
        <f>'SITE 4'!$D$907</f>
        <v>#DIV/0!</v>
      </c>
      <c r="AD1593" s="93">
        <f>'SITE 4'!$E$907</f>
        <v>0</v>
      </c>
      <c r="AE1593" s="93">
        <f>'SITE 4'!$C$915</f>
        <v>0</v>
      </c>
      <c r="AF1593" s="93" t="e">
        <f>'SITE 4'!$D$915</f>
        <v>#DIV/0!</v>
      </c>
      <c r="AG1593" s="93">
        <f>'SITE 4'!$E$915</f>
        <v>0</v>
      </c>
    </row>
    <row r="1594" spans="1:33" outlineLevel="1" x14ac:dyDescent="0.25">
      <c r="A1594" s="796"/>
      <c r="B1594" s="796"/>
      <c r="C1594" s="796"/>
      <c r="D1594" s="796"/>
      <c r="E1594" s="796"/>
    </row>
    <row r="1595" spans="1:33" ht="26.4" outlineLevel="1" x14ac:dyDescent="0.25">
      <c r="A1595" s="796"/>
      <c r="B1595" s="796"/>
      <c r="C1595" s="796"/>
      <c r="D1595" s="796"/>
      <c r="E1595" s="796"/>
      <c r="H1595" s="104" t="s">
        <v>443</v>
      </c>
      <c r="I1595" s="83" t="s">
        <v>286</v>
      </c>
      <c r="J1595" s="83" t="s">
        <v>285</v>
      </c>
      <c r="K1595" s="83" t="s">
        <v>284</v>
      </c>
      <c r="L1595" s="83" t="s">
        <v>287</v>
      </c>
      <c r="M1595" s="83" t="s">
        <v>298</v>
      </c>
      <c r="N1595" s="83" t="s">
        <v>289</v>
      </c>
    </row>
    <row r="1596" spans="1:33" outlineLevel="1" x14ac:dyDescent="0.25">
      <c r="A1596" s="796"/>
      <c r="B1596" s="796"/>
      <c r="C1596" s="796"/>
      <c r="D1596" s="796"/>
      <c r="E1596" s="796"/>
      <c r="H1596" s="104" t="str">
        <f>'SITE 5'!$H$855</f>
        <v>SITE 5</v>
      </c>
      <c r="I1596" s="103">
        <f>'SITE 5'!$O$945</f>
        <v>0</v>
      </c>
      <c r="J1596" s="103">
        <f>'SITE 5'!$O$969</f>
        <v>0</v>
      </c>
      <c r="K1596" s="103">
        <f>'SITE 5'!$O$926</f>
        <v>0</v>
      </c>
      <c r="L1596" s="103">
        <f>'SITE 5'!$O$926-'SITE 5'!$O$908</f>
        <v>0</v>
      </c>
      <c r="M1596" s="103">
        <f>'SITE 5'!$O$926-'SITE 5'!$O$908+'SITE 5'!$E$915</f>
        <v>0</v>
      </c>
      <c r="N1596" s="103"/>
    </row>
    <row r="1597" spans="1:33" ht="40.200000000000003" outlineLevel="1" thickBot="1" x14ac:dyDescent="0.3">
      <c r="A1597" s="796"/>
      <c r="B1597" s="796"/>
      <c r="C1597" s="796"/>
      <c r="D1597" s="796"/>
      <c r="E1597" s="796"/>
      <c r="H1597" s="161"/>
      <c r="I1597" s="155" t="s">
        <v>158</v>
      </c>
      <c r="J1597" s="155" t="s">
        <v>159</v>
      </c>
      <c r="K1597" s="155" t="s">
        <v>160</v>
      </c>
      <c r="L1597" s="155" t="s">
        <v>161</v>
      </c>
      <c r="M1597" s="155" t="s">
        <v>177</v>
      </c>
      <c r="N1597" s="155" t="s">
        <v>249</v>
      </c>
      <c r="O1597" s="162" t="s">
        <v>2</v>
      </c>
      <c r="P1597" s="877" t="s">
        <v>525</v>
      </c>
      <c r="Q1597" s="86" t="s">
        <v>451</v>
      </c>
      <c r="R1597" s="86" t="s">
        <v>292</v>
      </c>
      <c r="S1597" s="81" t="s">
        <v>293</v>
      </c>
      <c r="T1597" s="81" t="s">
        <v>299</v>
      </c>
      <c r="U1597" s="81" t="s">
        <v>300</v>
      </c>
      <c r="V1597" s="81" t="s">
        <v>294</v>
      </c>
      <c r="W1597" s="81" t="s">
        <v>301</v>
      </c>
      <c r="X1597" s="81" t="s">
        <v>302</v>
      </c>
      <c r="Y1597" s="81" t="s">
        <v>296</v>
      </c>
      <c r="Z1597" s="81" t="s">
        <v>303</v>
      </c>
      <c r="AA1597" s="81" t="s">
        <v>304</v>
      </c>
      <c r="AB1597" s="81" t="s">
        <v>297</v>
      </c>
      <c r="AC1597" s="81" t="s">
        <v>305</v>
      </c>
      <c r="AD1597" s="81" t="s">
        <v>306</v>
      </c>
      <c r="AE1597" s="81" t="s">
        <v>295</v>
      </c>
      <c r="AF1597" s="81" t="s">
        <v>307</v>
      </c>
      <c r="AG1597" s="81" t="s">
        <v>308</v>
      </c>
    </row>
    <row r="1598" spans="1:33" ht="40.200000000000003" outlineLevel="1" thickBot="1" x14ac:dyDescent="0.3">
      <c r="A1598" s="796"/>
      <c r="B1598" s="796"/>
      <c r="C1598" s="796"/>
      <c r="D1598" s="796"/>
      <c r="E1598" s="796"/>
      <c r="H1598" s="163" t="s">
        <v>226</v>
      </c>
      <c r="I1598" s="164">
        <f>'SITE 5'!$C$860</f>
        <v>0</v>
      </c>
      <c r="J1598" s="164">
        <f>'SITE 5'!$D$860</f>
        <v>0</v>
      </c>
      <c r="K1598" s="164">
        <f>'SITE 5'!$E$860</f>
        <v>0</v>
      </c>
      <c r="L1598" s="164">
        <f>'SITE 5'!$F$860</f>
        <v>0</v>
      </c>
      <c r="M1598" s="139">
        <f>'SITE 5'!$G$860</f>
        <v>0</v>
      </c>
      <c r="N1598" s="165">
        <f>(I1598+J1598+K1598+L1598)*M1598*18</f>
        <v>0</v>
      </c>
      <c r="O1598" s="166">
        <f>'SITE 5'!$I$860</f>
        <v>0</v>
      </c>
      <c r="P1598" s="92">
        <f>N1598*O1598*('SITE 1'!$W$4+'SITE 1'!$X$4)</f>
        <v>0</v>
      </c>
      <c r="Q1598" s="82"/>
      <c r="R1598" s="869">
        <f>IF(N1598=0,0,(N1598/18)*1.25)</f>
        <v>0</v>
      </c>
      <c r="S1598" s="82"/>
      <c r="T1598" s="82"/>
      <c r="U1598" s="82"/>
      <c r="V1598" s="82"/>
      <c r="W1598" s="82"/>
      <c r="X1598" s="82"/>
      <c r="Y1598" s="82"/>
      <c r="Z1598" s="82"/>
      <c r="AA1598" s="82"/>
      <c r="AB1598" s="82"/>
      <c r="AC1598" s="82"/>
      <c r="AD1598" s="82"/>
      <c r="AE1598" s="82"/>
      <c r="AF1598" s="82"/>
      <c r="AG1598" s="82"/>
    </row>
    <row r="1599" spans="1:33" ht="40.200000000000003" outlineLevel="1" thickBot="1" x14ac:dyDescent="0.3">
      <c r="A1599" s="796"/>
      <c r="B1599" s="796"/>
      <c r="C1599" s="796"/>
      <c r="D1599" s="796"/>
      <c r="E1599" s="796"/>
      <c r="H1599" s="167" t="s">
        <v>227</v>
      </c>
      <c r="I1599" s="164">
        <f>'SITE 5'!$C$861</f>
        <v>0</v>
      </c>
      <c r="J1599" s="168">
        <f>'SITE 5'!$D$861</f>
        <v>0</v>
      </c>
      <c r="K1599" s="168">
        <f>'SITE 5'!$E$861</f>
        <v>0</v>
      </c>
      <c r="L1599" s="168">
        <f>'SITE 5'!$F$861</f>
        <v>0</v>
      </c>
      <c r="M1599" s="168">
        <f>'SITE 5'!$G$861</f>
        <v>0</v>
      </c>
      <c r="N1599" s="165">
        <f>(I1599+J1599+K1599+L1599)*M1599*18</f>
        <v>0</v>
      </c>
      <c r="O1599" s="169">
        <f>'SITE 5'!$I$861</f>
        <v>0</v>
      </c>
      <c r="P1599" s="92">
        <f>N1599*O1599*('SITE 1'!$W$4+'SITE 1'!$X$4)</f>
        <v>0</v>
      </c>
      <c r="Q1599" s="82"/>
      <c r="R1599" s="869">
        <f>IF(N1599=0,0,(N1599/18)*1.25)</f>
        <v>0</v>
      </c>
      <c r="S1599" s="82"/>
      <c r="T1599" s="82"/>
      <c r="U1599" s="82"/>
      <c r="V1599" s="82"/>
      <c r="W1599" s="82"/>
      <c r="X1599" s="82"/>
      <c r="Y1599" s="82"/>
      <c r="Z1599" s="82"/>
      <c r="AA1599" s="82"/>
      <c r="AB1599" s="82"/>
      <c r="AC1599" s="82"/>
      <c r="AD1599" s="82"/>
      <c r="AE1599" s="82"/>
      <c r="AF1599" s="82"/>
      <c r="AG1599" s="82"/>
    </row>
    <row r="1600" spans="1:33" ht="13.8" outlineLevel="1" thickBot="1" x14ac:dyDescent="0.3">
      <c r="A1600" s="796"/>
      <c r="B1600" s="796"/>
      <c r="C1600" s="796"/>
      <c r="D1600" s="796"/>
      <c r="E1600" s="796"/>
      <c r="H1600" s="170" t="s">
        <v>165</v>
      </c>
      <c r="I1600" s="171">
        <f>'SITE 5'!$C$862</f>
        <v>0</v>
      </c>
      <c r="J1600" s="171">
        <f>'SITE 5'!$D$862</f>
        <v>0</v>
      </c>
      <c r="K1600" s="171">
        <f>'SITE 5'!$E$862</f>
        <v>0</v>
      </c>
      <c r="L1600" s="171">
        <f>'SITE 5'!$F$862</f>
        <v>0</v>
      </c>
      <c r="M1600" s="171">
        <f>'SITE 5'!$G$862</f>
        <v>0</v>
      </c>
      <c r="N1600" s="171">
        <f>N1598+N1599</f>
        <v>0</v>
      </c>
      <c r="O1600" s="172" t="e">
        <f>'SITE 5'!$I$862</f>
        <v>#DIV/0!</v>
      </c>
      <c r="P1600" s="92">
        <f>SUM(P1598:P1599)</f>
        <v>0</v>
      </c>
      <c r="Q1600" s="93">
        <f>'SITE 1'!$V$15*'SITE 1'!$W$15*SUM(I1600:L1600)</f>
        <v>0</v>
      </c>
      <c r="R1600" s="93">
        <f>SUM(R1598:R1599)</f>
        <v>0</v>
      </c>
      <c r="S1600" s="93">
        <f>'SITE 5'!$C$883</f>
        <v>0</v>
      </c>
      <c r="T1600" s="93" t="e">
        <f>'SITE 5'!$D$883</f>
        <v>#DIV/0!</v>
      </c>
      <c r="U1600" s="93">
        <f>'SITE 5'!$E$883</f>
        <v>0</v>
      </c>
      <c r="V1600" s="93">
        <f>'SITE 5'!$C$901</f>
        <v>0</v>
      </c>
      <c r="W1600" s="93" t="e">
        <f>'SITE 5'!$D$901</f>
        <v>#DIV/0!</v>
      </c>
      <c r="X1600" s="93">
        <f>'SITE 5'!$E$901</f>
        <v>0</v>
      </c>
      <c r="Y1600" s="93">
        <f>'SITE 5'!$C$877</f>
        <v>0</v>
      </c>
      <c r="Z1600" s="93" t="e">
        <f>'SITE 5'!$D$877</f>
        <v>#DIV/0!</v>
      </c>
      <c r="AA1600" s="93">
        <f>'SITE 5'!$E$877</f>
        <v>0</v>
      </c>
      <c r="AB1600" s="93">
        <f>'SITE 5'!$C$907</f>
        <v>0</v>
      </c>
      <c r="AC1600" s="93" t="e">
        <f>'SITE 5'!$D$907</f>
        <v>#DIV/0!</v>
      </c>
      <c r="AD1600" s="93">
        <f>'SITE 5'!$E$907</f>
        <v>0</v>
      </c>
      <c r="AE1600" s="93">
        <f>'SITE 5'!$C$915</f>
        <v>0</v>
      </c>
      <c r="AF1600" s="93" t="e">
        <f>'SITE 5'!$D$915</f>
        <v>#DIV/0!</v>
      </c>
      <c r="AG1600" s="93">
        <f>'SITE 5'!$E$915</f>
        <v>0</v>
      </c>
    </row>
    <row r="1601" spans="1:33" outlineLevel="1" x14ac:dyDescent="0.25">
      <c r="A1601" s="796"/>
      <c r="B1601" s="796"/>
      <c r="C1601" s="796"/>
      <c r="D1601" s="796"/>
      <c r="E1601" s="796"/>
    </row>
    <row r="1602" spans="1:33" ht="26.4" outlineLevel="1" x14ac:dyDescent="0.25">
      <c r="A1602" s="796"/>
      <c r="B1602" s="796"/>
      <c r="C1602" s="796"/>
      <c r="D1602" s="796"/>
      <c r="E1602" s="796"/>
      <c r="H1602" s="104" t="s">
        <v>443</v>
      </c>
      <c r="I1602" s="83" t="s">
        <v>286</v>
      </c>
      <c r="J1602" s="83" t="s">
        <v>285</v>
      </c>
      <c r="K1602" s="83" t="s">
        <v>284</v>
      </c>
      <c r="L1602" s="83" t="s">
        <v>287</v>
      </c>
      <c r="M1602" s="83" t="s">
        <v>298</v>
      </c>
      <c r="N1602" s="83" t="s">
        <v>289</v>
      </c>
    </row>
    <row r="1603" spans="1:33" outlineLevel="1" x14ac:dyDescent="0.25">
      <c r="A1603" s="796"/>
      <c r="B1603" s="796"/>
      <c r="C1603" s="796"/>
      <c r="D1603" s="796"/>
      <c r="E1603" s="796"/>
      <c r="H1603" s="104" t="str">
        <f>'SITE 6'!$H$855</f>
        <v>SITE 6</v>
      </c>
      <c r="I1603" s="103">
        <f>'SITE 6'!$O$945</f>
        <v>0</v>
      </c>
      <c r="J1603" s="103">
        <f>'SITE 6'!$O$969</f>
        <v>0</v>
      </c>
      <c r="K1603" s="103">
        <f>'SITE 6'!$O$926</f>
        <v>0</v>
      </c>
      <c r="L1603" s="103">
        <f>'SITE 6'!$O$926-'SITE 6'!$O$908</f>
        <v>0</v>
      </c>
      <c r="M1603" s="103">
        <f>'SITE 6'!$O$926-'SITE 6'!$O$908+'SITE 6'!$E$915</f>
        <v>0</v>
      </c>
      <c r="N1603" s="103"/>
    </row>
    <row r="1604" spans="1:33" ht="40.200000000000003" outlineLevel="1" thickBot="1" x14ac:dyDescent="0.3">
      <c r="A1604" s="796"/>
      <c r="B1604" s="796"/>
      <c r="C1604" s="796"/>
      <c r="D1604" s="796"/>
      <c r="E1604" s="796"/>
      <c r="H1604" s="161"/>
      <c r="I1604" s="155" t="s">
        <v>158</v>
      </c>
      <c r="J1604" s="155" t="s">
        <v>159</v>
      </c>
      <c r="K1604" s="155" t="s">
        <v>160</v>
      </c>
      <c r="L1604" s="155" t="s">
        <v>161</v>
      </c>
      <c r="M1604" s="155" t="s">
        <v>177</v>
      </c>
      <c r="N1604" s="155" t="s">
        <v>249</v>
      </c>
      <c r="O1604" s="162" t="s">
        <v>2</v>
      </c>
      <c r="P1604" s="877" t="s">
        <v>525</v>
      </c>
      <c r="Q1604" s="86" t="s">
        <v>451</v>
      </c>
      <c r="R1604" s="86" t="s">
        <v>292</v>
      </c>
      <c r="S1604" s="81" t="s">
        <v>293</v>
      </c>
      <c r="T1604" s="81" t="s">
        <v>299</v>
      </c>
      <c r="U1604" s="81" t="s">
        <v>300</v>
      </c>
      <c r="V1604" s="81" t="s">
        <v>294</v>
      </c>
      <c r="W1604" s="81" t="s">
        <v>301</v>
      </c>
      <c r="X1604" s="81" t="s">
        <v>302</v>
      </c>
      <c r="Y1604" s="81" t="s">
        <v>296</v>
      </c>
      <c r="Z1604" s="81" t="s">
        <v>303</v>
      </c>
      <c r="AA1604" s="81" t="s">
        <v>304</v>
      </c>
      <c r="AB1604" s="81" t="s">
        <v>297</v>
      </c>
      <c r="AC1604" s="81" t="s">
        <v>305</v>
      </c>
      <c r="AD1604" s="81" t="s">
        <v>306</v>
      </c>
      <c r="AE1604" s="81" t="s">
        <v>295</v>
      </c>
      <c r="AF1604" s="81" t="s">
        <v>307</v>
      </c>
      <c r="AG1604" s="81" t="s">
        <v>308</v>
      </c>
    </row>
    <row r="1605" spans="1:33" ht="40.200000000000003" outlineLevel="1" thickBot="1" x14ac:dyDescent="0.3">
      <c r="A1605" s="796"/>
      <c r="B1605" s="796"/>
      <c r="C1605" s="796"/>
      <c r="D1605" s="796"/>
      <c r="E1605" s="796"/>
      <c r="H1605" s="163" t="s">
        <v>226</v>
      </c>
      <c r="I1605" s="164">
        <f>'SITE 6'!$C$860</f>
        <v>0</v>
      </c>
      <c r="J1605" s="164">
        <f>'SITE 6'!$D$860</f>
        <v>0</v>
      </c>
      <c r="K1605" s="164">
        <f>'SITE 6'!$E$860</f>
        <v>0</v>
      </c>
      <c r="L1605" s="164">
        <f>'SITE 6'!$F$860</f>
        <v>0</v>
      </c>
      <c r="M1605" s="139">
        <f>'SITE 6'!$G$860</f>
        <v>0</v>
      </c>
      <c r="N1605" s="165">
        <f>(I1605+J1605+K1605+L1605)*M1605*18</f>
        <v>0</v>
      </c>
      <c r="O1605" s="166">
        <f>'SITE 6'!$I$860</f>
        <v>0</v>
      </c>
      <c r="P1605" s="92">
        <f>N1605*O1605*('SITE 1'!$W$4+'SITE 1'!$X$4)</f>
        <v>0</v>
      </c>
      <c r="Q1605" s="82"/>
      <c r="R1605" s="869">
        <f>IF(N1605=0,0,(N1605/18)*1.25)</f>
        <v>0</v>
      </c>
      <c r="S1605" s="82"/>
      <c r="T1605" s="82"/>
      <c r="U1605" s="82"/>
      <c r="V1605" s="82"/>
      <c r="W1605" s="82"/>
      <c r="X1605" s="82"/>
      <c r="Y1605" s="82"/>
      <c r="Z1605" s="82"/>
      <c r="AA1605" s="82"/>
      <c r="AB1605" s="82"/>
      <c r="AC1605" s="82"/>
      <c r="AD1605" s="82"/>
      <c r="AE1605" s="82"/>
      <c r="AF1605" s="82"/>
      <c r="AG1605" s="82"/>
    </row>
    <row r="1606" spans="1:33" ht="40.200000000000003" outlineLevel="1" thickBot="1" x14ac:dyDescent="0.3">
      <c r="A1606" s="796"/>
      <c r="B1606" s="796"/>
      <c r="C1606" s="796"/>
      <c r="D1606" s="796"/>
      <c r="E1606" s="796"/>
      <c r="H1606" s="167" t="s">
        <v>227</v>
      </c>
      <c r="I1606" s="164">
        <f>'SITE 6'!$C$861</f>
        <v>0</v>
      </c>
      <c r="J1606" s="168">
        <f>'SITE 6'!$D$861</f>
        <v>0</v>
      </c>
      <c r="K1606" s="168">
        <f>'SITE 6'!$E$861</f>
        <v>0</v>
      </c>
      <c r="L1606" s="168">
        <f>'SITE 6'!$F$861</f>
        <v>0</v>
      </c>
      <c r="M1606" s="168">
        <f>'SITE 6'!$G$861</f>
        <v>0</v>
      </c>
      <c r="N1606" s="165">
        <f>(I1606+J1606+K1606+L1606)*M1606*18</f>
        <v>0</v>
      </c>
      <c r="O1606" s="169">
        <f>'SITE 6'!$I$861</f>
        <v>0</v>
      </c>
      <c r="P1606" s="92">
        <f>N1606*O1606*('SITE 1'!$W$4+'SITE 1'!$X$4)</f>
        <v>0</v>
      </c>
      <c r="Q1606" s="82"/>
      <c r="R1606" s="869">
        <f>IF(N1606=0,0,(N1606/18)*1.25)</f>
        <v>0</v>
      </c>
      <c r="S1606" s="82"/>
      <c r="T1606" s="82"/>
      <c r="U1606" s="82"/>
      <c r="V1606" s="82"/>
      <c r="W1606" s="82"/>
      <c r="X1606" s="82"/>
      <c r="Y1606" s="82"/>
      <c r="Z1606" s="82"/>
      <c r="AA1606" s="82"/>
      <c r="AB1606" s="82"/>
      <c r="AC1606" s="82"/>
      <c r="AD1606" s="82"/>
      <c r="AE1606" s="82"/>
      <c r="AF1606" s="82"/>
      <c r="AG1606" s="82"/>
    </row>
    <row r="1607" spans="1:33" ht="13.8" outlineLevel="1" thickBot="1" x14ac:dyDescent="0.3">
      <c r="A1607" s="796"/>
      <c r="B1607" s="796"/>
      <c r="C1607" s="796"/>
      <c r="D1607" s="796"/>
      <c r="E1607" s="796"/>
      <c r="H1607" s="170" t="s">
        <v>165</v>
      </c>
      <c r="I1607" s="171">
        <f>'SITE 6'!$C$862</f>
        <v>0</v>
      </c>
      <c r="J1607" s="171">
        <f>'SITE 6'!$D$862</f>
        <v>0</v>
      </c>
      <c r="K1607" s="171">
        <f>'SITE 6'!$E$862</f>
        <v>0</v>
      </c>
      <c r="L1607" s="171">
        <f>'SITE 6'!$F$862</f>
        <v>0</v>
      </c>
      <c r="M1607" s="171">
        <f>'SITE 6'!$G$862</f>
        <v>0</v>
      </c>
      <c r="N1607" s="171">
        <f>N1605+N1606</f>
        <v>0</v>
      </c>
      <c r="O1607" s="172" t="e">
        <f>'SITE 6'!$I$862</f>
        <v>#DIV/0!</v>
      </c>
      <c r="P1607" s="92">
        <f>SUM(P1605:P1606)</f>
        <v>0</v>
      </c>
      <c r="Q1607" s="93">
        <f>'SITE 1'!$V$15*'SITE 1'!$W$15*SUM(I1607:L1607)</f>
        <v>0</v>
      </c>
      <c r="R1607" s="93">
        <f>SUM(R1605:R1606)</f>
        <v>0</v>
      </c>
      <c r="S1607" s="93">
        <f>'SITE 6'!$C$883</f>
        <v>0</v>
      </c>
      <c r="T1607" s="93" t="e">
        <f>'SITE 6'!$D$883</f>
        <v>#DIV/0!</v>
      </c>
      <c r="U1607" s="93">
        <f>'SITE 6'!$E$883</f>
        <v>0</v>
      </c>
      <c r="V1607" s="93">
        <f>'SITE 6'!$C$901</f>
        <v>0</v>
      </c>
      <c r="W1607" s="93" t="e">
        <f>'SITE 6'!$D$901</f>
        <v>#DIV/0!</v>
      </c>
      <c r="X1607" s="93">
        <f>'SITE 6'!$E$901</f>
        <v>0</v>
      </c>
      <c r="Y1607" s="93">
        <f>'SITE 6'!$C$877</f>
        <v>0</v>
      </c>
      <c r="Z1607" s="93" t="e">
        <f>'SITE 6'!$D$877</f>
        <v>#DIV/0!</v>
      </c>
      <c r="AA1607" s="93">
        <f>'SITE 6'!$E$877</f>
        <v>0</v>
      </c>
      <c r="AB1607" s="93">
        <f>'SITE 6'!$C$907</f>
        <v>0</v>
      </c>
      <c r="AC1607" s="93" t="e">
        <f>'SITE 6'!$D$907</f>
        <v>#DIV/0!</v>
      </c>
      <c r="AD1607" s="93">
        <f>'SITE 6'!$E$907</f>
        <v>0</v>
      </c>
      <c r="AE1607" s="93">
        <f>'SITE 6'!$C$915</f>
        <v>0</v>
      </c>
      <c r="AF1607" s="93" t="e">
        <f>'SITE 6'!$D$915</f>
        <v>#DIV/0!</v>
      </c>
      <c r="AG1607" s="93">
        <f>'SITE 6'!$E$915</f>
        <v>0</v>
      </c>
    </row>
    <row r="1608" spans="1:33" outlineLevel="1" x14ac:dyDescent="0.25">
      <c r="A1608" s="796"/>
      <c r="B1608" s="796"/>
      <c r="C1608" s="796"/>
      <c r="D1608" s="796"/>
      <c r="E1608" s="796"/>
    </row>
    <row r="1609" spans="1:33" ht="26.4" outlineLevel="1" x14ac:dyDescent="0.25">
      <c r="A1609" s="796"/>
      <c r="B1609" s="796"/>
      <c r="C1609" s="796"/>
      <c r="D1609" s="796"/>
      <c r="E1609" s="796"/>
      <c r="H1609" s="104" t="s">
        <v>443</v>
      </c>
      <c r="I1609" s="83" t="s">
        <v>286</v>
      </c>
      <c r="J1609" s="83" t="s">
        <v>285</v>
      </c>
      <c r="K1609" s="83" t="s">
        <v>284</v>
      </c>
      <c r="L1609" s="83" t="s">
        <v>287</v>
      </c>
      <c r="M1609" s="83" t="s">
        <v>298</v>
      </c>
      <c r="N1609" s="83" t="s">
        <v>289</v>
      </c>
    </row>
    <row r="1610" spans="1:33" outlineLevel="1" x14ac:dyDescent="0.25">
      <c r="A1610" s="796"/>
      <c r="B1610" s="796"/>
      <c r="C1610" s="796"/>
      <c r="D1610" s="796"/>
      <c r="E1610" s="796"/>
      <c r="H1610" s="104" t="str">
        <f>'SITE 7'!$H$855</f>
        <v>SITE 7</v>
      </c>
      <c r="I1610" s="103">
        <f>'SITE 7'!$O$945</f>
        <v>0</v>
      </c>
      <c r="J1610" s="103">
        <f>'SITE 7'!$O$969</f>
        <v>0</v>
      </c>
      <c r="K1610" s="103">
        <f>'SITE 7'!$O$926</f>
        <v>0</v>
      </c>
      <c r="L1610" s="103">
        <f>'SITE 7'!$O$926-'SITE 7'!$O$908</f>
        <v>0</v>
      </c>
      <c r="M1610" s="103">
        <f>'SITE 7'!$O$926-'SITE 7'!$O$908+'SITE 7'!$E$915</f>
        <v>0</v>
      </c>
      <c r="N1610" s="103"/>
    </row>
    <row r="1611" spans="1:33" ht="40.200000000000003" outlineLevel="1" thickBot="1" x14ac:dyDescent="0.3">
      <c r="A1611" s="796"/>
      <c r="B1611" s="796"/>
      <c r="C1611" s="796"/>
      <c r="D1611" s="796"/>
      <c r="E1611" s="796"/>
      <c r="H1611" s="161"/>
      <c r="I1611" s="155" t="s">
        <v>158</v>
      </c>
      <c r="J1611" s="155" t="s">
        <v>159</v>
      </c>
      <c r="K1611" s="155" t="s">
        <v>160</v>
      </c>
      <c r="L1611" s="155" t="s">
        <v>161</v>
      </c>
      <c r="M1611" s="155" t="s">
        <v>177</v>
      </c>
      <c r="N1611" s="155" t="s">
        <v>249</v>
      </c>
      <c r="O1611" s="162" t="s">
        <v>2</v>
      </c>
      <c r="P1611" s="877" t="s">
        <v>525</v>
      </c>
      <c r="Q1611" s="86" t="s">
        <v>451</v>
      </c>
      <c r="R1611" s="86" t="s">
        <v>292</v>
      </c>
      <c r="S1611" s="81" t="s">
        <v>293</v>
      </c>
      <c r="T1611" s="81" t="s">
        <v>299</v>
      </c>
      <c r="U1611" s="81" t="s">
        <v>300</v>
      </c>
      <c r="V1611" s="81" t="s">
        <v>294</v>
      </c>
      <c r="W1611" s="81" t="s">
        <v>301</v>
      </c>
      <c r="X1611" s="81" t="s">
        <v>302</v>
      </c>
      <c r="Y1611" s="81" t="s">
        <v>296</v>
      </c>
      <c r="Z1611" s="81" t="s">
        <v>303</v>
      </c>
      <c r="AA1611" s="81" t="s">
        <v>304</v>
      </c>
      <c r="AB1611" s="81" t="s">
        <v>297</v>
      </c>
      <c r="AC1611" s="81" t="s">
        <v>305</v>
      </c>
      <c r="AD1611" s="81" t="s">
        <v>306</v>
      </c>
      <c r="AE1611" s="81" t="s">
        <v>295</v>
      </c>
      <c r="AF1611" s="81" t="s">
        <v>307</v>
      </c>
      <c r="AG1611" s="81" t="s">
        <v>308</v>
      </c>
    </row>
    <row r="1612" spans="1:33" ht="40.200000000000003" outlineLevel="1" thickBot="1" x14ac:dyDescent="0.3">
      <c r="A1612" s="796"/>
      <c r="B1612" s="796"/>
      <c r="C1612" s="796"/>
      <c r="D1612" s="796"/>
      <c r="E1612" s="796"/>
      <c r="H1612" s="163" t="s">
        <v>226</v>
      </c>
      <c r="I1612" s="164">
        <f>'SITE 7'!$C$860</f>
        <v>0</v>
      </c>
      <c r="J1612" s="164">
        <f>'SITE 7'!$D$860</f>
        <v>0</v>
      </c>
      <c r="K1612" s="164">
        <f>'SITE 7'!$E$860</f>
        <v>0</v>
      </c>
      <c r="L1612" s="164">
        <f>'SITE 7'!$F$860</f>
        <v>0</v>
      </c>
      <c r="M1612" s="139">
        <f>'SITE 7'!$G$860</f>
        <v>0</v>
      </c>
      <c r="N1612" s="165">
        <f>(I1612+J1612+K1612+L1612)*M1612*18</f>
        <v>0</v>
      </c>
      <c r="O1612" s="166">
        <f>'SITE 7'!$I$860</f>
        <v>0</v>
      </c>
      <c r="P1612" s="92">
        <f>N1612*O1612*('SITE 1'!$W$4+'SITE 1'!$X$4)</f>
        <v>0</v>
      </c>
      <c r="Q1612" s="82"/>
      <c r="R1612" s="869">
        <f>IF(N1612=0,0,(N1612/18)*1.25)</f>
        <v>0</v>
      </c>
      <c r="S1612" s="82"/>
      <c r="T1612" s="82"/>
      <c r="U1612" s="82"/>
      <c r="V1612" s="82"/>
      <c r="W1612" s="82"/>
      <c r="X1612" s="82"/>
      <c r="Y1612" s="82"/>
      <c r="Z1612" s="82"/>
      <c r="AA1612" s="82"/>
      <c r="AB1612" s="82"/>
      <c r="AC1612" s="82"/>
      <c r="AD1612" s="82"/>
      <c r="AE1612" s="82"/>
      <c r="AF1612" s="82"/>
      <c r="AG1612" s="82"/>
    </row>
    <row r="1613" spans="1:33" ht="40.200000000000003" outlineLevel="1" thickBot="1" x14ac:dyDescent="0.3">
      <c r="A1613" s="796"/>
      <c r="B1613" s="796"/>
      <c r="C1613" s="796"/>
      <c r="D1613" s="796"/>
      <c r="E1613" s="796"/>
      <c r="H1613" s="167" t="s">
        <v>227</v>
      </c>
      <c r="I1613" s="164">
        <f>'SITE 7'!$C$861</f>
        <v>0</v>
      </c>
      <c r="J1613" s="168">
        <f>'SITE 7'!$D$861</f>
        <v>0</v>
      </c>
      <c r="K1613" s="168">
        <f>'SITE 7'!$E$861</f>
        <v>0</v>
      </c>
      <c r="L1613" s="168">
        <f>'SITE 7'!$F$861</f>
        <v>0</v>
      </c>
      <c r="M1613" s="168">
        <f>'SITE 7'!$G$861</f>
        <v>0</v>
      </c>
      <c r="N1613" s="165">
        <f>(I1613+J1613+K1613+L1613)*M1613*18</f>
        <v>0</v>
      </c>
      <c r="O1613" s="169">
        <f>'SITE 7'!$I$861</f>
        <v>0</v>
      </c>
      <c r="P1613" s="92">
        <f>N1613*O1613*('SITE 1'!$W$4+'SITE 1'!$X$4)</f>
        <v>0</v>
      </c>
      <c r="Q1613" s="82"/>
      <c r="R1613" s="869">
        <f>IF(N1613=0,0,(N1613/18)*1.25)</f>
        <v>0</v>
      </c>
      <c r="S1613" s="82"/>
      <c r="T1613" s="82"/>
      <c r="U1613" s="82"/>
      <c r="V1613" s="82"/>
      <c r="W1613" s="82"/>
      <c r="X1613" s="82"/>
      <c r="Y1613" s="82"/>
      <c r="Z1613" s="82"/>
      <c r="AA1613" s="82"/>
      <c r="AB1613" s="82"/>
      <c r="AC1613" s="82"/>
      <c r="AD1613" s="82"/>
      <c r="AE1613" s="82"/>
      <c r="AF1613" s="82"/>
      <c r="AG1613" s="82"/>
    </row>
    <row r="1614" spans="1:33" ht="13.8" outlineLevel="1" thickBot="1" x14ac:dyDescent="0.3">
      <c r="A1614" s="796"/>
      <c r="B1614" s="796"/>
      <c r="C1614" s="796"/>
      <c r="D1614" s="796"/>
      <c r="E1614" s="796"/>
      <c r="H1614" s="170" t="s">
        <v>165</v>
      </c>
      <c r="I1614" s="171">
        <f>'SITE 7'!$C$862</f>
        <v>0</v>
      </c>
      <c r="J1614" s="171">
        <f>'SITE 7'!$D$862</f>
        <v>0</v>
      </c>
      <c r="K1614" s="171">
        <f>'SITE 7'!$E$862</f>
        <v>0</v>
      </c>
      <c r="L1614" s="171">
        <f>'SITE 7'!$F$862</f>
        <v>0</v>
      </c>
      <c r="M1614" s="171">
        <f>'SITE 7'!$G$862</f>
        <v>0</v>
      </c>
      <c r="N1614" s="171">
        <f>N1612+N1613</f>
        <v>0</v>
      </c>
      <c r="O1614" s="172" t="e">
        <f>'SITE 7'!$I$862</f>
        <v>#DIV/0!</v>
      </c>
      <c r="P1614" s="92">
        <f>SUM(P1612:P1613)</f>
        <v>0</v>
      </c>
      <c r="Q1614" s="93">
        <f>'SITE 1'!$V$15*'SITE 1'!$W$15*SUM(I1614:L1614)</f>
        <v>0</v>
      </c>
      <c r="R1614" s="93">
        <f>SUM(R1612:R1613)</f>
        <v>0</v>
      </c>
      <c r="S1614" s="93">
        <f>'SITE 7'!$C$883</f>
        <v>0</v>
      </c>
      <c r="T1614" s="93" t="e">
        <f>'SITE 7'!$D$883</f>
        <v>#DIV/0!</v>
      </c>
      <c r="U1614" s="93">
        <f>'SITE 7'!$E$883</f>
        <v>0</v>
      </c>
      <c r="V1614" s="93">
        <f>'SITE 7'!$C$901</f>
        <v>0</v>
      </c>
      <c r="W1614" s="93" t="e">
        <f>'SITE 7'!$D$901</f>
        <v>#DIV/0!</v>
      </c>
      <c r="X1614" s="93">
        <f>'SITE 7'!$E$901</f>
        <v>0</v>
      </c>
      <c r="Y1614" s="93">
        <f>'SITE 7'!$C$877</f>
        <v>0</v>
      </c>
      <c r="Z1614" s="93" t="e">
        <f>'SITE 7'!$D$877</f>
        <v>#DIV/0!</v>
      </c>
      <c r="AA1614" s="93">
        <f>'SITE 7'!$E$877</f>
        <v>0</v>
      </c>
      <c r="AB1614" s="93">
        <f>'SITE 7'!$C$907</f>
        <v>0</v>
      </c>
      <c r="AC1614" s="93" t="e">
        <f>'SITE 7'!$D$907</f>
        <v>#DIV/0!</v>
      </c>
      <c r="AD1614" s="93">
        <f>'SITE 7'!$E$907</f>
        <v>0</v>
      </c>
      <c r="AE1614" s="93">
        <f>'SITE 7'!$C$915</f>
        <v>0</v>
      </c>
      <c r="AF1614" s="93" t="e">
        <f>'SITE 7'!$D$915</f>
        <v>#DIV/0!</v>
      </c>
      <c r="AG1614" s="93">
        <f>'SITE 7'!$E$915</f>
        <v>0</v>
      </c>
    </row>
    <row r="1615" spans="1:33" outlineLevel="1" x14ac:dyDescent="0.25">
      <c r="A1615" s="796"/>
      <c r="B1615" s="796"/>
      <c r="C1615" s="796"/>
      <c r="D1615" s="796"/>
      <c r="E1615" s="796"/>
    </row>
    <row r="1616" spans="1:33" ht="26.4" outlineLevel="1" x14ac:dyDescent="0.25">
      <c r="A1616" s="796"/>
      <c r="B1616" s="796"/>
      <c r="C1616" s="796"/>
      <c r="D1616" s="796"/>
      <c r="E1616" s="796"/>
      <c r="H1616" s="104" t="s">
        <v>443</v>
      </c>
      <c r="I1616" s="83" t="s">
        <v>286</v>
      </c>
      <c r="J1616" s="83" t="s">
        <v>285</v>
      </c>
      <c r="K1616" s="83" t="s">
        <v>284</v>
      </c>
      <c r="L1616" s="83" t="s">
        <v>287</v>
      </c>
      <c r="M1616" s="83" t="s">
        <v>298</v>
      </c>
      <c r="N1616" s="83" t="s">
        <v>289</v>
      </c>
    </row>
    <row r="1617" spans="1:33" outlineLevel="1" x14ac:dyDescent="0.25">
      <c r="A1617" s="796"/>
      <c r="B1617" s="796"/>
      <c r="C1617" s="796"/>
      <c r="D1617" s="796"/>
      <c r="E1617" s="796"/>
      <c r="H1617" s="104" t="str">
        <f>'SITE 8'!$H$855</f>
        <v>SITE 8</v>
      </c>
      <c r="I1617" s="103">
        <f>'SITE 8'!$O$945</f>
        <v>0</v>
      </c>
      <c r="J1617" s="103">
        <f>'SITE 8'!$O$969</f>
        <v>0</v>
      </c>
      <c r="K1617" s="103">
        <f>'SITE 8'!$O$926</f>
        <v>0</v>
      </c>
      <c r="L1617" s="103">
        <f>'SITE 8'!$O$926-'SITE 8'!$O$908</f>
        <v>0</v>
      </c>
      <c r="M1617" s="103">
        <f>'SITE 8'!$O$926-'SITE 8'!$O$908+'SITE 8'!$E$915</f>
        <v>0</v>
      </c>
      <c r="N1617" s="103"/>
    </row>
    <row r="1618" spans="1:33" ht="53.4" outlineLevel="1" thickBot="1" x14ac:dyDescent="0.3">
      <c r="A1618" s="796"/>
      <c r="B1618" s="796"/>
      <c r="C1618" s="796"/>
      <c r="D1618" s="796"/>
      <c r="E1618" s="796"/>
      <c r="H1618" s="161"/>
      <c r="I1618" s="155" t="s">
        <v>158</v>
      </c>
      <c r="J1618" s="155" t="s">
        <v>159</v>
      </c>
      <c r="K1618" s="155" t="s">
        <v>160</v>
      </c>
      <c r="L1618" s="155" t="s">
        <v>161</v>
      </c>
      <c r="M1618" s="155" t="s">
        <v>177</v>
      </c>
      <c r="N1618" s="155" t="s">
        <v>249</v>
      </c>
      <c r="O1618" s="162" t="str">
        <f>'SITE 1'!I908</f>
        <v>CHARGES DE PERSONNEL - sous total</v>
      </c>
      <c r="P1618" s="877" t="s">
        <v>525</v>
      </c>
      <c r="Q1618" s="86" t="s">
        <v>451</v>
      </c>
      <c r="R1618" s="86" t="s">
        <v>292</v>
      </c>
      <c r="S1618" s="81" t="s">
        <v>293</v>
      </c>
      <c r="T1618" s="81" t="s">
        <v>299</v>
      </c>
      <c r="U1618" s="81" t="s">
        <v>300</v>
      </c>
      <c r="V1618" s="81" t="s">
        <v>294</v>
      </c>
      <c r="W1618" s="81" t="s">
        <v>301</v>
      </c>
      <c r="X1618" s="81" t="s">
        <v>302</v>
      </c>
      <c r="Y1618" s="81" t="s">
        <v>296</v>
      </c>
      <c r="Z1618" s="81" t="s">
        <v>303</v>
      </c>
      <c r="AA1618" s="81" t="s">
        <v>304</v>
      </c>
      <c r="AB1618" s="81" t="s">
        <v>297</v>
      </c>
      <c r="AC1618" s="81" t="s">
        <v>305</v>
      </c>
      <c r="AD1618" s="81" t="s">
        <v>306</v>
      </c>
      <c r="AE1618" s="81" t="s">
        <v>295</v>
      </c>
      <c r="AF1618" s="81" t="s">
        <v>307</v>
      </c>
      <c r="AG1618" s="81" t="s">
        <v>308</v>
      </c>
    </row>
    <row r="1619" spans="1:33" ht="40.200000000000003" outlineLevel="1" thickBot="1" x14ac:dyDescent="0.3">
      <c r="A1619" s="796"/>
      <c r="B1619" s="796"/>
      <c r="C1619" s="796"/>
      <c r="D1619" s="796"/>
      <c r="E1619" s="796"/>
      <c r="H1619" s="163" t="s">
        <v>226</v>
      </c>
      <c r="I1619" s="164">
        <f>'SITE 8'!$C$860</f>
        <v>0</v>
      </c>
      <c r="J1619" s="164">
        <f>'SITE 8'!$D$860</f>
        <v>0</v>
      </c>
      <c r="K1619" s="164">
        <f>'SITE 8'!$E$860</f>
        <v>0</v>
      </c>
      <c r="L1619" s="164">
        <f>'SITE 8'!$F$860</f>
        <v>0</v>
      </c>
      <c r="M1619" s="139">
        <f>'SITE 8'!$G$860</f>
        <v>0</v>
      </c>
      <c r="N1619" s="165">
        <f>(I1619+J1619+K1619+L1619)*M1619*18</f>
        <v>0</v>
      </c>
      <c r="O1619" s="166">
        <f>'SITE 8'!$I$860</f>
        <v>0</v>
      </c>
      <c r="P1619" s="92">
        <f>N1619*O1619*('SITE 1'!$W$4+'SITE 1'!$X$4)</f>
        <v>0</v>
      </c>
      <c r="Q1619" s="82"/>
      <c r="R1619" s="869">
        <f>IF(N1619=0,0,(N1619/18)*1.25)</f>
        <v>0</v>
      </c>
      <c r="S1619" s="82"/>
      <c r="T1619" s="82"/>
      <c r="U1619" s="82"/>
      <c r="V1619" s="82"/>
      <c r="W1619" s="82"/>
      <c r="X1619" s="82"/>
      <c r="Y1619" s="82"/>
      <c r="Z1619" s="82"/>
      <c r="AA1619" s="82"/>
      <c r="AB1619" s="82"/>
      <c r="AC1619" s="82"/>
      <c r="AD1619" s="82"/>
      <c r="AE1619" s="82"/>
      <c r="AF1619" s="82"/>
      <c r="AG1619" s="82"/>
    </row>
    <row r="1620" spans="1:33" ht="40.200000000000003" outlineLevel="1" thickBot="1" x14ac:dyDescent="0.3">
      <c r="A1620" s="796"/>
      <c r="B1620" s="796"/>
      <c r="C1620" s="796"/>
      <c r="D1620" s="796"/>
      <c r="E1620" s="796"/>
      <c r="H1620" s="167" t="s">
        <v>227</v>
      </c>
      <c r="I1620" s="164">
        <f>'SITE 8'!$C$861</f>
        <v>0</v>
      </c>
      <c r="J1620" s="168">
        <f>'SITE 8'!$D$861</f>
        <v>0</v>
      </c>
      <c r="K1620" s="168">
        <f>'SITE 8'!$E$861</f>
        <v>0</v>
      </c>
      <c r="L1620" s="168">
        <f>'SITE 8'!$F$861</f>
        <v>0</v>
      </c>
      <c r="M1620" s="168">
        <f>'SITE 8'!$G$861</f>
        <v>0</v>
      </c>
      <c r="N1620" s="165">
        <f>(I1620+J1620+K1620+L1620)*M1620*18</f>
        <v>0</v>
      </c>
      <c r="O1620" s="169">
        <f>'SITE 8'!$I$861</f>
        <v>0</v>
      </c>
      <c r="P1620" s="92">
        <f>N1620*O1620*('SITE 1'!$W$4+'SITE 1'!$X$4)</f>
        <v>0</v>
      </c>
      <c r="Q1620" s="82"/>
      <c r="R1620" s="869">
        <f>IF(N1620=0,0,(N1620/18)*1.25)</f>
        <v>0</v>
      </c>
      <c r="S1620" s="82"/>
      <c r="T1620" s="82"/>
      <c r="U1620" s="82"/>
      <c r="V1620" s="82"/>
      <c r="W1620" s="82"/>
      <c r="X1620" s="82"/>
      <c r="Y1620" s="82"/>
      <c r="Z1620" s="82"/>
      <c r="AA1620" s="82"/>
      <c r="AB1620" s="82"/>
      <c r="AC1620" s="82"/>
      <c r="AD1620" s="82"/>
      <c r="AE1620" s="82"/>
      <c r="AF1620" s="82"/>
      <c r="AG1620" s="82"/>
    </row>
    <row r="1621" spans="1:33" ht="13.8" outlineLevel="1" thickBot="1" x14ac:dyDescent="0.3">
      <c r="A1621" s="796"/>
      <c r="B1621" s="796"/>
      <c r="C1621" s="796"/>
      <c r="D1621" s="796"/>
      <c r="E1621" s="796"/>
      <c r="H1621" s="170" t="s">
        <v>165</v>
      </c>
      <c r="I1621" s="171">
        <f>'SITE 8'!$C$862</f>
        <v>0</v>
      </c>
      <c r="J1621" s="171">
        <f>'SITE 8'!$D$862</f>
        <v>0</v>
      </c>
      <c r="K1621" s="171">
        <f>'SITE 8'!$E$862</f>
        <v>0</v>
      </c>
      <c r="L1621" s="171">
        <f>'SITE 8'!$F$862</f>
        <v>0</v>
      </c>
      <c r="M1621" s="171">
        <f>'SITE 8'!$G$862</f>
        <v>0</v>
      </c>
      <c r="N1621" s="171">
        <f>N1619+N1620</f>
        <v>0</v>
      </c>
      <c r="O1621" s="172" t="e">
        <f>'SITE 8'!$I$862</f>
        <v>#DIV/0!</v>
      </c>
      <c r="P1621" s="92">
        <f>SUM(P1619:P1620)</f>
        <v>0</v>
      </c>
      <c r="Q1621" s="93">
        <f>'SITE 1'!$V$15*'SITE 1'!$W$15*SUM(I1621:L1621)</f>
        <v>0</v>
      </c>
      <c r="R1621" s="93">
        <f>SUM(R1619:R1620)</f>
        <v>0</v>
      </c>
      <c r="S1621" s="93">
        <f>'SITE 8'!$C$883</f>
        <v>0</v>
      </c>
      <c r="T1621" s="93" t="e">
        <f>'SITE 8'!$D$883</f>
        <v>#DIV/0!</v>
      </c>
      <c r="U1621" s="93">
        <f>'SITE 8'!$E$883</f>
        <v>0</v>
      </c>
      <c r="V1621" s="93">
        <f>'SITE 8'!$C$901</f>
        <v>0</v>
      </c>
      <c r="W1621" s="93" t="e">
        <f>'SITE 8'!$D$901</f>
        <v>#DIV/0!</v>
      </c>
      <c r="X1621" s="93">
        <f>'SITE 8'!$E$901</f>
        <v>0</v>
      </c>
      <c r="Y1621" s="93">
        <f>'SITE 8'!$C$877</f>
        <v>0</v>
      </c>
      <c r="Z1621" s="93" t="e">
        <f>'SITE 8'!$D$877</f>
        <v>#DIV/0!</v>
      </c>
      <c r="AA1621" s="93">
        <f>'SITE 8'!$E$877</f>
        <v>0</v>
      </c>
      <c r="AB1621" s="93">
        <f>'SITE 8'!$C$907</f>
        <v>0</v>
      </c>
      <c r="AC1621" s="93" t="e">
        <f>'SITE 8'!$D$907</f>
        <v>#DIV/0!</v>
      </c>
      <c r="AD1621" s="93">
        <f>'SITE 8'!$E$907</f>
        <v>0</v>
      </c>
      <c r="AE1621" s="93">
        <f>'SITE 8'!$C$915</f>
        <v>0</v>
      </c>
      <c r="AF1621" s="93" t="e">
        <f>'SITE 8'!$D$915</f>
        <v>#DIV/0!</v>
      </c>
      <c r="AG1621" s="93">
        <f>'SITE 8'!$E$915</f>
        <v>0</v>
      </c>
    </row>
    <row r="1622" spans="1:33" outlineLevel="1" x14ac:dyDescent="0.25">
      <c r="A1622" s="796"/>
      <c r="B1622" s="796"/>
      <c r="C1622" s="796"/>
      <c r="D1622" s="796"/>
      <c r="E1622" s="796"/>
    </row>
    <row r="1623" spans="1:33" ht="26.4" outlineLevel="1" x14ac:dyDescent="0.25">
      <c r="A1623" s="796"/>
      <c r="B1623" s="796"/>
      <c r="C1623" s="796"/>
      <c r="D1623" s="796"/>
      <c r="E1623" s="796"/>
      <c r="H1623" s="104" t="s">
        <v>443</v>
      </c>
      <c r="I1623" s="83" t="s">
        <v>286</v>
      </c>
      <c r="J1623" s="83" t="s">
        <v>285</v>
      </c>
      <c r="K1623" s="83" t="s">
        <v>284</v>
      </c>
      <c r="L1623" s="83" t="s">
        <v>287</v>
      </c>
      <c r="M1623" s="83" t="s">
        <v>298</v>
      </c>
      <c r="N1623" s="83" t="s">
        <v>289</v>
      </c>
    </row>
    <row r="1624" spans="1:33" outlineLevel="1" x14ac:dyDescent="0.25">
      <c r="A1624" s="796"/>
      <c r="B1624" s="796"/>
      <c r="C1624" s="796"/>
      <c r="D1624" s="796"/>
      <c r="E1624" s="796"/>
      <c r="H1624" s="104" t="str">
        <f>'SITE 9'!$H$855</f>
        <v>SITE 9</v>
      </c>
      <c r="I1624" s="103">
        <f>'SITE 9'!$O$945</f>
        <v>0</v>
      </c>
      <c r="J1624" s="103">
        <f>'SITE 9'!$O$969</f>
        <v>0</v>
      </c>
      <c r="K1624" s="103">
        <f>'SITE 9'!$O$926</f>
        <v>0</v>
      </c>
      <c r="L1624" s="103">
        <f>'SITE 9'!$O$926-'SITE 9'!$O$908</f>
        <v>0</v>
      </c>
      <c r="M1624" s="103">
        <f>'SITE 9'!$O$926-'SITE 9'!$O$908+'SITE 9'!$E$915</f>
        <v>0</v>
      </c>
      <c r="N1624" s="103"/>
    </row>
    <row r="1625" spans="1:33" ht="40.200000000000003" outlineLevel="1" thickBot="1" x14ac:dyDescent="0.3">
      <c r="A1625" s="796"/>
      <c r="B1625" s="796"/>
      <c r="C1625" s="796"/>
      <c r="D1625" s="796"/>
      <c r="E1625" s="796"/>
      <c r="H1625" s="161"/>
      <c r="I1625" s="155" t="s">
        <v>158</v>
      </c>
      <c r="J1625" s="155" t="s">
        <v>159</v>
      </c>
      <c r="K1625" s="155" t="s">
        <v>160</v>
      </c>
      <c r="L1625" s="155" t="s">
        <v>161</v>
      </c>
      <c r="M1625" s="155" t="s">
        <v>177</v>
      </c>
      <c r="N1625" s="155" t="s">
        <v>249</v>
      </c>
      <c r="O1625" s="162" t="s">
        <v>2</v>
      </c>
      <c r="P1625" s="877" t="s">
        <v>525</v>
      </c>
      <c r="Q1625" s="86" t="s">
        <v>451</v>
      </c>
      <c r="R1625" s="86" t="s">
        <v>292</v>
      </c>
      <c r="S1625" s="81" t="s">
        <v>293</v>
      </c>
      <c r="T1625" s="81" t="s">
        <v>299</v>
      </c>
      <c r="U1625" s="81" t="s">
        <v>300</v>
      </c>
      <c r="V1625" s="81" t="s">
        <v>294</v>
      </c>
      <c r="W1625" s="81" t="s">
        <v>301</v>
      </c>
      <c r="X1625" s="81" t="s">
        <v>302</v>
      </c>
      <c r="Y1625" s="81" t="s">
        <v>296</v>
      </c>
      <c r="Z1625" s="81" t="s">
        <v>303</v>
      </c>
      <c r="AA1625" s="81" t="s">
        <v>304</v>
      </c>
      <c r="AB1625" s="81" t="s">
        <v>297</v>
      </c>
      <c r="AC1625" s="81" t="s">
        <v>305</v>
      </c>
      <c r="AD1625" s="81" t="s">
        <v>306</v>
      </c>
      <c r="AE1625" s="81" t="s">
        <v>295</v>
      </c>
      <c r="AF1625" s="81" t="s">
        <v>307</v>
      </c>
      <c r="AG1625" s="81" t="s">
        <v>308</v>
      </c>
    </row>
    <row r="1626" spans="1:33" ht="40.200000000000003" outlineLevel="1" thickBot="1" x14ac:dyDescent="0.3">
      <c r="A1626" s="796"/>
      <c r="B1626" s="796"/>
      <c r="C1626" s="796"/>
      <c r="D1626" s="796"/>
      <c r="E1626" s="796"/>
      <c r="H1626" s="163" t="s">
        <v>226</v>
      </c>
      <c r="I1626" s="164">
        <f>'SITE 9'!$C$860</f>
        <v>0</v>
      </c>
      <c r="J1626" s="164">
        <f>'SITE 9'!$D$860</f>
        <v>0</v>
      </c>
      <c r="K1626" s="164">
        <f>'SITE 9'!$E$860</f>
        <v>0</v>
      </c>
      <c r="L1626" s="164">
        <f>'SITE 9'!$F$860</f>
        <v>0</v>
      </c>
      <c r="M1626" s="139">
        <f>'SITE 9'!$G$860</f>
        <v>0</v>
      </c>
      <c r="N1626" s="165">
        <f>(I1626+J1626+K1626+L1626)*M1626*18</f>
        <v>0</v>
      </c>
      <c r="O1626" s="166">
        <f>'SITE 9'!$I$860</f>
        <v>0</v>
      </c>
      <c r="P1626" s="92">
        <f>N1626*O1626*('SITE 1'!$W$4+'SITE 1'!$X$4)</f>
        <v>0</v>
      </c>
      <c r="Q1626" s="82"/>
      <c r="R1626" s="869">
        <f>IF(N1626=0,0,(N1626/18)*1.25)</f>
        <v>0</v>
      </c>
      <c r="S1626" s="82"/>
      <c r="T1626" s="82"/>
      <c r="U1626" s="82"/>
      <c r="V1626" s="82"/>
      <c r="W1626" s="82"/>
      <c r="X1626" s="82"/>
      <c r="Y1626" s="82"/>
      <c r="Z1626" s="82"/>
      <c r="AA1626" s="82"/>
      <c r="AB1626" s="82"/>
      <c r="AC1626" s="82"/>
      <c r="AD1626" s="82"/>
      <c r="AE1626" s="82"/>
      <c r="AF1626" s="82"/>
      <c r="AG1626" s="82"/>
    </row>
    <row r="1627" spans="1:33" ht="40.200000000000003" outlineLevel="1" thickBot="1" x14ac:dyDescent="0.3">
      <c r="A1627" s="796"/>
      <c r="B1627" s="796"/>
      <c r="C1627" s="796"/>
      <c r="D1627" s="796"/>
      <c r="E1627" s="796"/>
      <c r="H1627" s="167" t="s">
        <v>227</v>
      </c>
      <c r="I1627" s="164">
        <f>'SITE 9'!$C$861</f>
        <v>0</v>
      </c>
      <c r="J1627" s="168">
        <f>'SITE 9'!$D$861</f>
        <v>0</v>
      </c>
      <c r="K1627" s="168">
        <f>'SITE 9'!$E$861</f>
        <v>0</v>
      </c>
      <c r="L1627" s="168">
        <f>'SITE 9'!$F$861</f>
        <v>0</v>
      </c>
      <c r="M1627" s="168">
        <f>'SITE 9'!$G$861</f>
        <v>0</v>
      </c>
      <c r="N1627" s="165">
        <f>(I1627+J1627+K1627+L1627)*M1627*18</f>
        <v>0</v>
      </c>
      <c r="O1627" s="169">
        <f>'SITE 9'!$I$861</f>
        <v>0</v>
      </c>
      <c r="P1627" s="92">
        <f>N1627*O1627*('SITE 1'!$W$4+'SITE 1'!$X$4)</f>
        <v>0</v>
      </c>
      <c r="Q1627" s="82"/>
      <c r="R1627" s="869">
        <f>IF(N1627=0,0,(N1627/18)*1.25)</f>
        <v>0</v>
      </c>
      <c r="S1627" s="82"/>
      <c r="T1627" s="82"/>
      <c r="U1627" s="82"/>
      <c r="V1627" s="82"/>
      <c r="W1627" s="82"/>
      <c r="X1627" s="82"/>
      <c r="Y1627" s="82"/>
      <c r="Z1627" s="82"/>
      <c r="AA1627" s="82"/>
      <c r="AB1627" s="82"/>
      <c r="AC1627" s="82"/>
      <c r="AD1627" s="82"/>
      <c r="AE1627" s="82"/>
      <c r="AF1627" s="82"/>
      <c r="AG1627" s="82"/>
    </row>
    <row r="1628" spans="1:33" ht="13.8" outlineLevel="1" thickBot="1" x14ac:dyDescent="0.3">
      <c r="A1628" s="796"/>
      <c r="B1628" s="796"/>
      <c r="C1628" s="796"/>
      <c r="D1628" s="796"/>
      <c r="E1628" s="796"/>
      <c r="H1628" s="170" t="s">
        <v>165</v>
      </c>
      <c r="I1628" s="171">
        <f>'SITE 9'!$C$862</f>
        <v>0</v>
      </c>
      <c r="J1628" s="171">
        <f>'SITE 9'!$D$862</f>
        <v>0</v>
      </c>
      <c r="K1628" s="171">
        <f>'SITE 9'!$E$862</f>
        <v>0</v>
      </c>
      <c r="L1628" s="171">
        <f>'SITE 9'!$F$862</f>
        <v>0</v>
      </c>
      <c r="M1628" s="171">
        <f>'SITE 9'!$G$862</f>
        <v>0</v>
      </c>
      <c r="N1628" s="171">
        <f>N1626+N1627</f>
        <v>0</v>
      </c>
      <c r="O1628" s="172" t="e">
        <f>'SITE 9'!$I$862</f>
        <v>#DIV/0!</v>
      </c>
      <c r="P1628" s="92">
        <f>SUM(P1626:P1627)</f>
        <v>0</v>
      </c>
      <c r="Q1628" s="93">
        <f>'SITE 1'!$V$15*'SITE 1'!$W$15*SUM(I1628:L1628)</f>
        <v>0</v>
      </c>
      <c r="R1628" s="93">
        <f>SUM(R1626:R1627)</f>
        <v>0</v>
      </c>
      <c r="S1628" s="93">
        <f>'SITE 9'!$C$883</f>
        <v>0</v>
      </c>
      <c r="T1628" s="93" t="e">
        <f>'SITE 9'!$D$883</f>
        <v>#DIV/0!</v>
      </c>
      <c r="U1628" s="93">
        <f>'SITE 9'!$E$883</f>
        <v>0</v>
      </c>
      <c r="V1628" s="93">
        <f>'SITE 9'!$C$901</f>
        <v>0</v>
      </c>
      <c r="W1628" s="93" t="e">
        <f>'SITE 9'!$D$901</f>
        <v>#DIV/0!</v>
      </c>
      <c r="X1628" s="93">
        <f>'SITE 9'!$E$901</f>
        <v>0</v>
      </c>
      <c r="Y1628" s="93">
        <f>'SITE 9'!$C$877</f>
        <v>0</v>
      </c>
      <c r="Z1628" s="93" t="e">
        <f>'SITE 9'!$D$877</f>
        <v>#DIV/0!</v>
      </c>
      <c r="AA1628" s="93">
        <f>'SITE 9'!$E$877</f>
        <v>0</v>
      </c>
      <c r="AB1628" s="93">
        <f>'SITE 9'!$C$907</f>
        <v>0</v>
      </c>
      <c r="AC1628" s="93" t="e">
        <f>'SITE 9'!$D$907</f>
        <v>#DIV/0!</v>
      </c>
      <c r="AD1628" s="93">
        <f>'SITE 9'!$E$907</f>
        <v>0</v>
      </c>
      <c r="AE1628" s="93">
        <f>'SITE 9'!$C$915</f>
        <v>0</v>
      </c>
      <c r="AF1628" s="93" t="e">
        <f>'SITE 9'!$D$915</f>
        <v>#DIV/0!</v>
      </c>
      <c r="AG1628" s="93">
        <f>'SITE 9'!$E$915</f>
        <v>0</v>
      </c>
    </row>
    <row r="1629" spans="1:33" outlineLevel="1" x14ac:dyDescent="0.25">
      <c r="A1629" s="796"/>
      <c r="B1629" s="796"/>
      <c r="C1629" s="796"/>
      <c r="D1629" s="796"/>
      <c r="E1629" s="796"/>
    </row>
    <row r="1630" spans="1:33" ht="26.4" outlineLevel="1" x14ac:dyDescent="0.25">
      <c r="A1630" s="796"/>
      <c r="B1630" s="796"/>
      <c r="C1630" s="796"/>
      <c r="D1630" s="796"/>
      <c r="E1630" s="796"/>
      <c r="H1630" s="104" t="s">
        <v>443</v>
      </c>
      <c r="I1630" s="83" t="s">
        <v>286</v>
      </c>
      <c r="J1630" s="83" t="s">
        <v>285</v>
      </c>
      <c r="K1630" s="83" t="s">
        <v>284</v>
      </c>
      <c r="L1630" s="83" t="s">
        <v>287</v>
      </c>
      <c r="M1630" s="83" t="s">
        <v>298</v>
      </c>
      <c r="N1630" s="83" t="s">
        <v>289</v>
      </c>
    </row>
    <row r="1631" spans="1:33" outlineLevel="1" x14ac:dyDescent="0.25">
      <c r="A1631" s="796"/>
      <c r="B1631" s="796"/>
      <c r="C1631" s="796"/>
      <c r="D1631" s="796"/>
      <c r="E1631" s="796"/>
      <c r="H1631" s="104" t="str">
        <f>'SITE 10'!$H$855</f>
        <v>SITE 10</v>
      </c>
      <c r="I1631" s="103">
        <f>'SITE 10'!$O$945</f>
        <v>0</v>
      </c>
      <c r="J1631" s="103">
        <f>'SITE 10'!$O$969</f>
        <v>0</v>
      </c>
      <c r="K1631" s="103">
        <f>'SITE 10'!$O$926</f>
        <v>0</v>
      </c>
      <c r="L1631" s="103">
        <f>'SITE 10'!$O$926-'SITE 10'!$O$908</f>
        <v>0</v>
      </c>
      <c r="M1631" s="103">
        <f>'SITE 10'!$O$926-'SITE 10'!$O$908+'SITE 10'!$E$915</f>
        <v>0</v>
      </c>
      <c r="N1631" s="103"/>
    </row>
    <row r="1632" spans="1:33" ht="40.200000000000003" outlineLevel="1" thickBot="1" x14ac:dyDescent="0.3">
      <c r="A1632" s="796"/>
      <c r="B1632" s="796"/>
      <c r="C1632" s="796"/>
      <c r="D1632" s="796"/>
      <c r="E1632" s="796"/>
      <c r="H1632" s="161"/>
      <c r="I1632" s="155" t="s">
        <v>158</v>
      </c>
      <c r="J1632" s="155" t="s">
        <v>159</v>
      </c>
      <c r="K1632" s="155" t="s">
        <v>160</v>
      </c>
      <c r="L1632" s="155" t="s">
        <v>161</v>
      </c>
      <c r="M1632" s="155" t="s">
        <v>177</v>
      </c>
      <c r="N1632" s="155" t="s">
        <v>249</v>
      </c>
      <c r="O1632" s="162" t="s">
        <v>2</v>
      </c>
      <c r="P1632" s="877" t="s">
        <v>525</v>
      </c>
      <c r="Q1632" s="86" t="s">
        <v>451</v>
      </c>
      <c r="R1632" s="86" t="s">
        <v>292</v>
      </c>
      <c r="S1632" s="81" t="s">
        <v>293</v>
      </c>
      <c r="T1632" s="81" t="s">
        <v>299</v>
      </c>
      <c r="U1632" s="81" t="s">
        <v>300</v>
      </c>
      <c r="V1632" s="81" t="s">
        <v>294</v>
      </c>
      <c r="W1632" s="81" t="s">
        <v>301</v>
      </c>
      <c r="X1632" s="81" t="s">
        <v>302</v>
      </c>
      <c r="Y1632" s="81" t="s">
        <v>296</v>
      </c>
      <c r="Z1632" s="81" t="s">
        <v>303</v>
      </c>
      <c r="AA1632" s="81" t="s">
        <v>304</v>
      </c>
      <c r="AB1632" s="81" t="s">
        <v>297</v>
      </c>
      <c r="AC1632" s="81" t="s">
        <v>305</v>
      </c>
      <c r="AD1632" s="81" t="s">
        <v>306</v>
      </c>
      <c r="AE1632" s="81" t="s">
        <v>295</v>
      </c>
      <c r="AF1632" s="81" t="s">
        <v>307</v>
      </c>
      <c r="AG1632" s="81" t="s">
        <v>308</v>
      </c>
    </row>
    <row r="1633" spans="1:33" ht="40.200000000000003" outlineLevel="1" thickBot="1" x14ac:dyDescent="0.3">
      <c r="A1633" s="796"/>
      <c r="B1633" s="796"/>
      <c r="C1633" s="796"/>
      <c r="D1633" s="796"/>
      <c r="E1633" s="796"/>
      <c r="H1633" s="163" t="s">
        <v>226</v>
      </c>
      <c r="I1633" s="164">
        <f>'SITE 10'!$C$860</f>
        <v>0</v>
      </c>
      <c r="J1633" s="164">
        <f>'SITE 10'!$D$860</f>
        <v>0</v>
      </c>
      <c r="K1633" s="164">
        <f>'SITE 10'!$E$860</f>
        <v>0</v>
      </c>
      <c r="L1633" s="164">
        <f>'SITE 10'!$F$860</f>
        <v>0</v>
      </c>
      <c r="M1633" s="139">
        <f>'SITE 10'!$G$860</f>
        <v>0</v>
      </c>
      <c r="N1633" s="165">
        <f>(I1633+J1633+K1633+L1633)*M1633*18</f>
        <v>0</v>
      </c>
      <c r="O1633" s="166">
        <f>'SITE 10'!$I$860</f>
        <v>0</v>
      </c>
      <c r="P1633" s="92">
        <f>N1633*O1633*('SITE 1'!$W$4+'SITE 1'!$X$4)</f>
        <v>0</v>
      </c>
      <c r="Q1633" s="82"/>
      <c r="R1633" s="869">
        <f>IF(N1633=0,0,(N1633/18)*1.25)</f>
        <v>0</v>
      </c>
      <c r="S1633" s="82"/>
      <c r="T1633" s="82"/>
      <c r="U1633" s="82"/>
      <c r="V1633" s="82"/>
      <c r="W1633" s="82"/>
      <c r="X1633" s="82"/>
      <c r="Y1633" s="82"/>
      <c r="Z1633" s="82"/>
      <c r="AA1633" s="82"/>
      <c r="AB1633" s="82"/>
      <c r="AC1633" s="82"/>
      <c r="AD1633" s="82"/>
      <c r="AE1633" s="82"/>
      <c r="AF1633" s="82"/>
      <c r="AG1633" s="82"/>
    </row>
    <row r="1634" spans="1:33" ht="40.200000000000003" outlineLevel="1" thickBot="1" x14ac:dyDescent="0.3">
      <c r="A1634" s="796"/>
      <c r="B1634" s="796"/>
      <c r="C1634" s="796"/>
      <c r="D1634" s="796"/>
      <c r="E1634" s="796"/>
      <c r="H1634" s="167" t="s">
        <v>227</v>
      </c>
      <c r="I1634" s="164">
        <f>'SITE 10'!$C$861</f>
        <v>0</v>
      </c>
      <c r="J1634" s="168">
        <f>'SITE 10'!$D$861</f>
        <v>0</v>
      </c>
      <c r="K1634" s="168">
        <f>'SITE 10'!$E$861</f>
        <v>0</v>
      </c>
      <c r="L1634" s="168">
        <f>'SITE 10'!$F$861</f>
        <v>0</v>
      </c>
      <c r="M1634" s="168">
        <f>'SITE 10'!$G$861</f>
        <v>0</v>
      </c>
      <c r="N1634" s="165">
        <f>(I1634+J1634+K1634+L1634)*M1634*18</f>
        <v>0</v>
      </c>
      <c r="O1634" s="169">
        <f>'SITE 10'!$I$861</f>
        <v>0</v>
      </c>
      <c r="P1634" s="92">
        <f>N1634*O1634*('SITE 1'!$W$4+'SITE 1'!$X$4)</f>
        <v>0</v>
      </c>
      <c r="Q1634" s="82"/>
      <c r="R1634" s="869">
        <f>IF(N1634=0,0,(N1634/18)*1.25)</f>
        <v>0</v>
      </c>
      <c r="S1634" s="82"/>
      <c r="T1634" s="82"/>
      <c r="U1634" s="82"/>
      <c r="V1634" s="82"/>
      <c r="W1634" s="82"/>
      <c r="X1634" s="82"/>
      <c r="Y1634" s="82"/>
      <c r="Z1634" s="82"/>
      <c r="AA1634" s="82"/>
      <c r="AB1634" s="82"/>
      <c r="AC1634" s="82"/>
      <c r="AD1634" s="82"/>
      <c r="AE1634" s="82"/>
      <c r="AF1634" s="82"/>
      <c r="AG1634" s="82"/>
    </row>
    <row r="1635" spans="1:33" ht="13.8" outlineLevel="1" thickBot="1" x14ac:dyDescent="0.3">
      <c r="A1635" s="796"/>
      <c r="B1635" s="796"/>
      <c r="C1635" s="796"/>
      <c r="D1635" s="796"/>
      <c r="E1635" s="796"/>
      <c r="H1635" s="170" t="s">
        <v>165</v>
      </c>
      <c r="I1635" s="171">
        <f>'SITE 10'!$C$862</f>
        <v>0</v>
      </c>
      <c r="J1635" s="171">
        <f>'SITE 10'!$D$862</f>
        <v>0</v>
      </c>
      <c r="K1635" s="171">
        <f>'SITE 10'!$E$862</f>
        <v>0</v>
      </c>
      <c r="L1635" s="171">
        <f>'SITE 10'!$F$862</f>
        <v>0</v>
      </c>
      <c r="M1635" s="171">
        <f>'SITE 10'!$G$862</f>
        <v>0</v>
      </c>
      <c r="N1635" s="171">
        <f>N1633+N1634</f>
        <v>0</v>
      </c>
      <c r="O1635" s="172" t="e">
        <f>'SITE 10'!$I$862</f>
        <v>#DIV/0!</v>
      </c>
      <c r="P1635" s="92">
        <f>SUM(P1633:P1634)</f>
        <v>0</v>
      </c>
      <c r="Q1635" s="93">
        <f>'SITE 1'!$V$15*'SITE 1'!$W$15*SUM(I1635:L1635)</f>
        <v>0</v>
      </c>
      <c r="R1635" s="93">
        <f>SUM(R1633:R1634)</f>
        <v>0</v>
      </c>
      <c r="S1635" s="93">
        <f>'SITE 10'!$C$883</f>
        <v>0</v>
      </c>
      <c r="T1635" s="93" t="e">
        <f>'SITE 10'!$D$883</f>
        <v>#DIV/0!</v>
      </c>
      <c r="U1635" s="93">
        <f>'SITE 10'!$E$883</f>
        <v>0</v>
      </c>
      <c r="V1635" s="93">
        <f>'SITE 10'!$C$901</f>
        <v>0</v>
      </c>
      <c r="W1635" s="93" t="e">
        <f>'SITE 10'!$D$901</f>
        <v>#DIV/0!</v>
      </c>
      <c r="X1635" s="93">
        <f>'SITE 10'!$E$901</f>
        <v>0</v>
      </c>
      <c r="Y1635" s="93">
        <f>'SITE 10'!$C$877</f>
        <v>0</v>
      </c>
      <c r="Z1635" s="93" t="e">
        <f>'SITE 10'!$D$877</f>
        <v>#DIV/0!</v>
      </c>
      <c r="AA1635" s="93">
        <f>'SITE 10'!$E$877</f>
        <v>0</v>
      </c>
      <c r="AB1635" s="93">
        <f>'SITE 10'!$C$907</f>
        <v>0</v>
      </c>
      <c r="AC1635" s="93" t="e">
        <f>'SITE 10'!$D$907</f>
        <v>#DIV/0!</v>
      </c>
      <c r="AD1635" s="93">
        <f>'SITE 10'!$E$907</f>
        <v>0</v>
      </c>
      <c r="AE1635" s="93">
        <f>'SITE 10'!$C$915</f>
        <v>0</v>
      </c>
      <c r="AF1635" s="93" t="e">
        <f>'SITE 10'!$D$915</f>
        <v>#DIV/0!</v>
      </c>
      <c r="AG1635" s="93">
        <f>'SITE 10'!$E$915</f>
        <v>0</v>
      </c>
    </row>
    <row r="1636" spans="1:33" outlineLevel="1" x14ac:dyDescent="0.25">
      <c r="A1636" s="796"/>
      <c r="B1636" s="796"/>
      <c r="C1636" s="796"/>
      <c r="D1636" s="796"/>
      <c r="E1636" s="796"/>
    </row>
    <row r="1637" spans="1:33" ht="26.4" outlineLevel="1" x14ac:dyDescent="0.25">
      <c r="A1637" s="796"/>
      <c r="B1637" s="796"/>
      <c r="C1637" s="796"/>
      <c r="D1637" s="796"/>
      <c r="E1637" s="796"/>
      <c r="H1637" s="104" t="s">
        <v>443</v>
      </c>
      <c r="I1637" s="83" t="s">
        <v>286</v>
      </c>
      <c r="J1637" s="83" t="s">
        <v>285</v>
      </c>
      <c r="K1637" s="83" t="s">
        <v>284</v>
      </c>
      <c r="L1637" s="83" t="s">
        <v>287</v>
      </c>
      <c r="M1637" s="83" t="s">
        <v>298</v>
      </c>
      <c r="N1637" s="83" t="s">
        <v>289</v>
      </c>
    </row>
    <row r="1638" spans="1:33" outlineLevel="1" x14ac:dyDescent="0.25">
      <c r="A1638" s="796"/>
      <c r="B1638" s="796"/>
      <c r="C1638" s="796"/>
      <c r="D1638" s="796"/>
      <c r="E1638" s="796"/>
      <c r="H1638" s="104" t="str">
        <f>'SITE 11'!$H$855</f>
        <v>SITE 11</v>
      </c>
      <c r="I1638" s="103">
        <f>'SITE 11'!$O$945</f>
        <v>0</v>
      </c>
      <c r="J1638" s="103">
        <f>'SITE 11'!$O$969</f>
        <v>0</v>
      </c>
      <c r="K1638" s="103">
        <f>'SITE 11'!$O$926</f>
        <v>0</v>
      </c>
      <c r="L1638" s="103">
        <f>'SITE 11'!$O$926-'SITE 11'!$O$908</f>
        <v>0</v>
      </c>
      <c r="M1638" s="103">
        <f>'SITE 11'!$O$926-'SITE 11'!$O$908+'SITE 11'!$E$915</f>
        <v>0</v>
      </c>
      <c r="N1638" s="103"/>
    </row>
    <row r="1639" spans="1:33" ht="40.200000000000003" outlineLevel="1" thickBot="1" x14ac:dyDescent="0.3">
      <c r="A1639" s="796"/>
      <c r="B1639" s="796"/>
      <c r="C1639" s="796"/>
      <c r="D1639" s="796"/>
      <c r="E1639" s="796"/>
      <c r="H1639" s="161"/>
      <c r="I1639" s="155" t="s">
        <v>158</v>
      </c>
      <c r="J1639" s="155" t="s">
        <v>159</v>
      </c>
      <c r="K1639" s="155" t="s">
        <v>160</v>
      </c>
      <c r="L1639" s="155" t="s">
        <v>161</v>
      </c>
      <c r="M1639" s="155" t="s">
        <v>177</v>
      </c>
      <c r="N1639" s="155" t="s">
        <v>249</v>
      </c>
      <c r="O1639" s="162" t="s">
        <v>2</v>
      </c>
      <c r="P1639" s="877" t="s">
        <v>525</v>
      </c>
      <c r="Q1639" s="86" t="s">
        <v>451</v>
      </c>
      <c r="R1639" s="86" t="s">
        <v>292</v>
      </c>
      <c r="S1639" s="81" t="s">
        <v>293</v>
      </c>
      <c r="T1639" s="81" t="s">
        <v>299</v>
      </c>
      <c r="U1639" s="81" t="s">
        <v>300</v>
      </c>
      <c r="V1639" s="81" t="s">
        <v>294</v>
      </c>
      <c r="W1639" s="81" t="s">
        <v>301</v>
      </c>
      <c r="X1639" s="81" t="s">
        <v>302</v>
      </c>
      <c r="Y1639" s="81" t="s">
        <v>296</v>
      </c>
      <c r="Z1639" s="81" t="s">
        <v>303</v>
      </c>
      <c r="AA1639" s="81" t="s">
        <v>304</v>
      </c>
      <c r="AB1639" s="81" t="s">
        <v>297</v>
      </c>
      <c r="AC1639" s="81" t="s">
        <v>305</v>
      </c>
      <c r="AD1639" s="81" t="s">
        <v>306</v>
      </c>
      <c r="AE1639" s="81" t="s">
        <v>295</v>
      </c>
      <c r="AF1639" s="81" t="s">
        <v>307</v>
      </c>
      <c r="AG1639" s="81" t="s">
        <v>308</v>
      </c>
    </row>
    <row r="1640" spans="1:33" ht="40.200000000000003" outlineLevel="1" thickBot="1" x14ac:dyDescent="0.3">
      <c r="A1640" s="796"/>
      <c r="B1640" s="796"/>
      <c r="C1640" s="796"/>
      <c r="D1640" s="796"/>
      <c r="E1640" s="796"/>
      <c r="H1640" s="163" t="s">
        <v>226</v>
      </c>
      <c r="I1640" s="164">
        <f>'SITE 11'!$C$860</f>
        <v>0</v>
      </c>
      <c r="J1640" s="164">
        <f>'SITE 11'!$D$860</f>
        <v>0</v>
      </c>
      <c r="K1640" s="164">
        <f>'SITE 11'!$E$860</f>
        <v>0</v>
      </c>
      <c r="L1640" s="164">
        <f>'SITE 11'!$F$860</f>
        <v>0</v>
      </c>
      <c r="M1640" s="139">
        <f>'SITE 11'!$G$860</f>
        <v>0</v>
      </c>
      <c r="N1640" s="165">
        <f>(I1640+J1640+K1640+L1640)*M1640*18</f>
        <v>0</v>
      </c>
      <c r="O1640" s="166">
        <f>'SITE 11'!$I$860</f>
        <v>0</v>
      </c>
      <c r="P1640" s="92">
        <f>N1640*O1640*('SITE 1'!$W$4+'SITE 1'!$X$4)</f>
        <v>0</v>
      </c>
      <c r="Q1640" s="82"/>
      <c r="R1640" s="869">
        <f>IF(N1640=0,0,(N1640/18)*1.25)</f>
        <v>0</v>
      </c>
      <c r="S1640" s="82"/>
      <c r="T1640" s="82"/>
      <c r="U1640" s="82"/>
      <c r="V1640" s="82"/>
      <c r="W1640" s="82"/>
      <c r="X1640" s="82"/>
      <c r="Y1640" s="82"/>
      <c r="Z1640" s="82"/>
      <c r="AA1640" s="82"/>
      <c r="AB1640" s="82"/>
      <c r="AC1640" s="82"/>
      <c r="AD1640" s="82"/>
      <c r="AE1640" s="82"/>
      <c r="AF1640" s="82"/>
      <c r="AG1640" s="82"/>
    </row>
    <row r="1641" spans="1:33" ht="40.200000000000003" outlineLevel="1" thickBot="1" x14ac:dyDescent="0.3">
      <c r="A1641" s="796"/>
      <c r="B1641" s="796"/>
      <c r="C1641" s="796"/>
      <c r="D1641" s="796"/>
      <c r="E1641" s="796"/>
      <c r="H1641" s="167" t="s">
        <v>227</v>
      </c>
      <c r="I1641" s="164">
        <f>'SITE 11'!$C$861</f>
        <v>0</v>
      </c>
      <c r="J1641" s="168">
        <f>'SITE 11'!$D$861</f>
        <v>0</v>
      </c>
      <c r="K1641" s="168">
        <f>'SITE 11'!$E$861</f>
        <v>0</v>
      </c>
      <c r="L1641" s="168">
        <f>'SITE 11'!$F$861</f>
        <v>0</v>
      </c>
      <c r="M1641" s="168">
        <f>'SITE 11'!$G$861</f>
        <v>0</v>
      </c>
      <c r="N1641" s="165">
        <f>(I1641+J1641+K1641+L1641)*M1641*18</f>
        <v>0</v>
      </c>
      <c r="O1641" s="169">
        <f>'SITE 11'!$I$861</f>
        <v>0</v>
      </c>
      <c r="P1641" s="92">
        <f>N1641*O1641*('SITE 1'!$W$4+'SITE 1'!$X$4)</f>
        <v>0</v>
      </c>
      <c r="Q1641" s="82"/>
      <c r="R1641" s="869">
        <f>IF(N1641=0,0,(N1641/18)*1.25)</f>
        <v>0</v>
      </c>
      <c r="S1641" s="82"/>
      <c r="T1641" s="82"/>
      <c r="U1641" s="82"/>
      <c r="V1641" s="82"/>
      <c r="W1641" s="82"/>
      <c r="X1641" s="82"/>
      <c r="Y1641" s="82"/>
      <c r="Z1641" s="82"/>
      <c r="AA1641" s="82"/>
      <c r="AB1641" s="82"/>
      <c r="AC1641" s="82"/>
      <c r="AD1641" s="82"/>
      <c r="AE1641" s="82"/>
      <c r="AF1641" s="82"/>
      <c r="AG1641" s="82"/>
    </row>
    <row r="1642" spans="1:33" ht="13.8" outlineLevel="1" thickBot="1" x14ac:dyDescent="0.3">
      <c r="A1642" s="796"/>
      <c r="B1642" s="796"/>
      <c r="C1642" s="796"/>
      <c r="D1642" s="796"/>
      <c r="E1642" s="796"/>
      <c r="H1642" s="170" t="s">
        <v>165</v>
      </c>
      <c r="I1642" s="171">
        <f>'SITE 11'!$C$862</f>
        <v>0</v>
      </c>
      <c r="J1642" s="171">
        <f>'SITE 11'!$D$862</f>
        <v>0</v>
      </c>
      <c r="K1642" s="171">
        <f>'SITE 11'!$E$862</f>
        <v>0</v>
      </c>
      <c r="L1642" s="171">
        <f>'SITE 11'!$F$862</f>
        <v>0</v>
      </c>
      <c r="M1642" s="171">
        <f>'SITE 11'!$G$862</f>
        <v>0</v>
      </c>
      <c r="N1642" s="171">
        <f>N1640+N1641</f>
        <v>0</v>
      </c>
      <c r="O1642" s="172" t="e">
        <f>'SITE 11'!$I$862</f>
        <v>#DIV/0!</v>
      </c>
      <c r="P1642" s="92">
        <f>SUM(P1640:P1641)</f>
        <v>0</v>
      </c>
      <c r="Q1642" s="93">
        <f>'SITE 1'!$V$15*'SITE 1'!$W$15*SUM(I1642:L1642)</f>
        <v>0</v>
      </c>
      <c r="R1642" s="93">
        <f>SUM(R1640:R1641)</f>
        <v>0</v>
      </c>
      <c r="S1642" s="93">
        <f>'SITE 11'!$C$883</f>
        <v>0</v>
      </c>
      <c r="T1642" s="93" t="e">
        <f>'SITE 11'!$D$883</f>
        <v>#DIV/0!</v>
      </c>
      <c r="U1642" s="93">
        <f>'SITE 11'!$E$883</f>
        <v>0</v>
      </c>
      <c r="V1642" s="93">
        <f>'SITE 11'!$C$901</f>
        <v>0</v>
      </c>
      <c r="W1642" s="93" t="e">
        <f>'SITE 11'!$D$901</f>
        <v>#DIV/0!</v>
      </c>
      <c r="X1642" s="93">
        <f>'SITE 11'!$E$901</f>
        <v>0</v>
      </c>
      <c r="Y1642" s="93">
        <f>'SITE 11'!$C$877</f>
        <v>0</v>
      </c>
      <c r="Z1642" s="93" t="e">
        <f>'SITE 11'!$D$877</f>
        <v>#DIV/0!</v>
      </c>
      <c r="AA1642" s="93">
        <f>'SITE 11'!$E$877</f>
        <v>0</v>
      </c>
      <c r="AB1642" s="93">
        <f>'SITE 11'!$C$907</f>
        <v>0</v>
      </c>
      <c r="AC1642" s="93" t="e">
        <f>'SITE 11'!$D$907</f>
        <v>#DIV/0!</v>
      </c>
      <c r="AD1642" s="93">
        <f>'SITE 11'!$E$907</f>
        <v>0</v>
      </c>
      <c r="AE1642" s="93">
        <f>'SITE 11'!$C$915</f>
        <v>0</v>
      </c>
      <c r="AF1642" s="93" t="e">
        <f>'SITE 11'!$D$915</f>
        <v>#DIV/0!</v>
      </c>
      <c r="AG1642" s="93">
        <f>'SITE 11'!$E$915</f>
        <v>0</v>
      </c>
    </row>
    <row r="1643" spans="1:33" outlineLevel="1" x14ac:dyDescent="0.25">
      <c r="A1643" s="796"/>
      <c r="B1643" s="796"/>
      <c r="C1643" s="796"/>
      <c r="D1643" s="796"/>
      <c r="E1643" s="796"/>
    </row>
    <row r="1644" spans="1:33" ht="26.4" outlineLevel="1" x14ac:dyDescent="0.25">
      <c r="A1644" s="796"/>
      <c r="B1644" s="796"/>
      <c r="C1644" s="796"/>
      <c r="D1644" s="796"/>
      <c r="E1644" s="796"/>
      <c r="H1644" s="104" t="s">
        <v>443</v>
      </c>
      <c r="I1644" s="83" t="s">
        <v>286</v>
      </c>
      <c r="J1644" s="83" t="s">
        <v>285</v>
      </c>
      <c r="K1644" s="83" t="s">
        <v>284</v>
      </c>
      <c r="L1644" s="83" t="s">
        <v>287</v>
      </c>
      <c r="M1644" s="83" t="s">
        <v>298</v>
      </c>
      <c r="N1644" s="83" t="s">
        <v>289</v>
      </c>
    </row>
    <row r="1645" spans="1:33" outlineLevel="1" x14ac:dyDescent="0.25">
      <c r="A1645" s="796"/>
      <c r="B1645" s="796"/>
      <c r="C1645" s="796"/>
      <c r="D1645" s="796"/>
      <c r="E1645" s="796"/>
      <c r="H1645" s="104" t="str">
        <f>'SITE 12'!$H$855</f>
        <v>SITE 12</v>
      </c>
      <c r="I1645" s="103">
        <f>'SITE 12'!$O$945</f>
        <v>0</v>
      </c>
      <c r="J1645" s="103">
        <f>'SITE 12'!$O$969</f>
        <v>0</v>
      </c>
      <c r="K1645" s="103">
        <f>'SITE 12'!$O$926</f>
        <v>0</v>
      </c>
      <c r="L1645" s="103">
        <f>'SITE 12'!$O$926-'SITE 12'!$O$908</f>
        <v>0</v>
      </c>
      <c r="M1645" s="103">
        <f>'SITE 12'!$O$926-'SITE 12'!$O$908+'SITE 12'!$E$915</f>
        <v>0</v>
      </c>
      <c r="N1645" s="103"/>
    </row>
    <row r="1646" spans="1:33" ht="40.200000000000003" outlineLevel="1" thickBot="1" x14ac:dyDescent="0.3">
      <c r="A1646" s="796"/>
      <c r="B1646" s="796"/>
      <c r="C1646" s="796"/>
      <c r="D1646" s="796"/>
      <c r="E1646" s="796"/>
      <c r="H1646" s="161"/>
      <c r="I1646" s="155" t="s">
        <v>158</v>
      </c>
      <c r="J1646" s="155" t="s">
        <v>159</v>
      </c>
      <c r="K1646" s="155" t="s">
        <v>160</v>
      </c>
      <c r="L1646" s="155" t="s">
        <v>161</v>
      </c>
      <c r="M1646" s="155" t="s">
        <v>177</v>
      </c>
      <c r="N1646" s="155" t="s">
        <v>249</v>
      </c>
      <c r="O1646" s="162" t="s">
        <v>2</v>
      </c>
      <c r="P1646" s="877" t="s">
        <v>525</v>
      </c>
      <c r="Q1646" s="86" t="s">
        <v>451</v>
      </c>
      <c r="R1646" s="86" t="s">
        <v>292</v>
      </c>
      <c r="S1646" s="81" t="s">
        <v>293</v>
      </c>
      <c r="T1646" s="81" t="s">
        <v>299</v>
      </c>
      <c r="U1646" s="81" t="s">
        <v>300</v>
      </c>
      <c r="V1646" s="81" t="s">
        <v>294</v>
      </c>
      <c r="W1646" s="81" t="s">
        <v>301</v>
      </c>
      <c r="X1646" s="81" t="s">
        <v>302</v>
      </c>
      <c r="Y1646" s="81" t="s">
        <v>296</v>
      </c>
      <c r="Z1646" s="81" t="s">
        <v>303</v>
      </c>
      <c r="AA1646" s="81" t="s">
        <v>304</v>
      </c>
      <c r="AB1646" s="81" t="s">
        <v>297</v>
      </c>
      <c r="AC1646" s="81" t="s">
        <v>305</v>
      </c>
      <c r="AD1646" s="81" t="s">
        <v>306</v>
      </c>
      <c r="AE1646" s="81" t="s">
        <v>295</v>
      </c>
      <c r="AF1646" s="81" t="s">
        <v>307</v>
      </c>
      <c r="AG1646" s="81" t="s">
        <v>308</v>
      </c>
    </row>
    <row r="1647" spans="1:33" ht="40.200000000000003" outlineLevel="1" thickBot="1" x14ac:dyDescent="0.3">
      <c r="A1647" s="796"/>
      <c r="B1647" s="796"/>
      <c r="C1647" s="796"/>
      <c r="D1647" s="796"/>
      <c r="E1647" s="796"/>
      <c r="H1647" s="163" t="s">
        <v>226</v>
      </c>
      <c r="I1647" s="164">
        <f>'SITE 12'!$C$860</f>
        <v>0</v>
      </c>
      <c r="J1647" s="164">
        <f>'SITE 12'!$D$860</f>
        <v>0</v>
      </c>
      <c r="K1647" s="164">
        <f>'SITE 12'!$E$860</f>
        <v>0</v>
      </c>
      <c r="L1647" s="164">
        <f>'SITE 12'!$F$860</f>
        <v>0</v>
      </c>
      <c r="M1647" s="139">
        <f>'SITE 12'!$G$860</f>
        <v>0</v>
      </c>
      <c r="N1647" s="165">
        <f>(I1647+J1647+K1647+L1647)*M1647*18</f>
        <v>0</v>
      </c>
      <c r="O1647" s="166">
        <f>'SITE 12'!$I$860</f>
        <v>0</v>
      </c>
      <c r="P1647" s="92">
        <f>N1647*O1647*('SITE 1'!$W$4+'SITE 1'!$X$4)</f>
        <v>0</v>
      </c>
      <c r="Q1647" s="82"/>
      <c r="R1647" s="869">
        <f>IF(N1647=0,0,(N1647/18)*1.25)</f>
        <v>0</v>
      </c>
      <c r="S1647" s="82"/>
      <c r="T1647" s="82"/>
      <c r="U1647" s="82"/>
      <c r="V1647" s="82"/>
      <c r="W1647" s="82"/>
      <c r="X1647" s="82"/>
      <c r="Y1647" s="82"/>
      <c r="Z1647" s="82"/>
      <c r="AA1647" s="82"/>
      <c r="AB1647" s="82"/>
      <c r="AC1647" s="82"/>
      <c r="AD1647" s="82"/>
      <c r="AE1647" s="82"/>
      <c r="AF1647" s="82"/>
      <c r="AG1647" s="82"/>
    </row>
    <row r="1648" spans="1:33" ht="40.200000000000003" outlineLevel="1" thickBot="1" x14ac:dyDescent="0.3">
      <c r="A1648" s="796"/>
      <c r="B1648" s="796"/>
      <c r="C1648" s="796"/>
      <c r="D1648" s="796"/>
      <c r="E1648" s="796"/>
      <c r="H1648" s="167" t="s">
        <v>227</v>
      </c>
      <c r="I1648" s="164">
        <f>'SITE 12'!$C$861</f>
        <v>0</v>
      </c>
      <c r="J1648" s="168">
        <f>'SITE 12'!$D$861</f>
        <v>0</v>
      </c>
      <c r="K1648" s="168">
        <f>'SITE 12'!$E$861</f>
        <v>0</v>
      </c>
      <c r="L1648" s="168">
        <f>'SITE 12'!$F$861</f>
        <v>0</v>
      </c>
      <c r="M1648" s="168">
        <f>'SITE 12'!$G$861</f>
        <v>0</v>
      </c>
      <c r="N1648" s="165">
        <f>(I1648+J1648+K1648+L1648)*M1648*18</f>
        <v>0</v>
      </c>
      <c r="O1648" s="169">
        <f>'SITE 12'!$I$861</f>
        <v>0</v>
      </c>
      <c r="P1648" s="92">
        <f>N1648*O1648*('SITE 1'!$W$4+'SITE 1'!$X$4)</f>
        <v>0</v>
      </c>
      <c r="Q1648" s="82"/>
      <c r="R1648" s="869">
        <f>IF(N1648=0,0,(N1648/18)*1.25)</f>
        <v>0</v>
      </c>
      <c r="S1648" s="82"/>
      <c r="T1648" s="82"/>
      <c r="U1648" s="82"/>
      <c r="V1648" s="82"/>
      <c r="W1648" s="82"/>
      <c r="X1648" s="82"/>
      <c r="Y1648" s="82"/>
      <c r="Z1648" s="82"/>
      <c r="AA1648" s="82"/>
      <c r="AB1648" s="82"/>
      <c r="AC1648" s="82"/>
      <c r="AD1648" s="82"/>
      <c r="AE1648" s="82"/>
      <c r="AF1648" s="82"/>
      <c r="AG1648" s="82"/>
    </row>
    <row r="1649" spans="1:33" ht="13.8" outlineLevel="1" thickBot="1" x14ac:dyDescent="0.3">
      <c r="A1649" s="796"/>
      <c r="B1649" s="796"/>
      <c r="C1649" s="796"/>
      <c r="D1649" s="796"/>
      <c r="E1649" s="796"/>
      <c r="H1649" s="170" t="s">
        <v>165</v>
      </c>
      <c r="I1649" s="171">
        <f>'SITE 12'!$C$862</f>
        <v>0</v>
      </c>
      <c r="J1649" s="171">
        <f>'SITE 12'!$D$862</f>
        <v>0</v>
      </c>
      <c r="K1649" s="171">
        <f>'SITE 12'!$E$862</f>
        <v>0</v>
      </c>
      <c r="L1649" s="171">
        <f>'SITE 12'!$F$862</f>
        <v>0</v>
      </c>
      <c r="M1649" s="171">
        <f>'SITE 12'!$G$862</f>
        <v>0</v>
      </c>
      <c r="N1649" s="171">
        <f>N1647+N1648</f>
        <v>0</v>
      </c>
      <c r="O1649" s="172" t="e">
        <f>'SITE 12'!$I$862</f>
        <v>#DIV/0!</v>
      </c>
      <c r="P1649" s="92">
        <f>SUM(P1647:P1648)</f>
        <v>0</v>
      </c>
      <c r="Q1649" s="93">
        <f>'SITE 1'!$V$15*'SITE 1'!$W$15*SUM(I1649:L1649)</f>
        <v>0</v>
      </c>
      <c r="R1649" s="93">
        <f>SUM(R1647:R1648)</f>
        <v>0</v>
      </c>
      <c r="S1649" s="93">
        <f>'SITE 12'!$C$883</f>
        <v>0</v>
      </c>
      <c r="T1649" s="93" t="e">
        <f>'SITE 12'!$D$883</f>
        <v>#DIV/0!</v>
      </c>
      <c r="U1649" s="93">
        <f>'SITE 12'!$E$883</f>
        <v>0</v>
      </c>
      <c r="V1649" s="93">
        <f>'SITE 12'!$C$901</f>
        <v>0</v>
      </c>
      <c r="W1649" s="93" t="e">
        <f>'SITE 12'!$D$901</f>
        <v>#DIV/0!</v>
      </c>
      <c r="X1649" s="93">
        <f>'SITE 12'!$E$901</f>
        <v>0</v>
      </c>
      <c r="Y1649" s="93">
        <f>'SITE 12'!$C$877</f>
        <v>0</v>
      </c>
      <c r="Z1649" s="93" t="e">
        <f>'SITE 12'!$D$877</f>
        <v>#DIV/0!</v>
      </c>
      <c r="AA1649" s="93">
        <f>'SITE 12'!$E$877</f>
        <v>0</v>
      </c>
      <c r="AB1649" s="93">
        <f>'SITE 12'!$C$907</f>
        <v>0</v>
      </c>
      <c r="AC1649" s="93" t="e">
        <f>'SITE 12'!$D$907</f>
        <v>#DIV/0!</v>
      </c>
      <c r="AD1649" s="93">
        <f>'SITE 12'!$E$907</f>
        <v>0</v>
      </c>
      <c r="AE1649" s="93">
        <f>'SITE 12'!$C$915</f>
        <v>0</v>
      </c>
      <c r="AF1649" s="93" t="e">
        <f>'SITE 12'!$D$915</f>
        <v>#DIV/0!</v>
      </c>
      <c r="AG1649" s="93">
        <f>'SITE 12'!$E$915</f>
        <v>0</v>
      </c>
    </row>
    <row r="1650" spans="1:33" outlineLevel="1" x14ac:dyDescent="0.25">
      <c r="A1650" s="796"/>
      <c r="B1650" s="796"/>
      <c r="C1650" s="796"/>
      <c r="D1650" s="796"/>
      <c r="E1650" s="796"/>
    </row>
    <row r="1651" spans="1:33" ht="26.4" outlineLevel="1" x14ac:dyDescent="0.25">
      <c r="A1651" s="796"/>
      <c r="B1651" s="796"/>
      <c r="C1651" s="796"/>
      <c r="D1651" s="796"/>
      <c r="E1651" s="796"/>
      <c r="H1651" s="104" t="s">
        <v>443</v>
      </c>
      <c r="I1651" s="83" t="s">
        <v>286</v>
      </c>
      <c r="J1651" s="83" t="s">
        <v>285</v>
      </c>
      <c r="K1651" s="83" t="s">
        <v>284</v>
      </c>
      <c r="L1651" s="83" t="s">
        <v>287</v>
      </c>
      <c r="M1651" s="83" t="s">
        <v>298</v>
      </c>
      <c r="N1651" s="83" t="s">
        <v>289</v>
      </c>
    </row>
    <row r="1652" spans="1:33" outlineLevel="1" x14ac:dyDescent="0.25">
      <c r="A1652" s="796"/>
      <c r="B1652" s="796"/>
      <c r="C1652" s="796"/>
      <c r="D1652" s="796"/>
      <c r="E1652" s="796"/>
      <c r="H1652" s="104" t="str">
        <f>'SITE 13'!$H$855</f>
        <v>SITE 13</v>
      </c>
      <c r="I1652" s="103">
        <f>'SITE 13'!$O$945</f>
        <v>0</v>
      </c>
      <c r="J1652" s="103">
        <f>'SITE 13'!$O$969</f>
        <v>0</v>
      </c>
      <c r="K1652" s="103">
        <f>'SITE 13'!$O$926</f>
        <v>0</v>
      </c>
      <c r="L1652" s="103">
        <f>'SITE 13'!$O$926-'SITE 13'!$O$908</f>
        <v>0</v>
      </c>
      <c r="M1652" s="103">
        <f>'SITE 13'!$O$926-'SITE 13'!$O$908+'SITE 13'!$E$915</f>
        <v>0</v>
      </c>
      <c r="N1652" s="103"/>
    </row>
    <row r="1653" spans="1:33" ht="40.200000000000003" outlineLevel="1" thickBot="1" x14ac:dyDescent="0.3">
      <c r="A1653" s="796"/>
      <c r="B1653" s="796"/>
      <c r="C1653" s="796"/>
      <c r="D1653" s="796"/>
      <c r="E1653" s="796"/>
      <c r="H1653" s="161"/>
      <c r="I1653" s="155" t="s">
        <v>158</v>
      </c>
      <c r="J1653" s="155" t="s">
        <v>159</v>
      </c>
      <c r="K1653" s="155" t="s">
        <v>160</v>
      </c>
      <c r="L1653" s="155" t="s">
        <v>161</v>
      </c>
      <c r="M1653" s="155" t="s">
        <v>177</v>
      </c>
      <c r="N1653" s="155" t="s">
        <v>249</v>
      </c>
      <c r="O1653" s="162" t="s">
        <v>2</v>
      </c>
      <c r="P1653" s="877" t="s">
        <v>525</v>
      </c>
      <c r="Q1653" s="86" t="s">
        <v>451</v>
      </c>
      <c r="R1653" s="86" t="s">
        <v>292</v>
      </c>
      <c r="S1653" s="81" t="s">
        <v>293</v>
      </c>
      <c r="T1653" s="81" t="s">
        <v>299</v>
      </c>
      <c r="U1653" s="81" t="s">
        <v>300</v>
      </c>
      <c r="V1653" s="81" t="s">
        <v>294</v>
      </c>
      <c r="W1653" s="81" t="s">
        <v>301</v>
      </c>
      <c r="X1653" s="81" t="s">
        <v>302</v>
      </c>
      <c r="Y1653" s="81" t="s">
        <v>296</v>
      </c>
      <c r="Z1653" s="81" t="s">
        <v>303</v>
      </c>
      <c r="AA1653" s="81" t="s">
        <v>304</v>
      </c>
      <c r="AB1653" s="81" t="s">
        <v>297</v>
      </c>
      <c r="AC1653" s="81" t="s">
        <v>305</v>
      </c>
      <c r="AD1653" s="81" t="s">
        <v>306</v>
      </c>
      <c r="AE1653" s="81" t="s">
        <v>295</v>
      </c>
      <c r="AF1653" s="81" t="s">
        <v>307</v>
      </c>
      <c r="AG1653" s="81" t="s">
        <v>308</v>
      </c>
    </row>
    <row r="1654" spans="1:33" ht="40.200000000000003" outlineLevel="1" thickBot="1" x14ac:dyDescent="0.3">
      <c r="A1654" s="796"/>
      <c r="B1654" s="796"/>
      <c r="C1654" s="796"/>
      <c r="D1654" s="796"/>
      <c r="E1654" s="796"/>
      <c r="H1654" s="163" t="s">
        <v>226</v>
      </c>
      <c r="I1654" s="164">
        <f>'SITE 13'!$C$860</f>
        <v>0</v>
      </c>
      <c r="J1654" s="164">
        <f>'SITE 13'!$D$860</f>
        <v>0</v>
      </c>
      <c r="K1654" s="164">
        <f>'SITE 13'!$E$860</f>
        <v>0</v>
      </c>
      <c r="L1654" s="164">
        <f>'SITE 13'!$F$860</f>
        <v>0</v>
      </c>
      <c r="M1654" s="139">
        <f>'SITE 13'!$G$860</f>
        <v>0</v>
      </c>
      <c r="N1654" s="165">
        <f>(I1654+J1654+K1654+L1654)*M1654*18</f>
        <v>0</v>
      </c>
      <c r="O1654" s="166">
        <f>'SITE 13'!$I$860</f>
        <v>0</v>
      </c>
      <c r="P1654" s="92">
        <f>N1654*O1654*('SITE 1'!$W$4+'SITE 1'!$X$4)</f>
        <v>0</v>
      </c>
      <c r="Q1654" s="82"/>
      <c r="R1654" s="869">
        <f>IF(N1654=0,0,(N1654/18)*1.25)</f>
        <v>0</v>
      </c>
      <c r="S1654" s="82"/>
      <c r="T1654" s="82"/>
      <c r="U1654" s="82"/>
      <c r="V1654" s="82"/>
      <c r="W1654" s="82"/>
      <c r="X1654" s="82"/>
      <c r="Y1654" s="82"/>
      <c r="Z1654" s="82"/>
      <c r="AA1654" s="82"/>
      <c r="AB1654" s="82"/>
      <c r="AC1654" s="82"/>
      <c r="AD1654" s="82"/>
      <c r="AE1654" s="82"/>
      <c r="AF1654" s="82"/>
      <c r="AG1654" s="82"/>
    </row>
    <row r="1655" spans="1:33" ht="40.200000000000003" outlineLevel="1" thickBot="1" x14ac:dyDescent="0.3">
      <c r="A1655" s="796"/>
      <c r="B1655" s="796"/>
      <c r="C1655" s="796"/>
      <c r="D1655" s="796"/>
      <c r="E1655" s="796"/>
      <c r="H1655" s="167" t="s">
        <v>227</v>
      </c>
      <c r="I1655" s="164">
        <f>'SITE 13'!$C$861</f>
        <v>0</v>
      </c>
      <c r="J1655" s="168">
        <f>'SITE 13'!$D$861</f>
        <v>0</v>
      </c>
      <c r="K1655" s="168">
        <f>'SITE 13'!$E$861</f>
        <v>0</v>
      </c>
      <c r="L1655" s="168">
        <f>'SITE 13'!$F$861</f>
        <v>0</v>
      </c>
      <c r="M1655" s="168">
        <f>'SITE 13'!$G$861</f>
        <v>0</v>
      </c>
      <c r="N1655" s="165">
        <f>(I1655+J1655+K1655+L1655)*M1655*18</f>
        <v>0</v>
      </c>
      <c r="O1655" s="169">
        <f>'SITE 13'!$I$861</f>
        <v>0</v>
      </c>
      <c r="P1655" s="92">
        <f>N1655*O1655*('SITE 1'!$W$4+'SITE 1'!$X$4)</f>
        <v>0</v>
      </c>
      <c r="Q1655" s="82"/>
      <c r="R1655" s="869">
        <f>IF(N1655=0,0,(N1655/18)*1.25)</f>
        <v>0</v>
      </c>
      <c r="S1655" s="82"/>
      <c r="T1655" s="82"/>
      <c r="U1655" s="82"/>
      <c r="V1655" s="82"/>
      <c r="W1655" s="82"/>
      <c r="X1655" s="82"/>
      <c r="Y1655" s="82"/>
      <c r="Z1655" s="82"/>
      <c r="AA1655" s="82"/>
      <c r="AB1655" s="82"/>
      <c r="AC1655" s="82"/>
      <c r="AD1655" s="82"/>
      <c r="AE1655" s="82"/>
      <c r="AF1655" s="82"/>
      <c r="AG1655" s="82"/>
    </row>
    <row r="1656" spans="1:33" ht="13.8" outlineLevel="1" thickBot="1" x14ac:dyDescent="0.3">
      <c r="A1656" s="796"/>
      <c r="B1656" s="796"/>
      <c r="C1656" s="796"/>
      <c r="D1656" s="796"/>
      <c r="E1656" s="796"/>
      <c r="H1656" s="170" t="s">
        <v>165</v>
      </c>
      <c r="I1656" s="171">
        <f>'SITE 13'!$C$862</f>
        <v>0</v>
      </c>
      <c r="J1656" s="171">
        <f>'SITE 13'!$D$862</f>
        <v>0</v>
      </c>
      <c r="K1656" s="171">
        <f>'SITE 13'!$E$862</f>
        <v>0</v>
      </c>
      <c r="L1656" s="171">
        <f>'SITE 13'!$F$862</f>
        <v>0</v>
      </c>
      <c r="M1656" s="171">
        <f>'SITE 13'!$G$862</f>
        <v>0</v>
      </c>
      <c r="N1656" s="171">
        <f>N1654+N1655</f>
        <v>0</v>
      </c>
      <c r="O1656" s="172" t="e">
        <f>'SITE 13'!$I$862</f>
        <v>#DIV/0!</v>
      </c>
      <c r="P1656" s="92">
        <f>SUM(P1654:P1655)</f>
        <v>0</v>
      </c>
      <c r="Q1656" s="93">
        <f>'SITE 1'!$V$15*'SITE 1'!$W$15*SUM(I1656:L1656)</f>
        <v>0</v>
      </c>
      <c r="R1656" s="93">
        <f>SUM(R1654:R1655)</f>
        <v>0</v>
      </c>
      <c r="S1656" s="93">
        <f>'SITE 13'!$C$883</f>
        <v>0</v>
      </c>
      <c r="T1656" s="93" t="e">
        <f>'SITE 13'!$D$883</f>
        <v>#DIV/0!</v>
      </c>
      <c r="U1656" s="93">
        <f>'SITE 13'!$E$883</f>
        <v>0</v>
      </c>
      <c r="V1656" s="93">
        <f>'SITE 13'!$C$901</f>
        <v>0</v>
      </c>
      <c r="W1656" s="93" t="e">
        <f>'SITE 13'!$D$901</f>
        <v>#DIV/0!</v>
      </c>
      <c r="X1656" s="93">
        <f>'SITE 13'!$E$901</f>
        <v>0</v>
      </c>
      <c r="Y1656" s="93">
        <f>'SITE 13'!$C$877</f>
        <v>0</v>
      </c>
      <c r="Z1656" s="93" t="e">
        <f>'SITE 13'!$D$877</f>
        <v>#DIV/0!</v>
      </c>
      <c r="AA1656" s="93">
        <f>'SITE 13'!$E$877</f>
        <v>0</v>
      </c>
      <c r="AB1656" s="93">
        <f>'SITE 13'!$C$907</f>
        <v>0</v>
      </c>
      <c r="AC1656" s="93" t="e">
        <f>'SITE 13'!$D$907</f>
        <v>#DIV/0!</v>
      </c>
      <c r="AD1656" s="93">
        <f>'SITE 13'!$E$907</f>
        <v>0</v>
      </c>
      <c r="AE1656" s="93">
        <f>'SITE 13'!$C$915</f>
        <v>0</v>
      </c>
      <c r="AF1656" s="93" t="e">
        <f>'SITE 13'!$D$915</f>
        <v>#DIV/0!</v>
      </c>
      <c r="AG1656" s="93">
        <f>'SITE 13'!$E$915</f>
        <v>0</v>
      </c>
    </row>
    <row r="1657" spans="1:33" outlineLevel="1" x14ac:dyDescent="0.25">
      <c r="A1657" s="796"/>
      <c r="B1657" s="796"/>
      <c r="C1657" s="796"/>
      <c r="D1657" s="796"/>
      <c r="E1657" s="796"/>
    </row>
    <row r="1658" spans="1:33" ht="26.4" outlineLevel="1" x14ac:dyDescent="0.25">
      <c r="A1658" s="796"/>
      <c r="B1658" s="796"/>
      <c r="C1658" s="796"/>
      <c r="D1658" s="796"/>
      <c r="E1658" s="796"/>
      <c r="H1658" s="104" t="s">
        <v>443</v>
      </c>
      <c r="I1658" s="83" t="s">
        <v>286</v>
      </c>
      <c r="J1658" s="83" t="s">
        <v>285</v>
      </c>
      <c r="K1658" s="83" t="s">
        <v>284</v>
      </c>
      <c r="L1658" s="83" t="s">
        <v>287</v>
      </c>
      <c r="M1658" s="83" t="s">
        <v>298</v>
      </c>
      <c r="N1658" s="83" t="s">
        <v>289</v>
      </c>
    </row>
    <row r="1659" spans="1:33" outlineLevel="1" x14ac:dyDescent="0.25">
      <c r="A1659" s="796"/>
      <c r="B1659" s="796"/>
      <c r="C1659" s="796"/>
      <c r="D1659" s="796"/>
      <c r="E1659" s="796"/>
      <c r="H1659" s="104" t="str">
        <f>'SITE 14'!$H$855</f>
        <v>SITE 14</v>
      </c>
      <c r="I1659" s="103">
        <f>'SITE 14'!$O$945</f>
        <v>0</v>
      </c>
      <c r="J1659" s="103">
        <f>'SITE 14'!$O$969</f>
        <v>0</v>
      </c>
      <c r="K1659" s="103">
        <f>'SITE 14'!$O$926</f>
        <v>0</v>
      </c>
      <c r="L1659" s="103">
        <f>'SITE 14'!$O$926-'SITE 14'!$O$908</f>
        <v>0</v>
      </c>
      <c r="M1659" s="103">
        <f>'SITE 14'!$O$926-'SITE 14'!$O$908+'SITE 14'!$E$915</f>
        <v>0</v>
      </c>
      <c r="N1659" s="103"/>
    </row>
    <row r="1660" spans="1:33" ht="40.200000000000003" outlineLevel="1" thickBot="1" x14ac:dyDescent="0.3">
      <c r="A1660" s="796"/>
      <c r="B1660" s="796"/>
      <c r="C1660" s="796"/>
      <c r="D1660" s="796"/>
      <c r="E1660" s="796"/>
      <c r="H1660" s="161"/>
      <c r="I1660" s="155" t="s">
        <v>158</v>
      </c>
      <c r="J1660" s="155" t="s">
        <v>159</v>
      </c>
      <c r="K1660" s="155" t="s">
        <v>160</v>
      </c>
      <c r="L1660" s="155" t="s">
        <v>161</v>
      </c>
      <c r="M1660" s="155" t="s">
        <v>177</v>
      </c>
      <c r="N1660" s="155" t="s">
        <v>249</v>
      </c>
      <c r="O1660" s="162" t="s">
        <v>2</v>
      </c>
      <c r="P1660" s="877" t="s">
        <v>525</v>
      </c>
      <c r="Q1660" s="86" t="s">
        <v>451</v>
      </c>
      <c r="R1660" s="86" t="s">
        <v>292</v>
      </c>
      <c r="S1660" s="81" t="s">
        <v>293</v>
      </c>
      <c r="T1660" s="81" t="s">
        <v>299</v>
      </c>
      <c r="U1660" s="81" t="s">
        <v>300</v>
      </c>
      <c r="V1660" s="81" t="s">
        <v>294</v>
      </c>
      <c r="W1660" s="81" t="s">
        <v>301</v>
      </c>
      <c r="X1660" s="81" t="s">
        <v>302</v>
      </c>
      <c r="Y1660" s="81" t="s">
        <v>296</v>
      </c>
      <c r="Z1660" s="81" t="s">
        <v>303</v>
      </c>
      <c r="AA1660" s="81" t="s">
        <v>304</v>
      </c>
      <c r="AB1660" s="81" t="s">
        <v>297</v>
      </c>
      <c r="AC1660" s="81" t="s">
        <v>305</v>
      </c>
      <c r="AD1660" s="81" t="s">
        <v>306</v>
      </c>
      <c r="AE1660" s="81" t="s">
        <v>295</v>
      </c>
      <c r="AF1660" s="81" t="s">
        <v>307</v>
      </c>
      <c r="AG1660" s="81" t="s">
        <v>308</v>
      </c>
    </row>
    <row r="1661" spans="1:33" ht="40.200000000000003" outlineLevel="1" thickBot="1" x14ac:dyDescent="0.3">
      <c r="A1661" s="796"/>
      <c r="B1661" s="796"/>
      <c r="C1661" s="796"/>
      <c r="D1661" s="796"/>
      <c r="E1661" s="796"/>
      <c r="H1661" s="163" t="s">
        <v>226</v>
      </c>
      <c r="I1661" s="164">
        <f>'SITE 14'!$C$860</f>
        <v>0</v>
      </c>
      <c r="J1661" s="164">
        <f>'SITE 14'!$D$860</f>
        <v>0</v>
      </c>
      <c r="K1661" s="164">
        <f>'SITE 14'!$E$860</f>
        <v>0</v>
      </c>
      <c r="L1661" s="164">
        <f>'SITE 14'!$F$860</f>
        <v>0</v>
      </c>
      <c r="M1661" s="139">
        <f>'SITE 14'!$G$860</f>
        <v>0</v>
      </c>
      <c r="N1661" s="165">
        <f>(I1661+J1661+K1661+L1661)*M1661*18</f>
        <v>0</v>
      </c>
      <c r="O1661" s="166">
        <f>'SITE 14'!$I$860</f>
        <v>0</v>
      </c>
      <c r="P1661" s="92">
        <f>N1661*O1661*('SITE 1'!$W$4+'SITE 1'!$X$4)</f>
        <v>0</v>
      </c>
      <c r="Q1661" s="82"/>
      <c r="R1661" s="869">
        <f>IF(N1661=0,0,(N1661/18)*1.25)</f>
        <v>0</v>
      </c>
      <c r="S1661" s="82"/>
      <c r="T1661" s="82"/>
      <c r="U1661" s="82"/>
      <c r="V1661" s="82"/>
      <c r="W1661" s="82"/>
      <c r="X1661" s="82"/>
      <c r="Y1661" s="82"/>
      <c r="Z1661" s="82"/>
      <c r="AA1661" s="82"/>
      <c r="AB1661" s="82"/>
      <c r="AC1661" s="82"/>
      <c r="AD1661" s="82"/>
      <c r="AE1661" s="82"/>
      <c r="AF1661" s="82"/>
      <c r="AG1661" s="82"/>
    </row>
    <row r="1662" spans="1:33" ht="40.200000000000003" outlineLevel="1" thickBot="1" x14ac:dyDescent="0.3">
      <c r="A1662" s="796"/>
      <c r="B1662" s="796"/>
      <c r="C1662" s="796"/>
      <c r="D1662" s="796"/>
      <c r="E1662" s="796"/>
      <c r="H1662" s="167" t="s">
        <v>227</v>
      </c>
      <c r="I1662" s="164">
        <f>'SITE 14'!$C$861</f>
        <v>0</v>
      </c>
      <c r="J1662" s="168">
        <f>'SITE 14'!$D$861</f>
        <v>0</v>
      </c>
      <c r="K1662" s="168">
        <f>'SITE 14'!$E$861</f>
        <v>0</v>
      </c>
      <c r="L1662" s="168">
        <f>'SITE 14'!$F$861</f>
        <v>0</v>
      </c>
      <c r="M1662" s="168">
        <f>'SITE 14'!$G$861</f>
        <v>0</v>
      </c>
      <c r="N1662" s="165">
        <f>(I1662+J1662+K1662+L1662)*M1662*18</f>
        <v>0</v>
      </c>
      <c r="O1662" s="169">
        <f>'SITE 14'!$I$861</f>
        <v>0</v>
      </c>
      <c r="P1662" s="92">
        <f>N1662*O1662*('SITE 1'!$W$4+'SITE 1'!$X$4)</f>
        <v>0</v>
      </c>
      <c r="Q1662" s="82"/>
      <c r="R1662" s="869">
        <f>IF(N1662=0,0,(N1662/18)*1.25)</f>
        <v>0</v>
      </c>
      <c r="S1662" s="82"/>
      <c r="T1662" s="82"/>
      <c r="U1662" s="82"/>
      <c r="V1662" s="82"/>
      <c r="W1662" s="82"/>
      <c r="X1662" s="82"/>
      <c r="Y1662" s="82"/>
      <c r="Z1662" s="82"/>
      <c r="AA1662" s="82"/>
      <c r="AB1662" s="82"/>
      <c r="AC1662" s="82"/>
      <c r="AD1662" s="82"/>
      <c r="AE1662" s="82"/>
      <c r="AF1662" s="82"/>
      <c r="AG1662" s="82"/>
    </row>
    <row r="1663" spans="1:33" ht="13.8" outlineLevel="1" thickBot="1" x14ac:dyDescent="0.3">
      <c r="A1663" s="796"/>
      <c r="B1663" s="796"/>
      <c r="C1663" s="796"/>
      <c r="D1663" s="796"/>
      <c r="E1663" s="796"/>
      <c r="H1663" s="170" t="s">
        <v>165</v>
      </c>
      <c r="I1663" s="171">
        <f>'SITE 14'!$C$862</f>
        <v>0</v>
      </c>
      <c r="J1663" s="171">
        <f>'SITE 14'!$D$862</f>
        <v>0</v>
      </c>
      <c r="K1663" s="171">
        <f>'SITE 14'!$E$862</f>
        <v>0</v>
      </c>
      <c r="L1663" s="171">
        <f>'SITE 14'!$F$862</f>
        <v>0</v>
      </c>
      <c r="M1663" s="171">
        <f>'SITE 14'!$G$862</f>
        <v>0</v>
      </c>
      <c r="N1663" s="171">
        <f>N1661+N1662</f>
        <v>0</v>
      </c>
      <c r="O1663" s="172" t="e">
        <f>'SITE 14'!$I$862</f>
        <v>#DIV/0!</v>
      </c>
      <c r="P1663" s="92">
        <f>SUM(P1661:P1662)</f>
        <v>0</v>
      </c>
      <c r="Q1663" s="93">
        <f>'SITE 1'!$V$15*'SITE 1'!$W$15*SUM(I1663:L1663)</f>
        <v>0</v>
      </c>
      <c r="R1663" s="93">
        <f>SUM(R1661:R1662)</f>
        <v>0</v>
      </c>
      <c r="S1663" s="93">
        <f>'SITE 14'!$C$883</f>
        <v>0</v>
      </c>
      <c r="T1663" s="93" t="e">
        <f>'SITE 14'!$D$883</f>
        <v>#DIV/0!</v>
      </c>
      <c r="U1663" s="93">
        <f>'SITE 14'!$E$883</f>
        <v>0</v>
      </c>
      <c r="V1663" s="93">
        <f>'SITE 14'!$C$901</f>
        <v>0</v>
      </c>
      <c r="W1663" s="93" t="e">
        <f>'SITE 14'!$D$901</f>
        <v>#DIV/0!</v>
      </c>
      <c r="X1663" s="93">
        <f>'SITE 14'!$E$901</f>
        <v>0</v>
      </c>
      <c r="Y1663" s="93">
        <f>'SITE 14'!$C$877</f>
        <v>0</v>
      </c>
      <c r="Z1663" s="93" t="e">
        <f>'SITE 14'!$D$877</f>
        <v>#DIV/0!</v>
      </c>
      <c r="AA1663" s="93">
        <f>'SITE 14'!$E$877</f>
        <v>0</v>
      </c>
      <c r="AB1663" s="93">
        <f>'SITE 14'!$C$907</f>
        <v>0</v>
      </c>
      <c r="AC1663" s="93" t="e">
        <f>'SITE 14'!$D$907</f>
        <v>#DIV/0!</v>
      </c>
      <c r="AD1663" s="93">
        <f>'SITE 14'!$E$907</f>
        <v>0</v>
      </c>
      <c r="AE1663" s="93">
        <f>'SITE 14'!$C$915</f>
        <v>0</v>
      </c>
      <c r="AF1663" s="93" t="e">
        <f>'SITE 14'!$D$915</f>
        <v>#DIV/0!</v>
      </c>
      <c r="AG1663" s="93">
        <f>'SITE 14'!$E$915</f>
        <v>0</v>
      </c>
    </row>
    <row r="1664" spans="1:33" outlineLevel="1" x14ac:dyDescent="0.25">
      <c r="A1664" s="796"/>
      <c r="B1664" s="796"/>
      <c r="C1664" s="796"/>
      <c r="D1664" s="796"/>
      <c r="E1664" s="796"/>
    </row>
    <row r="1665" spans="1:34" ht="26.4" outlineLevel="1" x14ac:dyDescent="0.25">
      <c r="A1665" s="796"/>
      <c r="B1665" s="796"/>
      <c r="C1665" s="796"/>
      <c r="D1665" s="796"/>
      <c r="E1665" s="796"/>
      <c r="H1665" s="104" t="s">
        <v>443</v>
      </c>
      <c r="I1665" s="83" t="s">
        <v>286</v>
      </c>
      <c r="J1665" s="83" t="s">
        <v>285</v>
      </c>
      <c r="K1665" s="83" t="s">
        <v>284</v>
      </c>
      <c r="L1665" s="83" t="s">
        <v>287</v>
      </c>
      <c r="M1665" s="83" t="s">
        <v>298</v>
      </c>
      <c r="N1665" s="83" t="s">
        <v>289</v>
      </c>
    </row>
    <row r="1666" spans="1:34" outlineLevel="1" x14ac:dyDescent="0.25">
      <c r="A1666" s="796"/>
      <c r="B1666" s="796"/>
      <c r="C1666" s="796"/>
      <c r="D1666" s="796"/>
      <c r="E1666" s="796"/>
      <c r="H1666" s="104" t="str">
        <f>'SITE 15'!$H$855</f>
        <v>SITE 15</v>
      </c>
      <c r="I1666" s="103">
        <f>'SITE 15'!$O$945</f>
        <v>0</v>
      </c>
      <c r="J1666" s="103">
        <f>'SITE 15'!$O$969</f>
        <v>0</v>
      </c>
      <c r="K1666" s="103">
        <f>'SITE 15'!$O$926</f>
        <v>0</v>
      </c>
      <c r="L1666" s="103">
        <f>'SITE 15'!$O$926-'SITE 15'!$O$908</f>
        <v>0</v>
      </c>
      <c r="M1666" s="103">
        <f>'SITE 15'!$O$926-'SITE 15'!$O$908+'SITE 15'!$E$915</f>
        <v>0</v>
      </c>
      <c r="N1666" s="103"/>
    </row>
    <row r="1667" spans="1:34" ht="40.200000000000003" outlineLevel="1" thickBot="1" x14ac:dyDescent="0.3">
      <c r="A1667" s="796"/>
      <c r="B1667" s="796"/>
      <c r="C1667" s="796"/>
      <c r="D1667" s="796"/>
      <c r="E1667" s="796"/>
      <c r="H1667" s="161"/>
      <c r="I1667" s="155" t="s">
        <v>158</v>
      </c>
      <c r="J1667" s="155" t="s">
        <v>159</v>
      </c>
      <c r="K1667" s="155" t="s">
        <v>160</v>
      </c>
      <c r="L1667" s="155" t="s">
        <v>161</v>
      </c>
      <c r="M1667" s="155" t="s">
        <v>177</v>
      </c>
      <c r="N1667" s="155" t="s">
        <v>249</v>
      </c>
      <c r="O1667" s="162" t="s">
        <v>2</v>
      </c>
      <c r="P1667" s="877" t="s">
        <v>525</v>
      </c>
      <c r="Q1667" s="86" t="s">
        <v>451</v>
      </c>
      <c r="R1667" s="86" t="s">
        <v>292</v>
      </c>
      <c r="S1667" s="81" t="s">
        <v>293</v>
      </c>
      <c r="T1667" s="81" t="s">
        <v>299</v>
      </c>
      <c r="U1667" s="81" t="s">
        <v>300</v>
      </c>
      <c r="V1667" s="81" t="s">
        <v>294</v>
      </c>
      <c r="W1667" s="81" t="s">
        <v>301</v>
      </c>
      <c r="X1667" s="81" t="s">
        <v>302</v>
      </c>
      <c r="Y1667" s="81" t="s">
        <v>296</v>
      </c>
      <c r="Z1667" s="81" t="s">
        <v>303</v>
      </c>
      <c r="AA1667" s="81" t="s">
        <v>304</v>
      </c>
      <c r="AB1667" s="81" t="s">
        <v>297</v>
      </c>
      <c r="AC1667" s="81" t="s">
        <v>305</v>
      </c>
      <c r="AD1667" s="81" t="s">
        <v>306</v>
      </c>
      <c r="AE1667" s="81" t="s">
        <v>295</v>
      </c>
      <c r="AF1667" s="81" t="s">
        <v>307</v>
      </c>
      <c r="AG1667" s="81" t="s">
        <v>308</v>
      </c>
    </row>
    <row r="1668" spans="1:34" ht="40.200000000000003" outlineLevel="1" thickBot="1" x14ac:dyDescent="0.3">
      <c r="A1668" s="796"/>
      <c r="B1668" s="796"/>
      <c r="C1668" s="796"/>
      <c r="D1668" s="796"/>
      <c r="E1668" s="796"/>
      <c r="H1668" s="163" t="s">
        <v>226</v>
      </c>
      <c r="I1668" s="164">
        <f>'SITE 15'!$C$860</f>
        <v>0</v>
      </c>
      <c r="J1668" s="164">
        <f>'SITE 15'!$D$860</f>
        <v>0</v>
      </c>
      <c r="K1668" s="164">
        <f>'SITE 15'!$E$860</f>
        <v>0</v>
      </c>
      <c r="L1668" s="164">
        <f>'SITE 15'!$F$860</f>
        <v>0</v>
      </c>
      <c r="M1668" s="139">
        <f>'SITE 15'!$G$860</f>
        <v>0</v>
      </c>
      <c r="N1668" s="165">
        <f>(I1668+J1668+K1668+L1668)*M1668*18</f>
        <v>0</v>
      </c>
      <c r="O1668" s="166">
        <f>'SITE 15'!$I$860</f>
        <v>0</v>
      </c>
      <c r="P1668" s="92">
        <f>N1668*O1668*('SITE 1'!$W$4+'SITE 1'!$X$4)</f>
        <v>0</v>
      </c>
      <c r="Q1668" s="82"/>
      <c r="R1668" s="869">
        <f>IF(N1668=0,0,(N1668/18)*1.25)</f>
        <v>0</v>
      </c>
      <c r="S1668" s="82"/>
      <c r="T1668" s="82"/>
      <c r="U1668" s="82"/>
      <c r="V1668" s="82"/>
      <c r="W1668" s="82"/>
      <c r="X1668" s="82"/>
      <c r="Y1668" s="82"/>
      <c r="Z1668" s="82"/>
      <c r="AA1668" s="82"/>
      <c r="AB1668" s="82"/>
      <c r="AC1668" s="82"/>
      <c r="AD1668" s="82"/>
      <c r="AE1668" s="82"/>
      <c r="AF1668" s="82"/>
      <c r="AG1668" s="82"/>
    </row>
    <row r="1669" spans="1:34" ht="40.200000000000003" outlineLevel="1" thickBot="1" x14ac:dyDescent="0.3">
      <c r="A1669" s="796"/>
      <c r="B1669" s="796"/>
      <c r="C1669" s="796"/>
      <c r="D1669" s="796"/>
      <c r="E1669" s="796"/>
      <c r="H1669" s="167" t="s">
        <v>227</v>
      </c>
      <c r="I1669" s="164">
        <f>'SITE 15'!$C$861</f>
        <v>0</v>
      </c>
      <c r="J1669" s="168">
        <f>'SITE 15'!$D$861</f>
        <v>0</v>
      </c>
      <c r="K1669" s="168">
        <f>'SITE 15'!$E$861</f>
        <v>0</v>
      </c>
      <c r="L1669" s="168">
        <f>'SITE 15'!$F$861</f>
        <v>0</v>
      </c>
      <c r="M1669" s="168">
        <f>'SITE 15'!$G$861</f>
        <v>0</v>
      </c>
      <c r="N1669" s="165">
        <f>(I1669+J1669+K1669+L1669)*M1669*18</f>
        <v>0</v>
      </c>
      <c r="O1669" s="169">
        <f>'SITE 15'!$I$861</f>
        <v>0</v>
      </c>
      <c r="P1669" s="92">
        <f>N1669*O1669*('SITE 1'!$W$4+'SITE 1'!$X$4)</f>
        <v>0</v>
      </c>
      <c r="Q1669" s="82"/>
      <c r="R1669" s="869">
        <f>IF(N1669=0,0,(N1669/18)*1.25)</f>
        <v>0</v>
      </c>
      <c r="S1669" s="82"/>
      <c r="T1669" s="82"/>
      <c r="U1669" s="82"/>
      <c r="V1669" s="82"/>
      <c r="W1669" s="82"/>
      <c r="X1669" s="82"/>
      <c r="Y1669" s="82"/>
      <c r="Z1669" s="82"/>
      <c r="AA1669" s="82"/>
      <c r="AB1669" s="82"/>
      <c r="AC1669" s="82"/>
      <c r="AD1669" s="82"/>
      <c r="AE1669" s="82"/>
      <c r="AF1669" s="82"/>
      <c r="AG1669" s="82"/>
    </row>
    <row r="1670" spans="1:34" ht="13.8" outlineLevel="1" thickBot="1" x14ac:dyDescent="0.3">
      <c r="A1670" s="796"/>
      <c r="B1670" s="796"/>
      <c r="C1670" s="796"/>
      <c r="D1670" s="796"/>
      <c r="E1670" s="796"/>
      <c r="H1670" s="170" t="s">
        <v>165</v>
      </c>
      <c r="I1670" s="171">
        <f>'SITE 15'!$C$862</f>
        <v>0</v>
      </c>
      <c r="J1670" s="171">
        <f>'SITE 15'!$D$862</f>
        <v>0</v>
      </c>
      <c r="K1670" s="171">
        <f>'SITE 15'!$E$862</f>
        <v>0</v>
      </c>
      <c r="L1670" s="171">
        <f>'SITE 15'!$F$862</f>
        <v>0</v>
      </c>
      <c r="M1670" s="171">
        <f>'SITE 15'!$G$862</f>
        <v>0</v>
      </c>
      <c r="N1670" s="171">
        <f>N1668+N1669</f>
        <v>0</v>
      </c>
      <c r="O1670" s="172" t="e">
        <f>'SITE 15'!$I$862</f>
        <v>#DIV/0!</v>
      </c>
      <c r="P1670" s="92">
        <f>SUM(P1668:P1669)</f>
        <v>0</v>
      </c>
      <c r="Q1670" s="93">
        <f>'SITE 1'!$V$15*'SITE 1'!$W$15*SUM(I1670:L1670)</f>
        <v>0</v>
      </c>
      <c r="R1670" s="93">
        <f>SUM(R1668:R1669)</f>
        <v>0</v>
      </c>
      <c r="S1670" s="93">
        <f>'SITE 15'!$C$883</f>
        <v>0</v>
      </c>
      <c r="T1670" s="93">
        <f>'SITE 15'!$D$883</f>
        <v>0</v>
      </c>
      <c r="U1670" s="93">
        <f>'SITE 15'!$E$883</f>
        <v>0</v>
      </c>
      <c r="V1670" s="93">
        <f>'SITE 15'!$C$901</f>
        <v>0</v>
      </c>
      <c r="W1670" s="93" t="e">
        <f>'SITE 15'!$D$901</f>
        <v>#DIV/0!</v>
      </c>
      <c r="X1670" s="93">
        <f>'SITE 15'!$E$901</f>
        <v>0</v>
      </c>
      <c r="Y1670" s="93">
        <f>'SITE 15'!$C$877</f>
        <v>0</v>
      </c>
      <c r="Z1670" s="93" t="e">
        <f>'SITE 15'!$D$877</f>
        <v>#DIV/0!</v>
      </c>
      <c r="AA1670" s="93">
        <f>'SITE 15'!$E$877</f>
        <v>0</v>
      </c>
      <c r="AB1670" s="93">
        <f>'SITE 15'!$C$907</f>
        <v>0</v>
      </c>
      <c r="AC1670" s="93" t="e">
        <f>'SITE 15'!$D$907</f>
        <v>#DIV/0!</v>
      </c>
      <c r="AD1670" s="93">
        <f>'SITE 15'!$E$907</f>
        <v>0</v>
      </c>
      <c r="AE1670" s="93">
        <f>'SITE 15'!$C$915</f>
        <v>0</v>
      </c>
      <c r="AF1670" s="93" t="e">
        <f>'SITE 15'!$D$915</f>
        <v>#DIV/0!</v>
      </c>
      <c r="AG1670" s="93">
        <f>'SITE 15'!$E$915</f>
        <v>0</v>
      </c>
    </row>
    <row r="1671" spans="1:34" ht="13.8" outlineLevel="1" thickBot="1" x14ac:dyDescent="0.3">
      <c r="A1671" s="796"/>
      <c r="B1671" s="796"/>
      <c r="C1671" s="796"/>
      <c r="D1671" s="796"/>
      <c r="E1671" s="796"/>
    </row>
    <row r="1672" spans="1:34" ht="38.25" customHeight="1" x14ac:dyDescent="0.25">
      <c r="A1672" s="2704" t="str">
        <f>H1672</f>
        <v>Pause Méridienne 6/11 ans</v>
      </c>
      <c r="B1672" s="2704"/>
      <c r="C1672" s="2704"/>
      <c r="D1672" s="2704"/>
      <c r="E1672" s="2704"/>
      <c r="H1672" s="104" t="s">
        <v>443</v>
      </c>
      <c r="I1672" s="83" t="s">
        <v>286</v>
      </c>
      <c r="J1672" s="83" t="s">
        <v>285</v>
      </c>
      <c r="K1672" s="83" t="s">
        <v>284</v>
      </c>
      <c r="L1672" s="83" t="s">
        <v>287</v>
      </c>
      <c r="M1672" s="83" t="s">
        <v>298</v>
      </c>
      <c r="N1672" s="83" t="s">
        <v>289</v>
      </c>
    </row>
    <row r="1673" spans="1:34" ht="33" x14ac:dyDescent="0.25">
      <c r="A1673" s="2701" t="str">
        <f>$A$2</f>
        <v>ANALYSE</v>
      </c>
      <c r="B1673" s="2701"/>
      <c r="C1673" s="833">
        <f>$C$2</f>
        <v>0</v>
      </c>
      <c r="D1673" s="796"/>
      <c r="E1673" s="796"/>
      <c r="H1673" s="104" t="s">
        <v>165</v>
      </c>
      <c r="I1673" s="103">
        <f>I1631+I1624+I1617+I1610+I1603+I1596+I1589+I1582+I1575+I1568+I1638+I1645+I1652+I1659+I1666</f>
        <v>0</v>
      </c>
      <c r="J1673" s="103">
        <f>J1631+J1624+J1617+J1610+J1603+J1596+J1589+J1582+J1575+J1568+J1638+J1645+J1652+J1659+J1666</f>
        <v>0</v>
      </c>
      <c r="K1673" s="103">
        <f>K1631+K1624+K1617+K1610+K1603+K1596+K1589+K1582+K1575+K1568+K1638+K1645+K1652+K1659+K1666</f>
        <v>0</v>
      </c>
      <c r="L1673" s="103">
        <f>L1631+L1624+L1617+L1610+L1603+L1596+L1589+L1582+L1575+L1568+L1638+L1645+L1652+L1659+L1666</f>
        <v>0</v>
      </c>
      <c r="M1673" s="103">
        <f>M1631+M1624+M1617+M1610+M1603+M1596+M1589+M1582+M1575+M1568+M1638+M1645+M1652+M1659+M1666</f>
        <v>0</v>
      </c>
      <c r="N1673" s="103"/>
    </row>
    <row r="1674" spans="1:34" ht="40.200000000000003" thickBot="1" x14ac:dyDescent="0.3">
      <c r="A1674" s="2712" t="str">
        <f>$A$8</f>
        <v>ASSOCIATION</v>
      </c>
      <c r="B1674" s="2712"/>
      <c r="C1674" s="2712"/>
      <c r="D1674" s="2712"/>
      <c r="E1674" s="2712"/>
      <c r="H1674" s="161"/>
      <c r="I1674" s="155" t="s">
        <v>158</v>
      </c>
      <c r="J1674" s="155" t="s">
        <v>159</v>
      </c>
      <c r="K1674" s="155" t="s">
        <v>160</v>
      </c>
      <c r="L1674" s="155" t="s">
        <v>161</v>
      </c>
      <c r="M1674" s="155" t="s">
        <v>177</v>
      </c>
      <c r="N1674" s="155" t="s">
        <v>249</v>
      </c>
      <c r="O1674" s="162" t="s">
        <v>2</v>
      </c>
      <c r="P1674" s="678" t="s">
        <v>3</v>
      </c>
      <c r="Q1674" s="86" t="s">
        <v>451</v>
      </c>
      <c r="R1674" s="86" t="s">
        <v>292</v>
      </c>
      <c r="S1674" s="81" t="s">
        <v>293</v>
      </c>
      <c r="T1674" s="81" t="s">
        <v>299</v>
      </c>
      <c r="U1674" s="81" t="s">
        <v>300</v>
      </c>
      <c r="V1674" s="81" t="s">
        <v>294</v>
      </c>
      <c r="W1674" s="81" t="s">
        <v>301</v>
      </c>
      <c r="X1674" s="81" t="s">
        <v>302</v>
      </c>
      <c r="Y1674" s="81" t="s">
        <v>296</v>
      </c>
      <c r="Z1674" s="81" t="s">
        <v>303</v>
      </c>
      <c r="AA1674" s="81" t="s">
        <v>304</v>
      </c>
      <c r="AB1674" s="81" t="s">
        <v>297</v>
      </c>
      <c r="AC1674" s="81" t="s">
        <v>305</v>
      </c>
      <c r="AD1674" s="81" t="s">
        <v>306</v>
      </c>
      <c r="AE1674" s="81" t="s">
        <v>295</v>
      </c>
      <c r="AF1674" s="81" t="s">
        <v>307</v>
      </c>
      <c r="AG1674" s="81" t="s">
        <v>308</v>
      </c>
    </row>
    <row r="1675" spans="1:34" ht="40.200000000000003" thickBot="1" x14ac:dyDescent="0.3">
      <c r="A1675" s="796"/>
      <c r="B1675" s="796"/>
      <c r="C1675" s="796"/>
      <c r="D1675" s="796"/>
      <c r="E1675" s="796"/>
      <c r="H1675" s="163" t="s">
        <v>226</v>
      </c>
      <c r="I1675" s="164">
        <f t="shared" ref="I1675:L1677" si="284">I1633+I1626+I1619+I1612+I1605+I1598+I1591+I1584+I1577+I1570+I1640+I1647+I1654+I1661+I1668</f>
        <v>0</v>
      </c>
      <c r="J1675" s="164">
        <f t="shared" si="284"/>
        <v>0</v>
      </c>
      <c r="K1675" s="164">
        <f t="shared" si="284"/>
        <v>0</v>
      </c>
      <c r="L1675" s="164">
        <f>L1633+L1626+L1619+L1612+L1605+L1598+L1591+L1584+L1577+L1570+L1640+L1647+L1654+L1661+L1668</f>
        <v>0</v>
      </c>
      <c r="M1675" s="164">
        <f>M1633+M1626+M1619+M1612+M1605+M1598+M1591+M1584+M1577+M1570+M1640+M1647+M1654+M1661+M1668</f>
        <v>0</v>
      </c>
      <c r="N1675" s="164">
        <f>N1633+N1626+N1619+N1612+N1605+N1598+N1591+N1584+N1577+N1570+N1640+N1647+N1654+N1661+N1668</f>
        <v>0</v>
      </c>
      <c r="O1675" s="166"/>
      <c r="P1675" s="92">
        <f>P1668+P1661+P1654+P1647+P1640+P1633+P1626+P1619+P1612+P1605+P1598+P1591+P1584+P1577+P1570</f>
        <v>0</v>
      </c>
      <c r="Q1675" s="82"/>
      <c r="R1675" s="93">
        <f>R1633+R1626+R1619+R1612+R1605+R1598+R1591+R1584+R1577+R1570+R1640+R1647+R1654+R1661+R1668</f>
        <v>0</v>
      </c>
      <c r="S1675" s="93"/>
      <c r="T1675" s="93"/>
      <c r="U1675" s="93"/>
      <c r="V1675" s="93"/>
      <c r="W1675" s="93"/>
      <c r="X1675" s="93"/>
      <c r="Y1675" s="93"/>
      <c r="Z1675" s="93"/>
      <c r="AA1675" s="93"/>
      <c r="AB1675" s="93"/>
      <c r="AC1675" s="93"/>
      <c r="AD1675" s="93"/>
      <c r="AE1675" s="93"/>
      <c r="AF1675" s="93"/>
      <c r="AG1675" s="82"/>
    </row>
    <row r="1676" spans="1:34" ht="40.200000000000003" thickBot="1" x14ac:dyDescent="0.3">
      <c r="A1676" s="796"/>
      <c r="B1676" s="796"/>
      <c r="C1676" s="796"/>
      <c r="D1676" s="796"/>
      <c r="E1676" s="796"/>
      <c r="H1676" s="167" t="s">
        <v>227</v>
      </c>
      <c r="I1676" s="164">
        <f t="shared" si="284"/>
        <v>0</v>
      </c>
      <c r="J1676" s="164">
        <f t="shared" si="284"/>
        <v>0</v>
      </c>
      <c r="K1676" s="164">
        <f t="shared" si="284"/>
        <v>0</v>
      </c>
      <c r="L1676" s="164">
        <f t="shared" si="284"/>
        <v>0</v>
      </c>
      <c r="M1676" s="164">
        <f>M1634+M1627+M1620+M1613+M1606+M1599+M1592+M1585+M1578+M1571+M1641+M1648+M1655+M1662+M1669</f>
        <v>0</v>
      </c>
      <c r="N1676" s="164">
        <f>N1634+N1627+N1620+N1613+N1606+N1599+N1592+N1585+N1578+N1571+N1641+N1648+N1655+N1662+N1669</f>
        <v>0</v>
      </c>
      <c r="O1676" s="169"/>
      <c r="P1676" s="92">
        <f>P1669+P1662+P1655+P1648+P1641+P1634+P1627+P1620+P1613+P1606+P1599+P1592+P1585+P1578+P1571</f>
        <v>0</v>
      </c>
      <c r="Q1676" s="2044"/>
      <c r="R1676" s="93">
        <f>R1634+R1627+R1620+R1613+R1606+R1599+R1592+R1585+R1578+R1571+R1641+R1648+R1655+R1662+R1669</f>
        <v>0</v>
      </c>
      <c r="S1676" s="93"/>
      <c r="T1676" s="93"/>
      <c r="U1676" s="93"/>
      <c r="V1676" s="93"/>
      <c r="W1676" s="93"/>
      <c r="X1676" s="93"/>
      <c r="Y1676" s="93"/>
      <c r="Z1676" s="93"/>
      <c r="AA1676" s="93"/>
      <c r="AB1676" s="93"/>
      <c r="AC1676" s="93"/>
      <c r="AD1676" s="93"/>
      <c r="AE1676" s="93"/>
      <c r="AF1676" s="93"/>
      <c r="AG1676" s="82"/>
    </row>
    <row r="1677" spans="1:34" ht="13.8" thickBot="1" x14ac:dyDescent="0.3">
      <c r="A1677" s="796"/>
      <c r="B1677" s="796"/>
      <c r="C1677" s="796"/>
      <c r="D1677" s="796"/>
      <c r="E1677" s="796"/>
      <c r="H1677" s="170" t="s">
        <v>165</v>
      </c>
      <c r="I1677" s="171">
        <f t="shared" si="284"/>
        <v>0</v>
      </c>
      <c r="J1677" s="171">
        <f t="shared" si="284"/>
        <v>0</v>
      </c>
      <c r="K1677" s="171">
        <f t="shared" si="284"/>
        <v>0</v>
      </c>
      <c r="L1677" s="171">
        <f>L1635+L1628+L1621+L1614+L1607+L1600+L1593+L1586+L1579+L1572+L1642+L1649+L1656+L1663+L1670</f>
        <v>0</v>
      </c>
      <c r="M1677" s="171"/>
      <c r="N1677" s="794">
        <f>N1635+N1628+N1621+N1614+N1607+N1600+N1593+N1586+N1579+N1572+N1642+N1649+N1656+N1663+N1670</f>
        <v>0</v>
      </c>
      <c r="O1677" s="172"/>
      <c r="P1677" s="2043">
        <f>SUM(P1675:P1676)</f>
        <v>0</v>
      </c>
      <c r="Q1677" s="2045">
        <f>Q1635+Q1628+Q1621+Q1614+Q1607+Q1600+Q1593+Q1586+Q1579+Q1572+Q1642+Q1649+Q1656+Q1663+Q1670</f>
        <v>0</v>
      </c>
      <c r="R1677" s="93">
        <f>R1635+R1628+R1621+R1614+R1607+R1600+R1593+R1586+R1579+R1572+R1642+R1649+R1656+R1663+R1670</f>
        <v>0</v>
      </c>
      <c r="S1677" s="93">
        <f>S1635+S1628+S1621+S1614+S1607+S1600+S1593+S1586+S1579+S1572+S1642+S1649+S1656+S1663+S1670</f>
        <v>0</v>
      </c>
      <c r="T1677" s="93" t="e">
        <f>U1677/S1677</f>
        <v>#DIV/0!</v>
      </c>
      <c r="U1677" s="93">
        <f>U1635+U1628+U1621+U1614+U1607+U1600+U1593+U1586+U1579+U1572+U1642+U1649+U1656+U1663+U1670</f>
        <v>0</v>
      </c>
      <c r="V1677" s="93">
        <f>V1635+V1628+V1621+V1614+V1607+V1600+V1593+V1586+V1579+V1572+V1642+V1649+V1656+V1663+V1670</f>
        <v>0</v>
      </c>
      <c r="W1677" s="93" t="e">
        <f>X1677/V1677</f>
        <v>#DIV/0!</v>
      </c>
      <c r="X1677" s="93">
        <f>X1635+X1628+X1621+X1614+X1607+X1600+X1593+X1586+X1579+X1572+X1642+X1649+X1656+X1663+X1670</f>
        <v>0</v>
      </c>
      <c r="Y1677" s="93">
        <f>Y1635+Y1628+Y1621+Y1614+Y1607+Y1600+Y1593+Y1586+Y1579+Y1572+Y1642+Y1649+Y1656+Y1663+Y1670</f>
        <v>0</v>
      </c>
      <c r="Z1677" s="93" t="e">
        <f>AA1677/Y1677</f>
        <v>#DIV/0!</v>
      </c>
      <c r="AA1677" s="93">
        <f>AA1635+AA1628+AA1621+AA1614+AA1607+AA1600+AA1593+AA1586+AA1579+AA1572+AA1642+AA1649+AA1656+AA1663+AA1670</f>
        <v>0</v>
      </c>
      <c r="AB1677" s="93">
        <f>AB1635+AB1628+AB1621+AB1614+AB1607+AB1600+AB1593+AB1586+AB1579+AB1572+AB1642+AB1649+AB1656+AB1663+AB1670</f>
        <v>0</v>
      </c>
      <c r="AC1677" s="93" t="e">
        <f>AD1677/AB1677</f>
        <v>#DIV/0!</v>
      </c>
      <c r="AD1677" s="93">
        <f>AD1635+AD1628+AD1621+AD1614+AD1607+AD1600+AD1593+AD1586+AD1579+AD1572+AD1642+AD1649+AD1656+AD1663+AD1670</f>
        <v>0</v>
      </c>
      <c r="AE1677" s="93">
        <f>AE1635+AE1628+AE1621+AE1614+AE1607+AE1600+AE1593+AE1586+AE1579+AE1572+AE1642+AE1649+AE1656+AE1663+AE1670</f>
        <v>0</v>
      </c>
      <c r="AF1677" s="93" t="e">
        <f>AG1677/AE1677</f>
        <v>#DIV/0!</v>
      </c>
      <c r="AG1677" s="93">
        <f>'SITE 1'!$E$915</f>
        <v>0</v>
      </c>
    </row>
    <row r="1678" spans="1:34" ht="39.6" x14ac:dyDescent="0.25">
      <c r="A1678" s="796"/>
      <c r="B1678" s="796"/>
      <c r="C1678" s="796"/>
      <c r="D1678" s="796"/>
      <c r="E1678" s="796"/>
      <c r="O1678" s="908" t="s">
        <v>993</v>
      </c>
      <c r="P1678" s="2042">
        <f>P1677/'SITE 15'!$W$4</f>
        <v>0</v>
      </c>
      <c r="Q1678" s="911"/>
      <c r="S1678" s="93"/>
      <c r="T1678" s="93"/>
      <c r="U1678" s="93"/>
      <c r="V1678" s="93"/>
      <c r="W1678" s="93"/>
      <c r="X1678" s="93"/>
      <c r="Y1678" s="93" t="e">
        <f>Y1677*100/$N$1677</f>
        <v>#DIV/0!</v>
      </c>
      <c r="Z1678" s="93"/>
      <c r="AA1678" s="93"/>
      <c r="AB1678" s="93"/>
      <c r="AC1678" s="93"/>
      <c r="AD1678" s="93"/>
      <c r="AE1678" s="93" t="e">
        <f>AE1677*100/$N$1677</f>
        <v>#DIV/0!</v>
      </c>
      <c r="AF1678" s="93"/>
      <c r="AG1678" s="93"/>
      <c r="AH1678" s="78" t="s">
        <v>461</v>
      </c>
    </row>
    <row r="1679" spans="1:34" ht="39.6" x14ac:dyDescent="0.25">
      <c r="A1679" s="796"/>
      <c r="B1679" s="796"/>
      <c r="C1679" s="796"/>
      <c r="D1679" s="796"/>
      <c r="E1679" s="796"/>
      <c r="H1679" s="83" t="s">
        <v>329</v>
      </c>
      <c r="I1679" s="83" t="s">
        <v>311</v>
      </c>
      <c r="J1679" s="83" t="s">
        <v>312</v>
      </c>
      <c r="K1679" s="83" t="s">
        <v>313</v>
      </c>
      <c r="S1679" s="81" t="s">
        <v>293</v>
      </c>
      <c r="T1679" s="81" t="s">
        <v>299</v>
      </c>
      <c r="U1679" s="81" t="s">
        <v>300</v>
      </c>
      <c r="V1679" s="81" t="s">
        <v>294</v>
      </c>
      <c r="W1679" s="81" t="s">
        <v>301</v>
      </c>
      <c r="X1679" s="81" t="s">
        <v>302</v>
      </c>
      <c r="Y1679" s="81" t="s">
        <v>296</v>
      </c>
      <c r="Z1679" s="81" t="s">
        <v>303</v>
      </c>
      <c r="AA1679" s="81" t="s">
        <v>304</v>
      </c>
      <c r="AB1679" s="81" t="s">
        <v>297</v>
      </c>
      <c r="AC1679" s="81" t="s">
        <v>305</v>
      </c>
      <c r="AD1679" s="81" t="s">
        <v>306</v>
      </c>
      <c r="AE1679" s="81" t="s">
        <v>295</v>
      </c>
      <c r="AF1679" s="81" t="s">
        <v>307</v>
      </c>
      <c r="AG1679" s="175" t="s">
        <v>308</v>
      </c>
      <c r="AH1679" s="77">
        <v>2018</v>
      </c>
    </row>
    <row r="1680" spans="1:34" x14ac:dyDescent="0.25">
      <c r="A1680" s="796"/>
      <c r="B1680" s="796"/>
      <c r="C1680" s="796"/>
      <c r="D1680" s="796"/>
      <c r="E1680" s="796"/>
      <c r="H1680" s="83" t="s">
        <v>310</v>
      </c>
      <c r="I1680" s="173">
        <f>V1677-R1677</f>
        <v>0</v>
      </c>
      <c r="J1680" s="205"/>
      <c r="K1680" s="205">
        <f>I1680*J1680</f>
        <v>0</v>
      </c>
      <c r="R1680" s="82" t="s">
        <v>517</v>
      </c>
      <c r="S1680" s="88"/>
      <c r="T1680" s="88"/>
      <c r="U1680" s="88"/>
      <c r="V1680" s="88"/>
      <c r="W1680" s="88"/>
      <c r="X1680" s="88"/>
      <c r="Y1680" s="88"/>
      <c r="Z1680" s="88"/>
      <c r="AA1680" s="88"/>
      <c r="AB1680" s="88"/>
      <c r="AC1680" s="88"/>
      <c r="AD1680" s="88"/>
      <c r="AE1680" s="88"/>
      <c r="AF1680" s="88"/>
      <c r="AG1680" s="88"/>
      <c r="AH1680" s="78" t="s">
        <v>462</v>
      </c>
    </row>
    <row r="1681" spans="1:33" ht="26.4" x14ac:dyDescent="0.25">
      <c r="A1681" s="796"/>
      <c r="B1681" s="796"/>
      <c r="C1681" s="796"/>
      <c r="D1681" s="796"/>
      <c r="E1681" s="796"/>
      <c r="H1681" s="83" t="s">
        <v>314</v>
      </c>
      <c r="I1681" s="205">
        <f>Y1677</f>
        <v>0</v>
      </c>
      <c r="J1681" s="205"/>
      <c r="K1681" s="205">
        <f>I1681*J1681</f>
        <v>0</v>
      </c>
      <c r="R1681" s="82" t="s">
        <v>518</v>
      </c>
      <c r="S1681" s="88">
        <f t="shared" ref="S1681:AG1681" si="285">S1677-S1680</f>
        <v>0</v>
      </c>
      <c r="T1681" s="88" t="e">
        <f t="shared" si="285"/>
        <v>#DIV/0!</v>
      </c>
      <c r="U1681" s="88">
        <f t="shared" si="285"/>
        <v>0</v>
      </c>
      <c r="V1681" s="88">
        <f t="shared" si="285"/>
        <v>0</v>
      </c>
      <c r="W1681" s="88" t="e">
        <f t="shared" si="285"/>
        <v>#DIV/0!</v>
      </c>
      <c r="X1681" s="88">
        <f t="shared" si="285"/>
        <v>0</v>
      </c>
      <c r="Y1681" s="88">
        <f t="shared" si="285"/>
        <v>0</v>
      </c>
      <c r="Z1681" s="88" t="e">
        <f t="shared" si="285"/>
        <v>#DIV/0!</v>
      </c>
      <c r="AA1681" s="88">
        <f t="shared" si="285"/>
        <v>0</v>
      </c>
      <c r="AB1681" s="88">
        <f t="shared" si="285"/>
        <v>0</v>
      </c>
      <c r="AC1681" s="88" t="e">
        <f t="shared" si="285"/>
        <v>#DIV/0!</v>
      </c>
      <c r="AD1681" s="88">
        <f t="shared" si="285"/>
        <v>0</v>
      </c>
      <c r="AE1681" s="88">
        <f t="shared" si="285"/>
        <v>0</v>
      </c>
      <c r="AF1681" s="88" t="e">
        <f t="shared" si="285"/>
        <v>#DIV/0!</v>
      </c>
      <c r="AG1681" s="88">
        <f t="shared" si="285"/>
        <v>0</v>
      </c>
    </row>
    <row r="1682" spans="1:33" x14ac:dyDescent="0.25">
      <c r="A1682" s="796"/>
      <c r="B1682" s="796"/>
      <c r="C1682" s="796"/>
      <c r="D1682" s="796"/>
      <c r="E1682" s="796"/>
      <c r="H1682" s="83" t="s">
        <v>315</v>
      </c>
      <c r="I1682" s="205">
        <f>AB1677</f>
        <v>0</v>
      </c>
      <c r="J1682" s="205"/>
      <c r="K1682" s="205">
        <f>I1682*J1682</f>
        <v>0</v>
      </c>
    </row>
    <row r="1683" spans="1:33" x14ac:dyDescent="0.25">
      <c r="A1683" s="796"/>
      <c r="B1683" s="796"/>
      <c r="C1683" s="796"/>
      <c r="D1683" s="796"/>
      <c r="E1683" s="796"/>
      <c r="H1683" s="83" t="s">
        <v>316</v>
      </c>
      <c r="I1683" s="205">
        <f>AE1677</f>
        <v>0</v>
      </c>
      <c r="J1683" s="205"/>
      <c r="K1683" s="205">
        <f>I1683*J1683</f>
        <v>0</v>
      </c>
    </row>
    <row r="1684" spans="1:33" x14ac:dyDescent="0.25">
      <c r="A1684" s="796"/>
      <c r="B1684" s="796"/>
      <c r="C1684" s="796"/>
      <c r="D1684" s="796"/>
      <c r="E1684" s="796"/>
      <c r="H1684" s="83" t="s">
        <v>469</v>
      </c>
      <c r="I1684" s="205">
        <f>S1677</f>
        <v>0</v>
      </c>
      <c r="J1684" s="205"/>
      <c r="K1684" s="205">
        <f>I1684*J1684</f>
        <v>0</v>
      </c>
      <c r="M1684" s="914" t="s">
        <v>522</v>
      </c>
      <c r="N1684" s="183">
        <f>'SITE 15'!N933</f>
        <v>0</v>
      </c>
      <c r="P1684" s="100"/>
      <c r="Q1684" s="102"/>
    </row>
    <row r="1685" spans="1:33" x14ac:dyDescent="0.25">
      <c r="A1685" s="796"/>
      <c r="B1685" s="796"/>
      <c r="C1685" s="796"/>
      <c r="D1685" s="796"/>
      <c r="E1685" s="796"/>
      <c r="H1685" s="83" t="s">
        <v>525</v>
      </c>
      <c r="I1685" s="205"/>
      <c r="J1685" s="205"/>
      <c r="K1685" s="205">
        <f>N1685-N1684</f>
        <v>0</v>
      </c>
      <c r="M1685" s="914" t="s">
        <v>523</v>
      </c>
      <c r="N1685" s="183">
        <f>P1677</f>
        <v>0</v>
      </c>
      <c r="O1685" s="183" t="s">
        <v>317</v>
      </c>
      <c r="P1685" s="183" t="s">
        <v>526</v>
      </c>
      <c r="Q1685" s="102"/>
    </row>
    <row r="1686" spans="1:33" x14ac:dyDescent="0.25">
      <c r="A1686" s="796"/>
      <c r="B1686" s="796"/>
      <c r="C1686" s="796"/>
      <c r="D1686" s="796"/>
      <c r="E1686" s="796"/>
      <c r="H1686" s="2200" t="s">
        <v>1044</v>
      </c>
      <c r="I1686" s="183"/>
      <c r="J1686" s="183"/>
      <c r="K1686" s="183">
        <f>L1686</f>
        <v>0</v>
      </c>
      <c r="L1686" s="183">
        <f>-'ANALYSE BT'!F9</f>
        <v>0</v>
      </c>
      <c r="M1686" s="914" t="s">
        <v>526</v>
      </c>
      <c r="N1686" s="183">
        <f>(N1685/O1686)*P1686</f>
        <v>0</v>
      </c>
      <c r="O1686" s="183">
        <f>'SITE 15'!$W$4</f>
        <v>0.54900000000000004</v>
      </c>
      <c r="P1686" s="183">
        <f>'SITE 15'!$X$4</f>
        <v>0</v>
      </c>
      <c r="Q1686" s="102"/>
    </row>
    <row r="1687" spans="1:33" x14ac:dyDescent="0.25">
      <c r="A1687" s="796"/>
      <c r="B1687" s="796"/>
      <c r="C1687" s="796"/>
      <c r="D1687" s="796"/>
      <c r="E1687" s="796"/>
      <c r="H1687" s="83" t="s">
        <v>338</v>
      </c>
      <c r="I1687" s="205"/>
      <c r="J1687" s="205"/>
      <c r="K1687" s="205">
        <f>L1673-Q1677</f>
        <v>0</v>
      </c>
      <c r="M1687" s="100"/>
      <c r="N1687" s="100"/>
      <c r="O1687" s="100"/>
      <c r="P1687" s="100"/>
      <c r="Q1687" s="102"/>
    </row>
    <row r="1688" spans="1:33" x14ac:dyDescent="0.25">
      <c r="A1688" s="796"/>
      <c r="B1688" s="796"/>
      <c r="C1688" s="796"/>
      <c r="D1688" s="796"/>
      <c r="E1688" s="796"/>
      <c r="H1688" s="83" t="s">
        <v>516</v>
      </c>
      <c r="I1688" s="205"/>
      <c r="J1688" s="205"/>
      <c r="K1688" s="205"/>
      <c r="M1688" s="100"/>
      <c r="N1688" s="100"/>
      <c r="O1688" s="100"/>
      <c r="P1688" s="100"/>
      <c r="Q1688" s="102"/>
    </row>
    <row r="1689" spans="1:33" x14ac:dyDescent="0.25">
      <c r="A1689" s="796"/>
      <c r="B1689" s="796"/>
      <c r="C1689" s="796"/>
      <c r="D1689" s="796"/>
      <c r="E1689" s="796"/>
      <c r="H1689" s="83" t="s">
        <v>318</v>
      </c>
      <c r="I1689" s="205"/>
      <c r="J1689" s="205"/>
      <c r="K1689" s="205"/>
      <c r="M1689" s="2165" t="s">
        <v>1025</v>
      </c>
      <c r="N1689" s="2166">
        <f>'SITE 15'!N936</f>
        <v>0</v>
      </c>
      <c r="O1689" s="100"/>
      <c r="P1689" s="100"/>
      <c r="Q1689" s="102"/>
    </row>
    <row r="1690" spans="1:33" x14ac:dyDescent="0.25">
      <c r="A1690" s="796"/>
      <c r="B1690" s="796"/>
      <c r="C1690" s="796"/>
      <c r="D1690" s="796"/>
      <c r="E1690" s="796"/>
      <c r="H1690" s="83" t="s">
        <v>319</v>
      </c>
      <c r="I1690" s="205"/>
      <c r="J1690" s="205"/>
      <c r="K1690" s="205"/>
      <c r="M1690" s="2165" t="s">
        <v>1057</v>
      </c>
      <c r="N1690" s="2166">
        <f>N1689+K1686</f>
        <v>0</v>
      </c>
      <c r="O1690" s="100"/>
      <c r="P1690" s="100"/>
      <c r="Q1690" s="102"/>
    </row>
    <row r="1691" spans="1:33" x14ac:dyDescent="0.25">
      <c r="A1691" s="796"/>
      <c r="B1691" s="796"/>
      <c r="C1691" s="796"/>
      <c r="D1691" s="796"/>
      <c r="E1691" s="796"/>
      <c r="H1691" s="83" t="s">
        <v>320</v>
      </c>
      <c r="I1691" s="205"/>
      <c r="J1691" s="205"/>
      <c r="K1691" s="205"/>
      <c r="M1691" s="100"/>
      <c r="N1691" s="100"/>
      <c r="O1691" s="100"/>
      <c r="P1691" s="100"/>
      <c r="Q1691" s="102"/>
    </row>
    <row r="1692" spans="1:33" x14ac:dyDescent="0.25">
      <c r="A1692" s="796"/>
      <c r="B1692" s="796"/>
      <c r="C1692" s="796"/>
      <c r="D1692" s="796"/>
      <c r="E1692" s="796"/>
      <c r="H1692" s="83" t="s">
        <v>14</v>
      </c>
      <c r="I1692" s="205"/>
      <c r="J1692" s="205"/>
      <c r="K1692" s="205">
        <f>SUM(K1680:K1691)</f>
        <v>0</v>
      </c>
      <c r="M1692" s="100"/>
      <c r="N1692" s="100"/>
      <c r="O1692" s="919"/>
      <c r="P1692" s="100"/>
      <c r="Q1692" s="102"/>
    </row>
    <row r="1693" spans="1:33" ht="20.25" customHeight="1" x14ac:dyDescent="0.25">
      <c r="A1693" s="2700" t="s">
        <v>290</v>
      </c>
      <c r="B1693" s="2700"/>
      <c r="C1693" s="825"/>
      <c r="D1693" s="825"/>
      <c r="E1693" s="795"/>
    </row>
    <row r="1694" spans="1:33" ht="145.19999999999999" x14ac:dyDescent="0.25">
      <c r="A1694" s="82" t="s">
        <v>330</v>
      </c>
      <c r="B1694" s="82" t="s">
        <v>331</v>
      </c>
      <c r="C1694" s="83" t="s">
        <v>326</v>
      </c>
      <c r="D1694" s="83" t="s">
        <v>327</v>
      </c>
      <c r="E1694" s="797"/>
      <c r="F1694" s="2196" t="s">
        <v>1037</v>
      </c>
      <c r="H1694" s="83" t="s">
        <v>322</v>
      </c>
      <c r="I1694" s="2185" t="s">
        <v>1034</v>
      </c>
      <c r="J1694" s="83" t="s">
        <v>326</v>
      </c>
      <c r="K1694" s="83" t="s">
        <v>327</v>
      </c>
      <c r="L1694" s="83" t="s">
        <v>352</v>
      </c>
      <c r="M1694" s="211" t="s">
        <v>350</v>
      </c>
      <c r="N1694" s="83" t="s">
        <v>328</v>
      </c>
      <c r="O1694" s="211" t="s">
        <v>351</v>
      </c>
      <c r="P1694" s="83" t="s">
        <v>337</v>
      </c>
      <c r="Q1694" s="102"/>
      <c r="R1694" s="82" t="s">
        <v>485</v>
      </c>
      <c r="S1694" s="82" t="s">
        <v>486</v>
      </c>
      <c r="T1694" s="82" t="s">
        <v>487</v>
      </c>
      <c r="U1694" s="82" t="s">
        <v>488</v>
      </c>
      <c r="V1694" s="82" t="s">
        <v>489</v>
      </c>
      <c r="W1694" s="82" t="s">
        <v>490</v>
      </c>
      <c r="X1694" s="82" t="s">
        <v>491</v>
      </c>
    </row>
    <row r="1695" spans="1:33" ht="39.6" x14ac:dyDescent="0.25">
      <c r="A1695" s="82"/>
      <c r="B1695" s="82"/>
      <c r="C1695" s="82" t="e">
        <f>A1695/B1695</f>
        <v>#DIV/0!</v>
      </c>
      <c r="D1695" s="82" t="e">
        <f>C1695*14</f>
        <v>#DIV/0!</v>
      </c>
      <c r="E1695" s="801"/>
      <c r="F1695" s="2194">
        <f>I1673</f>
        <v>0</v>
      </c>
      <c r="H1695" s="2220" t="s">
        <v>1056</v>
      </c>
      <c r="I1695" s="103">
        <f>I1673+N1689</f>
        <v>0</v>
      </c>
      <c r="J1695" s="103" t="e">
        <f>I1673/N1677</f>
        <v>#DIV/0!</v>
      </c>
      <c r="K1695" s="103" t="e">
        <f>J1695*14</f>
        <v>#DIV/0!</v>
      </c>
      <c r="L1695" s="207" t="e">
        <f>Y1677/(N1677/14)</f>
        <v>#DIV/0!</v>
      </c>
      <c r="M1695" s="84" t="e">
        <f>AE1677/(I1676*14)</f>
        <v>#DIV/0!</v>
      </c>
      <c r="N1695" s="84">
        <f>AB1677/144</f>
        <v>0</v>
      </c>
      <c r="O1695" s="84" t="e">
        <f>P1695*((J1673/N1677)*14)</f>
        <v>#DIV/0!</v>
      </c>
      <c r="P1695" s="83" t="e">
        <f>L1673/K1673</f>
        <v>#DIV/0!</v>
      </c>
      <c r="Q1695" s="102"/>
      <c r="R1695" s="886" t="str">
        <f>$H$1672</f>
        <v>Pause Méridienne 6/11 ans</v>
      </c>
      <c r="S1695" s="885" t="s">
        <v>492</v>
      </c>
      <c r="T1695" s="885">
        <f>$N$1677</f>
        <v>0</v>
      </c>
      <c r="U1695" s="885">
        <f>S1677+V1677</f>
        <v>0</v>
      </c>
      <c r="V1695" s="885">
        <f>U1677+X1677</f>
        <v>0</v>
      </c>
      <c r="W1695" s="885"/>
      <c r="X1695" s="885"/>
    </row>
    <row r="1696" spans="1:33" ht="39.6" x14ac:dyDescent="0.25">
      <c r="A1696" s="796"/>
      <c r="B1696" s="796"/>
      <c r="C1696" s="796"/>
      <c r="D1696" s="796"/>
      <c r="E1696" s="796"/>
      <c r="F1696" s="2195">
        <f>F1695-K1692</f>
        <v>0</v>
      </c>
      <c r="H1696" s="2220" t="s">
        <v>1055</v>
      </c>
      <c r="I1696" s="103">
        <f>I1695-K1692+K1686</f>
        <v>0</v>
      </c>
      <c r="J1696" s="209" t="e">
        <f>I1696/N1677</f>
        <v>#DIV/0!</v>
      </c>
      <c r="K1696" s="103" t="e">
        <f>J1696*14</f>
        <v>#DIV/0!</v>
      </c>
      <c r="L1696" s="207" t="e">
        <f>(Y1677-I1681)/(N1677/14)</f>
        <v>#DIV/0!</v>
      </c>
      <c r="M1696" s="84" t="e">
        <f>(AE1677-I1683)/(I1676*14)</f>
        <v>#DIV/0!</v>
      </c>
      <c r="N1696" s="84">
        <f>(AB1677-I1682)/144</f>
        <v>0</v>
      </c>
      <c r="O1696" s="84" t="e">
        <f>P1696*(((J1673-K1692)/N1677)*14)</f>
        <v>#DIV/0!</v>
      </c>
      <c r="P1696" s="83" t="e">
        <f>(L1673-K1687)/(K1673-SUM(K1680:K1683))</f>
        <v>#DIV/0!</v>
      </c>
      <c r="Q1696" s="102"/>
      <c r="R1696" s="886" t="str">
        <f>$H$1672</f>
        <v>Pause Méridienne 6/11 ans</v>
      </c>
      <c r="S1696" s="885" t="s">
        <v>21</v>
      </c>
      <c r="T1696" s="885">
        <f>$N$1677</f>
        <v>0</v>
      </c>
      <c r="U1696" s="885">
        <f>Y1677</f>
        <v>0</v>
      </c>
      <c r="V1696" s="885">
        <f>AA1677</f>
        <v>0</v>
      </c>
      <c r="W1696" s="885"/>
      <c r="X1696" s="885"/>
    </row>
    <row r="1697" spans="1:35" ht="39.6" x14ac:dyDescent="0.25">
      <c r="A1697" s="796"/>
      <c r="B1697" s="796"/>
      <c r="C1697" s="796"/>
      <c r="D1697" s="796"/>
      <c r="E1697" s="796"/>
      <c r="H1697" s="83" t="s">
        <v>336</v>
      </c>
      <c r="I1697" s="83"/>
      <c r="J1697" s="210" t="e">
        <f>(J1696-C1695)/C1695</f>
        <v>#DIV/0!</v>
      </c>
      <c r="K1697" s="83"/>
      <c r="L1697" s="83"/>
      <c r="M1697" s="83"/>
      <c r="N1697" s="83"/>
      <c r="O1697" s="83"/>
      <c r="P1697" s="83"/>
      <c r="Q1697" s="102"/>
      <c r="R1697" s="886" t="str">
        <f>$H$1672</f>
        <v>Pause Méridienne 6/11 ans</v>
      </c>
      <c r="S1697" s="885" t="s">
        <v>316</v>
      </c>
      <c r="T1697" s="885">
        <f>$N$1677</f>
        <v>0</v>
      </c>
      <c r="U1697" s="885">
        <f>AE1677</f>
        <v>0</v>
      </c>
      <c r="V1697" s="885">
        <f>AG1677</f>
        <v>0</v>
      </c>
      <c r="W1697" s="885"/>
      <c r="X1697" s="885"/>
    </row>
    <row r="1698" spans="1:35" ht="39.6" x14ac:dyDescent="0.25">
      <c r="A1698" s="796"/>
      <c r="B1698" s="796"/>
      <c r="C1698" s="796"/>
      <c r="D1698" s="796"/>
      <c r="E1698" s="796"/>
      <c r="Q1698" s="102"/>
      <c r="R1698" s="886" t="str">
        <f>$H$1672</f>
        <v>Pause Méridienne 6/11 ans</v>
      </c>
      <c r="S1698" s="885" t="s">
        <v>315</v>
      </c>
      <c r="T1698" s="885">
        <f>SUM(M1675:M1676)</f>
        <v>0</v>
      </c>
      <c r="U1698" s="885">
        <f>AB1677</f>
        <v>0</v>
      </c>
      <c r="V1698" s="885">
        <f>AD1677</f>
        <v>0</v>
      </c>
      <c r="W1698" s="885"/>
      <c r="X1698" s="885"/>
    </row>
    <row r="1699" spans="1:35" x14ac:dyDescent="0.25">
      <c r="A1699" s="796"/>
      <c r="B1699" s="796"/>
      <c r="C1699" s="796"/>
      <c r="D1699" s="796"/>
      <c r="E1699" s="796"/>
      <c r="Q1699" s="102"/>
      <c r="R1699" s="102"/>
    </row>
    <row r="1700" spans="1:35" ht="91.5" customHeight="1" x14ac:dyDescent="0.25">
      <c r="A1700" s="796"/>
      <c r="B1700" s="796"/>
      <c r="C1700" s="802"/>
      <c r="D1700" s="802"/>
      <c r="E1700" s="802"/>
      <c r="F1700" s="2685" t="s">
        <v>409</v>
      </c>
      <c r="G1700" s="2686"/>
      <c r="H1700" s="2686"/>
      <c r="I1700" s="778" t="s">
        <v>323</v>
      </c>
      <c r="J1700" s="777" t="s">
        <v>326</v>
      </c>
      <c r="K1700" s="777" t="s">
        <v>327</v>
      </c>
      <c r="Q1700" s="102"/>
      <c r="R1700" s="102"/>
    </row>
    <row r="1701" spans="1:35" ht="12.75" customHeight="1" x14ac:dyDescent="0.25">
      <c r="A1701" s="796"/>
      <c r="B1701" s="796"/>
      <c r="C1701" s="796"/>
      <c r="D1701" s="796"/>
      <c r="E1701" s="796"/>
      <c r="F1701" s="2687" t="e">
        <f>J1697</f>
        <v>#DIV/0!</v>
      </c>
      <c r="G1701" s="2689" t="s">
        <v>408</v>
      </c>
      <c r="H1701" s="779" t="s">
        <v>325</v>
      </c>
      <c r="I1701" s="781">
        <f>I1695</f>
        <v>0</v>
      </c>
      <c r="J1701" s="781" t="e">
        <f>I1701/N1677</f>
        <v>#DIV/0!</v>
      </c>
      <c r="K1701" s="781" t="e">
        <f>J1701*8</f>
        <v>#DIV/0!</v>
      </c>
      <c r="Q1701" s="102"/>
      <c r="R1701" s="102"/>
    </row>
    <row r="1702" spans="1:35" ht="12.75" customHeight="1" x14ac:dyDescent="0.25">
      <c r="A1702" s="796"/>
      <c r="B1702" s="796"/>
      <c r="C1702" s="796"/>
      <c r="D1702" s="796"/>
      <c r="E1702" s="796"/>
      <c r="F1702" s="2687"/>
      <c r="G1702" s="2689"/>
      <c r="H1702" s="779" t="s">
        <v>482</v>
      </c>
      <c r="I1702" s="781"/>
      <c r="J1702" s="781"/>
      <c r="K1702" s="781"/>
      <c r="Q1702" s="102"/>
      <c r="R1702" s="102"/>
    </row>
    <row r="1703" spans="1:35" ht="12.75" customHeight="1" x14ac:dyDescent="0.25">
      <c r="A1703" s="796"/>
      <c r="B1703" s="796"/>
      <c r="C1703" s="796"/>
      <c r="D1703" s="796"/>
      <c r="E1703" s="796"/>
      <c r="F1703" s="2687"/>
      <c r="G1703" s="2689"/>
      <c r="H1703" s="779" t="s">
        <v>529</v>
      </c>
      <c r="I1703" s="183"/>
      <c r="J1703" s="781"/>
      <c r="K1703" s="781"/>
      <c r="Q1703" s="102"/>
      <c r="R1703" s="102"/>
    </row>
    <row r="1704" spans="1:35" ht="12.75" customHeight="1" x14ac:dyDescent="0.25">
      <c r="A1704" s="796"/>
      <c r="B1704" s="796"/>
      <c r="C1704" s="796"/>
      <c r="D1704" s="796"/>
      <c r="E1704" s="796"/>
      <c r="F1704" s="2687"/>
      <c r="G1704" s="2689"/>
      <c r="H1704" s="779" t="s">
        <v>460</v>
      </c>
      <c r="I1704" s="781"/>
      <c r="J1704" s="781"/>
      <c r="K1704" s="781"/>
      <c r="Q1704" s="102"/>
      <c r="R1704" s="102"/>
      <c r="AH1704" s="82" t="s">
        <v>540</v>
      </c>
      <c r="AI1704" s="82" t="s">
        <v>542</v>
      </c>
    </row>
    <row r="1705" spans="1:35" ht="12.75" customHeight="1" x14ac:dyDescent="0.25">
      <c r="A1705" s="796"/>
      <c r="B1705" s="796"/>
      <c r="C1705" s="796"/>
      <c r="D1705" s="796"/>
      <c r="E1705" s="796"/>
      <c r="F1705" s="2688"/>
      <c r="G1705" s="2690"/>
      <c r="H1705" s="777" t="s">
        <v>324</v>
      </c>
      <c r="I1705" s="780" t="e">
        <f>C1695*N1677+(C1695*F1701*N1677)+I1703</f>
        <v>#DIV/0!</v>
      </c>
      <c r="J1705" s="781" t="e">
        <f>I1705/N1677</f>
        <v>#DIV/0!</v>
      </c>
      <c r="K1705" s="781" t="e">
        <f>J1705*8</f>
        <v>#DIV/0!</v>
      </c>
      <c r="Q1705" s="102"/>
      <c r="R1705" s="102"/>
      <c r="AH1705" s="84">
        <f>N1686</f>
        <v>0</v>
      </c>
      <c r="AI1705" s="926" t="e">
        <f>I1705-AH1705</f>
        <v>#DIV/0!</v>
      </c>
    </row>
    <row r="1706" spans="1:35" ht="12.75" customHeight="1" x14ac:dyDescent="0.25">
      <c r="A1706" s="796"/>
      <c r="B1706" s="796"/>
      <c r="C1706" s="796"/>
      <c r="D1706" s="796"/>
      <c r="E1706" s="796"/>
      <c r="F1706" s="2688"/>
      <c r="G1706" s="2690"/>
      <c r="H1706" s="777" t="s">
        <v>336</v>
      </c>
      <c r="I1706" s="782" t="e">
        <f>(I1705-A1695)/A1695</f>
        <v>#DIV/0!</v>
      </c>
      <c r="J1706" s="782" t="e">
        <f>(J1705-C1695)/C1695</f>
        <v>#DIV/0!</v>
      </c>
      <c r="K1706" s="214"/>
      <c r="Q1706" s="102"/>
      <c r="R1706" s="102"/>
    </row>
    <row r="1710" spans="1:35" ht="13.8" thickBot="1" x14ac:dyDescent="0.3"/>
    <row r="1711" spans="1:35" ht="18" thickTop="1" x14ac:dyDescent="0.25">
      <c r="A1711" s="1267"/>
      <c r="B1711" s="1267"/>
      <c r="C1711" s="1267"/>
      <c r="D1711" s="1267"/>
      <c r="E1711" s="1267"/>
      <c r="F1711" s="828"/>
      <c r="G1711" s="828"/>
      <c r="H1711" s="829"/>
      <c r="I1711" s="830"/>
      <c r="J1711" s="830"/>
      <c r="K1711" s="830"/>
      <c r="L1711" s="830"/>
      <c r="M1711" s="830"/>
      <c r="N1711" s="830"/>
      <c r="O1711" s="830"/>
      <c r="P1711" s="830"/>
      <c r="Q1711" s="828"/>
      <c r="R1711" s="828"/>
      <c r="S1711" s="828"/>
      <c r="T1711" s="828"/>
      <c r="U1711" s="828"/>
      <c r="V1711" s="828"/>
      <c r="W1711" s="828"/>
      <c r="X1711" s="828"/>
      <c r="Y1711" s="828"/>
      <c r="Z1711" s="828"/>
      <c r="AA1711" s="828"/>
      <c r="AB1711" s="828"/>
      <c r="AC1711" s="828"/>
      <c r="AD1711" s="828"/>
      <c r="AE1711" s="828"/>
      <c r="AF1711" s="828"/>
      <c r="AG1711" s="828"/>
    </row>
    <row r="1712" spans="1:35" ht="25.5" customHeight="1" x14ac:dyDescent="0.25">
      <c r="A1712" s="1257"/>
      <c r="B1712" s="1257"/>
      <c r="C1712" s="1257"/>
      <c r="D1712" s="1257"/>
      <c r="E1712" s="1257"/>
      <c r="H1712" s="831" t="s">
        <v>410</v>
      </c>
      <c r="Q1712" s="2683" t="s">
        <v>679</v>
      </c>
      <c r="R1712" s="2669" t="s">
        <v>651</v>
      </c>
      <c r="S1712" s="2669"/>
      <c r="T1712" s="82">
        <v>1</v>
      </c>
    </row>
    <row r="1713" spans="1:36" ht="25.5" customHeight="1" x14ac:dyDescent="0.25">
      <c r="A1713" s="1257"/>
      <c r="B1713" s="1257"/>
      <c r="C1713" s="1257"/>
      <c r="D1713" s="1257"/>
      <c r="E1713" s="1257"/>
      <c r="Q1713" s="2684"/>
      <c r="R1713" s="2668" t="s">
        <v>652</v>
      </c>
      <c r="S1713" s="2668"/>
      <c r="T1713" s="858">
        <v>1.2</v>
      </c>
    </row>
    <row r="1714" spans="1:36" ht="52.8" x14ac:dyDescent="0.25">
      <c r="A1714" s="2716" t="s">
        <v>631</v>
      </c>
      <c r="B1714" s="2716"/>
      <c r="C1714" s="2716"/>
      <c r="D1714" s="1264"/>
      <c r="E1714" s="1264"/>
      <c r="H1714" s="1243" t="s">
        <v>631</v>
      </c>
      <c r="I1714" s="83" t="s">
        <v>286</v>
      </c>
      <c r="J1714" s="83" t="s">
        <v>285</v>
      </c>
      <c r="K1714" s="83" t="s">
        <v>284</v>
      </c>
      <c r="L1714" s="83" t="s">
        <v>468</v>
      </c>
      <c r="M1714" s="83" t="s">
        <v>287</v>
      </c>
      <c r="N1714" s="83" t="s">
        <v>298</v>
      </c>
      <c r="V1714" s="911"/>
      <c r="W1714" s="911"/>
    </row>
    <row r="1715" spans="1:36" ht="41.25" customHeight="1" thickBot="1" x14ac:dyDescent="0.3">
      <c r="A1715" s="1261"/>
      <c r="B1715" s="1269"/>
      <c r="C1715" s="1269"/>
      <c r="D1715" s="1269"/>
      <c r="E1715" s="1269"/>
      <c r="H1715" s="1360" t="s">
        <v>632</v>
      </c>
      <c r="I1715" s="178">
        <f>'Accueils 12-17 ans'!O120</f>
        <v>0</v>
      </c>
      <c r="J1715" s="178">
        <f>'Accueils 12-17 ans'!O144</f>
        <v>0</v>
      </c>
      <c r="K1715" s="178">
        <f>'Accueils 12-17 ans'!O101</f>
        <v>0</v>
      </c>
      <c r="L1715" s="178"/>
      <c r="M1715" s="178">
        <f>'Accueils 12-17 ans'!O101-'Accueils 12-17 ans'!O83</f>
        <v>0</v>
      </c>
      <c r="N1715" s="178">
        <f>'Accueils 12-17 ans'!O101-'Accueils 12-17 ans'!O88+'Accueils 12-17 ans'!O90</f>
        <v>0</v>
      </c>
      <c r="V1715" s="912"/>
      <c r="W1715" s="912"/>
    </row>
    <row r="1716" spans="1:36" ht="66" x14ac:dyDescent="0.25">
      <c r="A1716" s="2717" t="str">
        <f>'SYNTH ET COMM'!$B$2</f>
        <v>ASSOCIATION</v>
      </c>
      <c r="B1716" s="2717"/>
      <c r="C1716" s="2717"/>
      <c r="D1716" s="2717"/>
      <c r="E1716" s="2717"/>
      <c r="H1716" s="1361"/>
      <c r="I1716" s="1362" t="s">
        <v>941</v>
      </c>
      <c r="J1716" s="1362" t="s">
        <v>215</v>
      </c>
      <c r="K1716" s="76" t="s">
        <v>567</v>
      </c>
      <c r="L1716" s="1362" t="s">
        <v>565</v>
      </c>
      <c r="M1716" s="1362" t="s">
        <v>566</v>
      </c>
      <c r="N1716" s="76" t="s">
        <v>596</v>
      </c>
      <c r="O1716" s="76" t="s">
        <v>659</v>
      </c>
      <c r="P1716" s="1375" t="s">
        <v>2</v>
      </c>
      <c r="Q1716" s="1375" t="s">
        <v>503</v>
      </c>
      <c r="R1716" s="1319" t="s">
        <v>662</v>
      </c>
      <c r="S1716" s="1319" t="s">
        <v>665</v>
      </c>
      <c r="T1716" s="86" t="s">
        <v>291</v>
      </c>
      <c r="U1716" s="86" t="s">
        <v>292</v>
      </c>
      <c r="V1716" s="81" t="s">
        <v>293</v>
      </c>
      <c r="W1716" s="81" t="s">
        <v>299</v>
      </c>
      <c r="X1716" s="81" t="s">
        <v>300</v>
      </c>
      <c r="Y1716" s="81" t="s">
        <v>294</v>
      </c>
      <c r="Z1716" s="81" t="s">
        <v>301</v>
      </c>
      <c r="AA1716" s="81" t="s">
        <v>302</v>
      </c>
      <c r="AB1716" s="81" t="s">
        <v>296</v>
      </c>
      <c r="AC1716" s="81" t="s">
        <v>303</v>
      </c>
      <c r="AD1716" s="81" t="s">
        <v>304</v>
      </c>
      <c r="AE1716" s="81" t="s">
        <v>297</v>
      </c>
      <c r="AF1716" s="81" t="s">
        <v>305</v>
      </c>
      <c r="AG1716" s="81" t="s">
        <v>306</v>
      </c>
      <c r="AH1716" s="81" t="s">
        <v>295</v>
      </c>
      <c r="AI1716" s="81" t="s">
        <v>307</v>
      </c>
      <c r="AJ1716" s="81" t="s">
        <v>308</v>
      </c>
    </row>
    <row r="1717" spans="1:36" ht="15" x14ac:dyDescent="0.25">
      <c r="A1717" s="1268"/>
      <c r="B1717" s="1259"/>
      <c r="C1717" s="1259"/>
      <c r="D1717" s="1261"/>
      <c r="E1717" s="1261"/>
      <c r="H1717" s="1310" t="s">
        <v>568</v>
      </c>
      <c r="I1717" s="316">
        <f>'Accueils 12-17 ans'!C9</f>
        <v>0</v>
      </c>
      <c r="J1717" s="316">
        <f>'Accueils 12-17 ans'!D9</f>
        <v>0</v>
      </c>
      <c r="K1717" s="316">
        <f>'Accueils 12-17 ans'!E9</f>
        <v>0</v>
      </c>
      <c r="L1717" s="1286">
        <f>'Accueils 12-17 ans'!F9</f>
        <v>0</v>
      </c>
      <c r="M1717" s="1286">
        <f>'Accueils 12-17 ans'!G9</f>
        <v>0</v>
      </c>
      <c r="N1717" s="1380">
        <f>ROUNDUP(I1717/14,0)</f>
        <v>0</v>
      </c>
      <c r="O1717" s="1380">
        <f>'Accueils 12-17 ans'!I9</f>
        <v>0</v>
      </c>
      <c r="P1717" s="1364">
        <f>'Accueils 12-17 ans'!J9</f>
        <v>0</v>
      </c>
      <c r="Q1717" s="1359">
        <f>'Accueils 12-17 ans'!K9</f>
        <v>0</v>
      </c>
      <c r="R1717" s="1376">
        <f>'Accueils 12-17 ans'!L9</f>
        <v>0</v>
      </c>
      <c r="S1717" s="2671">
        <f>'Accueils 12-17 ans'!M9</f>
        <v>0</v>
      </c>
      <c r="T1717" s="46"/>
      <c r="U1717" s="868">
        <f t="shared" ref="U1717:U1730" si="286">K1717*J1717*ROUNDUP(I1717/14,0)*$T$1713</f>
        <v>0</v>
      </c>
      <c r="V1717" s="82"/>
      <c r="W1717" s="82"/>
      <c r="X1717" s="82"/>
      <c r="Y1717" s="82"/>
      <c r="Z1717" s="82"/>
      <c r="AA1717" s="82"/>
      <c r="AB1717" s="82"/>
      <c r="AC1717" s="82"/>
      <c r="AD1717" s="82"/>
      <c r="AE1717" s="82"/>
      <c r="AF1717" s="82"/>
      <c r="AG1717" s="82"/>
      <c r="AH1717" s="82"/>
      <c r="AI1717" s="82"/>
      <c r="AJ1717" s="82"/>
    </row>
    <row r="1718" spans="1:36" ht="15" x14ac:dyDescent="0.25">
      <c r="A1718" s="1259"/>
      <c r="B1718" s="1259"/>
      <c r="C1718" s="1259"/>
      <c r="D1718" s="1261"/>
      <c r="E1718" s="1261"/>
      <c r="H1718" s="1310" t="s">
        <v>569</v>
      </c>
      <c r="I1718" s="316">
        <f>'Accueils 12-17 ans'!C10</f>
        <v>0</v>
      </c>
      <c r="J1718" s="316">
        <f>'Accueils 12-17 ans'!D10</f>
        <v>0</v>
      </c>
      <c r="K1718" s="316">
        <f>'Accueils 12-17 ans'!E10</f>
        <v>0</v>
      </c>
      <c r="L1718" s="1286">
        <f>'Accueils 12-17 ans'!F10</f>
        <v>0</v>
      </c>
      <c r="M1718" s="1286">
        <f>'Accueils 12-17 ans'!G10</f>
        <v>0</v>
      </c>
      <c r="N1718" s="1380">
        <f t="shared" ref="N1718:N1726" si="287">ROUNDUP(I1718/14,0)</f>
        <v>0</v>
      </c>
      <c r="O1718" s="1380">
        <f>'Accueils 12-17 ans'!I10</f>
        <v>0</v>
      </c>
      <c r="P1718" s="1364">
        <f>'Accueils 12-17 ans'!J10</f>
        <v>0</v>
      </c>
      <c r="Q1718" s="1359">
        <f>'Accueils 12-17 ans'!K10</f>
        <v>0</v>
      </c>
      <c r="R1718" s="1376">
        <f>'Accueils 12-17 ans'!L10</f>
        <v>0</v>
      </c>
      <c r="S1718" s="2672"/>
      <c r="T1718" s="46"/>
      <c r="U1718" s="868">
        <f t="shared" si="286"/>
        <v>0</v>
      </c>
      <c r="V1718" s="82"/>
      <c r="W1718" s="82"/>
      <c r="X1718" s="82"/>
      <c r="Y1718" s="82"/>
      <c r="Z1718" s="82"/>
      <c r="AA1718" s="82"/>
      <c r="AB1718" s="82"/>
      <c r="AC1718" s="82"/>
      <c r="AD1718" s="82"/>
      <c r="AE1718" s="82"/>
      <c r="AF1718" s="82"/>
      <c r="AG1718" s="82"/>
      <c r="AH1718" s="82"/>
      <c r="AI1718" s="82"/>
      <c r="AJ1718" s="82"/>
    </row>
    <row r="1719" spans="1:36" ht="15" x14ac:dyDescent="0.25">
      <c r="A1719" s="1258"/>
      <c r="B1719" s="1259"/>
      <c r="C1719" s="1259"/>
      <c r="D1719" s="1261"/>
      <c r="E1719" s="1261"/>
      <c r="H1719" s="1310" t="s">
        <v>570</v>
      </c>
      <c r="I1719" s="316">
        <f>'Accueils 12-17 ans'!C11</f>
        <v>0</v>
      </c>
      <c r="J1719" s="316">
        <f>'Accueils 12-17 ans'!D11</f>
        <v>0</v>
      </c>
      <c r="K1719" s="316">
        <f>'Accueils 12-17 ans'!E11</f>
        <v>0</v>
      </c>
      <c r="L1719" s="1286">
        <f>'Accueils 12-17 ans'!F11</f>
        <v>0</v>
      </c>
      <c r="M1719" s="1286">
        <f>'Accueils 12-17 ans'!G11</f>
        <v>0</v>
      </c>
      <c r="N1719" s="1380">
        <f t="shared" si="287"/>
        <v>0</v>
      </c>
      <c r="O1719" s="1380">
        <f>'Accueils 12-17 ans'!I11</f>
        <v>0</v>
      </c>
      <c r="P1719" s="1364">
        <f>'Accueils 12-17 ans'!J11</f>
        <v>0</v>
      </c>
      <c r="Q1719" s="1359">
        <f>'Accueils 12-17 ans'!K11</f>
        <v>0</v>
      </c>
      <c r="R1719" s="1376">
        <f>'Accueils 12-17 ans'!L11</f>
        <v>0</v>
      </c>
      <c r="S1719" s="2672"/>
      <c r="T1719" s="46"/>
      <c r="U1719" s="868">
        <f t="shared" si="286"/>
        <v>0</v>
      </c>
      <c r="V1719" s="82"/>
      <c r="W1719" s="82"/>
      <c r="X1719" s="82"/>
      <c r="Y1719" s="82"/>
      <c r="Z1719" s="82"/>
      <c r="AA1719" s="82"/>
      <c r="AB1719" s="82"/>
      <c r="AC1719" s="82"/>
      <c r="AD1719" s="82"/>
      <c r="AE1719" s="82"/>
      <c r="AF1719" s="82"/>
      <c r="AG1719" s="82"/>
      <c r="AH1719" s="82"/>
      <c r="AI1719" s="82"/>
      <c r="AJ1719" s="82"/>
    </row>
    <row r="1720" spans="1:36" ht="15" x14ac:dyDescent="0.25">
      <c r="A1720" s="1258"/>
      <c r="B1720" s="1259"/>
      <c r="C1720" s="1259"/>
      <c r="D1720" s="1261"/>
      <c r="E1720" s="1261"/>
      <c r="H1720" s="1310" t="s">
        <v>571</v>
      </c>
      <c r="I1720" s="316">
        <f>'Accueils 12-17 ans'!C12</f>
        <v>0</v>
      </c>
      <c r="J1720" s="316">
        <f>'Accueils 12-17 ans'!D12</f>
        <v>0</v>
      </c>
      <c r="K1720" s="316">
        <f>'Accueils 12-17 ans'!E12</f>
        <v>0</v>
      </c>
      <c r="L1720" s="1286">
        <f>'Accueils 12-17 ans'!F12</f>
        <v>0</v>
      </c>
      <c r="M1720" s="1286">
        <f>'Accueils 12-17 ans'!G12</f>
        <v>0</v>
      </c>
      <c r="N1720" s="1380">
        <f t="shared" si="287"/>
        <v>0</v>
      </c>
      <c r="O1720" s="1380">
        <f>'Accueils 12-17 ans'!I12</f>
        <v>0</v>
      </c>
      <c r="P1720" s="1364">
        <f>'Accueils 12-17 ans'!J12</f>
        <v>0</v>
      </c>
      <c r="Q1720" s="1359">
        <f>'Accueils 12-17 ans'!K12</f>
        <v>0</v>
      </c>
      <c r="R1720" s="1376">
        <f>'Accueils 12-17 ans'!L12</f>
        <v>0</v>
      </c>
      <c r="S1720" s="2672"/>
      <c r="T1720" s="46"/>
      <c r="U1720" s="868">
        <f t="shared" si="286"/>
        <v>0</v>
      </c>
      <c r="V1720" s="82"/>
      <c r="W1720" s="82"/>
      <c r="X1720" s="82"/>
      <c r="Y1720" s="82"/>
      <c r="Z1720" s="82"/>
      <c r="AA1720" s="82"/>
      <c r="AB1720" s="82"/>
      <c r="AC1720" s="82"/>
      <c r="AD1720" s="82"/>
      <c r="AE1720" s="82"/>
      <c r="AF1720" s="82"/>
      <c r="AG1720" s="82"/>
      <c r="AH1720" s="82"/>
      <c r="AI1720" s="82"/>
      <c r="AJ1720" s="82"/>
    </row>
    <row r="1721" spans="1:36" ht="15" x14ac:dyDescent="0.25">
      <c r="A1721" s="1268"/>
      <c r="B1721" s="1259"/>
      <c r="C1721" s="1259"/>
      <c r="D1721" s="1261"/>
      <c r="E1721" s="1261"/>
      <c r="H1721" s="1313" t="s">
        <v>572</v>
      </c>
      <c r="I1721" s="316">
        <f>'Accueils 12-17 ans'!C13</f>
        <v>0</v>
      </c>
      <c r="J1721" s="316">
        <f>'Accueils 12-17 ans'!D13</f>
        <v>0</v>
      </c>
      <c r="K1721" s="316">
        <f>'Accueils 12-17 ans'!E13</f>
        <v>0</v>
      </c>
      <c r="L1721" s="1286">
        <f>'Accueils 12-17 ans'!F13</f>
        <v>0</v>
      </c>
      <c r="M1721" s="1286">
        <f>'Accueils 12-17 ans'!G13</f>
        <v>0</v>
      </c>
      <c r="N1721" s="1380">
        <f t="shared" si="287"/>
        <v>0</v>
      </c>
      <c r="O1721" s="1380">
        <f>'Accueils 12-17 ans'!I13</f>
        <v>0</v>
      </c>
      <c r="P1721" s="1364">
        <f>'Accueils 12-17 ans'!J13</f>
        <v>0</v>
      </c>
      <c r="Q1721" s="1359">
        <f>'Accueils 12-17 ans'!K13</f>
        <v>0</v>
      </c>
      <c r="R1721" s="1376">
        <f>'Accueils 12-17 ans'!L13</f>
        <v>0</v>
      </c>
      <c r="S1721" s="2672"/>
      <c r="T1721" s="46"/>
      <c r="U1721" s="868">
        <f t="shared" si="286"/>
        <v>0</v>
      </c>
      <c r="V1721" s="82"/>
      <c r="W1721" s="82"/>
      <c r="X1721" s="82"/>
      <c r="Y1721" s="82"/>
      <c r="Z1721" s="82"/>
      <c r="AA1721" s="82"/>
      <c r="AB1721" s="82"/>
      <c r="AC1721" s="82"/>
      <c r="AD1721" s="82"/>
      <c r="AE1721" s="82"/>
      <c r="AF1721" s="82"/>
      <c r="AG1721" s="82"/>
      <c r="AH1721" s="82"/>
      <c r="AI1721" s="82"/>
      <c r="AJ1721" s="82"/>
    </row>
    <row r="1722" spans="1:36" ht="15" x14ac:dyDescent="0.25">
      <c r="A1722" s="1268"/>
      <c r="B1722" s="1259"/>
      <c r="C1722" s="1259"/>
      <c r="D1722" s="1261"/>
      <c r="E1722" s="1261"/>
      <c r="H1722" s="1313" t="s">
        <v>573</v>
      </c>
      <c r="I1722" s="316">
        <f>'Accueils 12-17 ans'!C14</f>
        <v>0</v>
      </c>
      <c r="J1722" s="316">
        <f>'Accueils 12-17 ans'!D14</f>
        <v>0</v>
      </c>
      <c r="K1722" s="316">
        <f>'Accueils 12-17 ans'!E14</f>
        <v>0</v>
      </c>
      <c r="L1722" s="1286">
        <f>'Accueils 12-17 ans'!F14</f>
        <v>0</v>
      </c>
      <c r="M1722" s="1286">
        <f>'Accueils 12-17 ans'!G14</f>
        <v>0</v>
      </c>
      <c r="N1722" s="1380">
        <f t="shared" si="287"/>
        <v>0</v>
      </c>
      <c r="O1722" s="1380">
        <f>'Accueils 12-17 ans'!I14</f>
        <v>0</v>
      </c>
      <c r="P1722" s="1364">
        <f>'Accueils 12-17 ans'!J14</f>
        <v>0</v>
      </c>
      <c r="Q1722" s="1359">
        <f>'Accueils 12-17 ans'!K14</f>
        <v>0</v>
      </c>
      <c r="R1722" s="1376">
        <f>'Accueils 12-17 ans'!L14</f>
        <v>0</v>
      </c>
      <c r="S1722" s="2672"/>
      <c r="T1722" s="46"/>
      <c r="U1722" s="868">
        <f t="shared" si="286"/>
        <v>0</v>
      </c>
      <c r="V1722" s="82"/>
      <c r="W1722" s="82"/>
      <c r="X1722" s="82"/>
      <c r="Y1722" s="82"/>
      <c r="Z1722" s="82"/>
      <c r="AA1722" s="82"/>
      <c r="AB1722" s="82"/>
      <c r="AC1722" s="82"/>
      <c r="AD1722" s="82"/>
      <c r="AE1722" s="82"/>
      <c r="AF1722" s="82"/>
      <c r="AG1722" s="82"/>
      <c r="AH1722" s="82"/>
      <c r="AI1722" s="82"/>
      <c r="AJ1722" s="82"/>
    </row>
    <row r="1723" spans="1:36" ht="15" x14ac:dyDescent="0.25">
      <c r="A1723" s="1268"/>
      <c r="B1723" s="1259"/>
      <c r="C1723" s="1259"/>
      <c r="D1723" s="1261"/>
      <c r="E1723" s="1261"/>
      <c r="H1723" s="1310" t="s">
        <v>574</v>
      </c>
      <c r="I1723" s="316">
        <f>'Accueils 12-17 ans'!C15</f>
        <v>0</v>
      </c>
      <c r="J1723" s="316">
        <f>'Accueils 12-17 ans'!D15</f>
        <v>0</v>
      </c>
      <c r="K1723" s="316">
        <f>'Accueils 12-17 ans'!E15</f>
        <v>0</v>
      </c>
      <c r="L1723" s="1286">
        <f>'Accueils 12-17 ans'!F15</f>
        <v>0</v>
      </c>
      <c r="M1723" s="1286">
        <f>'Accueils 12-17 ans'!G15</f>
        <v>0</v>
      </c>
      <c r="N1723" s="1380">
        <f t="shared" si="287"/>
        <v>0</v>
      </c>
      <c r="O1723" s="1380">
        <f>'Accueils 12-17 ans'!I15</f>
        <v>0</v>
      </c>
      <c r="P1723" s="1364">
        <f>'Accueils 12-17 ans'!J15</f>
        <v>0</v>
      </c>
      <c r="Q1723" s="1359">
        <f>'Accueils 12-17 ans'!K15</f>
        <v>0</v>
      </c>
      <c r="R1723" s="1376">
        <f>'Accueils 12-17 ans'!L15</f>
        <v>0</v>
      </c>
      <c r="S1723" s="2672"/>
      <c r="T1723" s="46"/>
      <c r="U1723" s="868">
        <f t="shared" si="286"/>
        <v>0</v>
      </c>
      <c r="V1723" s="82"/>
      <c r="W1723" s="82"/>
      <c r="X1723" s="82"/>
      <c r="Y1723" s="82"/>
      <c r="Z1723" s="82"/>
      <c r="AA1723" s="82"/>
      <c r="AB1723" s="82"/>
      <c r="AC1723" s="82"/>
      <c r="AD1723" s="82"/>
      <c r="AE1723" s="82"/>
      <c r="AF1723" s="82"/>
      <c r="AG1723" s="82"/>
      <c r="AH1723" s="82"/>
      <c r="AI1723" s="82"/>
      <c r="AJ1723" s="82"/>
    </row>
    <row r="1724" spans="1:36" ht="15" x14ac:dyDescent="0.25">
      <c r="A1724" s="1268"/>
      <c r="B1724" s="1259"/>
      <c r="C1724" s="1259"/>
      <c r="D1724" s="1261"/>
      <c r="E1724" s="1261"/>
      <c r="H1724" s="1310" t="s">
        <v>576</v>
      </c>
      <c r="I1724" s="316">
        <f>'Accueils 12-17 ans'!C16</f>
        <v>0</v>
      </c>
      <c r="J1724" s="316">
        <f>'Accueils 12-17 ans'!D16</f>
        <v>0</v>
      </c>
      <c r="K1724" s="316">
        <f>'Accueils 12-17 ans'!E16</f>
        <v>0</v>
      </c>
      <c r="L1724" s="1286">
        <f>'Accueils 12-17 ans'!F16</f>
        <v>0</v>
      </c>
      <c r="M1724" s="1286">
        <f>'Accueils 12-17 ans'!G16</f>
        <v>0</v>
      </c>
      <c r="N1724" s="1380">
        <f t="shared" si="287"/>
        <v>0</v>
      </c>
      <c r="O1724" s="1380">
        <f>'Accueils 12-17 ans'!I16</f>
        <v>0</v>
      </c>
      <c r="P1724" s="1364">
        <f>'Accueils 12-17 ans'!J16</f>
        <v>0</v>
      </c>
      <c r="Q1724" s="1359">
        <f>'Accueils 12-17 ans'!K16</f>
        <v>0</v>
      </c>
      <c r="R1724" s="1376">
        <f>'Accueils 12-17 ans'!L16</f>
        <v>0</v>
      </c>
      <c r="S1724" s="2672"/>
      <c r="T1724" s="46"/>
      <c r="U1724" s="868">
        <f t="shared" si="286"/>
        <v>0</v>
      </c>
      <c r="V1724" s="82"/>
      <c r="W1724" s="82"/>
      <c r="X1724" s="82"/>
      <c r="Y1724" s="82"/>
      <c r="Z1724" s="82"/>
      <c r="AA1724" s="82"/>
      <c r="AB1724" s="82"/>
      <c r="AC1724" s="82"/>
      <c r="AD1724" s="82"/>
      <c r="AE1724" s="82"/>
      <c r="AF1724" s="82"/>
      <c r="AG1724" s="82"/>
      <c r="AH1724" s="82"/>
      <c r="AI1724" s="82"/>
      <c r="AJ1724" s="82"/>
    </row>
    <row r="1725" spans="1:36" ht="15" x14ac:dyDescent="0.25">
      <c r="A1725" s="1258"/>
      <c r="B1725" s="1260"/>
      <c r="C1725" s="1260"/>
      <c r="D1725" s="1261"/>
      <c r="E1725" s="1261"/>
      <c r="H1725" s="1310" t="s">
        <v>575</v>
      </c>
      <c r="I1725" s="316">
        <f>'Accueils 12-17 ans'!C17</f>
        <v>0</v>
      </c>
      <c r="J1725" s="316">
        <f>'Accueils 12-17 ans'!D17</f>
        <v>0</v>
      </c>
      <c r="K1725" s="316">
        <f>'Accueils 12-17 ans'!E17</f>
        <v>0</v>
      </c>
      <c r="L1725" s="1286">
        <f>'Accueils 12-17 ans'!F17</f>
        <v>0</v>
      </c>
      <c r="M1725" s="1286">
        <f>'Accueils 12-17 ans'!G17</f>
        <v>0</v>
      </c>
      <c r="N1725" s="1380">
        <f t="shared" si="287"/>
        <v>0</v>
      </c>
      <c r="O1725" s="1380">
        <f>'Accueils 12-17 ans'!I17</f>
        <v>0</v>
      </c>
      <c r="P1725" s="1364">
        <f>'Accueils 12-17 ans'!J17</f>
        <v>0</v>
      </c>
      <c r="Q1725" s="1359">
        <f>'Accueils 12-17 ans'!K17</f>
        <v>0</v>
      </c>
      <c r="R1725" s="1376">
        <f>'Accueils 12-17 ans'!L17</f>
        <v>0</v>
      </c>
      <c r="S1725" s="2672"/>
      <c r="T1725" s="46"/>
      <c r="U1725" s="868">
        <f t="shared" si="286"/>
        <v>0</v>
      </c>
      <c r="V1725" s="82"/>
      <c r="W1725" s="82"/>
      <c r="X1725" s="82"/>
      <c r="Y1725" s="82"/>
      <c r="Z1725" s="82"/>
      <c r="AA1725" s="82"/>
      <c r="AB1725" s="82"/>
      <c r="AC1725" s="82"/>
      <c r="AD1725" s="82"/>
      <c r="AE1725" s="82"/>
      <c r="AF1725" s="82"/>
      <c r="AG1725" s="82"/>
      <c r="AH1725" s="82"/>
      <c r="AI1725" s="82"/>
      <c r="AJ1725" s="82"/>
    </row>
    <row r="1726" spans="1:36" ht="15" x14ac:dyDescent="0.25">
      <c r="A1726" s="1258"/>
      <c r="B1726" s="1260"/>
      <c r="C1726" s="1260"/>
      <c r="D1726" s="1261"/>
      <c r="E1726" s="1261"/>
      <c r="H1726" s="1310" t="s">
        <v>577</v>
      </c>
      <c r="I1726" s="316">
        <f>'Accueils 12-17 ans'!C18</f>
        <v>0</v>
      </c>
      <c r="J1726" s="316">
        <f>'Accueils 12-17 ans'!D18</f>
        <v>0</v>
      </c>
      <c r="K1726" s="316">
        <f>'Accueils 12-17 ans'!E18</f>
        <v>0</v>
      </c>
      <c r="L1726" s="1286">
        <f>'Accueils 12-17 ans'!F18</f>
        <v>0</v>
      </c>
      <c r="M1726" s="1286">
        <f>'Accueils 12-17 ans'!G18</f>
        <v>0</v>
      </c>
      <c r="N1726" s="1380">
        <f t="shared" si="287"/>
        <v>0</v>
      </c>
      <c r="O1726" s="1380">
        <f>'Accueils 12-17 ans'!I18</f>
        <v>0</v>
      </c>
      <c r="P1726" s="1364">
        <f>'Accueils 12-17 ans'!J18</f>
        <v>0</v>
      </c>
      <c r="Q1726" s="1359">
        <f>'Accueils 12-17 ans'!K18</f>
        <v>0</v>
      </c>
      <c r="R1726" s="1376">
        <f>'Accueils 12-17 ans'!L18</f>
        <v>0</v>
      </c>
      <c r="S1726" s="2672"/>
      <c r="T1726" s="46"/>
      <c r="U1726" s="868">
        <f t="shared" si="286"/>
        <v>0</v>
      </c>
      <c r="V1726" s="82"/>
      <c r="W1726" s="82"/>
      <c r="X1726" s="82"/>
      <c r="Y1726" s="82"/>
      <c r="Z1726" s="82"/>
      <c r="AA1726" s="82"/>
      <c r="AB1726" s="82"/>
      <c r="AC1726" s="82"/>
      <c r="AD1726" s="82"/>
      <c r="AE1726" s="82"/>
      <c r="AF1726" s="82"/>
      <c r="AG1726" s="82"/>
      <c r="AH1726" s="82"/>
      <c r="AI1726" s="82"/>
      <c r="AJ1726" s="82"/>
    </row>
    <row r="1727" spans="1:36" ht="15" x14ac:dyDescent="0.25">
      <c r="A1727" s="1258"/>
      <c r="B1727" s="1259"/>
      <c r="C1727" s="1259"/>
      <c r="D1727" s="1261"/>
      <c r="E1727" s="1261"/>
      <c r="H1727" s="1365" t="s">
        <v>578</v>
      </c>
      <c r="I1727" s="316">
        <f>'Accueils 12-17 ans'!C19</f>
        <v>0</v>
      </c>
      <c r="J1727" s="316">
        <f>'Accueils 12-17 ans'!D19</f>
        <v>0</v>
      </c>
      <c r="K1727" s="316">
        <f>'Accueils 12-17 ans'!E19</f>
        <v>0</v>
      </c>
      <c r="L1727" s="1286">
        <f>'Accueils 12-17 ans'!F19</f>
        <v>0</v>
      </c>
      <c r="M1727" s="1286">
        <f>'Accueils 12-17 ans'!G19</f>
        <v>0</v>
      </c>
      <c r="N1727" s="1380">
        <f>ROUNDUP(I1727/12,0)</f>
        <v>0</v>
      </c>
      <c r="O1727" s="1380">
        <f>'Accueils 12-17 ans'!I19</f>
        <v>0</v>
      </c>
      <c r="P1727" s="1364">
        <f>'Accueils 12-17 ans'!J19</f>
        <v>0</v>
      </c>
      <c r="Q1727" s="1359">
        <f>'Accueils 12-17 ans'!K19</f>
        <v>0</v>
      </c>
      <c r="R1727" s="1376">
        <f>'Accueils 12-17 ans'!L19</f>
        <v>0</v>
      </c>
      <c r="S1727" s="2672"/>
      <c r="T1727" s="46"/>
      <c r="U1727" s="868">
        <f t="shared" si="286"/>
        <v>0</v>
      </c>
      <c r="V1727" s="82"/>
      <c r="W1727" s="82"/>
      <c r="X1727" s="82"/>
      <c r="Y1727" s="82"/>
      <c r="Z1727" s="82"/>
      <c r="AA1727" s="82"/>
      <c r="AB1727" s="82"/>
      <c r="AC1727" s="82"/>
      <c r="AD1727" s="82"/>
      <c r="AE1727" s="82"/>
      <c r="AF1727" s="82"/>
      <c r="AG1727" s="82"/>
      <c r="AH1727" s="82"/>
      <c r="AI1727" s="82"/>
      <c r="AJ1727" s="82"/>
    </row>
    <row r="1728" spans="1:36" ht="15" x14ac:dyDescent="0.25">
      <c r="A1728" s="1258"/>
      <c r="B1728" s="1259"/>
      <c r="C1728" s="1259"/>
      <c r="D1728" s="1261"/>
      <c r="E1728" s="1261"/>
      <c r="H1728" s="1365" t="s">
        <v>580</v>
      </c>
      <c r="I1728" s="316">
        <f>'Accueils 12-17 ans'!C20</f>
        <v>0</v>
      </c>
      <c r="J1728" s="316">
        <f>'Accueils 12-17 ans'!D20</f>
        <v>0</v>
      </c>
      <c r="K1728" s="316">
        <f>'Accueils 12-17 ans'!E20</f>
        <v>0</v>
      </c>
      <c r="L1728" s="1286">
        <f>'Accueils 12-17 ans'!F20</f>
        <v>0</v>
      </c>
      <c r="M1728" s="1286">
        <f>'Accueils 12-17 ans'!G20</f>
        <v>0</v>
      </c>
      <c r="N1728" s="1380">
        <f t="shared" ref="N1728:N1730" si="288">ROUNDUP(I1728/12,0)</f>
        <v>0</v>
      </c>
      <c r="O1728" s="1380">
        <f>'Accueils 12-17 ans'!I20</f>
        <v>0</v>
      </c>
      <c r="P1728" s="1364">
        <f>'Accueils 12-17 ans'!J20</f>
        <v>0</v>
      </c>
      <c r="Q1728" s="1359">
        <f>'Accueils 12-17 ans'!K20</f>
        <v>0</v>
      </c>
      <c r="R1728" s="1376">
        <f>'Accueils 12-17 ans'!L20</f>
        <v>0</v>
      </c>
      <c r="S1728" s="2672"/>
      <c r="T1728" s="93"/>
      <c r="U1728" s="868">
        <f t="shared" si="286"/>
        <v>0</v>
      </c>
      <c r="V1728" s="82"/>
      <c r="W1728" s="82"/>
      <c r="X1728" s="82"/>
      <c r="Y1728" s="82"/>
      <c r="Z1728" s="82"/>
      <c r="AA1728" s="82"/>
      <c r="AB1728" s="82"/>
      <c r="AC1728" s="82"/>
      <c r="AD1728" s="82"/>
      <c r="AE1728" s="82"/>
      <c r="AF1728" s="82"/>
      <c r="AG1728" s="82"/>
      <c r="AH1728" s="82"/>
      <c r="AI1728" s="82"/>
      <c r="AJ1728" s="82"/>
    </row>
    <row r="1729" spans="1:36" ht="15" x14ac:dyDescent="0.25">
      <c r="A1729" s="1258"/>
      <c r="B1729" s="1259"/>
      <c r="C1729" s="1260"/>
      <c r="D1729" s="1261"/>
      <c r="E1729" s="1261"/>
      <c r="H1729" s="1365" t="s">
        <v>579</v>
      </c>
      <c r="I1729" s="316">
        <f>'Accueils 12-17 ans'!C21</f>
        <v>0</v>
      </c>
      <c r="J1729" s="316">
        <f>'Accueils 12-17 ans'!D21</f>
        <v>0</v>
      </c>
      <c r="K1729" s="316">
        <f>'Accueils 12-17 ans'!E21</f>
        <v>0</v>
      </c>
      <c r="L1729" s="1286">
        <f>'Accueils 12-17 ans'!F21</f>
        <v>0</v>
      </c>
      <c r="M1729" s="1286">
        <f>'Accueils 12-17 ans'!G21</f>
        <v>0</v>
      </c>
      <c r="N1729" s="1380">
        <f t="shared" si="288"/>
        <v>0</v>
      </c>
      <c r="O1729" s="1380">
        <f>'Accueils 12-17 ans'!I21</f>
        <v>0</v>
      </c>
      <c r="P1729" s="1364">
        <f>'Accueils 12-17 ans'!J21</f>
        <v>0</v>
      </c>
      <c r="Q1729" s="1359">
        <f>'Accueils 12-17 ans'!K21</f>
        <v>0</v>
      </c>
      <c r="R1729" s="1376">
        <f>'Accueils 12-17 ans'!L21</f>
        <v>0</v>
      </c>
      <c r="S1729" s="2672"/>
      <c r="T1729" s="93"/>
      <c r="U1729" s="868">
        <f t="shared" si="286"/>
        <v>0</v>
      </c>
      <c r="V1729" s="93"/>
      <c r="W1729" s="93"/>
      <c r="X1729" s="93"/>
      <c r="Y1729" s="93"/>
      <c r="Z1729" s="93"/>
      <c r="AA1729" s="93"/>
      <c r="AB1729" s="93"/>
      <c r="AC1729" s="93"/>
      <c r="AD1729" s="93"/>
      <c r="AE1729" s="93"/>
      <c r="AF1729" s="93"/>
      <c r="AG1729" s="93"/>
      <c r="AH1729" s="93"/>
      <c r="AI1729" s="93"/>
      <c r="AJ1729" s="93"/>
    </row>
    <row r="1730" spans="1:36" ht="15" x14ac:dyDescent="0.25">
      <c r="A1730" s="1258"/>
      <c r="B1730" s="1259"/>
      <c r="C1730" s="1260"/>
      <c r="D1730" s="1261"/>
      <c r="E1730" s="1261"/>
      <c r="H1730" s="1365" t="s">
        <v>581</v>
      </c>
      <c r="I1730" s="316">
        <f>'Accueils 12-17 ans'!C22</f>
        <v>0</v>
      </c>
      <c r="J1730" s="316">
        <f>'Accueils 12-17 ans'!D22</f>
        <v>0</v>
      </c>
      <c r="K1730" s="316">
        <f>'Accueils 12-17 ans'!E22</f>
        <v>0</v>
      </c>
      <c r="L1730" s="1286">
        <f>'Accueils 12-17 ans'!F22</f>
        <v>0</v>
      </c>
      <c r="M1730" s="1286">
        <f>'Accueils 12-17 ans'!G22</f>
        <v>0</v>
      </c>
      <c r="N1730" s="1380">
        <f t="shared" si="288"/>
        <v>0</v>
      </c>
      <c r="O1730" s="1380">
        <f>'Accueils 12-17 ans'!I22</f>
        <v>0</v>
      </c>
      <c r="P1730" s="1364">
        <f>'Accueils 12-17 ans'!J22</f>
        <v>0</v>
      </c>
      <c r="Q1730" s="1359">
        <f>'Accueils 12-17 ans'!K22</f>
        <v>0</v>
      </c>
      <c r="R1730" s="1376">
        <f>'Accueils 12-17 ans'!L22</f>
        <v>0</v>
      </c>
      <c r="S1730" s="2673"/>
      <c r="T1730" s="46"/>
      <c r="U1730" s="868">
        <f t="shared" si="286"/>
        <v>0</v>
      </c>
      <c r="V1730" s="82"/>
      <c r="W1730" s="82"/>
      <c r="X1730" s="82"/>
      <c r="Y1730" s="82"/>
      <c r="Z1730" s="82"/>
      <c r="AA1730" s="82"/>
      <c r="AB1730" s="82"/>
      <c r="AC1730" s="82"/>
      <c r="AD1730" s="82"/>
      <c r="AE1730" s="82"/>
      <c r="AF1730" s="82"/>
      <c r="AG1730" s="82"/>
      <c r="AH1730" s="82"/>
      <c r="AI1730" s="82"/>
      <c r="AJ1730" s="82"/>
    </row>
    <row r="1731" spans="1:36" ht="15.6" x14ac:dyDescent="0.25">
      <c r="A1731" s="1258"/>
      <c r="B1731" s="1259"/>
      <c r="C1731" s="1260"/>
      <c r="D1731" s="1261"/>
      <c r="E1731" s="1261"/>
      <c r="H1731" s="1312" t="s">
        <v>582</v>
      </c>
      <c r="I1731" s="1242">
        <f>'Accueils 12-17 ans'!C23</f>
        <v>0</v>
      </c>
      <c r="J1731" s="1242">
        <f>'Accueils 12-17 ans'!D23</f>
        <v>0</v>
      </c>
      <c r="K1731" s="1242">
        <f>'Accueils 12-17 ans'!E23</f>
        <v>0</v>
      </c>
      <c r="L1731" s="1287"/>
      <c r="M1731" s="1287"/>
      <c r="N1731" s="1366"/>
      <c r="O1731" s="1367">
        <f>SUM(O1717:O1726)</f>
        <v>0</v>
      </c>
      <c r="P1731" s="1368"/>
      <c r="Q1731" s="1358">
        <f>SUM(Q1717:Q1726)</f>
        <v>0</v>
      </c>
      <c r="T1731" s="1381"/>
      <c r="U1731" s="1272"/>
      <c r="V1731" s="82"/>
      <c r="W1731" s="82"/>
      <c r="X1731" s="82"/>
      <c r="Y1731" s="82"/>
      <c r="Z1731" s="82"/>
      <c r="AA1731" s="82"/>
      <c r="AB1731" s="82"/>
      <c r="AC1731" s="82"/>
      <c r="AD1731" s="82"/>
      <c r="AE1731" s="82"/>
      <c r="AF1731" s="82"/>
      <c r="AG1731" s="82"/>
      <c r="AH1731" s="82"/>
      <c r="AI1731" s="82"/>
      <c r="AJ1731" s="82"/>
    </row>
    <row r="1732" spans="1:36" ht="31.2" x14ac:dyDescent="0.25">
      <c r="A1732" s="1258"/>
      <c r="B1732" s="1259"/>
      <c r="C1732" s="1260"/>
      <c r="D1732" s="1261"/>
      <c r="E1732" s="1261"/>
      <c r="H1732" s="1369" t="s">
        <v>583</v>
      </c>
      <c r="I1732" s="1242">
        <f>'Accueils 12-17 ans'!C24</f>
        <v>0</v>
      </c>
      <c r="J1732" s="1242">
        <f>'Accueils 12-17 ans'!D24</f>
        <v>0</v>
      </c>
      <c r="K1732" s="1242">
        <f>'Accueils 12-17 ans'!E24</f>
        <v>0</v>
      </c>
      <c r="L1732" s="1287"/>
      <c r="M1732" s="1287"/>
      <c r="N1732" s="1366"/>
      <c r="O1732" s="1367">
        <f>SUM(O1727:O1730)</f>
        <v>0</v>
      </c>
      <c r="P1732" s="1368"/>
      <c r="Q1732" s="1358">
        <f>SUM(Q1727:Q1730)</f>
        <v>0</v>
      </c>
      <c r="T1732" s="1272">
        <f>SUM(T1717:T1730)</f>
        <v>0</v>
      </c>
      <c r="U1732" s="792">
        <f>SUM(U1717:U1730)</f>
        <v>0</v>
      </c>
      <c r="V1732" s="1272">
        <f>'Accueils 12-17 ans'!C58</f>
        <v>0</v>
      </c>
      <c r="W1732" s="1272" t="e">
        <f>'Accueils 12-17 ans'!D58</f>
        <v>#DIV/0!</v>
      </c>
      <c r="X1732" s="1272">
        <f>'Accueils 12-17 ans'!E58</f>
        <v>0</v>
      </c>
      <c r="Y1732" s="1272">
        <f>'Accueils 12-17 ans'!C76</f>
        <v>0</v>
      </c>
      <c r="Z1732" s="1272" t="e">
        <f>'Accueils 12-17 ans'!D76</f>
        <v>#DIV/0!</v>
      </c>
      <c r="AA1732" s="1272">
        <f>'Accueils 12-17 ans'!E76</f>
        <v>0</v>
      </c>
      <c r="AB1732" s="1272">
        <f>'Accueils 12-17 ans'!C52</f>
        <v>0</v>
      </c>
      <c r="AC1732" s="1272" t="e">
        <f>'Accueils 12-17 ans'!D52</f>
        <v>#DIV/0!</v>
      </c>
      <c r="AD1732" s="1272">
        <f>'Accueils 12-17 ans'!E52</f>
        <v>0</v>
      </c>
      <c r="AE1732" s="1272">
        <f>'Accueils 12-17 ans'!C82</f>
        <v>0</v>
      </c>
      <c r="AF1732" s="1272" t="e">
        <f>'Accueils 12-17 ans'!D82</f>
        <v>#DIV/0!</v>
      </c>
      <c r="AG1732" s="1272">
        <f>'Accueils 12-17 ans'!E82</f>
        <v>0</v>
      </c>
      <c r="AH1732" s="1272">
        <f>'Accueils 12-17 ans'!C90</f>
        <v>0</v>
      </c>
      <c r="AI1732" s="1272" t="e">
        <f>'Accueils 12-17 ans'!D90</f>
        <v>#DIV/0!</v>
      </c>
      <c r="AJ1732" s="1272">
        <f>'Accueils 12-17 ans'!E90</f>
        <v>0</v>
      </c>
    </row>
    <row r="1733" spans="1:36" x14ac:dyDescent="0.25">
      <c r="A1733" s="1258"/>
      <c r="B1733" s="1259"/>
      <c r="C1733" s="1260"/>
      <c r="D1733" s="1261"/>
      <c r="E1733" s="1261"/>
    </row>
    <row r="1734" spans="1:36" x14ac:dyDescent="0.25">
      <c r="A1734" s="1258"/>
      <c r="B1734" s="1259"/>
      <c r="C1734" s="1260"/>
      <c r="D1734" s="1261"/>
      <c r="E1734" s="1261"/>
    </row>
    <row r="1735" spans="1:36" x14ac:dyDescent="0.25">
      <c r="A1735" s="1258"/>
      <c r="B1735" s="1259"/>
      <c r="C1735" s="1260"/>
      <c r="D1735" s="1261"/>
      <c r="E1735" s="1261"/>
    </row>
    <row r="1736" spans="1:36" x14ac:dyDescent="0.25">
      <c r="A1736" s="1258"/>
      <c r="B1736" s="1259"/>
      <c r="C1736" s="1260"/>
      <c r="D1736" s="1261"/>
      <c r="E1736" s="1261"/>
    </row>
    <row r="1737" spans="1:36" x14ac:dyDescent="0.25">
      <c r="A1737" s="1258"/>
      <c r="B1737" s="1259"/>
      <c r="C1737" s="1260"/>
      <c r="D1737" s="1261"/>
      <c r="E1737" s="1261"/>
    </row>
    <row r="1738" spans="1:36" x14ac:dyDescent="0.25">
      <c r="A1738" s="1258"/>
      <c r="B1738" s="1259"/>
      <c r="C1738" s="1260"/>
      <c r="D1738" s="1261"/>
      <c r="E1738" s="1261"/>
      <c r="H1738" s="1243" t="s">
        <v>631</v>
      </c>
      <c r="V1738" s="911"/>
      <c r="W1738" s="911"/>
    </row>
    <row r="1739" spans="1:36" ht="34.049999999999997" customHeight="1" x14ac:dyDescent="0.25">
      <c r="A1739" s="1258"/>
      <c r="B1739" s="1259"/>
      <c r="C1739" s="1260"/>
      <c r="D1739" s="1261"/>
      <c r="E1739" s="1261"/>
      <c r="H1739" s="1360" t="s">
        <v>633</v>
      </c>
    </row>
    <row r="1740" spans="1:36" ht="66" x14ac:dyDescent="0.25">
      <c r="A1740" s="1258"/>
      <c r="B1740" s="1259"/>
      <c r="C1740" s="1260"/>
      <c r="D1740" s="1261"/>
      <c r="E1740" s="1261"/>
      <c r="H1740" s="1361"/>
      <c r="I1740" s="1362" t="s">
        <v>941</v>
      </c>
      <c r="J1740" s="1362" t="s">
        <v>215</v>
      </c>
      <c r="K1740" s="76" t="s">
        <v>567</v>
      </c>
      <c r="L1740" s="1362" t="s">
        <v>565</v>
      </c>
      <c r="M1740" s="1362" t="s">
        <v>566</v>
      </c>
      <c r="N1740" s="76" t="s">
        <v>596</v>
      </c>
      <c r="O1740" s="76" t="s">
        <v>659</v>
      </c>
      <c r="P1740" s="1375" t="s">
        <v>2</v>
      </c>
      <c r="Q1740" s="1375" t="s">
        <v>503</v>
      </c>
      <c r="R1740" s="1388" t="s">
        <v>662</v>
      </c>
      <c r="S1740" s="1388" t="s">
        <v>665</v>
      </c>
      <c r="T1740" s="86" t="s">
        <v>291</v>
      </c>
      <c r="U1740" s="86" t="s">
        <v>292</v>
      </c>
      <c r="V1740" s="81" t="s">
        <v>293</v>
      </c>
      <c r="W1740" s="81" t="s">
        <v>299</v>
      </c>
      <c r="X1740" s="81" t="s">
        <v>300</v>
      </c>
      <c r="Y1740" s="81" t="s">
        <v>294</v>
      </c>
      <c r="Z1740" s="81" t="s">
        <v>301</v>
      </c>
      <c r="AA1740" s="81" t="s">
        <v>302</v>
      </c>
      <c r="AB1740" s="81" t="s">
        <v>296</v>
      </c>
      <c r="AC1740" s="81" t="s">
        <v>303</v>
      </c>
      <c r="AD1740" s="81" t="s">
        <v>304</v>
      </c>
      <c r="AE1740" s="81" t="s">
        <v>297</v>
      </c>
      <c r="AF1740" s="81" t="s">
        <v>305</v>
      </c>
      <c r="AG1740" s="81" t="s">
        <v>306</v>
      </c>
      <c r="AH1740" s="81" t="s">
        <v>295</v>
      </c>
      <c r="AI1740" s="81" t="s">
        <v>307</v>
      </c>
      <c r="AJ1740" s="81" t="s">
        <v>308</v>
      </c>
    </row>
    <row r="1741" spans="1:36" ht="15" x14ac:dyDescent="0.25">
      <c r="A1741" s="1258"/>
      <c r="B1741" s="1259"/>
      <c r="C1741" s="1260"/>
      <c r="D1741" s="1261"/>
      <c r="E1741" s="1261"/>
      <c r="H1741" s="1310" t="s">
        <v>584</v>
      </c>
      <c r="I1741" s="316">
        <f>'Accueils 12-17 ans'!C28</f>
        <v>0</v>
      </c>
      <c r="J1741" s="316">
        <f>'Accueils 12-17 ans'!D28</f>
        <v>0</v>
      </c>
      <c r="K1741" s="316">
        <f>'Accueils 12-17 ans'!E28</f>
        <v>0</v>
      </c>
      <c r="L1741" s="316">
        <f>'Accueils 12-17 ans'!F28</f>
        <v>0</v>
      </c>
      <c r="M1741" s="316">
        <f>'Accueils 12-17 ans'!G28</f>
        <v>0</v>
      </c>
      <c r="N1741" s="1380">
        <f t="shared" ref="N1741" si="289">ROUNDUP(I1741/12,0)</f>
        <v>0</v>
      </c>
      <c r="O1741" s="1380">
        <f>'Accueils 12-17 ans'!I28</f>
        <v>0</v>
      </c>
      <c r="P1741" s="1364">
        <f>'Accueils 12-17 ans'!J28</f>
        <v>0</v>
      </c>
      <c r="Q1741" s="1389">
        <f>'Accueils 12-17 ans'!K28</f>
        <v>0</v>
      </c>
      <c r="R1741" s="1390">
        <f>'Accueils 12-17 ans'!L28</f>
        <v>0</v>
      </c>
      <c r="S1741" s="2674"/>
      <c r="T1741" s="46"/>
      <c r="U1741" s="868">
        <f t="shared" ref="U1741:U1752" si="290">K1741*J1741*ROUNDUP(I1741/14,0)*$T$1713</f>
        <v>0</v>
      </c>
      <c r="V1741" s="82"/>
      <c r="W1741" s="82"/>
      <c r="X1741" s="82"/>
      <c r="Y1741" s="82"/>
      <c r="Z1741" s="82"/>
      <c r="AA1741" s="82"/>
      <c r="AB1741" s="82"/>
      <c r="AC1741" s="82"/>
      <c r="AD1741" s="82"/>
      <c r="AE1741" s="82"/>
      <c r="AF1741" s="82"/>
      <c r="AG1741" s="82"/>
      <c r="AH1741" s="82"/>
      <c r="AI1741" s="82"/>
      <c r="AJ1741" s="82"/>
    </row>
    <row r="1742" spans="1:36" ht="15" x14ac:dyDescent="0.25">
      <c r="A1742" s="1258"/>
      <c r="B1742" s="1259"/>
      <c r="C1742" s="1260"/>
      <c r="D1742" s="1261"/>
      <c r="E1742" s="1261"/>
      <c r="H1742" s="1310" t="s">
        <v>585</v>
      </c>
      <c r="I1742" s="316">
        <f>'Accueils 12-17 ans'!C29</f>
        <v>0</v>
      </c>
      <c r="J1742" s="316">
        <f>'Accueils 12-17 ans'!D29</f>
        <v>0</v>
      </c>
      <c r="K1742" s="316">
        <f>'Accueils 12-17 ans'!E29</f>
        <v>0</v>
      </c>
      <c r="L1742" s="316">
        <f>'Accueils 12-17 ans'!F29</f>
        <v>0</v>
      </c>
      <c r="M1742" s="316">
        <f>'Accueils 12-17 ans'!G29</f>
        <v>0</v>
      </c>
      <c r="N1742" s="1380">
        <f t="shared" ref="N1742:N1752" si="291">ROUNDUP(I1742/12,0)</f>
        <v>0</v>
      </c>
      <c r="O1742" s="1380">
        <f>'Accueils 12-17 ans'!I29</f>
        <v>0</v>
      </c>
      <c r="P1742" s="1364">
        <f>'Accueils 12-17 ans'!J29</f>
        <v>0</v>
      </c>
      <c r="Q1742" s="1389">
        <f>'Accueils 12-17 ans'!K29</f>
        <v>0</v>
      </c>
      <c r="R1742" s="1390">
        <f>'Accueils 12-17 ans'!L29</f>
        <v>0</v>
      </c>
      <c r="S1742" s="2675"/>
      <c r="T1742" s="46"/>
      <c r="U1742" s="868">
        <f t="shared" si="290"/>
        <v>0</v>
      </c>
      <c r="V1742" s="82"/>
      <c r="W1742" s="82"/>
      <c r="X1742" s="82"/>
      <c r="Y1742" s="82"/>
      <c r="Z1742" s="82"/>
      <c r="AA1742" s="82"/>
      <c r="AB1742" s="82"/>
      <c r="AC1742" s="82"/>
      <c r="AD1742" s="82"/>
      <c r="AE1742" s="82"/>
      <c r="AF1742" s="82"/>
      <c r="AG1742" s="82"/>
      <c r="AH1742" s="82"/>
      <c r="AI1742" s="82"/>
      <c r="AJ1742" s="82"/>
    </row>
    <row r="1743" spans="1:36" ht="15" x14ac:dyDescent="0.25">
      <c r="A1743" s="1258"/>
      <c r="B1743" s="1259"/>
      <c r="C1743" s="1260"/>
      <c r="D1743" s="1261"/>
      <c r="E1743" s="1261"/>
      <c r="H1743" s="1310" t="s">
        <v>586</v>
      </c>
      <c r="I1743" s="316">
        <f>'Accueils 12-17 ans'!C30</f>
        <v>0</v>
      </c>
      <c r="J1743" s="316">
        <f>'Accueils 12-17 ans'!D30</f>
        <v>0</v>
      </c>
      <c r="K1743" s="316">
        <f>'Accueils 12-17 ans'!E30</f>
        <v>0</v>
      </c>
      <c r="L1743" s="316">
        <f>'Accueils 12-17 ans'!F30</f>
        <v>0</v>
      </c>
      <c r="M1743" s="316">
        <f>'Accueils 12-17 ans'!G30</f>
        <v>0</v>
      </c>
      <c r="N1743" s="1380">
        <f t="shared" si="291"/>
        <v>0</v>
      </c>
      <c r="O1743" s="1380">
        <f>'Accueils 12-17 ans'!I30</f>
        <v>0</v>
      </c>
      <c r="P1743" s="1364">
        <f>'Accueils 12-17 ans'!J30</f>
        <v>0</v>
      </c>
      <c r="Q1743" s="1389">
        <f>'Accueils 12-17 ans'!K30</f>
        <v>0</v>
      </c>
      <c r="R1743" s="1390">
        <f>'Accueils 12-17 ans'!L30</f>
        <v>0</v>
      </c>
      <c r="S1743" s="2675"/>
      <c r="T1743" s="46"/>
      <c r="U1743" s="868">
        <f t="shared" si="290"/>
        <v>0</v>
      </c>
      <c r="V1743" s="82"/>
      <c r="W1743" s="82"/>
      <c r="X1743" s="82"/>
      <c r="Y1743" s="82"/>
      <c r="Z1743" s="82"/>
      <c r="AA1743" s="82"/>
      <c r="AB1743" s="82"/>
      <c r="AC1743" s="82"/>
      <c r="AD1743" s="82"/>
      <c r="AE1743" s="82"/>
      <c r="AF1743" s="82"/>
      <c r="AG1743" s="82"/>
      <c r="AH1743" s="82"/>
      <c r="AI1743" s="82"/>
      <c r="AJ1743" s="82"/>
    </row>
    <row r="1744" spans="1:36" ht="15" x14ac:dyDescent="0.25">
      <c r="A1744" s="1258"/>
      <c r="B1744" s="1259"/>
      <c r="C1744" s="1260"/>
      <c r="D1744" s="1261"/>
      <c r="E1744" s="1261"/>
      <c r="H1744" s="1310" t="s">
        <v>587</v>
      </c>
      <c r="I1744" s="316">
        <f>'Accueils 12-17 ans'!C31</f>
        <v>0</v>
      </c>
      <c r="J1744" s="316">
        <f>'Accueils 12-17 ans'!D31</f>
        <v>0</v>
      </c>
      <c r="K1744" s="316">
        <f>'Accueils 12-17 ans'!E31</f>
        <v>0</v>
      </c>
      <c r="L1744" s="316">
        <f>'Accueils 12-17 ans'!F31</f>
        <v>0</v>
      </c>
      <c r="M1744" s="316">
        <f>'Accueils 12-17 ans'!G31</f>
        <v>0</v>
      </c>
      <c r="N1744" s="1380">
        <f t="shared" si="291"/>
        <v>0</v>
      </c>
      <c r="O1744" s="1380">
        <f>'Accueils 12-17 ans'!I31</f>
        <v>0</v>
      </c>
      <c r="P1744" s="1364">
        <f>'Accueils 12-17 ans'!J31</f>
        <v>0</v>
      </c>
      <c r="Q1744" s="1389">
        <f>'Accueils 12-17 ans'!K31</f>
        <v>0</v>
      </c>
      <c r="R1744" s="1390">
        <f>'Accueils 12-17 ans'!L31</f>
        <v>0</v>
      </c>
      <c r="S1744" s="2675"/>
      <c r="T1744" s="46"/>
      <c r="U1744" s="868">
        <f t="shared" si="290"/>
        <v>0</v>
      </c>
      <c r="V1744" s="82"/>
      <c r="W1744" s="82"/>
      <c r="X1744" s="82"/>
      <c r="Y1744" s="82"/>
      <c r="Z1744" s="82"/>
      <c r="AA1744" s="82"/>
      <c r="AB1744" s="82"/>
      <c r="AC1744" s="82"/>
      <c r="AD1744" s="82"/>
      <c r="AE1744" s="82"/>
      <c r="AF1744" s="82"/>
      <c r="AG1744" s="82"/>
      <c r="AH1744" s="82"/>
      <c r="AI1744" s="82"/>
      <c r="AJ1744" s="82"/>
    </row>
    <row r="1745" spans="1:36" ht="15" x14ac:dyDescent="0.25">
      <c r="A1745" s="1258"/>
      <c r="B1745" s="1259"/>
      <c r="C1745" s="1260"/>
      <c r="D1745" s="1261"/>
      <c r="E1745" s="1261"/>
      <c r="H1745" s="1310" t="s">
        <v>588</v>
      </c>
      <c r="I1745" s="316">
        <f>'Accueils 12-17 ans'!C32</f>
        <v>0</v>
      </c>
      <c r="J1745" s="316">
        <f>'Accueils 12-17 ans'!D32</f>
        <v>0</v>
      </c>
      <c r="K1745" s="316">
        <f>'Accueils 12-17 ans'!E32</f>
        <v>0</v>
      </c>
      <c r="L1745" s="316">
        <f>'Accueils 12-17 ans'!F32</f>
        <v>0</v>
      </c>
      <c r="M1745" s="316">
        <f>'Accueils 12-17 ans'!G32</f>
        <v>0</v>
      </c>
      <c r="N1745" s="1380">
        <f t="shared" si="291"/>
        <v>0</v>
      </c>
      <c r="O1745" s="1380">
        <f>'Accueils 12-17 ans'!I32</f>
        <v>0</v>
      </c>
      <c r="P1745" s="1364">
        <f>'Accueils 12-17 ans'!J32</f>
        <v>0</v>
      </c>
      <c r="Q1745" s="1389">
        <f>'Accueils 12-17 ans'!K32</f>
        <v>0</v>
      </c>
      <c r="R1745" s="1390">
        <f>'Accueils 12-17 ans'!L32</f>
        <v>0</v>
      </c>
      <c r="S1745" s="2675"/>
      <c r="T1745" s="46"/>
      <c r="U1745" s="868">
        <f t="shared" si="290"/>
        <v>0</v>
      </c>
      <c r="V1745" s="82"/>
      <c r="W1745" s="82"/>
      <c r="X1745" s="82"/>
      <c r="Y1745" s="82"/>
      <c r="Z1745" s="82"/>
      <c r="AA1745" s="82"/>
      <c r="AB1745" s="82"/>
      <c r="AC1745" s="82"/>
      <c r="AD1745" s="82"/>
      <c r="AE1745" s="82"/>
      <c r="AF1745" s="82"/>
      <c r="AG1745" s="82"/>
      <c r="AH1745" s="82"/>
      <c r="AI1745" s="82"/>
      <c r="AJ1745" s="82"/>
    </row>
    <row r="1746" spans="1:36" ht="15" x14ac:dyDescent="0.25">
      <c r="A1746" s="1258"/>
      <c r="B1746" s="1259"/>
      <c r="C1746" s="1260"/>
      <c r="D1746" s="1261"/>
      <c r="E1746" s="1261"/>
      <c r="H1746" s="1310" t="s">
        <v>589</v>
      </c>
      <c r="I1746" s="316">
        <f>'Accueils 12-17 ans'!C33</f>
        <v>0</v>
      </c>
      <c r="J1746" s="316">
        <f>'Accueils 12-17 ans'!D33</f>
        <v>0</v>
      </c>
      <c r="K1746" s="316">
        <f>'Accueils 12-17 ans'!E33</f>
        <v>0</v>
      </c>
      <c r="L1746" s="316">
        <f>'Accueils 12-17 ans'!F33</f>
        <v>0</v>
      </c>
      <c r="M1746" s="316">
        <f>'Accueils 12-17 ans'!G33</f>
        <v>0</v>
      </c>
      <c r="N1746" s="1380">
        <f t="shared" si="291"/>
        <v>0</v>
      </c>
      <c r="O1746" s="1380">
        <f>'Accueils 12-17 ans'!I33</f>
        <v>0</v>
      </c>
      <c r="P1746" s="1364">
        <f>'Accueils 12-17 ans'!J33</f>
        <v>0</v>
      </c>
      <c r="Q1746" s="1389">
        <f>'Accueils 12-17 ans'!K33</f>
        <v>0</v>
      </c>
      <c r="R1746" s="1390">
        <f>'Accueils 12-17 ans'!L33</f>
        <v>0</v>
      </c>
      <c r="S1746" s="2675"/>
      <c r="T1746" s="46"/>
      <c r="U1746" s="868">
        <f t="shared" si="290"/>
        <v>0</v>
      </c>
      <c r="V1746" s="82"/>
      <c r="W1746" s="82"/>
      <c r="X1746" s="82"/>
      <c r="Y1746" s="82"/>
      <c r="Z1746" s="82"/>
      <c r="AA1746" s="82"/>
      <c r="AB1746" s="82"/>
      <c r="AC1746" s="82"/>
      <c r="AD1746" s="82"/>
      <c r="AE1746" s="82"/>
      <c r="AF1746" s="82"/>
      <c r="AG1746" s="82"/>
      <c r="AH1746" s="82"/>
      <c r="AI1746" s="82"/>
      <c r="AJ1746" s="82"/>
    </row>
    <row r="1747" spans="1:36" ht="15" x14ac:dyDescent="0.25">
      <c r="A1747" s="1258"/>
      <c r="B1747" s="1259"/>
      <c r="C1747" s="1260"/>
      <c r="D1747" s="1261"/>
      <c r="E1747" s="1261"/>
      <c r="H1747" s="1310" t="s">
        <v>590</v>
      </c>
      <c r="I1747" s="316">
        <f>'Accueils 12-17 ans'!C34</f>
        <v>0</v>
      </c>
      <c r="J1747" s="316">
        <f>'Accueils 12-17 ans'!D34</f>
        <v>0</v>
      </c>
      <c r="K1747" s="316">
        <f>'Accueils 12-17 ans'!E34</f>
        <v>0</v>
      </c>
      <c r="L1747" s="316">
        <f>'Accueils 12-17 ans'!F34</f>
        <v>0</v>
      </c>
      <c r="M1747" s="316">
        <f>'Accueils 12-17 ans'!G34</f>
        <v>0</v>
      </c>
      <c r="N1747" s="1380">
        <f t="shared" si="291"/>
        <v>0</v>
      </c>
      <c r="O1747" s="1380">
        <f>'Accueils 12-17 ans'!I34</f>
        <v>0</v>
      </c>
      <c r="P1747" s="1364">
        <f>'Accueils 12-17 ans'!J34</f>
        <v>0</v>
      </c>
      <c r="Q1747" s="1389">
        <f>'Accueils 12-17 ans'!K34</f>
        <v>0</v>
      </c>
      <c r="R1747" s="1390">
        <f>'Accueils 12-17 ans'!L34</f>
        <v>0</v>
      </c>
      <c r="S1747" s="2675"/>
      <c r="T1747" s="46"/>
      <c r="U1747" s="868">
        <f t="shared" si="290"/>
        <v>0</v>
      </c>
      <c r="V1747" s="82"/>
      <c r="W1747" s="82"/>
      <c r="X1747" s="82"/>
      <c r="Y1747" s="82"/>
      <c r="Z1747" s="82"/>
      <c r="AA1747" s="82"/>
      <c r="AB1747" s="82"/>
      <c r="AC1747" s="82"/>
      <c r="AD1747" s="82"/>
      <c r="AE1747" s="82"/>
      <c r="AF1747" s="82"/>
      <c r="AG1747" s="82"/>
      <c r="AH1747" s="82"/>
      <c r="AI1747" s="82"/>
      <c r="AJ1747" s="82"/>
    </row>
    <row r="1748" spans="1:36" ht="15" x14ac:dyDescent="0.25">
      <c r="A1748" s="1258"/>
      <c r="B1748" s="1259"/>
      <c r="C1748" s="1260"/>
      <c r="D1748" s="1261"/>
      <c r="E1748" s="1261"/>
      <c r="H1748" s="1310" t="s">
        <v>591</v>
      </c>
      <c r="I1748" s="316">
        <f>'Accueils 12-17 ans'!C35</f>
        <v>0</v>
      </c>
      <c r="J1748" s="316">
        <f>'Accueils 12-17 ans'!D35</f>
        <v>0</v>
      </c>
      <c r="K1748" s="316">
        <f>'Accueils 12-17 ans'!E35</f>
        <v>0</v>
      </c>
      <c r="L1748" s="316">
        <f>'Accueils 12-17 ans'!F35</f>
        <v>0</v>
      </c>
      <c r="M1748" s="316">
        <f>'Accueils 12-17 ans'!G35</f>
        <v>0</v>
      </c>
      <c r="N1748" s="1380">
        <f t="shared" si="291"/>
        <v>0</v>
      </c>
      <c r="O1748" s="1380">
        <f>'Accueils 12-17 ans'!I35</f>
        <v>0</v>
      </c>
      <c r="P1748" s="1364">
        <f>'Accueils 12-17 ans'!J35</f>
        <v>0</v>
      </c>
      <c r="Q1748" s="1389">
        <f>'Accueils 12-17 ans'!K35</f>
        <v>0</v>
      </c>
      <c r="R1748" s="1390">
        <f>'Accueils 12-17 ans'!L35</f>
        <v>0</v>
      </c>
      <c r="S1748" s="2675"/>
      <c r="T1748" s="46"/>
      <c r="U1748" s="868">
        <f t="shared" si="290"/>
        <v>0</v>
      </c>
      <c r="V1748" s="82"/>
      <c r="W1748" s="82"/>
      <c r="X1748" s="82"/>
      <c r="Y1748" s="82"/>
      <c r="Z1748" s="82"/>
      <c r="AA1748" s="82"/>
      <c r="AB1748" s="82"/>
      <c r="AC1748" s="82"/>
      <c r="AD1748" s="82"/>
      <c r="AE1748" s="82"/>
      <c r="AF1748" s="82"/>
      <c r="AG1748" s="82"/>
      <c r="AH1748" s="82"/>
      <c r="AI1748" s="82"/>
      <c r="AJ1748" s="82"/>
    </row>
    <row r="1749" spans="1:36" ht="15" x14ac:dyDescent="0.25">
      <c r="A1749" s="1258"/>
      <c r="B1749" s="1259"/>
      <c r="C1749" s="1260"/>
      <c r="D1749" s="1261"/>
      <c r="E1749" s="1261"/>
      <c r="H1749" s="1310" t="s">
        <v>592</v>
      </c>
      <c r="I1749" s="316">
        <f>'Accueils 12-17 ans'!C36</f>
        <v>0</v>
      </c>
      <c r="J1749" s="316">
        <f>'Accueils 12-17 ans'!D36</f>
        <v>0</v>
      </c>
      <c r="K1749" s="316">
        <f>'Accueils 12-17 ans'!E36</f>
        <v>0</v>
      </c>
      <c r="L1749" s="316">
        <f>'Accueils 12-17 ans'!F36</f>
        <v>0</v>
      </c>
      <c r="M1749" s="316">
        <f>'Accueils 12-17 ans'!G36</f>
        <v>0</v>
      </c>
      <c r="N1749" s="1380">
        <f t="shared" si="291"/>
        <v>0</v>
      </c>
      <c r="O1749" s="1380">
        <f>'Accueils 12-17 ans'!I36</f>
        <v>0</v>
      </c>
      <c r="P1749" s="1364">
        <f>'Accueils 12-17 ans'!J36</f>
        <v>0</v>
      </c>
      <c r="Q1749" s="1389">
        <f>'Accueils 12-17 ans'!K36</f>
        <v>0</v>
      </c>
      <c r="R1749" s="1390">
        <f>'Accueils 12-17 ans'!L36</f>
        <v>0</v>
      </c>
      <c r="S1749" s="2675"/>
      <c r="T1749" s="46"/>
      <c r="U1749" s="868">
        <f t="shared" si="290"/>
        <v>0</v>
      </c>
      <c r="V1749" s="82"/>
      <c r="W1749" s="82"/>
      <c r="X1749" s="82"/>
      <c r="Y1749" s="82"/>
      <c r="Z1749" s="82"/>
      <c r="AA1749" s="82"/>
      <c r="AB1749" s="82"/>
      <c r="AC1749" s="82"/>
      <c r="AD1749" s="82"/>
      <c r="AE1749" s="82"/>
      <c r="AF1749" s="82"/>
      <c r="AG1749" s="82"/>
      <c r="AH1749" s="82"/>
      <c r="AI1749" s="82"/>
      <c r="AJ1749" s="82"/>
    </row>
    <row r="1750" spans="1:36" ht="15" x14ac:dyDescent="0.25">
      <c r="A1750" s="1258"/>
      <c r="B1750" s="1259"/>
      <c r="C1750" s="1260"/>
      <c r="D1750" s="1261"/>
      <c r="E1750" s="1261"/>
      <c r="H1750" s="1310" t="s">
        <v>593</v>
      </c>
      <c r="I1750" s="316">
        <f>'Accueils 12-17 ans'!C37</f>
        <v>0</v>
      </c>
      <c r="J1750" s="316">
        <f>'Accueils 12-17 ans'!D37</f>
        <v>0</v>
      </c>
      <c r="K1750" s="316">
        <f>'Accueils 12-17 ans'!E37</f>
        <v>0</v>
      </c>
      <c r="L1750" s="316">
        <f>'Accueils 12-17 ans'!F37</f>
        <v>0</v>
      </c>
      <c r="M1750" s="316">
        <f>'Accueils 12-17 ans'!G37</f>
        <v>0</v>
      </c>
      <c r="N1750" s="1380">
        <f t="shared" si="291"/>
        <v>0</v>
      </c>
      <c r="O1750" s="1380">
        <f>'Accueils 12-17 ans'!I37</f>
        <v>0</v>
      </c>
      <c r="P1750" s="1364">
        <f>'Accueils 12-17 ans'!J37</f>
        <v>0</v>
      </c>
      <c r="Q1750" s="1389">
        <f>'Accueils 12-17 ans'!K37</f>
        <v>0</v>
      </c>
      <c r="R1750" s="1390">
        <f>'Accueils 12-17 ans'!L37</f>
        <v>0</v>
      </c>
      <c r="S1750" s="2675"/>
      <c r="T1750" s="46"/>
      <c r="U1750" s="868">
        <f t="shared" si="290"/>
        <v>0</v>
      </c>
      <c r="V1750" s="82"/>
      <c r="W1750" s="82"/>
      <c r="X1750" s="82"/>
      <c r="Y1750" s="82"/>
      <c r="Z1750" s="82"/>
      <c r="AA1750" s="82"/>
      <c r="AB1750" s="82"/>
      <c r="AC1750" s="82"/>
      <c r="AD1750" s="82"/>
      <c r="AE1750" s="82"/>
      <c r="AF1750" s="82"/>
      <c r="AG1750" s="82"/>
      <c r="AH1750" s="82"/>
      <c r="AI1750" s="82"/>
      <c r="AJ1750" s="82"/>
    </row>
    <row r="1751" spans="1:36" ht="15" x14ac:dyDescent="0.25">
      <c r="A1751" s="1258"/>
      <c r="B1751" s="1259"/>
      <c r="C1751" s="1260"/>
      <c r="D1751" s="1261"/>
      <c r="E1751" s="1261"/>
      <c r="H1751" s="1310" t="s">
        <v>545</v>
      </c>
      <c r="I1751" s="316">
        <f>'Accueils 12-17 ans'!C38</f>
        <v>0</v>
      </c>
      <c r="J1751" s="316">
        <f>'Accueils 12-17 ans'!D38</f>
        <v>0</v>
      </c>
      <c r="K1751" s="316">
        <f>'Accueils 12-17 ans'!E38</f>
        <v>0</v>
      </c>
      <c r="L1751" s="316">
        <f>'Accueils 12-17 ans'!F38</f>
        <v>0</v>
      </c>
      <c r="M1751" s="316">
        <f>'Accueils 12-17 ans'!G38</f>
        <v>0</v>
      </c>
      <c r="N1751" s="1380">
        <f t="shared" si="291"/>
        <v>0</v>
      </c>
      <c r="O1751" s="1380">
        <f>'Accueils 12-17 ans'!I38</f>
        <v>0</v>
      </c>
      <c r="P1751" s="1364">
        <f>'Accueils 12-17 ans'!J38</f>
        <v>0</v>
      </c>
      <c r="Q1751" s="1389">
        <f>'Accueils 12-17 ans'!K38</f>
        <v>0</v>
      </c>
      <c r="R1751" s="1390">
        <f>'Accueils 12-17 ans'!L38</f>
        <v>0</v>
      </c>
      <c r="S1751" s="2675"/>
      <c r="T1751" s="46"/>
      <c r="U1751" s="868">
        <f t="shared" si="290"/>
        <v>0</v>
      </c>
      <c r="V1751" s="82"/>
      <c r="W1751" s="82"/>
      <c r="X1751" s="82"/>
      <c r="Y1751" s="82"/>
      <c r="Z1751" s="82"/>
      <c r="AA1751" s="82"/>
      <c r="AB1751" s="82"/>
      <c r="AC1751" s="82"/>
      <c r="AD1751" s="82"/>
      <c r="AE1751" s="82"/>
      <c r="AF1751" s="82"/>
      <c r="AG1751" s="82"/>
      <c r="AH1751" s="82"/>
      <c r="AI1751" s="82"/>
      <c r="AJ1751" s="82"/>
    </row>
    <row r="1752" spans="1:36" ht="15" x14ac:dyDescent="0.25">
      <c r="A1752" s="1258"/>
      <c r="B1752" s="1259"/>
      <c r="C1752" s="1260"/>
      <c r="D1752" s="1261"/>
      <c r="E1752" s="1261"/>
      <c r="H1752" s="1310" t="s">
        <v>546</v>
      </c>
      <c r="I1752" s="316">
        <f>'Accueils 12-17 ans'!C39</f>
        <v>0</v>
      </c>
      <c r="J1752" s="316">
        <f>'Accueils 12-17 ans'!D39</f>
        <v>0</v>
      </c>
      <c r="K1752" s="316">
        <f>'Accueils 12-17 ans'!E39</f>
        <v>0</v>
      </c>
      <c r="L1752" s="316">
        <f>'Accueils 12-17 ans'!F39</f>
        <v>0</v>
      </c>
      <c r="M1752" s="316">
        <f>'Accueils 12-17 ans'!G39</f>
        <v>0</v>
      </c>
      <c r="N1752" s="1380">
        <f t="shared" si="291"/>
        <v>0</v>
      </c>
      <c r="O1752" s="1380">
        <f>'Accueils 12-17 ans'!I39</f>
        <v>0</v>
      </c>
      <c r="P1752" s="1364">
        <f>'Accueils 12-17 ans'!J39</f>
        <v>0</v>
      </c>
      <c r="Q1752" s="1389">
        <f>'Accueils 12-17 ans'!K39</f>
        <v>0</v>
      </c>
      <c r="R1752" s="1390">
        <f>'Accueils 12-17 ans'!L39</f>
        <v>0</v>
      </c>
      <c r="S1752" s="2675"/>
      <c r="T1752" s="93"/>
      <c r="U1752" s="868">
        <f t="shared" si="290"/>
        <v>0</v>
      </c>
      <c r="V1752" s="82"/>
      <c r="W1752" s="82"/>
      <c r="X1752" s="82"/>
      <c r="Y1752" s="82"/>
      <c r="Z1752" s="82"/>
      <c r="AA1752" s="82"/>
      <c r="AB1752" s="82"/>
      <c r="AC1752" s="82"/>
      <c r="AD1752" s="82"/>
      <c r="AE1752" s="82"/>
      <c r="AF1752" s="82"/>
      <c r="AG1752" s="82"/>
      <c r="AH1752" s="82"/>
      <c r="AI1752" s="82"/>
      <c r="AJ1752" s="82"/>
    </row>
    <row r="1753" spans="1:36" ht="15.6" x14ac:dyDescent="0.25">
      <c r="A1753" s="1258"/>
      <c r="B1753" s="1259"/>
      <c r="C1753" s="1260"/>
      <c r="D1753" s="1261"/>
      <c r="E1753" s="1261"/>
      <c r="H1753" s="1312" t="s">
        <v>648</v>
      </c>
      <c r="I1753" s="1242">
        <f>SUM(I1741:I1752)</f>
        <v>0</v>
      </c>
      <c r="J1753" s="1242">
        <f>SUM(J1741:J1752)</f>
        <v>0</v>
      </c>
      <c r="K1753" s="1242"/>
      <c r="L1753" s="1287"/>
      <c r="M1753" s="1287"/>
      <c r="N1753" s="1391"/>
      <c r="O1753" s="1391">
        <f>SUM(O1741:O1752)</f>
        <v>0</v>
      </c>
      <c r="P1753" s="1368"/>
      <c r="Q1753" s="1358">
        <f>SUM(Q1741:Q1752)</f>
        <v>0</v>
      </c>
      <c r="S1753" s="1377"/>
      <c r="T1753" s="1382">
        <f>SUM(T1741:T1752)</f>
        <v>0</v>
      </c>
      <c r="U1753" s="1382">
        <f>SUM(U1741:U1752)</f>
        <v>0</v>
      </c>
      <c r="V1753" s="1272"/>
      <c r="W1753" s="1272"/>
      <c r="X1753" s="1272"/>
      <c r="Y1753" s="1272"/>
      <c r="Z1753" s="1272"/>
      <c r="AA1753" s="1272"/>
      <c r="AB1753" s="1272"/>
      <c r="AC1753" s="1272"/>
      <c r="AD1753" s="1272"/>
      <c r="AE1753" s="1272"/>
      <c r="AF1753" s="1272"/>
      <c r="AG1753" s="1272"/>
      <c r="AH1753" s="1272"/>
      <c r="AI1753" s="1272"/>
      <c r="AJ1753" s="1272"/>
    </row>
    <row r="1754" spans="1:36" x14ac:dyDescent="0.25">
      <c r="A1754" s="1258"/>
      <c r="B1754" s="1259"/>
      <c r="C1754" s="1260"/>
      <c r="D1754" s="1261"/>
      <c r="E1754" s="1261"/>
      <c r="S1754" s="1377"/>
    </row>
    <row r="1755" spans="1:36" x14ac:dyDescent="0.25">
      <c r="A1755" s="1258"/>
      <c r="B1755" s="1259"/>
      <c r="C1755" s="1260"/>
      <c r="D1755" s="1261"/>
      <c r="E1755" s="1261"/>
    </row>
    <row r="1756" spans="1:36" x14ac:dyDescent="0.25">
      <c r="A1756" s="1258"/>
      <c r="B1756" s="1259"/>
      <c r="C1756" s="1260"/>
      <c r="D1756" s="1261"/>
      <c r="E1756" s="1261"/>
    </row>
    <row r="1757" spans="1:36" x14ac:dyDescent="0.25">
      <c r="A1757" s="1258"/>
      <c r="B1757" s="1259"/>
      <c r="C1757" s="1260"/>
      <c r="D1757" s="1261"/>
      <c r="E1757" s="1261"/>
    </row>
    <row r="1758" spans="1:36" x14ac:dyDescent="0.25">
      <c r="A1758" s="1258"/>
      <c r="B1758" s="1259"/>
      <c r="C1758" s="1260"/>
      <c r="D1758" s="1261"/>
      <c r="E1758" s="1261"/>
    </row>
    <row r="1759" spans="1:36" ht="13.8" thickBot="1" x14ac:dyDescent="0.3">
      <c r="A1759" s="1258"/>
      <c r="B1759" s="1259"/>
      <c r="C1759" s="1260"/>
      <c r="D1759" s="1261"/>
      <c r="E1759" s="1261"/>
      <c r="F1759" s="1270"/>
      <c r="G1759" s="1270"/>
      <c r="H1759" s="1271"/>
      <c r="I1759" s="1271"/>
      <c r="J1759" s="1271"/>
      <c r="K1759" s="1271"/>
      <c r="L1759" s="1271"/>
      <c r="M1759" s="1271"/>
      <c r="N1759" s="1271"/>
      <c r="O1759" s="1271"/>
      <c r="P1759" s="1271"/>
      <c r="Q1759" s="1270"/>
      <c r="R1759" s="1270"/>
      <c r="S1759" s="1270"/>
      <c r="T1759" s="1270"/>
      <c r="U1759" s="1270"/>
      <c r="V1759" s="1270"/>
      <c r="W1759" s="1270"/>
      <c r="X1759" s="1270"/>
      <c r="Y1759" s="1270"/>
      <c r="Z1759" s="1270"/>
      <c r="AA1759" s="1270"/>
      <c r="AB1759" s="1270"/>
      <c r="AC1759" s="1270"/>
      <c r="AD1759" s="1270"/>
      <c r="AE1759" s="1270"/>
      <c r="AF1759" s="1270"/>
      <c r="AG1759" s="1270"/>
      <c r="AH1759" s="1270"/>
    </row>
    <row r="1760" spans="1:36" ht="28.2" outlineLevel="1" x14ac:dyDescent="0.25">
      <c r="A1760" s="2719" t="str">
        <f>A1714</f>
        <v>Accueils 12-17 ans</v>
      </c>
      <c r="B1760" s="2719"/>
      <c r="C1760" s="2719"/>
      <c r="D1760" s="2719"/>
      <c r="E1760" s="2719"/>
    </row>
    <row r="1761" spans="1:34" ht="37.5" customHeight="1" outlineLevel="1" x14ac:dyDescent="0.25">
      <c r="A1761" s="2714" t="str">
        <f>$A$2</f>
        <v>ANALYSE</v>
      </c>
      <c r="B1761" s="2714"/>
      <c r="C1761" s="1256">
        <f>$C$2</f>
        <v>0</v>
      </c>
      <c r="D1761" s="1257"/>
      <c r="E1761" s="1257"/>
      <c r="H1761" s="1243" t="s">
        <v>165</v>
      </c>
      <c r="I1761" s="83" t="s">
        <v>286</v>
      </c>
      <c r="J1761" s="83" t="s">
        <v>285</v>
      </c>
      <c r="K1761" s="83" t="s">
        <v>284</v>
      </c>
      <c r="L1761" s="83" t="s">
        <v>468</v>
      </c>
      <c r="M1761" s="83" t="s">
        <v>287</v>
      </c>
      <c r="N1761" s="83" t="s">
        <v>298</v>
      </c>
      <c r="V1761" s="911"/>
      <c r="W1761" s="911"/>
    </row>
    <row r="1762" spans="1:34" ht="21" outlineLevel="1" x14ac:dyDescent="0.25">
      <c r="A1762" s="2720" t="str">
        <f>$A$8</f>
        <v>ASSOCIATION</v>
      </c>
      <c r="B1762" s="2720"/>
      <c r="C1762" s="2720"/>
      <c r="D1762" s="2720"/>
      <c r="E1762" s="2720"/>
      <c r="H1762" s="1383" t="s">
        <v>631</v>
      </c>
      <c r="I1762" s="178">
        <f>I1739+I1715</f>
        <v>0</v>
      </c>
      <c r="J1762" s="178">
        <f>J1739+J1715</f>
        <v>0</v>
      </c>
      <c r="K1762" s="178">
        <f>K1739+K1715</f>
        <v>0</v>
      </c>
      <c r="L1762" s="178"/>
      <c r="M1762" s="178">
        <f>M1739+M1715</f>
        <v>0</v>
      </c>
      <c r="N1762" s="178">
        <f>N1739+N1715</f>
        <v>0</v>
      </c>
      <c r="V1762" s="912"/>
      <c r="W1762" s="912"/>
    </row>
    <row r="1763" spans="1:34" ht="66" outlineLevel="1" x14ac:dyDescent="0.25">
      <c r="A1763" s="1258"/>
      <c r="B1763" s="1259"/>
      <c r="C1763" s="1260"/>
      <c r="D1763" s="1261"/>
      <c r="E1763" s="1261"/>
      <c r="H1763" s="1361"/>
      <c r="I1763" s="1362" t="s">
        <v>941</v>
      </c>
      <c r="J1763" s="1362" t="s">
        <v>215</v>
      </c>
      <c r="K1763" s="76" t="s">
        <v>567</v>
      </c>
      <c r="L1763" s="1362" t="s">
        <v>565</v>
      </c>
      <c r="M1763" s="1362" t="s">
        <v>566</v>
      </c>
      <c r="N1763" s="76" t="s">
        <v>596</v>
      </c>
      <c r="O1763" s="76" t="s">
        <v>759</v>
      </c>
      <c r="P1763" s="1384" t="s">
        <v>2</v>
      </c>
      <c r="Q1763" s="1384" t="s">
        <v>503</v>
      </c>
      <c r="R1763" s="86" t="s">
        <v>291</v>
      </c>
      <c r="S1763" s="86" t="s">
        <v>292</v>
      </c>
      <c r="T1763" s="81" t="s">
        <v>293</v>
      </c>
      <c r="U1763" s="81" t="s">
        <v>299</v>
      </c>
      <c r="V1763" s="81" t="s">
        <v>300</v>
      </c>
      <c r="W1763" s="81" t="s">
        <v>294</v>
      </c>
      <c r="X1763" s="81" t="s">
        <v>301</v>
      </c>
      <c r="Y1763" s="81" t="s">
        <v>302</v>
      </c>
      <c r="Z1763" s="81" t="s">
        <v>296</v>
      </c>
      <c r="AA1763" s="81" t="s">
        <v>303</v>
      </c>
      <c r="AB1763" s="81" t="s">
        <v>304</v>
      </c>
      <c r="AC1763" s="81" t="s">
        <v>297</v>
      </c>
      <c r="AD1763" s="81" t="s">
        <v>305</v>
      </c>
      <c r="AE1763" s="81" t="s">
        <v>306</v>
      </c>
      <c r="AF1763" s="81" t="s">
        <v>295</v>
      </c>
      <c r="AG1763" s="81" t="s">
        <v>307</v>
      </c>
      <c r="AH1763" s="81" t="s">
        <v>308</v>
      </c>
    </row>
    <row r="1764" spans="1:34" ht="15" outlineLevel="1" x14ac:dyDescent="0.25">
      <c r="A1764" s="1258"/>
      <c r="B1764" s="1259"/>
      <c r="C1764" s="1260"/>
      <c r="D1764" s="1261"/>
      <c r="E1764" s="1261"/>
      <c r="H1764" s="1310" t="s">
        <v>649</v>
      </c>
      <c r="I1764" s="316">
        <f>SUM(I1717:I1730)</f>
        <v>0</v>
      </c>
      <c r="J1764" s="316">
        <f>SUM(J1717:J1730)</f>
        <v>0</v>
      </c>
      <c r="K1764" s="1242"/>
      <c r="L1764" s="1242"/>
      <c r="M1764" s="1242"/>
      <c r="N1764" s="1363"/>
      <c r="O1764" s="1363">
        <f>O1731+O1732</f>
        <v>0</v>
      </c>
      <c r="P1764" s="1385"/>
      <c r="Q1764" s="1386">
        <f>Q1731+Q1732</f>
        <v>0</v>
      </c>
      <c r="R1764" s="46"/>
      <c r="S1764" s="868"/>
      <c r="T1764" s="82"/>
      <c r="U1764" s="82"/>
      <c r="V1764" s="82"/>
      <c r="W1764" s="82"/>
      <c r="X1764" s="82"/>
      <c r="Y1764" s="82"/>
      <c r="Z1764" s="82"/>
      <c r="AA1764" s="82"/>
      <c r="AB1764" s="82"/>
      <c r="AC1764" s="82"/>
      <c r="AD1764" s="82"/>
      <c r="AE1764" s="82"/>
      <c r="AF1764" s="82"/>
      <c r="AG1764" s="82"/>
      <c r="AH1764" s="82"/>
    </row>
    <row r="1765" spans="1:34" ht="15" outlineLevel="1" x14ac:dyDescent="0.25">
      <c r="A1765" s="1258"/>
      <c r="B1765" s="1259"/>
      <c r="C1765" s="1260"/>
      <c r="D1765" s="1261"/>
      <c r="E1765" s="1261"/>
      <c r="H1765" s="1310" t="s">
        <v>650</v>
      </c>
      <c r="I1765" s="316">
        <f>'Accueils 12-17 ans'!C40</f>
        <v>0</v>
      </c>
      <c r="J1765" s="316">
        <f>'Accueils 12-17 ans'!D40</f>
        <v>0</v>
      </c>
      <c r="K1765" s="1242"/>
      <c r="L1765" s="1242"/>
      <c r="M1765" s="1242"/>
      <c r="N1765" s="1363"/>
      <c r="O1765" s="1363">
        <f>'Accueils 12-17 ans'!I40</f>
        <v>0</v>
      </c>
      <c r="P1765" s="1385"/>
      <c r="Q1765" s="1386">
        <f>Q1753</f>
        <v>0</v>
      </c>
      <c r="R1765" s="46"/>
      <c r="S1765" s="868"/>
      <c r="T1765" s="82"/>
      <c r="U1765" s="82"/>
      <c r="V1765" s="82"/>
      <c r="W1765" s="82"/>
      <c r="X1765" s="82"/>
      <c r="Y1765" s="82"/>
      <c r="Z1765" s="82"/>
      <c r="AA1765" s="82"/>
      <c r="AB1765" s="82"/>
      <c r="AC1765" s="82"/>
      <c r="AD1765" s="82"/>
      <c r="AE1765" s="82"/>
      <c r="AF1765" s="82"/>
      <c r="AG1765" s="82"/>
      <c r="AH1765" s="82"/>
    </row>
    <row r="1766" spans="1:34" ht="16.5" customHeight="1" outlineLevel="1" x14ac:dyDescent="0.25">
      <c r="A1766" s="1258"/>
      <c r="B1766" s="1259"/>
      <c r="C1766" s="1260"/>
      <c r="D1766" s="1261"/>
      <c r="E1766" s="1261"/>
      <c r="H1766" s="1369" t="s">
        <v>753</v>
      </c>
      <c r="I1766" s="1280">
        <f>I1764+I1765</f>
        <v>0</v>
      </c>
      <c r="J1766" s="1280">
        <f>J1764+J1765</f>
        <v>0</v>
      </c>
      <c r="K1766" s="1288"/>
      <c r="L1766" s="1288"/>
      <c r="M1766" s="1288"/>
      <c r="N1766" s="1366"/>
      <c r="O1766" s="1367">
        <f>O1764+O1765</f>
        <v>0</v>
      </c>
      <c r="P1766" s="1387"/>
      <c r="Q1766" s="1329">
        <f>Q1764+Q1765</f>
        <v>0</v>
      </c>
      <c r="R1766" s="792">
        <f>T1732+T1753</f>
        <v>0</v>
      </c>
      <c r="S1766" s="1272">
        <f>U1732+U1753</f>
        <v>0</v>
      </c>
      <c r="T1766" s="1272">
        <f>V1732+V1753</f>
        <v>0</v>
      </c>
      <c r="U1766" s="1272" t="e">
        <f>V1766/T1766</f>
        <v>#DIV/0!</v>
      </c>
      <c r="V1766" s="1272">
        <f>X1732+X1753</f>
        <v>0</v>
      </c>
      <c r="W1766" s="1272">
        <f>Y1732+Y1753</f>
        <v>0</v>
      </c>
      <c r="X1766" s="1272" t="e">
        <f>Y1766/W1766</f>
        <v>#DIV/0!</v>
      </c>
      <c r="Y1766" s="1272">
        <f>AA1732+AA1753</f>
        <v>0</v>
      </c>
      <c r="Z1766" s="1272">
        <f>AB1732+AB1753</f>
        <v>0</v>
      </c>
      <c r="AA1766" s="1272" t="e">
        <f>AB1766/Z1766</f>
        <v>#DIV/0!</v>
      </c>
      <c r="AB1766" s="1272">
        <f>AD1732+AD1753</f>
        <v>0</v>
      </c>
      <c r="AC1766" s="1272">
        <f>AE1732+AE1753</f>
        <v>0</v>
      </c>
      <c r="AD1766" s="1272" t="e">
        <f>AE1766/AC1766</f>
        <v>#DIV/0!</v>
      </c>
      <c r="AE1766" s="1272">
        <f>AG1732+AG1753</f>
        <v>0</v>
      </c>
      <c r="AF1766" s="1272">
        <f>AH1732+AH1753</f>
        <v>0</v>
      </c>
      <c r="AG1766" s="1272" t="e">
        <f>AH1766/AF1766</f>
        <v>#DIV/0!</v>
      </c>
      <c r="AH1766" s="1272">
        <f>AJ1732+AJ1753</f>
        <v>0</v>
      </c>
    </row>
    <row r="1767" spans="1:34" outlineLevel="1" x14ac:dyDescent="0.25">
      <c r="A1767" s="1258"/>
      <c r="B1767" s="1259"/>
      <c r="C1767" s="1260"/>
      <c r="D1767" s="1261"/>
      <c r="E1767" s="1261"/>
    </row>
    <row r="1768" spans="1:34" outlineLevel="1" x14ac:dyDescent="0.25">
      <c r="A1768" s="1258"/>
      <c r="B1768" s="1259"/>
      <c r="C1768" s="1260"/>
      <c r="D1768" s="1261"/>
      <c r="E1768" s="1261"/>
    </row>
    <row r="1769" spans="1:34" outlineLevel="1" x14ac:dyDescent="0.25">
      <c r="A1769" s="1258"/>
      <c r="B1769" s="1259"/>
      <c r="C1769" s="1260"/>
      <c r="D1769" s="1261"/>
      <c r="E1769" s="1261"/>
    </row>
    <row r="1770" spans="1:34" outlineLevel="1" x14ac:dyDescent="0.25">
      <c r="A1770" s="1257"/>
      <c r="B1770" s="1257"/>
      <c r="C1770" s="1257"/>
      <c r="D1770" s="1257"/>
      <c r="E1770" s="1257"/>
      <c r="H1770" s="83" t="s">
        <v>329</v>
      </c>
      <c r="I1770" s="83" t="s">
        <v>311</v>
      </c>
      <c r="J1770" s="83" t="s">
        <v>312</v>
      </c>
      <c r="K1770" s="83" t="s">
        <v>313</v>
      </c>
    </row>
    <row r="1771" spans="1:34" outlineLevel="1" x14ac:dyDescent="0.25">
      <c r="A1771" s="1257"/>
      <c r="B1771" s="1257"/>
      <c r="C1771" s="1257"/>
      <c r="D1771" s="1257"/>
      <c r="E1771" s="1257"/>
      <c r="H1771" s="83" t="s">
        <v>310</v>
      </c>
      <c r="I1771" s="173">
        <f>T1766+W1766-R1766-S1766</f>
        <v>0</v>
      </c>
      <c r="J1771" s="205"/>
      <c r="K1771" s="205">
        <f>I1771*J1771</f>
        <v>0</v>
      </c>
    </row>
    <row r="1772" spans="1:34" outlineLevel="1" x14ac:dyDescent="0.25">
      <c r="A1772" s="1257"/>
      <c r="B1772" s="1257"/>
      <c r="C1772" s="1257"/>
      <c r="D1772" s="1257"/>
      <c r="E1772" s="1257"/>
      <c r="H1772" s="83" t="s">
        <v>314</v>
      </c>
      <c r="I1772" s="205">
        <f>Z1766</f>
        <v>0</v>
      </c>
      <c r="J1772" s="205"/>
      <c r="K1772" s="205">
        <f>I1772*J1772</f>
        <v>0</v>
      </c>
    </row>
    <row r="1773" spans="1:34" outlineLevel="1" x14ac:dyDescent="0.25">
      <c r="A1773" s="1257"/>
      <c r="B1773" s="1257"/>
      <c r="C1773" s="1257"/>
      <c r="D1773" s="1257"/>
      <c r="E1773" s="1257"/>
      <c r="H1773" s="83" t="s">
        <v>315</v>
      </c>
      <c r="I1773" s="205">
        <f>AC1766</f>
        <v>0</v>
      </c>
      <c r="J1773" s="205"/>
      <c r="K1773" s="205">
        <f>I1773*J1773</f>
        <v>0</v>
      </c>
    </row>
    <row r="1774" spans="1:34" outlineLevel="1" x14ac:dyDescent="0.25">
      <c r="A1774" s="1257"/>
      <c r="B1774" s="1257"/>
      <c r="C1774" s="1257"/>
      <c r="D1774" s="1257"/>
      <c r="E1774" s="1257"/>
      <c r="H1774" s="83" t="s">
        <v>316</v>
      </c>
      <c r="I1774" s="205">
        <f>AF1766</f>
        <v>0</v>
      </c>
      <c r="J1774" s="205"/>
      <c r="K1774" s="205">
        <f>I1774*J1774</f>
        <v>0</v>
      </c>
    </row>
    <row r="1775" spans="1:34" outlineLevel="1" x14ac:dyDescent="0.25">
      <c r="A1775" s="1257"/>
      <c r="B1775" s="1257"/>
      <c r="C1775" s="1257"/>
      <c r="D1775" s="1257"/>
      <c r="E1775" s="1257"/>
      <c r="H1775" s="83" t="s">
        <v>469</v>
      </c>
      <c r="I1775" s="205"/>
      <c r="J1775" s="205"/>
      <c r="K1775" s="205">
        <f>I1775*J1775</f>
        <v>0</v>
      </c>
      <c r="M1775" s="914" t="s">
        <v>522</v>
      </c>
      <c r="N1775" s="183">
        <f>'SITE 15'!N1041</f>
        <v>0</v>
      </c>
      <c r="P1775" s="100"/>
      <c r="Q1775" s="102"/>
    </row>
    <row r="1776" spans="1:34" outlineLevel="1" x14ac:dyDescent="0.25">
      <c r="A1776" s="1257"/>
      <c r="B1776" s="1257"/>
      <c r="C1776" s="1257"/>
      <c r="D1776" s="1257"/>
      <c r="E1776" s="1257"/>
      <c r="H1776" s="83" t="s">
        <v>525</v>
      </c>
      <c r="I1776" s="205"/>
      <c r="J1776" s="205"/>
      <c r="K1776" s="205">
        <f>N1776-N1775</f>
        <v>0</v>
      </c>
      <c r="M1776" s="914" t="s">
        <v>523</v>
      </c>
      <c r="N1776" s="183">
        <f>P1768</f>
        <v>0</v>
      </c>
      <c r="O1776" s="183" t="s">
        <v>317</v>
      </c>
      <c r="P1776" s="183" t="s">
        <v>526</v>
      </c>
      <c r="Q1776" s="102"/>
    </row>
    <row r="1777" spans="1:24" outlineLevel="1" x14ac:dyDescent="0.25">
      <c r="A1777" s="1257"/>
      <c r="B1777" s="1257"/>
      <c r="C1777" s="1257"/>
      <c r="D1777" s="1257"/>
      <c r="E1777" s="1257"/>
      <c r="H1777" s="2200" t="s">
        <v>1044</v>
      </c>
      <c r="I1777" s="183"/>
      <c r="J1777" s="183"/>
      <c r="K1777" s="183">
        <f>L1777</f>
        <v>0</v>
      </c>
      <c r="L1777" s="183">
        <f>-'ANALYSE BT'!F6</f>
        <v>0</v>
      </c>
      <c r="M1777" s="914" t="s">
        <v>526</v>
      </c>
      <c r="N1777" s="183" t="e">
        <f>(N1776/O1777)*P1777</f>
        <v>#DIV/0!</v>
      </c>
      <c r="O1777" s="183"/>
      <c r="P1777" s="183"/>
      <c r="Q1777" s="102"/>
    </row>
    <row r="1778" spans="1:24" outlineLevel="1" x14ac:dyDescent="0.25">
      <c r="A1778" s="1257"/>
      <c r="B1778" s="1257"/>
      <c r="C1778" s="1257"/>
      <c r="D1778" s="1257"/>
      <c r="E1778" s="1257"/>
      <c r="H1778" s="83" t="s">
        <v>338</v>
      </c>
      <c r="I1778" s="205"/>
      <c r="J1778" s="205"/>
      <c r="K1778" s="205"/>
      <c r="M1778" s="100"/>
      <c r="N1778" s="100"/>
      <c r="O1778" s="100"/>
      <c r="P1778" s="100"/>
      <c r="Q1778" s="102"/>
    </row>
    <row r="1779" spans="1:24" outlineLevel="1" x14ac:dyDescent="0.25">
      <c r="A1779" s="1257"/>
      <c r="B1779" s="1257"/>
      <c r="C1779" s="1257"/>
      <c r="D1779" s="1257"/>
      <c r="E1779" s="1257"/>
      <c r="H1779" s="83" t="s">
        <v>516</v>
      </c>
      <c r="I1779" s="205"/>
      <c r="J1779" s="205"/>
      <c r="K1779" s="205"/>
      <c r="M1779" s="100"/>
      <c r="N1779" s="100"/>
      <c r="O1779" s="100"/>
      <c r="P1779" s="100"/>
      <c r="Q1779" s="102"/>
    </row>
    <row r="1780" spans="1:24" outlineLevel="1" x14ac:dyDescent="0.25">
      <c r="A1780" s="1257"/>
      <c r="B1780" s="1257"/>
      <c r="C1780" s="1257"/>
      <c r="D1780" s="1257"/>
      <c r="E1780" s="1257"/>
      <c r="H1780" s="83" t="s">
        <v>318</v>
      </c>
      <c r="I1780" s="205"/>
      <c r="J1780" s="205"/>
      <c r="K1780" s="205"/>
      <c r="M1780" s="2165" t="s">
        <v>1025</v>
      </c>
      <c r="N1780" s="2166">
        <f>'Accueils 12-17 ans'!N111</f>
        <v>0</v>
      </c>
      <c r="O1780" s="100"/>
      <c r="P1780" s="100"/>
      <c r="Q1780" s="102"/>
    </row>
    <row r="1781" spans="1:24" outlineLevel="1" x14ac:dyDescent="0.25">
      <c r="A1781" s="1257"/>
      <c r="B1781" s="1257"/>
      <c r="C1781" s="1257"/>
      <c r="D1781" s="1257"/>
      <c r="E1781" s="1257"/>
      <c r="H1781" s="83" t="s">
        <v>319</v>
      </c>
      <c r="I1781" s="205"/>
      <c r="J1781" s="205"/>
      <c r="K1781" s="205"/>
      <c r="M1781" s="2165" t="s">
        <v>1057</v>
      </c>
      <c r="N1781" s="2166">
        <f>N1780+K1777</f>
        <v>0</v>
      </c>
      <c r="O1781" s="100"/>
      <c r="P1781" s="100"/>
      <c r="Q1781" s="102"/>
    </row>
    <row r="1782" spans="1:24" outlineLevel="1" x14ac:dyDescent="0.25">
      <c r="A1782" s="1257"/>
      <c r="B1782" s="1257"/>
      <c r="C1782" s="1257"/>
      <c r="D1782" s="1257"/>
      <c r="E1782" s="1257"/>
      <c r="H1782" s="83" t="s">
        <v>320</v>
      </c>
      <c r="I1782" s="205"/>
      <c r="J1782" s="205"/>
      <c r="K1782" s="205"/>
      <c r="M1782" s="100"/>
      <c r="N1782" s="100"/>
      <c r="O1782" s="100"/>
      <c r="P1782" s="100"/>
      <c r="Q1782" s="102"/>
    </row>
    <row r="1783" spans="1:24" outlineLevel="1" x14ac:dyDescent="0.25">
      <c r="A1783" s="1257"/>
      <c r="B1783" s="1257"/>
      <c r="C1783" s="1257"/>
      <c r="D1783" s="1257"/>
      <c r="E1783" s="1257"/>
      <c r="H1783" s="83" t="s">
        <v>14</v>
      </c>
      <c r="I1783" s="205"/>
      <c r="J1783" s="205"/>
      <c r="K1783" s="205">
        <f>SUM(K1771:K1782)</f>
        <v>0</v>
      </c>
      <c r="M1783" s="100"/>
      <c r="N1783" s="100"/>
      <c r="O1783" s="919"/>
      <c r="P1783" s="100"/>
      <c r="Q1783" s="102"/>
    </row>
    <row r="1784" spans="1:24" ht="21" outlineLevel="1" x14ac:dyDescent="0.25">
      <c r="A1784" s="2718" t="s">
        <v>290</v>
      </c>
      <c r="B1784" s="2718"/>
      <c r="C1784" s="1262"/>
      <c r="D1784" s="1262"/>
      <c r="E1784" s="1263"/>
    </row>
    <row r="1785" spans="1:24" ht="145.19999999999999" outlineLevel="1" x14ac:dyDescent="0.25">
      <c r="A1785" s="82" t="s">
        <v>330</v>
      </c>
      <c r="B1785" s="82" t="s">
        <v>331</v>
      </c>
      <c r="C1785" s="83" t="s">
        <v>326</v>
      </c>
      <c r="D1785" s="83" t="s">
        <v>327</v>
      </c>
      <c r="E1785" s="1264"/>
      <c r="F1785" s="2196" t="s">
        <v>1037</v>
      </c>
      <c r="H1785" s="83" t="s">
        <v>322</v>
      </c>
      <c r="I1785" s="2185" t="s">
        <v>1034</v>
      </c>
      <c r="J1785" s="83" t="s">
        <v>326</v>
      </c>
      <c r="K1785" s="83" t="s">
        <v>327</v>
      </c>
      <c r="L1785" s="83" t="s">
        <v>352</v>
      </c>
      <c r="M1785" s="211" t="s">
        <v>350</v>
      </c>
      <c r="N1785" s="83" t="s">
        <v>328</v>
      </c>
      <c r="O1785" s="211" t="s">
        <v>351</v>
      </c>
      <c r="P1785" s="83" t="s">
        <v>337</v>
      </c>
      <c r="Q1785" s="102"/>
      <c r="R1785" s="82" t="s">
        <v>485</v>
      </c>
      <c r="S1785" s="82" t="s">
        <v>486</v>
      </c>
      <c r="T1785" s="82" t="s">
        <v>487</v>
      </c>
      <c r="U1785" s="82" t="s">
        <v>488</v>
      </c>
      <c r="V1785" s="82" t="s">
        <v>489</v>
      </c>
      <c r="W1785" s="82" t="s">
        <v>490</v>
      </c>
      <c r="X1785" s="82" t="s">
        <v>491</v>
      </c>
    </row>
    <row r="1786" spans="1:24" ht="26.4" outlineLevel="1" x14ac:dyDescent="0.25">
      <c r="A1786" s="82"/>
      <c r="B1786" s="82"/>
      <c r="C1786" s="82" t="e">
        <f>A1786/B1786</f>
        <v>#DIV/0!</v>
      </c>
      <c r="D1786" s="82" t="e">
        <f>C1786*14</f>
        <v>#DIV/0!</v>
      </c>
      <c r="E1786" s="1261"/>
      <c r="F1786" s="2194">
        <f>I1762</f>
        <v>0</v>
      </c>
      <c r="H1786" s="2220" t="s">
        <v>1056</v>
      </c>
      <c r="I1786" s="103">
        <f>I1762-N1780</f>
        <v>0</v>
      </c>
      <c r="J1786" s="103" t="e">
        <f>I1786/(O1766)</f>
        <v>#DIV/0!</v>
      </c>
      <c r="K1786" s="103"/>
      <c r="L1786" s="207"/>
      <c r="M1786" s="84"/>
      <c r="N1786" s="84"/>
      <c r="O1786" s="84"/>
      <c r="P1786" s="83"/>
      <c r="Q1786" s="102"/>
      <c r="R1786" s="886" t="s">
        <v>631</v>
      </c>
      <c r="S1786" s="885" t="s">
        <v>492</v>
      </c>
      <c r="T1786" s="885"/>
      <c r="U1786" s="885"/>
      <c r="V1786" s="885"/>
      <c r="W1786" s="885"/>
      <c r="X1786" s="885"/>
    </row>
    <row r="1787" spans="1:24" ht="26.4" outlineLevel="1" x14ac:dyDescent="0.25">
      <c r="A1787" s="1257"/>
      <c r="B1787" s="1257"/>
      <c r="C1787" s="1257"/>
      <c r="D1787" s="1257"/>
      <c r="E1787" s="1257"/>
      <c r="F1787" s="2195">
        <f>F1786-K1783</f>
        <v>0</v>
      </c>
      <c r="H1787" s="2220" t="s">
        <v>1055</v>
      </c>
      <c r="I1787" s="103">
        <f>I1762-K1783+K1777</f>
        <v>0</v>
      </c>
      <c r="J1787" s="103" t="e">
        <f>I1787/(O1766)</f>
        <v>#DIV/0!</v>
      </c>
      <c r="K1787" s="103"/>
      <c r="L1787" s="207"/>
      <c r="M1787" s="84"/>
      <c r="N1787" s="84"/>
      <c r="O1787" s="84"/>
      <c r="P1787" s="83"/>
      <c r="Q1787" s="102"/>
      <c r="R1787" s="886" t="s">
        <v>631</v>
      </c>
      <c r="S1787" s="885" t="s">
        <v>21</v>
      </c>
      <c r="T1787" s="885"/>
      <c r="U1787" s="885"/>
      <c r="V1787" s="885"/>
      <c r="W1787" s="885"/>
      <c r="X1787" s="885"/>
    </row>
    <row r="1788" spans="1:24" ht="26.4" outlineLevel="1" x14ac:dyDescent="0.25">
      <c r="A1788" s="1257"/>
      <c r="B1788" s="1257"/>
      <c r="C1788" s="1257"/>
      <c r="D1788" s="1257"/>
      <c r="E1788" s="1257"/>
      <c r="H1788" s="83" t="s">
        <v>336</v>
      </c>
      <c r="I1788" s="83"/>
      <c r="J1788" s="210" t="e">
        <f>(J1787-C1786)/C1786</f>
        <v>#DIV/0!</v>
      </c>
      <c r="K1788" s="83"/>
      <c r="L1788" s="83"/>
      <c r="M1788" s="83"/>
      <c r="N1788" s="83"/>
      <c r="O1788" s="83"/>
      <c r="P1788" s="83"/>
      <c r="Q1788" s="102"/>
      <c r="R1788" s="886" t="s">
        <v>631</v>
      </c>
      <c r="S1788" s="885" t="s">
        <v>316</v>
      </c>
      <c r="T1788" s="885"/>
      <c r="U1788" s="885"/>
      <c r="V1788" s="885"/>
      <c r="W1788" s="885"/>
      <c r="X1788" s="885"/>
    </row>
    <row r="1789" spans="1:24" ht="26.4" outlineLevel="1" x14ac:dyDescent="0.25">
      <c r="A1789" s="1257"/>
      <c r="B1789" s="1257"/>
      <c r="C1789" s="1257"/>
      <c r="D1789" s="1257"/>
      <c r="E1789" s="1257"/>
      <c r="Q1789" s="102"/>
      <c r="R1789" s="886" t="s">
        <v>631</v>
      </c>
      <c r="S1789" s="885" t="s">
        <v>315</v>
      </c>
      <c r="T1789" s="885"/>
      <c r="U1789" s="885"/>
      <c r="V1789" s="885"/>
      <c r="W1789" s="885"/>
      <c r="X1789" s="885"/>
    </row>
    <row r="1790" spans="1:24" outlineLevel="1" x14ac:dyDescent="0.25">
      <c r="A1790" s="1257"/>
      <c r="B1790" s="1257"/>
      <c r="C1790" s="1257"/>
      <c r="D1790" s="1257"/>
      <c r="E1790" s="1257"/>
      <c r="Q1790" s="102"/>
      <c r="R1790" s="102"/>
    </row>
    <row r="1791" spans="1:24" ht="66" outlineLevel="1" x14ac:dyDescent="0.25">
      <c r="A1791" s="1257"/>
      <c r="B1791" s="1257"/>
      <c r="C1791" s="1265"/>
      <c r="D1791" s="1265"/>
      <c r="E1791" s="1265"/>
      <c r="F1791" s="2685" t="s">
        <v>409</v>
      </c>
      <c r="G1791" s="2686"/>
      <c r="H1791" s="2686"/>
      <c r="I1791" s="778" t="s">
        <v>323</v>
      </c>
      <c r="J1791" s="777" t="s">
        <v>326</v>
      </c>
      <c r="K1791" s="777" t="s">
        <v>327</v>
      </c>
      <c r="Q1791" s="102"/>
      <c r="R1791" s="102"/>
    </row>
    <row r="1792" spans="1:24" outlineLevel="1" x14ac:dyDescent="0.25">
      <c r="A1792" s="1257"/>
      <c r="B1792" s="1257"/>
      <c r="C1792" s="1257"/>
      <c r="D1792" s="1257"/>
      <c r="E1792" s="1257"/>
      <c r="F1792" s="2687" t="e">
        <f>J1788</f>
        <v>#DIV/0!</v>
      </c>
      <c r="G1792" s="2689" t="s">
        <v>408</v>
      </c>
      <c r="H1792" s="779" t="s">
        <v>325</v>
      </c>
      <c r="I1792" s="781">
        <f>I1786</f>
        <v>0</v>
      </c>
      <c r="J1792" s="781" t="e">
        <f>I1792/N1768</f>
        <v>#DIV/0!</v>
      </c>
      <c r="K1792" s="781" t="e">
        <f>J1792*8</f>
        <v>#DIV/0!</v>
      </c>
      <c r="Q1792" s="102"/>
      <c r="R1792" s="102"/>
    </row>
    <row r="1793" spans="1:34" outlineLevel="1" x14ac:dyDescent="0.25">
      <c r="A1793" s="1257"/>
      <c r="B1793" s="1257"/>
      <c r="C1793" s="1257"/>
      <c r="D1793" s="1257"/>
      <c r="E1793" s="1257"/>
      <c r="F1793" s="2687"/>
      <c r="G1793" s="2689"/>
      <c r="H1793" s="779" t="s">
        <v>482</v>
      </c>
      <c r="I1793" s="781"/>
      <c r="J1793" s="781"/>
      <c r="K1793" s="781"/>
      <c r="Q1793" s="102"/>
      <c r="R1793" s="102"/>
    </row>
    <row r="1794" spans="1:34" outlineLevel="1" x14ac:dyDescent="0.25">
      <c r="A1794" s="1257"/>
      <c r="B1794" s="1257"/>
      <c r="C1794" s="1257"/>
      <c r="D1794" s="1257"/>
      <c r="E1794" s="1257"/>
      <c r="F1794" s="2687"/>
      <c r="G1794" s="2689"/>
      <c r="H1794" s="779" t="s">
        <v>529</v>
      </c>
      <c r="I1794" s="183"/>
      <c r="J1794" s="781"/>
      <c r="K1794" s="781"/>
      <c r="Q1794" s="102"/>
      <c r="R1794" s="102"/>
    </row>
    <row r="1795" spans="1:34" outlineLevel="1" x14ac:dyDescent="0.25">
      <c r="A1795" s="1257"/>
      <c r="B1795" s="1257"/>
      <c r="C1795" s="1257"/>
      <c r="D1795" s="1257"/>
      <c r="E1795" s="1257"/>
      <c r="F1795" s="2687"/>
      <c r="G1795" s="2689"/>
      <c r="H1795" s="779" t="s">
        <v>460</v>
      </c>
      <c r="I1795" s="781"/>
      <c r="J1795" s="781"/>
      <c r="K1795" s="781"/>
      <c r="Q1795" s="102"/>
      <c r="R1795" s="102"/>
    </row>
    <row r="1796" spans="1:34" outlineLevel="1" x14ac:dyDescent="0.25">
      <c r="A1796" s="1257"/>
      <c r="B1796" s="1257"/>
      <c r="C1796" s="1257"/>
      <c r="D1796" s="1257"/>
      <c r="E1796" s="1257"/>
      <c r="F1796" s="2688"/>
      <c r="G1796" s="2690"/>
      <c r="H1796" s="777" t="s">
        <v>324</v>
      </c>
      <c r="I1796" s="780" t="e">
        <f>C1786*N1768+(C1786*F1792*N1768)+I1794</f>
        <v>#DIV/0!</v>
      </c>
      <c r="J1796" s="781" t="e">
        <f>I1796/N1768</f>
        <v>#DIV/0!</v>
      </c>
      <c r="K1796" s="781" t="e">
        <f>J1796*8</f>
        <v>#DIV/0!</v>
      </c>
      <c r="Q1796" s="102"/>
      <c r="R1796" s="102"/>
    </row>
    <row r="1797" spans="1:34" outlineLevel="1" x14ac:dyDescent="0.25">
      <c r="A1797" s="1257"/>
      <c r="B1797" s="1257"/>
      <c r="C1797" s="1257"/>
      <c r="D1797" s="1257"/>
      <c r="E1797" s="1257"/>
      <c r="F1797" s="2688"/>
      <c r="G1797" s="2690"/>
      <c r="H1797" s="777" t="s">
        <v>336</v>
      </c>
      <c r="I1797" s="782" t="e">
        <f>(I1796-A1786)/A1786</f>
        <v>#DIV/0!</v>
      </c>
      <c r="J1797" s="782" t="e">
        <f>(J1796-C1786)/C1786</f>
        <v>#DIV/0!</v>
      </c>
      <c r="K1797" s="214"/>
      <c r="Q1797" s="102"/>
      <c r="R1797" s="102"/>
    </row>
    <row r="1798" spans="1:34" outlineLevel="1" x14ac:dyDescent="0.25">
      <c r="A1798" s="1257"/>
      <c r="B1798" s="1257"/>
      <c r="C1798" s="1257"/>
      <c r="D1798" s="1257"/>
      <c r="E1798" s="1257"/>
    </row>
    <row r="1799" spans="1:34" outlineLevel="1" x14ac:dyDescent="0.25">
      <c r="A1799" s="1257"/>
      <c r="B1799" s="1257"/>
      <c r="C1799" s="1257"/>
      <c r="D1799" s="1257"/>
      <c r="E1799" s="1257"/>
    </row>
    <row r="1800" spans="1:34" outlineLevel="1" x14ac:dyDescent="0.25">
      <c r="A1800" s="1257"/>
      <c r="B1800" s="1257"/>
      <c r="C1800" s="1257"/>
      <c r="D1800" s="1257"/>
      <c r="E1800" s="1257"/>
    </row>
    <row r="1801" spans="1:34" outlineLevel="1" x14ac:dyDescent="0.25">
      <c r="A1801" s="1257"/>
      <c r="B1801" s="1257"/>
      <c r="C1801" s="1257"/>
      <c r="D1801" s="1257"/>
      <c r="E1801" s="1257"/>
    </row>
    <row r="1802" spans="1:34" ht="13.8" outlineLevel="1" thickBot="1" x14ac:dyDescent="0.3">
      <c r="A1802" s="1266"/>
      <c r="B1802" s="1266"/>
      <c r="C1802" s="1266"/>
      <c r="D1802" s="1266"/>
      <c r="E1802" s="1266"/>
      <c r="F1802" s="1245"/>
      <c r="G1802" s="1245"/>
      <c r="H1802" s="1246"/>
      <c r="I1802" s="1246"/>
      <c r="J1802" s="1246"/>
      <c r="K1802" s="1246"/>
      <c r="L1802" s="1246"/>
      <c r="M1802" s="1246"/>
      <c r="N1802" s="1246"/>
      <c r="O1802" s="1246"/>
      <c r="P1802" s="1246"/>
      <c r="Q1802" s="1245"/>
      <c r="R1802" s="1245"/>
      <c r="S1802" s="1245"/>
      <c r="T1802" s="1245"/>
      <c r="U1802" s="1245"/>
      <c r="V1802" s="1245"/>
      <c r="W1802" s="1245"/>
      <c r="X1802" s="1245"/>
      <c r="Y1802" s="1245"/>
      <c r="Z1802" s="1245"/>
      <c r="AA1802" s="1245"/>
      <c r="AB1802" s="1245"/>
      <c r="AC1802" s="1245"/>
      <c r="AD1802" s="1245"/>
      <c r="AE1802" s="1245"/>
      <c r="AF1802" s="1245"/>
      <c r="AG1802" s="1245"/>
      <c r="AH1802" s="1245"/>
    </row>
    <row r="1803" spans="1:34" ht="18" outlineLevel="1" thickTop="1" x14ac:dyDescent="0.25">
      <c r="A1803" s="1267"/>
      <c r="B1803" s="1267"/>
      <c r="C1803" s="1267"/>
      <c r="D1803" s="1267"/>
      <c r="E1803" s="1267"/>
      <c r="F1803" s="828"/>
      <c r="G1803" s="828"/>
      <c r="H1803" s="829"/>
      <c r="I1803" s="830"/>
      <c r="J1803" s="830"/>
      <c r="K1803" s="830"/>
      <c r="L1803" s="830"/>
      <c r="M1803" s="830"/>
      <c r="N1803" s="830"/>
      <c r="O1803" s="830"/>
      <c r="P1803" s="830"/>
      <c r="Q1803" s="828"/>
      <c r="R1803" s="828"/>
      <c r="S1803" s="828"/>
      <c r="T1803" s="828"/>
      <c r="U1803" s="828"/>
      <c r="V1803" s="828"/>
      <c r="W1803" s="828"/>
      <c r="X1803" s="828"/>
      <c r="Y1803" s="828"/>
      <c r="Z1803" s="828"/>
      <c r="AA1803" s="828"/>
      <c r="AB1803" s="828"/>
      <c r="AC1803" s="828"/>
      <c r="AD1803" s="828"/>
      <c r="AE1803" s="828"/>
      <c r="AF1803" s="828"/>
      <c r="AG1803" s="828"/>
    </row>
    <row r="1804" spans="1:34" ht="28.2" outlineLevel="1" x14ac:dyDescent="0.25">
      <c r="A1804" s="2713" t="s">
        <v>634</v>
      </c>
      <c r="B1804" s="2713"/>
      <c r="C1804" s="2713"/>
      <c r="D1804" s="2713"/>
      <c r="E1804" s="2713"/>
      <c r="R1804" s="2683" t="s">
        <v>679</v>
      </c>
      <c r="S1804" s="2669" t="s">
        <v>651</v>
      </c>
      <c r="T1804" s="2669"/>
      <c r="U1804" s="82">
        <v>1</v>
      </c>
    </row>
    <row r="1805" spans="1:34" ht="24" customHeight="1" outlineLevel="1" x14ac:dyDescent="0.25">
      <c r="A1805" s="1258"/>
      <c r="B1805" s="1259"/>
      <c r="C1805" s="1260"/>
      <c r="D1805" s="1261"/>
      <c r="E1805" s="1261"/>
      <c r="R1805" s="2684"/>
      <c r="S1805" s="2668" t="s">
        <v>652</v>
      </c>
      <c r="T1805" s="2668"/>
      <c r="U1805" s="858">
        <v>1.5</v>
      </c>
    </row>
    <row r="1806" spans="1:34" ht="52.8" outlineLevel="1" x14ac:dyDescent="0.25">
      <c r="A1806" s="2714" t="str">
        <f>$A$2</f>
        <v>ANALYSE</v>
      </c>
      <c r="B1806" s="2714"/>
      <c r="C1806" s="1256">
        <f>$C$2</f>
        <v>0</v>
      </c>
      <c r="D1806" s="1257"/>
      <c r="E1806" s="1257"/>
      <c r="H1806" s="1243" t="s">
        <v>165</v>
      </c>
      <c r="I1806" s="83" t="s">
        <v>286</v>
      </c>
      <c r="J1806" s="83" t="s">
        <v>285</v>
      </c>
      <c r="K1806" s="83" t="s">
        <v>284</v>
      </c>
      <c r="L1806" s="83" t="s">
        <v>468</v>
      </c>
      <c r="O1806" s="83" t="s">
        <v>287</v>
      </c>
      <c r="P1806" s="83" t="s">
        <v>298</v>
      </c>
      <c r="V1806" s="911"/>
      <c r="W1806" s="911"/>
    </row>
    <row r="1807" spans="1:34" ht="18" outlineLevel="1" thickBot="1" x14ac:dyDescent="0.3">
      <c r="A1807" s="2715" t="str">
        <f>$A$8</f>
        <v>ASSOCIATION</v>
      </c>
      <c r="B1807" s="2715"/>
      <c r="C1807" s="2715"/>
      <c r="D1807" s="2715"/>
      <c r="E1807" s="2715"/>
      <c r="H1807" s="1244" t="s">
        <v>634</v>
      </c>
      <c r="I1807" s="103">
        <f>Séjours!N104</f>
        <v>0</v>
      </c>
      <c r="J1807" s="103">
        <f>Séjours!N128</f>
        <v>0</v>
      </c>
      <c r="K1807" s="103">
        <f>Séjours!N85</f>
        <v>0</v>
      </c>
      <c r="L1807" s="178"/>
      <c r="O1807" s="178">
        <f>Séjours!O85-Séjours!O67</f>
        <v>0</v>
      </c>
      <c r="P1807" s="178">
        <f>Séjours!O85-Séjours!O67+Séjours!O74</f>
        <v>0</v>
      </c>
      <c r="V1807" s="912"/>
      <c r="W1807" s="912"/>
    </row>
    <row r="1808" spans="1:34" ht="82.8" outlineLevel="1" x14ac:dyDescent="0.25">
      <c r="A1808" s="1258"/>
      <c r="B1808" s="1259"/>
      <c r="C1808" s="1260"/>
      <c r="D1808" s="1261"/>
      <c r="E1808" s="1261"/>
      <c r="H1808" s="1235"/>
      <c r="I1808" s="1236" t="s">
        <v>220</v>
      </c>
      <c r="J1808" s="1236" t="s">
        <v>615</v>
      </c>
      <c r="K1808" s="1237" t="s">
        <v>613</v>
      </c>
      <c r="L1808" s="1237" t="s">
        <v>758</v>
      </c>
      <c r="M1808" s="1236" t="s">
        <v>666</v>
      </c>
      <c r="N1808" s="1236" t="s">
        <v>614</v>
      </c>
      <c r="O1808" s="1341" t="s">
        <v>2</v>
      </c>
      <c r="P1808" s="1342" t="s">
        <v>503</v>
      </c>
      <c r="Q1808" s="86" t="s">
        <v>291</v>
      </c>
      <c r="R1808" s="86" t="s">
        <v>292</v>
      </c>
      <c r="S1808" s="81" t="s">
        <v>293</v>
      </c>
      <c r="T1808" s="81" t="s">
        <v>299</v>
      </c>
      <c r="U1808" s="81" t="s">
        <v>300</v>
      </c>
      <c r="V1808" s="81" t="s">
        <v>294</v>
      </c>
      <c r="W1808" s="81" t="s">
        <v>301</v>
      </c>
      <c r="X1808" s="81" t="s">
        <v>302</v>
      </c>
      <c r="Y1808" s="81" t="s">
        <v>296</v>
      </c>
      <c r="Z1808" s="81" t="s">
        <v>303</v>
      </c>
      <c r="AA1808" s="81" t="s">
        <v>304</v>
      </c>
      <c r="AB1808" s="81" t="s">
        <v>297</v>
      </c>
      <c r="AC1808" s="81" t="s">
        <v>305</v>
      </c>
      <c r="AD1808" s="81" t="s">
        <v>306</v>
      </c>
      <c r="AE1808" s="81" t="s">
        <v>295</v>
      </c>
      <c r="AF1808" s="81" t="s">
        <v>307</v>
      </c>
      <c r="AG1808" s="81" t="s">
        <v>308</v>
      </c>
    </row>
    <row r="1809" spans="1:33" ht="13.8" outlineLevel="1" x14ac:dyDescent="0.25">
      <c r="A1809" s="1258"/>
      <c r="B1809" s="1259"/>
      <c r="C1809" s="1260"/>
      <c r="D1809" s="1261"/>
      <c r="E1809" s="1261"/>
      <c r="H1809" s="1238" t="s">
        <v>584</v>
      </c>
      <c r="I1809" s="316">
        <f>Séjours!C9</f>
        <v>0</v>
      </c>
      <c r="J1809" s="316">
        <f>Séjours!D9</f>
        <v>0</v>
      </c>
      <c r="K1809" s="1247">
        <f>Séjours!E9</f>
        <v>0</v>
      </c>
      <c r="L1809" s="1247">
        <f>Séjours!F9</f>
        <v>0</v>
      </c>
      <c r="M1809" s="316">
        <f>Séjours!G9</f>
        <v>0</v>
      </c>
      <c r="N1809" s="316">
        <f>Séjours!H9</f>
        <v>0</v>
      </c>
      <c r="O1809" s="1392">
        <f>Séjours!I9</f>
        <v>0</v>
      </c>
      <c r="P1809" s="1393">
        <f>Séjours!J9</f>
        <v>0</v>
      </c>
      <c r="Q1809" s="46"/>
      <c r="R1809" s="868">
        <f t="shared" ref="R1809:R1820" si="292">J1809*L1809*10*$U$1805</f>
        <v>0</v>
      </c>
      <c r="S1809" s="82"/>
      <c r="T1809" s="82"/>
      <c r="U1809" s="82"/>
      <c r="V1809" s="82"/>
      <c r="W1809" s="82"/>
      <c r="X1809" s="82"/>
      <c r="Y1809" s="82"/>
      <c r="Z1809" s="82"/>
      <c r="AA1809" s="82"/>
      <c r="AB1809" s="82"/>
      <c r="AC1809" s="82"/>
      <c r="AD1809" s="82"/>
      <c r="AE1809" s="82"/>
      <c r="AF1809" s="82"/>
      <c r="AG1809" s="82"/>
    </row>
    <row r="1810" spans="1:33" ht="13.8" outlineLevel="1" x14ac:dyDescent="0.25">
      <c r="A1810" s="1258"/>
      <c r="B1810" s="1259"/>
      <c r="C1810" s="1260"/>
      <c r="D1810" s="1261"/>
      <c r="E1810" s="1261"/>
      <c r="H1810" s="1238" t="s">
        <v>585</v>
      </c>
      <c r="I1810" s="316">
        <f>Séjours!C10</f>
        <v>0</v>
      </c>
      <c r="J1810" s="316">
        <f>Séjours!D10</f>
        <v>0</v>
      </c>
      <c r="K1810" s="1247">
        <f>Séjours!E10</f>
        <v>0</v>
      </c>
      <c r="L1810" s="1247">
        <f>Séjours!F10</f>
        <v>0</v>
      </c>
      <c r="M1810" s="316">
        <f>Séjours!G10</f>
        <v>0</v>
      </c>
      <c r="N1810" s="316">
        <f>Séjours!H10</f>
        <v>0</v>
      </c>
      <c r="O1810" s="1392">
        <f>Séjours!I10</f>
        <v>0</v>
      </c>
      <c r="P1810" s="1393">
        <f>Séjours!J10</f>
        <v>0</v>
      </c>
      <c r="Q1810" s="46"/>
      <c r="R1810" s="868">
        <f t="shared" si="292"/>
        <v>0</v>
      </c>
      <c r="S1810" s="82"/>
      <c r="T1810" s="82"/>
      <c r="U1810" s="82"/>
      <c r="V1810" s="82"/>
      <c r="W1810" s="82"/>
      <c r="X1810" s="82"/>
      <c r="Y1810" s="82"/>
      <c r="Z1810" s="82"/>
      <c r="AA1810" s="82"/>
      <c r="AB1810" s="82"/>
      <c r="AC1810" s="82"/>
      <c r="AD1810" s="82"/>
      <c r="AE1810" s="82"/>
      <c r="AF1810" s="82"/>
      <c r="AG1810" s="82"/>
    </row>
    <row r="1811" spans="1:33" ht="13.8" outlineLevel="1" x14ac:dyDescent="0.25">
      <c r="A1811" s="1258"/>
      <c r="B1811" s="1259"/>
      <c r="C1811" s="1260"/>
      <c r="D1811" s="1261"/>
      <c r="E1811" s="1261"/>
      <c r="H1811" s="1238" t="s">
        <v>586</v>
      </c>
      <c r="I1811" s="316">
        <f>Séjours!C11</f>
        <v>0</v>
      </c>
      <c r="J1811" s="316">
        <f>Séjours!D11</f>
        <v>0</v>
      </c>
      <c r="K1811" s="1247">
        <f>Séjours!E11</f>
        <v>0</v>
      </c>
      <c r="L1811" s="1247">
        <f>Séjours!F11</f>
        <v>0</v>
      </c>
      <c r="M1811" s="316">
        <f>Séjours!G11</f>
        <v>0</v>
      </c>
      <c r="N1811" s="316">
        <f>Séjours!H11</f>
        <v>0</v>
      </c>
      <c r="O1811" s="1392">
        <f>Séjours!I11</f>
        <v>0</v>
      </c>
      <c r="P1811" s="1393">
        <f>Séjours!J11</f>
        <v>0</v>
      </c>
      <c r="Q1811" s="46"/>
      <c r="R1811" s="868">
        <f t="shared" si="292"/>
        <v>0</v>
      </c>
      <c r="S1811" s="82"/>
      <c r="T1811" s="82"/>
      <c r="U1811" s="82"/>
      <c r="V1811" s="82"/>
      <c r="W1811" s="82"/>
      <c r="X1811" s="82"/>
      <c r="Y1811" s="82"/>
      <c r="Z1811" s="82"/>
      <c r="AA1811" s="82"/>
      <c r="AB1811" s="82"/>
      <c r="AC1811" s="82"/>
      <c r="AD1811" s="82"/>
      <c r="AE1811" s="82"/>
      <c r="AF1811" s="82"/>
      <c r="AG1811" s="82"/>
    </row>
    <row r="1812" spans="1:33" ht="13.8" outlineLevel="1" x14ac:dyDescent="0.25">
      <c r="A1812" s="1258"/>
      <c r="B1812" s="1259"/>
      <c r="C1812" s="1260"/>
      <c r="D1812" s="1261"/>
      <c r="E1812" s="1261"/>
      <c r="H1812" s="1238" t="s">
        <v>587</v>
      </c>
      <c r="I1812" s="316">
        <f>Séjours!C12</f>
        <v>0</v>
      </c>
      <c r="J1812" s="316">
        <f>Séjours!D12</f>
        <v>0</v>
      </c>
      <c r="K1812" s="1247">
        <f>Séjours!E12</f>
        <v>0</v>
      </c>
      <c r="L1812" s="1247">
        <f>Séjours!F12</f>
        <v>0</v>
      </c>
      <c r="M1812" s="316">
        <f>Séjours!G12</f>
        <v>0</v>
      </c>
      <c r="N1812" s="316">
        <f>Séjours!H12</f>
        <v>0</v>
      </c>
      <c r="O1812" s="1392">
        <f>Séjours!I12</f>
        <v>0</v>
      </c>
      <c r="P1812" s="1393">
        <f>Séjours!J12</f>
        <v>0</v>
      </c>
      <c r="Q1812" s="46"/>
      <c r="R1812" s="868">
        <f t="shared" si="292"/>
        <v>0</v>
      </c>
      <c r="S1812" s="82"/>
      <c r="T1812" s="82"/>
      <c r="U1812" s="82"/>
      <c r="V1812" s="82"/>
      <c r="W1812" s="82"/>
      <c r="X1812" s="82"/>
      <c r="Y1812" s="82"/>
      <c r="Z1812" s="82"/>
      <c r="AA1812" s="82"/>
      <c r="AB1812" s="82"/>
      <c r="AC1812" s="82"/>
      <c r="AD1812" s="82"/>
      <c r="AE1812" s="82"/>
      <c r="AF1812" s="82"/>
      <c r="AG1812" s="82"/>
    </row>
    <row r="1813" spans="1:33" ht="13.8" outlineLevel="1" x14ac:dyDescent="0.25">
      <c r="A1813" s="1258"/>
      <c r="B1813" s="1259"/>
      <c r="C1813" s="1260"/>
      <c r="D1813" s="1261"/>
      <c r="E1813" s="1261"/>
      <c r="H1813" s="1238" t="s">
        <v>588</v>
      </c>
      <c r="I1813" s="316">
        <f>Séjours!C13</f>
        <v>0</v>
      </c>
      <c r="J1813" s="316">
        <f>Séjours!D13</f>
        <v>0</v>
      </c>
      <c r="K1813" s="1247">
        <f>Séjours!E13</f>
        <v>0</v>
      </c>
      <c r="L1813" s="1247">
        <f>Séjours!F13</f>
        <v>0</v>
      </c>
      <c r="M1813" s="316">
        <f>Séjours!G13</f>
        <v>0</v>
      </c>
      <c r="N1813" s="316">
        <f>Séjours!H13</f>
        <v>0</v>
      </c>
      <c r="O1813" s="1392">
        <f>Séjours!I13</f>
        <v>0</v>
      </c>
      <c r="P1813" s="1393">
        <f>Séjours!J13</f>
        <v>0</v>
      </c>
      <c r="Q1813" s="46"/>
      <c r="R1813" s="868">
        <f t="shared" si="292"/>
        <v>0</v>
      </c>
      <c r="S1813" s="82"/>
      <c r="T1813" s="82"/>
      <c r="U1813" s="82"/>
      <c r="V1813" s="82"/>
      <c r="W1813" s="82"/>
      <c r="X1813" s="82"/>
      <c r="Y1813" s="82"/>
      <c r="Z1813" s="82"/>
      <c r="AA1813" s="82"/>
      <c r="AB1813" s="82"/>
      <c r="AC1813" s="82"/>
      <c r="AD1813" s="82"/>
      <c r="AE1813" s="82"/>
      <c r="AF1813" s="82"/>
      <c r="AG1813" s="82"/>
    </row>
    <row r="1814" spans="1:33" ht="13.8" outlineLevel="1" x14ac:dyDescent="0.25">
      <c r="A1814" s="1258"/>
      <c r="B1814" s="1259"/>
      <c r="C1814" s="1260"/>
      <c r="D1814" s="1261"/>
      <c r="E1814" s="1261"/>
      <c r="H1814" s="1238" t="s">
        <v>589</v>
      </c>
      <c r="I1814" s="316">
        <f>Séjours!C14</f>
        <v>0</v>
      </c>
      <c r="J1814" s="316">
        <f>Séjours!D14</f>
        <v>0</v>
      </c>
      <c r="K1814" s="1247">
        <f>Séjours!E14</f>
        <v>0</v>
      </c>
      <c r="L1814" s="1247">
        <f>Séjours!F14</f>
        <v>0</v>
      </c>
      <c r="M1814" s="316">
        <f>Séjours!G14</f>
        <v>0</v>
      </c>
      <c r="N1814" s="316">
        <f>Séjours!H14</f>
        <v>0</v>
      </c>
      <c r="O1814" s="1392">
        <f>Séjours!I14</f>
        <v>0</v>
      </c>
      <c r="P1814" s="1393">
        <f>Séjours!J14</f>
        <v>0</v>
      </c>
      <c r="Q1814" s="46"/>
      <c r="R1814" s="868">
        <f t="shared" si="292"/>
        <v>0</v>
      </c>
      <c r="S1814" s="82"/>
      <c r="T1814" s="82"/>
      <c r="U1814" s="82"/>
      <c r="V1814" s="82"/>
      <c r="W1814" s="82"/>
      <c r="X1814" s="82"/>
      <c r="Y1814" s="82"/>
      <c r="Z1814" s="82"/>
      <c r="AA1814" s="82"/>
      <c r="AB1814" s="82"/>
      <c r="AC1814" s="82"/>
      <c r="AD1814" s="82"/>
      <c r="AE1814" s="82"/>
      <c r="AF1814" s="82"/>
      <c r="AG1814" s="82"/>
    </row>
    <row r="1815" spans="1:33" ht="13.8" outlineLevel="1" x14ac:dyDescent="0.25">
      <c r="A1815" s="1258"/>
      <c r="B1815" s="1259"/>
      <c r="C1815" s="1260"/>
      <c r="D1815" s="1261"/>
      <c r="E1815" s="1261"/>
      <c r="H1815" s="1238" t="s">
        <v>590</v>
      </c>
      <c r="I1815" s="316">
        <f>Séjours!C15</f>
        <v>0</v>
      </c>
      <c r="J1815" s="316">
        <f>Séjours!D15</f>
        <v>0</v>
      </c>
      <c r="K1815" s="1247">
        <f>Séjours!E15</f>
        <v>0</v>
      </c>
      <c r="L1815" s="1247">
        <f>Séjours!F15</f>
        <v>0</v>
      </c>
      <c r="M1815" s="316">
        <f>Séjours!G15</f>
        <v>0</v>
      </c>
      <c r="N1815" s="316">
        <f>Séjours!H15</f>
        <v>0</v>
      </c>
      <c r="O1815" s="1392">
        <f>Séjours!I15</f>
        <v>0</v>
      </c>
      <c r="P1815" s="1393">
        <f>Séjours!J15</f>
        <v>0</v>
      </c>
      <c r="Q1815" s="46"/>
      <c r="R1815" s="868">
        <f t="shared" si="292"/>
        <v>0</v>
      </c>
      <c r="S1815" s="82"/>
      <c r="T1815" s="82"/>
      <c r="U1815" s="82"/>
      <c r="V1815" s="82"/>
      <c r="W1815" s="82"/>
      <c r="X1815" s="82"/>
      <c r="Y1815" s="82"/>
      <c r="Z1815" s="82"/>
      <c r="AA1815" s="82"/>
      <c r="AB1815" s="82"/>
      <c r="AC1815" s="82"/>
      <c r="AD1815" s="82"/>
      <c r="AE1815" s="82"/>
      <c r="AF1815" s="82"/>
      <c r="AG1815" s="82"/>
    </row>
    <row r="1816" spans="1:33" ht="13.8" outlineLevel="1" x14ac:dyDescent="0.25">
      <c r="A1816" s="1258"/>
      <c r="B1816" s="1259"/>
      <c r="C1816" s="1260"/>
      <c r="D1816" s="1261"/>
      <c r="E1816" s="1261"/>
      <c r="H1816" s="1238" t="s">
        <v>591</v>
      </c>
      <c r="I1816" s="316">
        <f>Séjours!C16</f>
        <v>0</v>
      </c>
      <c r="J1816" s="316">
        <f>Séjours!D16</f>
        <v>0</v>
      </c>
      <c r="K1816" s="1247">
        <f>Séjours!E16</f>
        <v>0</v>
      </c>
      <c r="L1816" s="1247">
        <f>Séjours!F16</f>
        <v>0</v>
      </c>
      <c r="M1816" s="316">
        <f>Séjours!G16</f>
        <v>0</v>
      </c>
      <c r="N1816" s="316">
        <f>Séjours!H16</f>
        <v>0</v>
      </c>
      <c r="O1816" s="1392">
        <f>Séjours!I16</f>
        <v>0</v>
      </c>
      <c r="P1816" s="1393">
        <f>Séjours!J16</f>
        <v>0</v>
      </c>
      <c r="Q1816" s="46"/>
      <c r="R1816" s="868">
        <f t="shared" si="292"/>
        <v>0</v>
      </c>
      <c r="S1816" s="82"/>
      <c r="T1816" s="82"/>
      <c r="U1816" s="82"/>
      <c r="V1816" s="82"/>
      <c r="W1816" s="82"/>
      <c r="X1816" s="82"/>
      <c r="Y1816" s="82"/>
      <c r="Z1816" s="82"/>
      <c r="AA1816" s="82"/>
      <c r="AB1816" s="82"/>
      <c r="AC1816" s="82"/>
      <c r="AD1816" s="82"/>
      <c r="AE1816" s="82"/>
      <c r="AF1816" s="82"/>
      <c r="AG1816" s="82"/>
    </row>
    <row r="1817" spans="1:33" ht="13.8" outlineLevel="1" x14ac:dyDescent="0.25">
      <c r="A1817" s="1258"/>
      <c r="B1817" s="1259"/>
      <c r="C1817" s="1260"/>
      <c r="D1817" s="1261"/>
      <c r="E1817" s="1261"/>
      <c r="H1817" s="1239" t="s">
        <v>592</v>
      </c>
      <c r="I1817" s="316">
        <f>Séjours!C17</f>
        <v>0</v>
      </c>
      <c r="J1817" s="316">
        <f>Séjours!D17</f>
        <v>0</v>
      </c>
      <c r="K1817" s="1247">
        <f>Séjours!E17</f>
        <v>0</v>
      </c>
      <c r="L1817" s="1247">
        <f>Séjours!F17</f>
        <v>0</v>
      </c>
      <c r="M1817" s="316">
        <f>Séjours!G17</f>
        <v>0</v>
      </c>
      <c r="N1817" s="316">
        <f>Séjours!H17</f>
        <v>0</v>
      </c>
      <c r="O1817" s="1392">
        <f>Séjours!I17</f>
        <v>0</v>
      </c>
      <c r="P1817" s="1393">
        <f>Séjours!J17</f>
        <v>0</v>
      </c>
      <c r="Q1817" s="46"/>
      <c r="R1817" s="868">
        <f t="shared" si="292"/>
        <v>0</v>
      </c>
      <c r="S1817" s="82"/>
      <c r="T1817" s="82"/>
      <c r="U1817" s="82"/>
      <c r="V1817" s="82"/>
      <c r="W1817" s="82"/>
      <c r="X1817" s="82"/>
      <c r="Y1817" s="82"/>
      <c r="Z1817" s="82"/>
      <c r="AA1817" s="82"/>
      <c r="AB1817" s="82"/>
      <c r="AC1817" s="82"/>
      <c r="AD1817" s="82"/>
      <c r="AE1817" s="82"/>
      <c r="AF1817" s="82"/>
      <c r="AG1817" s="82"/>
    </row>
    <row r="1818" spans="1:33" ht="13.8" outlineLevel="1" x14ac:dyDescent="0.25">
      <c r="A1818" s="1258"/>
      <c r="B1818" s="1259"/>
      <c r="C1818" s="1260"/>
      <c r="D1818" s="1261"/>
      <c r="E1818" s="1261"/>
      <c r="H1818" s="1239" t="s">
        <v>593</v>
      </c>
      <c r="I1818" s="316">
        <f>Séjours!C18</f>
        <v>0</v>
      </c>
      <c r="J1818" s="316">
        <f>Séjours!D18</f>
        <v>0</v>
      </c>
      <c r="K1818" s="1247">
        <f>Séjours!E18</f>
        <v>0</v>
      </c>
      <c r="L1818" s="1247">
        <f>Séjours!F18</f>
        <v>0</v>
      </c>
      <c r="M1818" s="316">
        <f>Séjours!G18</f>
        <v>0</v>
      </c>
      <c r="N1818" s="316">
        <f>Séjours!H18</f>
        <v>0</v>
      </c>
      <c r="O1818" s="1392">
        <f>Séjours!I18</f>
        <v>0</v>
      </c>
      <c r="P1818" s="1393">
        <f>Séjours!J18</f>
        <v>0</v>
      </c>
      <c r="Q1818" s="46"/>
      <c r="R1818" s="868">
        <f t="shared" si="292"/>
        <v>0</v>
      </c>
      <c r="S1818" s="82"/>
      <c r="T1818" s="82"/>
      <c r="U1818" s="82"/>
      <c r="V1818" s="82"/>
      <c r="W1818" s="82"/>
      <c r="X1818" s="82"/>
      <c r="Y1818" s="82"/>
      <c r="Z1818" s="82"/>
      <c r="AA1818" s="82"/>
      <c r="AB1818" s="82"/>
      <c r="AC1818" s="82"/>
      <c r="AD1818" s="82"/>
      <c r="AE1818" s="82"/>
      <c r="AF1818" s="82"/>
      <c r="AG1818" s="82"/>
    </row>
    <row r="1819" spans="1:33" ht="13.8" outlineLevel="1" x14ac:dyDescent="0.25">
      <c r="A1819" s="1258"/>
      <c r="B1819" s="1259"/>
      <c r="C1819" s="1260"/>
      <c r="D1819" s="1261"/>
      <c r="E1819" s="1261"/>
      <c r="H1819" s="1239" t="s">
        <v>594</v>
      </c>
      <c r="I1819" s="316">
        <f>Séjours!C19</f>
        <v>0</v>
      </c>
      <c r="J1819" s="316">
        <f>Séjours!D19</f>
        <v>0</v>
      </c>
      <c r="K1819" s="1247">
        <f>Séjours!E19</f>
        <v>0</v>
      </c>
      <c r="L1819" s="1247">
        <f>Séjours!F19</f>
        <v>0</v>
      </c>
      <c r="M1819" s="316">
        <f>Séjours!G19</f>
        <v>0</v>
      </c>
      <c r="N1819" s="316">
        <f>Séjours!H19</f>
        <v>0</v>
      </c>
      <c r="O1819" s="1392">
        <f>Séjours!I19</f>
        <v>0</v>
      </c>
      <c r="P1819" s="1393">
        <f>Séjours!J19</f>
        <v>0</v>
      </c>
      <c r="Q1819" s="46"/>
      <c r="R1819" s="868">
        <f t="shared" si="292"/>
        <v>0</v>
      </c>
      <c r="S1819" s="82"/>
      <c r="T1819" s="82"/>
      <c r="U1819" s="82"/>
      <c r="V1819" s="82"/>
      <c r="W1819" s="82"/>
      <c r="X1819" s="82"/>
      <c r="Y1819" s="82"/>
      <c r="Z1819" s="82"/>
      <c r="AA1819" s="82"/>
      <c r="AB1819" s="82"/>
      <c r="AC1819" s="82"/>
      <c r="AD1819" s="82"/>
      <c r="AE1819" s="82"/>
      <c r="AF1819" s="82"/>
      <c r="AG1819" s="82"/>
    </row>
    <row r="1820" spans="1:33" ht="13.8" outlineLevel="1" x14ac:dyDescent="0.25">
      <c r="A1820" s="1258"/>
      <c r="B1820" s="1259"/>
      <c r="C1820" s="1260"/>
      <c r="D1820" s="1261"/>
      <c r="E1820" s="1261"/>
      <c r="H1820" s="1239" t="s">
        <v>595</v>
      </c>
      <c r="I1820" s="316">
        <f>Séjours!C20</f>
        <v>0</v>
      </c>
      <c r="J1820" s="316">
        <f>Séjours!D20</f>
        <v>0</v>
      </c>
      <c r="K1820" s="1247">
        <f>Séjours!E20</f>
        <v>0</v>
      </c>
      <c r="L1820" s="1247">
        <f>Séjours!F20</f>
        <v>0</v>
      </c>
      <c r="M1820" s="316">
        <f>Séjours!G20</f>
        <v>0</v>
      </c>
      <c r="N1820" s="316">
        <f>Séjours!H20</f>
        <v>0</v>
      </c>
      <c r="O1820" s="1392">
        <f>Séjours!I20</f>
        <v>0</v>
      </c>
      <c r="P1820" s="1393">
        <f>Séjours!J20</f>
        <v>0</v>
      </c>
      <c r="Q1820" s="93"/>
      <c r="R1820" s="868">
        <f t="shared" si="292"/>
        <v>0</v>
      </c>
      <c r="S1820" s="82"/>
      <c r="T1820" s="82"/>
      <c r="U1820" s="82"/>
      <c r="V1820" s="82"/>
      <c r="W1820" s="82"/>
      <c r="X1820" s="82"/>
      <c r="Y1820" s="82"/>
      <c r="Z1820" s="82"/>
      <c r="AA1820" s="82"/>
      <c r="AB1820" s="82"/>
      <c r="AC1820" s="82"/>
      <c r="AD1820" s="82"/>
      <c r="AE1820" s="82"/>
      <c r="AF1820" s="82"/>
      <c r="AG1820" s="82"/>
    </row>
    <row r="1821" spans="1:33" ht="32.549999999999997" customHeight="1" outlineLevel="1" thickBot="1" x14ac:dyDescent="0.3">
      <c r="A1821" s="1258"/>
      <c r="B1821" s="1259"/>
      <c r="C1821" s="1260"/>
      <c r="D1821" s="1261"/>
      <c r="E1821" s="1261"/>
      <c r="H1821" s="1240" t="s">
        <v>583</v>
      </c>
      <c r="I1821" s="584">
        <f t="shared" ref="I1821:J1821" si="293">SUM(I1819:I1820)</f>
        <v>0</v>
      </c>
      <c r="J1821" s="584">
        <f t="shared" si="293"/>
        <v>0</v>
      </c>
      <c r="K1821" s="970">
        <f>SUM(K1819:K1820)</f>
        <v>0</v>
      </c>
      <c r="L1821" s="1229">
        <f>SUM(L1809:L1820)</f>
        <v>0</v>
      </c>
      <c r="M1821" s="1229">
        <f>SUM(M1809:M1820)</f>
        <v>0</v>
      </c>
      <c r="N1821" s="584"/>
      <c r="O1821" s="320"/>
      <c r="P1821" s="586">
        <f>SUM(P1809:P1820)</f>
        <v>0</v>
      </c>
      <c r="Q1821" s="792">
        <f>SUM(Q1809:Q1820)</f>
        <v>0</v>
      </c>
      <c r="R1821" s="792">
        <f>SUM(R1809:R1820)</f>
        <v>0</v>
      </c>
      <c r="S1821" s="792">
        <f>Séjours!C42</f>
        <v>0</v>
      </c>
      <c r="T1821" s="792" t="e">
        <f>Séjours!D42</f>
        <v>#DIV/0!</v>
      </c>
      <c r="U1821" s="792">
        <f>Séjours!E42</f>
        <v>0</v>
      </c>
      <c r="V1821" s="792">
        <f>Séjours!C60</f>
        <v>0</v>
      </c>
      <c r="W1821" s="792" t="e">
        <f>Séjours!D60</f>
        <v>#DIV/0!</v>
      </c>
      <c r="X1821" s="792">
        <f>Séjours!E60</f>
        <v>0</v>
      </c>
      <c r="Y1821" s="792">
        <f>Séjours!C36</f>
        <v>0</v>
      </c>
      <c r="Z1821" s="792" t="e">
        <f>Séjours!D36</f>
        <v>#DIV/0!</v>
      </c>
      <c r="AA1821" s="792">
        <f>Séjours!E36</f>
        <v>0</v>
      </c>
      <c r="AB1821" s="792">
        <f>Séjours!C66</f>
        <v>0</v>
      </c>
      <c r="AC1821" s="792" t="e">
        <f>Séjours!D66</f>
        <v>#DIV/0!</v>
      </c>
      <c r="AD1821" s="792">
        <f>Séjours!E66</f>
        <v>0</v>
      </c>
      <c r="AE1821" s="792">
        <f>Séjours!C74</f>
        <v>0</v>
      </c>
      <c r="AF1821" s="792" t="e">
        <f>Séjours!D74</f>
        <v>#DIV/0!</v>
      </c>
      <c r="AG1821" s="792">
        <f>Séjours!E74</f>
        <v>0</v>
      </c>
    </row>
    <row r="1822" spans="1:33" outlineLevel="1" x14ac:dyDescent="0.25">
      <c r="A1822" s="1258"/>
      <c r="B1822" s="1259"/>
      <c r="C1822" s="1260"/>
      <c r="D1822" s="1261"/>
      <c r="E1822" s="1261"/>
    </row>
    <row r="1823" spans="1:33" outlineLevel="1" x14ac:dyDescent="0.25">
      <c r="A1823" s="1258"/>
      <c r="B1823" s="1259"/>
      <c r="C1823" s="1260"/>
      <c r="D1823" s="1261"/>
      <c r="E1823" s="1261"/>
    </row>
    <row r="1824" spans="1:33" outlineLevel="1" x14ac:dyDescent="0.25">
      <c r="A1824" s="1258"/>
      <c r="B1824" s="1259"/>
      <c r="C1824" s="1260"/>
      <c r="D1824" s="1261"/>
      <c r="E1824" s="1261"/>
    </row>
    <row r="1825" spans="1:24" outlineLevel="1" x14ac:dyDescent="0.25">
      <c r="A1825" s="1257"/>
      <c r="B1825" s="1257"/>
      <c r="C1825" s="1257"/>
      <c r="D1825" s="1257"/>
      <c r="E1825" s="1257"/>
      <c r="H1825" s="83" t="s">
        <v>329</v>
      </c>
      <c r="I1825" s="83" t="s">
        <v>311</v>
      </c>
      <c r="J1825" s="83" t="s">
        <v>312</v>
      </c>
      <c r="K1825" s="83" t="s">
        <v>313</v>
      </c>
    </row>
    <row r="1826" spans="1:24" outlineLevel="1" x14ac:dyDescent="0.25">
      <c r="A1826" s="1257"/>
      <c r="B1826" s="1257"/>
      <c r="C1826" s="1257"/>
      <c r="D1826" s="1257"/>
      <c r="E1826" s="1257"/>
      <c r="H1826" s="83" t="s">
        <v>310</v>
      </c>
      <c r="I1826" s="173">
        <f>Q1821+R1821-S1821-V1821</f>
        <v>0</v>
      </c>
      <c r="J1826" s="205"/>
      <c r="K1826" s="205">
        <f>I1826*J1826</f>
        <v>0</v>
      </c>
    </row>
    <row r="1827" spans="1:24" outlineLevel="1" x14ac:dyDescent="0.25">
      <c r="A1827" s="1257"/>
      <c r="B1827" s="1257"/>
      <c r="C1827" s="1257"/>
      <c r="D1827" s="1257"/>
      <c r="E1827" s="1257"/>
      <c r="H1827" s="83" t="s">
        <v>314</v>
      </c>
      <c r="I1827" s="205">
        <f>Y1821</f>
        <v>0</v>
      </c>
      <c r="J1827" s="205"/>
      <c r="K1827" s="205">
        <f>I1827*J1827</f>
        <v>0</v>
      </c>
    </row>
    <row r="1828" spans="1:24" outlineLevel="1" x14ac:dyDescent="0.25">
      <c r="A1828" s="1257"/>
      <c r="B1828" s="1257"/>
      <c r="C1828" s="1257"/>
      <c r="D1828" s="1257"/>
      <c r="E1828" s="1257"/>
      <c r="H1828" s="83" t="s">
        <v>315</v>
      </c>
      <c r="I1828" s="205">
        <f>AB1821</f>
        <v>0</v>
      </c>
      <c r="J1828" s="205"/>
      <c r="K1828" s="205">
        <f>I1828*J1828</f>
        <v>0</v>
      </c>
    </row>
    <row r="1829" spans="1:24" outlineLevel="1" x14ac:dyDescent="0.25">
      <c r="A1829" s="1257"/>
      <c r="B1829" s="1257"/>
      <c r="C1829" s="1257"/>
      <c r="D1829" s="1257"/>
      <c r="E1829" s="1257"/>
      <c r="H1829" s="83" t="s">
        <v>316</v>
      </c>
      <c r="I1829" s="205">
        <f>AE1821</f>
        <v>0</v>
      </c>
      <c r="J1829" s="205"/>
      <c r="K1829" s="205">
        <f>I1829*J1829</f>
        <v>0</v>
      </c>
    </row>
    <row r="1830" spans="1:24" outlineLevel="1" x14ac:dyDescent="0.25">
      <c r="A1830" s="1257"/>
      <c r="B1830" s="1257"/>
      <c r="C1830" s="1257"/>
      <c r="D1830" s="1257"/>
      <c r="E1830" s="1257"/>
      <c r="H1830" s="83" t="s">
        <v>469</v>
      </c>
      <c r="I1830" s="205"/>
      <c r="J1830" s="205"/>
      <c r="K1830" s="205">
        <f>I1830*J1830</f>
        <v>0</v>
      </c>
      <c r="M1830" s="914" t="s">
        <v>522</v>
      </c>
      <c r="N1830" s="183">
        <f>'SITE 15'!N1150</f>
        <v>0</v>
      </c>
      <c r="P1830" s="100"/>
      <c r="Q1830" s="102"/>
    </row>
    <row r="1831" spans="1:24" outlineLevel="1" x14ac:dyDescent="0.25">
      <c r="A1831" s="1257"/>
      <c r="B1831" s="1257"/>
      <c r="C1831" s="1257"/>
      <c r="D1831" s="1257"/>
      <c r="E1831" s="1257"/>
      <c r="H1831" s="83" t="s">
        <v>525</v>
      </c>
      <c r="I1831" s="205"/>
      <c r="J1831" s="205"/>
      <c r="K1831" s="205">
        <f>N1831-N1830</f>
        <v>0</v>
      </c>
      <c r="M1831" s="914" t="s">
        <v>523</v>
      </c>
      <c r="N1831" s="183">
        <f>P1823</f>
        <v>0</v>
      </c>
      <c r="O1831" s="183" t="s">
        <v>317</v>
      </c>
      <c r="P1831" s="183" t="s">
        <v>526</v>
      </c>
      <c r="Q1831" s="102"/>
    </row>
    <row r="1832" spans="1:24" outlineLevel="1" x14ac:dyDescent="0.25">
      <c r="A1832" s="1257"/>
      <c r="B1832" s="1257"/>
      <c r="C1832" s="1257"/>
      <c r="D1832" s="1257"/>
      <c r="E1832" s="1257"/>
      <c r="H1832" s="2200" t="s">
        <v>1044</v>
      </c>
      <c r="I1832" s="183"/>
      <c r="J1832" s="183"/>
      <c r="K1832" s="183">
        <f>L1832</f>
        <v>0</v>
      </c>
      <c r="L1832" s="183">
        <f>-'ANALYSE BT'!F7</f>
        <v>0</v>
      </c>
      <c r="M1832" s="914" t="s">
        <v>526</v>
      </c>
      <c r="N1832" s="183" t="e">
        <f>(N1831/O1832)*P1832</f>
        <v>#DIV/0!</v>
      </c>
      <c r="O1832" s="183"/>
      <c r="P1832" s="183"/>
      <c r="Q1832" s="102"/>
    </row>
    <row r="1833" spans="1:24" outlineLevel="1" x14ac:dyDescent="0.25">
      <c r="A1833" s="1257"/>
      <c r="B1833" s="1257"/>
      <c r="C1833" s="1257"/>
      <c r="D1833" s="1257"/>
      <c r="E1833" s="1257"/>
      <c r="H1833" s="83" t="s">
        <v>338</v>
      </c>
      <c r="I1833" s="205"/>
      <c r="J1833" s="205"/>
      <c r="K1833" s="205"/>
      <c r="M1833" s="100"/>
      <c r="N1833" s="100"/>
      <c r="O1833" s="100"/>
      <c r="P1833" s="100"/>
      <c r="Q1833" s="102"/>
    </row>
    <row r="1834" spans="1:24" outlineLevel="1" x14ac:dyDescent="0.25">
      <c r="A1834" s="1257"/>
      <c r="B1834" s="1257"/>
      <c r="C1834" s="1257"/>
      <c r="D1834" s="1257"/>
      <c r="E1834" s="1257"/>
      <c r="H1834" s="83" t="s">
        <v>516</v>
      </c>
      <c r="I1834" s="205"/>
      <c r="J1834" s="205"/>
      <c r="K1834" s="205"/>
      <c r="M1834" s="100"/>
      <c r="N1834" s="100"/>
      <c r="O1834" s="100"/>
      <c r="P1834" s="100"/>
      <c r="Q1834" s="102"/>
    </row>
    <row r="1835" spans="1:24" outlineLevel="1" x14ac:dyDescent="0.25">
      <c r="A1835" s="1257"/>
      <c r="B1835" s="1257"/>
      <c r="C1835" s="1257"/>
      <c r="D1835" s="1257"/>
      <c r="E1835" s="1257"/>
      <c r="H1835" s="83" t="s">
        <v>318</v>
      </c>
      <c r="I1835" s="205"/>
      <c r="J1835" s="205"/>
      <c r="K1835" s="205"/>
      <c r="M1835" s="100"/>
      <c r="N1835" s="100"/>
      <c r="O1835" s="100"/>
      <c r="P1835" s="100"/>
      <c r="Q1835" s="102"/>
    </row>
    <row r="1836" spans="1:24" outlineLevel="1" x14ac:dyDescent="0.25">
      <c r="A1836" s="1257"/>
      <c r="B1836" s="1257"/>
      <c r="C1836" s="1257"/>
      <c r="D1836" s="1257"/>
      <c r="E1836" s="1257"/>
      <c r="H1836" s="83" t="s">
        <v>319</v>
      </c>
      <c r="I1836" s="205"/>
      <c r="J1836" s="205"/>
      <c r="K1836" s="205"/>
      <c r="M1836" s="2165" t="s">
        <v>1025</v>
      </c>
      <c r="N1836" s="2166">
        <f>Séjours!N95</f>
        <v>0</v>
      </c>
      <c r="O1836" s="100"/>
      <c r="P1836" s="100"/>
      <c r="Q1836" s="102"/>
    </row>
    <row r="1837" spans="1:24" outlineLevel="1" x14ac:dyDescent="0.25">
      <c r="A1837" s="1257"/>
      <c r="B1837" s="1257"/>
      <c r="C1837" s="1257"/>
      <c r="D1837" s="1257"/>
      <c r="E1837" s="1257"/>
      <c r="H1837" s="83" t="s">
        <v>320</v>
      </c>
      <c r="I1837" s="205"/>
      <c r="J1837" s="205"/>
      <c r="K1837" s="205"/>
      <c r="M1837" s="2165" t="s">
        <v>1057</v>
      </c>
      <c r="N1837" s="2166">
        <f>N1836+K1832</f>
        <v>0</v>
      </c>
      <c r="O1837" s="100"/>
      <c r="P1837" s="100"/>
      <c r="Q1837" s="102"/>
    </row>
    <row r="1838" spans="1:24" outlineLevel="1" x14ac:dyDescent="0.25">
      <c r="A1838" s="1257"/>
      <c r="B1838" s="1257"/>
      <c r="C1838" s="1257"/>
      <c r="D1838" s="1257"/>
      <c r="E1838" s="1257"/>
      <c r="H1838" s="83" t="s">
        <v>14</v>
      </c>
      <c r="I1838" s="205"/>
      <c r="J1838" s="205"/>
      <c r="K1838" s="205">
        <f>SUM(K1826:K1837)</f>
        <v>0</v>
      </c>
      <c r="M1838" s="919"/>
      <c r="N1838" s="919"/>
      <c r="O1838" s="919"/>
      <c r="P1838" s="100"/>
      <c r="Q1838" s="102"/>
    </row>
    <row r="1839" spans="1:24" ht="21" outlineLevel="1" x14ac:dyDescent="0.25">
      <c r="A1839" s="2700" t="s">
        <v>290</v>
      </c>
      <c r="B1839" s="2700"/>
      <c r="C1839" s="1262"/>
      <c r="D1839" s="1262"/>
      <c r="E1839" s="1263"/>
    </row>
    <row r="1840" spans="1:24" ht="145.19999999999999" outlineLevel="1" x14ac:dyDescent="0.25">
      <c r="A1840" s="82" t="s">
        <v>330</v>
      </c>
      <c r="B1840" s="82" t="s">
        <v>331</v>
      </c>
      <c r="C1840" s="83" t="s">
        <v>326</v>
      </c>
      <c r="D1840" s="83" t="s">
        <v>327</v>
      </c>
      <c r="E1840" s="1264"/>
      <c r="F1840" s="2196" t="s">
        <v>1037</v>
      </c>
      <c r="H1840" s="83" t="s">
        <v>322</v>
      </c>
      <c r="I1840" s="2185" t="s">
        <v>1034</v>
      </c>
      <c r="J1840" s="83" t="s">
        <v>326</v>
      </c>
      <c r="K1840" s="83" t="s">
        <v>327</v>
      </c>
      <c r="L1840" s="83" t="s">
        <v>352</v>
      </c>
      <c r="M1840" s="211" t="s">
        <v>350</v>
      </c>
      <c r="N1840" s="83" t="s">
        <v>328</v>
      </c>
      <c r="O1840" s="211" t="s">
        <v>351</v>
      </c>
      <c r="P1840" s="83" t="s">
        <v>337</v>
      </c>
      <c r="Q1840" s="102"/>
      <c r="R1840" s="82" t="s">
        <v>485</v>
      </c>
      <c r="S1840" s="82" t="s">
        <v>486</v>
      </c>
      <c r="T1840" s="82" t="s">
        <v>487</v>
      </c>
      <c r="U1840" s="82" t="s">
        <v>488</v>
      </c>
      <c r="V1840" s="82" t="s">
        <v>489</v>
      </c>
      <c r="W1840" s="82" t="s">
        <v>490</v>
      </c>
      <c r="X1840" s="82" t="s">
        <v>491</v>
      </c>
    </row>
    <row r="1841" spans="1:24" ht="26.4" outlineLevel="1" x14ac:dyDescent="0.25">
      <c r="A1841" s="82"/>
      <c r="B1841" s="82"/>
      <c r="C1841" s="82" t="e">
        <f>A1841/B1841</f>
        <v>#DIV/0!</v>
      </c>
      <c r="D1841" s="82" t="e">
        <f>C1841*14</f>
        <v>#DIV/0!</v>
      </c>
      <c r="E1841" s="1261"/>
      <c r="F1841" s="2194">
        <f>I1807</f>
        <v>0</v>
      </c>
      <c r="H1841" s="2220" t="s">
        <v>1056</v>
      </c>
      <c r="I1841" s="103">
        <f>I1807-N1836</f>
        <v>0</v>
      </c>
      <c r="J1841" s="103"/>
      <c r="K1841" s="103"/>
      <c r="L1841" s="207"/>
      <c r="M1841" s="84"/>
      <c r="N1841" s="84"/>
      <c r="O1841" s="84"/>
      <c r="P1841" s="83"/>
      <c r="Q1841" s="102"/>
      <c r="R1841" s="886" t="s">
        <v>642</v>
      </c>
      <c r="S1841" s="885" t="s">
        <v>492</v>
      </c>
      <c r="T1841" s="885"/>
      <c r="U1841" s="885"/>
      <c r="V1841" s="885"/>
      <c r="W1841" s="885"/>
      <c r="X1841" s="885"/>
    </row>
    <row r="1842" spans="1:24" ht="26.4" outlineLevel="1" x14ac:dyDescent="0.25">
      <c r="A1842" s="1257"/>
      <c r="B1842" s="1257"/>
      <c r="C1842" s="1257"/>
      <c r="D1842" s="1257"/>
      <c r="E1842" s="1257"/>
      <c r="F1842" s="2195">
        <f>F1841-K1838</f>
        <v>0</v>
      </c>
      <c r="H1842" s="2220" t="s">
        <v>1055</v>
      </c>
      <c r="I1842" s="103">
        <f>I1841-K1838+K1832</f>
        <v>0</v>
      </c>
      <c r="J1842" s="103"/>
      <c r="K1842" s="103"/>
      <c r="L1842" s="207"/>
      <c r="M1842" s="84"/>
      <c r="N1842" s="84"/>
      <c r="O1842" s="84"/>
      <c r="P1842" s="83"/>
      <c r="Q1842" s="102"/>
      <c r="R1842" s="886" t="s">
        <v>642</v>
      </c>
      <c r="S1842" s="885" t="s">
        <v>21</v>
      </c>
      <c r="T1842" s="885"/>
      <c r="U1842" s="885"/>
      <c r="V1842" s="885"/>
      <c r="W1842" s="885"/>
      <c r="X1842" s="885"/>
    </row>
    <row r="1843" spans="1:24" outlineLevel="1" x14ac:dyDescent="0.25">
      <c r="A1843" s="1257"/>
      <c r="B1843" s="1257"/>
      <c r="C1843" s="1257"/>
      <c r="D1843" s="1257"/>
      <c r="E1843" s="1257"/>
      <c r="H1843" s="83" t="s">
        <v>336</v>
      </c>
      <c r="I1843" s="83"/>
      <c r="J1843" s="210"/>
      <c r="K1843" s="83"/>
      <c r="L1843" s="83"/>
      <c r="M1843" s="83"/>
      <c r="N1843" s="83"/>
      <c r="O1843" s="83"/>
      <c r="P1843" s="83"/>
      <c r="Q1843" s="102"/>
      <c r="R1843" s="886" t="s">
        <v>642</v>
      </c>
      <c r="S1843" s="885" t="s">
        <v>316</v>
      </c>
      <c r="T1843" s="885"/>
      <c r="U1843" s="885"/>
      <c r="V1843" s="885"/>
      <c r="W1843" s="885"/>
      <c r="X1843" s="885"/>
    </row>
    <row r="1844" spans="1:24" outlineLevel="1" x14ac:dyDescent="0.25">
      <c r="A1844" s="1257"/>
      <c r="B1844" s="1257"/>
      <c r="C1844" s="1257"/>
      <c r="D1844" s="1257"/>
      <c r="E1844" s="1257"/>
      <c r="Q1844" s="102"/>
      <c r="R1844" s="886" t="s">
        <v>642</v>
      </c>
      <c r="S1844" s="885" t="s">
        <v>315</v>
      </c>
      <c r="T1844" s="885"/>
      <c r="U1844" s="885"/>
      <c r="V1844" s="885"/>
      <c r="W1844" s="885"/>
      <c r="X1844" s="885"/>
    </row>
    <row r="1845" spans="1:24" outlineLevel="1" x14ac:dyDescent="0.25">
      <c r="A1845" s="1257"/>
      <c r="B1845" s="1257"/>
      <c r="C1845" s="1257"/>
      <c r="D1845" s="1257"/>
      <c r="E1845" s="1257"/>
      <c r="Q1845" s="102"/>
      <c r="R1845" s="102"/>
    </row>
    <row r="1846" spans="1:24" ht="66" outlineLevel="1" x14ac:dyDescent="0.25">
      <c r="A1846" s="1257"/>
      <c r="B1846" s="1257"/>
      <c r="C1846" s="1265"/>
      <c r="D1846" s="1265"/>
      <c r="E1846" s="1265"/>
      <c r="F1846" s="2685" t="s">
        <v>409</v>
      </c>
      <c r="G1846" s="2686"/>
      <c r="H1846" s="2686"/>
      <c r="I1846" s="778" t="s">
        <v>323</v>
      </c>
      <c r="J1846" s="777" t="s">
        <v>326</v>
      </c>
      <c r="K1846" s="777" t="s">
        <v>327</v>
      </c>
      <c r="Q1846" s="102"/>
      <c r="R1846" s="102"/>
    </row>
    <row r="1847" spans="1:24" outlineLevel="1" x14ac:dyDescent="0.25">
      <c r="A1847" s="1257"/>
      <c r="B1847" s="1257"/>
      <c r="C1847" s="1257"/>
      <c r="D1847" s="1257"/>
      <c r="E1847" s="1257"/>
      <c r="F1847" s="2687">
        <f>J1843</f>
        <v>0</v>
      </c>
      <c r="G1847" s="2689" t="s">
        <v>408</v>
      </c>
      <c r="H1847" s="779" t="s">
        <v>325</v>
      </c>
      <c r="I1847" s="781">
        <f>I1841</f>
        <v>0</v>
      </c>
      <c r="J1847" s="781" t="e">
        <f>I1847/N1823</f>
        <v>#DIV/0!</v>
      </c>
      <c r="K1847" s="781" t="e">
        <f>J1847*8</f>
        <v>#DIV/0!</v>
      </c>
      <c r="Q1847" s="102"/>
      <c r="R1847" s="102"/>
    </row>
    <row r="1848" spans="1:24" outlineLevel="1" x14ac:dyDescent="0.25">
      <c r="A1848" s="1257"/>
      <c r="B1848" s="1257"/>
      <c r="C1848" s="1257"/>
      <c r="D1848" s="1257"/>
      <c r="E1848" s="1257"/>
      <c r="F1848" s="2687"/>
      <c r="G1848" s="2689"/>
      <c r="H1848" s="779" t="s">
        <v>482</v>
      </c>
      <c r="I1848" s="781"/>
      <c r="J1848" s="781"/>
      <c r="K1848" s="781"/>
      <c r="Q1848" s="102"/>
      <c r="R1848" s="102"/>
    </row>
    <row r="1849" spans="1:24" outlineLevel="1" x14ac:dyDescent="0.25">
      <c r="A1849" s="1257"/>
      <c r="B1849" s="1257"/>
      <c r="C1849" s="1257"/>
      <c r="D1849" s="1257"/>
      <c r="E1849" s="1257"/>
      <c r="F1849" s="2687"/>
      <c r="G1849" s="2689"/>
      <c r="H1849" s="779" t="s">
        <v>529</v>
      </c>
      <c r="I1849" s="183"/>
      <c r="J1849" s="781"/>
      <c r="K1849" s="781"/>
      <c r="Q1849" s="102"/>
      <c r="R1849" s="102"/>
    </row>
    <row r="1850" spans="1:24" outlineLevel="1" x14ac:dyDescent="0.25">
      <c r="A1850" s="1257"/>
      <c r="B1850" s="1257"/>
      <c r="C1850" s="1257"/>
      <c r="D1850" s="1257"/>
      <c r="E1850" s="1257"/>
      <c r="F1850" s="2687"/>
      <c r="G1850" s="2689"/>
      <c r="H1850" s="779" t="s">
        <v>460</v>
      </c>
      <c r="I1850" s="781"/>
      <c r="J1850" s="781"/>
      <c r="K1850" s="781"/>
      <c r="Q1850" s="102"/>
      <c r="R1850" s="102"/>
    </row>
    <row r="1851" spans="1:24" outlineLevel="1" x14ac:dyDescent="0.25">
      <c r="A1851" s="1257"/>
      <c r="B1851" s="1257"/>
      <c r="C1851" s="1257"/>
      <c r="D1851" s="1257"/>
      <c r="E1851" s="1257"/>
      <c r="F1851" s="2688"/>
      <c r="G1851" s="2690"/>
      <c r="H1851" s="777" t="s">
        <v>324</v>
      </c>
      <c r="I1851" s="780" t="e">
        <f>C1841*N1823+(C1841*F1847*N1823)+I1849</f>
        <v>#DIV/0!</v>
      </c>
      <c r="J1851" s="781" t="e">
        <f>I1851/N1823</f>
        <v>#DIV/0!</v>
      </c>
      <c r="K1851" s="781" t="e">
        <f>J1851*8</f>
        <v>#DIV/0!</v>
      </c>
      <c r="Q1851" s="102"/>
      <c r="R1851" s="102"/>
    </row>
    <row r="1852" spans="1:24" outlineLevel="1" x14ac:dyDescent="0.25">
      <c r="A1852" s="1257"/>
      <c r="B1852" s="1257"/>
      <c r="C1852" s="1257"/>
      <c r="D1852" s="1257"/>
      <c r="E1852" s="1257"/>
      <c r="F1852" s="2688"/>
      <c r="G1852" s="2690"/>
      <c r="H1852" s="777" t="s">
        <v>336</v>
      </c>
      <c r="I1852" s="782" t="e">
        <f>(I1851-A1841)/A1841</f>
        <v>#DIV/0!</v>
      </c>
      <c r="J1852" s="782" t="e">
        <f>(J1851-C1841)/C1841</f>
        <v>#DIV/0!</v>
      </c>
      <c r="K1852" s="214"/>
      <c r="Q1852" s="102"/>
      <c r="R1852" s="102"/>
    </row>
    <row r="1853" spans="1:24" outlineLevel="1" x14ac:dyDescent="0.25">
      <c r="A1853" s="1257"/>
      <c r="B1853" s="1257"/>
      <c r="C1853" s="1257"/>
      <c r="D1853" s="1257"/>
      <c r="E1853" s="1257"/>
    </row>
    <row r="1854" spans="1:24" outlineLevel="1" x14ac:dyDescent="0.25">
      <c r="A1854" s="1257"/>
      <c r="B1854" s="1257"/>
      <c r="C1854" s="1257"/>
      <c r="D1854" s="1257"/>
      <c r="E1854" s="1257"/>
    </row>
    <row r="1855" spans="1:24" outlineLevel="1" x14ac:dyDescent="0.25">
      <c r="A1855" s="1257"/>
      <c r="B1855" s="1257"/>
      <c r="C1855" s="1257"/>
      <c r="D1855" s="1257"/>
      <c r="E1855" s="1257"/>
    </row>
    <row r="1856" spans="1:24" outlineLevel="1" x14ac:dyDescent="0.25">
      <c r="A1856" s="1257"/>
      <c r="B1856" s="1257"/>
      <c r="C1856" s="1257"/>
      <c r="D1856" s="1257"/>
      <c r="E1856" s="1257"/>
    </row>
    <row r="1857" spans="1:38" ht="13.8" outlineLevel="1" thickBot="1" x14ac:dyDescent="0.3">
      <c r="A1857" s="1266"/>
      <c r="B1857" s="1266"/>
      <c r="C1857" s="1266"/>
      <c r="D1857" s="1266"/>
      <c r="E1857" s="1266"/>
      <c r="F1857" s="1245"/>
      <c r="G1857" s="1245"/>
      <c r="H1857" s="1246"/>
      <c r="I1857" s="1246"/>
      <c r="J1857" s="1246"/>
      <c r="K1857" s="1246"/>
      <c r="L1857" s="1246"/>
      <c r="M1857" s="1246"/>
      <c r="N1857" s="1246"/>
      <c r="O1857" s="1246"/>
      <c r="P1857" s="1246"/>
      <c r="Q1857" s="1245"/>
      <c r="R1857" s="1245"/>
      <c r="S1857" s="1245"/>
      <c r="T1857" s="1245"/>
      <c r="U1857" s="1245"/>
      <c r="V1857" s="1245"/>
      <c r="W1857" s="1245"/>
      <c r="X1857" s="1245"/>
      <c r="Y1857" s="1245"/>
      <c r="Z1857" s="1245"/>
      <c r="AA1857" s="1245"/>
      <c r="AB1857" s="1245"/>
      <c r="AC1857" s="1245"/>
      <c r="AD1857" s="1245"/>
      <c r="AE1857" s="1245"/>
      <c r="AF1857" s="1245"/>
      <c r="AG1857" s="1245"/>
      <c r="AH1857" s="1245"/>
    </row>
    <row r="1858" spans="1:38" ht="18" outlineLevel="1" thickTop="1" x14ac:dyDescent="0.25">
      <c r="A1858" s="1267"/>
      <c r="B1858" s="1267"/>
      <c r="C1858" s="1267"/>
      <c r="D1858" s="1267"/>
      <c r="E1858" s="1267"/>
      <c r="F1858" s="828"/>
      <c r="G1858" s="828"/>
      <c r="H1858" s="829"/>
      <c r="I1858" s="830"/>
      <c r="J1858" s="830"/>
      <c r="K1858" s="830"/>
      <c r="L1858" s="830"/>
      <c r="M1858" s="830"/>
      <c r="N1858" s="830"/>
      <c r="O1858" s="830"/>
      <c r="P1858" s="830"/>
      <c r="Q1858" s="828"/>
      <c r="R1858" s="828"/>
      <c r="S1858" s="828"/>
      <c r="T1858" s="828"/>
      <c r="U1858" s="828"/>
      <c r="V1858" s="828"/>
      <c r="W1858" s="828"/>
      <c r="X1858" s="828"/>
      <c r="Y1858" s="828"/>
      <c r="Z1858" s="828"/>
      <c r="AA1858" s="828"/>
      <c r="AB1858" s="828"/>
      <c r="AC1858" s="828"/>
      <c r="AD1858" s="828"/>
      <c r="AE1858" s="828"/>
      <c r="AF1858" s="828"/>
      <c r="AG1858" s="828"/>
    </row>
    <row r="1859" spans="1:38" ht="31.5" customHeight="1" outlineLevel="1" x14ac:dyDescent="0.25">
      <c r="A1859" s="1257"/>
      <c r="B1859" s="1257"/>
      <c r="C1859" s="1257"/>
      <c r="D1859" s="1257"/>
      <c r="E1859" s="1257"/>
      <c r="H1859" s="831"/>
      <c r="S1859" s="2683" t="s">
        <v>679</v>
      </c>
      <c r="T1859" s="2669" t="s">
        <v>651</v>
      </c>
      <c r="U1859" s="2669"/>
      <c r="V1859" s="82">
        <v>1</v>
      </c>
    </row>
    <row r="1860" spans="1:38" ht="33" customHeight="1" outlineLevel="1" x14ac:dyDescent="0.25">
      <c r="A1860" s="1257"/>
      <c r="B1860" s="1257"/>
      <c r="C1860" s="1257"/>
      <c r="D1860" s="1257"/>
      <c r="E1860" s="1257"/>
      <c r="H1860" s="831"/>
      <c r="S1860" s="2684"/>
      <c r="T1860" s="2670" t="s">
        <v>680</v>
      </c>
      <c r="U1860" s="2670"/>
      <c r="V1860" s="1354">
        <v>1</v>
      </c>
      <c r="W1860" s="838"/>
    </row>
    <row r="1861" spans="1:38" ht="28.05" customHeight="1" outlineLevel="1" x14ac:dyDescent="0.25">
      <c r="A1861" s="2713" t="s">
        <v>639</v>
      </c>
      <c r="B1861" s="2713"/>
      <c r="C1861" s="2713"/>
      <c r="D1861" s="2713"/>
      <c r="E1861" s="2713"/>
      <c r="H1861" s="831"/>
    </row>
    <row r="1862" spans="1:38" ht="17.399999999999999" outlineLevel="1" x14ac:dyDescent="0.25">
      <c r="A1862" s="1258"/>
      <c r="B1862" s="1259"/>
      <c r="C1862" s="1260"/>
      <c r="D1862" s="1261"/>
      <c r="E1862" s="1261"/>
      <c r="H1862" s="831"/>
    </row>
    <row r="1863" spans="1:38" ht="140.25" customHeight="1" outlineLevel="1" x14ac:dyDescent="0.25">
      <c r="A1863" s="2714" t="str">
        <f>$A$2</f>
        <v>ANALYSE</v>
      </c>
      <c r="B1863" s="2714"/>
      <c r="C1863" s="1256">
        <f>$C$2</f>
        <v>0</v>
      </c>
      <c r="D1863" s="1257"/>
      <c r="E1863" s="1257"/>
      <c r="H1863" s="1255" t="s">
        <v>641</v>
      </c>
      <c r="I1863" s="1353" t="str">
        <f>'Autre action jeunes'!B6</f>
        <v xml:space="preserve">Nombre de jeunes directement impliqué </v>
      </c>
      <c r="J1863" s="1353" t="str">
        <f>'Autre action jeunes'!C6</f>
        <v xml:space="preserve">Nombre d'animateurs </v>
      </c>
      <c r="K1863" s="1353" t="str">
        <f>'Autre action jeunes'!D6</f>
        <v xml:space="preserve">Nombre d'heures moyen de face à face par animateur </v>
      </c>
      <c r="L1863" s="1353" t="str">
        <f>'Autre action jeunes'!E6</f>
        <v>Nombre d'heures animation total</v>
      </c>
      <c r="M1863" s="1353" t="str">
        <f>'Autre action jeunes'!F6</f>
        <v>Total de bénéficiaires tout public</v>
      </c>
      <c r="N1863" s="1353" t="str">
        <f>'Autre action jeunes'!G6</f>
        <v>dont Total de jeunes bénéficiaires</v>
      </c>
      <c r="O1863" s="915" t="s">
        <v>286</v>
      </c>
      <c r="P1863" s="915" t="s">
        <v>285</v>
      </c>
      <c r="Q1863" s="915" t="s">
        <v>284</v>
      </c>
      <c r="R1863" s="915" t="s">
        <v>468</v>
      </c>
      <c r="S1863" s="915" t="s">
        <v>287</v>
      </c>
      <c r="T1863" s="915" t="s">
        <v>298</v>
      </c>
      <c r="U1863" s="1407" t="s">
        <v>689</v>
      </c>
      <c r="V1863" s="1252" t="s">
        <v>291</v>
      </c>
      <c r="W1863" s="1252" t="s">
        <v>292</v>
      </c>
      <c r="X1863" s="1253" t="s">
        <v>293</v>
      </c>
      <c r="Y1863" s="1253" t="s">
        <v>299</v>
      </c>
      <c r="Z1863" s="1253" t="s">
        <v>300</v>
      </c>
      <c r="AA1863" s="1253" t="s">
        <v>294</v>
      </c>
      <c r="AB1863" s="1253" t="s">
        <v>301</v>
      </c>
      <c r="AC1863" s="1253" t="s">
        <v>302</v>
      </c>
      <c r="AD1863" s="1253" t="s">
        <v>296</v>
      </c>
      <c r="AE1863" s="1253" t="s">
        <v>303</v>
      </c>
      <c r="AF1863" s="1253" t="s">
        <v>304</v>
      </c>
      <c r="AG1863" s="1253" t="s">
        <v>297</v>
      </c>
      <c r="AH1863" s="1253" t="s">
        <v>305</v>
      </c>
      <c r="AI1863" s="1253" t="s">
        <v>306</v>
      </c>
      <c r="AJ1863" s="1253" t="s">
        <v>295</v>
      </c>
      <c r="AK1863" s="1253" t="s">
        <v>307</v>
      </c>
      <c r="AL1863" s="1253" t="s">
        <v>308</v>
      </c>
    </row>
    <row r="1864" spans="1:38" ht="17.399999999999999" outlineLevel="1" x14ac:dyDescent="0.25">
      <c r="A1864" s="2715" t="str">
        <f>$A$8</f>
        <v>ASSOCIATION</v>
      </c>
      <c r="B1864" s="2715"/>
      <c r="C1864" s="2715"/>
      <c r="D1864" s="2715"/>
      <c r="E1864" s="2715"/>
      <c r="H1864" s="1251" t="s">
        <v>635</v>
      </c>
      <c r="I1864" s="1249">
        <f>'Autre action jeunes'!B7</f>
        <v>0</v>
      </c>
      <c r="J1864" s="1249">
        <f>'Autre action jeunes'!C7</f>
        <v>0</v>
      </c>
      <c r="K1864" s="1249">
        <f>'Autre action jeunes'!D7</f>
        <v>0</v>
      </c>
      <c r="L1864" s="1249">
        <f>'Autre action jeunes'!E7</f>
        <v>0</v>
      </c>
      <c r="M1864" s="1249">
        <f>'Autre action jeunes'!F7</f>
        <v>0</v>
      </c>
      <c r="N1864" s="1249">
        <f>'Autre action jeunes'!G7</f>
        <v>0</v>
      </c>
      <c r="O1864" s="1283">
        <f>'Autre action jeunes'!O87</f>
        <v>0</v>
      </c>
      <c r="P1864" s="1248">
        <f>'Autre action jeunes'!O111</f>
        <v>0</v>
      </c>
      <c r="Q1864" s="1248">
        <f>'Autre action jeunes'!O68</f>
        <v>0</v>
      </c>
      <c r="R1864" s="1248"/>
      <c r="S1864" s="1248">
        <f>'Autre action jeunes'!O68-'Autre action jeunes'!O50</f>
        <v>0</v>
      </c>
      <c r="T1864" s="1248">
        <f>'Autre action jeunes'!O68-'Autre action jeunes'!O50+'Autre action jeunes'!O57</f>
        <v>0</v>
      </c>
      <c r="U1864" s="1408">
        <f>'Autre action jeunes'!O75</f>
        <v>0</v>
      </c>
      <c r="V1864" s="1352"/>
      <c r="W1864" s="1355"/>
      <c r="X1864" s="1250">
        <f>'Autre action jeunes'!C25</f>
        <v>0</v>
      </c>
      <c r="Y1864" s="1250" t="e">
        <f>'Autre action jeunes'!D25</f>
        <v>#DIV/0!</v>
      </c>
      <c r="Z1864" s="1250">
        <f>'Autre action jeunes'!E25</f>
        <v>0</v>
      </c>
      <c r="AA1864" s="1250">
        <f>'Autre action jeunes'!C43</f>
        <v>0</v>
      </c>
      <c r="AB1864" s="1250" t="e">
        <f>'Autre action jeunes'!D43</f>
        <v>#DIV/0!</v>
      </c>
      <c r="AC1864" s="1250">
        <f>'Autre action jeunes'!E43</f>
        <v>0</v>
      </c>
      <c r="AD1864" s="1250">
        <f>'Autre action jeunes'!C19</f>
        <v>0</v>
      </c>
      <c r="AE1864" s="1250" t="e">
        <f>'Autre action jeunes'!D19</f>
        <v>#DIV/0!</v>
      </c>
      <c r="AF1864" s="1250">
        <f>'Autre action jeunes'!E19</f>
        <v>0</v>
      </c>
      <c r="AG1864" s="1250">
        <f>'Autre action jeunes'!C49</f>
        <v>0</v>
      </c>
      <c r="AH1864" s="1250" t="e">
        <f>'Autre action jeunes'!D49</f>
        <v>#DIV/0!</v>
      </c>
      <c r="AI1864" s="1250">
        <f>'Autre action jeunes'!E49</f>
        <v>0</v>
      </c>
      <c r="AJ1864" s="1250">
        <f>'Autre action jeunes'!C57</f>
        <v>0</v>
      </c>
      <c r="AK1864" s="1250" t="e">
        <f>'Autre action jeunes'!D57</f>
        <v>#DIV/0!</v>
      </c>
      <c r="AL1864" s="1250">
        <f>'Autre action jeunes'!E57</f>
        <v>0</v>
      </c>
    </row>
    <row r="1865" spans="1:38" ht="17.399999999999999" outlineLevel="1" x14ac:dyDescent="0.25">
      <c r="A1865" s="1259"/>
      <c r="B1865" s="1259"/>
      <c r="C1865" s="1259"/>
      <c r="D1865" s="1261"/>
      <c r="E1865" s="1261"/>
      <c r="H1865" s="1251" t="s">
        <v>636</v>
      </c>
      <c r="I1865" s="1249">
        <f>'Autre action jeunes'!B120</f>
        <v>0</v>
      </c>
      <c r="J1865" s="1249">
        <f>'Autre action jeunes'!C120</f>
        <v>0</v>
      </c>
      <c r="K1865" s="1249">
        <f>'Autre action jeunes'!D120</f>
        <v>0</v>
      </c>
      <c r="L1865" s="1249">
        <f>'Autre action jeunes'!E120</f>
        <v>0</v>
      </c>
      <c r="M1865" s="1249">
        <f>'Autre action jeunes'!F120</f>
        <v>0</v>
      </c>
      <c r="N1865" s="1249">
        <f>'Autre action jeunes'!G120</f>
        <v>0</v>
      </c>
      <c r="O1865" s="1283">
        <f>'Autre action jeunes'!O200</f>
        <v>0</v>
      </c>
      <c r="P1865" s="1248">
        <f>'Autre action jeunes'!O224</f>
        <v>0</v>
      </c>
      <c r="Q1865" s="1248">
        <f>'Autre action jeunes'!O181</f>
        <v>0</v>
      </c>
      <c r="R1865" s="1249"/>
      <c r="S1865" s="1248">
        <f>'Autre action jeunes'!O181-'Autre action jeunes'!O163</f>
        <v>0</v>
      </c>
      <c r="T1865" s="1248">
        <f>'Autre action jeunes'!O181-'Autre action jeunes'!O163+'Autre action jeunes'!O170</f>
        <v>0</v>
      </c>
      <c r="U1865" s="1408">
        <f>'Autre action jeunes'!O188</f>
        <v>0</v>
      </c>
      <c r="V1865" s="1352"/>
      <c r="W1865" s="1355"/>
      <c r="X1865" s="1250">
        <f>'Autre action jeunes'!C138</f>
        <v>0</v>
      </c>
      <c r="Y1865" s="1250" t="e">
        <f>'Autre action jeunes'!D138</f>
        <v>#DIV/0!</v>
      </c>
      <c r="Z1865" s="1250">
        <f>'Autre action jeunes'!E138</f>
        <v>0</v>
      </c>
      <c r="AA1865" s="1250">
        <f>'Autre action jeunes'!C156</f>
        <v>0</v>
      </c>
      <c r="AB1865" s="1250" t="e">
        <f>'Autre action jeunes'!D156</f>
        <v>#DIV/0!</v>
      </c>
      <c r="AC1865" s="1250">
        <f>'Autre action jeunes'!E156</f>
        <v>0</v>
      </c>
      <c r="AD1865" s="1250">
        <f>'Autre action jeunes'!C132</f>
        <v>0</v>
      </c>
      <c r="AE1865" s="1250" t="e">
        <f>'Autre action jeunes'!D132</f>
        <v>#DIV/0!</v>
      </c>
      <c r="AF1865" s="1250">
        <f>'Autre action jeunes'!E132</f>
        <v>0</v>
      </c>
      <c r="AG1865" s="1250">
        <f>'Autre action jeunes'!C162</f>
        <v>0</v>
      </c>
      <c r="AH1865" s="1250" t="e">
        <f>'Autre action jeunes'!D162</f>
        <v>#DIV/0!</v>
      </c>
      <c r="AI1865" s="1250">
        <f>'Autre action jeunes'!E162</f>
        <v>0</v>
      </c>
      <c r="AJ1865" s="1250">
        <f>'Autre action jeunes'!C170</f>
        <v>0</v>
      </c>
      <c r="AK1865" s="1250" t="e">
        <f>'Autre action jeunes'!D170</f>
        <v>#DIV/0!</v>
      </c>
      <c r="AL1865" s="1250">
        <f>'Autre action jeunes'!E170</f>
        <v>0</v>
      </c>
    </row>
    <row r="1866" spans="1:38" ht="17.399999999999999" outlineLevel="1" x14ac:dyDescent="0.25">
      <c r="A1866" s="1258"/>
      <c r="B1866" s="1259"/>
      <c r="C1866" s="1259"/>
      <c r="D1866" s="1261"/>
      <c r="E1866" s="1261"/>
      <c r="H1866" s="1251" t="s">
        <v>637</v>
      </c>
      <c r="I1866" s="1249">
        <f>'Autre action jeunes'!B233</f>
        <v>0</v>
      </c>
      <c r="J1866" s="1249">
        <f>'Autre action jeunes'!C233</f>
        <v>0</v>
      </c>
      <c r="K1866" s="1249">
        <f>'Autre action jeunes'!D233</f>
        <v>0</v>
      </c>
      <c r="L1866" s="1249">
        <f>'Autre action jeunes'!E233</f>
        <v>0</v>
      </c>
      <c r="M1866" s="1249">
        <f>'Autre action jeunes'!F233</f>
        <v>0</v>
      </c>
      <c r="N1866" s="1249">
        <f>'Autre action jeunes'!G233</f>
        <v>0</v>
      </c>
      <c r="O1866" s="1283">
        <f>'Autre action jeunes'!O313</f>
        <v>0</v>
      </c>
      <c r="P1866" s="1248">
        <f>'Autre action jeunes'!O337</f>
        <v>0</v>
      </c>
      <c r="Q1866" s="1248">
        <f>'Autre action jeunes'!O294</f>
        <v>0</v>
      </c>
      <c r="R1866" s="1249"/>
      <c r="S1866" s="1248">
        <f>'Autre action jeunes'!O294-'Autre action jeunes'!O276</f>
        <v>0</v>
      </c>
      <c r="T1866" s="1248">
        <f>'Autre action jeunes'!O294-'Autre action jeunes'!O276+'Autre action jeunes'!O283</f>
        <v>0</v>
      </c>
      <c r="U1866" s="1408">
        <f>'Autre action jeunes'!O301</f>
        <v>0</v>
      </c>
      <c r="V1866" s="1352"/>
      <c r="W1866" s="1355"/>
      <c r="X1866" s="1250">
        <f>'Autre action jeunes'!C251</f>
        <v>0</v>
      </c>
      <c r="Y1866" s="1250" t="e">
        <f>'Autre action jeunes'!D251</f>
        <v>#DIV/0!</v>
      </c>
      <c r="Z1866" s="1250">
        <f>'Autre action jeunes'!E251</f>
        <v>0</v>
      </c>
      <c r="AA1866" s="1250">
        <f>'Autre action jeunes'!C269</f>
        <v>0</v>
      </c>
      <c r="AB1866" s="1250" t="e">
        <f>'Autre action jeunes'!D269</f>
        <v>#DIV/0!</v>
      </c>
      <c r="AC1866" s="1250">
        <f>'Autre action jeunes'!E269</f>
        <v>0</v>
      </c>
      <c r="AD1866" s="1250">
        <f>'Autre action jeunes'!C245</f>
        <v>0</v>
      </c>
      <c r="AE1866" s="1250" t="e">
        <f>'Autre action jeunes'!D245</f>
        <v>#DIV/0!</v>
      </c>
      <c r="AF1866" s="1250">
        <f>'Autre action jeunes'!E245</f>
        <v>0</v>
      </c>
      <c r="AG1866" s="1250">
        <f>'Autre action jeunes'!C275</f>
        <v>0</v>
      </c>
      <c r="AH1866" s="1250" t="e">
        <f>'Autre action jeunes'!D275</f>
        <v>#DIV/0!</v>
      </c>
      <c r="AI1866" s="1250">
        <f>'Autre action jeunes'!E275</f>
        <v>0</v>
      </c>
      <c r="AJ1866" s="1250">
        <f>'Autre action jeunes'!C283</f>
        <v>0</v>
      </c>
      <c r="AK1866" s="1250" t="e">
        <f>'Autre action jeunes'!D283</f>
        <v>#DIV/0!</v>
      </c>
      <c r="AL1866" s="1250">
        <f>'Autre action jeunes'!E283</f>
        <v>0</v>
      </c>
    </row>
    <row r="1867" spans="1:38" ht="17.399999999999999" outlineLevel="1" x14ac:dyDescent="0.25">
      <c r="A1867" s="1258"/>
      <c r="B1867" s="1259"/>
      <c r="C1867" s="1259"/>
      <c r="D1867" s="1261"/>
      <c r="E1867" s="1261"/>
      <c r="H1867" s="1251" t="s">
        <v>638</v>
      </c>
      <c r="I1867" s="1249">
        <f>'Autre action jeunes'!B346</f>
        <v>0</v>
      </c>
      <c r="J1867" s="1249">
        <f>'Autre action jeunes'!C346</f>
        <v>0</v>
      </c>
      <c r="K1867" s="1249">
        <f>'Autre action jeunes'!D346</f>
        <v>0</v>
      </c>
      <c r="L1867" s="1249">
        <f>'Autre action jeunes'!E346</f>
        <v>0</v>
      </c>
      <c r="M1867" s="1249">
        <f>'Autre action jeunes'!F346</f>
        <v>0</v>
      </c>
      <c r="N1867" s="1249">
        <f>'Autre action jeunes'!G346</f>
        <v>0</v>
      </c>
      <c r="O1867" s="1283">
        <f>'Autre action jeunes'!O426</f>
        <v>0</v>
      </c>
      <c r="P1867" s="1248">
        <f>'Autre action jeunes'!O450</f>
        <v>0</v>
      </c>
      <c r="Q1867" s="1248">
        <f>'Autre action jeunes'!O407</f>
        <v>0</v>
      </c>
      <c r="R1867" s="1249"/>
      <c r="S1867" s="1248">
        <f>'Autre action jeunes'!O407-'Autre action jeunes'!O389</f>
        <v>0</v>
      </c>
      <c r="T1867" s="1248">
        <f>'Autre action jeunes'!O407-'Autre action jeunes'!O389+'Autre action jeunes'!O396</f>
        <v>0</v>
      </c>
      <c r="U1867" s="1408">
        <f>'Autre action jeunes'!O414</f>
        <v>0</v>
      </c>
      <c r="V1867" s="1352"/>
      <c r="W1867" s="1355"/>
      <c r="X1867" s="1250">
        <f>'Autre action jeunes'!C364</f>
        <v>0</v>
      </c>
      <c r="Y1867" s="1250" t="e">
        <f>'Autre action jeunes'!D364</f>
        <v>#DIV/0!</v>
      </c>
      <c r="Z1867" s="1250">
        <f>'Autre action jeunes'!E364</f>
        <v>0</v>
      </c>
      <c r="AA1867" s="1250">
        <f>'Autre action jeunes'!C382</f>
        <v>0</v>
      </c>
      <c r="AB1867" s="1250" t="e">
        <f>'Autre action jeunes'!D382</f>
        <v>#DIV/0!</v>
      </c>
      <c r="AC1867" s="1250">
        <f>'Autre action jeunes'!E382</f>
        <v>0</v>
      </c>
      <c r="AD1867" s="1250">
        <f>'Autre action jeunes'!C358</f>
        <v>0</v>
      </c>
      <c r="AE1867" s="1250" t="e">
        <f>'Autre action jeunes'!D358</f>
        <v>#DIV/0!</v>
      </c>
      <c r="AF1867" s="1250">
        <f>'Autre action jeunes'!E358</f>
        <v>0</v>
      </c>
      <c r="AG1867" s="1250">
        <f>'Autre action jeunes'!C388</f>
        <v>0</v>
      </c>
      <c r="AH1867" s="1250" t="e">
        <f>'Autre action jeunes'!D388</f>
        <v>#DIV/0!</v>
      </c>
      <c r="AI1867" s="1250">
        <f>'Autre action jeunes'!E388</f>
        <v>0</v>
      </c>
      <c r="AJ1867" s="1250">
        <f>'Autre action jeunes'!C396</f>
        <v>0</v>
      </c>
      <c r="AK1867" s="1250" t="e">
        <f>'Autre action jeunes'!D396</f>
        <v>#DIV/0!</v>
      </c>
      <c r="AL1867" s="1250">
        <f>'Autre action jeunes'!E396</f>
        <v>0</v>
      </c>
    </row>
    <row r="1868" spans="1:38" ht="17.399999999999999" outlineLevel="1" x14ac:dyDescent="0.25">
      <c r="A1868" s="1258"/>
      <c r="B1868" s="1259"/>
      <c r="C1868" s="1259"/>
      <c r="D1868" s="1261"/>
      <c r="E1868" s="1261"/>
      <c r="H1868" s="1251" t="s">
        <v>640</v>
      </c>
      <c r="I1868" s="1249">
        <f>'Autre action jeunes'!B459</f>
        <v>0</v>
      </c>
      <c r="J1868" s="1249">
        <f>'Autre action jeunes'!C459</f>
        <v>0</v>
      </c>
      <c r="K1868" s="1249">
        <f>'Autre action jeunes'!D459</f>
        <v>0</v>
      </c>
      <c r="L1868" s="1249">
        <f>'Autre action jeunes'!E459</f>
        <v>0</v>
      </c>
      <c r="M1868" s="1249">
        <f>'Autre action jeunes'!F459</f>
        <v>0</v>
      </c>
      <c r="N1868" s="1249">
        <f>'Autre action jeunes'!G459</f>
        <v>0</v>
      </c>
      <c r="O1868" s="1283">
        <f>'Autre action jeunes'!O539</f>
        <v>0</v>
      </c>
      <c r="P1868" s="1248">
        <f>'Autre action jeunes'!O563</f>
        <v>0</v>
      </c>
      <c r="Q1868" s="1248">
        <f>'Autre action jeunes'!O520</f>
        <v>0</v>
      </c>
      <c r="R1868" s="1249"/>
      <c r="S1868" s="1248">
        <f>'Autre action jeunes'!O520-'Autre action jeunes'!O502</f>
        <v>0</v>
      </c>
      <c r="T1868" s="1248">
        <f>'Autre action jeunes'!O520-'Autre action jeunes'!O502+'Autre action jeunes'!O507</f>
        <v>0</v>
      </c>
      <c r="U1868" s="1408">
        <f>'Autre action jeunes'!O527</f>
        <v>0</v>
      </c>
      <c r="V1868" s="1352"/>
      <c r="W1868" s="1355"/>
      <c r="X1868" s="1250">
        <f>'Autre action jeunes'!C477</f>
        <v>0</v>
      </c>
      <c r="Y1868" s="1250" t="e">
        <f>'Autre action jeunes'!D477</f>
        <v>#DIV/0!</v>
      </c>
      <c r="Z1868" s="1250">
        <f>'Autre action jeunes'!E477</f>
        <v>0</v>
      </c>
      <c r="AA1868" s="1250">
        <f>'Autre action jeunes'!C495</f>
        <v>0</v>
      </c>
      <c r="AB1868" s="1250" t="e">
        <f>'Autre action jeunes'!D495</f>
        <v>#DIV/0!</v>
      </c>
      <c r="AC1868" s="1250">
        <f>'Autre action jeunes'!E495</f>
        <v>0</v>
      </c>
      <c r="AD1868" s="1250">
        <f>'Autre action jeunes'!C471</f>
        <v>0</v>
      </c>
      <c r="AE1868" s="1250" t="e">
        <f>'Autre action jeunes'!D471</f>
        <v>#DIV/0!</v>
      </c>
      <c r="AF1868" s="1250">
        <f>'Autre action jeunes'!E471</f>
        <v>0</v>
      </c>
      <c r="AG1868" s="1250">
        <f>'Autre action jeunes'!C501</f>
        <v>0</v>
      </c>
      <c r="AH1868" s="1250" t="e">
        <f>'Autre action jeunes'!D501</f>
        <v>#DIV/0!</v>
      </c>
      <c r="AI1868" s="1250">
        <f>'Autre action jeunes'!E501</f>
        <v>0</v>
      </c>
      <c r="AJ1868" s="1250">
        <f>'Autre action jeunes'!C509</f>
        <v>0</v>
      </c>
      <c r="AK1868" s="1250" t="e">
        <f>'Autre action jeunes'!D509</f>
        <v>#DIV/0!</v>
      </c>
      <c r="AL1868" s="1250">
        <f>'Autre action jeunes'!E509</f>
        <v>0</v>
      </c>
    </row>
    <row r="1869" spans="1:38" ht="17.399999999999999" outlineLevel="1" x14ac:dyDescent="0.25">
      <c r="A1869" s="1268"/>
      <c r="B1869" s="1259"/>
      <c r="C1869" s="1259"/>
      <c r="D1869" s="1261"/>
      <c r="E1869" s="1261"/>
      <c r="H1869" s="1254" t="s">
        <v>14</v>
      </c>
      <c r="I1869" s="1273">
        <f>SUM(I1864:I1868)</f>
        <v>0</v>
      </c>
      <c r="J1869" s="1273">
        <f t="shared" ref="J1869:N1869" si="294">SUM(J1864:J1868)</f>
        <v>0</v>
      </c>
      <c r="K1869" s="1273">
        <f t="shared" si="294"/>
        <v>0</v>
      </c>
      <c r="L1869" s="1273">
        <f t="shared" si="294"/>
        <v>0</v>
      </c>
      <c r="M1869" s="1273">
        <f t="shared" si="294"/>
        <v>0</v>
      </c>
      <c r="N1869" s="1273">
        <f t="shared" si="294"/>
        <v>0</v>
      </c>
      <c r="O1869" s="1299">
        <f>SUM(O1864:O1868)</f>
        <v>0</v>
      </c>
      <c r="P1869" s="1299">
        <f t="shared" ref="P1869:Q1869" si="295">SUM(P1864:P1868)</f>
        <v>0</v>
      </c>
      <c r="Q1869" s="1299">
        <f t="shared" si="295"/>
        <v>0</v>
      </c>
      <c r="R1869" s="1273"/>
      <c r="S1869" s="1273"/>
      <c r="T1869" s="1273"/>
      <c r="U1869" s="1409">
        <f>SUM(U1864:U1868)</f>
        <v>0</v>
      </c>
      <c r="V1869" s="1273">
        <f>SUM(V1864:V1868)</f>
        <v>0</v>
      </c>
      <c r="W1869" s="1273">
        <f>SUM(W1864:W1868)</f>
        <v>0</v>
      </c>
      <c r="X1869" s="1273">
        <f>SUM(X1864:X1868)</f>
        <v>0</v>
      </c>
      <c r="Y1869" s="1273"/>
      <c r="Z1869" s="1273">
        <f t="shared" ref="Z1869:AL1869" si="296">SUM(Z1864:Z1868)</f>
        <v>0</v>
      </c>
      <c r="AA1869" s="1273">
        <f t="shared" si="296"/>
        <v>0</v>
      </c>
      <c r="AB1869" s="1273"/>
      <c r="AC1869" s="1273">
        <f t="shared" si="296"/>
        <v>0</v>
      </c>
      <c r="AD1869" s="1273">
        <f t="shared" si="296"/>
        <v>0</v>
      </c>
      <c r="AE1869" s="1273"/>
      <c r="AF1869" s="1273">
        <f t="shared" si="296"/>
        <v>0</v>
      </c>
      <c r="AG1869" s="1273">
        <f t="shared" si="296"/>
        <v>0</v>
      </c>
      <c r="AH1869" s="1273"/>
      <c r="AI1869" s="1273">
        <f t="shared" si="296"/>
        <v>0</v>
      </c>
      <c r="AJ1869" s="1273">
        <f t="shared" si="296"/>
        <v>0</v>
      </c>
      <c r="AK1869" s="1273"/>
      <c r="AL1869" s="1273">
        <f t="shared" si="296"/>
        <v>0</v>
      </c>
    </row>
    <row r="1870" spans="1:38" outlineLevel="1" x14ac:dyDescent="0.25">
      <c r="A1870" s="1268"/>
      <c r="B1870" s="1259"/>
      <c r="C1870" s="1259"/>
      <c r="D1870" s="1261"/>
      <c r="E1870" s="1261"/>
    </row>
    <row r="1871" spans="1:38" ht="17.399999999999999" outlineLevel="1" x14ac:dyDescent="0.25">
      <c r="A1871" s="1268"/>
      <c r="B1871" s="1259"/>
      <c r="C1871" s="1259"/>
      <c r="D1871" s="1261"/>
      <c r="E1871" s="1261"/>
      <c r="H1871" s="831"/>
    </row>
    <row r="1872" spans="1:38" ht="17.399999999999999" outlineLevel="1" x14ac:dyDescent="0.25">
      <c r="A1872" s="1268"/>
      <c r="B1872" s="1259"/>
      <c r="C1872" s="1259"/>
      <c r="D1872" s="1261"/>
      <c r="E1872" s="1261"/>
      <c r="H1872" s="831"/>
    </row>
    <row r="1873" spans="1:24" outlineLevel="1" x14ac:dyDescent="0.25">
      <c r="A1873" s="1257"/>
      <c r="B1873" s="1257"/>
      <c r="C1873" s="1257"/>
      <c r="D1873" s="1257"/>
      <c r="E1873" s="1257"/>
      <c r="H1873" s="83" t="s">
        <v>329</v>
      </c>
      <c r="I1873" s="83" t="s">
        <v>311</v>
      </c>
      <c r="J1873" s="83" t="s">
        <v>312</v>
      </c>
      <c r="K1873" s="83" t="s">
        <v>313</v>
      </c>
    </row>
    <row r="1874" spans="1:24" outlineLevel="1" x14ac:dyDescent="0.25">
      <c r="A1874" s="1257"/>
      <c r="B1874" s="1257"/>
      <c r="C1874" s="1257"/>
      <c r="D1874" s="1257"/>
      <c r="E1874" s="1257"/>
      <c r="H1874" s="83" t="s">
        <v>310</v>
      </c>
      <c r="I1874" s="173"/>
      <c r="J1874" s="205"/>
      <c r="K1874" s="205">
        <f>I1874*J1874</f>
        <v>0</v>
      </c>
    </row>
    <row r="1875" spans="1:24" outlineLevel="1" x14ac:dyDescent="0.25">
      <c r="A1875" s="1257"/>
      <c r="B1875" s="1257"/>
      <c r="C1875" s="1257"/>
      <c r="D1875" s="1257"/>
      <c r="E1875" s="1257"/>
      <c r="H1875" s="83" t="s">
        <v>314</v>
      </c>
      <c r="I1875" s="205">
        <f>AD1869</f>
        <v>0</v>
      </c>
      <c r="J1875" s="205"/>
      <c r="K1875" s="205">
        <f>I1875*J1875</f>
        <v>0</v>
      </c>
    </row>
    <row r="1876" spans="1:24" outlineLevel="1" x14ac:dyDescent="0.25">
      <c r="A1876" s="1257"/>
      <c r="B1876" s="1257"/>
      <c r="C1876" s="1257"/>
      <c r="D1876" s="1257"/>
      <c r="E1876" s="1257"/>
      <c r="H1876" s="83" t="s">
        <v>315</v>
      </c>
      <c r="I1876" s="205">
        <f>AG1869</f>
        <v>0</v>
      </c>
      <c r="J1876" s="205"/>
      <c r="K1876" s="205">
        <f>I1876*J1876</f>
        <v>0</v>
      </c>
    </row>
    <row r="1877" spans="1:24" outlineLevel="1" x14ac:dyDescent="0.25">
      <c r="A1877" s="1257"/>
      <c r="B1877" s="1257"/>
      <c r="C1877" s="1257"/>
      <c r="D1877" s="1257"/>
      <c r="E1877" s="1257"/>
      <c r="H1877" s="83" t="s">
        <v>316</v>
      </c>
      <c r="I1877" s="205">
        <f>AJ1869</f>
        <v>0</v>
      </c>
      <c r="J1877" s="205"/>
      <c r="K1877" s="205">
        <f>I1877*J1877</f>
        <v>0</v>
      </c>
    </row>
    <row r="1878" spans="1:24" outlineLevel="1" x14ac:dyDescent="0.25">
      <c r="A1878" s="1257"/>
      <c r="B1878" s="1257"/>
      <c r="C1878" s="1257"/>
      <c r="D1878" s="1257"/>
      <c r="E1878" s="1257"/>
      <c r="H1878" s="83" t="s">
        <v>469</v>
      </c>
      <c r="I1878" s="205"/>
      <c r="J1878" s="205"/>
      <c r="K1878" s="205">
        <f>I1878*J1878</f>
        <v>0</v>
      </c>
      <c r="M1878" s="914" t="s">
        <v>522</v>
      </c>
      <c r="N1878" s="183">
        <f>'Autre action jeunes'!N527</f>
        <v>0</v>
      </c>
      <c r="P1878" s="100"/>
      <c r="Q1878" s="102"/>
    </row>
    <row r="1879" spans="1:24" outlineLevel="1" x14ac:dyDescent="0.25">
      <c r="A1879" s="1257"/>
      <c r="B1879" s="1257"/>
      <c r="C1879" s="1257"/>
      <c r="D1879" s="1257"/>
      <c r="E1879" s="1257"/>
      <c r="H1879" s="83" t="s">
        <v>525</v>
      </c>
      <c r="I1879" s="205"/>
      <c r="J1879" s="205"/>
      <c r="K1879" s="205">
        <f>N1879-N1878</f>
        <v>0</v>
      </c>
      <c r="M1879" s="914" t="s">
        <v>523</v>
      </c>
      <c r="N1879" s="183">
        <f>U1869</f>
        <v>0</v>
      </c>
      <c r="O1879" s="183" t="s">
        <v>317</v>
      </c>
      <c r="P1879" s="183" t="s">
        <v>526</v>
      </c>
      <c r="Q1879" s="102"/>
    </row>
    <row r="1880" spans="1:24" outlineLevel="1" x14ac:dyDescent="0.25">
      <c r="A1880" s="1257"/>
      <c r="B1880" s="1257"/>
      <c r="C1880" s="1257"/>
      <c r="D1880" s="1257"/>
      <c r="E1880" s="1257"/>
      <c r="H1880" s="83" t="s">
        <v>528</v>
      </c>
      <c r="I1880" s="183"/>
      <c r="J1880" s="183"/>
      <c r="K1880" s="183"/>
      <c r="M1880" s="914" t="s">
        <v>526</v>
      </c>
      <c r="N1880" s="183" t="e">
        <f>(N1879/O1880)*P1880</f>
        <v>#DIV/0!</v>
      </c>
      <c r="O1880" s="183"/>
      <c r="P1880" s="183"/>
      <c r="Q1880" s="102"/>
    </row>
    <row r="1881" spans="1:24" outlineLevel="1" x14ac:dyDescent="0.25">
      <c r="A1881" s="1257"/>
      <c r="B1881" s="1257"/>
      <c r="C1881" s="1257"/>
      <c r="D1881" s="1257"/>
      <c r="E1881" s="1257"/>
      <c r="H1881" s="83" t="s">
        <v>338</v>
      </c>
      <c r="I1881" s="205"/>
      <c r="J1881" s="205"/>
      <c r="K1881" s="205"/>
      <c r="M1881" s="100"/>
      <c r="N1881" s="100"/>
      <c r="O1881" s="100"/>
      <c r="P1881" s="100"/>
      <c r="Q1881" s="102"/>
    </row>
    <row r="1882" spans="1:24" outlineLevel="1" x14ac:dyDescent="0.25">
      <c r="A1882" s="1257"/>
      <c r="B1882" s="1257"/>
      <c r="C1882" s="1257"/>
      <c r="D1882" s="1257"/>
      <c r="E1882" s="1257"/>
      <c r="H1882" s="83" t="s">
        <v>516</v>
      </c>
      <c r="I1882" s="205"/>
      <c r="J1882" s="205"/>
      <c r="K1882" s="205"/>
      <c r="M1882" s="100"/>
      <c r="N1882" s="100"/>
      <c r="O1882" s="100"/>
      <c r="P1882" s="100"/>
      <c r="Q1882" s="102"/>
    </row>
    <row r="1883" spans="1:24" outlineLevel="1" x14ac:dyDescent="0.25">
      <c r="A1883" s="1257"/>
      <c r="B1883" s="1257"/>
      <c r="C1883" s="1257"/>
      <c r="D1883" s="1257"/>
      <c r="E1883" s="1257"/>
      <c r="H1883" s="83" t="s">
        <v>318</v>
      </c>
      <c r="I1883" s="205"/>
      <c r="J1883" s="205"/>
      <c r="K1883" s="205"/>
      <c r="M1883" s="2165" t="s">
        <v>1025</v>
      </c>
      <c r="N1883" s="2166">
        <f>'Autre action jeunes'!N641</f>
        <v>0</v>
      </c>
      <c r="O1883" s="100"/>
      <c r="P1883" s="100"/>
      <c r="Q1883" s="102"/>
    </row>
    <row r="1884" spans="1:24" outlineLevel="1" x14ac:dyDescent="0.25">
      <c r="A1884" s="1257"/>
      <c r="B1884" s="1257"/>
      <c r="C1884" s="1257"/>
      <c r="D1884" s="1257"/>
      <c r="E1884" s="1257"/>
      <c r="H1884" s="83" t="s">
        <v>319</v>
      </c>
      <c r="I1884" s="205"/>
      <c r="J1884" s="205"/>
      <c r="K1884" s="205"/>
      <c r="M1884" s="100"/>
      <c r="N1884" s="100"/>
      <c r="O1884" s="100"/>
      <c r="P1884" s="100"/>
      <c r="Q1884" s="102"/>
    </row>
    <row r="1885" spans="1:24" outlineLevel="1" x14ac:dyDescent="0.25">
      <c r="A1885" s="1257"/>
      <c r="B1885" s="1257"/>
      <c r="C1885" s="1257"/>
      <c r="D1885" s="1257"/>
      <c r="E1885" s="1257"/>
      <c r="H1885" s="83" t="s">
        <v>320</v>
      </c>
      <c r="I1885" s="205"/>
      <c r="J1885" s="205"/>
      <c r="K1885" s="205"/>
      <c r="M1885" s="100"/>
      <c r="N1885" s="100"/>
      <c r="O1885" s="100"/>
      <c r="P1885" s="100"/>
      <c r="Q1885" s="102"/>
    </row>
    <row r="1886" spans="1:24" outlineLevel="1" x14ac:dyDescent="0.25">
      <c r="A1886" s="1257"/>
      <c r="B1886" s="1257"/>
      <c r="C1886" s="1257"/>
      <c r="D1886" s="1257"/>
      <c r="E1886" s="1257"/>
      <c r="H1886" s="83" t="s">
        <v>14</v>
      </c>
      <c r="I1886" s="205"/>
      <c r="J1886" s="205"/>
      <c r="K1886" s="205">
        <f>SUM(K1874:K1885)</f>
        <v>0</v>
      </c>
      <c r="M1886" s="100"/>
      <c r="N1886" s="100"/>
      <c r="O1886" s="919"/>
      <c r="P1886" s="100"/>
      <c r="Q1886" s="102"/>
    </row>
    <row r="1887" spans="1:24" ht="21" outlineLevel="1" x14ac:dyDescent="0.25">
      <c r="A1887" s="2700" t="s">
        <v>290</v>
      </c>
      <c r="B1887" s="2700"/>
      <c r="C1887" s="1262"/>
      <c r="D1887" s="1262"/>
      <c r="E1887" s="1263"/>
    </row>
    <row r="1888" spans="1:24" ht="145.19999999999999" outlineLevel="1" x14ac:dyDescent="0.25">
      <c r="A1888" s="82" t="s">
        <v>330</v>
      </c>
      <c r="B1888" s="82" t="s">
        <v>331</v>
      </c>
      <c r="C1888" s="83" t="s">
        <v>326</v>
      </c>
      <c r="D1888" s="83" t="s">
        <v>327</v>
      </c>
      <c r="E1888" s="1264"/>
      <c r="F1888" s="2196" t="s">
        <v>1037</v>
      </c>
      <c r="H1888" s="83" t="s">
        <v>322</v>
      </c>
      <c r="I1888" s="83" t="s">
        <v>1034</v>
      </c>
      <c r="J1888" s="83" t="s">
        <v>326</v>
      </c>
      <c r="K1888" s="83" t="s">
        <v>327</v>
      </c>
      <c r="L1888" s="83" t="s">
        <v>352</v>
      </c>
      <c r="M1888" s="211" t="s">
        <v>350</v>
      </c>
      <c r="N1888" s="83" t="s">
        <v>328</v>
      </c>
      <c r="O1888" s="211" t="s">
        <v>351</v>
      </c>
      <c r="P1888" s="83" t="s">
        <v>337</v>
      </c>
      <c r="Q1888" s="102"/>
      <c r="R1888" s="82" t="s">
        <v>485</v>
      </c>
      <c r="S1888" s="82" t="s">
        <v>486</v>
      </c>
      <c r="T1888" s="82" t="s">
        <v>487</v>
      </c>
      <c r="U1888" s="82" t="s">
        <v>488</v>
      </c>
      <c r="V1888" s="82" t="s">
        <v>489</v>
      </c>
      <c r="W1888" s="82" t="s">
        <v>490</v>
      </c>
      <c r="X1888" s="82" t="s">
        <v>491</v>
      </c>
    </row>
    <row r="1889" spans="1:24" ht="39.6" outlineLevel="1" x14ac:dyDescent="0.25">
      <c r="A1889" s="82"/>
      <c r="B1889" s="82"/>
      <c r="C1889" s="82" t="e">
        <f>A1889/B1889</f>
        <v>#DIV/0!</v>
      </c>
      <c r="D1889" s="82" t="e">
        <f>C1889*14</f>
        <v>#DIV/0!</v>
      </c>
      <c r="E1889" s="1261"/>
      <c r="F1889" s="2194">
        <f>O1869</f>
        <v>0</v>
      </c>
      <c r="H1889" s="83" t="s">
        <v>1035</v>
      </c>
      <c r="I1889" s="103">
        <f>O1869-N1883</f>
        <v>0</v>
      </c>
      <c r="J1889" s="103" t="e">
        <f>I1889/(L1869)</f>
        <v>#DIV/0!</v>
      </c>
      <c r="K1889" s="103"/>
      <c r="L1889" s="207"/>
      <c r="M1889" s="84"/>
      <c r="N1889" s="84"/>
      <c r="O1889" s="84"/>
      <c r="P1889" s="83"/>
      <c r="Q1889" s="102"/>
      <c r="R1889" s="886" t="s">
        <v>641</v>
      </c>
      <c r="S1889" s="885" t="s">
        <v>492</v>
      </c>
      <c r="T1889" s="885"/>
      <c r="U1889" s="885"/>
      <c r="V1889" s="885"/>
      <c r="W1889" s="885"/>
      <c r="X1889" s="885"/>
    </row>
    <row r="1890" spans="1:24" ht="28.5" customHeight="1" outlineLevel="1" x14ac:dyDescent="0.25">
      <c r="A1890" s="1257"/>
      <c r="B1890" s="1257"/>
      <c r="C1890" s="1257"/>
      <c r="D1890" s="1257"/>
      <c r="E1890" s="1257"/>
      <c r="F1890" s="2195">
        <f>I1890-(I1889-F1889)</f>
        <v>0</v>
      </c>
      <c r="H1890" s="83" t="s">
        <v>1036</v>
      </c>
      <c r="I1890" s="103">
        <f>I1889-K1886</f>
        <v>0</v>
      </c>
      <c r="J1890" s="209" t="e">
        <f>I1890/(L1869)</f>
        <v>#DIV/0!</v>
      </c>
      <c r="K1890" s="103"/>
      <c r="L1890" s="207"/>
      <c r="M1890" s="84"/>
      <c r="N1890" s="84"/>
      <c r="O1890" s="84"/>
      <c r="P1890" s="83"/>
      <c r="Q1890" s="102"/>
      <c r="R1890" s="886" t="s">
        <v>641</v>
      </c>
      <c r="S1890" s="885" t="s">
        <v>21</v>
      </c>
      <c r="T1890" s="885"/>
      <c r="U1890" s="885"/>
      <c r="V1890" s="885"/>
      <c r="W1890" s="885"/>
      <c r="X1890" s="885"/>
    </row>
    <row r="1891" spans="1:24" ht="28.5" customHeight="1" outlineLevel="1" x14ac:dyDescent="0.25">
      <c r="A1891" s="1257"/>
      <c r="B1891" s="1257"/>
      <c r="C1891" s="1257"/>
      <c r="D1891" s="1257"/>
      <c r="E1891" s="1257"/>
      <c r="H1891" s="83" t="s">
        <v>336</v>
      </c>
      <c r="I1891" s="83"/>
      <c r="J1891" s="210" t="e">
        <f>(J1890-C1889)/C1889</f>
        <v>#DIV/0!</v>
      </c>
      <c r="K1891" s="83"/>
      <c r="L1891" s="83"/>
      <c r="M1891" s="83"/>
      <c r="N1891" s="83"/>
      <c r="O1891" s="83"/>
      <c r="P1891" s="83"/>
      <c r="Q1891" s="102"/>
      <c r="R1891" s="886" t="s">
        <v>641</v>
      </c>
      <c r="S1891" s="885" t="s">
        <v>316</v>
      </c>
      <c r="T1891" s="885"/>
      <c r="U1891" s="885"/>
      <c r="V1891" s="885"/>
      <c r="W1891" s="885"/>
      <c r="X1891" s="885"/>
    </row>
    <row r="1892" spans="1:24" ht="28.5" customHeight="1" outlineLevel="1" x14ac:dyDescent="0.25">
      <c r="A1892" s="1257"/>
      <c r="B1892" s="1257"/>
      <c r="C1892" s="1257"/>
      <c r="D1892" s="1257"/>
      <c r="E1892" s="1257"/>
      <c r="Q1892" s="102"/>
      <c r="R1892" s="886" t="s">
        <v>641</v>
      </c>
      <c r="S1892" s="885" t="s">
        <v>315</v>
      </c>
      <c r="T1892" s="885"/>
      <c r="U1892" s="885"/>
      <c r="V1892" s="885"/>
      <c r="W1892" s="885"/>
      <c r="X1892" s="885"/>
    </row>
    <row r="1893" spans="1:24" outlineLevel="1" x14ac:dyDescent="0.25">
      <c r="A1893" s="1257"/>
      <c r="B1893" s="1257"/>
      <c r="C1893" s="1257"/>
      <c r="D1893" s="1257"/>
      <c r="E1893" s="1257"/>
      <c r="Q1893" s="102"/>
      <c r="R1893" s="102"/>
    </row>
    <row r="1894" spans="1:24" ht="66" outlineLevel="1" x14ac:dyDescent="0.25">
      <c r="A1894" s="1257"/>
      <c r="B1894" s="1257"/>
      <c r="C1894" s="1265"/>
      <c r="D1894" s="1265"/>
      <c r="E1894" s="1265"/>
      <c r="F1894" s="2685" t="s">
        <v>409</v>
      </c>
      <c r="G1894" s="2686"/>
      <c r="H1894" s="2686"/>
      <c r="I1894" s="778" t="s">
        <v>323</v>
      </c>
      <c r="J1894" s="777" t="s">
        <v>326</v>
      </c>
      <c r="K1894" s="777" t="s">
        <v>327</v>
      </c>
      <c r="Q1894" s="102"/>
      <c r="R1894" s="102"/>
    </row>
    <row r="1895" spans="1:24" outlineLevel="1" x14ac:dyDescent="0.25">
      <c r="A1895" s="1257"/>
      <c r="B1895" s="1257"/>
      <c r="C1895" s="1257"/>
      <c r="D1895" s="1257"/>
      <c r="E1895" s="1257"/>
      <c r="F1895" s="2687" t="e">
        <f>J1891</f>
        <v>#DIV/0!</v>
      </c>
      <c r="G1895" s="2689" t="s">
        <v>408</v>
      </c>
      <c r="H1895" s="779" t="s">
        <v>325</v>
      </c>
      <c r="I1895" s="781">
        <f>I1889</f>
        <v>0</v>
      </c>
      <c r="J1895" s="781" t="e">
        <f>I1895/N1871</f>
        <v>#DIV/0!</v>
      </c>
      <c r="K1895" s="781" t="e">
        <f>J1895*8</f>
        <v>#DIV/0!</v>
      </c>
      <c r="Q1895" s="102"/>
      <c r="R1895" s="102"/>
    </row>
    <row r="1896" spans="1:24" outlineLevel="1" x14ac:dyDescent="0.25">
      <c r="A1896" s="1257"/>
      <c r="B1896" s="1257"/>
      <c r="C1896" s="1257"/>
      <c r="D1896" s="1257"/>
      <c r="E1896" s="1257"/>
      <c r="F1896" s="2687"/>
      <c r="G1896" s="2689"/>
      <c r="H1896" s="779" t="s">
        <v>482</v>
      </c>
      <c r="I1896" s="781"/>
      <c r="J1896" s="781"/>
      <c r="K1896" s="781"/>
      <c r="Q1896" s="102"/>
      <c r="R1896" s="102"/>
    </row>
    <row r="1897" spans="1:24" outlineLevel="1" x14ac:dyDescent="0.25">
      <c r="A1897" s="1257"/>
      <c r="B1897" s="1257"/>
      <c r="C1897" s="1257"/>
      <c r="D1897" s="1257"/>
      <c r="E1897" s="1257"/>
      <c r="F1897" s="2687"/>
      <c r="G1897" s="2689"/>
      <c r="H1897" s="779" t="s">
        <v>529</v>
      </c>
      <c r="I1897" s="183"/>
      <c r="J1897" s="781"/>
      <c r="K1897" s="781"/>
      <c r="Q1897" s="102"/>
      <c r="R1897" s="102"/>
    </row>
    <row r="1898" spans="1:24" outlineLevel="1" x14ac:dyDescent="0.25">
      <c r="A1898" s="1257"/>
      <c r="B1898" s="1257"/>
      <c r="C1898" s="1257"/>
      <c r="D1898" s="1257"/>
      <c r="E1898" s="1257"/>
      <c r="F1898" s="2687"/>
      <c r="G1898" s="2689"/>
      <c r="H1898" s="779" t="s">
        <v>460</v>
      </c>
      <c r="I1898" s="781"/>
      <c r="J1898" s="781"/>
      <c r="K1898" s="781"/>
      <c r="Q1898" s="102"/>
      <c r="R1898" s="102"/>
    </row>
    <row r="1899" spans="1:24" outlineLevel="1" x14ac:dyDescent="0.25">
      <c r="A1899" s="1257"/>
      <c r="B1899" s="1257"/>
      <c r="C1899" s="1257"/>
      <c r="D1899" s="1257"/>
      <c r="E1899" s="1257"/>
      <c r="F1899" s="2688"/>
      <c r="G1899" s="2690"/>
      <c r="H1899" s="777" t="s">
        <v>324</v>
      </c>
      <c r="I1899" s="780" t="e">
        <f>C1889*N1871+(C1889*F1895*N1871)+I1897</f>
        <v>#DIV/0!</v>
      </c>
      <c r="J1899" s="781" t="e">
        <f>I1899/N1871</f>
        <v>#DIV/0!</v>
      </c>
      <c r="K1899" s="781" t="e">
        <f>J1899*8</f>
        <v>#DIV/0!</v>
      </c>
      <c r="Q1899" s="102"/>
      <c r="R1899" s="102"/>
    </row>
    <row r="1900" spans="1:24" outlineLevel="1" x14ac:dyDescent="0.25">
      <c r="A1900" s="1257"/>
      <c r="B1900" s="1257"/>
      <c r="C1900" s="1257"/>
      <c r="D1900" s="1257"/>
      <c r="E1900" s="1257"/>
      <c r="F1900" s="2688"/>
      <c r="G1900" s="2690"/>
      <c r="H1900" s="777" t="s">
        <v>336</v>
      </c>
      <c r="I1900" s="782" t="e">
        <f>(I1899-A1889)/A1889</f>
        <v>#DIV/0!</v>
      </c>
      <c r="J1900" s="782" t="e">
        <f>(J1899-C1889)/C1889</f>
        <v>#DIV/0!</v>
      </c>
      <c r="K1900" s="214"/>
      <c r="Q1900" s="102"/>
      <c r="R1900" s="102"/>
    </row>
    <row r="1901" spans="1:24" outlineLevel="1" x14ac:dyDescent="0.25">
      <c r="A1901" s="1257"/>
      <c r="B1901" s="1257"/>
      <c r="C1901" s="1257"/>
      <c r="D1901" s="1257"/>
      <c r="E1901" s="1257"/>
    </row>
    <row r="1902" spans="1:24" outlineLevel="1" x14ac:dyDescent="0.25">
      <c r="A1902" s="1257"/>
      <c r="B1902" s="1257"/>
      <c r="C1902" s="1257"/>
      <c r="D1902" s="1257"/>
      <c r="E1902" s="1257"/>
    </row>
    <row r="1903" spans="1:24" outlineLevel="1" x14ac:dyDescent="0.25">
      <c r="A1903" s="1257"/>
      <c r="B1903" s="1257"/>
      <c r="C1903" s="1257"/>
      <c r="D1903" s="1257"/>
      <c r="E1903" s="1257"/>
    </row>
    <row r="1904" spans="1:24" outlineLevel="1" x14ac:dyDescent="0.25">
      <c r="A1904" s="1257"/>
      <c r="B1904" s="1257"/>
      <c r="C1904" s="1257"/>
      <c r="D1904" s="1257"/>
      <c r="E1904" s="1257"/>
    </row>
    <row r="1905" spans="1:34" outlineLevel="1" x14ac:dyDescent="0.25">
      <c r="A1905" s="1257"/>
      <c r="B1905" s="1257"/>
      <c r="C1905" s="1257"/>
      <c r="D1905" s="1257"/>
      <c r="E1905" s="1257"/>
    </row>
    <row r="1906" spans="1:34" outlineLevel="1" x14ac:dyDescent="0.25">
      <c r="A1906" s="1257"/>
      <c r="B1906" s="1257"/>
      <c r="C1906" s="1257"/>
      <c r="D1906" s="1257"/>
      <c r="E1906" s="1257"/>
    </row>
    <row r="1907" spans="1:34" outlineLevel="1" x14ac:dyDescent="0.25">
      <c r="A1907" s="1257"/>
      <c r="B1907" s="1257"/>
      <c r="C1907" s="1257"/>
      <c r="D1907" s="1257"/>
      <c r="E1907" s="1257"/>
    </row>
    <row r="1908" spans="1:34" outlineLevel="1" x14ac:dyDescent="0.25">
      <c r="A1908" s="1257"/>
      <c r="B1908" s="1257"/>
      <c r="C1908" s="1257"/>
      <c r="D1908" s="1257"/>
      <c r="E1908" s="1257"/>
    </row>
    <row r="1909" spans="1:34" outlineLevel="1" x14ac:dyDescent="0.25">
      <c r="A1909" s="1257"/>
      <c r="B1909" s="1257"/>
      <c r="C1909" s="1257"/>
      <c r="D1909" s="1257"/>
      <c r="E1909" s="1257"/>
    </row>
    <row r="1910" spans="1:34" outlineLevel="1" x14ac:dyDescent="0.25">
      <c r="A1910" s="1257"/>
      <c r="B1910" s="1257"/>
      <c r="C1910" s="1257"/>
      <c r="D1910" s="1257"/>
      <c r="E1910" s="1257"/>
    </row>
    <row r="1911" spans="1:34" outlineLevel="1" x14ac:dyDescent="0.25">
      <c r="A1911" s="1257"/>
      <c r="B1911" s="1257"/>
      <c r="C1911" s="1257"/>
      <c r="D1911" s="1257"/>
      <c r="E1911" s="1257"/>
    </row>
    <row r="1912" spans="1:34" outlineLevel="1" x14ac:dyDescent="0.25">
      <c r="A1912" s="1257"/>
      <c r="B1912" s="1257"/>
      <c r="C1912" s="1257"/>
      <c r="D1912" s="1257"/>
      <c r="E1912" s="1257"/>
    </row>
    <row r="1913" spans="1:34" outlineLevel="1" x14ac:dyDescent="0.25">
      <c r="A1913" s="1257"/>
      <c r="B1913" s="1257"/>
      <c r="C1913" s="1257"/>
      <c r="D1913" s="1257"/>
      <c r="E1913" s="1257"/>
    </row>
    <row r="1914" spans="1:34" x14ac:dyDescent="0.25">
      <c r="A1914" s="1281"/>
      <c r="B1914" s="1281"/>
      <c r="C1914" s="1281"/>
      <c r="D1914" s="1281"/>
      <c r="E1914" s="1281"/>
      <c r="F1914" s="1281"/>
      <c r="G1914" s="1281"/>
      <c r="H1914" s="1282"/>
      <c r="I1914" s="1282"/>
      <c r="J1914" s="1282"/>
      <c r="K1914" s="1282"/>
      <c r="L1914" s="1282"/>
      <c r="M1914" s="1282"/>
      <c r="N1914" s="1282"/>
      <c r="O1914" s="1282"/>
      <c r="P1914" s="1282"/>
      <c r="Q1914" s="1281"/>
      <c r="R1914" s="1281"/>
      <c r="S1914" s="1281"/>
      <c r="T1914" s="1281"/>
      <c r="U1914" s="1281"/>
      <c r="V1914" s="1281"/>
      <c r="W1914" s="1281"/>
      <c r="X1914" s="1281"/>
      <c r="Y1914" s="1281"/>
      <c r="Z1914" s="1281"/>
      <c r="AA1914" s="1281"/>
      <c r="AB1914" s="1281"/>
      <c r="AC1914" s="1281"/>
      <c r="AD1914" s="1281"/>
      <c r="AE1914" s="1281"/>
      <c r="AF1914" s="1281"/>
      <c r="AG1914" s="1281"/>
      <c r="AH1914" s="1281"/>
    </row>
    <row r="1915" spans="1:34" ht="18" hidden="1" thickTop="1" x14ac:dyDescent="0.25">
      <c r="A1915" s="1267"/>
      <c r="B1915" s="1267"/>
      <c r="C1915" s="1267"/>
      <c r="D1915" s="1267"/>
      <c r="E1915" s="1267"/>
      <c r="F1915" s="828"/>
      <c r="G1915" s="828"/>
      <c r="H1915" s="829"/>
      <c r="I1915" s="830"/>
      <c r="J1915" s="830"/>
      <c r="K1915" s="830"/>
      <c r="L1915" s="830"/>
      <c r="M1915" s="830"/>
      <c r="N1915" s="830"/>
      <c r="O1915" s="830"/>
      <c r="P1915" s="830"/>
      <c r="Q1915" s="828"/>
      <c r="R1915" s="828"/>
      <c r="S1915" s="828"/>
      <c r="T1915" s="828"/>
      <c r="U1915" s="828"/>
      <c r="V1915" s="828"/>
      <c r="W1915" s="828"/>
      <c r="X1915" s="828"/>
      <c r="Y1915" s="828"/>
      <c r="Z1915" s="828"/>
      <c r="AA1915" s="828"/>
      <c r="AB1915" s="828"/>
      <c r="AC1915" s="828"/>
      <c r="AD1915" s="828"/>
      <c r="AE1915" s="828"/>
      <c r="AF1915" s="828"/>
      <c r="AG1915" s="828"/>
    </row>
    <row r="1916" spans="1:34" ht="17.399999999999999" hidden="1" x14ac:dyDescent="0.25">
      <c r="A1916" s="1257"/>
      <c r="B1916" s="1257"/>
      <c r="C1916" s="1257"/>
      <c r="D1916" s="1257"/>
      <c r="E1916" s="1257"/>
      <c r="H1916" s="831"/>
    </row>
    <row r="1917" spans="1:34" ht="17.399999999999999" hidden="1" x14ac:dyDescent="0.25">
      <c r="A1917" s="1257"/>
      <c r="B1917" s="1257"/>
      <c r="C1917" s="1257"/>
      <c r="D1917" s="1257"/>
      <c r="E1917" s="1257"/>
      <c r="H1917" s="831"/>
    </row>
    <row r="1918" spans="1:34" ht="28.2" hidden="1" x14ac:dyDescent="0.25">
      <c r="A1918" s="2713" t="s">
        <v>657</v>
      </c>
      <c r="B1918" s="2713"/>
      <c r="C1918" s="2713"/>
      <c r="D1918" s="2713"/>
      <c r="E1918" s="2713"/>
      <c r="H1918" s="831"/>
    </row>
    <row r="1919" spans="1:34" ht="17.399999999999999" hidden="1" x14ac:dyDescent="0.25">
      <c r="A1919" s="1258"/>
      <c r="B1919" s="1259"/>
      <c r="C1919" s="1260"/>
      <c r="D1919" s="1261"/>
      <c r="E1919" s="1261"/>
      <c r="H1919" s="831"/>
    </row>
    <row r="1920" spans="1:34" ht="52.8" hidden="1" x14ac:dyDescent="0.25">
      <c r="A1920" s="2714" t="str">
        <f>$A$2</f>
        <v>ANALYSE</v>
      </c>
      <c r="B1920" s="2714"/>
      <c r="C1920" s="1256">
        <f>$C$2</f>
        <v>0</v>
      </c>
      <c r="D1920" s="1257"/>
      <c r="E1920" s="1257"/>
      <c r="H1920" s="1255" t="s">
        <v>654</v>
      </c>
      <c r="I1920" s="915" t="s">
        <v>286</v>
      </c>
      <c r="J1920" s="915" t="s">
        <v>285</v>
      </c>
      <c r="K1920" s="915" t="s">
        <v>284</v>
      </c>
      <c r="L1920" s="915" t="s">
        <v>468</v>
      </c>
      <c r="M1920" s="915" t="s">
        <v>287</v>
      </c>
      <c r="N1920" s="1410" t="s">
        <v>298</v>
      </c>
      <c r="O1920" s="1417" t="s">
        <v>689</v>
      </c>
      <c r="P1920" s="1413" t="s">
        <v>291</v>
      </c>
      <c r="Q1920" s="1252" t="s">
        <v>292</v>
      </c>
      <c r="R1920" s="1253" t="s">
        <v>293</v>
      </c>
      <c r="S1920" s="1253" t="s">
        <v>299</v>
      </c>
      <c r="T1920" s="1253" t="s">
        <v>300</v>
      </c>
      <c r="U1920" s="1253" t="s">
        <v>294</v>
      </c>
      <c r="V1920" s="1253" t="s">
        <v>301</v>
      </c>
      <c r="W1920" s="1253" t="s">
        <v>302</v>
      </c>
      <c r="X1920" s="1253" t="s">
        <v>296</v>
      </c>
      <c r="Y1920" s="1253" t="s">
        <v>303</v>
      </c>
      <c r="Z1920" s="1253" t="s">
        <v>304</v>
      </c>
      <c r="AA1920" s="1253" t="s">
        <v>297</v>
      </c>
      <c r="AB1920" s="1253" t="s">
        <v>305</v>
      </c>
      <c r="AC1920" s="1253" t="s">
        <v>306</v>
      </c>
      <c r="AD1920" s="1253" t="s">
        <v>295</v>
      </c>
      <c r="AE1920" s="1253" t="s">
        <v>307</v>
      </c>
      <c r="AF1920" s="1253" t="s">
        <v>308</v>
      </c>
    </row>
    <row r="1921" spans="1:32" ht="17.399999999999999" hidden="1" x14ac:dyDescent="0.25">
      <c r="A1921" s="2715" t="str">
        <f>$A$8</f>
        <v>ASSOCIATION</v>
      </c>
      <c r="B1921" s="2715"/>
      <c r="C1921" s="2715"/>
      <c r="D1921" s="2715"/>
      <c r="E1921" s="2715"/>
      <c r="H1921" s="1251" t="s">
        <v>655</v>
      </c>
      <c r="I1921" s="1283">
        <f>'Accueils 12-17 ans'!N120</f>
        <v>0</v>
      </c>
      <c r="J1921" s="1248">
        <f>'Accueils 12-17 ans'!N144</f>
        <v>0</v>
      </c>
      <c r="K1921" s="1248">
        <f>'Accueils 12-17 ans'!N101</f>
        <v>0</v>
      </c>
      <c r="L1921" s="1248"/>
      <c r="M1921" s="1248"/>
      <c r="N1921" s="1411"/>
      <c r="O1921" s="1418">
        <f>'Accueils 12-17 ans'!O108</f>
        <v>0</v>
      </c>
      <c r="P1921" s="1414">
        <f>R1766</f>
        <v>0</v>
      </c>
      <c r="Q1921" s="1414">
        <f t="shared" ref="Q1921:AF1921" si="297">S1766</f>
        <v>0</v>
      </c>
      <c r="R1921" s="1250">
        <f t="shared" si="297"/>
        <v>0</v>
      </c>
      <c r="S1921" s="1250" t="e">
        <f t="shared" si="297"/>
        <v>#DIV/0!</v>
      </c>
      <c r="T1921" s="1250">
        <f t="shared" si="297"/>
        <v>0</v>
      </c>
      <c r="U1921" s="1250">
        <f t="shared" si="297"/>
        <v>0</v>
      </c>
      <c r="V1921" s="1250" t="e">
        <f t="shared" si="297"/>
        <v>#DIV/0!</v>
      </c>
      <c r="W1921" s="1250">
        <f t="shared" si="297"/>
        <v>0</v>
      </c>
      <c r="X1921" s="1250">
        <f t="shared" si="297"/>
        <v>0</v>
      </c>
      <c r="Y1921" s="1250" t="e">
        <f t="shared" si="297"/>
        <v>#DIV/0!</v>
      </c>
      <c r="Z1921" s="1250">
        <f t="shared" si="297"/>
        <v>0</v>
      </c>
      <c r="AA1921" s="1250">
        <f t="shared" si="297"/>
        <v>0</v>
      </c>
      <c r="AB1921" s="1250" t="e">
        <f t="shared" si="297"/>
        <v>#DIV/0!</v>
      </c>
      <c r="AC1921" s="1250">
        <f t="shared" si="297"/>
        <v>0</v>
      </c>
      <c r="AD1921" s="1250">
        <f t="shared" si="297"/>
        <v>0</v>
      </c>
      <c r="AE1921" s="1250" t="e">
        <f t="shared" si="297"/>
        <v>#DIV/0!</v>
      </c>
      <c r="AF1921" s="1250">
        <f t="shared" si="297"/>
        <v>0</v>
      </c>
    </row>
    <row r="1922" spans="1:32" ht="17.399999999999999" hidden="1" x14ac:dyDescent="0.25">
      <c r="A1922" s="1290"/>
      <c r="B1922" s="1290"/>
      <c r="C1922" s="1290"/>
      <c r="D1922" s="1290"/>
      <c r="E1922" s="1290"/>
      <c r="H1922" s="1251" t="s">
        <v>642</v>
      </c>
      <c r="I1922" s="1283">
        <f>Séjours!N104</f>
        <v>0</v>
      </c>
      <c r="J1922" s="103">
        <f>Séjours!N128</f>
        <v>0</v>
      </c>
      <c r="K1922" s="103">
        <f>Séjours!N85</f>
        <v>0</v>
      </c>
      <c r="L1922" s="1248"/>
      <c r="M1922" s="1248"/>
      <c r="N1922" s="1411"/>
      <c r="O1922" s="1418">
        <f>Séjours!O92</f>
        <v>0</v>
      </c>
      <c r="P1922" s="1414">
        <f>Q1821</f>
        <v>0</v>
      </c>
      <c r="Q1922" s="1356">
        <f>R1821</f>
        <v>0</v>
      </c>
      <c r="R1922" s="1250">
        <f>Séjours!C42</f>
        <v>0</v>
      </c>
      <c r="S1922" s="1250" t="e">
        <f>Séjours!D42</f>
        <v>#DIV/0!</v>
      </c>
      <c r="T1922" s="1250">
        <f>Séjours!E42</f>
        <v>0</v>
      </c>
      <c r="U1922" s="1250">
        <f>Séjours!C60</f>
        <v>0</v>
      </c>
      <c r="V1922" s="1250" t="e">
        <f>Séjours!D60</f>
        <v>#DIV/0!</v>
      </c>
      <c r="W1922" s="1250">
        <f>Séjours!E60</f>
        <v>0</v>
      </c>
      <c r="X1922" s="1250">
        <f>Séjours!C36</f>
        <v>0</v>
      </c>
      <c r="Y1922" s="1250" t="e">
        <f>Séjours!D36</f>
        <v>#DIV/0!</v>
      </c>
      <c r="Z1922" s="1250">
        <f>Séjours!E36</f>
        <v>0</v>
      </c>
      <c r="AA1922" s="1250">
        <f>Séjours!C66</f>
        <v>0</v>
      </c>
      <c r="AB1922" s="1250" t="e">
        <f>Séjours!D66</f>
        <v>#DIV/0!</v>
      </c>
      <c r="AC1922" s="1250">
        <f>Séjours!E66</f>
        <v>0</v>
      </c>
      <c r="AD1922" s="1250">
        <f>Séjours!C74</f>
        <v>0</v>
      </c>
      <c r="AE1922" s="1250" t="e">
        <f>Séjours!D74</f>
        <v>#DIV/0!</v>
      </c>
      <c r="AF1922" s="1250">
        <f>Séjours!E74</f>
        <v>0</v>
      </c>
    </row>
    <row r="1923" spans="1:32" ht="17.399999999999999" hidden="1" x14ac:dyDescent="0.25">
      <c r="A1923" s="1290"/>
      <c r="B1923" s="1290"/>
      <c r="C1923" s="1290"/>
      <c r="D1923" s="1290"/>
      <c r="E1923" s="1290"/>
      <c r="H1923" s="1251" t="s">
        <v>656</v>
      </c>
      <c r="I1923" s="1283">
        <f>'Autre action jeunes'!N650</f>
        <v>0</v>
      </c>
      <c r="J1923" s="1248">
        <f>'Autre action jeunes'!N674</f>
        <v>0</v>
      </c>
      <c r="K1923" s="1248">
        <f>'Autre action jeunes'!N631</f>
        <v>0</v>
      </c>
      <c r="L1923" s="1248"/>
      <c r="M1923" s="1248"/>
      <c r="N1923" s="1411"/>
      <c r="O1923" s="1418">
        <f>'Autre action jeunes'!N638</f>
        <v>0</v>
      </c>
      <c r="P1923" s="1415">
        <f>V1869</f>
        <v>0</v>
      </c>
      <c r="Q1923" s="1355">
        <f>W1869</f>
        <v>0</v>
      </c>
      <c r="R1923" s="1250">
        <f>'Autre action jeunes'!C593</f>
        <v>0</v>
      </c>
      <c r="S1923" s="1250" t="e">
        <f>'Autre action jeunes'!D593</f>
        <v>#DIV/0!</v>
      </c>
      <c r="T1923" s="1250">
        <f>'Autre action jeunes'!E593</f>
        <v>0</v>
      </c>
      <c r="U1923" s="1250">
        <f>'Autre action jeunes'!C601</f>
        <v>0</v>
      </c>
      <c r="V1923" s="1250" t="e">
        <f>'Autre action jeunes'!D601</f>
        <v>#DIV/0!</v>
      </c>
      <c r="W1923" s="1250">
        <f>'Autre action jeunes'!E601</f>
        <v>0</v>
      </c>
      <c r="X1923" s="1250">
        <f>'Autre action jeunes'!C585</f>
        <v>0</v>
      </c>
      <c r="Y1923" s="1250" t="e">
        <f>'Autre action jeunes'!D585</f>
        <v>#DIV/0!</v>
      </c>
      <c r="Z1923" s="1250">
        <f>'Autre action jeunes'!E585</f>
        <v>0</v>
      </c>
      <c r="AA1923" s="1250">
        <f>'Autre action jeunes'!C609</f>
        <v>0</v>
      </c>
      <c r="AB1923" s="1250" t="e">
        <f>'Autre action jeunes'!D609</f>
        <v>#DIV/0!</v>
      </c>
      <c r="AC1923" s="1250">
        <f>'Autre action jeunes'!E609</f>
        <v>0</v>
      </c>
      <c r="AD1923" s="1250">
        <f>'Autre action jeunes'!C617</f>
        <v>0</v>
      </c>
      <c r="AE1923" s="1250" t="e">
        <f>'Autre action jeunes'!D617</f>
        <v>#DIV/0!</v>
      </c>
      <c r="AF1923" s="1250">
        <f>'Autre action jeunes'!E617</f>
        <v>0</v>
      </c>
    </row>
    <row r="1924" spans="1:32" ht="17.399999999999999" hidden="1" x14ac:dyDescent="0.25">
      <c r="A1924" s="1268"/>
      <c r="B1924" s="1259"/>
      <c r="C1924" s="1259"/>
      <c r="D1924" s="1261"/>
      <c r="E1924" s="1261"/>
      <c r="H1924" s="1254" t="s">
        <v>14</v>
      </c>
      <c r="I1924" s="1299">
        <f t="shared" ref="I1924:J1924" si="298">SUM(I1921:I1923)</f>
        <v>0</v>
      </c>
      <c r="J1924" s="1299">
        <f t="shared" si="298"/>
        <v>0</v>
      </c>
      <c r="K1924" s="1299">
        <f>SUM(K1921:K1923)</f>
        <v>0</v>
      </c>
      <c r="L1924" s="1299"/>
      <c r="M1924" s="1299"/>
      <c r="N1924" s="1412"/>
      <c r="O1924" s="1419">
        <f>SUM(O1921:O1923)</f>
        <v>0</v>
      </c>
      <c r="P1924" s="1416"/>
      <c r="Q1924" s="1357"/>
      <c r="R1924" s="1273">
        <f>SUM(R1921:R1923)</f>
        <v>0</v>
      </c>
      <c r="S1924" s="1273"/>
      <c r="T1924" s="1273">
        <f>SUM(T1921:T1923)</f>
        <v>0</v>
      </c>
      <c r="U1924" s="1273">
        <f>SUM(U1921:U1923)</f>
        <v>0</v>
      </c>
      <c r="V1924" s="1273"/>
      <c r="W1924" s="1273">
        <f>SUM(W1921:W1923)</f>
        <v>0</v>
      </c>
      <c r="X1924" s="1273">
        <f>SUM(X1921:X1923)</f>
        <v>0</v>
      </c>
      <c r="Y1924" s="1273"/>
      <c r="Z1924" s="1273">
        <f>SUM(Z1921:Z1923)</f>
        <v>0</v>
      </c>
      <c r="AA1924" s="1273">
        <f>SUM(AA1921:AA1923)</f>
        <v>0</v>
      </c>
      <c r="AB1924" s="1273"/>
      <c r="AC1924" s="1273">
        <f>SUM(AC1921:AC1923)</f>
        <v>0</v>
      </c>
      <c r="AD1924" s="1273">
        <f>SUM(AD1921:AD1923)</f>
        <v>0</v>
      </c>
      <c r="AE1924" s="1273"/>
      <c r="AF1924" s="1273">
        <f>SUM(AF1921:AF1923)</f>
        <v>0</v>
      </c>
    </row>
    <row r="1925" spans="1:32" hidden="1" x14ac:dyDescent="0.25">
      <c r="A1925" s="1268"/>
      <c r="B1925" s="1259"/>
      <c r="C1925" s="1259"/>
      <c r="D1925" s="1261"/>
      <c r="E1925" s="1261"/>
    </row>
    <row r="1926" spans="1:32" ht="17.399999999999999" hidden="1" x14ac:dyDescent="0.25">
      <c r="A1926" s="1268"/>
      <c r="B1926" s="1259"/>
      <c r="C1926" s="1259"/>
      <c r="D1926" s="1261"/>
      <c r="E1926" s="1261"/>
      <c r="H1926" s="831"/>
    </row>
    <row r="1927" spans="1:32" ht="17.399999999999999" hidden="1" x14ac:dyDescent="0.25">
      <c r="A1927" s="1268"/>
      <c r="B1927" s="1259"/>
      <c r="C1927" s="1259"/>
      <c r="D1927" s="1261"/>
      <c r="E1927" s="1261"/>
      <c r="H1927" s="831"/>
    </row>
    <row r="1928" spans="1:32" hidden="1" x14ac:dyDescent="0.25">
      <c r="A1928" s="1257"/>
      <c r="B1928" s="1257"/>
      <c r="C1928" s="1257"/>
      <c r="D1928" s="1257"/>
      <c r="E1928" s="1257"/>
      <c r="H1928" s="1289" t="s">
        <v>329</v>
      </c>
      <c r="I1928" s="1289" t="s">
        <v>311</v>
      </c>
      <c r="J1928" s="1289" t="s">
        <v>312</v>
      </c>
      <c r="K1928" s="1289" t="s">
        <v>313</v>
      </c>
    </row>
    <row r="1929" spans="1:32" hidden="1" x14ac:dyDescent="0.25">
      <c r="A1929" s="1257"/>
      <c r="B1929" s="1257"/>
      <c r="C1929" s="1257"/>
      <c r="D1929" s="1257"/>
      <c r="E1929" s="1257"/>
      <c r="H1929" s="1289" t="s">
        <v>310</v>
      </c>
      <c r="I1929" s="173"/>
      <c r="J1929" s="205"/>
      <c r="K1929" s="205">
        <f>I1929*J1929</f>
        <v>0</v>
      </c>
    </row>
    <row r="1930" spans="1:32" hidden="1" x14ac:dyDescent="0.25">
      <c r="A1930" s="1257"/>
      <c r="B1930" s="1257"/>
      <c r="C1930" s="1257"/>
      <c r="D1930" s="1257"/>
      <c r="E1930" s="1257"/>
      <c r="H1930" s="1289" t="s">
        <v>314</v>
      </c>
      <c r="I1930" s="205">
        <f>X1924</f>
        <v>0</v>
      </c>
      <c r="J1930" s="205"/>
      <c r="K1930" s="205">
        <f>I1930*J1930</f>
        <v>0</v>
      </c>
    </row>
    <row r="1931" spans="1:32" hidden="1" x14ac:dyDescent="0.25">
      <c r="A1931" s="1257"/>
      <c r="B1931" s="1257"/>
      <c r="C1931" s="1257"/>
      <c r="D1931" s="1257"/>
      <c r="E1931" s="1257"/>
      <c r="H1931" s="1289" t="s">
        <v>315</v>
      </c>
      <c r="I1931" s="205">
        <f>AA1924</f>
        <v>0</v>
      </c>
      <c r="J1931" s="205"/>
      <c r="K1931" s="205">
        <f>I1931*J1931</f>
        <v>0</v>
      </c>
    </row>
    <row r="1932" spans="1:32" hidden="1" x14ac:dyDescent="0.25">
      <c r="A1932" s="1257"/>
      <c r="B1932" s="1257"/>
      <c r="C1932" s="1257"/>
      <c r="D1932" s="1257"/>
      <c r="E1932" s="1257"/>
      <c r="H1932" s="1289" t="s">
        <v>316</v>
      </c>
      <c r="I1932" s="205">
        <f>AD1924</f>
        <v>0</v>
      </c>
      <c r="J1932" s="205"/>
      <c r="K1932" s="205">
        <f>I1932*J1932</f>
        <v>0</v>
      </c>
    </row>
    <row r="1933" spans="1:32" hidden="1" x14ac:dyDescent="0.25">
      <c r="A1933" s="1257"/>
      <c r="B1933" s="1257"/>
      <c r="C1933" s="1257"/>
      <c r="D1933" s="1257"/>
      <c r="E1933" s="1257"/>
      <c r="H1933" s="1289" t="s">
        <v>469</v>
      </c>
      <c r="I1933" s="205"/>
      <c r="J1933" s="205"/>
      <c r="K1933" s="205">
        <f>I1933*J1933</f>
        <v>0</v>
      </c>
      <c r="M1933" s="914" t="s">
        <v>522</v>
      </c>
      <c r="N1933" s="183">
        <f>O1924</f>
        <v>0</v>
      </c>
      <c r="P1933" s="100"/>
      <c r="Q1933" s="102"/>
    </row>
    <row r="1934" spans="1:32" hidden="1" x14ac:dyDescent="0.25">
      <c r="A1934" s="1257"/>
      <c r="B1934" s="1257"/>
      <c r="C1934" s="1257"/>
      <c r="D1934" s="1257"/>
      <c r="E1934" s="1257"/>
      <c r="H1934" s="1289" t="s">
        <v>525</v>
      </c>
      <c r="I1934" s="205"/>
      <c r="J1934" s="205"/>
      <c r="K1934" s="205">
        <f>N1934-N1933</f>
        <v>0</v>
      </c>
      <c r="M1934" s="914" t="s">
        <v>523</v>
      </c>
      <c r="N1934" s="183">
        <f>P1926</f>
        <v>0</v>
      </c>
      <c r="O1934" s="183" t="s">
        <v>317</v>
      </c>
      <c r="P1934" s="183" t="s">
        <v>526</v>
      </c>
      <c r="Q1934" s="102"/>
    </row>
    <row r="1935" spans="1:32" hidden="1" x14ac:dyDescent="0.25">
      <c r="A1935" s="1257"/>
      <c r="B1935" s="1257"/>
      <c r="C1935" s="1257"/>
      <c r="D1935" s="1257"/>
      <c r="E1935" s="1257"/>
      <c r="H1935" s="1289" t="s">
        <v>528</v>
      </c>
      <c r="I1935" s="183"/>
      <c r="J1935" s="183"/>
      <c r="K1935" s="183"/>
      <c r="M1935" s="914" t="s">
        <v>526</v>
      </c>
      <c r="N1935" s="183" t="e">
        <f>(N1934/O1935)*P1935</f>
        <v>#DIV/0!</v>
      </c>
      <c r="O1935" s="183"/>
      <c r="P1935" s="183"/>
      <c r="Q1935" s="102"/>
    </row>
    <row r="1936" spans="1:32" hidden="1" x14ac:dyDescent="0.25">
      <c r="A1936" s="1257"/>
      <c r="B1936" s="1257"/>
      <c r="C1936" s="1257"/>
      <c r="D1936" s="1257"/>
      <c r="E1936" s="1257"/>
      <c r="H1936" s="1289" t="s">
        <v>338</v>
      </c>
      <c r="I1936" s="205"/>
      <c r="J1936" s="205"/>
      <c r="K1936" s="205"/>
      <c r="M1936" s="100"/>
      <c r="N1936" s="100"/>
      <c r="O1936" s="100"/>
      <c r="P1936" s="100"/>
      <c r="Q1936" s="102"/>
    </row>
    <row r="1937" spans="1:24" hidden="1" x14ac:dyDescent="0.25">
      <c r="A1937" s="1257"/>
      <c r="B1937" s="1257"/>
      <c r="C1937" s="1257"/>
      <c r="D1937" s="1257"/>
      <c r="E1937" s="1257"/>
      <c r="H1937" s="1289" t="s">
        <v>516</v>
      </c>
      <c r="I1937" s="205"/>
      <c r="J1937" s="205"/>
      <c r="K1937" s="205"/>
      <c r="M1937" s="100"/>
      <c r="N1937" s="100"/>
      <c r="O1937" s="100"/>
      <c r="P1937" s="100"/>
      <c r="Q1937" s="102"/>
    </row>
    <row r="1938" spans="1:24" hidden="1" x14ac:dyDescent="0.25">
      <c r="A1938" s="1257"/>
      <c r="B1938" s="1257"/>
      <c r="C1938" s="1257"/>
      <c r="D1938" s="1257"/>
      <c r="E1938" s="1257"/>
      <c r="H1938" s="1289" t="s">
        <v>318</v>
      </c>
      <c r="I1938" s="205"/>
      <c r="J1938" s="205"/>
      <c r="K1938" s="205"/>
      <c r="M1938" s="100"/>
      <c r="N1938" s="100"/>
      <c r="O1938" s="100"/>
      <c r="P1938" s="100"/>
      <c r="Q1938" s="102"/>
    </row>
    <row r="1939" spans="1:24" hidden="1" x14ac:dyDescent="0.25">
      <c r="A1939" s="1257"/>
      <c r="B1939" s="1257"/>
      <c r="C1939" s="1257"/>
      <c r="D1939" s="1257"/>
      <c r="E1939" s="1257"/>
      <c r="H1939" s="1289" t="s">
        <v>319</v>
      </c>
      <c r="I1939" s="205"/>
      <c r="J1939" s="205"/>
      <c r="K1939" s="205"/>
      <c r="M1939" s="100"/>
      <c r="N1939" s="100"/>
      <c r="O1939" s="100"/>
      <c r="P1939" s="100"/>
      <c r="Q1939" s="102"/>
    </row>
    <row r="1940" spans="1:24" hidden="1" x14ac:dyDescent="0.25">
      <c r="A1940" s="1257"/>
      <c r="B1940" s="1257"/>
      <c r="C1940" s="1257"/>
      <c r="D1940" s="1257"/>
      <c r="E1940" s="1257"/>
      <c r="H1940" s="1289" t="s">
        <v>320</v>
      </c>
      <c r="I1940" s="205"/>
      <c r="J1940" s="205"/>
      <c r="K1940" s="205"/>
      <c r="M1940" s="100"/>
      <c r="N1940" s="100"/>
      <c r="O1940" s="100"/>
      <c r="P1940" s="100"/>
      <c r="Q1940" s="102"/>
    </row>
    <row r="1941" spans="1:24" hidden="1" x14ac:dyDescent="0.25">
      <c r="A1941" s="1257"/>
      <c r="B1941" s="1257"/>
      <c r="C1941" s="1257"/>
      <c r="D1941" s="1257"/>
      <c r="E1941" s="1257"/>
      <c r="H1941" s="1289" t="s">
        <v>14</v>
      </c>
      <c r="I1941" s="205"/>
      <c r="J1941" s="205"/>
      <c r="K1941" s="205">
        <f>SUM(K1929:K1940)</f>
        <v>0</v>
      </c>
      <c r="M1941" s="100"/>
      <c r="N1941" s="100"/>
      <c r="O1941" s="919"/>
      <c r="P1941" s="100"/>
      <c r="Q1941" s="102"/>
    </row>
    <row r="1942" spans="1:24" ht="21" hidden="1" x14ac:dyDescent="0.25">
      <c r="A1942" s="2700" t="s">
        <v>290</v>
      </c>
      <c r="B1942" s="2700"/>
      <c r="C1942" s="1262"/>
      <c r="D1942" s="1262"/>
      <c r="E1942" s="1263"/>
    </row>
    <row r="1943" spans="1:24" ht="145.19999999999999" hidden="1" x14ac:dyDescent="0.25">
      <c r="A1943" s="82" t="s">
        <v>330</v>
      </c>
      <c r="B1943" s="82" t="s">
        <v>331</v>
      </c>
      <c r="C1943" s="1289" t="s">
        <v>326</v>
      </c>
      <c r="D1943" s="1289" t="s">
        <v>327</v>
      </c>
      <c r="E1943" s="1264"/>
      <c r="H1943" s="1289" t="s">
        <v>322</v>
      </c>
      <c r="I1943" s="1289" t="s">
        <v>323</v>
      </c>
      <c r="J1943" s="1289" t="s">
        <v>326</v>
      </c>
      <c r="K1943" s="1289" t="s">
        <v>327</v>
      </c>
      <c r="L1943" s="1289" t="s">
        <v>352</v>
      </c>
      <c r="M1943" s="211" t="s">
        <v>350</v>
      </c>
      <c r="N1943" s="1289" t="s">
        <v>328</v>
      </c>
      <c r="O1943" s="211" t="s">
        <v>351</v>
      </c>
      <c r="P1943" s="1289" t="s">
        <v>337</v>
      </c>
      <c r="Q1943" s="102"/>
      <c r="R1943" s="82" t="s">
        <v>485</v>
      </c>
      <c r="S1943" s="82" t="s">
        <v>486</v>
      </c>
      <c r="T1943" s="82" t="s">
        <v>487</v>
      </c>
      <c r="U1943" s="82" t="s">
        <v>488</v>
      </c>
      <c r="V1943" s="82" t="s">
        <v>489</v>
      </c>
      <c r="W1943" s="82" t="s">
        <v>490</v>
      </c>
      <c r="X1943" s="82" t="s">
        <v>491</v>
      </c>
    </row>
    <row r="1944" spans="1:24" ht="26.4" hidden="1" x14ac:dyDescent="0.25">
      <c r="A1944" s="82"/>
      <c r="B1944" s="82"/>
      <c r="C1944" s="82" t="e">
        <f>A1944/B1944</f>
        <v>#DIV/0!</v>
      </c>
      <c r="D1944" s="82" t="e">
        <f>C1944*14</f>
        <v>#DIV/0!</v>
      </c>
      <c r="E1944" s="1261"/>
      <c r="H1944" s="1289" t="s">
        <v>325</v>
      </c>
      <c r="I1944" s="103">
        <f>I1924</f>
        <v>0</v>
      </c>
      <c r="J1944" s="103"/>
      <c r="K1944" s="103"/>
      <c r="L1944" s="207"/>
      <c r="M1944" s="84"/>
      <c r="N1944" s="84"/>
      <c r="O1944" s="84"/>
      <c r="P1944" s="1289"/>
      <c r="Q1944" s="102"/>
      <c r="R1944" s="886" t="s">
        <v>688</v>
      </c>
      <c r="S1944" s="885" t="s">
        <v>492</v>
      </c>
      <c r="T1944" s="885"/>
      <c r="U1944" s="885"/>
      <c r="V1944" s="885"/>
      <c r="W1944" s="885"/>
      <c r="X1944" s="885"/>
    </row>
    <row r="1945" spans="1:24" hidden="1" x14ac:dyDescent="0.25">
      <c r="A1945" s="1257"/>
      <c r="B1945" s="1257"/>
      <c r="C1945" s="1257"/>
      <c r="D1945" s="1257"/>
      <c r="E1945" s="1257"/>
      <c r="H1945" s="1289" t="s">
        <v>324</v>
      </c>
      <c r="I1945" s="103">
        <f>I1924-K1941</f>
        <v>0</v>
      </c>
      <c r="J1945" s="209"/>
      <c r="K1945" s="103"/>
      <c r="L1945" s="207"/>
      <c r="M1945" s="84"/>
      <c r="N1945" s="84"/>
      <c r="O1945" s="84"/>
      <c r="P1945" s="1289"/>
      <c r="Q1945" s="102"/>
      <c r="R1945" s="886" t="s">
        <v>688</v>
      </c>
      <c r="S1945" s="885" t="s">
        <v>21</v>
      </c>
      <c r="T1945" s="885"/>
      <c r="U1945" s="885"/>
      <c r="V1945" s="885"/>
      <c r="W1945" s="885"/>
      <c r="X1945" s="885"/>
    </row>
    <row r="1946" spans="1:24" hidden="1" x14ac:dyDescent="0.25">
      <c r="A1946" s="1257"/>
      <c r="B1946" s="1257"/>
      <c r="C1946" s="1257"/>
      <c r="D1946" s="1257"/>
      <c r="E1946" s="1257"/>
      <c r="H1946" s="1289" t="s">
        <v>336</v>
      </c>
      <c r="I1946" s="1289"/>
      <c r="J1946" s="210"/>
      <c r="K1946" s="1289"/>
      <c r="L1946" s="1289"/>
      <c r="M1946" s="1289"/>
      <c r="N1946" s="1289"/>
      <c r="O1946" s="1289"/>
      <c r="P1946" s="1289"/>
      <c r="Q1946" s="102"/>
      <c r="R1946" s="886" t="s">
        <v>688</v>
      </c>
      <c r="S1946" s="885" t="s">
        <v>316</v>
      </c>
      <c r="T1946" s="885"/>
      <c r="U1946" s="885"/>
      <c r="V1946" s="885"/>
      <c r="W1946" s="885"/>
      <c r="X1946" s="885"/>
    </row>
    <row r="1947" spans="1:24" hidden="1" x14ac:dyDescent="0.25">
      <c r="A1947" s="1257"/>
      <c r="B1947" s="1257"/>
      <c r="C1947" s="1257"/>
      <c r="D1947" s="1257"/>
      <c r="E1947" s="1257"/>
      <c r="Q1947" s="102"/>
      <c r="R1947" s="886" t="s">
        <v>688</v>
      </c>
      <c r="S1947" s="885" t="s">
        <v>315</v>
      </c>
      <c r="T1947" s="885"/>
      <c r="U1947" s="885"/>
      <c r="V1947" s="885"/>
      <c r="W1947" s="885"/>
      <c r="X1947" s="885"/>
    </row>
    <row r="1948" spans="1:24" hidden="1" x14ac:dyDescent="0.25">
      <c r="A1948" s="1257"/>
      <c r="B1948" s="1257"/>
      <c r="C1948" s="1257"/>
      <c r="D1948" s="1257"/>
      <c r="E1948" s="1257"/>
      <c r="Q1948" s="102"/>
      <c r="R1948" s="102"/>
    </row>
    <row r="1949" spans="1:24" ht="66" hidden="1" x14ac:dyDescent="0.25">
      <c r="A1949" s="1257"/>
      <c r="B1949" s="1257"/>
      <c r="C1949" s="1265"/>
      <c r="D1949" s="1265"/>
      <c r="E1949" s="1265"/>
      <c r="F1949" s="2685" t="s">
        <v>409</v>
      </c>
      <c r="G1949" s="2686"/>
      <c r="H1949" s="2686"/>
      <c r="I1949" s="778" t="s">
        <v>323</v>
      </c>
      <c r="J1949" s="777" t="s">
        <v>326</v>
      </c>
      <c r="K1949" s="777" t="s">
        <v>327</v>
      </c>
      <c r="Q1949" s="102"/>
      <c r="R1949" s="102"/>
    </row>
    <row r="1950" spans="1:24" hidden="1" x14ac:dyDescent="0.25">
      <c r="A1950" s="1257"/>
      <c r="B1950" s="1257"/>
      <c r="C1950" s="1257"/>
      <c r="D1950" s="1257"/>
      <c r="E1950" s="1257"/>
      <c r="F1950" s="2687">
        <f>J1946</f>
        <v>0</v>
      </c>
      <c r="G1950" s="2689" t="s">
        <v>408</v>
      </c>
      <c r="H1950" s="779" t="s">
        <v>325</v>
      </c>
      <c r="I1950" s="781">
        <f>I1944</f>
        <v>0</v>
      </c>
      <c r="J1950" s="781" t="e">
        <f>I1950/N1926</f>
        <v>#DIV/0!</v>
      </c>
      <c r="K1950" s="781" t="e">
        <f>J1950*8</f>
        <v>#DIV/0!</v>
      </c>
      <c r="Q1950" s="102"/>
      <c r="R1950" s="102"/>
    </row>
    <row r="1951" spans="1:24" hidden="1" x14ac:dyDescent="0.25">
      <c r="A1951" s="1257"/>
      <c r="B1951" s="1257"/>
      <c r="C1951" s="1257"/>
      <c r="D1951" s="1257"/>
      <c r="E1951" s="1257"/>
      <c r="F1951" s="2687"/>
      <c r="G1951" s="2689"/>
      <c r="H1951" s="779" t="s">
        <v>482</v>
      </c>
      <c r="I1951" s="781"/>
      <c r="J1951" s="781"/>
      <c r="K1951" s="781"/>
      <c r="Q1951" s="102"/>
      <c r="R1951" s="102"/>
    </row>
    <row r="1952" spans="1:24" hidden="1" x14ac:dyDescent="0.25">
      <c r="A1952" s="1257"/>
      <c r="B1952" s="1257"/>
      <c r="C1952" s="1257"/>
      <c r="D1952" s="1257"/>
      <c r="E1952" s="1257"/>
      <c r="F1952" s="2687"/>
      <c r="G1952" s="2689"/>
      <c r="H1952" s="779" t="s">
        <v>529</v>
      </c>
      <c r="I1952" s="183"/>
      <c r="J1952" s="781"/>
      <c r="K1952" s="781"/>
      <c r="Q1952" s="102"/>
      <c r="R1952" s="102"/>
    </row>
    <row r="1953" spans="1:18" hidden="1" x14ac:dyDescent="0.25">
      <c r="A1953" s="1257"/>
      <c r="B1953" s="1257"/>
      <c r="C1953" s="1257"/>
      <c r="D1953" s="1257"/>
      <c r="E1953" s="1257"/>
      <c r="F1953" s="2687"/>
      <c r="G1953" s="2689"/>
      <c r="H1953" s="779" t="s">
        <v>460</v>
      </c>
      <c r="I1953" s="781"/>
      <c r="J1953" s="781"/>
      <c r="K1953" s="781"/>
      <c r="Q1953" s="102"/>
      <c r="R1953" s="102"/>
    </row>
    <row r="1954" spans="1:18" hidden="1" x14ac:dyDescent="0.25">
      <c r="A1954" s="1257"/>
      <c r="B1954" s="1257"/>
      <c r="C1954" s="1257"/>
      <c r="D1954" s="1257"/>
      <c r="E1954" s="1257"/>
      <c r="F1954" s="2688"/>
      <c r="G1954" s="2690"/>
      <c r="H1954" s="777" t="s">
        <v>324</v>
      </c>
      <c r="I1954" s="780" t="e">
        <f>C1944*N1926+(C1944*F1950*N1926)+I1952</f>
        <v>#DIV/0!</v>
      </c>
      <c r="J1954" s="781" t="e">
        <f>I1954/N1926</f>
        <v>#DIV/0!</v>
      </c>
      <c r="K1954" s="781" t="e">
        <f>J1954*8</f>
        <v>#DIV/0!</v>
      </c>
      <c r="Q1954" s="102"/>
      <c r="R1954" s="102"/>
    </row>
    <row r="1955" spans="1:18" hidden="1" x14ac:dyDescent="0.25">
      <c r="A1955" s="1257"/>
      <c r="B1955" s="1257"/>
      <c r="C1955" s="1257"/>
      <c r="D1955" s="1257"/>
      <c r="E1955" s="1257"/>
      <c r="F1955" s="2688"/>
      <c r="G1955" s="2690"/>
      <c r="H1955" s="777" t="s">
        <v>336</v>
      </c>
      <c r="I1955" s="782" t="e">
        <f>(I1954-A1944)/A1944</f>
        <v>#DIV/0!</v>
      </c>
      <c r="J1955" s="782" t="e">
        <f>(J1954-C1944)/C1944</f>
        <v>#DIV/0!</v>
      </c>
      <c r="K1955" s="214"/>
      <c r="Q1955" s="102"/>
      <c r="R1955" s="102"/>
    </row>
    <row r="1956" spans="1:18" hidden="1" x14ac:dyDescent="0.25">
      <c r="A1956" s="1257"/>
      <c r="B1956" s="1257"/>
      <c r="C1956" s="1257"/>
      <c r="D1956" s="1257"/>
      <c r="E1956" s="1257"/>
    </row>
    <row r="1957" spans="1:18" hidden="1" x14ac:dyDescent="0.25">
      <c r="A1957" s="1257"/>
      <c r="B1957" s="1257"/>
      <c r="C1957" s="1257"/>
      <c r="D1957" s="1257"/>
      <c r="E1957" s="1257"/>
    </row>
    <row r="1958" spans="1:18" hidden="1" x14ac:dyDescent="0.25">
      <c r="A1958" s="1257"/>
      <c r="B1958" s="1257"/>
      <c r="C1958" s="1257"/>
      <c r="D1958" s="1257"/>
      <c r="E1958" s="1257"/>
    </row>
    <row r="1959" spans="1:18" ht="30.75" customHeight="1" x14ac:dyDescent="0.25">
      <c r="A1959" s="1257"/>
      <c r="B1959" s="1257"/>
      <c r="C1959" s="1257"/>
      <c r="D1959" s="1257"/>
      <c r="E1959" s="1257"/>
    </row>
    <row r="1960" spans="1:18" ht="30.75" customHeight="1" x14ac:dyDescent="0.25">
      <c r="A1960" s="1257"/>
      <c r="B1960" s="1257"/>
      <c r="C1960" s="1257"/>
      <c r="D1960" s="1257"/>
      <c r="E1960" s="1257"/>
    </row>
    <row r="1961" spans="1:18" ht="30.75" customHeight="1" x14ac:dyDescent="0.25">
      <c r="A1961" s="1257"/>
      <c r="B1961" s="1257"/>
      <c r="C1961" s="1257"/>
      <c r="D1961" s="1257"/>
      <c r="E1961" s="1257"/>
    </row>
    <row r="1962" spans="1:18" ht="30.75" customHeight="1" x14ac:dyDescent="0.25">
      <c r="A1962" s="1257"/>
      <c r="B1962" s="1257"/>
      <c r="C1962" s="1257"/>
      <c r="D1962" s="1257"/>
      <c r="E1962" s="1257"/>
    </row>
    <row r="1963" spans="1:18" ht="30.75" customHeight="1" x14ac:dyDescent="0.25">
      <c r="A1963" s="1257"/>
      <c r="B1963" s="1257"/>
      <c r="C1963" s="1257"/>
      <c r="D1963" s="1257"/>
      <c r="E1963" s="1257"/>
    </row>
    <row r="1964" spans="1:18" x14ac:dyDescent="0.25">
      <c r="A1964" s="1257"/>
      <c r="B1964" s="1257"/>
      <c r="C1964" s="1257"/>
      <c r="D1964" s="1257"/>
      <c r="E1964" s="1257"/>
    </row>
    <row r="1965" spans="1:18" x14ac:dyDescent="0.25">
      <c r="A1965" s="1257"/>
      <c r="B1965" s="1257"/>
      <c r="C1965" s="1257"/>
      <c r="D1965" s="1257"/>
      <c r="E1965" s="1257"/>
    </row>
    <row r="1966" spans="1:18" x14ac:dyDescent="0.25">
      <c r="A1966" s="1257"/>
      <c r="B1966" s="1257"/>
      <c r="C1966" s="1257"/>
      <c r="D1966" s="1257"/>
      <c r="E1966" s="1257"/>
    </row>
    <row r="1967" spans="1:18" x14ac:dyDescent="0.25">
      <c r="A1967" s="1257"/>
      <c r="B1967" s="1257"/>
      <c r="C1967" s="1257"/>
      <c r="D1967" s="1257"/>
      <c r="E1967" s="1257"/>
    </row>
    <row r="1968" spans="1:18" x14ac:dyDescent="0.25">
      <c r="A1968" s="1257"/>
      <c r="B1968" s="1257"/>
      <c r="C1968" s="1257"/>
      <c r="D1968" s="1257"/>
      <c r="E1968" s="1257"/>
    </row>
    <row r="1969" spans="1:5" x14ac:dyDescent="0.25">
      <c r="A1969" s="1257"/>
      <c r="B1969" s="1257"/>
      <c r="C1969" s="1257"/>
      <c r="D1969" s="1257"/>
      <c r="E1969" s="1257"/>
    </row>
    <row r="1970" spans="1:5" x14ac:dyDescent="0.25">
      <c r="A1970" s="1257"/>
      <c r="B1970" s="1257"/>
      <c r="C1970" s="1257"/>
      <c r="D1970" s="1257"/>
      <c r="E1970" s="1257"/>
    </row>
    <row r="1971" spans="1:5" x14ac:dyDescent="0.25">
      <c r="A1971" s="1257"/>
      <c r="B1971" s="1257"/>
      <c r="C1971" s="1257"/>
      <c r="D1971" s="1257"/>
      <c r="E1971" s="1257"/>
    </row>
    <row r="1972" spans="1:5" x14ac:dyDescent="0.25">
      <c r="A1972" s="1257"/>
      <c r="B1972" s="1257"/>
      <c r="C1972" s="1257"/>
      <c r="D1972" s="1257"/>
      <c r="E1972" s="1257"/>
    </row>
    <row r="1973" spans="1:5" x14ac:dyDescent="0.25">
      <c r="A1973" s="1257"/>
      <c r="B1973" s="1257"/>
      <c r="C1973" s="1257"/>
      <c r="D1973" s="1257"/>
      <c r="E1973" s="1257"/>
    </row>
    <row r="1974" spans="1:5" x14ac:dyDescent="0.25">
      <c r="A1974" s="1257"/>
      <c r="B1974" s="1257"/>
      <c r="C1974" s="1257"/>
      <c r="D1974" s="1257"/>
      <c r="E1974" s="1257"/>
    </row>
    <row r="1975" spans="1:5" x14ac:dyDescent="0.25">
      <c r="A1975" s="1257"/>
      <c r="B1975" s="1257"/>
      <c r="C1975" s="1257"/>
      <c r="D1975" s="1257"/>
      <c r="E1975" s="1257"/>
    </row>
    <row r="1976" spans="1:5" x14ac:dyDescent="0.25">
      <c r="A1976" s="1257"/>
      <c r="B1976" s="1257"/>
      <c r="C1976" s="1257"/>
      <c r="D1976" s="1257"/>
      <c r="E1976" s="1257"/>
    </row>
    <row r="1977" spans="1:5" x14ac:dyDescent="0.25">
      <c r="A1977" s="1257"/>
      <c r="B1977" s="1257"/>
      <c r="C1977" s="1257"/>
      <c r="D1977" s="1257"/>
      <c r="E1977" s="1257"/>
    </row>
    <row r="1978" spans="1:5" x14ac:dyDescent="0.25">
      <c r="A1978" s="1257"/>
      <c r="B1978" s="1257"/>
      <c r="C1978" s="1257"/>
      <c r="D1978" s="1257"/>
      <c r="E1978" s="1257"/>
    </row>
    <row r="1979" spans="1:5" x14ac:dyDescent="0.25">
      <c r="A1979" s="1257"/>
      <c r="B1979" s="1257"/>
      <c r="C1979" s="1257"/>
      <c r="D1979" s="1257"/>
      <c r="E1979" s="1257"/>
    </row>
    <row r="1980" spans="1:5" x14ac:dyDescent="0.25">
      <c r="A1980" s="1257"/>
      <c r="B1980" s="1257"/>
      <c r="C1980" s="1257"/>
      <c r="D1980" s="1257"/>
      <c r="E1980" s="1257"/>
    </row>
    <row r="1981" spans="1:5" x14ac:dyDescent="0.25">
      <c r="A1981" s="1257"/>
      <c r="B1981" s="1257"/>
      <c r="C1981" s="1257"/>
      <c r="D1981" s="1257"/>
      <c r="E1981" s="1257"/>
    </row>
    <row r="1982" spans="1:5" x14ac:dyDescent="0.25">
      <c r="A1982" s="1257"/>
      <c r="B1982" s="1257"/>
      <c r="C1982" s="1257"/>
      <c r="D1982" s="1257"/>
      <c r="E1982" s="1257"/>
    </row>
    <row r="1983" spans="1:5" x14ac:dyDescent="0.25">
      <c r="A1983" s="1257"/>
      <c r="B1983" s="1257"/>
      <c r="C1983" s="1257"/>
      <c r="D1983" s="1257"/>
      <c r="E1983" s="1257"/>
    </row>
    <row r="1984" spans="1:5" x14ac:dyDescent="0.25">
      <c r="A1984" s="1257"/>
      <c r="B1984" s="1257"/>
      <c r="C1984" s="1257"/>
      <c r="D1984" s="1257"/>
      <c r="E1984" s="1257"/>
    </row>
    <row r="1985" spans="1:5" x14ac:dyDescent="0.25">
      <c r="A1985" s="1257"/>
      <c r="B1985" s="1257"/>
      <c r="C1985" s="1257"/>
      <c r="D1985" s="1257"/>
      <c r="E1985" s="1257"/>
    </row>
    <row r="1986" spans="1:5" x14ac:dyDescent="0.25">
      <c r="A1986" s="1257"/>
      <c r="B1986" s="1257"/>
      <c r="C1986" s="1257"/>
      <c r="D1986" s="1257"/>
      <c r="E1986" s="1257"/>
    </row>
    <row r="1987" spans="1:5" x14ac:dyDescent="0.25">
      <c r="A1987" s="1257"/>
      <c r="B1987" s="1257"/>
      <c r="C1987" s="1257"/>
      <c r="D1987" s="1257"/>
      <c r="E1987" s="1257"/>
    </row>
    <row r="1988" spans="1:5" x14ac:dyDescent="0.25">
      <c r="A1988" s="1257"/>
      <c r="B1988" s="1257"/>
      <c r="C1988" s="1257"/>
      <c r="D1988" s="1257"/>
      <c r="E1988" s="1257"/>
    </row>
    <row r="1989" spans="1:5" x14ac:dyDescent="0.25">
      <c r="A1989" s="1257"/>
      <c r="B1989" s="1257"/>
      <c r="C1989" s="1257"/>
      <c r="D1989" s="1257"/>
      <c r="E1989" s="1257"/>
    </row>
  </sheetData>
  <sheetProtection algorithmName="SHA-512" hashValue="bYBtjzx6AAEXvPU0zJF5jGLKKGQVlqMfBX+ZQ6LZd91OxBPXyD/x0pmcTPhhEf/MDNTcY6NvcfFUp/ESQ7YxZQ==" saltValue="T1p0ysECGRWR2I/ZtZ4FEg==" spinCount="100000" sheet="1" objects="1" scenarios="1"/>
  <mergeCells count="246">
    <mergeCell ref="A1918:E1918"/>
    <mergeCell ref="A1920:B1920"/>
    <mergeCell ref="A1921:E1921"/>
    <mergeCell ref="A1942:B1942"/>
    <mergeCell ref="F1949:H1949"/>
    <mergeCell ref="F1950:F1955"/>
    <mergeCell ref="G1950:G1955"/>
    <mergeCell ref="F1895:F1900"/>
    <mergeCell ref="G1895:G1900"/>
    <mergeCell ref="A1861:E1861"/>
    <mergeCell ref="A1863:B1863"/>
    <mergeCell ref="A1864:E1864"/>
    <mergeCell ref="A1714:C1714"/>
    <mergeCell ref="A1716:E1716"/>
    <mergeCell ref="A1784:B1784"/>
    <mergeCell ref="F1791:H1791"/>
    <mergeCell ref="F1792:F1797"/>
    <mergeCell ref="G1792:G1797"/>
    <mergeCell ref="A1760:E1760"/>
    <mergeCell ref="A1761:B1761"/>
    <mergeCell ref="A1762:E1762"/>
    <mergeCell ref="A1804:E1804"/>
    <mergeCell ref="A1806:B1806"/>
    <mergeCell ref="A1807:E1807"/>
    <mergeCell ref="A1839:B1839"/>
    <mergeCell ref="F1846:H1846"/>
    <mergeCell ref="F1847:F1852"/>
    <mergeCell ref="G1847:G1852"/>
    <mergeCell ref="A1887:B1887"/>
    <mergeCell ref="F1894:H1894"/>
    <mergeCell ref="A1693:B1693"/>
    <mergeCell ref="A326:E326"/>
    <mergeCell ref="A486:C486"/>
    <mergeCell ref="A488:E488"/>
    <mergeCell ref="A811:C811"/>
    <mergeCell ref="A813:E813"/>
    <mergeCell ref="A1138:C1138"/>
    <mergeCell ref="A1551:B1551"/>
    <mergeCell ref="A1336:E1336"/>
    <mergeCell ref="A503:D503"/>
    <mergeCell ref="A1140:E1140"/>
    <mergeCell ref="A1334:C1334"/>
    <mergeCell ref="A1507:E1507"/>
    <mergeCell ref="A1567:C1567"/>
    <mergeCell ref="A1569:E1569"/>
    <mergeCell ref="A743:E743"/>
    <mergeCell ref="A741:E741"/>
    <mergeCell ref="A447:B447"/>
    <mergeCell ref="A1674:E1674"/>
    <mergeCell ref="A1673:B1673"/>
    <mergeCell ref="A1672:E1672"/>
    <mergeCell ref="H1276:H1277"/>
    <mergeCell ref="A2:B2"/>
    <mergeCell ref="A1066:E1066"/>
    <mergeCell ref="A1068:E1068"/>
    <mergeCell ref="A1273:E1273"/>
    <mergeCell ref="A1275:E1275"/>
    <mergeCell ref="A1505:E1505"/>
    <mergeCell ref="H1235:I1235"/>
    <mergeCell ref="H1239:I1239"/>
    <mergeCell ref="H1240:H1241"/>
    <mergeCell ref="H1231:H1232"/>
    <mergeCell ref="H1233:H1234"/>
    <mergeCell ref="H1242:H1243"/>
    <mergeCell ref="H1244:I1244"/>
    <mergeCell ref="H1222:H1223"/>
    <mergeCell ref="H1224:H1225"/>
    <mergeCell ref="A289:B289"/>
    <mergeCell ref="A429:E429"/>
    <mergeCell ref="A431:E431"/>
    <mergeCell ref="A742:B742"/>
    <mergeCell ref="F297:F299"/>
    <mergeCell ref="G297:G299"/>
    <mergeCell ref="A6:C6"/>
    <mergeCell ref="A8:E8"/>
    <mergeCell ref="A111:E111"/>
    <mergeCell ref="F1301:H1301"/>
    <mergeCell ref="F1302:F1307"/>
    <mergeCell ref="G1302:G1307"/>
    <mergeCell ref="H1514:I1514"/>
    <mergeCell ref="A1274:B1274"/>
    <mergeCell ref="H1428:H1430"/>
    <mergeCell ref="H1431:I1431"/>
    <mergeCell ref="H1359:H1361"/>
    <mergeCell ref="H1362:H1364"/>
    <mergeCell ref="H1365:I1365"/>
    <mergeCell ref="H1369:I1369"/>
    <mergeCell ref="H1395:H1397"/>
    <mergeCell ref="H1280:I1280"/>
    <mergeCell ref="H1387:I1387"/>
    <mergeCell ref="H1391:I1391"/>
    <mergeCell ref="A1506:B1506"/>
    <mergeCell ref="H1483:I1483"/>
    <mergeCell ref="H1484:H1486"/>
    <mergeCell ref="H1487:H1489"/>
    <mergeCell ref="H1466:I1466"/>
    <mergeCell ref="H1471:I1471"/>
    <mergeCell ref="H1275:I1275"/>
    <mergeCell ref="H1370:H1372"/>
    <mergeCell ref="H1475:H1477"/>
    <mergeCell ref="A113:E113"/>
    <mergeCell ref="A132:B132"/>
    <mergeCell ref="A324:E324"/>
    <mergeCell ref="A271:E271"/>
    <mergeCell ref="A273:E273"/>
    <mergeCell ref="A166:C166"/>
    <mergeCell ref="A168:E168"/>
    <mergeCell ref="F296:H296"/>
    <mergeCell ref="F782:H782"/>
    <mergeCell ref="F140:F145"/>
    <mergeCell ref="F139:H139"/>
    <mergeCell ref="G455:G457"/>
    <mergeCell ref="F454:H454"/>
    <mergeCell ref="F455:F457"/>
    <mergeCell ref="G140:G145"/>
    <mergeCell ref="H1208:I1208"/>
    <mergeCell ref="H1195:H1196"/>
    <mergeCell ref="H1197:H1198"/>
    <mergeCell ref="H1206:H1207"/>
    <mergeCell ref="H1181:I1181"/>
    <mergeCell ref="H1158:I1158"/>
    <mergeCell ref="H1170:H1171"/>
    <mergeCell ref="H1140:I1140"/>
    <mergeCell ref="H1141:H1142"/>
    <mergeCell ref="H1143:H1144"/>
    <mergeCell ref="H1149:I1149"/>
    <mergeCell ref="H1150:H1151"/>
    <mergeCell ref="H1152:H1153"/>
    <mergeCell ref="H1154:I1154"/>
    <mergeCell ref="H1161:H1162"/>
    <mergeCell ref="H1159:H1160"/>
    <mergeCell ref="H1172:I1172"/>
    <mergeCell ref="H1204:H1205"/>
    <mergeCell ref="H1199:I1199"/>
    <mergeCell ref="H1203:I1203"/>
    <mergeCell ref="A1122:B1122"/>
    <mergeCell ref="A1067:B1067"/>
    <mergeCell ref="F1106:H1106"/>
    <mergeCell ref="F1107:F1112"/>
    <mergeCell ref="G1107:G1112"/>
    <mergeCell ref="H1145:I1145"/>
    <mergeCell ref="F792:H792"/>
    <mergeCell ref="F793:F798"/>
    <mergeCell ref="G793:G798"/>
    <mergeCell ref="F783:F788"/>
    <mergeCell ref="G783:G788"/>
    <mergeCell ref="F1116:H1116"/>
    <mergeCell ref="F1117:F1122"/>
    <mergeCell ref="G1117:G1122"/>
    <mergeCell ref="H1186:H1187"/>
    <mergeCell ref="H1188:H1189"/>
    <mergeCell ref="H1190:I1190"/>
    <mergeCell ref="H1194:I1194"/>
    <mergeCell ref="H1176:I1176"/>
    <mergeCell ref="H1163:I1163"/>
    <mergeCell ref="H1167:I1167"/>
    <mergeCell ref="H1177:H1178"/>
    <mergeCell ref="H1179:H1180"/>
    <mergeCell ref="H1168:H1169"/>
    <mergeCell ref="H1185:I1185"/>
    <mergeCell ref="H1269:H1270"/>
    <mergeCell ref="H1271:I1271"/>
    <mergeCell ref="H1212:I1212"/>
    <mergeCell ref="H1230:I1230"/>
    <mergeCell ref="H1213:H1214"/>
    <mergeCell ref="H1215:H1216"/>
    <mergeCell ref="H1217:I1217"/>
    <mergeCell ref="H1221:I1221"/>
    <mergeCell ref="H1226:I1226"/>
    <mergeCell ref="H1249:H1250"/>
    <mergeCell ref="H1251:H1252"/>
    <mergeCell ref="H1253:I1253"/>
    <mergeCell ref="H1257:I1257"/>
    <mergeCell ref="H1258:H1259"/>
    <mergeCell ref="H1260:H1261"/>
    <mergeCell ref="H1248:I1248"/>
    <mergeCell ref="H1380:I1380"/>
    <mergeCell ref="H1381:H1383"/>
    <mergeCell ref="H1384:H1386"/>
    <mergeCell ref="H1392:H1394"/>
    <mergeCell ref="H1436:H1438"/>
    <mergeCell ref="H1413:I1413"/>
    <mergeCell ref="H1414:H1416"/>
    <mergeCell ref="H1417:H1419"/>
    <mergeCell ref="H1420:I1420"/>
    <mergeCell ref="H1424:I1424"/>
    <mergeCell ref="H1425:H1427"/>
    <mergeCell ref="H1402:I1402"/>
    <mergeCell ref="H1507:I1507"/>
    <mergeCell ref="H1439:H1441"/>
    <mergeCell ref="H1435:I1435"/>
    <mergeCell ref="H1490:I1490"/>
    <mergeCell ref="H1495:I1495"/>
    <mergeCell ref="H1459:I1459"/>
    <mergeCell ref="H1448:H1450"/>
    <mergeCell ref="H1451:H1453"/>
    <mergeCell ref="H1454:I1454"/>
    <mergeCell ref="H1447:I1447"/>
    <mergeCell ref="Q1088:Q1090"/>
    <mergeCell ref="Q1520:Q1523"/>
    <mergeCell ref="H1373:H1375"/>
    <mergeCell ref="H1278:H1279"/>
    <mergeCell ref="H1347:I1347"/>
    <mergeCell ref="S1804:T1804"/>
    <mergeCell ref="H1262:I1262"/>
    <mergeCell ref="H1266:I1266"/>
    <mergeCell ref="H1267:H1268"/>
    <mergeCell ref="H1472:H1474"/>
    <mergeCell ref="H1460:H1462"/>
    <mergeCell ref="H1463:H1465"/>
    <mergeCell ref="H1376:I1376"/>
    <mergeCell ref="H1398:I1398"/>
    <mergeCell ref="H1442:I1442"/>
    <mergeCell ref="H1403:H1405"/>
    <mergeCell ref="H1406:H1408"/>
    <mergeCell ref="H1409:I1409"/>
    <mergeCell ref="F1700:H1700"/>
    <mergeCell ref="H1496:H1498"/>
    <mergeCell ref="H1499:H1501"/>
    <mergeCell ref="H1502:I1502"/>
    <mergeCell ref="H1478:I1478"/>
    <mergeCell ref="H1511:H1513"/>
    <mergeCell ref="S1805:T1805"/>
    <mergeCell ref="T1859:U1859"/>
    <mergeCell ref="T1860:U1860"/>
    <mergeCell ref="S1717:S1730"/>
    <mergeCell ref="S1741:S1752"/>
    <mergeCell ref="R1712:S1712"/>
    <mergeCell ref="R1713:S1713"/>
    <mergeCell ref="H1336:I1336"/>
    <mergeCell ref="H1337:H1339"/>
    <mergeCell ref="H1340:H1342"/>
    <mergeCell ref="H1343:I1343"/>
    <mergeCell ref="H1348:H1350"/>
    <mergeCell ref="H1351:H1353"/>
    <mergeCell ref="H1354:I1354"/>
    <mergeCell ref="H1358:I1358"/>
    <mergeCell ref="S1859:S1860"/>
    <mergeCell ref="R1804:R1805"/>
    <mergeCell ref="Q1712:Q1713"/>
    <mergeCell ref="F1535:H1535"/>
    <mergeCell ref="F1536:F1541"/>
    <mergeCell ref="G1536:G1541"/>
    <mergeCell ref="F1701:F1706"/>
    <mergeCell ref="G1701:G1706"/>
    <mergeCell ref="H1508:H1510"/>
  </mergeCells>
  <phoneticPr fontId="33" type="noConversion"/>
  <conditionalFormatting sqref="L325">
    <cfRule type="cellIs" dxfId="60" priority="57" stopIfTrue="1" operator="greaterThan">
      <formula>0</formula>
    </cfRule>
    <cfRule type="cellIs" dxfId="59" priority="58" stopIfTrue="1" operator="greaterThan">
      <formula>0</formula>
    </cfRule>
  </conditionalFormatting>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2">
    <tabColor theme="5" tint="0.59999389629810485"/>
  </sheetPr>
  <dimension ref="A1:AA38"/>
  <sheetViews>
    <sheetView showGridLines="0" view="pageBreakPreview" topLeftCell="B1" zoomScale="60" zoomScaleNormal="60" workbookViewId="0">
      <pane ySplit="5" topLeftCell="A6" activePane="bottomLeft" state="frozen"/>
      <selection activeCell="M3" sqref="M3"/>
      <selection pane="bottomLeft" activeCell="J2" sqref="J2"/>
    </sheetView>
  </sheetViews>
  <sheetFormatPr baseColWidth="10" defaultColWidth="11.44140625" defaultRowHeight="13.8" outlineLevelRow="1" outlineLevelCol="1" x14ac:dyDescent="0.3"/>
  <cols>
    <col min="1" max="1" width="0" style="928" hidden="1" customWidth="1" outlineLevel="1"/>
    <col min="2" max="2" width="30.21875" style="928" customWidth="1" collapsed="1"/>
    <col min="3" max="6" width="15.21875" style="928" customWidth="1"/>
    <col min="7" max="7" width="13" style="928" customWidth="1"/>
    <col min="8" max="9" width="14" style="928" customWidth="1" outlineLevel="1"/>
    <col min="10" max="11" width="34.5546875" style="928" customWidth="1"/>
    <col min="12" max="13" width="16.21875" style="928" customWidth="1" outlineLevel="1"/>
    <col min="14" max="16" width="16.21875" style="928" customWidth="1"/>
    <col min="17" max="17" width="53.77734375" style="928" customWidth="1"/>
    <col min="18" max="18" width="27.5546875" style="928" customWidth="1" outlineLevel="1"/>
    <col min="19" max="19" width="27.5546875" style="930" customWidth="1" outlineLevel="1"/>
    <col min="20" max="20" width="9.21875" style="928" customWidth="1"/>
    <col min="21" max="21" width="35.21875" style="928" hidden="1" customWidth="1" outlineLevel="1"/>
    <col min="22" max="22" width="11.44140625" style="928" collapsed="1"/>
    <col min="23" max="16384" width="11.44140625" style="928"/>
  </cols>
  <sheetData>
    <row r="1" spans="1:27" ht="28.8" x14ac:dyDescent="0.3">
      <c r="A1" s="1513"/>
      <c r="B1" s="2721" t="s">
        <v>1016</v>
      </c>
      <c r="C1" s="2721"/>
      <c r="D1" s="2721"/>
      <c r="E1" s="2721"/>
      <c r="F1" s="2186"/>
      <c r="G1" s="2722"/>
      <c r="H1" s="2722"/>
      <c r="I1" s="1459"/>
      <c r="J1" s="1459"/>
      <c r="K1" s="1459"/>
      <c r="L1" s="1459"/>
      <c r="M1" s="1459"/>
      <c r="N1" s="1459"/>
      <c r="O1" s="1459"/>
      <c r="P1" s="1459"/>
      <c r="Q1" s="1459"/>
      <c r="R1" s="1459"/>
      <c r="S1" s="1460"/>
    </row>
    <row r="2" spans="1:27" ht="55.5" customHeight="1" x14ac:dyDescent="0.3">
      <c r="A2" s="1513"/>
      <c r="B2" s="2730" t="str">
        <f>'SITE 1'!B4</f>
        <v>ASSOCIATION</v>
      </c>
      <c r="C2" s="2730"/>
      <c r="D2" s="2730"/>
      <c r="E2" s="1534"/>
      <c r="F2" s="1534"/>
      <c r="G2" s="1534"/>
      <c r="H2" s="1534"/>
      <c r="I2" s="1459"/>
      <c r="J2" s="1495"/>
      <c r="K2" s="1495"/>
      <c r="L2" s="1495"/>
      <c r="M2" s="1495"/>
      <c r="N2" s="1495"/>
      <c r="O2" s="1495"/>
      <c r="P2" s="1495"/>
      <c r="Q2" s="1461"/>
      <c r="R2" s="1461"/>
      <c r="S2" s="1461"/>
      <c r="T2" s="927"/>
    </row>
    <row r="3" spans="1:27" ht="23.1" customHeight="1" x14ac:dyDescent="0.3">
      <c r="B3" s="929"/>
      <c r="C3" s="929"/>
      <c r="D3" s="929"/>
      <c r="E3" s="929"/>
      <c r="F3" s="929"/>
      <c r="G3" s="929"/>
      <c r="H3" s="929"/>
      <c r="I3" s="929"/>
      <c r="J3" s="929"/>
      <c r="K3" s="929"/>
      <c r="L3" s="929"/>
      <c r="M3" s="929"/>
      <c r="N3" s="929"/>
      <c r="O3" s="929"/>
      <c r="P3" s="929"/>
      <c r="Q3" s="929"/>
      <c r="R3" s="929"/>
      <c r="T3" s="927"/>
    </row>
    <row r="4" spans="1:27" ht="29.1" customHeight="1" thickBot="1" x14ac:dyDescent="0.35">
      <c r="B4" s="929"/>
      <c r="C4" s="2725" t="s">
        <v>699</v>
      </c>
      <c r="D4" s="2726"/>
      <c r="E4" s="2726"/>
      <c r="F4" s="2187"/>
      <c r="G4" s="2727" t="s">
        <v>700</v>
      </c>
      <c r="H4" s="2728"/>
      <c r="I4" s="2728"/>
      <c r="J4" s="2728"/>
      <c r="K4" s="2728"/>
      <c r="L4" s="2728"/>
      <c r="M4" s="2728"/>
      <c r="N4" s="2728"/>
      <c r="O4" s="2728"/>
      <c r="P4" s="2728"/>
      <c r="Q4" s="2728"/>
      <c r="R4" s="2728"/>
      <c r="S4" s="2729"/>
      <c r="T4" s="929"/>
    </row>
    <row r="5" spans="1:27" ht="88.5" customHeight="1" x14ac:dyDescent="0.3">
      <c r="A5" s="1503" t="s">
        <v>717</v>
      </c>
      <c r="B5" s="1503" t="s">
        <v>354</v>
      </c>
      <c r="C5" s="1504" t="s">
        <v>714</v>
      </c>
      <c r="D5" s="1504" t="s">
        <v>694</v>
      </c>
      <c r="E5" s="1505" t="s">
        <v>695</v>
      </c>
      <c r="F5" s="1536" t="s">
        <v>1027</v>
      </c>
      <c r="G5" s="1536" t="s">
        <v>1029</v>
      </c>
      <c r="H5" s="1537" t="s">
        <v>715</v>
      </c>
      <c r="I5" s="1535" t="s">
        <v>248</v>
      </c>
      <c r="J5" s="1535" t="s">
        <v>1028</v>
      </c>
      <c r="K5" s="1535" t="s">
        <v>1030</v>
      </c>
      <c r="L5" s="1535" t="s">
        <v>696</v>
      </c>
      <c r="M5" s="1535" t="s">
        <v>697</v>
      </c>
      <c r="N5" s="1506" t="s">
        <v>716</v>
      </c>
      <c r="O5" s="1535" t="s">
        <v>712</v>
      </c>
      <c r="P5" s="1535" t="s">
        <v>698</v>
      </c>
      <c r="Q5" s="1535" t="s">
        <v>702</v>
      </c>
      <c r="R5" s="1535" t="s">
        <v>701</v>
      </c>
      <c r="S5" s="1535" t="s">
        <v>713</v>
      </c>
      <c r="T5" s="932"/>
      <c r="U5" s="1462" t="s">
        <v>547</v>
      </c>
    </row>
    <row r="6" spans="1:27" ht="30.75" customHeight="1" x14ac:dyDescent="0.3">
      <c r="A6" s="1514" t="str">
        <f>$B$2</f>
        <v>ASSOCIATION</v>
      </c>
      <c r="B6" s="1526" t="s">
        <v>356</v>
      </c>
      <c r="C6" s="1523"/>
      <c r="D6" s="1527"/>
      <c r="E6" s="1528"/>
      <c r="F6" s="1529">
        <f>'Fonctionnement Général'!F83</f>
        <v>0</v>
      </c>
      <c r="G6" s="1529">
        <f>'Fonctionnement Général'!I83</f>
        <v>0</v>
      </c>
      <c r="H6" s="1523"/>
      <c r="I6" s="1523"/>
      <c r="J6" s="1523"/>
      <c r="K6" s="1523"/>
      <c r="L6" s="1527"/>
      <c r="M6" s="1527"/>
      <c r="N6" s="1530"/>
      <c r="O6" s="1530"/>
      <c r="P6" s="1530"/>
      <c r="Q6" s="1531"/>
      <c r="R6" s="1532"/>
      <c r="S6" s="1533"/>
      <c r="T6" s="934"/>
      <c r="U6" s="1533">
        <f>J6</f>
        <v>0</v>
      </c>
    </row>
    <row r="7" spans="1:27" ht="50.1" customHeight="1" x14ac:dyDescent="0.3">
      <c r="A7" s="1514" t="str">
        <f t="shared" ref="A7:A25" si="0">$B$2</f>
        <v>ASSOCIATION</v>
      </c>
      <c r="B7" s="1455" t="str">
        <f>ANALYSE!A6</f>
        <v>PAuse Méridienne 3/5 ans</v>
      </c>
      <c r="C7" s="1448">
        <f>ANALYSE!A134</f>
        <v>0</v>
      </c>
      <c r="D7" s="1452">
        <f>ANALYSE!B134</f>
        <v>0</v>
      </c>
      <c r="E7" s="1499" t="e">
        <f>C7/D7</f>
        <v>#DIV/0!</v>
      </c>
      <c r="F7" s="1501">
        <f>ANALYSE!F134</f>
        <v>0</v>
      </c>
      <c r="G7" s="1501">
        <f>ANALYSE!I134</f>
        <v>0</v>
      </c>
      <c r="H7" s="1448">
        <f t="shared" ref="H7:H21" si="1">G7-C7</f>
        <v>0</v>
      </c>
      <c r="I7" s="1448">
        <f>ANALYSE!K131</f>
        <v>0</v>
      </c>
      <c r="J7" s="1453">
        <f>ROUND(ANALYSE!I135,0)</f>
        <v>0</v>
      </c>
      <c r="K7" s="1453">
        <f>ROUND(ANALYSE!F135,0)</f>
        <v>0</v>
      </c>
      <c r="L7" s="1452">
        <f>ANALYSE!N116</f>
        <v>0</v>
      </c>
      <c r="M7" s="1496" t="e">
        <f>J7/L7</f>
        <v>#DIV/0!</v>
      </c>
      <c r="N7" s="1454" t="e">
        <f>(M7-E7)/E7</f>
        <v>#DIV/0!</v>
      </c>
      <c r="O7" s="1448" t="e">
        <f t="shared" ref="O7:O14" si="2">(M7-E7)/E7</f>
        <v>#DIV/0!</v>
      </c>
      <c r="P7" s="1454" t="e">
        <f t="shared" ref="P7:P14" si="3">(J7-C7)/C7</f>
        <v>#DIV/0!</v>
      </c>
      <c r="Q7" s="1498"/>
      <c r="R7" s="1447"/>
      <c r="S7" s="936"/>
      <c r="T7" s="934"/>
      <c r="U7" s="936" t="e">
        <f>ROUND(ANALYSE!I144,0)</f>
        <v>#DIV/0!</v>
      </c>
    </row>
    <row r="8" spans="1:27" ht="50.1" customHeight="1" x14ac:dyDescent="0.3">
      <c r="A8" s="1514" t="str">
        <f t="shared" si="0"/>
        <v>ASSOCIATION</v>
      </c>
      <c r="B8" s="1455" t="str">
        <f>ANALYSE!A1567</f>
        <v>Pause Méridienne 6/11 ans</v>
      </c>
      <c r="C8" s="1448">
        <f>ANALYSE!A1695</f>
        <v>0</v>
      </c>
      <c r="D8" s="1452">
        <f>ANALYSE!B1695</f>
        <v>0</v>
      </c>
      <c r="E8" s="1499" t="e">
        <f t="shared" ref="E8:E25" si="4">C8/D8</f>
        <v>#DIV/0!</v>
      </c>
      <c r="F8" s="1501">
        <f>ANALYSE!I1673</f>
        <v>0</v>
      </c>
      <c r="G8" s="1501">
        <f>ANALYSE!I1673</f>
        <v>0</v>
      </c>
      <c r="H8" s="1448">
        <f t="shared" si="1"/>
        <v>0</v>
      </c>
      <c r="I8" s="1448">
        <f>G8-J8</f>
        <v>0</v>
      </c>
      <c r="J8" s="1453">
        <f>ROUND(ANALYSE!I1696,0)</f>
        <v>0</v>
      </c>
      <c r="K8" s="1453">
        <f>ROUND(ANALYSE!F1696,0)</f>
        <v>0</v>
      </c>
      <c r="L8" s="1452">
        <f>ANALYSE!N1677</f>
        <v>0</v>
      </c>
      <c r="M8" s="1448" t="e">
        <f t="shared" ref="M8:M14" si="5">J8/L8</f>
        <v>#DIV/0!</v>
      </c>
      <c r="N8" s="1454" t="e">
        <f>(M8-E8)/E8</f>
        <v>#DIV/0!</v>
      </c>
      <c r="O8" s="1448" t="e">
        <f t="shared" si="2"/>
        <v>#DIV/0!</v>
      </c>
      <c r="P8" s="1454" t="e">
        <f t="shared" si="3"/>
        <v>#DIV/0!</v>
      </c>
      <c r="Q8" s="1498"/>
      <c r="R8" s="1447"/>
      <c r="S8" s="936"/>
      <c r="T8" s="934"/>
      <c r="U8" s="936" t="e">
        <f>ROUND(ANALYSE!I1705,0)</f>
        <v>#DIV/0!</v>
      </c>
      <c r="Z8" s="1446"/>
    </row>
    <row r="9" spans="1:27" ht="50.1" customHeight="1" outlineLevel="1" x14ac:dyDescent="0.3">
      <c r="A9" s="1514" t="str">
        <f t="shared" si="0"/>
        <v>ASSOCIATION</v>
      </c>
      <c r="B9" s="1456" t="s">
        <v>357</v>
      </c>
      <c r="C9" s="1449">
        <f>ANALYSE!A777</f>
        <v>0</v>
      </c>
      <c r="D9" s="1450">
        <f>ANALYSE!B777</f>
        <v>0</v>
      </c>
      <c r="E9" s="1500" t="e">
        <f t="shared" si="4"/>
        <v>#DIV/0!</v>
      </c>
      <c r="F9" s="1502">
        <f>ANALYSE!F777</f>
        <v>0</v>
      </c>
      <c r="G9" s="1502">
        <f>ANALYSE!I777</f>
        <v>0</v>
      </c>
      <c r="H9" s="1449">
        <f t="shared" si="1"/>
        <v>0</v>
      </c>
      <c r="I9" s="1449">
        <f>G9-J9</f>
        <v>0</v>
      </c>
      <c r="J9" s="1449">
        <f>ROUND(ANALYSE!I778,0)</f>
        <v>0</v>
      </c>
      <c r="K9" s="1449">
        <f>ROUND(ANALYSE!F778,0)</f>
        <v>0</v>
      </c>
      <c r="L9" s="1450">
        <f>ANALYSE!L757</f>
        <v>0</v>
      </c>
      <c r="M9" s="1449" t="e">
        <f t="shared" si="5"/>
        <v>#DIV/0!</v>
      </c>
      <c r="N9" s="1454" t="e">
        <f t="shared" ref="N9:N14" si="6">(L9-D9)/D9</f>
        <v>#DIV/0!</v>
      </c>
      <c r="O9" s="1449" t="e">
        <f t="shared" si="2"/>
        <v>#DIV/0!</v>
      </c>
      <c r="P9" s="1451" t="e">
        <f t="shared" si="3"/>
        <v>#DIV/0!</v>
      </c>
      <c r="Q9" s="1497"/>
      <c r="R9" s="1437"/>
      <c r="S9" s="935"/>
      <c r="T9" s="934"/>
      <c r="U9" s="935" t="e">
        <f>ROUND(ANALYSE!I787,0)</f>
        <v>#DIV/0!</v>
      </c>
    </row>
    <row r="10" spans="1:27" ht="50.1" customHeight="1" outlineLevel="1" x14ac:dyDescent="0.3">
      <c r="A10" s="1514" t="str">
        <f t="shared" si="0"/>
        <v>ASSOCIATION</v>
      </c>
      <c r="B10" s="1456" t="s">
        <v>445</v>
      </c>
      <c r="C10" s="1449">
        <f>ANALYSE!A1101</f>
        <v>0</v>
      </c>
      <c r="D10" s="1450">
        <f>ANALYSE!B1101</f>
        <v>0</v>
      </c>
      <c r="E10" s="1500" t="e">
        <f t="shared" si="4"/>
        <v>#DIV/0!</v>
      </c>
      <c r="F10" s="1502">
        <f>ANALYSE!F1101</f>
        <v>0</v>
      </c>
      <c r="G10" s="1502">
        <f>ANALYSE!I1101</f>
        <v>0</v>
      </c>
      <c r="H10" s="1449">
        <f t="shared" si="1"/>
        <v>0</v>
      </c>
      <c r="I10" s="1449">
        <f>G10-J10</f>
        <v>0</v>
      </c>
      <c r="J10" s="1449">
        <f>ROUND(ANALYSE!I1102,0)</f>
        <v>0</v>
      </c>
      <c r="K10" s="1449">
        <f>ROUND(ANALYSE!F1102,0)</f>
        <v>0</v>
      </c>
      <c r="L10" s="1450">
        <f>ANALYSE!L1082</f>
        <v>0</v>
      </c>
      <c r="M10" s="1449" t="e">
        <f t="shared" si="5"/>
        <v>#DIV/0!</v>
      </c>
      <c r="N10" s="1454" t="e">
        <f t="shared" si="6"/>
        <v>#DIV/0!</v>
      </c>
      <c r="O10" s="1449" t="e">
        <f t="shared" si="2"/>
        <v>#DIV/0!</v>
      </c>
      <c r="P10" s="1451" t="e">
        <f t="shared" si="3"/>
        <v>#DIV/0!</v>
      </c>
      <c r="Q10" s="1497"/>
      <c r="R10" s="1437"/>
      <c r="S10" s="935"/>
      <c r="T10" s="934"/>
      <c r="U10" s="935" t="e">
        <f>ROUND(ANALYSE!I1111,0)</f>
        <v>#DIV/0!</v>
      </c>
    </row>
    <row r="11" spans="1:27" ht="50.1" customHeight="1" x14ac:dyDescent="0.3">
      <c r="A11" s="1514" t="str">
        <f t="shared" si="0"/>
        <v>ASSOCIATION</v>
      </c>
      <c r="B11" s="1455" t="s">
        <v>358</v>
      </c>
      <c r="C11" s="1448">
        <f>SUM(C9:C10)</f>
        <v>0</v>
      </c>
      <c r="D11" s="1452">
        <f>D9+D10</f>
        <v>0</v>
      </c>
      <c r="E11" s="1499" t="e">
        <f t="shared" si="4"/>
        <v>#DIV/0!</v>
      </c>
      <c r="F11" s="1501">
        <f t="shared" ref="F11" si="7">SUM(F9:F10)</f>
        <v>0</v>
      </c>
      <c r="G11" s="1501">
        <f>SUM(G9:G10)</f>
        <v>0</v>
      </c>
      <c r="H11" s="1448">
        <f t="shared" si="1"/>
        <v>0</v>
      </c>
      <c r="I11" s="1448">
        <f>SUM(I9:I10)</f>
        <v>0</v>
      </c>
      <c r="J11" s="1453">
        <f>ROUND(SUM(J9:J10),0)</f>
        <v>0</v>
      </c>
      <c r="K11" s="1453">
        <f t="shared" ref="K11" si="8">ROUND(SUM(K9:K10),0)</f>
        <v>0</v>
      </c>
      <c r="L11" s="1452">
        <f>L9+L10</f>
        <v>0</v>
      </c>
      <c r="M11" s="1448" t="e">
        <f t="shared" si="5"/>
        <v>#DIV/0!</v>
      </c>
      <c r="N11" s="1454" t="e">
        <f t="shared" si="6"/>
        <v>#DIV/0!</v>
      </c>
      <c r="O11" s="1448" t="e">
        <f t="shared" si="2"/>
        <v>#DIV/0!</v>
      </c>
      <c r="P11" s="1454" t="e">
        <f t="shared" si="3"/>
        <v>#DIV/0!</v>
      </c>
      <c r="Q11" s="1498"/>
      <c r="R11" s="1447"/>
      <c r="S11" s="936"/>
      <c r="T11" s="934"/>
      <c r="U11" s="936" t="e">
        <f>U10+U9</f>
        <v>#DIV/0!</v>
      </c>
    </row>
    <row r="12" spans="1:27" ht="50.1" customHeight="1" outlineLevel="1" x14ac:dyDescent="0.3">
      <c r="A12" s="1514" t="str">
        <f t="shared" si="0"/>
        <v>ASSOCIATION</v>
      </c>
      <c r="B12" s="1456" t="s">
        <v>359</v>
      </c>
      <c r="C12" s="1449">
        <f>ANALYSE!A1296</f>
        <v>0</v>
      </c>
      <c r="D12" s="1450">
        <f>ANALYSE!B1296</f>
        <v>0</v>
      </c>
      <c r="E12" s="1500" t="e">
        <f t="shared" si="4"/>
        <v>#DIV/0!</v>
      </c>
      <c r="F12" s="1502">
        <f>ANALYSE!F1296</f>
        <v>0</v>
      </c>
      <c r="G12" s="1502">
        <f>ANALYSE!I1296</f>
        <v>0</v>
      </c>
      <c r="H12" s="1449">
        <f t="shared" si="1"/>
        <v>0</v>
      </c>
      <c r="I12" s="1449">
        <f>G12-J12</f>
        <v>0</v>
      </c>
      <c r="J12" s="1449">
        <f>ROUND(ANALYSE!I1297,0)</f>
        <v>0</v>
      </c>
      <c r="K12" s="1449">
        <f>ROUND(ANALYSE!F1297,0)</f>
        <v>0</v>
      </c>
      <c r="L12" s="1450">
        <f>ANALYSE!M1280</f>
        <v>0</v>
      </c>
      <c r="M12" s="1449" t="e">
        <f t="shared" si="5"/>
        <v>#DIV/0!</v>
      </c>
      <c r="N12" s="1454" t="e">
        <f t="shared" si="6"/>
        <v>#DIV/0!</v>
      </c>
      <c r="O12" s="1449" t="e">
        <f t="shared" si="2"/>
        <v>#DIV/0!</v>
      </c>
      <c r="P12" s="1451" t="e">
        <f t="shared" si="3"/>
        <v>#DIV/0!</v>
      </c>
      <c r="Q12" s="1497"/>
      <c r="R12" s="1437"/>
      <c r="S12" s="935"/>
      <c r="T12" s="934"/>
      <c r="U12" s="935" t="e">
        <f>ROUND(ANALYSE!I1306,0)</f>
        <v>#DIV/0!</v>
      </c>
      <c r="AA12" s="1445"/>
    </row>
    <row r="13" spans="1:27" ht="50.1" customHeight="1" outlineLevel="1" x14ac:dyDescent="0.3">
      <c r="A13" s="1514" t="str">
        <f t="shared" si="0"/>
        <v>ASSOCIATION</v>
      </c>
      <c r="B13" s="1456" t="s">
        <v>360</v>
      </c>
      <c r="C13" s="1449">
        <f>ANALYSE!A1530</f>
        <v>0</v>
      </c>
      <c r="D13" s="1450">
        <f>ANALYSE!B1530</f>
        <v>0</v>
      </c>
      <c r="E13" s="1500" t="e">
        <f t="shared" si="4"/>
        <v>#DIV/0!</v>
      </c>
      <c r="F13" s="1502">
        <f>ANALYSE!F1530</f>
        <v>0</v>
      </c>
      <c r="G13" s="1502">
        <f>ANALYSE!I1530</f>
        <v>0</v>
      </c>
      <c r="H13" s="1449">
        <f t="shared" si="1"/>
        <v>0</v>
      </c>
      <c r="I13" s="1449">
        <f>G13-J13</f>
        <v>0</v>
      </c>
      <c r="J13" s="1449">
        <f>ROUND(ANALYSE!I1531,0)</f>
        <v>0</v>
      </c>
      <c r="K13" s="1449">
        <f>ROUND(ANALYSE!F1531,0)</f>
        <v>0</v>
      </c>
      <c r="L13" s="1450">
        <f>ANALYSE!M1514</f>
        <v>0</v>
      </c>
      <c r="M13" s="1449" t="e">
        <f t="shared" si="5"/>
        <v>#DIV/0!</v>
      </c>
      <c r="N13" s="1454" t="e">
        <f t="shared" si="6"/>
        <v>#DIV/0!</v>
      </c>
      <c r="O13" s="1449" t="e">
        <f t="shared" si="2"/>
        <v>#DIV/0!</v>
      </c>
      <c r="P13" s="1451" t="e">
        <f t="shared" si="3"/>
        <v>#DIV/0!</v>
      </c>
      <c r="Q13" s="1497"/>
      <c r="R13" s="1437"/>
      <c r="S13" s="935"/>
      <c r="T13" s="934"/>
      <c r="U13" s="935" t="e">
        <f>ROUND(ANALYSE!I1540,0)</f>
        <v>#DIV/0!</v>
      </c>
    </row>
    <row r="14" spans="1:27" ht="50.1" customHeight="1" x14ac:dyDescent="0.3">
      <c r="A14" s="1514" t="str">
        <f t="shared" si="0"/>
        <v>ASSOCIATION</v>
      </c>
      <c r="B14" s="1455" t="s">
        <v>361</v>
      </c>
      <c r="C14" s="1448">
        <f>SUM(C12:C13)</f>
        <v>0</v>
      </c>
      <c r="D14" s="1452">
        <f>D12+D13</f>
        <v>0</v>
      </c>
      <c r="E14" s="1499" t="e">
        <f t="shared" si="4"/>
        <v>#DIV/0!</v>
      </c>
      <c r="F14" s="1501">
        <f t="shared" ref="F14" si="9">SUM(F12:F13)</f>
        <v>0</v>
      </c>
      <c r="G14" s="1501">
        <f>SUM(G12:G13)</f>
        <v>0</v>
      </c>
      <c r="H14" s="1448">
        <f t="shared" si="1"/>
        <v>0</v>
      </c>
      <c r="I14" s="1448">
        <f>SUM(I12:I13)</f>
        <v>0</v>
      </c>
      <c r="J14" s="1453">
        <f>ROUND(SUM(J12:J13),0)</f>
        <v>0</v>
      </c>
      <c r="K14" s="1453">
        <f t="shared" ref="K14" si="10">ROUND(SUM(K12:K13),0)</f>
        <v>0</v>
      </c>
      <c r="L14" s="1452">
        <f>ANALYSE!B1553</f>
        <v>0</v>
      </c>
      <c r="M14" s="1448" t="e">
        <f t="shared" si="5"/>
        <v>#DIV/0!</v>
      </c>
      <c r="N14" s="1454" t="e">
        <f t="shared" si="6"/>
        <v>#DIV/0!</v>
      </c>
      <c r="O14" s="1448" t="e">
        <f t="shared" si="2"/>
        <v>#DIV/0!</v>
      </c>
      <c r="P14" s="1454" t="e">
        <f t="shared" si="3"/>
        <v>#DIV/0!</v>
      </c>
      <c r="Q14" s="1498"/>
      <c r="R14" s="1447"/>
      <c r="S14" s="936"/>
      <c r="T14" s="934"/>
      <c r="U14" s="936" t="e">
        <f>U13+U12</f>
        <v>#DIV/0!</v>
      </c>
    </row>
    <row r="15" spans="1:27" ht="50.1" customHeight="1" outlineLevel="1" x14ac:dyDescent="0.3">
      <c r="A15" s="1514" t="str">
        <f t="shared" si="0"/>
        <v>ASSOCIATION</v>
      </c>
      <c r="B15" s="1456" t="s">
        <v>365</v>
      </c>
      <c r="C15" s="1449"/>
      <c r="D15" s="1450"/>
      <c r="E15" s="1500"/>
      <c r="F15" s="1502"/>
      <c r="G15" s="1502"/>
      <c r="H15" s="1449">
        <f t="shared" si="1"/>
        <v>0</v>
      </c>
      <c r="I15" s="1449">
        <f>G15-J15</f>
        <v>0</v>
      </c>
      <c r="J15" s="1449"/>
      <c r="K15" s="1449"/>
      <c r="L15" s="1450"/>
      <c r="M15" s="1449"/>
      <c r="N15" s="1454"/>
      <c r="O15" s="1449"/>
      <c r="P15" s="1451"/>
      <c r="Q15" s="1497"/>
      <c r="R15" s="1437"/>
      <c r="S15" s="935"/>
      <c r="T15" s="934"/>
      <c r="U15" s="935"/>
    </row>
    <row r="16" spans="1:27" ht="50.1" customHeight="1" outlineLevel="1" x14ac:dyDescent="0.3">
      <c r="A16" s="1514" t="str">
        <f t="shared" si="0"/>
        <v>ASSOCIATION</v>
      </c>
      <c r="B16" s="1456" t="s">
        <v>366</v>
      </c>
      <c r="C16" s="1449"/>
      <c r="D16" s="1450"/>
      <c r="E16" s="1500"/>
      <c r="F16" s="1502"/>
      <c r="G16" s="1502"/>
      <c r="H16" s="1449">
        <f t="shared" si="1"/>
        <v>0</v>
      </c>
      <c r="I16" s="1449">
        <f>G16-J16</f>
        <v>0</v>
      </c>
      <c r="J16" s="1449"/>
      <c r="K16" s="1449"/>
      <c r="L16" s="1450"/>
      <c r="M16" s="1449"/>
      <c r="N16" s="1454"/>
      <c r="O16" s="1449"/>
      <c r="P16" s="1451"/>
      <c r="Q16" s="1497"/>
      <c r="R16" s="1437"/>
      <c r="S16" s="935"/>
      <c r="T16" s="934"/>
      <c r="U16" s="935"/>
    </row>
    <row r="17" spans="1:21" ht="50.1" customHeight="1" x14ac:dyDescent="0.3">
      <c r="A17" s="1514" t="str">
        <f t="shared" si="0"/>
        <v>ASSOCIATION</v>
      </c>
      <c r="B17" s="1455" t="s">
        <v>362</v>
      </c>
      <c r="C17" s="1448">
        <f>SUM(C15:C16)</f>
        <v>0</v>
      </c>
      <c r="D17" s="1452"/>
      <c r="E17" s="1499"/>
      <c r="F17" s="1501">
        <f>'Pôle spécifique 6-11'!K640</f>
        <v>0</v>
      </c>
      <c r="G17" s="1501">
        <f>'Pôle spécifique 6-11'!N640</f>
        <v>0</v>
      </c>
      <c r="H17" s="1448">
        <f t="shared" si="1"/>
        <v>0</v>
      </c>
      <c r="I17" s="1448">
        <f>SUM(I15:I16)</f>
        <v>0</v>
      </c>
      <c r="J17" s="1453"/>
      <c r="K17" s="2198"/>
      <c r="L17" s="1452"/>
      <c r="M17" s="1448"/>
      <c r="N17" s="1454"/>
      <c r="O17" s="1448"/>
      <c r="P17" s="1454"/>
      <c r="Q17" s="1498"/>
      <c r="R17" s="1447"/>
      <c r="S17" s="936"/>
      <c r="T17" s="934"/>
      <c r="U17" s="936">
        <f>J17</f>
        <v>0</v>
      </c>
    </row>
    <row r="18" spans="1:21" ht="50.1" customHeight="1" outlineLevel="1" x14ac:dyDescent="0.3">
      <c r="A18" s="1514" t="str">
        <f t="shared" si="0"/>
        <v>ASSOCIATION</v>
      </c>
      <c r="B18" s="1457" t="s">
        <v>693</v>
      </c>
      <c r="C18" s="1449">
        <f>ANALYSE!A1786</f>
        <v>0</v>
      </c>
      <c r="D18" s="1450">
        <f>ANALYSE!B1786</f>
        <v>0</v>
      </c>
      <c r="E18" s="1500" t="e">
        <f t="shared" si="4"/>
        <v>#DIV/0!</v>
      </c>
      <c r="F18" s="1502">
        <f>ANALYSE!I1762</f>
        <v>0</v>
      </c>
      <c r="G18" s="1502">
        <f>ANALYSE!I1762</f>
        <v>0</v>
      </c>
      <c r="H18" s="1449">
        <f t="shared" si="1"/>
        <v>0</v>
      </c>
      <c r="I18" s="1449">
        <f>G18-J18</f>
        <v>0</v>
      </c>
      <c r="J18" s="1449">
        <f>ANALYSE!I1787</f>
        <v>0</v>
      </c>
      <c r="K18" s="1449">
        <f>ANALYSE!F1787</f>
        <v>0</v>
      </c>
      <c r="L18" s="1450"/>
      <c r="M18" s="1449"/>
      <c r="N18" s="1454" t="e">
        <f t="shared" ref="N18:O21" si="11">(L18-D18)/D18</f>
        <v>#DIV/0!</v>
      </c>
      <c r="O18" s="1449" t="e">
        <f t="shared" si="11"/>
        <v>#DIV/0!</v>
      </c>
      <c r="P18" s="1451"/>
      <c r="Q18" s="1497"/>
      <c r="R18" s="1437"/>
      <c r="S18" s="935"/>
      <c r="T18" s="934"/>
      <c r="U18" s="935" t="e">
        <f>ANALYSE!I1796</f>
        <v>#DIV/0!</v>
      </c>
    </row>
    <row r="19" spans="1:21" ht="50.1" customHeight="1" outlineLevel="1" x14ac:dyDescent="0.3">
      <c r="A19" s="1514" t="str">
        <f t="shared" si="0"/>
        <v>ASSOCIATION</v>
      </c>
      <c r="B19" s="1457" t="s">
        <v>642</v>
      </c>
      <c r="C19" s="1449">
        <f>ANALYSE!A1841</f>
        <v>0</v>
      </c>
      <c r="D19" s="1450">
        <f>ANALYSE!B1841</f>
        <v>0</v>
      </c>
      <c r="E19" s="1500" t="e">
        <f t="shared" si="4"/>
        <v>#DIV/0!</v>
      </c>
      <c r="F19" s="1502">
        <f>ANALYSE!I1807</f>
        <v>0</v>
      </c>
      <c r="G19" s="1502">
        <f>ANALYSE!I1807</f>
        <v>0</v>
      </c>
      <c r="H19" s="1449">
        <f t="shared" si="1"/>
        <v>0</v>
      </c>
      <c r="I19" s="1449">
        <f>G19-J19</f>
        <v>0</v>
      </c>
      <c r="J19" s="1449">
        <f>ANALYSE!I1842</f>
        <v>0</v>
      </c>
      <c r="K19" s="1449">
        <f>ANALYSE!F1842</f>
        <v>0</v>
      </c>
      <c r="L19" s="1450"/>
      <c r="M19" s="1449"/>
      <c r="N19" s="1454" t="e">
        <f t="shared" si="11"/>
        <v>#DIV/0!</v>
      </c>
      <c r="O19" s="1449" t="e">
        <f t="shared" si="11"/>
        <v>#DIV/0!</v>
      </c>
      <c r="P19" s="1451"/>
      <c r="Q19" s="1497"/>
      <c r="R19" s="1437"/>
      <c r="S19" s="935"/>
      <c r="T19" s="934"/>
      <c r="U19" s="935" t="e">
        <f>ANALYSE!I1851</f>
        <v>#DIV/0!</v>
      </c>
    </row>
    <row r="20" spans="1:21" ht="50.1" customHeight="1" outlineLevel="1" x14ac:dyDescent="0.3">
      <c r="A20" s="1514" t="str">
        <f t="shared" si="0"/>
        <v>ASSOCIATION</v>
      </c>
      <c r="B20" s="1457" t="s">
        <v>653</v>
      </c>
      <c r="C20" s="1449">
        <f>ANALYSE!A1889</f>
        <v>0</v>
      </c>
      <c r="D20" s="1450">
        <f>ANALYSE!B1889</f>
        <v>0</v>
      </c>
      <c r="E20" s="1500" t="e">
        <f t="shared" si="4"/>
        <v>#DIV/0!</v>
      </c>
      <c r="F20" s="1502">
        <f>ANALYSE!F1889</f>
        <v>0</v>
      </c>
      <c r="G20" s="1502">
        <f>ANALYSE!I1889</f>
        <v>0</v>
      </c>
      <c r="H20" s="1449">
        <f t="shared" si="1"/>
        <v>0</v>
      </c>
      <c r="I20" s="1449">
        <f>G20-J20</f>
        <v>0</v>
      </c>
      <c r="J20" s="1449">
        <f>ANALYSE!I1890</f>
        <v>0</v>
      </c>
      <c r="K20" s="1449">
        <f>ANALYSE!F1890</f>
        <v>0</v>
      </c>
      <c r="L20" s="1450"/>
      <c r="M20" s="1449"/>
      <c r="N20" s="1454" t="e">
        <f t="shared" si="11"/>
        <v>#DIV/0!</v>
      </c>
      <c r="O20" s="1449" t="e">
        <f t="shared" si="11"/>
        <v>#DIV/0!</v>
      </c>
      <c r="P20" s="1451"/>
      <c r="Q20" s="1497"/>
      <c r="R20" s="1437"/>
      <c r="S20" s="935"/>
      <c r="T20" s="934"/>
      <c r="U20" s="935"/>
    </row>
    <row r="21" spans="1:21" ht="50.1" customHeight="1" x14ac:dyDescent="0.3">
      <c r="A21" s="1514" t="str">
        <f t="shared" si="0"/>
        <v>ASSOCIATION</v>
      </c>
      <c r="B21" s="1458" t="s">
        <v>703</v>
      </c>
      <c r="C21" s="1448">
        <f>C18+C19+C20</f>
        <v>0</v>
      </c>
      <c r="D21" s="1452">
        <f>D18+D19+D20</f>
        <v>0</v>
      </c>
      <c r="E21" s="1500" t="e">
        <f t="shared" si="4"/>
        <v>#DIV/0!</v>
      </c>
      <c r="F21" s="1501">
        <f t="shared" ref="F21" si="12">F18+F19+F20</f>
        <v>0</v>
      </c>
      <c r="G21" s="1501">
        <f>G18+G19+G20</f>
        <v>0</v>
      </c>
      <c r="H21" s="1448">
        <f t="shared" si="1"/>
        <v>0</v>
      </c>
      <c r="I21" s="1448">
        <f>I18+I19+I20</f>
        <v>0</v>
      </c>
      <c r="J21" s="1453">
        <f>J18+J19+J20</f>
        <v>0</v>
      </c>
      <c r="K21" s="1453">
        <f t="shared" ref="K21" si="13">K18+K19+K20</f>
        <v>0</v>
      </c>
      <c r="L21" s="1452"/>
      <c r="M21" s="1449"/>
      <c r="N21" s="1454" t="e">
        <f t="shared" si="11"/>
        <v>#DIV/0!</v>
      </c>
      <c r="O21" s="1448" t="e">
        <f t="shared" si="11"/>
        <v>#DIV/0!</v>
      </c>
      <c r="P21" s="1454"/>
      <c r="Q21" s="1498"/>
      <c r="R21" s="1447"/>
      <c r="S21" s="936"/>
      <c r="T21" s="934"/>
      <c r="U21" s="936">
        <f>J21</f>
        <v>0</v>
      </c>
    </row>
    <row r="22" spans="1:21" ht="50.1" hidden="1" customHeight="1" x14ac:dyDescent="0.3">
      <c r="A22" s="1514" t="str">
        <f t="shared" si="0"/>
        <v>ASSOCIATION</v>
      </c>
      <c r="B22" s="937" t="s">
        <v>367</v>
      </c>
      <c r="C22" s="1449"/>
      <c r="D22" s="1450"/>
      <c r="E22" s="1499" t="e">
        <f t="shared" si="4"/>
        <v>#DIV/0!</v>
      </c>
      <c r="F22" s="1502"/>
      <c r="G22" s="1502"/>
      <c r="H22" s="1449"/>
      <c r="I22" s="1449"/>
      <c r="J22" s="1449"/>
      <c r="K22" s="1449"/>
      <c r="L22" s="1450"/>
      <c r="M22" s="1448"/>
      <c r="N22" s="1451" t="e">
        <f>(M22-E22)/E22</f>
        <v>#DIV/0!</v>
      </c>
      <c r="O22" s="1449" t="e">
        <f>((J22/L22)-(C22/D22))*L22</f>
        <v>#DIV/0!</v>
      </c>
      <c r="P22" s="1451"/>
      <c r="Q22" s="1497"/>
      <c r="R22" s="1437"/>
      <c r="S22" s="935"/>
      <c r="T22" s="934"/>
      <c r="U22" s="935"/>
    </row>
    <row r="23" spans="1:21" ht="50.1" hidden="1" customHeight="1" thickBot="1" x14ac:dyDescent="0.35">
      <c r="A23" s="1514" t="str">
        <f t="shared" si="0"/>
        <v>ASSOCIATION</v>
      </c>
      <c r="B23" s="937" t="s">
        <v>367</v>
      </c>
      <c r="C23" s="1449"/>
      <c r="D23" s="1450"/>
      <c r="E23" s="1499" t="e">
        <f t="shared" si="4"/>
        <v>#DIV/0!</v>
      </c>
      <c r="F23" s="1502"/>
      <c r="G23" s="1502"/>
      <c r="H23" s="1449"/>
      <c r="I23" s="1449"/>
      <c r="J23" s="1449"/>
      <c r="K23" s="1449"/>
      <c r="L23" s="1450"/>
      <c r="M23" s="1448"/>
      <c r="N23" s="1451" t="e">
        <f>(M23-E23)/E23</f>
        <v>#DIV/0!</v>
      </c>
      <c r="O23" s="1449" t="e">
        <f>((J23/L23)-(C23/D23))*L23</f>
        <v>#DIV/0!</v>
      </c>
      <c r="P23" s="1451"/>
      <c r="Q23" s="1497"/>
      <c r="R23" s="1437"/>
      <c r="S23" s="935"/>
      <c r="T23" s="934"/>
      <c r="U23" s="935"/>
    </row>
    <row r="24" spans="1:21" ht="50.1" hidden="1" customHeight="1" thickBot="1" x14ac:dyDescent="0.35">
      <c r="A24" s="1514" t="str">
        <f t="shared" si="0"/>
        <v>ASSOCIATION</v>
      </c>
      <c r="B24" s="1442" t="s">
        <v>363</v>
      </c>
      <c r="C24" s="1448" t="e">
        <f>SUM(#REF!)</f>
        <v>#REF!</v>
      </c>
      <c r="D24" s="1452"/>
      <c r="E24" s="1499" t="e">
        <f t="shared" si="4"/>
        <v>#REF!</v>
      </c>
      <c r="F24" s="1501" t="e">
        <f>'Accueils 12-17 ans'!#REF!</f>
        <v>#REF!</v>
      </c>
      <c r="G24" s="1501" t="e">
        <f>'Accueils 12-17 ans'!#REF!</f>
        <v>#REF!</v>
      </c>
      <c r="H24" s="1448" t="e">
        <f>G24-C24</f>
        <v>#REF!</v>
      </c>
      <c r="I24" s="1448" t="e">
        <f>SUM(#REF!)</f>
        <v>#REF!</v>
      </c>
      <c r="J24" s="1453" t="e">
        <f>ROUND(SUM(#REF!),0)</f>
        <v>#REF!</v>
      </c>
      <c r="K24" s="1453" t="e">
        <f>ROUND(SUM(#REF!),0)</f>
        <v>#REF!</v>
      </c>
      <c r="L24" s="1452"/>
      <c r="M24" s="1448"/>
      <c r="N24" s="1454" t="e">
        <f>(M24-E24)/E24</f>
        <v>#REF!</v>
      </c>
      <c r="O24" s="1448" t="e">
        <f>((J24/L24)-(C24/D24))*L24</f>
        <v>#REF!</v>
      </c>
      <c r="P24" s="1454"/>
      <c r="Q24" s="1498"/>
      <c r="R24" s="1441"/>
      <c r="S24" s="936"/>
      <c r="T24" s="934"/>
      <c r="U24" s="936" t="e">
        <f>J24</f>
        <v>#REF!</v>
      </c>
    </row>
    <row r="25" spans="1:21" ht="100.5" customHeight="1" thickBot="1" x14ac:dyDescent="0.35">
      <c r="A25" s="1514" t="str">
        <f t="shared" si="0"/>
        <v>ASSOCIATION</v>
      </c>
      <c r="B25" s="1515" t="s">
        <v>364</v>
      </c>
      <c r="C25" s="1516">
        <f>C21+C17+C8+C14+C11+C6+C7</f>
        <v>0</v>
      </c>
      <c r="D25" s="1517"/>
      <c r="E25" s="1518" t="e">
        <f t="shared" si="4"/>
        <v>#DIV/0!</v>
      </c>
      <c r="F25" s="1519">
        <f t="shared" ref="F25" si="14">F21+F17+F8+F14+F11+F6+F7</f>
        <v>0</v>
      </c>
      <c r="G25" s="1519">
        <f>G21+G17+G8+G14+G11+G6+G7</f>
        <v>0</v>
      </c>
      <c r="H25" s="1516">
        <f>H21+H17+H8+H14+H11+H6+H7</f>
        <v>0</v>
      </c>
      <c r="I25" s="1516">
        <f>I21+I17+I8+I14+I11+I6+I7</f>
        <v>0</v>
      </c>
      <c r="J25" s="1516">
        <f>J21+J17+J8+J14+J11+J6+J7</f>
        <v>0</v>
      </c>
      <c r="K25" s="1516">
        <f t="shared" ref="K25" si="15">K21+K17+K8+K14+K11+K6+K7</f>
        <v>0</v>
      </c>
      <c r="L25" s="1517"/>
      <c r="M25" s="1516"/>
      <c r="N25" s="1520"/>
      <c r="O25" s="1516" t="e">
        <f>((J25/L25)-(C25/D25))*L25</f>
        <v>#DIV/0!</v>
      </c>
      <c r="P25" s="1520" t="e">
        <f>(J25-C25)/C25</f>
        <v>#DIV/0!</v>
      </c>
      <c r="Q25" s="1521"/>
      <c r="R25" s="1522"/>
      <c r="S25" s="1523">
        <f>S21+S17+S8+S14+S11+S6+S7</f>
        <v>0</v>
      </c>
      <c r="T25" s="1524"/>
      <c r="U25" s="1525" t="e">
        <f>U21+U17+U8+U14+U11+U6+U7+#REF!+#REF!</f>
        <v>#DIV/0!</v>
      </c>
    </row>
    <row r="34" spans="2:21" ht="52.5" customHeight="1" thickBot="1" x14ac:dyDescent="0.35">
      <c r="B34" s="2222"/>
      <c r="C34" s="2723"/>
      <c r="D34" s="2723"/>
      <c r="E34" s="2723"/>
      <c r="F34" s="2723"/>
      <c r="G34" s="2724"/>
      <c r="H34" s="2724"/>
      <c r="I34" s="2223"/>
      <c r="J34" s="2223"/>
    </row>
    <row r="35" spans="2:21" ht="55.2" x14ac:dyDescent="0.3">
      <c r="B35" s="2223"/>
      <c r="C35" s="1438"/>
      <c r="D35" s="1438"/>
      <c r="E35" s="1438"/>
      <c r="F35" s="1438"/>
      <c r="G35" s="1438"/>
      <c r="H35" s="1438"/>
      <c r="I35" s="1438"/>
      <c r="J35" s="1438"/>
      <c r="K35" s="1438"/>
      <c r="L35" s="1438"/>
      <c r="M35" s="1438"/>
      <c r="N35" s="1438"/>
      <c r="O35" s="1438"/>
      <c r="P35" s="1438"/>
      <c r="Q35" s="1438"/>
      <c r="R35" s="1438"/>
      <c r="S35" s="931" t="s">
        <v>355</v>
      </c>
      <c r="T35" s="932"/>
      <c r="U35" s="933" t="s">
        <v>547</v>
      </c>
    </row>
    <row r="36" spans="2:21" ht="46.5" customHeight="1" thickBot="1" x14ac:dyDescent="0.35">
      <c r="B36" s="2224"/>
      <c r="C36" s="2225"/>
      <c r="D36" s="2225"/>
      <c r="E36" s="2225"/>
      <c r="F36" s="2225"/>
      <c r="G36" s="2225"/>
      <c r="H36" s="2225"/>
      <c r="I36" s="2225"/>
      <c r="J36" s="1439"/>
      <c r="K36" s="1439"/>
      <c r="L36" s="1439"/>
      <c r="M36" s="1439"/>
      <c r="N36" s="1439"/>
      <c r="O36" s="1439"/>
      <c r="P36" s="1439"/>
      <c r="Q36" s="1439"/>
      <c r="R36" s="1439"/>
      <c r="S36" s="938"/>
      <c r="T36" s="934"/>
      <c r="U36" s="936" t="e">
        <f>ANALYSE!I1954</f>
        <v>#DIV/0!</v>
      </c>
    </row>
    <row r="37" spans="2:21" ht="36" customHeight="1" thickBot="1" x14ac:dyDescent="0.35">
      <c r="B37" s="2226"/>
      <c r="C37" s="1440"/>
      <c r="D37" s="1440"/>
      <c r="E37" s="1440"/>
      <c r="F37" s="1440"/>
      <c r="G37" s="1440"/>
      <c r="H37" s="1440"/>
      <c r="I37" s="1440"/>
      <c r="J37" s="1440"/>
      <c r="K37" s="1440"/>
      <c r="L37" s="1440"/>
      <c r="M37" s="1440"/>
      <c r="N37" s="1440"/>
      <c r="O37" s="1440"/>
      <c r="P37" s="1440"/>
      <c r="Q37" s="1440"/>
      <c r="R37" s="1440"/>
      <c r="S37" s="939"/>
      <c r="T37" s="934"/>
      <c r="U37" s="940"/>
    </row>
    <row r="38" spans="2:21" x14ac:dyDescent="0.3">
      <c r="B38" s="2223"/>
      <c r="C38" s="2223"/>
      <c r="D38" s="2223"/>
      <c r="E38" s="2223"/>
      <c r="F38" s="2223"/>
      <c r="G38" s="2223"/>
      <c r="H38" s="2223"/>
      <c r="I38" s="2223"/>
      <c r="J38" s="2223"/>
    </row>
  </sheetData>
  <sheetProtection algorithmName="SHA-512" hashValue="GIcnTCWR7Tlleq7+hw2rY+XccC/dxItrQC3/z2TagFRJ94fa6ACJQ/1r2VDkKIcf1ok978ZmQZ/YVqGgH1AvcQ==" saltValue="cNvj56nhAhHgjVgAaUCodw==" spinCount="100000" sheet="1" objects="1" scenarios="1"/>
  <mergeCells count="6">
    <mergeCell ref="B1:E1"/>
    <mergeCell ref="G1:H1"/>
    <mergeCell ref="C34:H34"/>
    <mergeCell ref="C4:E4"/>
    <mergeCell ref="G4:S4"/>
    <mergeCell ref="B2:D2"/>
  </mergeCells>
  <conditionalFormatting sqref="N7:N25">
    <cfRule type="expression" dxfId="58" priority="2">
      <formula>$N$7&gt;=2</formula>
    </cfRule>
    <cfRule type="expression" dxfId="57" priority="3">
      <formula>$N$7&lt;2</formula>
    </cfRule>
  </conditionalFormatting>
  <pageMargins left="0.7" right="0.7" top="0.75" bottom="0.75" header="0.3" footer="0.3"/>
  <pageSetup paperSize="9" scale="39" orientation="landscape" r:id="rId1"/>
  <colBreaks count="1" manualBreakCount="1">
    <brk id="19"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C9871-169B-47D5-A95C-B56CE741BC14}">
  <sheetPr>
    <tabColor indexed="44"/>
    <pageSetUpPr fitToPage="1"/>
  </sheetPr>
  <dimension ref="A1:EI168"/>
  <sheetViews>
    <sheetView showGridLines="0" zoomScale="60" zoomScaleNormal="60" workbookViewId="0"/>
  </sheetViews>
  <sheetFormatPr baseColWidth="10" defaultRowHeight="14.4" outlineLevelRow="1" outlineLevelCol="2" x14ac:dyDescent="0.3"/>
  <cols>
    <col min="1" max="1" width="3" style="1661" customWidth="1"/>
    <col min="2" max="2" width="35.44140625" style="1661" customWidth="1"/>
    <col min="3" max="5" width="10.77734375" style="1661" customWidth="1"/>
    <col min="6" max="6" width="10" style="1661" customWidth="1"/>
    <col min="7" max="7" width="8" style="1661" customWidth="1"/>
    <col min="8" max="8" width="19" style="1661" customWidth="1"/>
    <col min="9" max="9" width="22.21875" style="1661" customWidth="1"/>
    <col min="10" max="14" width="11.21875" style="1699" customWidth="1"/>
    <col min="15" max="15" width="11.77734375" style="1699" hidden="1" customWidth="1" outlineLevel="1"/>
    <col min="16" max="16" width="11.77734375" style="1661" hidden="1" customWidth="1" outlineLevel="1"/>
    <col min="17" max="17" width="12.77734375" style="1661" customWidth="1" collapsed="1"/>
    <col min="18" max="18" width="3" style="1661" customWidth="1"/>
    <col min="19" max="19" width="12" style="1661" hidden="1" customWidth="1" outlineLevel="1"/>
    <col min="20" max="20" width="21.5546875" style="1661" hidden="1" customWidth="1" outlineLevel="1"/>
    <col min="21" max="30" width="10" style="1661" hidden="1" customWidth="1" outlineLevel="2"/>
    <col min="31" max="33" width="10" style="1661" hidden="1" customWidth="1" outlineLevel="1"/>
    <col min="34" max="34" width="11.44140625" style="1661" hidden="1" customWidth="1" outlineLevel="1"/>
    <col min="35" max="35" width="5.44140625" style="1661" hidden="1" customWidth="1" outlineLevel="1"/>
    <col min="36" max="36" width="4" style="1661" hidden="1" customWidth="1" outlineLevel="1"/>
    <col min="37" max="37" width="20.5546875" style="1661" hidden="1" customWidth="1" outlineLevel="1"/>
    <col min="38" max="38" width="11.44140625" style="1661" collapsed="1"/>
    <col min="39" max="40" width="20.77734375" style="1661" hidden="1" customWidth="1" outlineLevel="1"/>
    <col min="41" max="42" width="11.44140625" style="1661" hidden="1" customWidth="1" outlineLevel="1"/>
    <col min="43" max="45" width="17.77734375" style="1661" hidden="1" customWidth="1" outlineLevel="1"/>
    <col min="46" max="46" width="11.44140625" style="1661" hidden="1" customWidth="1" outlineLevel="1"/>
    <col min="47" max="47" width="11.44140625" style="1661" collapsed="1"/>
    <col min="48" max="256" width="11.44140625" style="1661"/>
    <col min="257" max="257" width="3" style="1661" customWidth="1"/>
    <col min="258" max="258" width="35.44140625" style="1661" customWidth="1"/>
    <col min="259" max="261" width="10.77734375" style="1661" customWidth="1"/>
    <col min="262" max="262" width="10" style="1661" customWidth="1"/>
    <col min="263" max="263" width="8" style="1661" customWidth="1"/>
    <col min="264" max="264" width="19" style="1661" customWidth="1"/>
    <col min="265" max="265" width="22.21875" style="1661" customWidth="1"/>
    <col min="266" max="270" width="11.21875" style="1661" customWidth="1"/>
    <col min="271" max="272" width="0" style="1661" hidden="1" customWidth="1"/>
    <col min="273" max="273" width="12.77734375" style="1661" customWidth="1"/>
    <col min="274" max="274" width="3" style="1661" customWidth="1"/>
    <col min="275" max="293" width="0" style="1661" hidden="1" customWidth="1"/>
    <col min="294" max="294" width="11.44140625" style="1661"/>
    <col min="295" max="302" width="0" style="1661" hidden="1" customWidth="1"/>
    <col min="303" max="512" width="11.44140625" style="1661"/>
    <col min="513" max="513" width="3" style="1661" customWidth="1"/>
    <col min="514" max="514" width="35.44140625" style="1661" customWidth="1"/>
    <col min="515" max="517" width="10.77734375" style="1661" customWidth="1"/>
    <col min="518" max="518" width="10" style="1661" customWidth="1"/>
    <col min="519" max="519" width="8" style="1661" customWidth="1"/>
    <col min="520" max="520" width="19" style="1661" customWidth="1"/>
    <col min="521" max="521" width="22.21875" style="1661" customWidth="1"/>
    <col min="522" max="526" width="11.21875" style="1661" customWidth="1"/>
    <col min="527" max="528" width="0" style="1661" hidden="1" customWidth="1"/>
    <col min="529" max="529" width="12.77734375" style="1661" customWidth="1"/>
    <col min="530" max="530" width="3" style="1661" customWidth="1"/>
    <col min="531" max="549" width="0" style="1661" hidden="1" customWidth="1"/>
    <col min="550" max="550" width="11.44140625" style="1661"/>
    <col min="551" max="558" width="0" style="1661" hidden="1" customWidth="1"/>
    <col min="559" max="768" width="11.44140625" style="1661"/>
    <col min="769" max="769" width="3" style="1661" customWidth="1"/>
    <col min="770" max="770" width="35.44140625" style="1661" customWidth="1"/>
    <col min="771" max="773" width="10.77734375" style="1661" customWidth="1"/>
    <col min="774" max="774" width="10" style="1661" customWidth="1"/>
    <col min="775" max="775" width="8" style="1661" customWidth="1"/>
    <col min="776" max="776" width="19" style="1661" customWidth="1"/>
    <col min="777" max="777" width="22.21875" style="1661" customWidth="1"/>
    <col min="778" max="782" width="11.21875" style="1661" customWidth="1"/>
    <col min="783" max="784" width="0" style="1661" hidden="1" customWidth="1"/>
    <col min="785" max="785" width="12.77734375" style="1661" customWidth="1"/>
    <col min="786" max="786" width="3" style="1661" customWidth="1"/>
    <col min="787" max="805" width="0" style="1661" hidden="1" customWidth="1"/>
    <col min="806" max="806" width="11.44140625" style="1661"/>
    <col min="807" max="814" width="0" style="1661" hidden="1" customWidth="1"/>
    <col min="815" max="1024" width="11.44140625" style="1661"/>
    <col min="1025" max="1025" width="3" style="1661" customWidth="1"/>
    <col min="1026" max="1026" width="35.44140625" style="1661" customWidth="1"/>
    <col min="1027" max="1029" width="10.77734375" style="1661" customWidth="1"/>
    <col min="1030" max="1030" width="10" style="1661" customWidth="1"/>
    <col min="1031" max="1031" width="8" style="1661" customWidth="1"/>
    <col min="1032" max="1032" width="19" style="1661" customWidth="1"/>
    <col min="1033" max="1033" width="22.21875" style="1661" customWidth="1"/>
    <col min="1034" max="1038" width="11.21875" style="1661" customWidth="1"/>
    <col min="1039" max="1040" width="0" style="1661" hidden="1" customWidth="1"/>
    <col min="1041" max="1041" width="12.77734375" style="1661" customWidth="1"/>
    <col min="1042" max="1042" width="3" style="1661" customWidth="1"/>
    <col min="1043" max="1061" width="0" style="1661" hidden="1" customWidth="1"/>
    <col min="1062" max="1062" width="11.44140625" style="1661"/>
    <col min="1063" max="1070" width="0" style="1661" hidden="1" customWidth="1"/>
    <col min="1071" max="1280" width="11.44140625" style="1661"/>
    <col min="1281" max="1281" width="3" style="1661" customWidth="1"/>
    <col min="1282" max="1282" width="35.44140625" style="1661" customWidth="1"/>
    <col min="1283" max="1285" width="10.77734375" style="1661" customWidth="1"/>
    <col min="1286" max="1286" width="10" style="1661" customWidth="1"/>
    <col min="1287" max="1287" width="8" style="1661" customWidth="1"/>
    <col min="1288" max="1288" width="19" style="1661" customWidth="1"/>
    <col min="1289" max="1289" width="22.21875" style="1661" customWidth="1"/>
    <col min="1290" max="1294" width="11.21875" style="1661" customWidth="1"/>
    <col min="1295" max="1296" width="0" style="1661" hidden="1" customWidth="1"/>
    <col min="1297" max="1297" width="12.77734375" style="1661" customWidth="1"/>
    <col min="1298" max="1298" width="3" style="1661" customWidth="1"/>
    <col min="1299" max="1317" width="0" style="1661" hidden="1" customWidth="1"/>
    <col min="1318" max="1318" width="11.44140625" style="1661"/>
    <col min="1319" max="1326" width="0" style="1661" hidden="1" customWidth="1"/>
    <col min="1327" max="1536" width="11.44140625" style="1661"/>
    <col min="1537" max="1537" width="3" style="1661" customWidth="1"/>
    <col min="1538" max="1538" width="35.44140625" style="1661" customWidth="1"/>
    <col min="1539" max="1541" width="10.77734375" style="1661" customWidth="1"/>
    <col min="1542" max="1542" width="10" style="1661" customWidth="1"/>
    <col min="1543" max="1543" width="8" style="1661" customWidth="1"/>
    <col min="1544" max="1544" width="19" style="1661" customWidth="1"/>
    <col min="1545" max="1545" width="22.21875" style="1661" customWidth="1"/>
    <col min="1546" max="1550" width="11.21875" style="1661" customWidth="1"/>
    <col min="1551" max="1552" width="0" style="1661" hidden="1" customWidth="1"/>
    <col min="1553" max="1553" width="12.77734375" style="1661" customWidth="1"/>
    <col min="1554" max="1554" width="3" style="1661" customWidth="1"/>
    <col min="1555" max="1573" width="0" style="1661" hidden="1" customWidth="1"/>
    <col min="1574" max="1574" width="11.44140625" style="1661"/>
    <col min="1575" max="1582" width="0" style="1661" hidden="1" customWidth="1"/>
    <col min="1583" max="1792" width="11.44140625" style="1661"/>
    <col min="1793" max="1793" width="3" style="1661" customWidth="1"/>
    <col min="1794" max="1794" width="35.44140625" style="1661" customWidth="1"/>
    <col min="1795" max="1797" width="10.77734375" style="1661" customWidth="1"/>
    <col min="1798" max="1798" width="10" style="1661" customWidth="1"/>
    <col min="1799" max="1799" width="8" style="1661" customWidth="1"/>
    <col min="1800" max="1800" width="19" style="1661" customWidth="1"/>
    <col min="1801" max="1801" width="22.21875" style="1661" customWidth="1"/>
    <col min="1802" max="1806" width="11.21875" style="1661" customWidth="1"/>
    <col min="1807" max="1808" width="0" style="1661" hidden="1" customWidth="1"/>
    <col min="1809" max="1809" width="12.77734375" style="1661" customWidth="1"/>
    <col min="1810" max="1810" width="3" style="1661" customWidth="1"/>
    <col min="1811" max="1829" width="0" style="1661" hidden="1" customWidth="1"/>
    <col min="1830" max="1830" width="11.44140625" style="1661"/>
    <col min="1831" max="1838" width="0" style="1661" hidden="1" customWidth="1"/>
    <col min="1839" max="2048" width="11.44140625" style="1661"/>
    <col min="2049" max="2049" width="3" style="1661" customWidth="1"/>
    <col min="2050" max="2050" width="35.44140625" style="1661" customWidth="1"/>
    <col min="2051" max="2053" width="10.77734375" style="1661" customWidth="1"/>
    <col min="2054" max="2054" width="10" style="1661" customWidth="1"/>
    <col min="2055" max="2055" width="8" style="1661" customWidth="1"/>
    <col min="2056" max="2056" width="19" style="1661" customWidth="1"/>
    <col min="2057" max="2057" width="22.21875" style="1661" customWidth="1"/>
    <col min="2058" max="2062" width="11.21875" style="1661" customWidth="1"/>
    <col min="2063" max="2064" width="0" style="1661" hidden="1" customWidth="1"/>
    <col min="2065" max="2065" width="12.77734375" style="1661" customWidth="1"/>
    <col min="2066" max="2066" width="3" style="1661" customWidth="1"/>
    <col min="2067" max="2085" width="0" style="1661" hidden="1" customWidth="1"/>
    <col min="2086" max="2086" width="11.44140625" style="1661"/>
    <col min="2087" max="2094" width="0" style="1661" hidden="1" customWidth="1"/>
    <col min="2095" max="2304" width="11.44140625" style="1661"/>
    <col min="2305" max="2305" width="3" style="1661" customWidth="1"/>
    <col min="2306" max="2306" width="35.44140625" style="1661" customWidth="1"/>
    <col min="2307" max="2309" width="10.77734375" style="1661" customWidth="1"/>
    <col min="2310" max="2310" width="10" style="1661" customWidth="1"/>
    <col min="2311" max="2311" width="8" style="1661" customWidth="1"/>
    <col min="2312" max="2312" width="19" style="1661" customWidth="1"/>
    <col min="2313" max="2313" width="22.21875" style="1661" customWidth="1"/>
    <col min="2314" max="2318" width="11.21875" style="1661" customWidth="1"/>
    <col min="2319" max="2320" width="0" style="1661" hidden="1" customWidth="1"/>
    <col min="2321" max="2321" width="12.77734375" style="1661" customWidth="1"/>
    <col min="2322" max="2322" width="3" style="1661" customWidth="1"/>
    <col min="2323" max="2341" width="0" style="1661" hidden="1" customWidth="1"/>
    <col min="2342" max="2342" width="11.44140625" style="1661"/>
    <col min="2343" max="2350" width="0" style="1661" hidden="1" customWidth="1"/>
    <col min="2351" max="2560" width="11.44140625" style="1661"/>
    <col min="2561" max="2561" width="3" style="1661" customWidth="1"/>
    <col min="2562" max="2562" width="35.44140625" style="1661" customWidth="1"/>
    <col min="2563" max="2565" width="10.77734375" style="1661" customWidth="1"/>
    <col min="2566" max="2566" width="10" style="1661" customWidth="1"/>
    <col min="2567" max="2567" width="8" style="1661" customWidth="1"/>
    <col min="2568" max="2568" width="19" style="1661" customWidth="1"/>
    <col min="2569" max="2569" width="22.21875" style="1661" customWidth="1"/>
    <col min="2570" max="2574" width="11.21875" style="1661" customWidth="1"/>
    <col min="2575" max="2576" width="0" style="1661" hidden="1" customWidth="1"/>
    <col min="2577" max="2577" width="12.77734375" style="1661" customWidth="1"/>
    <col min="2578" max="2578" width="3" style="1661" customWidth="1"/>
    <col min="2579" max="2597" width="0" style="1661" hidden="1" customWidth="1"/>
    <col min="2598" max="2598" width="11.44140625" style="1661"/>
    <col min="2599" max="2606" width="0" style="1661" hidden="1" customWidth="1"/>
    <col min="2607" max="2816" width="11.44140625" style="1661"/>
    <col min="2817" max="2817" width="3" style="1661" customWidth="1"/>
    <col min="2818" max="2818" width="35.44140625" style="1661" customWidth="1"/>
    <col min="2819" max="2821" width="10.77734375" style="1661" customWidth="1"/>
    <col min="2822" max="2822" width="10" style="1661" customWidth="1"/>
    <col min="2823" max="2823" width="8" style="1661" customWidth="1"/>
    <col min="2824" max="2824" width="19" style="1661" customWidth="1"/>
    <col min="2825" max="2825" width="22.21875" style="1661" customWidth="1"/>
    <col min="2826" max="2830" width="11.21875" style="1661" customWidth="1"/>
    <col min="2831" max="2832" width="0" style="1661" hidden="1" customWidth="1"/>
    <col min="2833" max="2833" width="12.77734375" style="1661" customWidth="1"/>
    <col min="2834" max="2834" width="3" style="1661" customWidth="1"/>
    <col min="2835" max="2853" width="0" style="1661" hidden="1" customWidth="1"/>
    <col min="2854" max="2854" width="11.44140625" style="1661"/>
    <col min="2855" max="2862" width="0" style="1661" hidden="1" customWidth="1"/>
    <col min="2863" max="3072" width="11.44140625" style="1661"/>
    <col min="3073" max="3073" width="3" style="1661" customWidth="1"/>
    <col min="3074" max="3074" width="35.44140625" style="1661" customWidth="1"/>
    <col min="3075" max="3077" width="10.77734375" style="1661" customWidth="1"/>
    <col min="3078" max="3078" width="10" style="1661" customWidth="1"/>
    <col min="3079" max="3079" width="8" style="1661" customWidth="1"/>
    <col min="3080" max="3080" width="19" style="1661" customWidth="1"/>
    <col min="3081" max="3081" width="22.21875" style="1661" customWidth="1"/>
    <col min="3082" max="3086" width="11.21875" style="1661" customWidth="1"/>
    <col min="3087" max="3088" width="0" style="1661" hidden="1" customWidth="1"/>
    <col min="3089" max="3089" width="12.77734375" style="1661" customWidth="1"/>
    <col min="3090" max="3090" width="3" style="1661" customWidth="1"/>
    <col min="3091" max="3109" width="0" style="1661" hidden="1" customWidth="1"/>
    <col min="3110" max="3110" width="11.44140625" style="1661"/>
    <col min="3111" max="3118" width="0" style="1661" hidden="1" customWidth="1"/>
    <col min="3119" max="3328" width="11.44140625" style="1661"/>
    <col min="3329" max="3329" width="3" style="1661" customWidth="1"/>
    <col min="3330" max="3330" width="35.44140625" style="1661" customWidth="1"/>
    <col min="3331" max="3333" width="10.77734375" style="1661" customWidth="1"/>
    <col min="3334" max="3334" width="10" style="1661" customWidth="1"/>
    <col min="3335" max="3335" width="8" style="1661" customWidth="1"/>
    <col min="3336" max="3336" width="19" style="1661" customWidth="1"/>
    <col min="3337" max="3337" width="22.21875" style="1661" customWidth="1"/>
    <col min="3338" max="3342" width="11.21875" style="1661" customWidth="1"/>
    <col min="3343" max="3344" width="0" style="1661" hidden="1" customWidth="1"/>
    <col min="3345" max="3345" width="12.77734375" style="1661" customWidth="1"/>
    <col min="3346" max="3346" width="3" style="1661" customWidth="1"/>
    <col min="3347" max="3365" width="0" style="1661" hidden="1" customWidth="1"/>
    <col min="3366" max="3366" width="11.44140625" style="1661"/>
    <col min="3367" max="3374" width="0" style="1661" hidden="1" customWidth="1"/>
    <col min="3375" max="3584" width="11.44140625" style="1661"/>
    <col min="3585" max="3585" width="3" style="1661" customWidth="1"/>
    <col min="3586" max="3586" width="35.44140625" style="1661" customWidth="1"/>
    <col min="3587" max="3589" width="10.77734375" style="1661" customWidth="1"/>
    <col min="3590" max="3590" width="10" style="1661" customWidth="1"/>
    <col min="3591" max="3591" width="8" style="1661" customWidth="1"/>
    <col min="3592" max="3592" width="19" style="1661" customWidth="1"/>
    <col min="3593" max="3593" width="22.21875" style="1661" customWidth="1"/>
    <col min="3594" max="3598" width="11.21875" style="1661" customWidth="1"/>
    <col min="3599" max="3600" width="0" style="1661" hidden="1" customWidth="1"/>
    <col min="3601" max="3601" width="12.77734375" style="1661" customWidth="1"/>
    <col min="3602" max="3602" width="3" style="1661" customWidth="1"/>
    <col min="3603" max="3621" width="0" style="1661" hidden="1" customWidth="1"/>
    <col min="3622" max="3622" width="11.44140625" style="1661"/>
    <col min="3623" max="3630" width="0" style="1661" hidden="1" customWidth="1"/>
    <col min="3631" max="3840" width="11.44140625" style="1661"/>
    <col min="3841" max="3841" width="3" style="1661" customWidth="1"/>
    <col min="3842" max="3842" width="35.44140625" style="1661" customWidth="1"/>
    <col min="3843" max="3845" width="10.77734375" style="1661" customWidth="1"/>
    <col min="3846" max="3846" width="10" style="1661" customWidth="1"/>
    <col min="3847" max="3847" width="8" style="1661" customWidth="1"/>
    <col min="3848" max="3848" width="19" style="1661" customWidth="1"/>
    <col min="3849" max="3849" width="22.21875" style="1661" customWidth="1"/>
    <col min="3850" max="3854" width="11.21875" style="1661" customWidth="1"/>
    <col min="3855" max="3856" width="0" style="1661" hidden="1" customWidth="1"/>
    <col min="3857" max="3857" width="12.77734375" style="1661" customWidth="1"/>
    <col min="3858" max="3858" width="3" style="1661" customWidth="1"/>
    <col min="3859" max="3877" width="0" style="1661" hidden="1" customWidth="1"/>
    <col min="3878" max="3878" width="11.44140625" style="1661"/>
    <col min="3879" max="3886" width="0" style="1661" hidden="1" customWidth="1"/>
    <col min="3887" max="4096" width="11.44140625" style="1661"/>
    <col min="4097" max="4097" width="3" style="1661" customWidth="1"/>
    <col min="4098" max="4098" width="35.44140625" style="1661" customWidth="1"/>
    <col min="4099" max="4101" width="10.77734375" style="1661" customWidth="1"/>
    <col min="4102" max="4102" width="10" style="1661" customWidth="1"/>
    <col min="4103" max="4103" width="8" style="1661" customWidth="1"/>
    <col min="4104" max="4104" width="19" style="1661" customWidth="1"/>
    <col min="4105" max="4105" width="22.21875" style="1661" customWidth="1"/>
    <col min="4106" max="4110" width="11.21875" style="1661" customWidth="1"/>
    <col min="4111" max="4112" width="0" style="1661" hidden="1" customWidth="1"/>
    <col min="4113" max="4113" width="12.77734375" style="1661" customWidth="1"/>
    <col min="4114" max="4114" width="3" style="1661" customWidth="1"/>
    <col min="4115" max="4133" width="0" style="1661" hidden="1" customWidth="1"/>
    <col min="4134" max="4134" width="11.44140625" style="1661"/>
    <col min="4135" max="4142" width="0" style="1661" hidden="1" customWidth="1"/>
    <col min="4143" max="4352" width="11.44140625" style="1661"/>
    <col min="4353" max="4353" width="3" style="1661" customWidth="1"/>
    <col min="4354" max="4354" width="35.44140625" style="1661" customWidth="1"/>
    <col min="4355" max="4357" width="10.77734375" style="1661" customWidth="1"/>
    <col min="4358" max="4358" width="10" style="1661" customWidth="1"/>
    <col min="4359" max="4359" width="8" style="1661" customWidth="1"/>
    <col min="4360" max="4360" width="19" style="1661" customWidth="1"/>
    <col min="4361" max="4361" width="22.21875" style="1661" customWidth="1"/>
    <col min="4362" max="4366" width="11.21875" style="1661" customWidth="1"/>
    <col min="4367" max="4368" width="0" style="1661" hidden="1" customWidth="1"/>
    <col min="4369" max="4369" width="12.77734375" style="1661" customWidth="1"/>
    <col min="4370" max="4370" width="3" style="1661" customWidth="1"/>
    <col min="4371" max="4389" width="0" style="1661" hidden="1" customWidth="1"/>
    <col min="4390" max="4390" width="11.44140625" style="1661"/>
    <col min="4391" max="4398" width="0" style="1661" hidden="1" customWidth="1"/>
    <col min="4399" max="4608" width="11.44140625" style="1661"/>
    <col min="4609" max="4609" width="3" style="1661" customWidth="1"/>
    <col min="4610" max="4610" width="35.44140625" style="1661" customWidth="1"/>
    <col min="4611" max="4613" width="10.77734375" style="1661" customWidth="1"/>
    <col min="4614" max="4614" width="10" style="1661" customWidth="1"/>
    <col min="4615" max="4615" width="8" style="1661" customWidth="1"/>
    <col min="4616" max="4616" width="19" style="1661" customWidth="1"/>
    <col min="4617" max="4617" width="22.21875" style="1661" customWidth="1"/>
    <col min="4618" max="4622" width="11.21875" style="1661" customWidth="1"/>
    <col min="4623" max="4624" width="0" style="1661" hidden="1" customWidth="1"/>
    <col min="4625" max="4625" width="12.77734375" style="1661" customWidth="1"/>
    <col min="4626" max="4626" width="3" style="1661" customWidth="1"/>
    <col min="4627" max="4645" width="0" style="1661" hidden="1" customWidth="1"/>
    <col min="4646" max="4646" width="11.44140625" style="1661"/>
    <col min="4647" max="4654" width="0" style="1661" hidden="1" customWidth="1"/>
    <col min="4655" max="4864" width="11.44140625" style="1661"/>
    <col min="4865" max="4865" width="3" style="1661" customWidth="1"/>
    <col min="4866" max="4866" width="35.44140625" style="1661" customWidth="1"/>
    <col min="4867" max="4869" width="10.77734375" style="1661" customWidth="1"/>
    <col min="4870" max="4870" width="10" style="1661" customWidth="1"/>
    <col min="4871" max="4871" width="8" style="1661" customWidth="1"/>
    <col min="4872" max="4872" width="19" style="1661" customWidth="1"/>
    <col min="4873" max="4873" width="22.21875" style="1661" customWidth="1"/>
    <col min="4874" max="4878" width="11.21875" style="1661" customWidth="1"/>
    <col min="4879" max="4880" width="0" style="1661" hidden="1" customWidth="1"/>
    <col min="4881" max="4881" width="12.77734375" style="1661" customWidth="1"/>
    <col min="4882" max="4882" width="3" style="1661" customWidth="1"/>
    <col min="4883" max="4901" width="0" style="1661" hidden="1" customWidth="1"/>
    <col min="4902" max="4902" width="11.44140625" style="1661"/>
    <col min="4903" max="4910" width="0" style="1661" hidden="1" customWidth="1"/>
    <col min="4911" max="5120" width="11.44140625" style="1661"/>
    <col min="5121" max="5121" width="3" style="1661" customWidth="1"/>
    <col min="5122" max="5122" width="35.44140625" style="1661" customWidth="1"/>
    <col min="5123" max="5125" width="10.77734375" style="1661" customWidth="1"/>
    <col min="5126" max="5126" width="10" style="1661" customWidth="1"/>
    <col min="5127" max="5127" width="8" style="1661" customWidth="1"/>
    <col min="5128" max="5128" width="19" style="1661" customWidth="1"/>
    <col min="5129" max="5129" width="22.21875" style="1661" customWidth="1"/>
    <col min="5130" max="5134" width="11.21875" style="1661" customWidth="1"/>
    <col min="5135" max="5136" width="0" style="1661" hidden="1" customWidth="1"/>
    <col min="5137" max="5137" width="12.77734375" style="1661" customWidth="1"/>
    <col min="5138" max="5138" width="3" style="1661" customWidth="1"/>
    <col min="5139" max="5157" width="0" style="1661" hidden="1" customWidth="1"/>
    <col min="5158" max="5158" width="11.44140625" style="1661"/>
    <col min="5159" max="5166" width="0" style="1661" hidden="1" customWidth="1"/>
    <col min="5167" max="5376" width="11.44140625" style="1661"/>
    <col min="5377" max="5377" width="3" style="1661" customWidth="1"/>
    <col min="5378" max="5378" width="35.44140625" style="1661" customWidth="1"/>
    <col min="5379" max="5381" width="10.77734375" style="1661" customWidth="1"/>
    <col min="5382" max="5382" width="10" style="1661" customWidth="1"/>
    <col min="5383" max="5383" width="8" style="1661" customWidth="1"/>
    <col min="5384" max="5384" width="19" style="1661" customWidth="1"/>
    <col min="5385" max="5385" width="22.21875" style="1661" customWidth="1"/>
    <col min="5386" max="5390" width="11.21875" style="1661" customWidth="1"/>
    <col min="5391" max="5392" width="0" style="1661" hidden="1" customWidth="1"/>
    <col min="5393" max="5393" width="12.77734375" style="1661" customWidth="1"/>
    <col min="5394" max="5394" width="3" style="1661" customWidth="1"/>
    <col min="5395" max="5413" width="0" style="1661" hidden="1" customWidth="1"/>
    <col min="5414" max="5414" width="11.44140625" style="1661"/>
    <col min="5415" max="5422" width="0" style="1661" hidden="1" customWidth="1"/>
    <col min="5423" max="5632" width="11.44140625" style="1661"/>
    <col min="5633" max="5633" width="3" style="1661" customWidth="1"/>
    <col min="5634" max="5634" width="35.44140625" style="1661" customWidth="1"/>
    <col min="5635" max="5637" width="10.77734375" style="1661" customWidth="1"/>
    <col min="5638" max="5638" width="10" style="1661" customWidth="1"/>
    <col min="5639" max="5639" width="8" style="1661" customWidth="1"/>
    <col min="5640" max="5640" width="19" style="1661" customWidth="1"/>
    <col min="5641" max="5641" width="22.21875" style="1661" customWidth="1"/>
    <col min="5642" max="5646" width="11.21875" style="1661" customWidth="1"/>
    <col min="5647" max="5648" width="0" style="1661" hidden="1" customWidth="1"/>
    <col min="5649" max="5649" width="12.77734375" style="1661" customWidth="1"/>
    <col min="5650" max="5650" width="3" style="1661" customWidth="1"/>
    <col min="5651" max="5669" width="0" style="1661" hidden="1" customWidth="1"/>
    <col min="5670" max="5670" width="11.44140625" style="1661"/>
    <col min="5671" max="5678" width="0" style="1661" hidden="1" customWidth="1"/>
    <col min="5679" max="5888" width="11.44140625" style="1661"/>
    <col min="5889" max="5889" width="3" style="1661" customWidth="1"/>
    <col min="5890" max="5890" width="35.44140625" style="1661" customWidth="1"/>
    <col min="5891" max="5893" width="10.77734375" style="1661" customWidth="1"/>
    <col min="5894" max="5894" width="10" style="1661" customWidth="1"/>
    <col min="5895" max="5895" width="8" style="1661" customWidth="1"/>
    <col min="5896" max="5896" width="19" style="1661" customWidth="1"/>
    <col min="5897" max="5897" width="22.21875" style="1661" customWidth="1"/>
    <col min="5898" max="5902" width="11.21875" style="1661" customWidth="1"/>
    <col min="5903" max="5904" width="0" style="1661" hidden="1" customWidth="1"/>
    <col min="5905" max="5905" width="12.77734375" style="1661" customWidth="1"/>
    <col min="5906" max="5906" width="3" style="1661" customWidth="1"/>
    <col min="5907" max="5925" width="0" style="1661" hidden="1" customWidth="1"/>
    <col min="5926" max="5926" width="11.44140625" style="1661"/>
    <col min="5927" max="5934" width="0" style="1661" hidden="1" customWidth="1"/>
    <col min="5935" max="6144" width="11.44140625" style="1661"/>
    <col min="6145" max="6145" width="3" style="1661" customWidth="1"/>
    <col min="6146" max="6146" width="35.44140625" style="1661" customWidth="1"/>
    <col min="6147" max="6149" width="10.77734375" style="1661" customWidth="1"/>
    <col min="6150" max="6150" width="10" style="1661" customWidth="1"/>
    <col min="6151" max="6151" width="8" style="1661" customWidth="1"/>
    <col min="6152" max="6152" width="19" style="1661" customWidth="1"/>
    <col min="6153" max="6153" width="22.21875" style="1661" customWidth="1"/>
    <col min="6154" max="6158" width="11.21875" style="1661" customWidth="1"/>
    <col min="6159" max="6160" width="0" style="1661" hidden="1" customWidth="1"/>
    <col min="6161" max="6161" width="12.77734375" style="1661" customWidth="1"/>
    <col min="6162" max="6162" width="3" style="1661" customWidth="1"/>
    <col min="6163" max="6181" width="0" style="1661" hidden="1" customWidth="1"/>
    <col min="6182" max="6182" width="11.44140625" style="1661"/>
    <col min="6183" max="6190" width="0" style="1661" hidden="1" customWidth="1"/>
    <col min="6191" max="6400" width="11.44140625" style="1661"/>
    <col min="6401" max="6401" width="3" style="1661" customWidth="1"/>
    <col min="6402" max="6402" width="35.44140625" style="1661" customWidth="1"/>
    <col min="6403" max="6405" width="10.77734375" style="1661" customWidth="1"/>
    <col min="6406" max="6406" width="10" style="1661" customWidth="1"/>
    <col min="6407" max="6407" width="8" style="1661" customWidth="1"/>
    <col min="6408" max="6408" width="19" style="1661" customWidth="1"/>
    <col min="6409" max="6409" width="22.21875" style="1661" customWidth="1"/>
    <col min="6410" max="6414" width="11.21875" style="1661" customWidth="1"/>
    <col min="6415" max="6416" width="0" style="1661" hidden="1" customWidth="1"/>
    <col min="6417" max="6417" width="12.77734375" style="1661" customWidth="1"/>
    <col min="6418" max="6418" width="3" style="1661" customWidth="1"/>
    <col min="6419" max="6437" width="0" style="1661" hidden="1" customWidth="1"/>
    <col min="6438" max="6438" width="11.44140625" style="1661"/>
    <col min="6439" max="6446" width="0" style="1661" hidden="1" customWidth="1"/>
    <col min="6447" max="6656" width="11.44140625" style="1661"/>
    <col min="6657" max="6657" width="3" style="1661" customWidth="1"/>
    <col min="6658" max="6658" width="35.44140625" style="1661" customWidth="1"/>
    <col min="6659" max="6661" width="10.77734375" style="1661" customWidth="1"/>
    <col min="6662" max="6662" width="10" style="1661" customWidth="1"/>
    <col min="6663" max="6663" width="8" style="1661" customWidth="1"/>
    <col min="6664" max="6664" width="19" style="1661" customWidth="1"/>
    <col min="6665" max="6665" width="22.21875" style="1661" customWidth="1"/>
    <col min="6666" max="6670" width="11.21875" style="1661" customWidth="1"/>
    <col min="6671" max="6672" width="0" style="1661" hidden="1" customWidth="1"/>
    <col min="6673" max="6673" width="12.77734375" style="1661" customWidth="1"/>
    <col min="6674" max="6674" width="3" style="1661" customWidth="1"/>
    <col min="6675" max="6693" width="0" style="1661" hidden="1" customWidth="1"/>
    <col min="6694" max="6694" width="11.44140625" style="1661"/>
    <col min="6695" max="6702" width="0" style="1661" hidden="1" customWidth="1"/>
    <col min="6703" max="6912" width="11.44140625" style="1661"/>
    <col min="6913" max="6913" width="3" style="1661" customWidth="1"/>
    <col min="6914" max="6914" width="35.44140625" style="1661" customWidth="1"/>
    <col min="6915" max="6917" width="10.77734375" style="1661" customWidth="1"/>
    <col min="6918" max="6918" width="10" style="1661" customWidth="1"/>
    <col min="6919" max="6919" width="8" style="1661" customWidth="1"/>
    <col min="6920" max="6920" width="19" style="1661" customWidth="1"/>
    <col min="6921" max="6921" width="22.21875" style="1661" customWidth="1"/>
    <col min="6922" max="6926" width="11.21875" style="1661" customWidth="1"/>
    <col min="6927" max="6928" width="0" style="1661" hidden="1" customWidth="1"/>
    <col min="6929" max="6929" width="12.77734375" style="1661" customWidth="1"/>
    <col min="6930" max="6930" width="3" style="1661" customWidth="1"/>
    <col min="6931" max="6949" width="0" style="1661" hidden="1" customWidth="1"/>
    <col min="6950" max="6950" width="11.44140625" style="1661"/>
    <col min="6951" max="6958" width="0" style="1661" hidden="1" customWidth="1"/>
    <col min="6959" max="7168" width="11.44140625" style="1661"/>
    <col min="7169" max="7169" width="3" style="1661" customWidth="1"/>
    <col min="7170" max="7170" width="35.44140625" style="1661" customWidth="1"/>
    <col min="7171" max="7173" width="10.77734375" style="1661" customWidth="1"/>
    <col min="7174" max="7174" width="10" style="1661" customWidth="1"/>
    <col min="7175" max="7175" width="8" style="1661" customWidth="1"/>
    <col min="7176" max="7176" width="19" style="1661" customWidth="1"/>
    <col min="7177" max="7177" width="22.21875" style="1661" customWidth="1"/>
    <col min="7178" max="7182" width="11.21875" style="1661" customWidth="1"/>
    <col min="7183" max="7184" width="0" style="1661" hidden="1" customWidth="1"/>
    <col min="7185" max="7185" width="12.77734375" style="1661" customWidth="1"/>
    <col min="7186" max="7186" width="3" style="1661" customWidth="1"/>
    <col min="7187" max="7205" width="0" style="1661" hidden="1" customWidth="1"/>
    <col min="7206" max="7206" width="11.44140625" style="1661"/>
    <col min="7207" max="7214" width="0" style="1661" hidden="1" customWidth="1"/>
    <col min="7215" max="7424" width="11.44140625" style="1661"/>
    <col min="7425" max="7425" width="3" style="1661" customWidth="1"/>
    <col min="7426" max="7426" width="35.44140625" style="1661" customWidth="1"/>
    <col min="7427" max="7429" width="10.77734375" style="1661" customWidth="1"/>
    <col min="7430" max="7430" width="10" style="1661" customWidth="1"/>
    <col min="7431" max="7431" width="8" style="1661" customWidth="1"/>
    <col min="7432" max="7432" width="19" style="1661" customWidth="1"/>
    <col min="7433" max="7433" width="22.21875" style="1661" customWidth="1"/>
    <col min="7434" max="7438" width="11.21875" style="1661" customWidth="1"/>
    <col min="7439" max="7440" width="0" style="1661" hidden="1" customWidth="1"/>
    <col min="7441" max="7441" width="12.77734375" style="1661" customWidth="1"/>
    <col min="7442" max="7442" width="3" style="1661" customWidth="1"/>
    <col min="7443" max="7461" width="0" style="1661" hidden="1" customWidth="1"/>
    <col min="7462" max="7462" width="11.44140625" style="1661"/>
    <col min="7463" max="7470" width="0" style="1661" hidden="1" customWidth="1"/>
    <col min="7471" max="7680" width="11.44140625" style="1661"/>
    <col min="7681" max="7681" width="3" style="1661" customWidth="1"/>
    <col min="7682" max="7682" width="35.44140625" style="1661" customWidth="1"/>
    <col min="7683" max="7685" width="10.77734375" style="1661" customWidth="1"/>
    <col min="7686" max="7686" width="10" style="1661" customWidth="1"/>
    <col min="7687" max="7687" width="8" style="1661" customWidth="1"/>
    <col min="7688" max="7688" width="19" style="1661" customWidth="1"/>
    <col min="7689" max="7689" width="22.21875" style="1661" customWidth="1"/>
    <col min="7690" max="7694" width="11.21875" style="1661" customWidth="1"/>
    <col min="7695" max="7696" width="0" style="1661" hidden="1" customWidth="1"/>
    <col min="7697" max="7697" width="12.77734375" style="1661" customWidth="1"/>
    <col min="7698" max="7698" width="3" style="1661" customWidth="1"/>
    <col min="7699" max="7717" width="0" style="1661" hidden="1" customWidth="1"/>
    <col min="7718" max="7718" width="11.44140625" style="1661"/>
    <col min="7719" max="7726" width="0" style="1661" hidden="1" customWidth="1"/>
    <col min="7727" max="7936" width="11.44140625" style="1661"/>
    <col min="7937" max="7937" width="3" style="1661" customWidth="1"/>
    <col min="7938" max="7938" width="35.44140625" style="1661" customWidth="1"/>
    <col min="7939" max="7941" width="10.77734375" style="1661" customWidth="1"/>
    <col min="7942" max="7942" width="10" style="1661" customWidth="1"/>
    <col min="7943" max="7943" width="8" style="1661" customWidth="1"/>
    <col min="7944" max="7944" width="19" style="1661" customWidth="1"/>
    <col min="7945" max="7945" width="22.21875" style="1661" customWidth="1"/>
    <col min="7946" max="7950" width="11.21875" style="1661" customWidth="1"/>
    <col min="7951" max="7952" width="0" style="1661" hidden="1" customWidth="1"/>
    <col min="7953" max="7953" width="12.77734375" style="1661" customWidth="1"/>
    <col min="7954" max="7954" width="3" style="1661" customWidth="1"/>
    <col min="7955" max="7973" width="0" style="1661" hidden="1" customWidth="1"/>
    <col min="7974" max="7974" width="11.44140625" style="1661"/>
    <col min="7975" max="7982" width="0" style="1661" hidden="1" customWidth="1"/>
    <col min="7983" max="8192" width="11.44140625" style="1661"/>
    <col min="8193" max="8193" width="3" style="1661" customWidth="1"/>
    <col min="8194" max="8194" width="35.44140625" style="1661" customWidth="1"/>
    <col min="8195" max="8197" width="10.77734375" style="1661" customWidth="1"/>
    <col min="8198" max="8198" width="10" style="1661" customWidth="1"/>
    <col min="8199" max="8199" width="8" style="1661" customWidth="1"/>
    <col min="8200" max="8200" width="19" style="1661" customWidth="1"/>
    <col min="8201" max="8201" width="22.21875" style="1661" customWidth="1"/>
    <col min="8202" max="8206" width="11.21875" style="1661" customWidth="1"/>
    <col min="8207" max="8208" width="0" style="1661" hidden="1" customWidth="1"/>
    <col min="8209" max="8209" width="12.77734375" style="1661" customWidth="1"/>
    <col min="8210" max="8210" width="3" style="1661" customWidth="1"/>
    <col min="8211" max="8229" width="0" style="1661" hidden="1" customWidth="1"/>
    <col min="8230" max="8230" width="11.44140625" style="1661"/>
    <col min="8231" max="8238" width="0" style="1661" hidden="1" customWidth="1"/>
    <col min="8239" max="8448" width="11.44140625" style="1661"/>
    <col min="8449" max="8449" width="3" style="1661" customWidth="1"/>
    <col min="8450" max="8450" width="35.44140625" style="1661" customWidth="1"/>
    <col min="8451" max="8453" width="10.77734375" style="1661" customWidth="1"/>
    <col min="8454" max="8454" width="10" style="1661" customWidth="1"/>
    <col min="8455" max="8455" width="8" style="1661" customWidth="1"/>
    <col min="8456" max="8456" width="19" style="1661" customWidth="1"/>
    <col min="8457" max="8457" width="22.21875" style="1661" customWidth="1"/>
    <col min="8458" max="8462" width="11.21875" style="1661" customWidth="1"/>
    <col min="8463" max="8464" width="0" style="1661" hidden="1" customWidth="1"/>
    <col min="8465" max="8465" width="12.77734375" style="1661" customWidth="1"/>
    <col min="8466" max="8466" width="3" style="1661" customWidth="1"/>
    <col min="8467" max="8485" width="0" style="1661" hidden="1" customWidth="1"/>
    <col min="8486" max="8486" width="11.44140625" style="1661"/>
    <col min="8487" max="8494" width="0" style="1661" hidden="1" customWidth="1"/>
    <col min="8495" max="8704" width="11.44140625" style="1661"/>
    <col min="8705" max="8705" width="3" style="1661" customWidth="1"/>
    <col min="8706" max="8706" width="35.44140625" style="1661" customWidth="1"/>
    <col min="8707" max="8709" width="10.77734375" style="1661" customWidth="1"/>
    <col min="8710" max="8710" width="10" style="1661" customWidth="1"/>
    <col min="8711" max="8711" width="8" style="1661" customWidth="1"/>
    <col min="8712" max="8712" width="19" style="1661" customWidth="1"/>
    <col min="8713" max="8713" width="22.21875" style="1661" customWidth="1"/>
    <col min="8714" max="8718" width="11.21875" style="1661" customWidth="1"/>
    <col min="8719" max="8720" width="0" style="1661" hidden="1" customWidth="1"/>
    <col min="8721" max="8721" width="12.77734375" style="1661" customWidth="1"/>
    <col min="8722" max="8722" width="3" style="1661" customWidth="1"/>
    <col min="8723" max="8741" width="0" style="1661" hidden="1" customWidth="1"/>
    <col min="8742" max="8742" width="11.44140625" style="1661"/>
    <col min="8743" max="8750" width="0" style="1661" hidden="1" customWidth="1"/>
    <col min="8751" max="8960" width="11.44140625" style="1661"/>
    <col min="8961" max="8961" width="3" style="1661" customWidth="1"/>
    <col min="8962" max="8962" width="35.44140625" style="1661" customWidth="1"/>
    <col min="8963" max="8965" width="10.77734375" style="1661" customWidth="1"/>
    <col min="8966" max="8966" width="10" style="1661" customWidth="1"/>
    <col min="8967" max="8967" width="8" style="1661" customWidth="1"/>
    <col min="8968" max="8968" width="19" style="1661" customWidth="1"/>
    <col min="8969" max="8969" width="22.21875" style="1661" customWidth="1"/>
    <col min="8970" max="8974" width="11.21875" style="1661" customWidth="1"/>
    <col min="8975" max="8976" width="0" style="1661" hidden="1" customWidth="1"/>
    <col min="8977" max="8977" width="12.77734375" style="1661" customWidth="1"/>
    <col min="8978" max="8978" width="3" style="1661" customWidth="1"/>
    <col min="8979" max="8997" width="0" style="1661" hidden="1" customWidth="1"/>
    <col min="8998" max="8998" width="11.44140625" style="1661"/>
    <col min="8999" max="9006" width="0" style="1661" hidden="1" customWidth="1"/>
    <col min="9007" max="9216" width="11.44140625" style="1661"/>
    <col min="9217" max="9217" width="3" style="1661" customWidth="1"/>
    <col min="9218" max="9218" width="35.44140625" style="1661" customWidth="1"/>
    <col min="9219" max="9221" width="10.77734375" style="1661" customWidth="1"/>
    <col min="9222" max="9222" width="10" style="1661" customWidth="1"/>
    <col min="9223" max="9223" width="8" style="1661" customWidth="1"/>
    <col min="9224" max="9224" width="19" style="1661" customWidth="1"/>
    <col min="9225" max="9225" width="22.21875" style="1661" customWidth="1"/>
    <col min="9226" max="9230" width="11.21875" style="1661" customWidth="1"/>
    <col min="9231" max="9232" width="0" style="1661" hidden="1" customWidth="1"/>
    <col min="9233" max="9233" width="12.77734375" style="1661" customWidth="1"/>
    <col min="9234" max="9234" width="3" style="1661" customWidth="1"/>
    <col min="9235" max="9253" width="0" style="1661" hidden="1" customWidth="1"/>
    <col min="9254" max="9254" width="11.44140625" style="1661"/>
    <col min="9255" max="9262" width="0" style="1661" hidden="1" customWidth="1"/>
    <col min="9263" max="9472" width="11.44140625" style="1661"/>
    <col min="9473" max="9473" width="3" style="1661" customWidth="1"/>
    <col min="9474" max="9474" width="35.44140625" style="1661" customWidth="1"/>
    <col min="9475" max="9477" width="10.77734375" style="1661" customWidth="1"/>
    <col min="9478" max="9478" width="10" style="1661" customWidth="1"/>
    <col min="9479" max="9479" width="8" style="1661" customWidth="1"/>
    <col min="9480" max="9480" width="19" style="1661" customWidth="1"/>
    <col min="9481" max="9481" width="22.21875" style="1661" customWidth="1"/>
    <col min="9482" max="9486" width="11.21875" style="1661" customWidth="1"/>
    <col min="9487" max="9488" width="0" style="1661" hidden="1" customWidth="1"/>
    <col min="9489" max="9489" width="12.77734375" style="1661" customWidth="1"/>
    <col min="9490" max="9490" width="3" style="1661" customWidth="1"/>
    <col min="9491" max="9509" width="0" style="1661" hidden="1" customWidth="1"/>
    <col min="9510" max="9510" width="11.44140625" style="1661"/>
    <col min="9511" max="9518" width="0" style="1661" hidden="1" customWidth="1"/>
    <col min="9519" max="9728" width="11.44140625" style="1661"/>
    <col min="9729" max="9729" width="3" style="1661" customWidth="1"/>
    <col min="9730" max="9730" width="35.44140625" style="1661" customWidth="1"/>
    <col min="9731" max="9733" width="10.77734375" style="1661" customWidth="1"/>
    <col min="9734" max="9734" width="10" style="1661" customWidth="1"/>
    <col min="9735" max="9735" width="8" style="1661" customWidth="1"/>
    <col min="9736" max="9736" width="19" style="1661" customWidth="1"/>
    <col min="9737" max="9737" width="22.21875" style="1661" customWidth="1"/>
    <col min="9738" max="9742" width="11.21875" style="1661" customWidth="1"/>
    <col min="9743" max="9744" width="0" style="1661" hidden="1" customWidth="1"/>
    <col min="9745" max="9745" width="12.77734375" style="1661" customWidth="1"/>
    <col min="9746" max="9746" width="3" style="1661" customWidth="1"/>
    <col min="9747" max="9765" width="0" style="1661" hidden="1" customWidth="1"/>
    <col min="9766" max="9766" width="11.44140625" style="1661"/>
    <col min="9767" max="9774" width="0" style="1661" hidden="1" customWidth="1"/>
    <col min="9775" max="9984" width="11.44140625" style="1661"/>
    <col min="9985" max="9985" width="3" style="1661" customWidth="1"/>
    <col min="9986" max="9986" width="35.44140625" style="1661" customWidth="1"/>
    <col min="9987" max="9989" width="10.77734375" style="1661" customWidth="1"/>
    <col min="9990" max="9990" width="10" style="1661" customWidth="1"/>
    <col min="9991" max="9991" width="8" style="1661" customWidth="1"/>
    <col min="9992" max="9992" width="19" style="1661" customWidth="1"/>
    <col min="9993" max="9993" width="22.21875" style="1661" customWidth="1"/>
    <col min="9994" max="9998" width="11.21875" style="1661" customWidth="1"/>
    <col min="9999" max="10000" width="0" style="1661" hidden="1" customWidth="1"/>
    <col min="10001" max="10001" width="12.77734375" style="1661" customWidth="1"/>
    <col min="10002" max="10002" width="3" style="1661" customWidth="1"/>
    <col min="10003" max="10021" width="0" style="1661" hidden="1" customWidth="1"/>
    <col min="10022" max="10022" width="11.44140625" style="1661"/>
    <col min="10023" max="10030" width="0" style="1661" hidden="1" customWidth="1"/>
    <col min="10031" max="10240" width="11.44140625" style="1661"/>
    <col min="10241" max="10241" width="3" style="1661" customWidth="1"/>
    <col min="10242" max="10242" width="35.44140625" style="1661" customWidth="1"/>
    <col min="10243" max="10245" width="10.77734375" style="1661" customWidth="1"/>
    <col min="10246" max="10246" width="10" style="1661" customWidth="1"/>
    <col min="10247" max="10247" width="8" style="1661" customWidth="1"/>
    <col min="10248" max="10248" width="19" style="1661" customWidth="1"/>
    <col min="10249" max="10249" width="22.21875" style="1661" customWidth="1"/>
    <col min="10250" max="10254" width="11.21875" style="1661" customWidth="1"/>
    <col min="10255" max="10256" width="0" style="1661" hidden="1" customWidth="1"/>
    <col min="10257" max="10257" width="12.77734375" style="1661" customWidth="1"/>
    <col min="10258" max="10258" width="3" style="1661" customWidth="1"/>
    <col min="10259" max="10277" width="0" style="1661" hidden="1" customWidth="1"/>
    <col min="10278" max="10278" width="11.44140625" style="1661"/>
    <col min="10279" max="10286" width="0" style="1661" hidden="1" customWidth="1"/>
    <col min="10287" max="10496" width="11.44140625" style="1661"/>
    <col min="10497" max="10497" width="3" style="1661" customWidth="1"/>
    <col min="10498" max="10498" width="35.44140625" style="1661" customWidth="1"/>
    <col min="10499" max="10501" width="10.77734375" style="1661" customWidth="1"/>
    <col min="10502" max="10502" width="10" style="1661" customWidth="1"/>
    <col min="10503" max="10503" width="8" style="1661" customWidth="1"/>
    <col min="10504" max="10504" width="19" style="1661" customWidth="1"/>
    <col min="10505" max="10505" width="22.21875" style="1661" customWidth="1"/>
    <col min="10506" max="10510" width="11.21875" style="1661" customWidth="1"/>
    <col min="10511" max="10512" width="0" style="1661" hidden="1" customWidth="1"/>
    <col min="10513" max="10513" width="12.77734375" style="1661" customWidth="1"/>
    <col min="10514" max="10514" width="3" style="1661" customWidth="1"/>
    <col min="10515" max="10533" width="0" style="1661" hidden="1" customWidth="1"/>
    <col min="10534" max="10534" width="11.44140625" style="1661"/>
    <col min="10535" max="10542" width="0" style="1661" hidden="1" customWidth="1"/>
    <col min="10543" max="10752" width="11.44140625" style="1661"/>
    <col min="10753" max="10753" width="3" style="1661" customWidth="1"/>
    <col min="10754" max="10754" width="35.44140625" style="1661" customWidth="1"/>
    <col min="10755" max="10757" width="10.77734375" style="1661" customWidth="1"/>
    <col min="10758" max="10758" width="10" style="1661" customWidth="1"/>
    <col min="10759" max="10759" width="8" style="1661" customWidth="1"/>
    <col min="10760" max="10760" width="19" style="1661" customWidth="1"/>
    <col min="10761" max="10761" width="22.21875" style="1661" customWidth="1"/>
    <col min="10762" max="10766" width="11.21875" style="1661" customWidth="1"/>
    <col min="10767" max="10768" width="0" style="1661" hidden="1" customWidth="1"/>
    <col min="10769" max="10769" width="12.77734375" style="1661" customWidth="1"/>
    <col min="10770" max="10770" width="3" style="1661" customWidth="1"/>
    <col min="10771" max="10789" width="0" style="1661" hidden="1" customWidth="1"/>
    <col min="10790" max="10790" width="11.44140625" style="1661"/>
    <col min="10791" max="10798" width="0" style="1661" hidden="1" customWidth="1"/>
    <col min="10799" max="11008" width="11.44140625" style="1661"/>
    <col min="11009" max="11009" width="3" style="1661" customWidth="1"/>
    <col min="11010" max="11010" width="35.44140625" style="1661" customWidth="1"/>
    <col min="11011" max="11013" width="10.77734375" style="1661" customWidth="1"/>
    <col min="11014" max="11014" width="10" style="1661" customWidth="1"/>
    <col min="11015" max="11015" width="8" style="1661" customWidth="1"/>
    <col min="11016" max="11016" width="19" style="1661" customWidth="1"/>
    <col min="11017" max="11017" width="22.21875" style="1661" customWidth="1"/>
    <col min="11018" max="11022" width="11.21875" style="1661" customWidth="1"/>
    <col min="11023" max="11024" width="0" style="1661" hidden="1" customWidth="1"/>
    <col min="11025" max="11025" width="12.77734375" style="1661" customWidth="1"/>
    <col min="11026" max="11026" width="3" style="1661" customWidth="1"/>
    <col min="11027" max="11045" width="0" style="1661" hidden="1" customWidth="1"/>
    <col min="11046" max="11046" width="11.44140625" style="1661"/>
    <col min="11047" max="11054" width="0" style="1661" hidden="1" customWidth="1"/>
    <col min="11055" max="11264" width="11.44140625" style="1661"/>
    <col min="11265" max="11265" width="3" style="1661" customWidth="1"/>
    <col min="11266" max="11266" width="35.44140625" style="1661" customWidth="1"/>
    <col min="11267" max="11269" width="10.77734375" style="1661" customWidth="1"/>
    <col min="11270" max="11270" width="10" style="1661" customWidth="1"/>
    <col min="11271" max="11271" width="8" style="1661" customWidth="1"/>
    <col min="11272" max="11272" width="19" style="1661" customWidth="1"/>
    <col min="11273" max="11273" width="22.21875" style="1661" customWidth="1"/>
    <col min="11274" max="11278" width="11.21875" style="1661" customWidth="1"/>
    <col min="11279" max="11280" width="0" style="1661" hidden="1" customWidth="1"/>
    <col min="11281" max="11281" width="12.77734375" style="1661" customWidth="1"/>
    <col min="11282" max="11282" width="3" style="1661" customWidth="1"/>
    <col min="11283" max="11301" width="0" style="1661" hidden="1" customWidth="1"/>
    <col min="11302" max="11302" width="11.44140625" style="1661"/>
    <col min="11303" max="11310" width="0" style="1661" hidden="1" customWidth="1"/>
    <col min="11311" max="11520" width="11.44140625" style="1661"/>
    <col min="11521" max="11521" width="3" style="1661" customWidth="1"/>
    <col min="11522" max="11522" width="35.44140625" style="1661" customWidth="1"/>
    <col min="11523" max="11525" width="10.77734375" style="1661" customWidth="1"/>
    <col min="11526" max="11526" width="10" style="1661" customWidth="1"/>
    <col min="11527" max="11527" width="8" style="1661" customWidth="1"/>
    <col min="11528" max="11528" width="19" style="1661" customWidth="1"/>
    <col min="11529" max="11529" width="22.21875" style="1661" customWidth="1"/>
    <col min="11530" max="11534" width="11.21875" style="1661" customWidth="1"/>
    <col min="11535" max="11536" width="0" style="1661" hidden="1" customWidth="1"/>
    <col min="11537" max="11537" width="12.77734375" style="1661" customWidth="1"/>
    <col min="11538" max="11538" width="3" style="1661" customWidth="1"/>
    <col min="11539" max="11557" width="0" style="1661" hidden="1" customWidth="1"/>
    <col min="11558" max="11558" width="11.44140625" style="1661"/>
    <col min="11559" max="11566" width="0" style="1661" hidden="1" customWidth="1"/>
    <col min="11567" max="11776" width="11.44140625" style="1661"/>
    <col min="11777" max="11777" width="3" style="1661" customWidth="1"/>
    <col min="11778" max="11778" width="35.44140625" style="1661" customWidth="1"/>
    <col min="11779" max="11781" width="10.77734375" style="1661" customWidth="1"/>
    <col min="11782" max="11782" width="10" style="1661" customWidth="1"/>
    <col min="11783" max="11783" width="8" style="1661" customWidth="1"/>
    <col min="11784" max="11784" width="19" style="1661" customWidth="1"/>
    <col min="11785" max="11785" width="22.21875" style="1661" customWidth="1"/>
    <col min="11786" max="11790" width="11.21875" style="1661" customWidth="1"/>
    <col min="11791" max="11792" width="0" style="1661" hidden="1" customWidth="1"/>
    <col min="11793" max="11793" width="12.77734375" style="1661" customWidth="1"/>
    <col min="11794" max="11794" width="3" style="1661" customWidth="1"/>
    <col min="11795" max="11813" width="0" style="1661" hidden="1" customWidth="1"/>
    <col min="11814" max="11814" width="11.44140625" style="1661"/>
    <col min="11815" max="11822" width="0" style="1661" hidden="1" customWidth="1"/>
    <col min="11823" max="12032" width="11.44140625" style="1661"/>
    <col min="12033" max="12033" width="3" style="1661" customWidth="1"/>
    <col min="12034" max="12034" width="35.44140625" style="1661" customWidth="1"/>
    <col min="12035" max="12037" width="10.77734375" style="1661" customWidth="1"/>
    <col min="12038" max="12038" width="10" style="1661" customWidth="1"/>
    <col min="12039" max="12039" width="8" style="1661" customWidth="1"/>
    <col min="12040" max="12040" width="19" style="1661" customWidth="1"/>
    <col min="12041" max="12041" width="22.21875" style="1661" customWidth="1"/>
    <col min="12042" max="12046" width="11.21875" style="1661" customWidth="1"/>
    <col min="12047" max="12048" width="0" style="1661" hidden="1" customWidth="1"/>
    <col min="12049" max="12049" width="12.77734375" style="1661" customWidth="1"/>
    <col min="12050" max="12050" width="3" style="1661" customWidth="1"/>
    <col min="12051" max="12069" width="0" style="1661" hidden="1" customWidth="1"/>
    <col min="12070" max="12070" width="11.44140625" style="1661"/>
    <col min="12071" max="12078" width="0" style="1661" hidden="1" customWidth="1"/>
    <col min="12079" max="12288" width="11.44140625" style="1661"/>
    <col min="12289" max="12289" width="3" style="1661" customWidth="1"/>
    <col min="12290" max="12290" width="35.44140625" style="1661" customWidth="1"/>
    <col min="12291" max="12293" width="10.77734375" style="1661" customWidth="1"/>
    <col min="12294" max="12294" width="10" style="1661" customWidth="1"/>
    <col min="12295" max="12295" width="8" style="1661" customWidth="1"/>
    <col min="12296" max="12296" width="19" style="1661" customWidth="1"/>
    <col min="12297" max="12297" width="22.21875" style="1661" customWidth="1"/>
    <col min="12298" max="12302" width="11.21875" style="1661" customWidth="1"/>
    <col min="12303" max="12304" width="0" style="1661" hidden="1" customWidth="1"/>
    <col min="12305" max="12305" width="12.77734375" style="1661" customWidth="1"/>
    <col min="12306" max="12306" width="3" style="1661" customWidth="1"/>
    <col min="12307" max="12325" width="0" style="1661" hidden="1" customWidth="1"/>
    <col min="12326" max="12326" width="11.44140625" style="1661"/>
    <col min="12327" max="12334" width="0" style="1661" hidden="1" customWidth="1"/>
    <col min="12335" max="12544" width="11.44140625" style="1661"/>
    <col min="12545" max="12545" width="3" style="1661" customWidth="1"/>
    <col min="12546" max="12546" width="35.44140625" style="1661" customWidth="1"/>
    <col min="12547" max="12549" width="10.77734375" style="1661" customWidth="1"/>
    <col min="12550" max="12550" width="10" style="1661" customWidth="1"/>
    <col min="12551" max="12551" width="8" style="1661" customWidth="1"/>
    <col min="12552" max="12552" width="19" style="1661" customWidth="1"/>
    <col min="12553" max="12553" width="22.21875" style="1661" customWidth="1"/>
    <col min="12554" max="12558" width="11.21875" style="1661" customWidth="1"/>
    <col min="12559" max="12560" width="0" style="1661" hidden="1" customWidth="1"/>
    <col min="12561" max="12561" width="12.77734375" style="1661" customWidth="1"/>
    <col min="12562" max="12562" width="3" style="1661" customWidth="1"/>
    <col min="12563" max="12581" width="0" style="1661" hidden="1" customWidth="1"/>
    <col min="12582" max="12582" width="11.44140625" style="1661"/>
    <col min="12583" max="12590" width="0" style="1661" hidden="1" customWidth="1"/>
    <col min="12591" max="12800" width="11.44140625" style="1661"/>
    <col min="12801" max="12801" width="3" style="1661" customWidth="1"/>
    <col min="12802" max="12802" width="35.44140625" style="1661" customWidth="1"/>
    <col min="12803" max="12805" width="10.77734375" style="1661" customWidth="1"/>
    <col min="12806" max="12806" width="10" style="1661" customWidth="1"/>
    <col min="12807" max="12807" width="8" style="1661" customWidth="1"/>
    <col min="12808" max="12808" width="19" style="1661" customWidth="1"/>
    <col min="12809" max="12809" width="22.21875" style="1661" customWidth="1"/>
    <col min="12810" max="12814" width="11.21875" style="1661" customWidth="1"/>
    <col min="12815" max="12816" width="0" style="1661" hidden="1" customWidth="1"/>
    <col min="12817" max="12817" width="12.77734375" style="1661" customWidth="1"/>
    <col min="12818" max="12818" width="3" style="1661" customWidth="1"/>
    <col min="12819" max="12837" width="0" style="1661" hidden="1" customWidth="1"/>
    <col min="12838" max="12838" width="11.44140625" style="1661"/>
    <col min="12839" max="12846" width="0" style="1661" hidden="1" customWidth="1"/>
    <col min="12847" max="13056" width="11.44140625" style="1661"/>
    <col min="13057" max="13057" width="3" style="1661" customWidth="1"/>
    <col min="13058" max="13058" width="35.44140625" style="1661" customWidth="1"/>
    <col min="13059" max="13061" width="10.77734375" style="1661" customWidth="1"/>
    <col min="13062" max="13062" width="10" style="1661" customWidth="1"/>
    <col min="13063" max="13063" width="8" style="1661" customWidth="1"/>
    <col min="13064" max="13064" width="19" style="1661" customWidth="1"/>
    <col min="13065" max="13065" width="22.21875" style="1661" customWidth="1"/>
    <col min="13066" max="13070" width="11.21875" style="1661" customWidth="1"/>
    <col min="13071" max="13072" width="0" style="1661" hidden="1" customWidth="1"/>
    <col min="13073" max="13073" width="12.77734375" style="1661" customWidth="1"/>
    <col min="13074" max="13074" width="3" style="1661" customWidth="1"/>
    <col min="13075" max="13093" width="0" style="1661" hidden="1" customWidth="1"/>
    <col min="13094" max="13094" width="11.44140625" style="1661"/>
    <col min="13095" max="13102" width="0" style="1661" hidden="1" customWidth="1"/>
    <col min="13103" max="13312" width="11.44140625" style="1661"/>
    <col min="13313" max="13313" width="3" style="1661" customWidth="1"/>
    <col min="13314" max="13314" width="35.44140625" style="1661" customWidth="1"/>
    <col min="13315" max="13317" width="10.77734375" style="1661" customWidth="1"/>
    <col min="13318" max="13318" width="10" style="1661" customWidth="1"/>
    <col min="13319" max="13319" width="8" style="1661" customWidth="1"/>
    <col min="13320" max="13320" width="19" style="1661" customWidth="1"/>
    <col min="13321" max="13321" width="22.21875" style="1661" customWidth="1"/>
    <col min="13322" max="13326" width="11.21875" style="1661" customWidth="1"/>
    <col min="13327" max="13328" width="0" style="1661" hidden="1" customWidth="1"/>
    <col min="13329" max="13329" width="12.77734375" style="1661" customWidth="1"/>
    <col min="13330" max="13330" width="3" style="1661" customWidth="1"/>
    <col min="13331" max="13349" width="0" style="1661" hidden="1" customWidth="1"/>
    <col min="13350" max="13350" width="11.44140625" style="1661"/>
    <col min="13351" max="13358" width="0" style="1661" hidden="1" customWidth="1"/>
    <col min="13359" max="13568" width="11.44140625" style="1661"/>
    <col min="13569" max="13569" width="3" style="1661" customWidth="1"/>
    <col min="13570" max="13570" width="35.44140625" style="1661" customWidth="1"/>
    <col min="13571" max="13573" width="10.77734375" style="1661" customWidth="1"/>
    <col min="13574" max="13574" width="10" style="1661" customWidth="1"/>
    <col min="13575" max="13575" width="8" style="1661" customWidth="1"/>
    <col min="13576" max="13576" width="19" style="1661" customWidth="1"/>
    <col min="13577" max="13577" width="22.21875" style="1661" customWidth="1"/>
    <col min="13578" max="13582" width="11.21875" style="1661" customWidth="1"/>
    <col min="13583" max="13584" width="0" style="1661" hidden="1" customWidth="1"/>
    <col min="13585" max="13585" width="12.77734375" style="1661" customWidth="1"/>
    <col min="13586" max="13586" width="3" style="1661" customWidth="1"/>
    <col min="13587" max="13605" width="0" style="1661" hidden="1" customWidth="1"/>
    <col min="13606" max="13606" width="11.44140625" style="1661"/>
    <col min="13607" max="13614" width="0" style="1661" hidden="1" customWidth="1"/>
    <col min="13615" max="13824" width="11.44140625" style="1661"/>
    <col min="13825" max="13825" width="3" style="1661" customWidth="1"/>
    <col min="13826" max="13826" width="35.44140625" style="1661" customWidth="1"/>
    <col min="13827" max="13829" width="10.77734375" style="1661" customWidth="1"/>
    <col min="13830" max="13830" width="10" style="1661" customWidth="1"/>
    <col min="13831" max="13831" width="8" style="1661" customWidth="1"/>
    <col min="13832" max="13832" width="19" style="1661" customWidth="1"/>
    <col min="13833" max="13833" width="22.21875" style="1661" customWidth="1"/>
    <col min="13834" max="13838" width="11.21875" style="1661" customWidth="1"/>
    <col min="13839" max="13840" width="0" style="1661" hidden="1" customWidth="1"/>
    <col min="13841" max="13841" width="12.77734375" style="1661" customWidth="1"/>
    <col min="13842" max="13842" width="3" style="1661" customWidth="1"/>
    <col min="13843" max="13861" width="0" style="1661" hidden="1" customWidth="1"/>
    <col min="13862" max="13862" width="11.44140625" style="1661"/>
    <col min="13863" max="13870" width="0" style="1661" hidden="1" customWidth="1"/>
    <col min="13871" max="14080" width="11.44140625" style="1661"/>
    <col min="14081" max="14081" width="3" style="1661" customWidth="1"/>
    <col min="14082" max="14082" width="35.44140625" style="1661" customWidth="1"/>
    <col min="14083" max="14085" width="10.77734375" style="1661" customWidth="1"/>
    <col min="14086" max="14086" width="10" style="1661" customWidth="1"/>
    <col min="14087" max="14087" width="8" style="1661" customWidth="1"/>
    <col min="14088" max="14088" width="19" style="1661" customWidth="1"/>
    <col min="14089" max="14089" width="22.21875" style="1661" customWidth="1"/>
    <col min="14090" max="14094" width="11.21875" style="1661" customWidth="1"/>
    <col min="14095" max="14096" width="0" style="1661" hidden="1" customWidth="1"/>
    <col min="14097" max="14097" width="12.77734375" style="1661" customWidth="1"/>
    <col min="14098" max="14098" width="3" style="1661" customWidth="1"/>
    <col min="14099" max="14117" width="0" style="1661" hidden="1" customWidth="1"/>
    <col min="14118" max="14118" width="11.44140625" style="1661"/>
    <col min="14119" max="14126" width="0" style="1661" hidden="1" customWidth="1"/>
    <col min="14127" max="14336" width="11.44140625" style="1661"/>
    <col min="14337" max="14337" width="3" style="1661" customWidth="1"/>
    <col min="14338" max="14338" width="35.44140625" style="1661" customWidth="1"/>
    <col min="14339" max="14341" width="10.77734375" style="1661" customWidth="1"/>
    <col min="14342" max="14342" width="10" style="1661" customWidth="1"/>
    <col min="14343" max="14343" width="8" style="1661" customWidth="1"/>
    <col min="14344" max="14344" width="19" style="1661" customWidth="1"/>
    <col min="14345" max="14345" width="22.21875" style="1661" customWidth="1"/>
    <col min="14346" max="14350" width="11.21875" style="1661" customWidth="1"/>
    <col min="14351" max="14352" width="0" style="1661" hidden="1" customWidth="1"/>
    <col min="14353" max="14353" width="12.77734375" style="1661" customWidth="1"/>
    <col min="14354" max="14354" width="3" style="1661" customWidth="1"/>
    <col min="14355" max="14373" width="0" style="1661" hidden="1" customWidth="1"/>
    <col min="14374" max="14374" width="11.44140625" style="1661"/>
    <col min="14375" max="14382" width="0" style="1661" hidden="1" customWidth="1"/>
    <col min="14383" max="14592" width="11.44140625" style="1661"/>
    <col min="14593" max="14593" width="3" style="1661" customWidth="1"/>
    <col min="14594" max="14594" width="35.44140625" style="1661" customWidth="1"/>
    <col min="14595" max="14597" width="10.77734375" style="1661" customWidth="1"/>
    <col min="14598" max="14598" width="10" style="1661" customWidth="1"/>
    <col min="14599" max="14599" width="8" style="1661" customWidth="1"/>
    <col min="14600" max="14600" width="19" style="1661" customWidth="1"/>
    <col min="14601" max="14601" width="22.21875" style="1661" customWidth="1"/>
    <col min="14602" max="14606" width="11.21875" style="1661" customWidth="1"/>
    <col min="14607" max="14608" width="0" style="1661" hidden="1" customWidth="1"/>
    <col min="14609" max="14609" width="12.77734375" style="1661" customWidth="1"/>
    <col min="14610" max="14610" width="3" style="1661" customWidth="1"/>
    <col min="14611" max="14629" width="0" style="1661" hidden="1" customWidth="1"/>
    <col min="14630" max="14630" width="11.44140625" style="1661"/>
    <col min="14631" max="14638" width="0" style="1661" hidden="1" customWidth="1"/>
    <col min="14639" max="14848" width="11.44140625" style="1661"/>
    <col min="14849" max="14849" width="3" style="1661" customWidth="1"/>
    <col min="14850" max="14850" width="35.44140625" style="1661" customWidth="1"/>
    <col min="14851" max="14853" width="10.77734375" style="1661" customWidth="1"/>
    <col min="14854" max="14854" width="10" style="1661" customWidth="1"/>
    <col min="14855" max="14855" width="8" style="1661" customWidth="1"/>
    <col min="14856" max="14856" width="19" style="1661" customWidth="1"/>
    <col min="14857" max="14857" width="22.21875" style="1661" customWidth="1"/>
    <col min="14858" max="14862" width="11.21875" style="1661" customWidth="1"/>
    <col min="14863" max="14864" width="0" style="1661" hidden="1" customWidth="1"/>
    <col min="14865" max="14865" width="12.77734375" style="1661" customWidth="1"/>
    <col min="14866" max="14866" width="3" style="1661" customWidth="1"/>
    <col min="14867" max="14885" width="0" style="1661" hidden="1" customWidth="1"/>
    <col min="14886" max="14886" width="11.44140625" style="1661"/>
    <col min="14887" max="14894" width="0" style="1661" hidden="1" customWidth="1"/>
    <col min="14895" max="15104" width="11.44140625" style="1661"/>
    <col min="15105" max="15105" width="3" style="1661" customWidth="1"/>
    <col min="15106" max="15106" width="35.44140625" style="1661" customWidth="1"/>
    <col min="15107" max="15109" width="10.77734375" style="1661" customWidth="1"/>
    <col min="15110" max="15110" width="10" style="1661" customWidth="1"/>
    <col min="15111" max="15111" width="8" style="1661" customWidth="1"/>
    <col min="15112" max="15112" width="19" style="1661" customWidth="1"/>
    <col min="15113" max="15113" width="22.21875" style="1661" customWidth="1"/>
    <col min="15114" max="15118" width="11.21875" style="1661" customWidth="1"/>
    <col min="15119" max="15120" width="0" style="1661" hidden="1" customWidth="1"/>
    <col min="15121" max="15121" width="12.77734375" style="1661" customWidth="1"/>
    <col min="15122" max="15122" width="3" style="1661" customWidth="1"/>
    <col min="15123" max="15141" width="0" style="1661" hidden="1" customWidth="1"/>
    <col min="15142" max="15142" width="11.44140625" style="1661"/>
    <col min="15143" max="15150" width="0" style="1661" hidden="1" customWidth="1"/>
    <col min="15151" max="15360" width="11.44140625" style="1661"/>
    <col min="15361" max="15361" width="3" style="1661" customWidth="1"/>
    <col min="15362" max="15362" width="35.44140625" style="1661" customWidth="1"/>
    <col min="15363" max="15365" width="10.77734375" style="1661" customWidth="1"/>
    <col min="15366" max="15366" width="10" style="1661" customWidth="1"/>
    <col min="15367" max="15367" width="8" style="1661" customWidth="1"/>
    <col min="15368" max="15368" width="19" style="1661" customWidth="1"/>
    <col min="15369" max="15369" width="22.21875" style="1661" customWidth="1"/>
    <col min="15370" max="15374" width="11.21875" style="1661" customWidth="1"/>
    <col min="15375" max="15376" width="0" style="1661" hidden="1" customWidth="1"/>
    <col min="15377" max="15377" width="12.77734375" style="1661" customWidth="1"/>
    <col min="15378" max="15378" width="3" style="1661" customWidth="1"/>
    <col min="15379" max="15397" width="0" style="1661" hidden="1" customWidth="1"/>
    <col min="15398" max="15398" width="11.44140625" style="1661"/>
    <col min="15399" max="15406" width="0" style="1661" hidden="1" customWidth="1"/>
    <col min="15407" max="15616" width="11.44140625" style="1661"/>
    <col min="15617" max="15617" width="3" style="1661" customWidth="1"/>
    <col min="15618" max="15618" width="35.44140625" style="1661" customWidth="1"/>
    <col min="15619" max="15621" width="10.77734375" style="1661" customWidth="1"/>
    <col min="15622" max="15622" width="10" style="1661" customWidth="1"/>
    <col min="15623" max="15623" width="8" style="1661" customWidth="1"/>
    <col min="15624" max="15624" width="19" style="1661" customWidth="1"/>
    <col min="15625" max="15625" width="22.21875" style="1661" customWidth="1"/>
    <col min="15626" max="15630" width="11.21875" style="1661" customWidth="1"/>
    <col min="15631" max="15632" width="0" style="1661" hidden="1" customWidth="1"/>
    <col min="15633" max="15633" width="12.77734375" style="1661" customWidth="1"/>
    <col min="15634" max="15634" width="3" style="1661" customWidth="1"/>
    <col min="15635" max="15653" width="0" style="1661" hidden="1" customWidth="1"/>
    <col min="15654" max="15654" width="11.44140625" style="1661"/>
    <col min="15655" max="15662" width="0" style="1661" hidden="1" customWidth="1"/>
    <col min="15663" max="15872" width="11.44140625" style="1661"/>
    <col min="15873" max="15873" width="3" style="1661" customWidth="1"/>
    <col min="15874" max="15874" width="35.44140625" style="1661" customWidth="1"/>
    <col min="15875" max="15877" width="10.77734375" style="1661" customWidth="1"/>
    <col min="15878" max="15878" width="10" style="1661" customWidth="1"/>
    <col min="15879" max="15879" width="8" style="1661" customWidth="1"/>
    <col min="15880" max="15880" width="19" style="1661" customWidth="1"/>
    <col min="15881" max="15881" width="22.21875" style="1661" customWidth="1"/>
    <col min="15882" max="15886" width="11.21875" style="1661" customWidth="1"/>
    <col min="15887" max="15888" width="0" style="1661" hidden="1" customWidth="1"/>
    <col min="15889" max="15889" width="12.77734375" style="1661" customWidth="1"/>
    <col min="15890" max="15890" width="3" style="1661" customWidth="1"/>
    <col min="15891" max="15909" width="0" style="1661" hidden="1" customWidth="1"/>
    <col min="15910" max="15910" width="11.44140625" style="1661"/>
    <col min="15911" max="15918" width="0" style="1661" hidden="1" customWidth="1"/>
    <col min="15919" max="16128" width="11.44140625" style="1661"/>
    <col min="16129" max="16129" width="3" style="1661" customWidth="1"/>
    <col min="16130" max="16130" width="35.44140625" style="1661" customWidth="1"/>
    <col min="16131" max="16133" width="10.77734375" style="1661" customWidth="1"/>
    <col min="16134" max="16134" width="10" style="1661" customWidth="1"/>
    <col min="16135" max="16135" width="8" style="1661" customWidth="1"/>
    <col min="16136" max="16136" width="19" style="1661" customWidth="1"/>
    <col min="16137" max="16137" width="22.21875" style="1661" customWidth="1"/>
    <col min="16138" max="16142" width="11.21875" style="1661" customWidth="1"/>
    <col min="16143" max="16144" width="0" style="1661" hidden="1" customWidth="1"/>
    <col min="16145" max="16145" width="12.77734375" style="1661" customWidth="1"/>
    <col min="16146" max="16146" width="3" style="1661" customWidth="1"/>
    <col min="16147" max="16165" width="0" style="1661" hidden="1" customWidth="1"/>
    <col min="16166" max="16166" width="11.44140625" style="1661"/>
    <col min="16167" max="16174" width="0" style="1661" hidden="1" customWidth="1"/>
    <col min="16175" max="16384" width="11.44140625" style="1661"/>
  </cols>
  <sheetData>
    <row r="1" spans="1:46" ht="20.100000000000001" customHeight="1" x14ac:dyDescent="0.3">
      <c r="A1" s="1659"/>
      <c r="B1" s="1659"/>
      <c r="C1" s="1659"/>
      <c r="D1" s="1659"/>
      <c r="E1" s="1659"/>
      <c r="F1" s="1659"/>
      <c r="G1" s="1659"/>
      <c r="H1" s="1659"/>
      <c r="I1" s="1659"/>
      <c r="J1" s="1660"/>
      <c r="K1" s="1660"/>
      <c r="L1" s="1660"/>
      <c r="M1" s="1660"/>
      <c r="N1" s="1660"/>
      <c r="O1" s="1660"/>
      <c r="P1" s="1659"/>
      <c r="Q1" s="1659"/>
      <c r="R1" s="1659"/>
    </row>
    <row r="2" spans="1:46" ht="48" customHeight="1" x14ac:dyDescent="0.3">
      <c r="A2" s="1659"/>
      <c r="B2" s="2273" t="s">
        <v>951</v>
      </c>
      <c r="C2" s="2273"/>
      <c r="D2" s="2273"/>
      <c r="E2" s="2273"/>
      <c r="F2" s="2273"/>
      <c r="G2" s="1660"/>
      <c r="H2" s="2273" t="s">
        <v>950</v>
      </c>
      <c r="I2" s="2273"/>
      <c r="J2" s="2273"/>
      <c r="K2" s="2273"/>
      <c r="L2" s="2273"/>
      <c r="M2" s="2273"/>
      <c r="N2" s="2273"/>
      <c r="O2" s="2273"/>
      <c r="P2" s="2273"/>
      <c r="Q2" s="1659"/>
      <c r="R2" s="1662"/>
      <c r="S2" s="2274" t="s">
        <v>762</v>
      </c>
      <c r="T2" s="2274"/>
      <c r="U2" s="2274"/>
      <c r="V2" s="2274"/>
      <c r="W2" s="2274"/>
      <c r="X2" s="2274"/>
      <c r="Y2" s="2274"/>
      <c r="Z2" s="2274"/>
      <c r="AA2" s="2274"/>
      <c r="AB2" s="2274"/>
      <c r="AC2" s="2274"/>
      <c r="AD2" s="2274"/>
      <c r="AE2" s="2274"/>
      <c r="AF2" s="2274"/>
      <c r="AG2" s="2274"/>
      <c r="AH2" s="2274"/>
      <c r="AI2" s="2274"/>
      <c r="AJ2" s="2274"/>
      <c r="AK2" s="2274"/>
    </row>
    <row r="3" spans="1:46" ht="32.25" customHeight="1" x14ac:dyDescent="0.3">
      <c r="A3" s="1659"/>
      <c r="B3" s="2275"/>
      <c r="C3" s="2275"/>
      <c r="D3" s="2275"/>
      <c r="E3" s="2275"/>
      <c r="F3" s="2275"/>
      <c r="G3" s="1660"/>
      <c r="H3" s="2276" t="s">
        <v>949</v>
      </c>
      <c r="I3" s="2276"/>
      <c r="J3" s="2276"/>
      <c r="K3" s="2276"/>
      <c r="L3" s="2276"/>
      <c r="M3" s="2276"/>
      <c r="N3" s="2276"/>
      <c r="O3" s="2276"/>
      <c r="P3" s="2276"/>
      <c r="Q3" s="1663"/>
      <c r="R3" s="1663"/>
      <c r="S3" s="1664"/>
      <c r="T3" s="1664"/>
      <c r="U3" s="1664"/>
      <c r="V3" s="1664"/>
      <c r="W3" s="1665"/>
      <c r="X3" s="1665"/>
      <c r="Y3" s="1665"/>
      <c r="Z3" s="1665"/>
      <c r="AA3" s="1665"/>
      <c r="AB3" s="1665"/>
      <c r="AC3" s="1665"/>
      <c r="AD3" s="1665"/>
      <c r="AE3" s="1665"/>
      <c r="AF3" s="1665"/>
      <c r="AG3" s="1665"/>
      <c r="AH3" s="1665"/>
      <c r="AI3" s="1665"/>
      <c r="AJ3" s="1665"/>
      <c r="AK3" s="1665"/>
    </row>
    <row r="4" spans="1:46" ht="32.25" customHeight="1" x14ac:dyDescent="0.3">
      <c r="A4" s="1659"/>
      <c r="B4" s="1659"/>
      <c r="C4" s="1659"/>
      <c r="D4" s="1659"/>
      <c r="E4" s="1659"/>
      <c r="F4" s="1659"/>
      <c r="G4" s="1666"/>
      <c r="H4" s="2276"/>
      <c r="I4" s="2276"/>
      <c r="J4" s="2276"/>
      <c r="K4" s="2276"/>
      <c r="L4" s="2276"/>
      <c r="M4" s="2276"/>
      <c r="N4" s="2276"/>
      <c r="O4" s="2276"/>
      <c r="P4" s="2276"/>
      <c r="Q4" s="1663"/>
      <c r="R4" s="1663"/>
      <c r="S4" s="1664"/>
      <c r="T4" s="1664"/>
      <c r="U4" s="1664"/>
      <c r="V4" s="1664"/>
      <c r="W4" s="1667"/>
      <c r="X4" s="1667"/>
      <c r="Y4" s="1667"/>
      <c r="Z4" s="1667"/>
      <c r="AH4" s="1661" t="s">
        <v>247</v>
      </c>
    </row>
    <row r="5" spans="1:46" ht="32.25" customHeight="1" thickBot="1" x14ac:dyDescent="0.35">
      <c r="A5" s="1659"/>
      <c r="B5" s="1659"/>
      <c r="C5" s="1659"/>
      <c r="D5" s="1659"/>
      <c r="E5" s="1659"/>
      <c r="F5" s="1659"/>
      <c r="G5" s="1659"/>
      <c r="H5" s="2276"/>
      <c r="I5" s="2276"/>
      <c r="J5" s="2276"/>
      <c r="K5" s="2276"/>
      <c r="L5" s="2276"/>
      <c r="M5" s="2276"/>
      <c r="N5" s="2276"/>
      <c r="O5" s="2276"/>
      <c r="P5" s="2276"/>
      <c r="Q5" s="1663"/>
      <c r="R5" s="1663"/>
      <c r="S5" s="1664"/>
      <c r="T5" s="1664"/>
      <c r="U5" s="1664"/>
      <c r="V5" s="1664"/>
      <c r="AM5" s="1661" t="s">
        <v>247</v>
      </c>
      <c r="AQ5" s="1661" t="s">
        <v>247</v>
      </c>
    </row>
    <row r="6" spans="1:46" ht="18" customHeight="1" thickBot="1" x14ac:dyDescent="0.35">
      <c r="A6" s="1659"/>
      <c r="B6" s="1668" t="s">
        <v>763</v>
      </c>
      <c r="C6" s="1669"/>
      <c r="D6" s="1670"/>
      <c r="E6" s="1671" t="s">
        <v>764</v>
      </c>
      <c r="F6" s="1672" t="s">
        <v>765</v>
      </c>
      <c r="G6" s="1659"/>
      <c r="H6" s="1673" t="s">
        <v>766</v>
      </c>
      <c r="I6" s="1674" t="s">
        <v>767</v>
      </c>
      <c r="J6" s="1675" t="s">
        <v>768</v>
      </c>
      <c r="K6" s="1676" t="s">
        <v>769</v>
      </c>
      <c r="L6" s="1676" t="s">
        <v>770</v>
      </c>
      <c r="M6" s="1676" t="s">
        <v>255</v>
      </c>
      <c r="N6" s="1676" t="s">
        <v>771</v>
      </c>
      <c r="O6" s="1677" t="s">
        <v>772</v>
      </c>
      <c r="P6" s="1678" t="s">
        <v>773</v>
      </c>
      <c r="Q6" s="1679" t="s">
        <v>774</v>
      </c>
      <c r="R6" s="1663"/>
      <c r="S6" s="1664"/>
      <c r="V6" s="1680"/>
      <c r="W6" s="1680"/>
      <c r="X6" s="1680"/>
      <c r="Y6" s="1680"/>
      <c r="Z6" s="1680"/>
    </row>
    <row r="7" spans="1:46" ht="18" customHeight="1" thickBot="1" x14ac:dyDescent="0.35">
      <c r="A7" s="1659"/>
      <c r="B7" s="1681"/>
      <c r="C7" s="1682">
        <f>U9</f>
        <v>139</v>
      </c>
      <c r="D7" s="1683" t="s">
        <v>775</v>
      </c>
      <c r="E7" s="1684">
        <f>U102</f>
        <v>84</v>
      </c>
      <c r="F7" s="1685">
        <f>U104</f>
        <v>55</v>
      </c>
      <c r="G7" s="1659"/>
      <c r="H7" s="2277">
        <v>2024</v>
      </c>
      <c r="I7" s="1686"/>
      <c r="J7" s="1687"/>
      <c r="K7" s="1687"/>
      <c r="L7" s="1687"/>
      <c r="M7" s="1687"/>
      <c r="N7" s="1687"/>
      <c r="O7" s="1687"/>
      <c r="P7" s="1687"/>
      <c r="Q7" s="1688"/>
      <c r="R7" s="1663"/>
      <c r="S7" s="1664"/>
      <c r="U7" s="1689"/>
      <c r="V7" s="1690"/>
      <c r="W7" s="1690"/>
      <c r="X7" s="1690"/>
      <c r="Y7" s="1690"/>
      <c r="Z7" s="1690"/>
      <c r="AA7" s="1686"/>
      <c r="AB7" s="1686"/>
      <c r="AC7" s="1686"/>
      <c r="AD7" s="1686"/>
      <c r="AE7" s="1691"/>
      <c r="AF7" s="1691"/>
      <c r="AG7" s="1691"/>
      <c r="AH7" s="1692"/>
      <c r="AI7" s="1693"/>
      <c r="AJ7" s="1693"/>
      <c r="AK7" s="1694"/>
      <c r="AM7" s="1948" t="s">
        <v>19</v>
      </c>
      <c r="AN7" s="1948" t="s">
        <v>233</v>
      </c>
      <c r="AO7" s="1948" t="s">
        <v>776</v>
      </c>
      <c r="AP7" s="1950"/>
      <c r="AQ7" s="1948" t="s">
        <v>19</v>
      </c>
      <c r="AR7" s="1948" t="s">
        <v>777</v>
      </c>
      <c r="AS7" s="1948" t="s">
        <v>233</v>
      </c>
      <c r="AT7" s="1948" t="s">
        <v>776</v>
      </c>
    </row>
    <row r="8" spans="1:46" ht="18" customHeight="1" x14ac:dyDescent="0.3">
      <c r="A8" s="1659"/>
      <c r="B8" s="1659"/>
      <c r="C8" s="1695"/>
      <c r="D8" s="1696"/>
      <c r="E8" s="1697"/>
      <c r="F8" s="1698"/>
      <c r="G8" s="1659"/>
      <c r="H8" s="2278"/>
      <c r="P8" s="1700"/>
      <c r="Q8" s="1701"/>
      <c r="R8" s="1659"/>
      <c r="T8" s="1686"/>
      <c r="U8" s="1702" t="s">
        <v>778</v>
      </c>
      <c r="V8" s="1703"/>
      <c r="W8" s="1703" t="s">
        <v>779</v>
      </c>
      <c r="X8" s="1703"/>
      <c r="Y8" s="1703" t="s">
        <v>780</v>
      </c>
      <c r="Z8" s="1703"/>
      <c r="AA8" s="1703" t="s">
        <v>781</v>
      </c>
      <c r="AB8" s="1703"/>
      <c r="AC8" s="1703" t="s">
        <v>782</v>
      </c>
      <c r="AD8" s="1703"/>
      <c r="AE8" s="1704" t="s">
        <v>783</v>
      </c>
      <c r="AF8" s="1704" t="s">
        <v>784</v>
      </c>
      <c r="AG8" s="1704" t="s">
        <v>785</v>
      </c>
      <c r="AH8" s="1705" t="s">
        <v>262</v>
      </c>
      <c r="AI8" s="1706"/>
      <c r="AJ8" s="1706"/>
      <c r="AK8" s="1694" t="s">
        <v>786</v>
      </c>
      <c r="AM8" s="1948"/>
      <c r="AN8" s="1948"/>
      <c r="AO8" s="1948"/>
      <c r="AP8" s="1950"/>
      <c r="AQ8" s="1948"/>
      <c r="AR8" s="1948"/>
      <c r="AS8" s="1948"/>
      <c r="AT8" s="1948"/>
    </row>
    <row r="9" spans="1:46" s="1721" customFormat="1" ht="18" customHeight="1" thickBot="1" x14ac:dyDescent="0.35">
      <c r="A9" s="1707"/>
      <c r="B9" s="1659"/>
      <c r="C9" s="1695"/>
      <c r="D9" s="1696"/>
      <c r="E9" s="1697"/>
      <c r="F9" s="1698"/>
      <c r="G9" s="1707"/>
      <c r="H9" s="1708">
        <f>$H$7</f>
        <v>2024</v>
      </c>
      <c r="I9" s="1709" t="s">
        <v>787</v>
      </c>
      <c r="J9" s="1710"/>
      <c r="K9" s="1710"/>
      <c r="L9" s="1710"/>
      <c r="M9" s="1710"/>
      <c r="N9" s="1710"/>
      <c r="O9" s="1711"/>
      <c r="P9" s="1712"/>
      <c r="Q9" s="1713"/>
      <c r="R9" s="1714"/>
      <c r="S9" s="1715" t="s">
        <v>788</v>
      </c>
      <c r="T9" s="1716" t="s">
        <v>789</v>
      </c>
      <c r="U9" s="1717">
        <f>SUM(U11:U93)</f>
        <v>139</v>
      </c>
      <c r="V9" s="1718"/>
      <c r="W9" s="1717">
        <f>SUM(W11:W93)</f>
        <v>78</v>
      </c>
      <c r="X9" s="1718"/>
      <c r="Y9" s="1717">
        <f>SUM(Y11:Y93)</f>
        <v>34</v>
      </c>
      <c r="Z9" s="1718"/>
      <c r="AA9" s="1717">
        <f>SUM(AA11:AA93)</f>
        <v>13</v>
      </c>
      <c r="AB9" s="1718"/>
      <c r="AC9" s="1717">
        <f>SUM(AC11:AC93)</f>
        <v>1</v>
      </c>
      <c r="AD9" s="1719"/>
      <c r="AE9" s="1717">
        <f>SUM(AE11:AE93)</f>
        <v>33</v>
      </c>
      <c r="AF9" s="1717">
        <f>SUM(AF11:AF93)</f>
        <v>36</v>
      </c>
      <c r="AG9" s="1717">
        <f>SUM(AG11:AG93)</f>
        <v>35</v>
      </c>
      <c r="AH9" s="1717">
        <f>SUM(AH11:AH93)</f>
        <v>35</v>
      </c>
      <c r="AI9" s="1706"/>
      <c r="AJ9" s="1706"/>
      <c r="AK9" s="1720"/>
      <c r="AM9" s="1959" t="s">
        <v>790</v>
      </c>
      <c r="AN9" s="1959" t="s">
        <v>791</v>
      </c>
      <c r="AO9" s="1948">
        <v>5</v>
      </c>
      <c r="AP9" s="1950"/>
      <c r="AQ9" s="1959" t="s">
        <v>790</v>
      </c>
      <c r="AR9" s="1959" t="s">
        <v>792</v>
      </c>
      <c r="AS9" s="1959" t="s">
        <v>791</v>
      </c>
      <c r="AT9" s="1948">
        <v>5</v>
      </c>
    </row>
    <row r="10" spans="1:46" s="1721" customFormat="1" ht="18" customHeight="1" thickBot="1" x14ac:dyDescent="0.35">
      <c r="A10" s="1707"/>
      <c r="B10" s="1722" t="s">
        <v>254</v>
      </c>
      <c r="C10" s="1723"/>
      <c r="D10" s="1724"/>
      <c r="E10" s="1725" t="s">
        <v>764</v>
      </c>
      <c r="F10" s="1726" t="s">
        <v>765</v>
      </c>
      <c r="G10" s="1707"/>
      <c r="H10" s="1727">
        <v>2016</v>
      </c>
      <c r="I10" s="1728" t="s">
        <v>793</v>
      </c>
      <c r="J10" s="1729">
        <v>43829</v>
      </c>
      <c r="K10" s="1729">
        <v>43830</v>
      </c>
      <c r="L10" s="1712"/>
      <c r="M10" s="1712"/>
      <c r="N10" s="1712"/>
      <c r="O10" s="1712"/>
      <c r="P10" s="1712"/>
      <c r="Q10" s="1713"/>
      <c r="R10" s="1714"/>
      <c r="S10" s="1715" t="s">
        <v>788</v>
      </c>
      <c r="T10" s="1715" t="s">
        <v>788</v>
      </c>
      <c r="U10" s="1730"/>
      <c r="V10" s="1731"/>
      <c r="W10" s="1730"/>
      <c r="X10" s="1731"/>
      <c r="Y10" s="1730"/>
      <c r="Z10" s="1731"/>
      <c r="AA10" s="1730"/>
      <c r="AB10" s="1731"/>
      <c r="AC10" s="1730"/>
      <c r="AD10" s="1731"/>
      <c r="AE10" s="1730"/>
      <c r="AF10" s="1730"/>
      <c r="AG10" s="1730"/>
      <c r="AH10" s="1730"/>
      <c r="AI10" s="1731"/>
      <c r="AJ10" s="1731"/>
      <c r="AK10" s="1730"/>
      <c r="AM10" s="1959" t="s">
        <v>790</v>
      </c>
      <c r="AN10" s="1959" t="s">
        <v>794</v>
      </c>
      <c r="AO10" s="1948">
        <v>7</v>
      </c>
      <c r="AP10" s="1950"/>
      <c r="AQ10" s="1959" t="s">
        <v>790</v>
      </c>
      <c r="AR10" s="1959" t="s">
        <v>792</v>
      </c>
      <c r="AS10" s="1959" t="s">
        <v>794</v>
      </c>
      <c r="AT10" s="1948">
        <v>7</v>
      </c>
    </row>
    <row r="11" spans="1:46" s="1721" customFormat="1" ht="18" customHeight="1" x14ac:dyDescent="0.3">
      <c r="A11" s="1707"/>
      <c r="B11" s="1732" t="s">
        <v>795</v>
      </c>
      <c r="C11" s="1733">
        <f>Y9</f>
        <v>34</v>
      </c>
      <c r="D11" s="1734" t="s">
        <v>775</v>
      </c>
      <c r="E11" s="1735">
        <f>Y102</f>
        <v>20</v>
      </c>
      <c r="F11" s="1736">
        <f>Y104</f>
        <v>14</v>
      </c>
      <c r="G11" s="1707"/>
      <c r="H11" s="1727">
        <v>2016</v>
      </c>
      <c r="I11" s="1737" t="s">
        <v>793</v>
      </c>
      <c r="J11" s="1945">
        <v>45292</v>
      </c>
      <c r="K11" s="1944">
        <v>45293</v>
      </c>
      <c r="L11" s="1944">
        <v>45294</v>
      </c>
      <c r="M11" s="1944">
        <v>45295</v>
      </c>
      <c r="N11" s="1944">
        <v>45296</v>
      </c>
      <c r="O11" s="1745">
        <v>45297</v>
      </c>
      <c r="P11" s="1745">
        <v>45298</v>
      </c>
      <c r="Q11" s="1713" t="s">
        <v>796</v>
      </c>
      <c r="R11" s="1714"/>
      <c r="S11" s="1715" t="s">
        <v>788</v>
      </c>
      <c r="T11" s="1709" t="s">
        <v>787</v>
      </c>
      <c r="U11" s="1739">
        <v>14</v>
      </c>
      <c r="V11" s="1731"/>
      <c r="W11" s="1739">
        <v>4</v>
      </c>
      <c r="X11" s="1731"/>
      <c r="Y11" s="1739">
        <v>4</v>
      </c>
      <c r="Z11" s="1731"/>
      <c r="AA11" s="1739">
        <v>1</v>
      </c>
      <c r="AB11" s="1731"/>
      <c r="AC11" s="1739">
        <v>0</v>
      </c>
      <c r="AD11" s="1731"/>
      <c r="AE11" s="1739">
        <v>4</v>
      </c>
      <c r="AF11" s="1739">
        <v>4</v>
      </c>
      <c r="AG11" s="1739">
        <v>3</v>
      </c>
      <c r="AH11" s="1739">
        <v>3</v>
      </c>
      <c r="AI11" s="1731"/>
      <c r="AJ11" s="1731"/>
      <c r="AK11" s="1739">
        <v>4</v>
      </c>
      <c r="AM11" s="1959" t="s">
        <v>790</v>
      </c>
      <c r="AN11" s="1959" t="s">
        <v>797</v>
      </c>
      <c r="AO11" s="1948">
        <v>10</v>
      </c>
      <c r="AP11" s="1950"/>
      <c r="AQ11" s="1959" t="s">
        <v>790</v>
      </c>
      <c r="AR11" s="1959" t="s">
        <v>792</v>
      </c>
      <c r="AS11" s="1959" t="s">
        <v>797</v>
      </c>
      <c r="AT11" s="1948">
        <v>10</v>
      </c>
    </row>
    <row r="12" spans="1:46" s="1721" customFormat="1" ht="18" customHeight="1" x14ac:dyDescent="0.3">
      <c r="A12" s="1707"/>
      <c r="B12" s="1740"/>
      <c r="C12" s="1741"/>
      <c r="D12" s="1742"/>
      <c r="E12" s="1743"/>
      <c r="F12" s="1744"/>
      <c r="G12" s="1707"/>
      <c r="H12" s="1727">
        <v>2016</v>
      </c>
      <c r="I12" s="1737" t="s">
        <v>787</v>
      </c>
      <c r="J12" s="1712">
        <f t="shared" ref="J12:P14" si="0">J11+7</f>
        <v>45299</v>
      </c>
      <c r="K12" s="1712">
        <f t="shared" si="0"/>
        <v>45300</v>
      </c>
      <c r="L12" s="1946">
        <f t="shared" si="0"/>
        <v>45301</v>
      </c>
      <c r="M12" s="1712">
        <f t="shared" si="0"/>
        <v>45302</v>
      </c>
      <c r="N12" s="1712">
        <f t="shared" si="0"/>
        <v>45303</v>
      </c>
      <c r="O12" s="1745">
        <f t="shared" si="0"/>
        <v>45304</v>
      </c>
      <c r="P12" s="1745">
        <f t="shared" si="0"/>
        <v>45305</v>
      </c>
      <c r="Q12" s="1713" t="s">
        <v>798</v>
      </c>
      <c r="R12" s="1714"/>
      <c r="S12" s="1715" t="s">
        <v>788</v>
      </c>
      <c r="T12" s="1728" t="s">
        <v>793</v>
      </c>
      <c r="U12" s="1730"/>
      <c r="V12" s="1731"/>
      <c r="W12" s="1730"/>
      <c r="X12" s="1731"/>
      <c r="Y12" s="1730"/>
      <c r="Z12" s="1731"/>
      <c r="AA12" s="1730"/>
      <c r="AB12" s="1731"/>
      <c r="AC12" s="1730"/>
      <c r="AD12" s="1731"/>
      <c r="AE12" s="1730"/>
      <c r="AF12" s="1730"/>
      <c r="AG12" s="1730"/>
      <c r="AH12" s="1730"/>
      <c r="AI12" s="1731"/>
      <c r="AJ12" s="1731"/>
      <c r="AK12" s="1730"/>
      <c r="AM12" s="1959" t="s">
        <v>790</v>
      </c>
      <c r="AN12" s="1959" t="s">
        <v>799</v>
      </c>
      <c r="AO12" s="1948">
        <v>7</v>
      </c>
      <c r="AP12" s="1950"/>
      <c r="AQ12" s="1959" t="s">
        <v>790</v>
      </c>
      <c r="AR12" s="1959" t="s">
        <v>792</v>
      </c>
      <c r="AS12" s="1959" t="s">
        <v>799</v>
      </c>
      <c r="AT12" s="1948">
        <v>7</v>
      </c>
    </row>
    <row r="13" spans="1:46" s="1721" customFormat="1" ht="18" customHeight="1" x14ac:dyDescent="0.3">
      <c r="A13" s="1707"/>
      <c r="B13" s="1740" t="s">
        <v>800</v>
      </c>
      <c r="C13" s="1733">
        <f>C14+C15+C20+C16+C17+C18+C19</f>
        <v>78</v>
      </c>
      <c r="D13" s="1734"/>
      <c r="E13" s="1746"/>
      <c r="F13" s="1744"/>
      <c r="G13" s="1660"/>
      <c r="H13" s="1727">
        <v>2016</v>
      </c>
      <c r="I13" s="1737" t="s">
        <v>787</v>
      </c>
      <c r="J13" s="1712">
        <f t="shared" si="0"/>
        <v>45306</v>
      </c>
      <c r="K13" s="1712">
        <f t="shared" si="0"/>
        <v>45307</v>
      </c>
      <c r="L13" s="1946">
        <f t="shared" si="0"/>
        <v>45308</v>
      </c>
      <c r="M13" s="1712">
        <f t="shared" si="0"/>
        <v>45309</v>
      </c>
      <c r="N13" s="1712">
        <f t="shared" si="0"/>
        <v>45310</v>
      </c>
      <c r="O13" s="1745">
        <f t="shared" si="0"/>
        <v>45311</v>
      </c>
      <c r="P13" s="1745">
        <f t="shared" si="0"/>
        <v>45312</v>
      </c>
      <c r="Q13" s="1713" t="s">
        <v>801</v>
      </c>
      <c r="R13" s="1714"/>
      <c r="S13" s="1715" t="s">
        <v>788</v>
      </c>
      <c r="T13" s="1737" t="s">
        <v>793</v>
      </c>
      <c r="U13" s="1730"/>
      <c r="V13" s="1731"/>
      <c r="W13" s="1730"/>
      <c r="X13" s="1731"/>
      <c r="Y13" s="1730"/>
      <c r="Z13" s="1731"/>
      <c r="AA13" s="1730"/>
      <c r="AB13" s="1731"/>
      <c r="AC13" s="1730"/>
      <c r="AD13" s="1731"/>
      <c r="AE13" s="1730"/>
      <c r="AF13" s="1730"/>
      <c r="AG13" s="1730"/>
      <c r="AH13" s="1730"/>
      <c r="AI13" s="1731"/>
      <c r="AJ13" s="1731"/>
      <c r="AK13" s="1730"/>
      <c r="AM13" s="1959" t="s">
        <v>790</v>
      </c>
      <c r="AN13" s="1959" t="s">
        <v>802</v>
      </c>
      <c r="AO13" s="1948">
        <v>7</v>
      </c>
      <c r="AP13" s="1950"/>
      <c r="AQ13" s="1959" t="s">
        <v>790</v>
      </c>
      <c r="AR13" s="1959" t="s">
        <v>792</v>
      </c>
      <c r="AS13" s="1959" t="s">
        <v>802</v>
      </c>
      <c r="AT13" s="1948">
        <v>7</v>
      </c>
    </row>
    <row r="14" spans="1:46" s="1721" customFormat="1" ht="18" customHeight="1" x14ac:dyDescent="0.3">
      <c r="A14" s="1707"/>
      <c r="B14" s="1747" t="s">
        <v>803</v>
      </c>
      <c r="C14" s="1734">
        <f>W17+W24</f>
        <v>10</v>
      </c>
      <c r="D14" s="1734"/>
      <c r="E14" s="1746"/>
      <c r="F14" s="1744"/>
      <c r="G14" s="1660"/>
      <c r="H14" s="1727">
        <v>2016</v>
      </c>
      <c r="I14" s="1737" t="s">
        <v>787</v>
      </c>
      <c r="J14" s="1712">
        <f t="shared" si="0"/>
        <v>45313</v>
      </c>
      <c r="K14" s="1712">
        <f t="shared" si="0"/>
        <v>45314</v>
      </c>
      <c r="L14" s="1946">
        <f t="shared" si="0"/>
        <v>45315</v>
      </c>
      <c r="M14" s="1712">
        <f t="shared" si="0"/>
        <v>45316</v>
      </c>
      <c r="N14" s="1712">
        <f t="shared" si="0"/>
        <v>45317</v>
      </c>
      <c r="O14" s="1745">
        <f t="shared" si="0"/>
        <v>45318</v>
      </c>
      <c r="P14" s="1745">
        <f t="shared" si="0"/>
        <v>45319</v>
      </c>
      <c r="Q14" s="1713" t="s">
        <v>804</v>
      </c>
      <c r="R14" s="1714"/>
      <c r="T14" s="1737" t="s">
        <v>787</v>
      </c>
      <c r="U14" s="1730"/>
      <c r="V14" s="1731"/>
      <c r="W14" s="1730"/>
      <c r="X14" s="1731"/>
      <c r="Y14" s="1730"/>
      <c r="Z14" s="1731"/>
      <c r="AA14" s="1730"/>
      <c r="AB14" s="1731"/>
      <c r="AC14" s="1730"/>
      <c r="AD14" s="1731"/>
      <c r="AE14" s="1730"/>
      <c r="AF14" s="1730"/>
      <c r="AG14" s="1730"/>
      <c r="AH14" s="1730"/>
      <c r="AI14" s="1731"/>
      <c r="AJ14" s="1731"/>
      <c r="AK14" s="1730"/>
      <c r="AM14" s="1958" t="s">
        <v>805</v>
      </c>
      <c r="AN14" s="1958" t="s">
        <v>545</v>
      </c>
      <c r="AO14" s="1948">
        <v>0</v>
      </c>
      <c r="AP14" s="1950"/>
      <c r="AQ14" s="1958" t="s">
        <v>805</v>
      </c>
      <c r="AR14" s="1958" t="s">
        <v>792</v>
      </c>
      <c r="AS14" s="1958" t="s">
        <v>545</v>
      </c>
      <c r="AT14" s="1948">
        <v>0</v>
      </c>
    </row>
    <row r="15" spans="1:46" s="1721" customFormat="1" ht="18" customHeight="1" x14ac:dyDescent="0.3">
      <c r="A15" s="1707"/>
      <c r="B15" s="1747" t="s">
        <v>9</v>
      </c>
      <c r="C15" s="1734">
        <f>W31</f>
        <v>10</v>
      </c>
      <c r="D15" s="1734"/>
      <c r="E15" s="1746"/>
      <c r="F15" s="1744"/>
      <c r="G15" s="1660"/>
      <c r="H15" s="1727"/>
      <c r="I15" s="1737"/>
      <c r="J15" s="1712">
        <v>44590</v>
      </c>
      <c r="K15" s="1712">
        <v>44591</v>
      </c>
      <c r="L15" s="1946">
        <v>44592</v>
      </c>
      <c r="M15" s="1712"/>
      <c r="N15" s="1712"/>
      <c r="O15" s="1738"/>
      <c r="P15" s="1738"/>
      <c r="Q15" s="1713"/>
      <c r="R15" s="1714"/>
      <c r="T15" s="1737"/>
      <c r="U15" s="1730"/>
      <c r="V15" s="1731"/>
      <c r="W15" s="1730"/>
      <c r="X15" s="1731"/>
      <c r="Y15" s="1730"/>
      <c r="Z15" s="1731"/>
      <c r="AA15" s="1730"/>
      <c r="AB15" s="1731"/>
      <c r="AC15" s="1730"/>
      <c r="AD15" s="1731"/>
      <c r="AE15" s="1730"/>
      <c r="AF15" s="1730"/>
      <c r="AG15" s="1730"/>
      <c r="AH15" s="1730"/>
      <c r="AI15" s="1731"/>
      <c r="AJ15" s="1731"/>
      <c r="AK15" s="1730"/>
      <c r="AM15" s="1958"/>
      <c r="AN15" s="1958"/>
      <c r="AO15" s="1948"/>
      <c r="AP15" s="1950"/>
      <c r="AQ15" s="1958"/>
      <c r="AR15" s="1958"/>
      <c r="AS15" s="1958"/>
      <c r="AT15" s="1948"/>
    </row>
    <row r="16" spans="1:46" s="1721" customFormat="1" ht="18" customHeight="1" x14ac:dyDescent="0.3">
      <c r="A16" s="1707"/>
      <c r="B16" s="1747" t="s">
        <v>256</v>
      </c>
      <c r="C16" s="1734">
        <f>W53</f>
        <v>18</v>
      </c>
      <c r="D16" s="1734"/>
      <c r="E16" s="1746"/>
      <c r="F16" s="1748"/>
      <c r="G16" s="1660"/>
      <c r="H16" s="1727"/>
      <c r="I16" s="1737"/>
      <c r="J16" s="1712"/>
      <c r="K16" s="1712"/>
      <c r="L16" s="1712"/>
      <c r="M16" s="1712"/>
      <c r="N16" s="1712"/>
      <c r="O16" s="1749"/>
      <c r="P16" s="1738"/>
      <c r="Q16" s="1713"/>
      <c r="R16" s="1714"/>
      <c r="T16" s="1737"/>
      <c r="U16" s="1730"/>
      <c r="V16" s="1731"/>
      <c r="W16" s="1730"/>
      <c r="X16" s="1731"/>
      <c r="Y16" s="1730"/>
      <c r="Z16" s="1731"/>
      <c r="AA16" s="1730"/>
      <c r="AB16" s="1731"/>
      <c r="AC16" s="1730"/>
      <c r="AD16" s="1731"/>
      <c r="AE16" s="1730"/>
      <c r="AF16" s="1730"/>
      <c r="AG16" s="1730"/>
      <c r="AH16" s="1730"/>
      <c r="AI16" s="1731"/>
      <c r="AJ16" s="1731"/>
      <c r="AK16" s="1730"/>
      <c r="AM16" s="1958"/>
      <c r="AN16" s="1958"/>
      <c r="AO16" s="1948"/>
      <c r="AP16" s="1950"/>
      <c r="AQ16" s="1958"/>
      <c r="AR16" s="1958"/>
      <c r="AS16" s="1958"/>
      <c r="AT16" s="1948"/>
    </row>
    <row r="17" spans="1:46" s="1721" customFormat="1" ht="18" customHeight="1" x14ac:dyDescent="0.3">
      <c r="A17" s="1707"/>
      <c r="B17" s="1747" t="s">
        <v>257</v>
      </c>
      <c r="C17" s="1734">
        <f>W60+W67</f>
        <v>21</v>
      </c>
      <c r="D17" s="1734"/>
      <c r="E17" s="1746"/>
      <c r="F17" s="1748"/>
      <c r="G17" s="1660"/>
      <c r="H17" s="1708">
        <f>$H$7</f>
        <v>2024</v>
      </c>
      <c r="I17" s="1709" t="s">
        <v>806</v>
      </c>
      <c r="J17" s="1710"/>
      <c r="K17" s="1710"/>
      <c r="L17" s="1710"/>
      <c r="M17" s="1750">
        <f>M13+7</f>
        <v>45316</v>
      </c>
      <c r="N17" s="1750">
        <f>N13+7</f>
        <v>45317</v>
      </c>
      <c r="O17" s="1745"/>
      <c r="P17" s="1711"/>
      <c r="Q17" s="1713"/>
      <c r="R17" s="1714"/>
      <c r="S17" s="1751"/>
      <c r="T17" s="1709" t="s">
        <v>806</v>
      </c>
      <c r="U17" s="1739">
        <v>10</v>
      </c>
      <c r="V17" s="1731"/>
      <c r="W17" s="1739">
        <v>9</v>
      </c>
      <c r="X17" s="1731"/>
      <c r="Y17" s="1739">
        <v>2</v>
      </c>
      <c r="Z17" s="1731"/>
      <c r="AA17" s="1739">
        <v>0</v>
      </c>
      <c r="AB17" s="1731"/>
      <c r="AC17" s="1739">
        <v>0</v>
      </c>
      <c r="AD17" s="1731"/>
      <c r="AE17" s="1739">
        <v>2</v>
      </c>
      <c r="AF17" s="1739">
        <v>2</v>
      </c>
      <c r="AG17" s="1739">
        <v>3</v>
      </c>
      <c r="AH17" s="1739">
        <v>3</v>
      </c>
      <c r="AI17" s="1731"/>
      <c r="AJ17" s="1731"/>
      <c r="AK17" s="1739">
        <v>4</v>
      </c>
      <c r="AM17" s="1958" t="s">
        <v>805</v>
      </c>
      <c r="AN17" s="1958" t="s">
        <v>803</v>
      </c>
      <c r="AO17" s="1948">
        <v>10</v>
      </c>
      <c r="AP17" s="1950"/>
      <c r="AQ17" s="1958" t="s">
        <v>805</v>
      </c>
      <c r="AR17" s="1958" t="s">
        <v>792</v>
      </c>
      <c r="AS17" s="1958" t="s">
        <v>803</v>
      </c>
      <c r="AT17" s="1948">
        <v>10</v>
      </c>
    </row>
    <row r="18" spans="1:46" s="1721" customFormat="1" ht="18" customHeight="1" x14ac:dyDescent="0.3">
      <c r="A18" s="1707"/>
      <c r="B18" s="1747" t="s">
        <v>171</v>
      </c>
      <c r="C18" s="1734">
        <f>W74+W82</f>
        <v>9</v>
      </c>
      <c r="D18" s="1734"/>
      <c r="E18" s="1746"/>
      <c r="F18" s="1748"/>
      <c r="G18" s="1707"/>
      <c r="H18" s="1727">
        <v>2016</v>
      </c>
      <c r="I18" s="1728" t="s">
        <v>806</v>
      </c>
      <c r="J18" s="1712"/>
      <c r="K18" s="1729">
        <f>K14+7</f>
        <v>45321</v>
      </c>
      <c r="L18" s="1729">
        <f>L14+7</f>
        <v>45322</v>
      </c>
      <c r="M18" s="1712">
        <f t="shared" ref="M18:N21" si="1">M17+7</f>
        <v>45323</v>
      </c>
      <c r="N18" s="1712">
        <f t="shared" si="1"/>
        <v>45324</v>
      </c>
      <c r="O18" s="1745">
        <f>O14+7</f>
        <v>45325</v>
      </c>
      <c r="P18" s="1745">
        <f>P14+7</f>
        <v>45326</v>
      </c>
      <c r="Q18" s="1713" t="s">
        <v>807</v>
      </c>
      <c r="R18" s="1714"/>
      <c r="S18" s="1715"/>
      <c r="T18" s="1737" t="s">
        <v>787</v>
      </c>
      <c r="U18" s="1730"/>
      <c r="V18" s="1731"/>
      <c r="W18" s="1730"/>
      <c r="X18" s="1731"/>
      <c r="Y18" s="1730"/>
      <c r="Z18" s="1731"/>
      <c r="AA18" s="1730"/>
      <c r="AB18" s="1731"/>
      <c r="AC18" s="1730"/>
      <c r="AD18" s="1731"/>
      <c r="AE18" s="1730"/>
      <c r="AF18" s="1730"/>
      <c r="AG18" s="1730"/>
      <c r="AH18" s="1730"/>
      <c r="AI18" s="1731"/>
      <c r="AJ18" s="1731"/>
      <c r="AK18" s="1730"/>
      <c r="AM18" s="1958" t="s">
        <v>805</v>
      </c>
      <c r="AN18" s="1958" t="s">
        <v>9</v>
      </c>
      <c r="AO18" s="1948">
        <v>10</v>
      </c>
      <c r="AP18" s="1950"/>
      <c r="AQ18" s="1958" t="s">
        <v>805</v>
      </c>
      <c r="AR18" s="1958" t="s">
        <v>792</v>
      </c>
      <c r="AS18" s="1958" t="s">
        <v>9</v>
      </c>
      <c r="AT18" s="1948">
        <v>10</v>
      </c>
    </row>
    <row r="19" spans="1:46" s="1721" customFormat="1" ht="18" customHeight="1" x14ac:dyDescent="0.3">
      <c r="A19" s="1707"/>
      <c r="B19" s="1747" t="s">
        <v>545</v>
      </c>
      <c r="C19" s="1734">
        <f>W11</f>
        <v>4</v>
      </c>
      <c r="D19" s="1734"/>
      <c r="E19" s="1746"/>
      <c r="F19" s="1748"/>
      <c r="G19" s="1660"/>
      <c r="H19" s="1727">
        <v>2016</v>
      </c>
      <c r="I19" s="1737" t="s">
        <v>806</v>
      </c>
      <c r="J19" s="1712">
        <f>J15+7</f>
        <v>44597</v>
      </c>
      <c r="K19" s="1712">
        <f t="shared" ref="K19:L22" si="2">K18+7</f>
        <v>45328</v>
      </c>
      <c r="L19" s="1946">
        <f t="shared" si="2"/>
        <v>45329</v>
      </c>
      <c r="M19" s="1712">
        <f t="shared" si="1"/>
        <v>45330</v>
      </c>
      <c r="N19" s="1712">
        <f t="shared" si="1"/>
        <v>45331</v>
      </c>
      <c r="O19" s="1745">
        <f t="shared" ref="O19:P21" si="3">O18+7</f>
        <v>45332</v>
      </c>
      <c r="P19" s="1745">
        <f t="shared" si="3"/>
        <v>45333</v>
      </c>
      <c r="Q19" s="1713" t="s">
        <v>808</v>
      </c>
      <c r="R19" s="1714"/>
      <c r="S19" s="1715" t="s">
        <v>809</v>
      </c>
      <c r="U19" s="1730"/>
      <c r="V19" s="1731"/>
      <c r="W19" s="1730"/>
      <c r="X19" s="1731"/>
      <c r="Y19" s="1730"/>
      <c r="Z19" s="1731"/>
      <c r="AA19" s="1730"/>
      <c r="AB19" s="1731"/>
      <c r="AC19" s="1730"/>
      <c r="AD19" s="1731"/>
      <c r="AE19" s="1730"/>
      <c r="AF19" s="1730"/>
      <c r="AG19" s="1730"/>
      <c r="AH19" s="1730"/>
      <c r="AI19" s="1731"/>
      <c r="AJ19" s="1731"/>
      <c r="AK19" s="1730"/>
      <c r="AM19" s="1958" t="s">
        <v>805</v>
      </c>
      <c r="AN19" s="1958" t="s">
        <v>810</v>
      </c>
      <c r="AO19" s="1948">
        <v>9</v>
      </c>
      <c r="AP19" s="1950"/>
      <c r="AQ19" s="1958" t="s">
        <v>805</v>
      </c>
      <c r="AR19" s="1958" t="s">
        <v>792</v>
      </c>
      <c r="AS19" s="1958" t="s">
        <v>810</v>
      </c>
      <c r="AT19" s="1948">
        <v>9</v>
      </c>
    </row>
    <row r="20" spans="1:46" s="1721" customFormat="1" ht="18" customHeight="1" x14ac:dyDescent="0.35">
      <c r="A20" s="1707"/>
      <c r="B20" s="1747" t="s">
        <v>546</v>
      </c>
      <c r="C20" s="1734">
        <f>W89</f>
        <v>6</v>
      </c>
      <c r="D20" s="1734"/>
      <c r="E20" s="1746"/>
      <c r="F20" s="1748"/>
      <c r="G20" s="1660"/>
      <c r="H20" s="1727">
        <v>2016</v>
      </c>
      <c r="I20" s="1737" t="s">
        <v>806</v>
      </c>
      <c r="J20" s="1712">
        <f>J19+7</f>
        <v>44604</v>
      </c>
      <c r="K20" s="1712">
        <f t="shared" si="2"/>
        <v>45335</v>
      </c>
      <c r="L20" s="1946">
        <f t="shared" si="2"/>
        <v>45336</v>
      </c>
      <c r="M20" s="1712">
        <f t="shared" si="1"/>
        <v>45337</v>
      </c>
      <c r="N20" s="1712">
        <f t="shared" si="1"/>
        <v>45338</v>
      </c>
      <c r="O20" s="1745">
        <f t="shared" si="3"/>
        <v>45339</v>
      </c>
      <c r="P20" s="1745">
        <f t="shared" si="3"/>
        <v>45340</v>
      </c>
      <c r="Q20" s="1713" t="s">
        <v>811</v>
      </c>
      <c r="R20" s="1714"/>
      <c r="S20" s="1715" t="s">
        <v>809</v>
      </c>
      <c r="T20" s="1728" t="s">
        <v>806</v>
      </c>
      <c r="U20" s="1752"/>
      <c r="V20" s="1731"/>
      <c r="W20" s="1730"/>
      <c r="X20" s="1731"/>
      <c r="Y20" s="1730"/>
      <c r="Z20" s="1731"/>
      <c r="AA20" s="1730"/>
      <c r="AB20" s="1731"/>
      <c r="AC20" s="1730"/>
      <c r="AD20" s="1731"/>
      <c r="AE20" s="1730"/>
      <c r="AF20" s="1730"/>
      <c r="AG20" s="1730"/>
      <c r="AH20" s="1730"/>
      <c r="AI20" s="1731"/>
      <c r="AJ20" s="1731"/>
      <c r="AK20" s="1730"/>
      <c r="AM20" s="1958" t="s">
        <v>805</v>
      </c>
      <c r="AN20" s="1958" t="s">
        <v>812</v>
      </c>
      <c r="AO20" s="1948">
        <v>10</v>
      </c>
      <c r="AP20" s="1950"/>
      <c r="AQ20" s="1958" t="s">
        <v>805</v>
      </c>
      <c r="AR20" s="1958" t="s">
        <v>792</v>
      </c>
      <c r="AS20" s="1958" t="s">
        <v>812</v>
      </c>
      <c r="AT20" s="1948">
        <v>10</v>
      </c>
    </row>
    <row r="21" spans="1:46" s="1721" customFormat="1" ht="18" customHeight="1" thickBot="1" x14ac:dyDescent="0.35">
      <c r="A21" s="1707"/>
      <c r="B21" s="1753" t="s">
        <v>813</v>
      </c>
      <c r="C21" s="1682">
        <f>C11+C13</f>
        <v>112</v>
      </c>
      <c r="D21" s="1683"/>
      <c r="E21" s="1754"/>
      <c r="F21" s="1755"/>
      <c r="G21" s="1660"/>
      <c r="H21" s="1727">
        <v>2016</v>
      </c>
      <c r="I21" s="1737" t="s">
        <v>806</v>
      </c>
      <c r="J21" s="1944">
        <f>J20+7</f>
        <v>44611</v>
      </c>
      <c r="K21" s="1944">
        <f t="shared" si="2"/>
        <v>45342</v>
      </c>
      <c r="L21" s="1944">
        <f t="shared" si="2"/>
        <v>45343</v>
      </c>
      <c r="M21" s="1944">
        <f t="shared" si="1"/>
        <v>45344</v>
      </c>
      <c r="N21" s="1944">
        <f t="shared" si="1"/>
        <v>45345</v>
      </c>
      <c r="O21" s="1957">
        <f t="shared" si="3"/>
        <v>45346</v>
      </c>
      <c r="P21" s="1957">
        <f t="shared" si="3"/>
        <v>45347</v>
      </c>
      <c r="Q21" s="1713" t="s">
        <v>814</v>
      </c>
      <c r="R21" s="1714"/>
      <c r="S21" s="1715" t="s">
        <v>809</v>
      </c>
      <c r="T21" s="1737" t="s">
        <v>806</v>
      </c>
      <c r="U21" s="1730"/>
      <c r="V21" s="1731"/>
      <c r="W21" s="1730"/>
      <c r="X21" s="1731"/>
      <c r="Y21" s="1730"/>
      <c r="Z21" s="1731"/>
      <c r="AA21" s="1730"/>
      <c r="AB21" s="1731"/>
      <c r="AC21" s="1730"/>
      <c r="AD21" s="1731"/>
      <c r="AE21" s="1730"/>
      <c r="AF21" s="1730"/>
      <c r="AG21" s="1730"/>
      <c r="AH21" s="1730"/>
      <c r="AI21" s="1731"/>
      <c r="AJ21" s="1731"/>
      <c r="AK21" s="1730"/>
      <c r="AM21" s="1958" t="s">
        <v>805</v>
      </c>
      <c r="AN21" s="1958" t="s">
        <v>815</v>
      </c>
      <c r="AO21" s="1948">
        <v>10</v>
      </c>
      <c r="AP21" s="1950"/>
      <c r="AQ21" s="1958" t="s">
        <v>805</v>
      </c>
      <c r="AR21" s="1958" t="s">
        <v>792</v>
      </c>
      <c r="AS21" s="1958" t="s">
        <v>815</v>
      </c>
      <c r="AT21" s="1948">
        <v>10</v>
      </c>
    </row>
    <row r="22" spans="1:46" s="1721" customFormat="1" ht="18" customHeight="1" x14ac:dyDescent="0.3">
      <c r="A22" s="1707"/>
      <c r="B22" s="1707"/>
      <c r="C22" s="1707"/>
      <c r="D22" s="1707"/>
      <c r="E22" s="1707"/>
      <c r="F22" s="1707"/>
      <c r="G22" s="1660"/>
      <c r="H22" s="1727"/>
      <c r="I22" s="1737"/>
      <c r="J22" s="1944">
        <v>44618</v>
      </c>
      <c r="K22" s="1944">
        <f t="shared" si="2"/>
        <v>45349</v>
      </c>
      <c r="L22" s="1944">
        <f t="shared" si="2"/>
        <v>45350</v>
      </c>
      <c r="M22" s="1944">
        <f>M21+7</f>
        <v>45351</v>
      </c>
      <c r="N22" s="1712"/>
      <c r="O22" s="1745"/>
      <c r="P22" s="1745"/>
      <c r="Q22" s="1713"/>
      <c r="R22" s="1714"/>
      <c r="S22" s="1715"/>
      <c r="T22" s="1737"/>
      <c r="U22" s="1730"/>
      <c r="V22" s="1731"/>
      <c r="W22" s="1730"/>
      <c r="X22" s="1731"/>
      <c r="Y22" s="1730"/>
      <c r="Z22" s="1731"/>
      <c r="AA22" s="1730"/>
      <c r="AB22" s="1731"/>
      <c r="AC22" s="1730"/>
      <c r="AD22" s="1731"/>
      <c r="AE22" s="1730"/>
      <c r="AF22" s="1730"/>
      <c r="AG22" s="1730"/>
      <c r="AH22" s="1730"/>
      <c r="AI22" s="1731"/>
      <c r="AJ22" s="1731"/>
      <c r="AK22" s="1730"/>
      <c r="AM22" s="1958"/>
      <c r="AN22" s="1958"/>
      <c r="AO22" s="1948"/>
      <c r="AP22" s="1950"/>
      <c r="AQ22" s="1958"/>
      <c r="AR22" s="1958"/>
      <c r="AS22" s="1958"/>
      <c r="AT22" s="1948"/>
    </row>
    <row r="23" spans="1:46" s="1721" customFormat="1" ht="18" customHeight="1" x14ac:dyDescent="0.3">
      <c r="A23" s="1707"/>
      <c r="B23" s="1707"/>
      <c r="C23" s="1707"/>
      <c r="D23" s="1707"/>
      <c r="E23" s="1707"/>
      <c r="F23" s="1707"/>
      <c r="G23" s="1660"/>
      <c r="H23" s="1727">
        <v>2016</v>
      </c>
      <c r="I23" s="1737" t="s">
        <v>806</v>
      </c>
      <c r="J23" s="1756"/>
      <c r="K23" s="1756"/>
      <c r="L23" s="1756"/>
      <c r="M23" s="1756"/>
      <c r="N23" s="1756"/>
      <c r="O23" s="1756"/>
      <c r="P23" s="1756"/>
      <c r="Q23" s="1713"/>
      <c r="R23" s="1714"/>
      <c r="S23" s="1715" t="s">
        <v>809</v>
      </c>
      <c r="T23" s="1737" t="s">
        <v>806</v>
      </c>
      <c r="U23" s="1757"/>
      <c r="V23" s="1731"/>
      <c r="W23" s="1757"/>
      <c r="X23" s="1731"/>
      <c r="Y23" s="1757"/>
      <c r="Z23" s="1731"/>
      <c r="AA23" s="1757"/>
      <c r="AB23" s="1731"/>
      <c r="AC23" s="1757"/>
      <c r="AD23" s="1731"/>
      <c r="AE23" s="1757"/>
      <c r="AF23" s="1757"/>
      <c r="AG23" s="1757"/>
      <c r="AH23" s="1757"/>
      <c r="AI23" s="1731"/>
      <c r="AJ23" s="1731"/>
      <c r="AK23" s="1757"/>
      <c r="AM23" s="1958" t="s">
        <v>805</v>
      </c>
      <c r="AN23" s="1958" t="s">
        <v>816</v>
      </c>
      <c r="AO23" s="1948">
        <v>12</v>
      </c>
      <c r="AP23" s="1950"/>
      <c r="AQ23" s="1958" t="s">
        <v>805</v>
      </c>
      <c r="AR23" s="1958" t="s">
        <v>792</v>
      </c>
      <c r="AS23" s="1958" t="s">
        <v>816</v>
      </c>
      <c r="AT23" s="1948">
        <v>12</v>
      </c>
    </row>
    <row r="24" spans="1:46" s="1721" customFormat="1" ht="18" customHeight="1" x14ac:dyDescent="0.3">
      <c r="A24" s="1707"/>
      <c r="B24" s="1707"/>
      <c r="C24" s="1707"/>
      <c r="D24" s="1707"/>
      <c r="E24" s="1707"/>
      <c r="F24" s="1707"/>
      <c r="G24" s="1659"/>
      <c r="H24" s="1708">
        <f>$H$7</f>
        <v>2024</v>
      </c>
      <c r="I24" s="1709" t="s">
        <v>817</v>
      </c>
      <c r="J24" s="1712"/>
      <c r="K24" s="1712"/>
      <c r="L24" s="1712"/>
      <c r="M24" s="1729">
        <f>M20+7</f>
        <v>45344</v>
      </c>
      <c r="N24" s="1729">
        <f>N20+7</f>
        <v>45345</v>
      </c>
      <c r="O24" s="1729">
        <f>O20+7</f>
        <v>45346</v>
      </c>
      <c r="P24" s="1745"/>
      <c r="Q24" s="1713"/>
      <c r="R24" s="1714"/>
      <c r="S24" s="1715" t="s">
        <v>809</v>
      </c>
      <c r="T24" s="1709" t="s">
        <v>817</v>
      </c>
      <c r="U24" s="1739">
        <v>16</v>
      </c>
      <c r="V24" s="1731"/>
      <c r="W24" s="1739">
        <v>1</v>
      </c>
      <c r="X24" s="1731"/>
      <c r="Y24" s="1739">
        <v>4</v>
      </c>
      <c r="Z24" s="1731"/>
      <c r="AA24" s="1739">
        <v>1</v>
      </c>
      <c r="AB24" s="1731"/>
      <c r="AC24" s="1739">
        <v>0</v>
      </c>
      <c r="AD24" s="1731"/>
      <c r="AE24" s="1739">
        <v>4</v>
      </c>
      <c r="AF24" s="1739">
        <v>4</v>
      </c>
      <c r="AG24" s="1739">
        <v>4</v>
      </c>
      <c r="AH24" s="1739">
        <v>4</v>
      </c>
      <c r="AI24" s="1731"/>
      <c r="AJ24" s="1731"/>
      <c r="AK24" s="1739">
        <v>5</v>
      </c>
      <c r="AM24" s="1958" t="s">
        <v>805</v>
      </c>
      <c r="AN24" s="1958" t="s">
        <v>171</v>
      </c>
      <c r="AO24" s="1948">
        <v>10</v>
      </c>
      <c r="AP24" s="1950"/>
      <c r="AQ24" s="1958" t="s">
        <v>805</v>
      </c>
      <c r="AR24" s="1958" t="s">
        <v>792</v>
      </c>
      <c r="AS24" s="1958" t="s">
        <v>171</v>
      </c>
      <c r="AT24" s="1948">
        <v>10</v>
      </c>
    </row>
    <row r="25" spans="1:46" s="1721" customFormat="1" ht="18" customHeight="1" thickBot="1" x14ac:dyDescent="0.35">
      <c r="A25" s="1707"/>
      <c r="B25" s="1707"/>
      <c r="C25" s="1758"/>
      <c r="D25" s="1759"/>
      <c r="E25" s="1760"/>
      <c r="F25" s="1660"/>
      <c r="G25" s="1659"/>
      <c r="H25" s="1727">
        <v>2016</v>
      </c>
      <c r="I25" s="1728" t="s">
        <v>818</v>
      </c>
      <c r="J25" s="1712"/>
      <c r="K25" s="1729">
        <f>K22</f>
        <v>45349</v>
      </c>
      <c r="L25" s="1729">
        <v>45350</v>
      </c>
      <c r="M25" s="1729">
        <v>45351</v>
      </c>
      <c r="N25" s="1944">
        <v>45352</v>
      </c>
      <c r="O25" s="1957">
        <v>45353</v>
      </c>
      <c r="P25" s="1957">
        <v>45354</v>
      </c>
      <c r="Q25" s="1713" t="s">
        <v>819</v>
      </c>
      <c r="R25" s="1714"/>
      <c r="S25" s="1715" t="s">
        <v>809</v>
      </c>
      <c r="T25" s="1737" t="s">
        <v>806</v>
      </c>
      <c r="U25" s="1730"/>
      <c r="V25" s="1731"/>
      <c r="W25" s="1730"/>
      <c r="X25" s="1731"/>
      <c r="Y25" s="1730"/>
      <c r="Z25" s="1731"/>
      <c r="AA25" s="1730"/>
      <c r="AB25" s="1731"/>
      <c r="AC25" s="1730"/>
      <c r="AD25" s="1731"/>
      <c r="AE25" s="1730"/>
      <c r="AF25" s="1730"/>
      <c r="AG25" s="1730"/>
      <c r="AH25" s="1730"/>
      <c r="AI25" s="1731"/>
      <c r="AJ25" s="1731"/>
      <c r="AK25" s="1730"/>
      <c r="AM25" s="1958" t="s">
        <v>805</v>
      </c>
      <c r="AN25" s="1958" t="s">
        <v>546</v>
      </c>
      <c r="AO25" s="1948">
        <v>10</v>
      </c>
      <c r="AP25" s="1950"/>
      <c r="AQ25" s="1958" t="s">
        <v>805</v>
      </c>
      <c r="AR25" s="1958" t="s">
        <v>792</v>
      </c>
      <c r="AS25" s="1958" t="s">
        <v>546</v>
      </c>
      <c r="AT25" s="1948">
        <v>10</v>
      </c>
    </row>
    <row r="26" spans="1:46" s="1721" customFormat="1" ht="18" customHeight="1" thickBot="1" x14ac:dyDescent="0.35">
      <c r="A26" s="1707"/>
      <c r="B26" s="1761"/>
      <c r="C26" s="1762"/>
      <c r="D26" s="1763"/>
      <c r="E26" s="1764"/>
      <c r="F26" s="1765"/>
      <c r="G26" s="1659"/>
      <c r="H26" s="1727">
        <v>2016</v>
      </c>
      <c r="I26" s="1737" t="s">
        <v>818</v>
      </c>
      <c r="J26" s="1712">
        <f>J22+6</f>
        <v>44624</v>
      </c>
      <c r="K26" s="1712">
        <f t="shared" ref="K26:P29" si="4">K25+7</f>
        <v>45356</v>
      </c>
      <c r="L26" s="1946">
        <f t="shared" si="4"/>
        <v>45357</v>
      </c>
      <c r="M26" s="1712">
        <f t="shared" si="4"/>
        <v>45358</v>
      </c>
      <c r="N26" s="1712">
        <f t="shared" si="4"/>
        <v>45359</v>
      </c>
      <c r="O26" s="1745">
        <f t="shared" si="4"/>
        <v>45360</v>
      </c>
      <c r="P26" s="1745">
        <f t="shared" si="4"/>
        <v>45361</v>
      </c>
      <c r="Q26" s="1713" t="s">
        <v>820</v>
      </c>
      <c r="R26" s="1714"/>
      <c r="S26" s="1715" t="s">
        <v>809</v>
      </c>
      <c r="U26" s="1730"/>
      <c r="V26" s="1731"/>
      <c r="W26" s="1730"/>
      <c r="X26" s="1731"/>
      <c r="Y26" s="1730"/>
      <c r="Z26" s="1731"/>
      <c r="AA26" s="1730"/>
      <c r="AB26" s="1731"/>
      <c r="AC26" s="1730"/>
      <c r="AD26" s="1731"/>
      <c r="AE26" s="1730"/>
      <c r="AF26" s="1730"/>
      <c r="AG26" s="1730"/>
      <c r="AH26" s="1730"/>
      <c r="AI26" s="1731"/>
      <c r="AJ26" s="1731"/>
      <c r="AK26" s="1730"/>
      <c r="AM26" s="1952" t="s">
        <v>392</v>
      </c>
      <c r="AN26" s="1952" t="s">
        <v>791</v>
      </c>
      <c r="AO26" s="1948">
        <v>20</v>
      </c>
      <c r="AP26" s="1950"/>
      <c r="AQ26" s="1955" t="s">
        <v>790</v>
      </c>
      <c r="AR26" s="1955" t="s">
        <v>821</v>
      </c>
      <c r="AS26" s="1955" t="s">
        <v>791</v>
      </c>
      <c r="AT26" s="1948">
        <v>5</v>
      </c>
    </row>
    <row r="27" spans="1:46" s="1721" customFormat="1" ht="18" customHeight="1" x14ac:dyDescent="0.3">
      <c r="A27" s="1707"/>
      <c r="B27" s="1766" t="s">
        <v>822</v>
      </c>
      <c r="C27" s="1733"/>
      <c r="D27" s="1734"/>
      <c r="F27" s="1767"/>
      <c r="G27" s="1659"/>
      <c r="H27" s="1727">
        <v>2016</v>
      </c>
      <c r="I27" s="1737" t="s">
        <v>818</v>
      </c>
      <c r="J27" s="1712">
        <f>J26+7</f>
        <v>44631</v>
      </c>
      <c r="K27" s="1712">
        <f t="shared" si="4"/>
        <v>45363</v>
      </c>
      <c r="L27" s="1946">
        <f t="shared" si="4"/>
        <v>45364</v>
      </c>
      <c r="M27" s="1712">
        <f t="shared" si="4"/>
        <v>45365</v>
      </c>
      <c r="N27" s="1712">
        <f t="shared" si="4"/>
        <v>45366</v>
      </c>
      <c r="O27" s="1745">
        <f t="shared" si="4"/>
        <v>45367</v>
      </c>
      <c r="P27" s="1745">
        <f t="shared" si="4"/>
        <v>45368</v>
      </c>
      <c r="Q27" s="1713" t="s">
        <v>823</v>
      </c>
      <c r="R27" s="1714"/>
      <c r="S27" s="1715" t="s">
        <v>809</v>
      </c>
      <c r="T27" s="1728" t="s">
        <v>818</v>
      </c>
      <c r="U27" s="1730"/>
      <c r="V27" s="1731"/>
      <c r="W27" s="1730"/>
      <c r="X27" s="1731"/>
      <c r="Y27" s="1730"/>
      <c r="Z27" s="1731"/>
      <c r="AA27" s="1730"/>
      <c r="AB27" s="1731"/>
      <c r="AC27" s="1730"/>
      <c r="AD27" s="1731"/>
      <c r="AE27" s="1730"/>
      <c r="AF27" s="1730"/>
      <c r="AG27" s="1730"/>
      <c r="AH27" s="1730"/>
      <c r="AI27" s="1731"/>
      <c r="AJ27" s="1731"/>
      <c r="AK27" s="1730"/>
      <c r="AM27" s="1952" t="s">
        <v>392</v>
      </c>
      <c r="AN27" s="1952" t="s">
        <v>794</v>
      </c>
      <c r="AO27" s="1948">
        <v>27</v>
      </c>
      <c r="AP27" s="1950"/>
      <c r="AQ27" s="1955" t="s">
        <v>790</v>
      </c>
      <c r="AR27" s="1955" t="s">
        <v>821</v>
      </c>
      <c r="AS27" s="1955" t="s">
        <v>794</v>
      </c>
      <c r="AT27" s="1948">
        <v>7</v>
      </c>
    </row>
    <row r="28" spans="1:46" s="1721" customFormat="1" ht="18" customHeight="1" x14ac:dyDescent="0.3">
      <c r="A28" s="1707"/>
      <c r="B28" s="1768"/>
      <c r="E28" s="1706" t="s">
        <v>764</v>
      </c>
      <c r="F28" s="1744" t="s">
        <v>765</v>
      </c>
      <c r="G28" s="1659"/>
      <c r="H28" s="1727">
        <v>2016</v>
      </c>
      <c r="I28" s="1737" t="s">
        <v>818</v>
      </c>
      <c r="J28" s="1712">
        <f>J27+7</f>
        <v>44638</v>
      </c>
      <c r="K28" s="1712">
        <f t="shared" si="4"/>
        <v>45370</v>
      </c>
      <c r="L28" s="1946">
        <f t="shared" si="4"/>
        <v>45371</v>
      </c>
      <c r="M28" s="1712">
        <f t="shared" si="4"/>
        <v>45372</v>
      </c>
      <c r="N28" s="1712">
        <f t="shared" si="4"/>
        <v>45373</v>
      </c>
      <c r="O28" s="1738">
        <f t="shared" si="4"/>
        <v>45374</v>
      </c>
      <c r="P28" s="1738">
        <f t="shared" si="4"/>
        <v>45375</v>
      </c>
      <c r="Q28" s="1713" t="s">
        <v>824</v>
      </c>
      <c r="R28" s="1714"/>
      <c r="S28" s="1715" t="s">
        <v>809</v>
      </c>
      <c r="T28" s="1737" t="s">
        <v>818</v>
      </c>
      <c r="U28" s="1730"/>
      <c r="V28" s="1731"/>
      <c r="W28" s="1730"/>
      <c r="X28" s="1731"/>
      <c r="Y28" s="1730"/>
      <c r="Z28" s="1731"/>
      <c r="AA28" s="1730"/>
      <c r="AB28" s="1731"/>
      <c r="AC28" s="1730"/>
      <c r="AD28" s="1731"/>
      <c r="AE28" s="1730"/>
      <c r="AF28" s="1730"/>
      <c r="AG28" s="1730"/>
      <c r="AH28" s="1730"/>
      <c r="AI28" s="1731"/>
      <c r="AJ28" s="1731"/>
      <c r="AK28" s="1730"/>
      <c r="AM28" s="1952" t="s">
        <v>392</v>
      </c>
      <c r="AN28" s="1952" t="s">
        <v>797</v>
      </c>
      <c r="AO28" s="1948">
        <v>35</v>
      </c>
      <c r="AP28" s="1950"/>
      <c r="AQ28" s="1955" t="s">
        <v>790</v>
      </c>
      <c r="AR28" s="1955" t="s">
        <v>821</v>
      </c>
      <c r="AS28" s="1955" t="s">
        <v>797</v>
      </c>
      <c r="AT28" s="1948">
        <v>10</v>
      </c>
    </row>
    <row r="29" spans="1:46" s="1721" customFormat="1" ht="18" customHeight="1" x14ac:dyDescent="0.3">
      <c r="A29" s="1707"/>
      <c r="B29" s="1740" t="s">
        <v>825</v>
      </c>
      <c r="C29" s="1733">
        <f>J102+K102+J103+K103+M102+N102+M103+N103</f>
        <v>139</v>
      </c>
      <c r="D29" s="1734" t="s">
        <v>775</v>
      </c>
      <c r="E29" s="1769">
        <f>AE102+AF102+AG102+AH102</f>
        <v>84</v>
      </c>
      <c r="F29" s="1770">
        <f>AE104+AF104+AG104+AH104</f>
        <v>55</v>
      </c>
      <c r="G29" s="1659"/>
      <c r="H29" s="1727">
        <v>2016</v>
      </c>
      <c r="I29" s="1737" t="s">
        <v>818</v>
      </c>
      <c r="J29" s="1712">
        <f>J28+7</f>
        <v>44645</v>
      </c>
      <c r="K29" s="1712">
        <f t="shared" si="4"/>
        <v>45377</v>
      </c>
      <c r="L29" s="1946">
        <f t="shared" si="4"/>
        <v>45378</v>
      </c>
      <c r="M29" s="1712">
        <f t="shared" si="4"/>
        <v>45379</v>
      </c>
      <c r="N29" s="1712">
        <f t="shared" si="4"/>
        <v>45380</v>
      </c>
      <c r="O29" s="1745">
        <f t="shared" si="4"/>
        <v>45381</v>
      </c>
      <c r="P29" s="1945">
        <f t="shared" si="4"/>
        <v>45382</v>
      </c>
      <c r="Q29" s="1713" t="s">
        <v>826</v>
      </c>
      <c r="R29" s="1714"/>
      <c r="S29" s="1715" t="s">
        <v>809</v>
      </c>
      <c r="T29" s="1737" t="s">
        <v>818</v>
      </c>
      <c r="U29" s="1730"/>
      <c r="V29" s="1731"/>
      <c r="W29" s="1730"/>
      <c r="X29" s="1731"/>
      <c r="Y29" s="1730"/>
      <c r="Z29" s="1731"/>
      <c r="AA29" s="1730"/>
      <c r="AB29" s="1731"/>
      <c r="AC29" s="1730"/>
      <c r="AD29" s="1731"/>
      <c r="AE29" s="1730"/>
      <c r="AF29" s="1730"/>
      <c r="AG29" s="1730"/>
      <c r="AH29" s="1730"/>
      <c r="AI29" s="1731"/>
      <c r="AJ29" s="1731"/>
      <c r="AK29" s="1730"/>
      <c r="AM29" s="1952" t="s">
        <v>392</v>
      </c>
      <c r="AN29" s="1952" t="s">
        <v>799</v>
      </c>
      <c r="AO29" s="1948">
        <v>26</v>
      </c>
      <c r="AP29" s="1950"/>
      <c r="AQ29" s="1955" t="s">
        <v>790</v>
      </c>
      <c r="AR29" s="1955" t="s">
        <v>821</v>
      </c>
      <c r="AS29" s="1955" t="s">
        <v>799</v>
      </c>
      <c r="AT29" s="1948">
        <v>7</v>
      </c>
    </row>
    <row r="30" spans="1:46" s="1721" customFormat="1" ht="18" customHeight="1" x14ac:dyDescent="0.3">
      <c r="A30" s="1707"/>
      <c r="B30" s="1740"/>
      <c r="C30" s="1733"/>
      <c r="D30" s="1734"/>
      <c r="E30" s="1734"/>
      <c r="F30" s="1771"/>
      <c r="G30" s="1659"/>
      <c r="H30" s="1727"/>
      <c r="I30" s="1737"/>
      <c r="J30" s="1756"/>
      <c r="K30" s="1756"/>
      <c r="L30" s="1756"/>
      <c r="M30" s="1756"/>
      <c r="N30" s="1756"/>
      <c r="O30" s="1756"/>
      <c r="P30" s="1756"/>
      <c r="Q30" s="1713"/>
      <c r="R30" s="1714"/>
      <c r="S30" s="1715"/>
      <c r="T30" s="1737"/>
      <c r="U30" s="1730"/>
      <c r="V30" s="1731"/>
      <c r="W30" s="1730"/>
      <c r="X30" s="1731"/>
      <c r="Y30" s="1730"/>
      <c r="Z30" s="1731"/>
      <c r="AA30" s="1730"/>
      <c r="AB30" s="1731"/>
      <c r="AC30" s="1730"/>
      <c r="AD30" s="1731"/>
      <c r="AE30" s="1730"/>
      <c r="AF30" s="1730"/>
      <c r="AG30" s="1730"/>
      <c r="AH30" s="1730"/>
      <c r="AI30" s="1731"/>
      <c r="AJ30" s="1731"/>
      <c r="AK30" s="1730"/>
      <c r="AM30" s="1952"/>
      <c r="AN30" s="1952"/>
      <c r="AO30" s="1948"/>
      <c r="AP30" s="1950"/>
      <c r="AQ30" s="1955"/>
      <c r="AR30" s="1955"/>
      <c r="AS30" s="1955"/>
      <c r="AT30" s="1948"/>
    </row>
    <row r="31" spans="1:46" s="1721" customFormat="1" ht="18" customHeight="1" x14ac:dyDescent="0.3">
      <c r="A31" s="1707"/>
      <c r="B31" s="1740" t="s">
        <v>827</v>
      </c>
      <c r="C31" s="1733">
        <f>J101+K101+M101+N101</f>
        <v>139</v>
      </c>
      <c r="D31" s="1734" t="s">
        <v>775</v>
      </c>
      <c r="E31" s="1735">
        <f>U102</f>
        <v>84</v>
      </c>
      <c r="F31" s="1770">
        <f>U104</f>
        <v>55</v>
      </c>
      <c r="G31" s="1772"/>
      <c r="H31" s="1708">
        <f>$H$7</f>
        <v>2024</v>
      </c>
      <c r="I31" s="1709" t="s">
        <v>828</v>
      </c>
      <c r="J31" s="1712"/>
      <c r="K31" s="1712"/>
      <c r="L31" s="1712"/>
      <c r="M31" s="1712"/>
      <c r="N31" s="1712"/>
      <c r="O31" s="1745"/>
      <c r="P31" s="1729">
        <f>P27+7</f>
        <v>45375</v>
      </c>
      <c r="Q31" s="1713"/>
      <c r="R31" s="1714"/>
      <c r="S31" s="1715" t="s">
        <v>809</v>
      </c>
      <c r="T31" s="1709" t="s">
        <v>828</v>
      </c>
      <c r="U31" s="1739">
        <v>9</v>
      </c>
      <c r="V31" s="1731"/>
      <c r="W31" s="1739">
        <v>10</v>
      </c>
      <c r="X31" s="1731"/>
      <c r="Y31" s="1739">
        <v>2</v>
      </c>
      <c r="Z31" s="1731"/>
      <c r="AA31" s="1739">
        <v>1</v>
      </c>
      <c r="AB31" s="1731"/>
      <c r="AC31" s="1739">
        <v>0</v>
      </c>
      <c r="AD31" s="1731"/>
      <c r="AE31" s="1739">
        <v>2</v>
      </c>
      <c r="AF31" s="1739">
        <v>3</v>
      </c>
      <c r="AG31" s="1739">
        <v>2</v>
      </c>
      <c r="AH31" s="1739">
        <v>2</v>
      </c>
      <c r="AI31" s="1731"/>
      <c r="AJ31" s="1731"/>
      <c r="AK31" s="1739">
        <v>4</v>
      </c>
      <c r="AM31" s="1952" t="s">
        <v>392</v>
      </c>
      <c r="AN31" s="1952" t="s">
        <v>802</v>
      </c>
      <c r="AO31" s="1948">
        <v>26</v>
      </c>
      <c r="AP31" s="1950"/>
      <c r="AQ31" s="1955" t="s">
        <v>790</v>
      </c>
      <c r="AR31" s="1955" t="s">
        <v>821</v>
      </c>
      <c r="AS31" s="1955" t="s">
        <v>802</v>
      </c>
      <c r="AT31" s="1948">
        <v>7</v>
      </c>
    </row>
    <row r="32" spans="1:46" s="1721" customFormat="1" ht="18" customHeight="1" x14ac:dyDescent="0.3">
      <c r="A32" s="1707"/>
      <c r="B32" s="1768"/>
      <c r="F32" s="1767"/>
      <c r="G32" s="1707"/>
      <c r="H32" s="1727">
        <v>2016</v>
      </c>
      <c r="I32" s="1728" t="s">
        <v>829</v>
      </c>
      <c r="J32" s="1729">
        <f>J28+7</f>
        <v>44645</v>
      </c>
      <c r="K32" s="1729">
        <f>K28+7</f>
        <v>45377</v>
      </c>
      <c r="L32" s="1712"/>
      <c r="M32" s="1712"/>
      <c r="N32" s="1729">
        <f>N28+7</f>
        <v>45380</v>
      </c>
      <c r="O32" s="1729">
        <f>O28+7</f>
        <v>45381</v>
      </c>
      <c r="P32" s="1729">
        <f>P31+7</f>
        <v>45382</v>
      </c>
      <c r="Q32" s="1713"/>
      <c r="R32" s="1714"/>
      <c r="S32" s="1715"/>
      <c r="T32" s="1737" t="s">
        <v>818</v>
      </c>
      <c r="U32" s="1730"/>
      <c r="V32" s="1731"/>
      <c r="W32" s="1730"/>
      <c r="X32" s="1731"/>
      <c r="Y32" s="1730"/>
      <c r="Z32" s="1731"/>
      <c r="AA32" s="1730"/>
      <c r="AB32" s="1731"/>
      <c r="AC32" s="1730"/>
      <c r="AD32" s="1731"/>
      <c r="AE32" s="1730"/>
      <c r="AF32" s="1730"/>
      <c r="AG32" s="1730"/>
      <c r="AH32" s="1730"/>
      <c r="AI32" s="1731"/>
      <c r="AJ32" s="1731"/>
      <c r="AK32" s="1730"/>
      <c r="AM32" s="1950"/>
      <c r="AN32" s="1950"/>
      <c r="AO32" s="1950"/>
      <c r="AP32" s="1950"/>
      <c r="AQ32" s="1955" t="s">
        <v>805</v>
      </c>
      <c r="AR32" s="1955" t="s">
        <v>821</v>
      </c>
      <c r="AS32" s="1955" t="s">
        <v>545</v>
      </c>
      <c r="AT32" s="1948">
        <v>0</v>
      </c>
    </row>
    <row r="33" spans="1:46" s="1721" customFormat="1" ht="18" customHeight="1" x14ac:dyDescent="0.3">
      <c r="A33" s="1707"/>
      <c r="B33" s="1740" t="s">
        <v>830</v>
      </c>
      <c r="C33" s="1773">
        <v>36</v>
      </c>
      <c r="D33" s="1774" t="s">
        <v>831</v>
      </c>
      <c r="E33" s="1746"/>
      <c r="F33" s="1744"/>
      <c r="G33" s="1707"/>
      <c r="H33" s="1727">
        <v>2016</v>
      </c>
      <c r="I33" s="1728" t="s">
        <v>829</v>
      </c>
      <c r="J33" s="1945">
        <f t="shared" ref="J33:K36" si="5">J32+7</f>
        <v>44652</v>
      </c>
      <c r="K33" s="1712">
        <f t="shared" si="5"/>
        <v>45384</v>
      </c>
      <c r="L33" s="1946">
        <f>L29+7</f>
        <v>45385</v>
      </c>
      <c r="M33" s="1712">
        <f>M29+7</f>
        <v>45386</v>
      </c>
      <c r="N33" s="1712">
        <f t="shared" ref="N33:O36" si="6">N32+7</f>
        <v>45387</v>
      </c>
      <c r="O33" s="1745">
        <f t="shared" si="6"/>
        <v>45388</v>
      </c>
      <c r="P33" s="1745">
        <f>P32+7</f>
        <v>45389</v>
      </c>
      <c r="Q33" s="1713" t="s">
        <v>832</v>
      </c>
      <c r="R33" s="1714"/>
      <c r="S33" s="1751"/>
      <c r="U33" s="1775"/>
      <c r="V33" s="1731"/>
      <c r="W33" s="1730"/>
      <c r="X33" s="1731"/>
      <c r="Y33" s="1730"/>
      <c r="Z33" s="1731"/>
      <c r="AA33" s="1730"/>
      <c r="AB33" s="1731"/>
      <c r="AC33" s="1730"/>
      <c r="AD33" s="1731"/>
      <c r="AE33" s="1730"/>
      <c r="AF33" s="1730"/>
      <c r="AG33" s="1730"/>
      <c r="AH33" s="1730"/>
      <c r="AI33" s="1731"/>
      <c r="AJ33" s="1731"/>
      <c r="AK33" s="1730"/>
      <c r="AM33" s="1950"/>
      <c r="AN33" s="1950"/>
      <c r="AO33" s="1950"/>
      <c r="AP33" s="1950"/>
      <c r="AQ33" s="1955" t="s">
        <v>805</v>
      </c>
      <c r="AR33" s="1955" t="s">
        <v>821</v>
      </c>
      <c r="AS33" s="1955" t="s">
        <v>803</v>
      </c>
      <c r="AT33" s="1948">
        <v>10</v>
      </c>
    </row>
    <row r="34" spans="1:46" s="1721" customFormat="1" ht="18" customHeight="1" x14ac:dyDescent="0.3">
      <c r="A34" s="1707"/>
      <c r="B34" s="1776"/>
      <c r="C34" s="1734"/>
      <c r="D34" s="1734"/>
      <c r="E34" s="1746"/>
      <c r="F34" s="1744"/>
      <c r="G34" s="1707"/>
      <c r="H34" s="1727">
        <v>2016</v>
      </c>
      <c r="I34" s="1728" t="s">
        <v>829</v>
      </c>
      <c r="J34" s="1953">
        <f t="shared" si="5"/>
        <v>44659</v>
      </c>
      <c r="K34" s="1712">
        <f t="shared" si="5"/>
        <v>45391</v>
      </c>
      <c r="L34" s="1946">
        <f t="shared" ref="L34:M36" si="7">L33+7</f>
        <v>45392</v>
      </c>
      <c r="M34" s="1712">
        <f t="shared" si="7"/>
        <v>45393</v>
      </c>
      <c r="N34" s="1712">
        <f t="shared" si="6"/>
        <v>45394</v>
      </c>
      <c r="O34" s="1745">
        <f t="shared" si="6"/>
        <v>45395</v>
      </c>
      <c r="P34" s="1745">
        <f>P33+7</f>
        <v>45396</v>
      </c>
      <c r="Q34" s="1713" t="s">
        <v>833</v>
      </c>
      <c r="R34" s="1714"/>
      <c r="S34" s="1715"/>
      <c r="T34" s="1728" t="s">
        <v>829</v>
      </c>
      <c r="U34" s="1730"/>
      <c r="V34" s="1731"/>
      <c r="W34" s="1730"/>
      <c r="X34" s="1731"/>
      <c r="Y34" s="1730"/>
      <c r="Z34" s="1731"/>
      <c r="AA34" s="1730"/>
      <c r="AB34" s="1731"/>
      <c r="AC34" s="1730"/>
      <c r="AD34" s="1731"/>
      <c r="AE34" s="1730"/>
      <c r="AF34" s="1730"/>
      <c r="AG34" s="1730"/>
      <c r="AH34" s="1730"/>
      <c r="AI34" s="1731"/>
      <c r="AJ34" s="1731"/>
      <c r="AK34" s="1730"/>
      <c r="AM34" s="1950"/>
      <c r="AN34" s="1950"/>
      <c r="AO34" s="1950"/>
      <c r="AP34" s="1950"/>
      <c r="AQ34" s="1955" t="s">
        <v>805</v>
      </c>
      <c r="AR34" s="1955" t="s">
        <v>821</v>
      </c>
      <c r="AS34" s="1955" t="s">
        <v>9</v>
      </c>
      <c r="AT34" s="1948">
        <v>10</v>
      </c>
    </row>
    <row r="35" spans="1:46" s="1721" customFormat="1" ht="18" customHeight="1" x14ac:dyDescent="0.3">
      <c r="A35" s="1707"/>
      <c r="B35" s="1776" t="s">
        <v>834</v>
      </c>
      <c r="C35" s="1773">
        <v>33</v>
      </c>
      <c r="D35" s="1774" t="s">
        <v>831</v>
      </c>
      <c r="E35" s="1746"/>
      <c r="F35" s="1744"/>
      <c r="G35" s="1707"/>
      <c r="H35" s="1727">
        <v>2016</v>
      </c>
      <c r="I35" s="1728" t="s">
        <v>829</v>
      </c>
      <c r="J35" s="1944">
        <f t="shared" si="5"/>
        <v>44666</v>
      </c>
      <c r="K35" s="1944">
        <f t="shared" si="5"/>
        <v>45398</v>
      </c>
      <c r="L35" s="1944">
        <f t="shared" si="7"/>
        <v>45399</v>
      </c>
      <c r="M35" s="1944">
        <f t="shared" si="7"/>
        <v>45400</v>
      </c>
      <c r="N35" s="1944">
        <f t="shared" si="6"/>
        <v>45401</v>
      </c>
      <c r="O35" s="1957">
        <f t="shared" si="6"/>
        <v>45402</v>
      </c>
      <c r="P35" s="1957">
        <f>P34+7</f>
        <v>45403</v>
      </c>
      <c r="Q35" s="1713" t="s">
        <v>835</v>
      </c>
      <c r="R35" s="1714"/>
      <c r="S35" s="1715"/>
      <c r="T35" s="1728" t="s">
        <v>829</v>
      </c>
      <c r="U35" s="1730"/>
      <c r="V35" s="1731"/>
      <c r="W35" s="1730"/>
      <c r="X35" s="1731"/>
      <c r="Y35" s="1730"/>
      <c r="Z35" s="1731"/>
      <c r="AA35" s="1730"/>
      <c r="AB35" s="1731"/>
      <c r="AC35" s="1730"/>
      <c r="AD35" s="1731"/>
      <c r="AE35" s="1730"/>
      <c r="AF35" s="1730"/>
      <c r="AG35" s="1730"/>
      <c r="AH35" s="1730"/>
      <c r="AI35" s="1731"/>
      <c r="AJ35" s="1731"/>
      <c r="AK35" s="1730"/>
      <c r="AM35" s="1950"/>
      <c r="AN35" s="1950"/>
      <c r="AO35" s="1950"/>
      <c r="AP35" s="1950"/>
      <c r="AQ35" s="1955" t="s">
        <v>805</v>
      </c>
      <c r="AR35" s="1955" t="s">
        <v>821</v>
      </c>
      <c r="AS35" s="1955" t="s">
        <v>810</v>
      </c>
      <c r="AT35" s="1948">
        <v>9</v>
      </c>
    </row>
    <row r="36" spans="1:46" s="1721" customFormat="1" ht="18" customHeight="1" x14ac:dyDescent="0.3">
      <c r="A36" s="1707"/>
      <c r="B36" s="1768"/>
      <c r="E36" s="1746"/>
      <c r="F36" s="1744"/>
      <c r="G36" s="1707"/>
      <c r="H36" s="1727">
        <v>2016</v>
      </c>
      <c r="I36" s="1728" t="s">
        <v>829</v>
      </c>
      <c r="J36" s="1944">
        <f t="shared" si="5"/>
        <v>44673</v>
      </c>
      <c r="K36" s="1944">
        <f t="shared" si="5"/>
        <v>45405</v>
      </c>
      <c r="L36" s="1944">
        <f t="shared" si="7"/>
        <v>45406</v>
      </c>
      <c r="M36" s="1944">
        <f t="shared" si="7"/>
        <v>45407</v>
      </c>
      <c r="N36" s="1944">
        <f t="shared" si="6"/>
        <v>45408</v>
      </c>
      <c r="O36" s="1956">
        <f t="shared" si="6"/>
        <v>45409</v>
      </c>
      <c r="P36" s="1956">
        <f>P35+7</f>
        <v>45410</v>
      </c>
      <c r="Q36" s="1713" t="s">
        <v>836</v>
      </c>
      <c r="R36" s="1714"/>
      <c r="S36" s="1715"/>
      <c r="T36" s="1728" t="s">
        <v>829</v>
      </c>
      <c r="U36" s="1730"/>
      <c r="V36" s="1731"/>
      <c r="W36" s="1730"/>
      <c r="X36" s="1731"/>
      <c r="Y36" s="1730"/>
      <c r="Z36" s="1731"/>
      <c r="AA36" s="1730"/>
      <c r="AB36" s="1731"/>
      <c r="AC36" s="1730"/>
      <c r="AD36" s="1731"/>
      <c r="AE36" s="1730"/>
      <c r="AF36" s="1730"/>
      <c r="AG36" s="1730"/>
      <c r="AH36" s="1730"/>
      <c r="AI36" s="1731"/>
      <c r="AJ36" s="1731"/>
      <c r="AK36" s="1730"/>
      <c r="AM36" s="1950"/>
      <c r="AN36" s="1950"/>
      <c r="AO36" s="1950"/>
      <c r="AP36" s="1950"/>
      <c r="AQ36" s="1955" t="s">
        <v>805</v>
      </c>
      <c r="AR36" s="1955" t="s">
        <v>821</v>
      </c>
      <c r="AS36" s="1955" t="s">
        <v>812</v>
      </c>
      <c r="AT36" s="1948">
        <v>10</v>
      </c>
    </row>
    <row r="37" spans="1:46" s="1721" customFormat="1" ht="18" customHeight="1" thickBot="1" x14ac:dyDescent="0.35">
      <c r="A37" s="1707"/>
      <c r="B37" s="1777"/>
      <c r="C37" s="1683"/>
      <c r="D37" s="1778"/>
      <c r="E37" s="1754"/>
      <c r="F37" s="1779"/>
      <c r="G37" s="1707"/>
      <c r="H37" s="1727"/>
      <c r="I37" s="1728"/>
      <c r="J37" s="1712">
        <f>J36+7</f>
        <v>44680</v>
      </c>
      <c r="K37" s="1712">
        <f>K39+7</f>
        <v>45412</v>
      </c>
      <c r="L37" s="1712"/>
      <c r="M37" s="1756"/>
      <c r="N37" s="1756"/>
      <c r="O37" s="1756"/>
      <c r="P37" s="1756"/>
      <c r="Q37" s="1713"/>
      <c r="R37" s="1714"/>
      <c r="S37" s="1715"/>
      <c r="T37" s="1728"/>
      <c r="U37" s="1730"/>
      <c r="V37" s="1731"/>
      <c r="W37" s="1730"/>
      <c r="X37" s="1731"/>
      <c r="Y37" s="1730"/>
      <c r="Z37" s="1731"/>
      <c r="AA37" s="1730"/>
      <c r="AB37" s="1731"/>
      <c r="AC37" s="1730"/>
      <c r="AD37" s="1731"/>
      <c r="AE37" s="1730"/>
      <c r="AF37" s="1730"/>
      <c r="AG37" s="1730"/>
      <c r="AH37" s="1730"/>
      <c r="AI37" s="1731"/>
      <c r="AJ37" s="1731"/>
      <c r="AK37" s="1730"/>
      <c r="AM37" s="1950"/>
      <c r="AN37" s="1950"/>
      <c r="AO37" s="1950"/>
      <c r="AP37" s="1950"/>
      <c r="AQ37" s="1955" t="s">
        <v>805</v>
      </c>
      <c r="AR37" s="1955" t="s">
        <v>821</v>
      </c>
      <c r="AS37" s="1955" t="s">
        <v>815</v>
      </c>
      <c r="AT37" s="1948">
        <v>10</v>
      </c>
    </row>
    <row r="38" spans="1:46" s="1721" customFormat="1" ht="18" customHeight="1" x14ac:dyDescent="0.3">
      <c r="A38" s="1707"/>
      <c r="B38" s="1707"/>
      <c r="C38" s="1707"/>
      <c r="D38" s="1707"/>
      <c r="E38" s="1707"/>
      <c r="F38" s="1707"/>
      <c r="G38" s="1707"/>
      <c r="H38" s="1708">
        <f>$H$7</f>
        <v>2024</v>
      </c>
      <c r="I38" s="1709" t="s">
        <v>837</v>
      </c>
      <c r="J38" s="1710"/>
      <c r="K38" s="1710"/>
      <c r="L38" s="1710"/>
      <c r="M38" s="1712"/>
      <c r="N38" s="1712"/>
      <c r="O38" s="1712"/>
      <c r="P38" s="1712"/>
      <c r="Q38" s="1713"/>
      <c r="R38" s="1714"/>
      <c r="S38" s="1751"/>
      <c r="T38" s="1709" t="s">
        <v>837</v>
      </c>
      <c r="U38" s="1739">
        <v>15</v>
      </c>
      <c r="V38" s="1731"/>
      <c r="W38" s="1739">
        <v>0</v>
      </c>
      <c r="X38" s="1731"/>
      <c r="Y38" s="1739">
        <v>3</v>
      </c>
      <c r="Z38" s="1731"/>
      <c r="AA38" s="1739">
        <v>5</v>
      </c>
      <c r="AB38" s="1731"/>
      <c r="AC38" s="1739">
        <v>1</v>
      </c>
      <c r="AD38" s="1731"/>
      <c r="AE38" s="1739">
        <v>3</v>
      </c>
      <c r="AF38" s="1739">
        <v>4</v>
      </c>
      <c r="AG38" s="1739">
        <v>4</v>
      </c>
      <c r="AH38" s="1739">
        <v>4</v>
      </c>
      <c r="AI38" s="1731"/>
      <c r="AJ38" s="1731"/>
      <c r="AK38" s="1739">
        <v>5</v>
      </c>
      <c r="AM38" s="1950"/>
      <c r="AN38" s="1950"/>
      <c r="AO38" s="1950"/>
      <c r="AP38" s="1950"/>
      <c r="AQ38" s="1955" t="s">
        <v>805</v>
      </c>
      <c r="AR38" s="1955" t="s">
        <v>821</v>
      </c>
      <c r="AS38" s="1955" t="s">
        <v>816</v>
      </c>
      <c r="AT38" s="1948">
        <v>12</v>
      </c>
    </row>
    <row r="39" spans="1:46" s="1721" customFormat="1" ht="18" customHeight="1" thickBot="1" x14ac:dyDescent="0.35">
      <c r="A39" s="1707"/>
      <c r="B39" s="1707"/>
      <c r="C39" s="1707"/>
      <c r="D39" s="1707"/>
      <c r="E39" s="1707"/>
      <c r="F39" s="1707"/>
      <c r="G39" s="1707"/>
      <c r="H39" s="1727">
        <v>2016</v>
      </c>
      <c r="I39" s="1728" t="s">
        <v>838</v>
      </c>
      <c r="J39" s="1712"/>
      <c r="K39" s="1729">
        <f>K35+7</f>
        <v>45405</v>
      </c>
      <c r="L39" s="1729">
        <f>L35+7</f>
        <v>45406</v>
      </c>
      <c r="M39" s="1729">
        <f>M35+7</f>
        <v>45407</v>
      </c>
      <c r="N39" s="1712"/>
      <c r="O39" s="1745"/>
      <c r="P39" s="1780">
        <f>P35+7</f>
        <v>45410</v>
      </c>
      <c r="Q39" s="1713"/>
      <c r="R39" s="1714"/>
      <c r="S39" s="1751"/>
      <c r="T39" s="1728" t="s">
        <v>829</v>
      </c>
      <c r="U39" s="1730"/>
      <c r="V39" s="1731"/>
      <c r="W39" s="1730"/>
      <c r="X39" s="1731"/>
      <c r="Y39" s="1730"/>
      <c r="Z39" s="1731"/>
      <c r="AA39" s="1730"/>
      <c r="AB39" s="1731"/>
      <c r="AC39" s="1730"/>
      <c r="AD39" s="1731"/>
      <c r="AE39" s="1730"/>
      <c r="AF39" s="1730"/>
      <c r="AG39" s="1730"/>
      <c r="AH39" s="1730"/>
      <c r="AI39" s="1731"/>
      <c r="AJ39" s="1731"/>
      <c r="AK39" s="1730"/>
      <c r="AM39" s="1950"/>
      <c r="AN39" s="1950"/>
      <c r="AO39" s="1950"/>
      <c r="AP39" s="1950"/>
      <c r="AQ39" s="1955" t="s">
        <v>805</v>
      </c>
      <c r="AR39" s="1955" t="s">
        <v>821</v>
      </c>
      <c r="AS39" s="1955" t="s">
        <v>171</v>
      </c>
      <c r="AT39" s="1948">
        <v>10</v>
      </c>
    </row>
    <row r="40" spans="1:46" s="1721" customFormat="1" ht="18" customHeight="1" x14ac:dyDescent="0.3">
      <c r="A40" s="1707"/>
      <c r="B40" s="2265" t="s">
        <v>839</v>
      </c>
      <c r="C40" s="2266"/>
      <c r="D40" s="1781"/>
      <c r="E40" s="1782"/>
      <c r="F40" s="1726"/>
      <c r="G40" s="1707"/>
      <c r="H40" s="1727">
        <v>2016</v>
      </c>
      <c r="I40" s="1728" t="s">
        <v>838</v>
      </c>
      <c r="L40" s="1945">
        <f t="shared" ref="L40:M44" si="8">L39+7</f>
        <v>45413</v>
      </c>
      <c r="M40" s="1712">
        <f t="shared" si="8"/>
        <v>45414</v>
      </c>
      <c r="N40" s="1712">
        <f>N36+7</f>
        <v>45415</v>
      </c>
      <c r="O40" s="1745">
        <f>O36+7</f>
        <v>45416</v>
      </c>
      <c r="P40" s="1745">
        <f>P39+7</f>
        <v>45417</v>
      </c>
      <c r="Q40" s="1713" t="s">
        <v>840</v>
      </c>
      <c r="R40" s="1714"/>
      <c r="S40" s="1751"/>
      <c r="U40" s="1730"/>
      <c r="V40" s="1731"/>
      <c r="W40" s="1730"/>
      <c r="X40" s="1731"/>
      <c r="Y40" s="1730"/>
      <c r="Z40" s="1731"/>
      <c r="AA40" s="1730"/>
      <c r="AB40" s="1731"/>
      <c r="AC40" s="1730"/>
      <c r="AD40" s="1731"/>
      <c r="AE40" s="1730"/>
      <c r="AF40" s="1730"/>
      <c r="AG40" s="1730"/>
      <c r="AH40" s="1730"/>
      <c r="AI40" s="1731"/>
      <c r="AJ40" s="1731"/>
      <c r="AK40" s="1730"/>
      <c r="AM40" s="1950"/>
      <c r="AN40" s="1950"/>
      <c r="AO40" s="1950"/>
      <c r="AP40" s="1950"/>
      <c r="AQ40" s="1955" t="s">
        <v>805</v>
      </c>
      <c r="AR40" s="1955" t="s">
        <v>821</v>
      </c>
      <c r="AS40" s="1955" t="s">
        <v>546</v>
      </c>
      <c r="AT40" s="1948">
        <v>10</v>
      </c>
    </row>
    <row r="41" spans="1:46" s="1721" customFormat="1" ht="18" customHeight="1" x14ac:dyDescent="0.3">
      <c r="A41" s="1707"/>
      <c r="B41" s="1768" t="s">
        <v>841</v>
      </c>
      <c r="E41" s="1721" t="s">
        <v>764</v>
      </c>
      <c r="F41" s="1767" t="s">
        <v>765</v>
      </c>
      <c r="G41" s="1707"/>
      <c r="H41" s="1727">
        <v>2016</v>
      </c>
      <c r="I41" s="1728" t="s">
        <v>838</v>
      </c>
      <c r="J41" s="1712">
        <f>J37+7</f>
        <v>44687</v>
      </c>
      <c r="K41" s="1712">
        <f>K37+7</f>
        <v>45419</v>
      </c>
      <c r="L41" s="1945">
        <f t="shared" si="8"/>
        <v>45420</v>
      </c>
      <c r="M41" s="1945">
        <f t="shared" si="8"/>
        <v>45421</v>
      </c>
      <c r="N41" s="1954">
        <f t="shared" ref="N41:O43" si="9">N40+7</f>
        <v>45422</v>
      </c>
      <c r="O41" s="1738">
        <f t="shared" si="9"/>
        <v>45423</v>
      </c>
      <c r="P41" s="1745">
        <f>P40+7</f>
        <v>45424</v>
      </c>
      <c r="Q41" s="1713" t="s">
        <v>842</v>
      </c>
      <c r="R41" s="1714"/>
      <c r="S41" s="1751"/>
      <c r="T41" s="1728" t="s">
        <v>838</v>
      </c>
      <c r="U41" s="1730"/>
      <c r="V41" s="1731"/>
      <c r="W41" s="1730"/>
      <c r="X41" s="1731"/>
      <c r="Y41" s="1730"/>
      <c r="Z41" s="1731"/>
      <c r="AA41" s="1730"/>
      <c r="AB41" s="1731"/>
      <c r="AC41" s="1730"/>
      <c r="AD41" s="1731"/>
      <c r="AE41" s="1730"/>
      <c r="AF41" s="1730"/>
      <c r="AG41" s="1730"/>
      <c r="AH41" s="1730"/>
      <c r="AI41" s="1731"/>
      <c r="AJ41" s="1731"/>
      <c r="AK41" s="1730"/>
      <c r="AM41" s="1950"/>
      <c r="AN41" s="1950"/>
      <c r="AO41" s="1950"/>
      <c r="AP41" s="1950"/>
      <c r="AQ41" s="1952" t="s">
        <v>392</v>
      </c>
      <c r="AR41" s="1952" t="s">
        <v>792</v>
      </c>
      <c r="AS41" s="1952" t="s">
        <v>791</v>
      </c>
      <c r="AT41" s="1948">
        <v>20</v>
      </c>
    </row>
    <row r="42" spans="1:46" s="1721" customFormat="1" ht="18" customHeight="1" x14ac:dyDescent="0.3">
      <c r="A42" s="1707"/>
      <c r="B42" s="1776" t="s">
        <v>259</v>
      </c>
      <c r="C42" s="1734">
        <f>E42+F42</f>
        <v>33</v>
      </c>
      <c r="D42" s="1774" t="s">
        <v>775</v>
      </c>
      <c r="E42" s="1735">
        <f>$AE$102</f>
        <v>20</v>
      </c>
      <c r="F42" s="1770">
        <f>$AE$104</f>
        <v>13</v>
      </c>
      <c r="G42" s="1707"/>
      <c r="H42" s="1727">
        <v>2016</v>
      </c>
      <c r="I42" s="1728" t="s">
        <v>838</v>
      </c>
      <c r="J42" s="1712">
        <f t="shared" ref="J42:K44" si="10">J41+7</f>
        <v>44694</v>
      </c>
      <c r="K42" s="1712">
        <f t="shared" si="10"/>
        <v>45426</v>
      </c>
      <c r="L42" s="1946">
        <f t="shared" si="8"/>
        <v>45427</v>
      </c>
      <c r="M42" s="1712">
        <f t="shared" si="8"/>
        <v>45428</v>
      </c>
      <c r="N42" s="1712">
        <f t="shared" si="9"/>
        <v>45429</v>
      </c>
      <c r="O42" s="1738">
        <f t="shared" si="9"/>
        <v>45430</v>
      </c>
      <c r="P42" s="1945">
        <f>P41+7</f>
        <v>45431</v>
      </c>
      <c r="Q42" s="1713" t="s">
        <v>843</v>
      </c>
      <c r="R42" s="1714"/>
      <c r="S42" s="1751"/>
      <c r="T42" s="1728" t="s">
        <v>838</v>
      </c>
      <c r="U42" s="1730"/>
      <c r="V42" s="1731"/>
      <c r="W42" s="1730"/>
      <c r="X42" s="1731"/>
      <c r="Y42" s="1730"/>
      <c r="Z42" s="1731"/>
      <c r="AA42" s="1730"/>
      <c r="AB42" s="1731"/>
      <c r="AC42" s="1730"/>
      <c r="AD42" s="1731"/>
      <c r="AE42" s="1730"/>
      <c r="AF42" s="1730"/>
      <c r="AG42" s="1730"/>
      <c r="AH42" s="1730"/>
      <c r="AI42" s="1731"/>
      <c r="AJ42" s="1731"/>
      <c r="AK42" s="1730"/>
      <c r="AM42" s="1950"/>
      <c r="AN42" s="1950"/>
      <c r="AO42" s="1950"/>
      <c r="AP42" s="1950"/>
      <c r="AQ42" s="1952" t="s">
        <v>392</v>
      </c>
      <c r="AR42" s="1952" t="s">
        <v>792</v>
      </c>
      <c r="AS42" s="1952" t="s">
        <v>794</v>
      </c>
      <c r="AT42" s="1948">
        <v>27</v>
      </c>
    </row>
    <row r="43" spans="1:46" s="1721" customFormat="1" ht="18" customHeight="1" x14ac:dyDescent="0.3">
      <c r="A43" s="1707"/>
      <c r="B43" s="1776" t="s">
        <v>260</v>
      </c>
      <c r="C43" s="1734">
        <f>E43+F43</f>
        <v>36</v>
      </c>
      <c r="D43" s="1774"/>
      <c r="E43" s="1735">
        <f>$AF$102</f>
        <v>22</v>
      </c>
      <c r="F43" s="1770">
        <f>$AF$104</f>
        <v>14</v>
      </c>
      <c r="G43" s="1707"/>
      <c r="H43" s="1727">
        <v>2016</v>
      </c>
      <c r="I43" s="1728" t="s">
        <v>838</v>
      </c>
      <c r="J43" s="1945">
        <f t="shared" si="10"/>
        <v>44701</v>
      </c>
      <c r="K43" s="1712">
        <f t="shared" si="10"/>
        <v>45433</v>
      </c>
      <c r="L43" s="1946">
        <f t="shared" si="8"/>
        <v>45434</v>
      </c>
      <c r="M43" s="1712">
        <f t="shared" si="8"/>
        <v>45435</v>
      </c>
      <c r="N43" s="1712">
        <f t="shared" si="9"/>
        <v>45436</v>
      </c>
      <c r="O43" s="1738">
        <f t="shared" si="9"/>
        <v>45437</v>
      </c>
      <c r="P43" s="1745">
        <f>P42+7</f>
        <v>45438</v>
      </c>
      <c r="Q43" s="1713" t="s">
        <v>844</v>
      </c>
      <c r="R43" s="1714"/>
      <c r="S43" s="1751"/>
      <c r="T43" s="1728" t="s">
        <v>838</v>
      </c>
      <c r="U43" s="1730"/>
      <c r="V43" s="1731"/>
      <c r="W43" s="1730"/>
      <c r="X43" s="1731"/>
      <c r="Y43" s="1730"/>
      <c r="Z43" s="1731"/>
      <c r="AA43" s="1730"/>
      <c r="AB43" s="1731"/>
      <c r="AC43" s="1730"/>
      <c r="AD43" s="1731"/>
      <c r="AE43" s="1730"/>
      <c r="AF43" s="1730"/>
      <c r="AG43" s="1730"/>
      <c r="AH43" s="1730"/>
      <c r="AI43" s="1731"/>
      <c r="AJ43" s="1731"/>
      <c r="AK43" s="1730"/>
      <c r="AM43" s="1950"/>
      <c r="AN43" s="1950"/>
      <c r="AO43" s="1950"/>
      <c r="AP43" s="1950"/>
      <c r="AQ43" s="1952" t="s">
        <v>392</v>
      </c>
      <c r="AR43" s="1952" t="s">
        <v>792</v>
      </c>
      <c r="AS43" s="1952" t="s">
        <v>797</v>
      </c>
      <c r="AT43" s="1948">
        <v>35</v>
      </c>
    </row>
    <row r="44" spans="1:46" s="1721" customFormat="1" ht="18" customHeight="1" x14ac:dyDescent="0.3">
      <c r="A44" s="1707"/>
      <c r="B44" s="1776" t="s">
        <v>261</v>
      </c>
      <c r="C44" s="1734">
        <f>E44+F44</f>
        <v>35</v>
      </c>
      <c r="D44" s="1774"/>
      <c r="E44" s="1735">
        <f>$AG$102</f>
        <v>21</v>
      </c>
      <c r="F44" s="1770">
        <f>$AG$104</f>
        <v>14</v>
      </c>
      <c r="G44" s="1707"/>
      <c r="H44" s="1727">
        <v>2016</v>
      </c>
      <c r="I44" s="1728" t="s">
        <v>838</v>
      </c>
      <c r="J44" s="1953">
        <f t="shared" si="10"/>
        <v>44708</v>
      </c>
      <c r="K44" s="1712">
        <f t="shared" si="10"/>
        <v>45440</v>
      </c>
      <c r="L44" s="1946">
        <f t="shared" si="8"/>
        <v>45441</v>
      </c>
      <c r="M44" s="1712">
        <f t="shared" si="8"/>
        <v>45442</v>
      </c>
      <c r="N44" s="1712">
        <f>N43+7</f>
        <v>45443</v>
      </c>
      <c r="O44" s="1712"/>
      <c r="P44" s="1712"/>
      <c r="Q44" s="1713" t="s">
        <v>845</v>
      </c>
      <c r="R44" s="1714"/>
      <c r="S44" s="1751"/>
      <c r="T44" s="1728" t="s">
        <v>838</v>
      </c>
      <c r="U44" s="1730"/>
      <c r="V44" s="1731"/>
      <c r="W44" s="1730"/>
      <c r="X44" s="1731"/>
      <c r="Y44" s="1730"/>
      <c r="Z44" s="1731"/>
      <c r="AA44" s="1730"/>
      <c r="AB44" s="1731"/>
      <c r="AC44" s="1730"/>
      <c r="AD44" s="1731"/>
      <c r="AE44" s="1730"/>
      <c r="AF44" s="1730"/>
      <c r="AG44" s="1730"/>
      <c r="AH44" s="1730"/>
      <c r="AI44" s="1731"/>
      <c r="AJ44" s="1731"/>
      <c r="AK44" s="1730"/>
      <c r="AM44" s="1950"/>
      <c r="AN44" s="1950"/>
      <c r="AO44" s="1950"/>
      <c r="AP44" s="1950"/>
      <c r="AQ44" s="1952" t="s">
        <v>392</v>
      </c>
      <c r="AR44" s="1952" t="s">
        <v>792</v>
      </c>
      <c r="AS44" s="1952" t="s">
        <v>799</v>
      </c>
      <c r="AT44" s="1948">
        <v>26</v>
      </c>
    </row>
    <row r="45" spans="1:46" s="1721" customFormat="1" ht="18" customHeight="1" thickBot="1" x14ac:dyDescent="0.35">
      <c r="A45" s="1707"/>
      <c r="B45" s="1777" t="s">
        <v>262</v>
      </c>
      <c r="C45" s="1683">
        <f>E45+F45</f>
        <v>35</v>
      </c>
      <c r="D45" s="1778"/>
      <c r="E45" s="1684">
        <f>$AH$102</f>
        <v>21</v>
      </c>
      <c r="F45" s="1783">
        <f>$AH$104</f>
        <v>14</v>
      </c>
      <c r="G45" s="1707"/>
      <c r="H45" s="1727"/>
      <c r="I45" s="1728"/>
      <c r="J45" s="1756"/>
      <c r="K45" s="1756"/>
      <c r="L45" s="1756"/>
      <c r="M45" s="1756"/>
      <c r="N45" s="1756"/>
      <c r="O45" s="1756"/>
      <c r="P45" s="1756"/>
      <c r="Q45" s="1713"/>
      <c r="R45" s="1714"/>
      <c r="S45" s="1751"/>
      <c r="T45" s="1728"/>
      <c r="U45" s="1730"/>
      <c r="V45" s="1731"/>
      <c r="W45" s="1730"/>
      <c r="X45" s="1731"/>
      <c r="Y45" s="1730"/>
      <c r="Z45" s="1731"/>
      <c r="AA45" s="1730"/>
      <c r="AB45" s="1731"/>
      <c r="AC45" s="1730"/>
      <c r="AD45" s="1731"/>
      <c r="AE45" s="1730"/>
      <c r="AF45" s="1730"/>
      <c r="AG45" s="1730"/>
      <c r="AH45" s="1730"/>
      <c r="AI45" s="1731"/>
      <c r="AJ45" s="1731"/>
      <c r="AK45" s="1730"/>
      <c r="AM45" s="1950"/>
      <c r="AN45" s="1950"/>
      <c r="AO45" s="1950"/>
      <c r="AP45" s="1950"/>
      <c r="AQ45" s="1952"/>
      <c r="AR45" s="1952"/>
      <c r="AS45" s="1952"/>
      <c r="AT45" s="1948"/>
    </row>
    <row r="46" spans="1:46" s="1721" customFormat="1" ht="18" customHeight="1" x14ac:dyDescent="0.3">
      <c r="A46" s="1707"/>
      <c r="B46" s="1707"/>
      <c r="C46" s="1707"/>
      <c r="D46" s="1707"/>
      <c r="E46" s="1707"/>
      <c r="F46" s="1707"/>
      <c r="G46" s="1707"/>
      <c r="H46" s="1708">
        <f>$H$7</f>
        <v>2024</v>
      </c>
      <c r="I46" s="1709" t="s">
        <v>846</v>
      </c>
      <c r="J46" s="1712"/>
      <c r="K46" s="1712"/>
      <c r="L46" s="1712"/>
      <c r="M46" s="1712"/>
      <c r="N46" s="1729">
        <f>N42+7</f>
        <v>45436</v>
      </c>
      <c r="O46" s="1729">
        <f>O42+7</f>
        <v>45437</v>
      </c>
      <c r="P46" s="1729">
        <f>P42+7</f>
        <v>45438</v>
      </c>
      <c r="Q46" s="1784" t="s">
        <v>845</v>
      </c>
      <c r="R46" s="1714"/>
      <c r="S46" s="1751"/>
      <c r="T46" s="1709" t="s">
        <v>846</v>
      </c>
      <c r="U46" s="1739">
        <v>16</v>
      </c>
      <c r="V46" s="1731"/>
      <c r="W46" s="1739">
        <v>0</v>
      </c>
      <c r="X46" s="1731"/>
      <c r="Y46" s="1739">
        <v>4</v>
      </c>
      <c r="Z46" s="1731"/>
      <c r="AA46" s="1739">
        <v>0</v>
      </c>
      <c r="AB46" s="1731"/>
      <c r="AC46" s="1739">
        <v>0</v>
      </c>
      <c r="AD46" s="1731"/>
      <c r="AE46" s="1739">
        <v>4</v>
      </c>
      <c r="AF46" s="1739">
        <v>4</v>
      </c>
      <c r="AG46" s="1739">
        <v>4</v>
      </c>
      <c r="AH46" s="1739">
        <v>4</v>
      </c>
      <c r="AI46" s="1731"/>
      <c r="AJ46" s="1731"/>
      <c r="AK46" s="1739">
        <v>4</v>
      </c>
      <c r="AM46" s="1950"/>
      <c r="AN46" s="1950"/>
      <c r="AO46" s="1950"/>
      <c r="AP46" s="1950"/>
      <c r="AQ46" s="1952" t="s">
        <v>392</v>
      </c>
      <c r="AR46" s="1952" t="s">
        <v>792</v>
      </c>
      <c r="AS46" s="1952" t="s">
        <v>802</v>
      </c>
      <c r="AT46" s="1948">
        <v>26</v>
      </c>
    </row>
    <row r="47" spans="1:46" s="1721" customFormat="1" ht="18" customHeight="1" x14ac:dyDescent="0.3">
      <c r="A47" s="1707"/>
      <c r="B47" s="1707"/>
      <c r="C47" s="1707"/>
      <c r="D47" s="1707"/>
      <c r="E47" s="1707"/>
      <c r="F47" s="1707"/>
      <c r="G47" s="1707"/>
      <c r="H47" s="1727">
        <v>2016</v>
      </c>
      <c r="I47" s="1728" t="s">
        <v>847</v>
      </c>
      <c r="J47" s="1712"/>
      <c r="K47" s="1712"/>
      <c r="L47" s="1729">
        <f>L43+7</f>
        <v>45441</v>
      </c>
      <c r="M47" s="1729">
        <f>M43+7</f>
        <v>45442</v>
      </c>
      <c r="N47" s="1729">
        <f t="shared" ref="N47:P51" si="11">N46+7</f>
        <v>45443</v>
      </c>
      <c r="O47" s="1745">
        <f t="shared" si="11"/>
        <v>45444</v>
      </c>
      <c r="P47" s="1745">
        <f t="shared" si="11"/>
        <v>45445</v>
      </c>
      <c r="Q47" s="1713"/>
      <c r="R47" s="1714"/>
      <c r="S47" s="1751"/>
      <c r="T47" s="1728" t="s">
        <v>838</v>
      </c>
      <c r="U47" s="1730"/>
      <c r="V47" s="1731"/>
      <c r="W47" s="1730"/>
      <c r="X47" s="1731"/>
      <c r="Y47" s="1730"/>
      <c r="Z47" s="1731"/>
      <c r="AA47" s="1730"/>
      <c r="AB47" s="1731"/>
      <c r="AC47" s="1730"/>
      <c r="AD47" s="1731"/>
      <c r="AE47" s="1730"/>
      <c r="AF47" s="1730"/>
      <c r="AG47" s="1730"/>
      <c r="AH47" s="1730"/>
      <c r="AI47" s="1731"/>
      <c r="AJ47" s="1731"/>
      <c r="AK47" s="1730"/>
      <c r="AM47" s="1950"/>
      <c r="AN47" s="1950"/>
      <c r="AO47" s="1950"/>
      <c r="AP47" s="1950"/>
      <c r="AQ47" s="1951" t="s">
        <v>827</v>
      </c>
      <c r="AR47" s="1951" t="s">
        <v>821</v>
      </c>
      <c r="AS47" s="1951" t="s">
        <v>791</v>
      </c>
      <c r="AT47" s="1948">
        <v>20</v>
      </c>
    </row>
    <row r="48" spans="1:46" s="1721" customFormat="1" ht="18" customHeight="1" x14ac:dyDescent="0.3">
      <c r="A48" s="1707"/>
      <c r="B48" s="1707"/>
      <c r="C48" s="1707"/>
      <c r="D48" s="1707"/>
      <c r="E48" s="1707"/>
      <c r="F48" s="1707"/>
      <c r="G48" s="1707"/>
      <c r="H48" s="1727">
        <v>2016</v>
      </c>
      <c r="I48" s="1728" t="s">
        <v>847</v>
      </c>
      <c r="J48" s="1712">
        <f>J44+7</f>
        <v>44715</v>
      </c>
      <c r="K48" s="1712">
        <f>K44+7</f>
        <v>45447</v>
      </c>
      <c r="L48" s="1946">
        <f t="shared" ref="L48:M51" si="12">L47+7</f>
        <v>45448</v>
      </c>
      <c r="M48" s="1712">
        <f t="shared" si="12"/>
        <v>45449</v>
      </c>
      <c r="N48" s="1712">
        <f t="shared" si="11"/>
        <v>45450</v>
      </c>
      <c r="O48" s="1745">
        <f t="shared" si="11"/>
        <v>45451</v>
      </c>
      <c r="P48" s="1745">
        <f t="shared" si="11"/>
        <v>45452</v>
      </c>
      <c r="Q48" s="1713" t="s">
        <v>848</v>
      </c>
      <c r="R48" s="1714"/>
      <c r="S48" s="1751"/>
      <c r="U48" s="1730"/>
      <c r="V48" s="1731"/>
      <c r="W48" s="1730"/>
      <c r="X48" s="1731"/>
      <c r="Y48" s="1730"/>
      <c r="Z48" s="1731"/>
      <c r="AA48" s="1730"/>
      <c r="AB48" s="1731"/>
      <c r="AC48" s="1730"/>
      <c r="AD48" s="1731"/>
      <c r="AE48" s="1730"/>
      <c r="AF48" s="1730"/>
      <c r="AG48" s="1730"/>
      <c r="AH48" s="1730"/>
      <c r="AI48" s="1731"/>
      <c r="AJ48" s="1731"/>
      <c r="AK48" s="1730"/>
      <c r="AM48" s="1950"/>
      <c r="AN48" s="1950"/>
      <c r="AO48" s="1950"/>
      <c r="AP48" s="1950"/>
      <c r="AQ48" s="1951" t="s">
        <v>827</v>
      </c>
      <c r="AR48" s="1951" t="s">
        <v>821</v>
      </c>
      <c r="AS48" s="1951" t="s">
        <v>794</v>
      </c>
      <c r="AT48" s="1948">
        <v>27</v>
      </c>
    </row>
    <row r="49" spans="1:46" s="1721" customFormat="1" ht="18" customHeight="1" x14ac:dyDescent="0.3">
      <c r="A49" s="1707"/>
      <c r="B49" s="1707"/>
      <c r="C49" s="1707"/>
      <c r="D49" s="1707"/>
      <c r="E49" s="1707"/>
      <c r="F49" s="1707"/>
      <c r="G49" s="1707"/>
      <c r="H49" s="1727">
        <v>2016</v>
      </c>
      <c r="I49" s="1728" t="s">
        <v>847</v>
      </c>
      <c r="J49" s="1712">
        <f t="shared" ref="J49:K51" si="13">J48+7</f>
        <v>44722</v>
      </c>
      <c r="K49" s="1712">
        <f t="shared" si="13"/>
        <v>45454</v>
      </c>
      <c r="L49" s="1946">
        <f t="shared" si="12"/>
        <v>45455</v>
      </c>
      <c r="M49" s="1712">
        <f t="shared" si="12"/>
        <v>45456</v>
      </c>
      <c r="N49" s="1712">
        <f t="shared" si="11"/>
        <v>45457</v>
      </c>
      <c r="O49" s="1745">
        <f t="shared" si="11"/>
        <v>45458</v>
      </c>
      <c r="P49" s="1745">
        <f t="shared" si="11"/>
        <v>45459</v>
      </c>
      <c r="Q49" s="1713" t="s">
        <v>849</v>
      </c>
      <c r="R49" s="1714"/>
      <c r="S49" s="1751"/>
      <c r="T49" s="1728" t="s">
        <v>847</v>
      </c>
      <c r="U49" s="1730"/>
      <c r="V49" s="1731"/>
      <c r="W49" s="1730"/>
      <c r="X49" s="1731"/>
      <c r="Y49" s="1730"/>
      <c r="Z49" s="1731"/>
      <c r="AA49" s="1730"/>
      <c r="AB49" s="1731"/>
      <c r="AC49" s="1730"/>
      <c r="AD49" s="1731"/>
      <c r="AE49" s="1730"/>
      <c r="AF49" s="1730"/>
      <c r="AG49" s="1730"/>
      <c r="AH49" s="1730"/>
      <c r="AI49" s="1731"/>
      <c r="AJ49" s="1731"/>
      <c r="AK49" s="1730"/>
      <c r="AM49" s="1950"/>
      <c r="AN49" s="1950"/>
      <c r="AO49" s="1950"/>
      <c r="AP49" s="1950"/>
      <c r="AQ49" s="1951" t="s">
        <v>827</v>
      </c>
      <c r="AR49" s="1951" t="s">
        <v>821</v>
      </c>
      <c r="AS49" s="1951" t="s">
        <v>797</v>
      </c>
      <c r="AT49" s="1948">
        <v>35</v>
      </c>
    </row>
    <row r="50" spans="1:46" s="1721" customFormat="1" ht="18" customHeight="1" x14ac:dyDescent="0.3">
      <c r="A50" s="1707"/>
      <c r="B50" s="1707"/>
      <c r="C50" s="1707"/>
      <c r="D50" s="1707"/>
      <c r="E50" s="1707"/>
      <c r="F50" s="1707"/>
      <c r="G50" s="1707"/>
      <c r="H50" s="1727">
        <v>2016</v>
      </c>
      <c r="I50" s="1728" t="s">
        <v>847</v>
      </c>
      <c r="J50" s="1712">
        <f t="shared" si="13"/>
        <v>44729</v>
      </c>
      <c r="K50" s="1712">
        <f t="shared" si="13"/>
        <v>45461</v>
      </c>
      <c r="L50" s="1946">
        <f t="shared" si="12"/>
        <v>45462</v>
      </c>
      <c r="M50" s="1712">
        <f t="shared" si="12"/>
        <v>45463</v>
      </c>
      <c r="N50" s="1712">
        <f t="shared" si="11"/>
        <v>45464</v>
      </c>
      <c r="O50" s="1745">
        <f t="shared" si="11"/>
        <v>45465</v>
      </c>
      <c r="P50" s="1745">
        <f t="shared" si="11"/>
        <v>45466</v>
      </c>
      <c r="Q50" s="1713" t="s">
        <v>850</v>
      </c>
      <c r="R50" s="1714"/>
      <c r="S50" s="1751"/>
      <c r="T50" s="1728" t="s">
        <v>847</v>
      </c>
      <c r="U50" s="1730"/>
      <c r="V50" s="1731"/>
      <c r="W50" s="1730"/>
      <c r="X50" s="1731"/>
      <c r="Y50" s="1730"/>
      <c r="Z50" s="1731"/>
      <c r="AA50" s="1730"/>
      <c r="AB50" s="1731"/>
      <c r="AC50" s="1730"/>
      <c r="AD50" s="1731"/>
      <c r="AE50" s="1730"/>
      <c r="AF50" s="1730"/>
      <c r="AG50" s="1730"/>
      <c r="AH50" s="1730"/>
      <c r="AI50" s="1731"/>
      <c r="AJ50" s="1731"/>
      <c r="AK50" s="1730"/>
      <c r="AM50" s="1950"/>
      <c r="AN50" s="1950"/>
      <c r="AO50" s="1950"/>
      <c r="AP50" s="1950"/>
      <c r="AQ50" s="1951" t="s">
        <v>827</v>
      </c>
      <c r="AR50" s="1951" t="s">
        <v>821</v>
      </c>
      <c r="AS50" s="1951" t="s">
        <v>799</v>
      </c>
      <c r="AT50" s="1948">
        <v>26</v>
      </c>
    </row>
    <row r="51" spans="1:46" s="1721" customFormat="1" ht="18" customHeight="1" x14ac:dyDescent="0.3">
      <c r="A51" s="1707"/>
      <c r="B51" s="1707"/>
      <c r="C51" s="1707"/>
      <c r="D51" s="1707"/>
      <c r="E51" s="1707"/>
      <c r="F51" s="1707"/>
      <c r="G51" s="1707"/>
      <c r="H51" s="1727">
        <v>2016</v>
      </c>
      <c r="I51" s="1728" t="s">
        <v>847</v>
      </c>
      <c r="J51" s="1712">
        <f t="shared" si="13"/>
        <v>44736</v>
      </c>
      <c r="K51" s="1712">
        <f t="shared" si="13"/>
        <v>45468</v>
      </c>
      <c r="L51" s="1946">
        <f t="shared" si="12"/>
        <v>45469</v>
      </c>
      <c r="M51" s="1712">
        <f t="shared" si="12"/>
        <v>45470</v>
      </c>
      <c r="N51" s="1712">
        <f t="shared" si="11"/>
        <v>45471</v>
      </c>
      <c r="O51" s="1745">
        <f t="shared" si="11"/>
        <v>45472</v>
      </c>
      <c r="P51" s="1745">
        <f t="shared" si="11"/>
        <v>45473</v>
      </c>
      <c r="Q51" s="1713" t="s">
        <v>851</v>
      </c>
      <c r="R51" s="1714"/>
      <c r="S51" s="1751"/>
      <c r="T51" s="1728" t="s">
        <v>847</v>
      </c>
      <c r="U51" s="1730"/>
      <c r="V51" s="1731"/>
      <c r="W51" s="1730"/>
      <c r="X51" s="1731"/>
      <c r="Y51" s="1730"/>
      <c r="Z51" s="1731"/>
      <c r="AA51" s="1730"/>
      <c r="AB51" s="1731"/>
      <c r="AC51" s="1730"/>
      <c r="AD51" s="1731"/>
      <c r="AE51" s="1730"/>
      <c r="AF51" s="1730"/>
      <c r="AG51" s="1730"/>
      <c r="AH51" s="1730"/>
      <c r="AI51" s="1731"/>
      <c r="AJ51" s="1731"/>
      <c r="AK51" s="1730"/>
      <c r="AM51" s="1950"/>
      <c r="AN51" s="1950"/>
      <c r="AO51" s="1950"/>
      <c r="AP51" s="1950"/>
      <c r="AQ51" s="1951" t="s">
        <v>827</v>
      </c>
      <c r="AR51" s="1951" t="s">
        <v>821</v>
      </c>
      <c r="AS51" s="1951" t="s">
        <v>802</v>
      </c>
      <c r="AT51" s="1948">
        <v>26</v>
      </c>
    </row>
    <row r="52" spans="1:46" s="1721" customFormat="1" ht="18" customHeight="1" x14ac:dyDescent="0.3">
      <c r="A52" s="1707"/>
      <c r="B52" s="1707"/>
      <c r="C52" s="1707"/>
      <c r="D52" s="1707"/>
      <c r="E52" s="1707"/>
      <c r="F52" s="1707"/>
      <c r="G52" s="1707"/>
      <c r="H52" s="1727"/>
      <c r="I52" s="1728"/>
      <c r="J52" s="1756"/>
      <c r="K52" s="1756"/>
      <c r="L52" s="1756"/>
      <c r="M52" s="1756"/>
      <c r="N52" s="1756"/>
      <c r="O52" s="1745"/>
      <c r="P52" s="1745"/>
      <c r="Q52" s="1713"/>
      <c r="R52" s="1714"/>
      <c r="S52" s="1751"/>
      <c r="T52" s="1728"/>
      <c r="U52" s="1730"/>
      <c r="V52" s="1731"/>
      <c r="W52" s="1730"/>
      <c r="X52" s="1731"/>
      <c r="Y52" s="1730"/>
      <c r="Z52" s="1731"/>
      <c r="AA52" s="1730"/>
      <c r="AB52" s="1731"/>
      <c r="AC52" s="1730"/>
      <c r="AD52" s="1731"/>
      <c r="AE52" s="1730"/>
      <c r="AF52" s="1730"/>
      <c r="AG52" s="1730"/>
      <c r="AH52" s="1730"/>
      <c r="AI52" s="1731"/>
      <c r="AJ52" s="1731"/>
      <c r="AK52" s="1730"/>
      <c r="AM52" s="1950"/>
      <c r="AN52" s="1950"/>
      <c r="AO52" s="1950"/>
      <c r="AP52" s="1950"/>
      <c r="AQ52" s="1951"/>
      <c r="AR52" s="1951"/>
      <c r="AS52" s="1951"/>
      <c r="AT52" s="1948"/>
    </row>
    <row r="53" spans="1:46" s="1721" customFormat="1" ht="18" customHeight="1" x14ac:dyDescent="0.3">
      <c r="A53" s="1707"/>
      <c r="B53" s="1707"/>
      <c r="C53" s="1707"/>
      <c r="D53" s="1707"/>
      <c r="E53" s="1707"/>
      <c r="F53" s="1707"/>
      <c r="G53" s="1707"/>
      <c r="H53" s="1708">
        <f>$H$7</f>
        <v>2024</v>
      </c>
      <c r="I53" s="1709" t="s">
        <v>852</v>
      </c>
      <c r="J53" s="1712"/>
      <c r="K53" s="1712"/>
      <c r="L53" s="1712"/>
      <c r="M53" s="1712"/>
      <c r="N53" s="1712"/>
      <c r="O53" s="1745"/>
      <c r="P53" s="1729">
        <f>P49+7</f>
        <v>45466</v>
      </c>
      <c r="Q53" s="1713"/>
      <c r="R53" s="1714"/>
      <c r="S53" s="1751"/>
      <c r="T53" s="1709" t="s">
        <v>852</v>
      </c>
      <c r="U53" s="1739">
        <v>4</v>
      </c>
      <c r="V53" s="1731"/>
      <c r="W53" s="1739">
        <v>18</v>
      </c>
      <c r="X53" s="1731"/>
      <c r="Y53" s="1739">
        <v>1</v>
      </c>
      <c r="Z53" s="1731"/>
      <c r="AA53" s="1739">
        <v>1</v>
      </c>
      <c r="AB53" s="1731"/>
      <c r="AC53" s="1739">
        <v>0</v>
      </c>
      <c r="AD53" s="1731"/>
      <c r="AE53" s="1739">
        <v>1</v>
      </c>
      <c r="AF53" s="1739">
        <v>1</v>
      </c>
      <c r="AG53" s="1739">
        <v>1</v>
      </c>
      <c r="AH53" s="1739">
        <v>1</v>
      </c>
      <c r="AI53" s="1731"/>
      <c r="AJ53" s="1731"/>
      <c r="AK53" s="1739">
        <v>1</v>
      </c>
      <c r="AM53" s="1950"/>
      <c r="AN53" s="1950"/>
      <c r="AO53" s="1950"/>
      <c r="AP53" s="1950"/>
      <c r="AQ53" s="1949" t="s">
        <v>853</v>
      </c>
      <c r="AR53" s="1949" t="s">
        <v>821</v>
      </c>
      <c r="AS53" s="1949" t="s">
        <v>791</v>
      </c>
      <c r="AT53" s="1948">
        <v>20</v>
      </c>
    </row>
    <row r="54" spans="1:46" s="1721" customFormat="1" ht="18" customHeight="1" x14ac:dyDescent="0.3">
      <c r="A54" s="1707"/>
      <c r="B54" s="1707"/>
      <c r="C54" s="1707"/>
      <c r="D54" s="1707"/>
      <c r="E54" s="1707"/>
      <c r="F54" s="1707"/>
      <c r="G54" s="1707"/>
      <c r="H54" s="1727">
        <v>2016</v>
      </c>
      <c r="I54" s="1728" t="s">
        <v>256</v>
      </c>
      <c r="J54" s="1729">
        <f>J50+7</f>
        <v>44736</v>
      </c>
      <c r="K54" s="1729">
        <f>K50+7</f>
        <v>45468</v>
      </c>
      <c r="L54" s="1712"/>
      <c r="M54" s="1712"/>
      <c r="N54" s="1729">
        <f>N50+7</f>
        <v>45471</v>
      </c>
      <c r="O54" s="1729">
        <f>O50+7</f>
        <v>45472</v>
      </c>
      <c r="P54" s="1729">
        <f>P53+7</f>
        <v>45473</v>
      </c>
      <c r="Q54" s="1713"/>
      <c r="R54" s="1714"/>
      <c r="S54" s="1751"/>
      <c r="T54" s="1728" t="s">
        <v>847</v>
      </c>
      <c r="U54" s="1730"/>
      <c r="V54" s="1731"/>
      <c r="W54" s="1730"/>
      <c r="X54" s="1731"/>
      <c r="Y54" s="1730"/>
      <c r="Z54" s="1731"/>
      <c r="AA54" s="1730"/>
      <c r="AB54" s="1731"/>
      <c r="AC54" s="1730"/>
      <c r="AD54" s="1731"/>
      <c r="AE54" s="1730"/>
      <c r="AF54" s="1730"/>
      <c r="AG54" s="1730"/>
      <c r="AH54" s="1730"/>
      <c r="AI54" s="1731"/>
      <c r="AJ54" s="1731"/>
      <c r="AK54" s="1730"/>
      <c r="AM54" s="1950"/>
      <c r="AN54" s="1950"/>
      <c r="AO54" s="1950"/>
      <c r="AP54" s="1950"/>
      <c r="AQ54" s="1949" t="s">
        <v>853</v>
      </c>
      <c r="AR54" s="1949" t="s">
        <v>821</v>
      </c>
      <c r="AS54" s="1949" t="s">
        <v>794</v>
      </c>
      <c r="AT54" s="1948">
        <v>27</v>
      </c>
    </row>
    <row r="55" spans="1:46" s="1721" customFormat="1" ht="18" customHeight="1" x14ac:dyDescent="0.3">
      <c r="A55" s="1707"/>
      <c r="B55" s="1707"/>
      <c r="C55" s="1707"/>
      <c r="D55" s="1707"/>
      <c r="E55" s="1707"/>
      <c r="F55" s="1707"/>
      <c r="G55" s="1707"/>
      <c r="H55" s="1727">
        <v>2016</v>
      </c>
      <c r="I55" s="1728" t="s">
        <v>256</v>
      </c>
      <c r="J55" s="1712">
        <f t="shared" ref="J55:K59" si="14">J54+7</f>
        <v>44743</v>
      </c>
      <c r="K55" s="1712">
        <f t="shared" si="14"/>
        <v>45475</v>
      </c>
      <c r="L55" s="1946">
        <f>L51+7</f>
        <v>45476</v>
      </c>
      <c r="M55" s="1712">
        <f>M51+7</f>
        <v>45477</v>
      </c>
      <c r="N55" s="1712">
        <f t="shared" ref="N55:O58" si="15">N54+7</f>
        <v>45478</v>
      </c>
      <c r="O55" s="1745">
        <f t="shared" si="15"/>
        <v>45479</v>
      </c>
      <c r="P55" s="1745">
        <f>P54+7</f>
        <v>45480</v>
      </c>
      <c r="Q55" s="1713" t="s">
        <v>854</v>
      </c>
      <c r="R55" s="1714"/>
      <c r="S55" s="1751"/>
      <c r="U55" s="1730"/>
      <c r="V55" s="1731"/>
      <c r="W55" s="1730"/>
      <c r="X55" s="1731"/>
      <c r="Y55" s="1730"/>
      <c r="Z55" s="1731"/>
      <c r="AA55" s="1730"/>
      <c r="AB55" s="1731"/>
      <c r="AC55" s="1730"/>
      <c r="AD55" s="1731"/>
      <c r="AE55" s="1730"/>
      <c r="AF55" s="1730"/>
      <c r="AG55" s="1730"/>
      <c r="AH55" s="1730"/>
      <c r="AI55" s="1731"/>
      <c r="AJ55" s="1731"/>
      <c r="AK55" s="1730"/>
      <c r="AM55" s="1950"/>
      <c r="AN55" s="1950"/>
      <c r="AO55" s="1950"/>
      <c r="AP55" s="1950"/>
      <c r="AQ55" s="1949" t="s">
        <v>853</v>
      </c>
      <c r="AR55" s="1949" t="s">
        <v>821</v>
      </c>
      <c r="AS55" s="1949" t="s">
        <v>797</v>
      </c>
      <c r="AT55" s="1948">
        <v>35</v>
      </c>
    </row>
    <row r="56" spans="1:46" s="1721" customFormat="1" ht="18" customHeight="1" x14ac:dyDescent="0.3">
      <c r="A56" s="1707"/>
      <c r="B56" s="1707"/>
      <c r="C56" s="1707"/>
      <c r="D56" s="1707"/>
      <c r="E56" s="1707"/>
      <c r="F56" s="1707"/>
      <c r="G56" s="1707"/>
      <c r="H56" s="1727">
        <v>2016</v>
      </c>
      <c r="I56" s="1728" t="s">
        <v>256</v>
      </c>
      <c r="J56" s="1944">
        <f t="shared" si="14"/>
        <v>44750</v>
      </c>
      <c r="K56" s="1944">
        <f t="shared" si="14"/>
        <v>45482</v>
      </c>
      <c r="L56" s="1944">
        <f t="shared" ref="L56:M58" si="16">L55+7</f>
        <v>45483</v>
      </c>
      <c r="M56" s="1944">
        <f t="shared" si="16"/>
        <v>45484</v>
      </c>
      <c r="N56" s="1944">
        <f t="shared" si="15"/>
        <v>45485</v>
      </c>
      <c r="O56" s="1745">
        <f t="shared" si="15"/>
        <v>45486</v>
      </c>
      <c r="P56" s="1945">
        <f>P55+7</f>
        <v>45487</v>
      </c>
      <c r="Q56" s="1713" t="s">
        <v>855</v>
      </c>
      <c r="R56" s="1714"/>
      <c r="S56" s="1751"/>
      <c r="T56" s="1728" t="s">
        <v>256</v>
      </c>
      <c r="U56" s="1730"/>
      <c r="V56" s="1731"/>
      <c r="W56" s="1730"/>
      <c r="X56" s="1731"/>
      <c r="Y56" s="1730"/>
      <c r="Z56" s="1731"/>
      <c r="AA56" s="1730"/>
      <c r="AB56" s="1731"/>
      <c r="AC56" s="1730"/>
      <c r="AD56" s="1731"/>
      <c r="AE56" s="1730"/>
      <c r="AF56" s="1730"/>
      <c r="AG56" s="1730"/>
      <c r="AH56" s="1730"/>
      <c r="AI56" s="1731"/>
      <c r="AJ56" s="1731"/>
      <c r="AK56" s="1730"/>
      <c r="AM56" s="1950"/>
      <c r="AN56" s="1950"/>
      <c r="AO56" s="1950"/>
      <c r="AP56" s="1950"/>
      <c r="AQ56" s="1949" t="s">
        <v>853</v>
      </c>
      <c r="AR56" s="1949" t="s">
        <v>821</v>
      </c>
      <c r="AS56" s="1949" t="s">
        <v>799</v>
      </c>
      <c r="AT56" s="1948">
        <v>26</v>
      </c>
    </row>
    <row r="57" spans="1:46" s="1721" customFormat="1" ht="18" customHeight="1" x14ac:dyDescent="0.3">
      <c r="A57" s="1707"/>
      <c r="B57" s="1707"/>
      <c r="C57" s="1707"/>
      <c r="D57" s="1707"/>
      <c r="E57" s="1707"/>
      <c r="F57" s="1707"/>
      <c r="G57" s="1707"/>
      <c r="H57" s="1727">
        <v>2016</v>
      </c>
      <c r="I57" s="1728" t="s">
        <v>256</v>
      </c>
      <c r="J57" s="1944">
        <f t="shared" si="14"/>
        <v>44757</v>
      </c>
      <c r="K57" s="1944">
        <f t="shared" si="14"/>
        <v>45489</v>
      </c>
      <c r="L57" s="1944">
        <f t="shared" si="16"/>
        <v>45490</v>
      </c>
      <c r="M57" s="1944">
        <f t="shared" si="16"/>
        <v>45491</v>
      </c>
      <c r="N57" s="1944">
        <f t="shared" si="15"/>
        <v>45492</v>
      </c>
      <c r="O57" s="1745">
        <f t="shared" si="15"/>
        <v>45493</v>
      </c>
      <c r="P57" s="1745">
        <f>P56+7</f>
        <v>45494</v>
      </c>
      <c r="Q57" s="1713" t="s">
        <v>856</v>
      </c>
      <c r="R57" s="1714"/>
      <c r="S57" s="1751"/>
      <c r="T57" s="1728" t="s">
        <v>256</v>
      </c>
      <c r="U57" s="1785"/>
      <c r="V57" s="1786"/>
      <c r="W57" s="1785"/>
      <c r="X57" s="1786"/>
      <c r="Y57" s="1785"/>
      <c r="Z57" s="1786"/>
      <c r="AA57" s="1785"/>
      <c r="AB57" s="1786"/>
      <c r="AC57" s="1785"/>
      <c r="AD57" s="1786"/>
      <c r="AE57" s="1785"/>
      <c r="AF57" s="1785"/>
      <c r="AG57" s="1785"/>
      <c r="AH57" s="1785"/>
      <c r="AI57" s="1786"/>
      <c r="AJ57" s="1786"/>
      <c r="AK57" s="1785"/>
      <c r="AM57" s="1950"/>
      <c r="AN57" s="1950"/>
      <c r="AO57" s="1950"/>
      <c r="AP57" s="1950"/>
      <c r="AQ57" s="1949" t="s">
        <v>853</v>
      </c>
      <c r="AR57" s="1949" t="s">
        <v>821</v>
      </c>
      <c r="AS57" s="1949" t="s">
        <v>802</v>
      </c>
      <c r="AT57" s="1948">
        <v>26</v>
      </c>
    </row>
    <row r="58" spans="1:46" s="1721" customFormat="1" ht="18" customHeight="1" x14ac:dyDescent="0.3">
      <c r="A58" s="1707"/>
      <c r="B58" s="1707"/>
      <c r="C58" s="1707"/>
      <c r="D58" s="1707"/>
      <c r="E58" s="1707"/>
      <c r="F58" s="1707"/>
      <c r="G58" s="1707"/>
      <c r="H58" s="1727">
        <v>2016</v>
      </c>
      <c r="I58" s="1728" t="s">
        <v>256</v>
      </c>
      <c r="J58" s="1944">
        <f t="shared" si="14"/>
        <v>44764</v>
      </c>
      <c r="K58" s="1944">
        <f t="shared" si="14"/>
        <v>45496</v>
      </c>
      <c r="L58" s="1944">
        <f t="shared" si="16"/>
        <v>45497</v>
      </c>
      <c r="M58" s="1944">
        <f t="shared" si="16"/>
        <v>45498</v>
      </c>
      <c r="N58" s="1944">
        <f t="shared" si="15"/>
        <v>45499</v>
      </c>
      <c r="O58" s="1745">
        <f t="shared" si="15"/>
        <v>45500</v>
      </c>
      <c r="P58" s="1745">
        <f>P57+7</f>
        <v>45501</v>
      </c>
      <c r="Q58" s="1713" t="s">
        <v>857</v>
      </c>
      <c r="R58" s="1714"/>
      <c r="S58" s="1751"/>
      <c r="T58" s="1728" t="s">
        <v>256</v>
      </c>
      <c r="U58" s="1730" t="s">
        <v>778</v>
      </c>
      <c r="V58" s="1731"/>
      <c r="W58" s="1730" t="s">
        <v>779</v>
      </c>
      <c r="X58" s="1731"/>
      <c r="Y58" s="1730" t="s">
        <v>780</v>
      </c>
      <c r="Z58" s="1731"/>
      <c r="AA58" s="1730" t="s">
        <v>781</v>
      </c>
      <c r="AB58" s="1731"/>
      <c r="AC58" s="1730" t="s">
        <v>782</v>
      </c>
      <c r="AD58" s="1731"/>
      <c r="AE58" s="1730" t="s">
        <v>783</v>
      </c>
      <c r="AF58" s="1730" t="s">
        <v>784</v>
      </c>
      <c r="AG58" s="1730" t="s">
        <v>785</v>
      </c>
      <c r="AH58" s="1730" t="s">
        <v>262</v>
      </c>
      <c r="AI58" s="1731"/>
      <c r="AJ58" s="1731"/>
      <c r="AK58" s="1730" t="s">
        <v>786</v>
      </c>
    </row>
    <row r="59" spans="1:46" s="1721" customFormat="1" ht="18" customHeight="1" x14ac:dyDescent="0.3">
      <c r="A59" s="1707"/>
      <c r="B59" s="1707"/>
      <c r="C59" s="1707"/>
      <c r="D59" s="1707"/>
      <c r="E59" s="1707"/>
      <c r="F59" s="1707"/>
      <c r="G59" s="1707"/>
      <c r="H59" s="1727"/>
      <c r="I59" s="1728"/>
      <c r="J59" s="1947">
        <f t="shared" si="14"/>
        <v>44771</v>
      </c>
      <c r="K59" s="1947">
        <f t="shared" si="14"/>
        <v>45503</v>
      </c>
      <c r="L59" s="1947">
        <f>L58+7</f>
        <v>45504</v>
      </c>
      <c r="M59" s="1756"/>
      <c r="N59" s="1756"/>
      <c r="O59" s="1745"/>
      <c r="P59" s="1745"/>
      <c r="Q59" s="1713"/>
      <c r="R59" s="1714"/>
      <c r="S59" s="1751"/>
      <c r="T59" s="1728"/>
      <c r="U59" s="1730"/>
      <c r="V59" s="1731"/>
      <c r="W59" s="1730"/>
      <c r="X59" s="1731"/>
      <c r="Y59" s="1730"/>
      <c r="Z59" s="1731"/>
      <c r="AA59" s="1730"/>
      <c r="AB59" s="1731"/>
      <c r="AC59" s="1730"/>
      <c r="AD59" s="1731"/>
      <c r="AE59" s="1730"/>
      <c r="AF59" s="1730"/>
      <c r="AG59" s="1730"/>
      <c r="AH59" s="1730"/>
      <c r="AI59" s="1731"/>
      <c r="AJ59" s="1731"/>
      <c r="AK59" s="1730"/>
    </row>
    <row r="60" spans="1:46" s="1721" customFormat="1" ht="18" customHeight="1" x14ac:dyDescent="0.3">
      <c r="A60" s="1707"/>
      <c r="B60" s="1707"/>
      <c r="C60" s="1707"/>
      <c r="D60" s="1707"/>
      <c r="E60" s="1707"/>
      <c r="F60" s="1707"/>
      <c r="G60" s="1707"/>
      <c r="H60" s="1708">
        <f>$H$7</f>
        <v>2024</v>
      </c>
      <c r="I60" s="1709" t="s">
        <v>858</v>
      </c>
      <c r="J60" s="1712"/>
      <c r="K60" s="1712"/>
      <c r="L60" s="1729">
        <f>L57+7</f>
        <v>45497</v>
      </c>
      <c r="M60" s="1729">
        <f>M57+7</f>
        <v>45498</v>
      </c>
      <c r="N60" s="1729">
        <f>N57+7</f>
        <v>45499</v>
      </c>
      <c r="O60" s="1745"/>
      <c r="P60" s="1745"/>
      <c r="Q60" s="1713"/>
      <c r="R60" s="1714"/>
      <c r="S60" s="1751"/>
      <c r="T60" s="1709" t="s">
        <v>858</v>
      </c>
      <c r="U60" s="1739">
        <v>0</v>
      </c>
      <c r="V60" s="1731"/>
      <c r="W60" s="1739">
        <v>21</v>
      </c>
      <c r="X60" s="1731"/>
      <c r="Y60" s="1739">
        <v>0</v>
      </c>
      <c r="Z60" s="1731"/>
      <c r="AA60" s="1739">
        <v>1</v>
      </c>
      <c r="AB60" s="1731"/>
      <c r="AC60" s="1739">
        <v>0</v>
      </c>
      <c r="AD60" s="1731"/>
      <c r="AE60" s="1739">
        <v>0</v>
      </c>
      <c r="AF60" s="1739">
        <v>0</v>
      </c>
      <c r="AG60" s="1739">
        <v>0</v>
      </c>
      <c r="AH60" s="1739">
        <v>0</v>
      </c>
      <c r="AI60" s="1731"/>
      <c r="AJ60" s="1731"/>
      <c r="AK60" s="1739">
        <v>0</v>
      </c>
    </row>
    <row r="61" spans="1:46" s="1721" customFormat="1" ht="18" customHeight="1" x14ac:dyDescent="0.3">
      <c r="A61" s="1707"/>
      <c r="B61" s="1707"/>
      <c r="C61" s="1707"/>
      <c r="D61" s="1707"/>
      <c r="E61" s="1707"/>
      <c r="F61" s="1707"/>
      <c r="G61" s="1707"/>
      <c r="H61" s="1727">
        <v>2016</v>
      </c>
      <c r="I61" s="1728" t="s">
        <v>859</v>
      </c>
      <c r="J61" s="1729">
        <f>J58+7</f>
        <v>44771</v>
      </c>
      <c r="K61" s="1729">
        <f>K58+7</f>
        <v>45503</v>
      </c>
      <c r="L61" s="1729">
        <f t="shared" ref="L61:N65" si="17">L60+7</f>
        <v>45504</v>
      </c>
      <c r="M61" s="1944">
        <f t="shared" si="17"/>
        <v>45505</v>
      </c>
      <c r="N61" s="1944">
        <f t="shared" si="17"/>
        <v>45506</v>
      </c>
      <c r="O61" s="1745">
        <f>O58+7</f>
        <v>45507</v>
      </c>
      <c r="P61" s="1745">
        <f>P58+7</f>
        <v>45508</v>
      </c>
      <c r="Q61" s="1713" t="s">
        <v>860</v>
      </c>
      <c r="R61" s="1714"/>
      <c r="S61" s="1751"/>
      <c r="T61" s="1728" t="s">
        <v>256</v>
      </c>
      <c r="U61" s="1730"/>
      <c r="V61" s="1731"/>
      <c r="W61" s="1730"/>
      <c r="X61" s="1731"/>
      <c r="Y61" s="1730"/>
      <c r="Z61" s="1731"/>
      <c r="AA61" s="1730"/>
      <c r="AB61" s="1731"/>
      <c r="AC61" s="1730"/>
      <c r="AD61" s="1731"/>
      <c r="AE61" s="1730"/>
      <c r="AF61" s="1730"/>
      <c r="AG61" s="1730"/>
      <c r="AH61" s="1730"/>
      <c r="AI61" s="1731"/>
      <c r="AJ61" s="1731"/>
      <c r="AK61" s="1730"/>
    </row>
    <row r="62" spans="1:46" s="1721" customFormat="1" ht="18" customHeight="1" x14ac:dyDescent="0.3">
      <c r="A62" s="1707"/>
      <c r="B62" s="1707"/>
      <c r="C62" s="1707"/>
      <c r="D62" s="1707"/>
      <c r="E62" s="1707"/>
      <c r="F62" s="1707"/>
      <c r="G62" s="1707"/>
      <c r="H62" s="1727">
        <v>2016</v>
      </c>
      <c r="I62" s="1728" t="s">
        <v>859</v>
      </c>
      <c r="J62" s="1944">
        <f t="shared" ref="J62:K65" si="18">J61+7</f>
        <v>44778</v>
      </c>
      <c r="K62" s="1944">
        <f t="shared" si="18"/>
        <v>45510</v>
      </c>
      <c r="L62" s="1944">
        <f t="shared" si="17"/>
        <v>45511</v>
      </c>
      <c r="M62" s="1944">
        <f t="shared" si="17"/>
        <v>45512</v>
      </c>
      <c r="N62" s="1944">
        <f t="shared" si="17"/>
        <v>45513</v>
      </c>
      <c r="O62" s="1745">
        <f t="shared" ref="O62:P64" si="19">O61+7</f>
        <v>45514</v>
      </c>
      <c r="P62" s="1745">
        <f t="shared" si="19"/>
        <v>45515</v>
      </c>
      <c r="Q62" s="1713" t="s">
        <v>861</v>
      </c>
      <c r="R62" s="1714"/>
      <c r="S62" s="1751"/>
      <c r="U62" s="1730"/>
      <c r="V62" s="1731"/>
      <c r="W62" s="1730"/>
      <c r="X62" s="1731"/>
      <c r="Y62" s="1730"/>
      <c r="Z62" s="1731"/>
      <c r="AA62" s="1730"/>
      <c r="AB62" s="1731"/>
      <c r="AC62" s="1730"/>
      <c r="AD62" s="1731"/>
      <c r="AE62" s="1730"/>
      <c r="AF62" s="1730"/>
      <c r="AG62" s="1730"/>
      <c r="AH62" s="1730"/>
      <c r="AI62" s="1731"/>
      <c r="AJ62" s="1731"/>
      <c r="AK62" s="1730"/>
    </row>
    <row r="63" spans="1:46" s="1721" customFormat="1" ht="18" customHeight="1" x14ac:dyDescent="0.3">
      <c r="A63" s="1707"/>
      <c r="B63" s="1707"/>
      <c r="C63" s="1707"/>
      <c r="D63" s="1707"/>
      <c r="E63" s="1707"/>
      <c r="F63" s="1707"/>
      <c r="G63" s="1707"/>
      <c r="H63" s="1727">
        <v>2016</v>
      </c>
      <c r="I63" s="1728" t="s">
        <v>859</v>
      </c>
      <c r="J63" s="1944">
        <f t="shared" si="18"/>
        <v>44785</v>
      </c>
      <c r="K63" s="1944">
        <f t="shared" si="18"/>
        <v>45517</v>
      </c>
      <c r="L63" s="1944">
        <f t="shared" si="17"/>
        <v>45518</v>
      </c>
      <c r="M63" s="1945">
        <f t="shared" si="17"/>
        <v>45519</v>
      </c>
      <c r="N63" s="1944">
        <f t="shared" si="17"/>
        <v>45520</v>
      </c>
      <c r="O63" s="1745">
        <f t="shared" si="19"/>
        <v>45521</v>
      </c>
      <c r="P63" s="1745">
        <f t="shared" si="19"/>
        <v>45522</v>
      </c>
      <c r="Q63" s="1713" t="s">
        <v>862</v>
      </c>
      <c r="R63" s="1714"/>
      <c r="S63" s="1751"/>
      <c r="T63" s="1728" t="s">
        <v>859</v>
      </c>
      <c r="U63" s="1730"/>
      <c r="V63" s="1731"/>
      <c r="W63" s="1730"/>
      <c r="X63" s="1731"/>
      <c r="Y63" s="1730"/>
      <c r="Z63" s="1731"/>
      <c r="AA63" s="1730"/>
      <c r="AB63" s="1731"/>
      <c r="AC63" s="1730"/>
      <c r="AD63" s="1731"/>
      <c r="AE63" s="1730"/>
      <c r="AF63" s="1730"/>
      <c r="AG63" s="1730"/>
      <c r="AH63" s="1730"/>
      <c r="AI63" s="1731"/>
      <c r="AJ63" s="1731"/>
      <c r="AK63" s="1730"/>
    </row>
    <row r="64" spans="1:46" s="1721" customFormat="1" ht="18" customHeight="1" x14ac:dyDescent="0.3">
      <c r="A64" s="1707"/>
      <c r="B64" s="1707"/>
      <c r="C64" s="1707"/>
      <c r="D64" s="1707"/>
      <c r="E64" s="1707"/>
      <c r="F64" s="1707"/>
      <c r="G64" s="1707"/>
      <c r="H64" s="1727">
        <v>2016</v>
      </c>
      <c r="I64" s="1728" t="s">
        <v>859</v>
      </c>
      <c r="J64" s="1944">
        <f t="shared" si="18"/>
        <v>44792</v>
      </c>
      <c r="K64" s="1944">
        <f t="shared" si="18"/>
        <v>45524</v>
      </c>
      <c r="L64" s="1944">
        <f t="shared" si="17"/>
        <v>45525</v>
      </c>
      <c r="M64" s="1944">
        <f t="shared" si="17"/>
        <v>45526</v>
      </c>
      <c r="N64" s="1944">
        <f t="shared" si="17"/>
        <v>45527</v>
      </c>
      <c r="O64" s="1745">
        <f t="shared" si="19"/>
        <v>45528</v>
      </c>
      <c r="P64" s="1745">
        <f t="shared" si="19"/>
        <v>45529</v>
      </c>
      <c r="Q64" s="1713" t="s">
        <v>863</v>
      </c>
      <c r="R64" s="1714"/>
      <c r="S64" s="1751"/>
      <c r="T64" s="1728" t="s">
        <v>859</v>
      </c>
      <c r="U64" s="1730"/>
      <c r="V64" s="1731"/>
      <c r="W64" s="1730"/>
      <c r="X64" s="1731"/>
      <c r="Y64" s="1730"/>
      <c r="Z64" s="1731"/>
      <c r="AA64" s="1730"/>
      <c r="AB64" s="1731"/>
      <c r="AC64" s="1730"/>
      <c r="AD64" s="1731"/>
      <c r="AE64" s="1730"/>
      <c r="AF64" s="1730"/>
      <c r="AG64" s="1730"/>
      <c r="AH64" s="1730"/>
      <c r="AI64" s="1731"/>
      <c r="AJ64" s="1731"/>
      <c r="AK64" s="1730"/>
    </row>
    <row r="65" spans="1:37" s="1721" customFormat="1" ht="18" customHeight="1" x14ac:dyDescent="0.3">
      <c r="A65" s="1707"/>
      <c r="B65" s="1707"/>
      <c r="C65" s="1707"/>
      <c r="D65" s="1707"/>
      <c r="E65" s="1707"/>
      <c r="F65" s="1707"/>
      <c r="G65" s="1707"/>
      <c r="H65" s="1727">
        <v>2016</v>
      </c>
      <c r="I65" s="1728" t="s">
        <v>859</v>
      </c>
      <c r="J65" s="1944">
        <f t="shared" si="18"/>
        <v>44799</v>
      </c>
      <c r="K65" s="1944">
        <f t="shared" si="18"/>
        <v>45531</v>
      </c>
      <c r="L65" s="1944">
        <f t="shared" si="17"/>
        <v>45532</v>
      </c>
      <c r="M65" s="1944">
        <f t="shared" si="17"/>
        <v>45533</v>
      </c>
      <c r="N65" s="1944">
        <f t="shared" si="17"/>
        <v>45534</v>
      </c>
      <c r="O65" s="1745">
        <f>O64+7</f>
        <v>45535</v>
      </c>
      <c r="P65" s="1745"/>
      <c r="Q65" s="1713" t="s">
        <v>864</v>
      </c>
      <c r="R65" s="1714"/>
      <c r="T65" s="1728" t="s">
        <v>859</v>
      </c>
      <c r="U65" s="1730"/>
      <c r="V65" s="1731"/>
      <c r="W65" s="1730"/>
      <c r="X65" s="1731"/>
      <c r="Y65" s="1730"/>
      <c r="Z65" s="1731"/>
      <c r="AA65" s="1730"/>
      <c r="AB65" s="1731"/>
      <c r="AC65" s="1730"/>
      <c r="AD65" s="1731"/>
      <c r="AE65" s="1730"/>
      <c r="AF65" s="1730"/>
      <c r="AG65" s="1730"/>
      <c r="AH65" s="1730"/>
      <c r="AI65" s="1731"/>
      <c r="AJ65" s="1731"/>
      <c r="AK65" s="1730"/>
    </row>
    <row r="66" spans="1:37" s="1721" customFormat="1" ht="18" customHeight="1" x14ac:dyDescent="0.3">
      <c r="A66" s="1707"/>
      <c r="B66" s="1707"/>
      <c r="C66" s="1707"/>
      <c r="D66" s="1707"/>
      <c r="E66" s="1707"/>
      <c r="F66" s="1707"/>
      <c r="G66" s="1707"/>
      <c r="H66" s="1727"/>
      <c r="I66" s="1728"/>
      <c r="J66" s="1756"/>
      <c r="K66" s="1756"/>
      <c r="L66" s="1756"/>
      <c r="M66" s="1756"/>
      <c r="N66" s="1756"/>
      <c r="O66" s="1756"/>
      <c r="P66" s="1756"/>
      <c r="Q66" s="1713"/>
      <c r="R66" s="1714"/>
      <c r="T66" s="1728"/>
      <c r="U66" s="1730"/>
      <c r="V66" s="1731"/>
      <c r="W66" s="1730"/>
      <c r="X66" s="1731"/>
      <c r="Y66" s="1730"/>
      <c r="Z66" s="1731"/>
      <c r="AA66" s="1730"/>
      <c r="AB66" s="1731"/>
      <c r="AC66" s="1730"/>
      <c r="AD66" s="1731"/>
      <c r="AE66" s="1730"/>
      <c r="AF66" s="1730"/>
      <c r="AG66" s="1730"/>
      <c r="AH66" s="1730"/>
      <c r="AI66" s="1731"/>
      <c r="AJ66" s="1731"/>
      <c r="AK66" s="1730"/>
    </row>
    <row r="67" spans="1:37" s="1721" customFormat="1" ht="18" customHeight="1" x14ac:dyDescent="0.3">
      <c r="A67" s="1707"/>
      <c r="B67" s="1707"/>
      <c r="C67" s="1707"/>
      <c r="D67" s="1707"/>
      <c r="E67" s="1707"/>
      <c r="F67" s="1707"/>
      <c r="G67" s="1707"/>
      <c r="H67" s="1708">
        <f>$H$7</f>
        <v>2024</v>
      </c>
      <c r="I67" s="1709" t="s">
        <v>865</v>
      </c>
      <c r="J67" s="1712"/>
      <c r="K67" s="1712"/>
      <c r="L67" s="1712"/>
      <c r="M67" s="1712"/>
      <c r="N67" s="1712"/>
      <c r="O67" s="1729">
        <f>O63+7</f>
        <v>45528</v>
      </c>
      <c r="P67" s="1729">
        <f>P63+7</f>
        <v>45529</v>
      </c>
      <c r="Q67" s="1784" t="s">
        <v>864</v>
      </c>
      <c r="R67" s="1714"/>
      <c r="S67" s="1751"/>
      <c r="T67" s="1709" t="s">
        <v>865</v>
      </c>
      <c r="U67" s="1739">
        <v>17</v>
      </c>
      <c r="V67" s="1731"/>
      <c r="W67" s="1739">
        <v>0</v>
      </c>
      <c r="X67" s="1731"/>
      <c r="Y67" s="1739">
        <v>4</v>
      </c>
      <c r="Z67" s="1731"/>
      <c r="AA67" s="1739">
        <v>0</v>
      </c>
      <c r="AB67" s="1731"/>
      <c r="AC67" s="1739">
        <v>0</v>
      </c>
      <c r="AD67" s="1731"/>
      <c r="AE67" s="1739">
        <v>5</v>
      </c>
      <c r="AF67" s="1739">
        <v>4</v>
      </c>
      <c r="AG67" s="1739">
        <v>4</v>
      </c>
      <c r="AH67" s="1739">
        <v>4</v>
      </c>
      <c r="AI67" s="1731"/>
      <c r="AJ67" s="1731"/>
      <c r="AK67" s="1739">
        <v>4</v>
      </c>
    </row>
    <row r="68" spans="1:37" s="1721" customFormat="1" ht="18" customHeight="1" x14ac:dyDescent="0.3">
      <c r="A68" s="1707"/>
      <c r="B68" s="1707"/>
      <c r="C68" s="1707"/>
      <c r="D68" s="1707"/>
      <c r="E68" s="1707"/>
      <c r="F68" s="1707"/>
      <c r="G68" s="1707"/>
      <c r="H68" s="1727">
        <v>2016</v>
      </c>
      <c r="I68" s="1728" t="s">
        <v>866</v>
      </c>
      <c r="J68" s="1729">
        <f>J64+7</f>
        <v>44799</v>
      </c>
      <c r="K68" s="1712"/>
      <c r="L68" s="1712"/>
      <c r="M68" s="1729">
        <f>M64+7</f>
        <v>45533</v>
      </c>
      <c r="N68" s="1729">
        <f>N64+7</f>
        <v>45534</v>
      </c>
      <c r="O68" s="1729">
        <f t="shared" ref="O68:P72" si="20">O67+7</f>
        <v>45535</v>
      </c>
      <c r="P68" s="1745">
        <f t="shared" si="20"/>
        <v>45536</v>
      </c>
      <c r="Q68" s="1713"/>
      <c r="R68" s="1714"/>
      <c r="S68" s="1751"/>
      <c r="T68" s="1728" t="s">
        <v>866</v>
      </c>
      <c r="U68" s="1730"/>
      <c r="V68" s="1731"/>
      <c r="W68" s="1730"/>
      <c r="X68" s="1731"/>
      <c r="Y68" s="1730"/>
      <c r="Z68" s="1731"/>
      <c r="AA68" s="1730"/>
      <c r="AB68" s="1731"/>
      <c r="AC68" s="1730"/>
      <c r="AD68" s="1731"/>
      <c r="AE68" s="1730"/>
      <c r="AF68" s="1730"/>
      <c r="AG68" s="1730"/>
      <c r="AH68" s="1730"/>
      <c r="AI68" s="1731"/>
      <c r="AJ68" s="1731"/>
      <c r="AK68" s="1730"/>
    </row>
    <row r="69" spans="1:37" s="1721" customFormat="1" ht="18" customHeight="1" x14ac:dyDescent="0.3">
      <c r="A69" s="1707"/>
      <c r="B69" s="1707"/>
      <c r="C69" s="1707"/>
      <c r="D69" s="1707"/>
      <c r="E69" s="1707"/>
      <c r="F69" s="1707"/>
      <c r="G69" s="1707"/>
      <c r="H69" s="1727">
        <v>2016</v>
      </c>
      <c r="I69" s="1728" t="s">
        <v>866</v>
      </c>
      <c r="J69" s="1712">
        <f>J68+7</f>
        <v>44806</v>
      </c>
      <c r="K69" s="1712">
        <f>K65+7</f>
        <v>45538</v>
      </c>
      <c r="L69" s="1946">
        <f>L65+7</f>
        <v>45539</v>
      </c>
      <c r="M69" s="1712">
        <f t="shared" ref="M69:N72" si="21">M68+7</f>
        <v>45540</v>
      </c>
      <c r="N69" s="1712">
        <f t="shared" si="21"/>
        <v>45541</v>
      </c>
      <c r="O69" s="1745">
        <f t="shared" si="20"/>
        <v>45542</v>
      </c>
      <c r="P69" s="1745">
        <f t="shared" si="20"/>
        <v>45543</v>
      </c>
      <c r="Q69" s="1713" t="s">
        <v>867</v>
      </c>
      <c r="R69" s="1714"/>
      <c r="S69" s="1751"/>
      <c r="T69" s="1728" t="s">
        <v>866</v>
      </c>
      <c r="U69" s="1730"/>
      <c r="V69" s="1731"/>
      <c r="W69" s="1730"/>
      <c r="X69" s="1731"/>
      <c r="Y69" s="1730"/>
      <c r="Z69" s="1731"/>
      <c r="AA69" s="1730"/>
      <c r="AB69" s="1731"/>
      <c r="AC69" s="1730"/>
      <c r="AD69" s="1731"/>
      <c r="AE69" s="1730"/>
      <c r="AF69" s="1730"/>
      <c r="AG69" s="1730"/>
      <c r="AH69" s="1730"/>
      <c r="AI69" s="1731"/>
      <c r="AJ69" s="1731"/>
      <c r="AK69" s="1730"/>
    </row>
    <row r="70" spans="1:37" s="1721" customFormat="1" ht="18" customHeight="1" x14ac:dyDescent="0.3">
      <c r="A70" s="1707"/>
      <c r="B70" s="1707"/>
      <c r="C70" s="1707"/>
      <c r="D70" s="1707"/>
      <c r="E70" s="1707"/>
      <c r="F70" s="1707"/>
      <c r="G70" s="1707"/>
      <c r="H70" s="1727">
        <v>2016</v>
      </c>
      <c r="I70" s="1728" t="s">
        <v>866</v>
      </c>
      <c r="J70" s="1712">
        <f>J69+7</f>
        <v>44813</v>
      </c>
      <c r="K70" s="1712">
        <f t="shared" ref="K70:L72" si="22">K69+7</f>
        <v>45545</v>
      </c>
      <c r="L70" s="1946">
        <f t="shared" si="22"/>
        <v>45546</v>
      </c>
      <c r="M70" s="1712">
        <f t="shared" si="21"/>
        <v>45547</v>
      </c>
      <c r="N70" s="1712">
        <f t="shared" si="21"/>
        <v>45548</v>
      </c>
      <c r="O70" s="1745">
        <f t="shared" si="20"/>
        <v>45549</v>
      </c>
      <c r="P70" s="1745">
        <f t="shared" si="20"/>
        <v>45550</v>
      </c>
      <c r="Q70" s="1713" t="s">
        <v>868</v>
      </c>
      <c r="R70" s="1714"/>
      <c r="S70" s="1751"/>
      <c r="T70" s="1728" t="s">
        <v>866</v>
      </c>
      <c r="U70" s="1730"/>
      <c r="V70" s="1731"/>
      <c r="W70" s="1730"/>
      <c r="X70" s="1731"/>
      <c r="Y70" s="1730"/>
      <c r="Z70" s="1731"/>
      <c r="AA70" s="1730"/>
      <c r="AB70" s="1731"/>
      <c r="AC70" s="1730"/>
      <c r="AD70" s="1731"/>
      <c r="AE70" s="1730"/>
      <c r="AF70" s="1730"/>
      <c r="AG70" s="1730"/>
      <c r="AH70" s="1730"/>
      <c r="AI70" s="1731"/>
      <c r="AJ70" s="1731"/>
      <c r="AK70" s="1730"/>
    </row>
    <row r="71" spans="1:37" s="1721" customFormat="1" ht="18" customHeight="1" x14ac:dyDescent="0.3">
      <c r="A71" s="1707"/>
      <c r="B71" s="1707"/>
      <c r="C71" s="1707"/>
      <c r="D71" s="1707"/>
      <c r="E71" s="1707"/>
      <c r="F71" s="1707"/>
      <c r="G71" s="1707"/>
      <c r="H71" s="1727">
        <v>2016</v>
      </c>
      <c r="I71" s="1728" t="s">
        <v>866</v>
      </c>
      <c r="J71" s="1712">
        <f>J70+7</f>
        <v>44820</v>
      </c>
      <c r="K71" s="1712">
        <f t="shared" si="22"/>
        <v>45552</v>
      </c>
      <c r="L71" s="1946">
        <f t="shared" si="22"/>
        <v>45553</v>
      </c>
      <c r="M71" s="1712">
        <f t="shared" si="21"/>
        <v>45554</v>
      </c>
      <c r="N71" s="1712">
        <f t="shared" si="21"/>
        <v>45555</v>
      </c>
      <c r="O71" s="1745">
        <f t="shared" si="20"/>
        <v>45556</v>
      </c>
      <c r="P71" s="1745">
        <f t="shared" si="20"/>
        <v>45557</v>
      </c>
      <c r="Q71" s="1713" t="s">
        <v>869</v>
      </c>
      <c r="R71" s="1714"/>
      <c r="S71" s="1751"/>
      <c r="T71" s="1728" t="s">
        <v>866</v>
      </c>
      <c r="U71" s="1730"/>
      <c r="V71" s="1731"/>
      <c r="W71" s="1730"/>
      <c r="X71" s="1731"/>
      <c r="Y71" s="1730"/>
      <c r="Z71" s="1731"/>
      <c r="AA71" s="1730"/>
      <c r="AB71" s="1731"/>
      <c r="AC71" s="1730"/>
      <c r="AD71" s="1731"/>
      <c r="AE71" s="1730"/>
      <c r="AF71" s="1730"/>
      <c r="AG71" s="1730"/>
      <c r="AH71" s="1730"/>
      <c r="AI71" s="1731"/>
      <c r="AJ71" s="1731"/>
      <c r="AK71" s="1730"/>
    </row>
    <row r="72" spans="1:37" s="1721" customFormat="1" ht="18" customHeight="1" x14ac:dyDescent="0.3">
      <c r="A72" s="1707"/>
      <c r="B72" s="1707"/>
      <c r="C72" s="1707"/>
      <c r="D72" s="1707"/>
      <c r="E72" s="1707"/>
      <c r="F72" s="1707"/>
      <c r="G72" s="1707"/>
      <c r="H72" s="1727">
        <v>2016</v>
      </c>
      <c r="I72" s="1728" t="s">
        <v>866</v>
      </c>
      <c r="J72" s="1712">
        <f>J71+7</f>
        <v>44827</v>
      </c>
      <c r="K72" s="1712">
        <f t="shared" si="22"/>
        <v>45559</v>
      </c>
      <c r="L72" s="1946">
        <f t="shared" si="22"/>
        <v>45560</v>
      </c>
      <c r="M72" s="1712">
        <f t="shared" si="21"/>
        <v>45561</v>
      </c>
      <c r="N72" s="1712">
        <f t="shared" si="21"/>
        <v>45562</v>
      </c>
      <c r="O72" s="1738">
        <f t="shared" si="20"/>
        <v>45563</v>
      </c>
      <c r="P72" s="1738">
        <f t="shared" si="20"/>
        <v>45564</v>
      </c>
      <c r="Q72" s="1713" t="s">
        <v>870</v>
      </c>
      <c r="R72" s="1714"/>
      <c r="S72" s="1751"/>
      <c r="T72" s="1728" t="s">
        <v>866</v>
      </c>
      <c r="U72" s="1730"/>
      <c r="V72" s="1731"/>
      <c r="W72" s="1730"/>
      <c r="X72" s="1731"/>
      <c r="Y72" s="1730"/>
      <c r="Z72" s="1731"/>
      <c r="AA72" s="1730"/>
      <c r="AB72" s="1731"/>
      <c r="AC72" s="1730"/>
      <c r="AD72" s="1731"/>
      <c r="AE72" s="1730"/>
      <c r="AF72" s="1730"/>
      <c r="AG72" s="1730"/>
      <c r="AH72" s="1730"/>
      <c r="AI72" s="1731"/>
      <c r="AJ72" s="1731"/>
      <c r="AK72" s="1730"/>
    </row>
    <row r="73" spans="1:37" s="1721" customFormat="1" ht="18" customHeight="1" x14ac:dyDescent="0.3">
      <c r="A73" s="1707"/>
      <c r="B73" s="1707"/>
      <c r="C73" s="1707"/>
      <c r="D73" s="1707"/>
      <c r="E73" s="1707"/>
      <c r="F73" s="1707"/>
      <c r="G73" s="1707"/>
      <c r="H73" s="1727"/>
      <c r="I73" s="1728"/>
      <c r="J73" s="1756">
        <f>J72+7</f>
        <v>44834</v>
      </c>
      <c r="K73" s="1756"/>
      <c r="L73" s="1756"/>
      <c r="M73" s="1756"/>
      <c r="N73" s="1756"/>
      <c r="O73" s="1756"/>
      <c r="P73" s="1756"/>
      <c r="Q73" s="1713"/>
      <c r="R73" s="1714"/>
      <c r="S73" s="1751"/>
      <c r="T73" s="1728"/>
      <c r="U73" s="1730"/>
      <c r="V73" s="1731"/>
      <c r="W73" s="1730"/>
      <c r="X73" s="1731"/>
      <c r="Y73" s="1730"/>
      <c r="Z73" s="1731"/>
      <c r="AA73" s="1730"/>
      <c r="AB73" s="1731"/>
      <c r="AC73" s="1730"/>
      <c r="AD73" s="1731"/>
      <c r="AE73" s="1730"/>
      <c r="AF73" s="1730"/>
      <c r="AG73" s="1730"/>
      <c r="AH73" s="1730"/>
      <c r="AI73" s="1731"/>
      <c r="AJ73" s="1731"/>
      <c r="AK73" s="1730"/>
    </row>
    <row r="74" spans="1:37" s="1721" customFormat="1" ht="18" customHeight="1" x14ac:dyDescent="0.3">
      <c r="A74" s="1707"/>
      <c r="B74" s="1707"/>
      <c r="C74" s="1707"/>
      <c r="D74" s="1707"/>
      <c r="E74" s="1707"/>
      <c r="F74" s="1707"/>
      <c r="G74" s="1707"/>
      <c r="H74" s="1708">
        <f>$H$7</f>
        <v>2024</v>
      </c>
      <c r="I74" s="1709" t="s">
        <v>871</v>
      </c>
      <c r="J74" s="1712"/>
      <c r="K74" s="1712"/>
      <c r="L74" s="1712"/>
      <c r="M74" s="1712"/>
      <c r="N74" s="1712"/>
      <c r="O74" s="1745"/>
      <c r="P74" s="1745"/>
      <c r="Q74" s="1713"/>
      <c r="R74" s="1714"/>
      <c r="S74" s="1751"/>
      <c r="T74" s="1709" t="s">
        <v>871</v>
      </c>
      <c r="U74" s="1739">
        <v>11</v>
      </c>
      <c r="V74" s="1731"/>
      <c r="W74" s="1739">
        <v>9</v>
      </c>
      <c r="X74" s="1731"/>
      <c r="Y74" s="1739">
        <v>3</v>
      </c>
      <c r="Z74" s="1731"/>
      <c r="AA74" s="1739">
        <v>0</v>
      </c>
      <c r="AB74" s="1731"/>
      <c r="AC74" s="1739">
        <v>0</v>
      </c>
      <c r="AD74" s="1731"/>
      <c r="AE74" s="1739">
        <v>2</v>
      </c>
      <c r="AF74" s="1739">
        <v>3</v>
      </c>
      <c r="AG74" s="1739">
        <v>3</v>
      </c>
      <c r="AH74" s="1739">
        <v>3</v>
      </c>
      <c r="AI74" s="1731"/>
      <c r="AJ74" s="1731"/>
      <c r="AK74" s="1739">
        <v>5</v>
      </c>
    </row>
    <row r="75" spans="1:37" s="1721" customFormat="1" ht="18" customHeight="1" x14ac:dyDescent="0.3">
      <c r="A75" s="1707"/>
      <c r="B75" s="1707"/>
      <c r="C75" s="1707"/>
      <c r="D75" s="1707"/>
      <c r="E75" s="1707"/>
      <c r="F75" s="1707"/>
      <c r="G75" s="1707"/>
      <c r="H75" s="1727">
        <v>2016</v>
      </c>
      <c r="I75" s="1728" t="s">
        <v>872</v>
      </c>
      <c r="J75" s="1729">
        <f>J71+7</f>
        <v>44827</v>
      </c>
      <c r="K75" s="1729">
        <f>K71+7</f>
        <v>45559</v>
      </c>
      <c r="L75" s="1729">
        <f>L71+7</f>
        <v>45560</v>
      </c>
      <c r="M75" s="1712"/>
      <c r="N75" s="1712"/>
      <c r="O75" s="1729">
        <f>O71+7</f>
        <v>45563</v>
      </c>
      <c r="P75" s="1745"/>
      <c r="Q75" s="1713"/>
      <c r="R75" s="1714"/>
      <c r="S75" s="1751"/>
      <c r="T75" s="1728" t="s">
        <v>872</v>
      </c>
      <c r="U75" s="1730"/>
      <c r="V75" s="1731"/>
      <c r="W75" s="1730"/>
      <c r="X75" s="1731"/>
      <c r="Y75" s="1730"/>
      <c r="Z75" s="1731"/>
      <c r="AA75" s="1730"/>
      <c r="AB75" s="1731"/>
      <c r="AC75" s="1730"/>
      <c r="AD75" s="1731"/>
      <c r="AE75" s="1730"/>
      <c r="AF75" s="1730"/>
      <c r="AG75" s="1730"/>
      <c r="AH75" s="1730"/>
      <c r="AI75" s="1731"/>
      <c r="AJ75" s="1731"/>
      <c r="AK75" s="1730"/>
    </row>
    <row r="76" spans="1:37" s="1721" customFormat="1" ht="18" customHeight="1" x14ac:dyDescent="0.3">
      <c r="A76" s="1707"/>
      <c r="B76" s="1707"/>
      <c r="C76" s="1707"/>
      <c r="D76" s="1707"/>
      <c r="E76" s="1707"/>
      <c r="F76" s="1707"/>
      <c r="G76" s="1707"/>
      <c r="H76" s="1727">
        <v>2016</v>
      </c>
      <c r="I76" s="1728" t="s">
        <v>872</v>
      </c>
      <c r="J76" s="1729">
        <f t="shared" ref="J76:L80" si="23">J75+7</f>
        <v>44834</v>
      </c>
      <c r="K76" s="1712">
        <f t="shared" si="23"/>
        <v>45566</v>
      </c>
      <c r="L76" s="1946">
        <f t="shared" si="23"/>
        <v>45567</v>
      </c>
      <c r="M76" s="1712">
        <f>M72+7</f>
        <v>45568</v>
      </c>
      <c r="N76" s="1712">
        <f>N72+7</f>
        <v>45569</v>
      </c>
      <c r="O76" s="1745">
        <f>O75+7</f>
        <v>45570</v>
      </c>
      <c r="P76" s="1745">
        <f>P72+7</f>
        <v>45571</v>
      </c>
      <c r="Q76" s="1713" t="s">
        <v>873</v>
      </c>
      <c r="R76" s="1714"/>
      <c r="S76" s="1751"/>
      <c r="T76" s="1728" t="s">
        <v>872</v>
      </c>
      <c r="U76" s="1730"/>
      <c r="V76" s="1731"/>
      <c r="W76" s="1730"/>
      <c r="X76" s="1731"/>
      <c r="Y76" s="1730"/>
      <c r="Z76" s="1731"/>
      <c r="AA76" s="1730"/>
      <c r="AB76" s="1731"/>
      <c r="AC76" s="1730"/>
      <c r="AD76" s="1731"/>
      <c r="AE76" s="1730"/>
      <c r="AF76" s="1730"/>
      <c r="AG76" s="1730"/>
      <c r="AH76" s="1730"/>
      <c r="AI76" s="1731"/>
      <c r="AJ76" s="1731"/>
      <c r="AK76" s="1730"/>
    </row>
    <row r="77" spans="1:37" s="1721" customFormat="1" ht="18" customHeight="1" x14ac:dyDescent="0.3">
      <c r="A77" s="1707"/>
      <c r="B77" s="1707"/>
      <c r="C77" s="1707"/>
      <c r="D77" s="1707"/>
      <c r="E77" s="1707"/>
      <c r="F77" s="1707"/>
      <c r="G77" s="1707"/>
      <c r="H77" s="1727">
        <v>2016</v>
      </c>
      <c r="I77" s="1728" t="s">
        <v>872</v>
      </c>
      <c r="J77" s="1712">
        <f t="shared" si="23"/>
        <v>44841</v>
      </c>
      <c r="K77" s="1712">
        <f t="shared" si="23"/>
        <v>45573</v>
      </c>
      <c r="L77" s="1946">
        <f t="shared" si="23"/>
        <v>45574</v>
      </c>
      <c r="M77" s="1712">
        <f t="shared" ref="M77:N79" si="24">M76+7</f>
        <v>45575</v>
      </c>
      <c r="N77" s="1712">
        <f t="shared" si="24"/>
        <v>45576</v>
      </c>
      <c r="O77" s="1745">
        <f>O76+7</f>
        <v>45577</v>
      </c>
      <c r="P77" s="1745">
        <f>P76+7</f>
        <v>45578</v>
      </c>
      <c r="Q77" s="1713" t="s">
        <v>874</v>
      </c>
      <c r="R77" s="1714"/>
      <c r="S77" s="1751"/>
      <c r="T77" s="1728" t="s">
        <v>872</v>
      </c>
      <c r="U77" s="1730"/>
      <c r="V77" s="1731"/>
      <c r="W77" s="1730"/>
      <c r="X77" s="1731"/>
      <c r="Y77" s="1730"/>
      <c r="Z77" s="1731"/>
      <c r="AA77" s="1730"/>
      <c r="AB77" s="1731"/>
      <c r="AC77" s="1730"/>
      <c r="AD77" s="1731"/>
      <c r="AE77" s="1730"/>
      <c r="AF77" s="1730"/>
      <c r="AG77" s="1730"/>
      <c r="AH77" s="1730"/>
      <c r="AI77" s="1731"/>
      <c r="AJ77" s="1731"/>
      <c r="AK77" s="1730"/>
    </row>
    <row r="78" spans="1:37" s="1721" customFormat="1" ht="18" customHeight="1" x14ac:dyDescent="0.3">
      <c r="A78" s="1707"/>
      <c r="B78" s="1707"/>
      <c r="C78" s="1707"/>
      <c r="D78" s="1707"/>
      <c r="E78" s="1707"/>
      <c r="F78" s="1707"/>
      <c r="G78" s="1707"/>
      <c r="H78" s="1727">
        <v>2016</v>
      </c>
      <c r="I78" s="1728" t="s">
        <v>872</v>
      </c>
      <c r="J78" s="1712">
        <f t="shared" si="23"/>
        <v>44848</v>
      </c>
      <c r="K78" s="1712">
        <f t="shared" si="23"/>
        <v>45580</v>
      </c>
      <c r="L78" s="1946">
        <f t="shared" si="23"/>
        <v>45581</v>
      </c>
      <c r="M78" s="1712">
        <f t="shared" si="24"/>
        <v>45582</v>
      </c>
      <c r="N78" s="1712">
        <f t="shared" si="24"/>
        <v>45583</v>
      </c>
      <c r="O78" s="1745">
        <f>O77+7</f>
        <v>45584</v>
      </c>
      <c r="P78" s="1745">
        <f>P77+7</f>
        <v>45585</v>
      </c>
      <c r="Q78" s="1713" t="s">
        <v>875</v>
      </c>
      <c r="R78" s="1714"/>
      <c r="S78" s="1751"/>
      <c r="T78" s="1728" t="s">
        <v>872</v>
      </c>
      <c r="U78" s="1730"/>
      <c r="V78" s="1731"/>
      <c r="W78" s="1730"/>
      <c r="X78" s="1731"/>
      <c r="Y78" s="1730"/>
      <c r="Z78" s="1731"/>
      <c r="AA78" s="1730"/>
      <c r="AB78" s="1731"/>
      <c r="AC78" s="1730"/>
      <c r="AD78" s="1731"/>
      <c r="AE78" s="1730"/>
      <c r="AF78" s="1730"/>
      <c r="AG78" s="1730"/>
      <c r="AH78" s="1730"/>
      <c r="AI78" s="1731"/>
      <c r="AJ78" s="1731"/>
      <c r="AK78" s="1730"/>
    </row>
    <row r="79" spans="1:37" s="1721" customFormat="1" ht="18" customHeight="1" x14ac:dyDescent="0.3">
      <c r="A79" s="1707"/>
      <c r="B79" s="1707"/>
      <c r="C79" s="1707"/>
      <c r="D79" s="1707"/>
      <c r="E79" s="1707"/>
      <c r="F79" s="1707"/>
      <c r="G79" s="1707"/>
      <c r="H79" s="1727">
        <v>2016</v>
      </c>
      <c r="I79" s="1728" t="s">
        <v>872</v>
      </c>
      <c r="J79" s="1944">
        <f t="shared" si="23"/>
        <v>44855</v>
      </c>
      <c r="K79" s="1944">
        <f t="shared" si="23"/>
        <v>45587</v>
      </c>
      <c r="L79" s="1944">
        <f t="shared" si="23"/>
        <v>45588</v>
      </c>
      <c r="M79" s="1944">
        <f t="shared" si="24"/>
        <v>45589</v>
      </c>
      <c r="N79" s="1944">
        <f t="shared" si="24"/>
        <v>45590</v>
      </c>
      <c r="O79" s="1745">
        <f>O78+7</f>
        <v>45591</v>
      </c>
      <c r="P79" s="1745">
        <f>P78+7</f>
        <v>45592</v>
      </c>
      <c r="Q79" s="1713" t="s">
        <v>876</v>
      </c>
      <c r="R79" s="1714"/>
      <c r="S79" s="1751"/>
      <c r="T79" s="1728" t="s">
        <v>872</v>
      </c>
      <c r="U79" s="1730"/>
      <c r="V79" s="1731"/>
      <c r="W79" s="1730"/>
      <c r="X79" s="1731"/>
      <c r="Y79" s="1730"/>
      <c r="Z79" s="1731"/>
      <c r="AA79" s="1730"/>
      <c r="AB79" s="1731"/>
      <c r="AC79" s="1730"/>
      <c r="AD79" s="1731"/>
      <c r="AE79" s="1730"/>
      <c r="AF79" s="1730"/>
      <c r="AG79" s="1730"/>
      <c r="AH79" s="1730"/>
      <c r="AI79" s="1731"/>
      <c r="AJ79" s="1731"/>
      <c r="AK79" s="1730"/>
    </row>
    <row r="80" spans="1:37" s="1721" customFormat="1" ht="18" customHeight="1" x14ac:dyDescent="0.3">
      <c r="A80" s="1707"/>
      <c r="B80" s="1707"/>
      <c r="C80" s="1707"/>
      <c r="D80" s="1707"/>
      <c r="E80" s="1707"/>
      <c r="F80" s="1707"/>
      <c r="G80" s="1707"/>
      <c r="H80" s="1727">
        <v>2016</v>
      </c>
      <c r="I80" s="1728" t="s">
        <v>872</v>
      </c>
      <c r="J80" s="1944">
        <f t="shared" si="23"/>
        <v>44862</v>
      </c>
      <c r="K80" s="1944">
        <f t="shared" si="23"/>
        <v>45594</v>
      </c>
      <c r="L80" s="1944">
        <f t="shared" si="23"/>
        <v>45595</v>
      </c>
      <c r="M80" s="1944">
        <f>M79+7</f>
        <v>45596</v>
      </c>
      <c r="N80" s="1712"/>
      <c r="O80" s="1745"/>
      <c r="P80" s="1745"/>
      <c r="Q80" s="1713" t="s">
        <v>877</v>
      </c>
      <c r="R80" s="1714"/>
      <c r="S80" s="1751"/>
      <c r="T80" s="1728" t="s">
        <v>872</v>
      </c>
      <c r="U80" s="1730"/>
      <c r="V80" s="1731"/>
      <c r="W80" s="1730"/>
      <c r="X80" s="1731"/>
      <c r="Y80" s="1730"/>
      <c r="Z80" s="1731"/>
      <c r="AA80" s="1730"/>
      <c r="AB80" s="1731"/>
      <c r="AC80" s="1730"/>
      <c r="AD80" s="1731"/>
      <c r="AE80" s="1730"/>
      <c r="AF80" s="1730"/>
      <c r="AG80" s="1730"/>
      <c r="AH80" s="1730"/>
      <c r="AI80" s="1731"/>
      <c r="AJ80" s="1731"/>
      <c r="AK80" s="1730"/>
    </row>
    <row r="81" spans="1:139" s="1721" customFormat="1" ht="18" customHeight="1" x14ac:dyDescent="0.3">
      <c r="A81" s="1707"/>
      <c r="B81" s="1707"/>
      <c r="C81" s="1707"/>
      <c r="D81" s="1707"/>
      <c r="E81" s="1707"/>
      <c r="F81" s="1707"/>
      <c r="G81" s="1707"/>
      <c r="H81" s="1727"/>
      <c r="I81" s="1728"/>
      <c r="J81" s="1756"/>
      <c r="K81" s="1756"/>
      <c r="L81" s="1756"/>
      <c r="M81" s="1756"/>
      <c r="N81" s="1756"/>
      <c r="O81" s="1756"/>
      <c r="P81" s="1756"/>
      <c r="Q81" s="1713"/>
      <c r="R81" s="1714"/>
      <c r="S81" s="1751"/>
      <c r="T81" s="1728"/>
      <c r="U81" s="1730"/>
      <c r="V81" s="1731"/>
      <c r="W81" s="1730"/>
      <c r="X81" s="1731"/>
      <c r="Y81" s="1730"/>
      <c r="Z81" s="1731"/>
      <c r="AA81" s="1730"/>
      <c r="AB81" s="1731"/>
      <c r="AC81" s="1730"/>
      <c r="AD81" s="1731"/>
      <c r="AE81" s="1730"/>
      <c r="AF81" s="1730"/>
      <c r="AG81" s="1730"/>
      <c r="AH81" s="1730"/>
      <c r="AI81" s="1731"/>
      <c r="AJ81" s="1731"/>
      <c r="AK81" s="1730"/>
    </row>
    <row r="82" spans="1:139" s="1721" customFormat="1" ht="18" customHeight="1" x14ac:dyDescent="0.3">
      <c r="A82" s="1707"/>
      <c r="B82" s="1707"/>
      <c r="C82" s="1707"/>
      <c r="D82" s="1707"/>
      <c r="E82" s="1707"/>
      <c r="F82" s="1707"/>
      <c r="G82" s="1707"/>
      <c r="H82" s="1708">
        <f>$H$7</f>
        <v>2024</v>
      </c>
      <c r="I82" s="1709" t="s">
        <v>878</v>
      </c>
      <c r="J82" s="1712"/>
      <c r="K82" s="1712"/>
      <c r="L82" s="1712"/>
      <c r="M82" s="1729">
        <f>M78+7</f>
        <v>45589</v>
      </c>
      <c r="N82" s="1729">
        <f>N78+7</f>
        <v>45590</v>
      </c>
      <c r="O82" s="1729">
        <f>O78+7</f>
        <v>45591</v>
      </c>
      <c r="P82" s="1712"/>
      <c r="Q82" s="1713"/>
      <c r="R82" s="1714"/>
      <c r="S82" s="1751"/>
      <c r="T82" s="1709" t="s">
        <v>878</v>
      </c>
      <c r="U82" s="1739">
        <v>15</v>
      </c>
      <c r="V82" s="1731"/>
      <c r="W82" s="1739">
        <v>0</v>
      </c>
      <c r="X82" s="1731"/>
      <c r="Y82" s="1739">
        <v>4</v>
      </c>
      <c r="Z82" s="1731"/>
      <c r="AA82" s="1739">
        <v>2</v>
      </c>
      <c r="AB82" s="1731"/>
      <c r="AC82" s="1739">
        <v>0</v>
      </c>
      <c r="AD82" s="1731"/>
      <c r="AE82" s="1739">
        <v>3</v>
      </c>
      <c r="AF82" s="1739">
        <v>4</v>
      </c>
      <c r="AG82" s="1739">
        <v>4</v>
      </c>
      <c r="AH82" s="1739">
        <v>4</v>
      </c>
      <c r="AI82" s="1731"/>
      <c r="AJ82" s="1731"/>
      <c r="AK82" s="1739">
        <v>4</v>
      </c>
    </row>
    <row r="83" spans="1:139" s="1721" customFormat="1" ht="18" customHeight="1" x14ac:dyDescent="0.3">
      <c r="A83" s="1707"/>
      <c r="B83" s="1707"/>
      <c r="C83" s="1707"/>
      <c r="D83" s="1707"/>
      <c r="E83" s="1707"/>
      <c r="F83" s="1707"/>
      <c r="G83" s="1707"/>
      <c r="H83" s="1727">
        <v>2016</v>
      </c>
      <c r="I83" s="1728" t="s">
        <v>879</v>
      </c>
      <c r="K83" s="1780">
        <f>K79+7</f>
        <v>45594</v>
      </c>
      <c r="L83" s="1780">
        <f>L79+7</f>
        <v>45595</v>
      </c>
      <c r="M83" s="1729">
        <f t="shared" ref="M83:O87" si="25">M82+7</f>
        <v>45596</v>
      </c>
      <c r="N83" s="1945">
        <f t="shared" si="25"/>
        <v>45597</v>
      </c>
      <c r="O83" s="1745">
        <f t="shared" si="25"/>
        <v>45598</v>
      </c>
      <c r="P83" s="1745">
        <f>P79+7</f>
        <v>45599</v>
      </c>
      <c r="Q83" s="1713"/>
      <c r="R83" s="1714"/>
      <c r="S83" s="1751"/>
      <c r="T83" s="1728" t="s">
        <v>879</v>
      </c>
      <c r="U83" s="1730"/>
      <c r="V83" s="1731"/>
      <c r="W83" s="1730"/>
      <c r="X83" s="1731"/>
      <c r="Y83" s="1730"/>
      <c r="Z83" s="1731"/>
      <c r="AA83" s="1730"/>
      <c r="AB83" s="1731"/>
      <c r="AC83" s="1730"/>
      <c r="AD83" s="1731"/>
      <c r="AE83" s="1730"/>
      <c r="AF83" s="1730"/>
      <c r="AG83" s="1730"/>
      <c r="AH83" s="1730"/>
      <c r="AI83" s="1731"/>
      <c r="AJ83" s="1731"/>
      <c r="AK83" s="1730"/>
    </row>
    <row r="84" spans="1:139" s="1721" customFormat="1" ht="18" customHeight="1" x14ac:dyDescent="0.3">
      <c r="A84" s="1707"/>
      <c r="B84" s="1707"/>
      <c r="C84" s="1707"/>
      <c r="D84" s="1707"/>
      <c r="E84" s="1707"/>
      <c r="F84" s="1707"/>
      <c r="G84" s="1707"/>
      <c r="H84" s="1727">
        <v>2016</v>
      </c>
      <c r="I84" s="1728" t="s">
        <v>879</v>
      </c>
      <c r="J84" s="1712">
        <f>J80+7</f>
        <v>44869</v>
      </c>
      <c r="K84" s="1712">
        <f t="shared" ref="K84:L87" si="26">K83+7</f>
        <v>45601</v>
      </c>
      <c r="L84" s="1946">
        <f t="shared" si="26"/>
        <v>45602</v>
      </c>
      <c r="M84" s="1712">
        <f t="shared" si="25"/>
        <v>45603</v>
      </c>
      <c r="N84" s="1712">
        <f t="shared" si="25"/>
        <v>45604</v>
      </c>
      <c r="O84" s="1745">
        <f t="shared" si="25"/>
        <v>45605</v>
      </c>
      <c r="P84" s="1745">
        <f>P83+7</f>
        <v>45606</v>
      </c>
      <c r="Q84" s="1713" t="s">
        <v>880</v>
      </c>
      <c r="R84" s="1714"/>
      <c r="S84" s="1751"/>
      <c r="T84" s="1728" t="s">
        <v>879</v>
      </c>
      <c r="U84" s="1730"/>
      <c r="V84" s="1731"/>
      <c r="W84" s="1730"/>
      <c r="X84" s="1731"/>
      <c r="Y84" s="1730"/>
      <c r="Z84" s="1731"/>
      <c r="AA84" s="1730"/>
      <c r="AB84" s="1731"/>
      <c r="AC84" s="1730"/>
      <c r="AD84" s="1731"/>
      <c r="AE84" s="1730"/>
      <c r="AF84" s="1730"/>
      <c r="AG84" s="1730"/>
      <c r="AH84" s="1730"/>
      <c r="AI84" s="1731"/>
      <c r="AJ84" s="1731"/>
      <c r="AK84" s="1730"/>
    </row>
    <row r="85" spans="1:139" s="1721" customFormat="1" ht="18" customHeight="1" x14ac:dyDescent="0.3">
      <c r="A85" s="1707"/>
      <c r="B85" s="1707"/>
      <c r="C85" s="1707"/>
      <c r="D85" s="1707"/>
      <c r="E85" s="1707"/>
      <c r="F85" s="1707"/>
      <c r="G85" s="1707"/>
      <c r="H85" s="1727">
        <v>2016</v>
      </c>
      <c r="I85" s="1728" t="s">
        <v>879</v>
      </c>
      <c r="J85" s="1945">
        <f>J84+7</f>
        <v>44876</v>
      </c>
      <c r="K85" s="1712">
        <f t="shared" si="26"/>
        <v>45608</v>
      </c>
      <c r="L85" s="1946">
        <f t="shared" si="26"/>
        <v>45609</v>
      </c>
      <c r="M85" s="1712">
        <f t="shared" si="25"/>
        <v>45610</v>
      </c>
      <c r="N85" s="1712">
        <f t="shared" si="25"/>
        <v>45611</v>
      </c>
      <c r="O85" s="1745">
        <f t="shared" si="25"/>
        <v>45612</v>
      </c>
      <c r="P85" s="1745">
        <f>P84+7</f>
        <v>45613</v>
      </c>
      <c r="Q85" s="1713" t="s">
        <v>881</v>
      </c>
      <c r="R85" s="1714"/>
      <c r="S85" s="1751"/>
      <c r="T85" s="1728" t="s">
        <v>879</v>
      </c>
      <c r="U85" s="1730"/>
      <c r="V85" s="1731"/>
      <c r="W85" s="1730"/>
      <c r="X85" s="1731"/>
      <c r="Y85" s="1730"/>
      <c r="Z85" s="1731"/>
      <c r="AA85" s="1730"/>
      <c r="AB85" s="1731"/>
      <c r="AC85" s="1730"/>
      <c r="AD85" s="1731"/>
      <c r="AE85" s="1730"/>
      <c r="AF85" s="1730"/>
      <c r="AG85" s="1730"/>
      <c r="AH85" s="1730"/>
      <c r="AI85" s="1731"/>
      <c r="AJ85" s="1731"/>
      <c r="AK85" s="1730"/>
    </row>
    <row r="86" spans="1:139" s="1721" customFormat="1" ht="18" customHeight="1" x14ac:dyDescent="0.3">
      <c r="A86" s="1707"/>
      <c r="B86" s="1707"/>
      <c r="C86" s="1707"/>
      <c r="D86" s="1707"/>
      <c r="E86" s="1707"/>
      <c r="F86" s="1707"/>
      <c r="G86" s="1707"/>
      <c r="H86" s="1727">
        <v>2016</v>
      </c>
      <c r="I86" s="1728" t="s">
        <v>879</v>
      </c>
      <c r="J86" s="1712">
        <f>J85+7</f>
        <v>44883</v>
      </c>
      <c r="K86" s="1712">
        <f t="shared" si="26"/>
        <v>45615</v>
      </c>
      <c r="L86" s="1946">
        <f t="shared" si="26"/>
        <v>45616</v>
      </c>
      <c r="M86" s="1712">
        <f t="shared" si="25"/>
        <v>45617</v>
      </c>
      <c r="N86" s="1712">
        <f t="shared" si="25"/>
        <v>45618</v>
      </c>
      <c r="O86" s="1745">
        <f t="shared" si="25"/>
        <v>45619</v>
      </c>
      <c r="P86" s="1745">
        <f>P85+7</f>
        <v>45620</v>
      </c>
      <c r="Q86" s="1713" t="s">
        <v>882</v>
      </c>
      <c r="R86" s="1714"/>
      <c r="S86" s="1751"/>
      <c r="T86" s="1728" t="s">
        <v>879</v>
      </c>
      <c r="U86" s="1730"/>
      <c r="V86" s="1731"/>
      <c r="W86" s="1730"/>
      <c r="X86" s="1731"/>
      <c r="Y86" s="1730"/>
      <c r="Z86" s="1731"/>
      <c r="AA86" s="1730"/>
      <c r="AB86" s="1731"/>
      <c r="AC86" s="1730"/>
      <c r="AD86" s="1731"/>
      <c r="AE86" s="1730"/>
      <c r="AF86" s="1730"/>
      <c r="AG86" s="1730"/>
      <c r="AH86" s="1730"/>
      <c r="AI86" s="1731"/>
      <c r="AJ86" s="1731"/>
      <c r="AK86" s="1730"/>
    </row>
    <row r="87" spans="1:139" s="1721" customFormat="1" ht="18" customHeight="1" x14ac:dyDescent="0.3">
      <c r="A87" s="1707"/>
      <c r="B87" s="1707"/>
      <c r="C87" s="1707"/>
      <c r="D87" s="1707"/>
      <c r="E87" s="1707"/>
      <c r="F87" s="1707"/>
      <c r="G87" s="1707"/>
      <c r="H87" s="1727">
        <v>2016</v>
      </c>
      <c r="I87" s="1728" t="s">
        <v>879</v>
      </c>
      <c r="J87" s="1712">
        <f>J86+7</f>
        <v>44890</v>
      </c>
      <c r="K87" s="1712">
        <f t="shared" si="26"/>
        <v>45622</v>
      </c>
      <c r="L87" s="1946">
        <f t="shared" si="26"/>
        <v>45623</v>
      </c>
      <c r="M87" s="1712">
        <f t="shared" si="25"/>
        <v>45624</v>
      </c>
      <c r="N87" s="1712">
        <f t="shared" si="25"/>
        <v>45625</v>
      </c>
      <c r="O87" s="1745">
        <f t="shared" si="25"/>
        <v>45626</v>
      </c>
      <c r="P87" s="1712"/>
      <c r="Q87" s="1713" t="s">
        <v>883</v>
      </c>
      <c r="R87" s="1714"/>
      <c r="S87" s="1751"/>
      <c r="T87" s="1728" t="s">
        <v>879</v>
      </c>
      <c r="U87" s="1730"/>
      <c r="V87" s="1731"/>
      <c r="W87" s="1730"/>
      <c r="X87" s="1731"/>
      <c r="Y87" s="1730"/>
      <c r="Z87" s="1731"/>
      <c r="AA87" s="1730"/>
      <c r="AB87" s="1731"/>
      <c r="AC87" s="1730"/>
      <c r="AD87" s="1731"/>
      <c r="AE87" s="1730"/>
      <c r="AF87" s="1730"/>
      <c r="AG87" s="1730"/>
      <c r="AH87" s="1730"/>
      <c r="AI87" s="1731"/>
      <c r="AJ87" s="1731"/>
      <c r="AK87" s="1730"/>
    </row>
    <row r="88" spans="1:139" s="1790" customFormat="1" ht="18" customHeight="1" x14ac:dyDescent="0.3">
      <c r="A88" s="1707"/>
      <c r="B88" s="1707"/>
      <c r="C88" s="1707"/>
      <c r="D88" s="1707"/>
      <c r="E88" s="1707"/>
      <c r="F88" s="1707"/>
      <c r="G88" s="1707"/>
      <c r="H88" s="1727"/>
      <c r="I88" s="1787"/>
      <c r="J88" s="1756"/>
      <c r="K88" s="1756"/>
      <c r="L88" s="1756"/>
      <c r="M88" s="1756"/>
      <c r="N88" s="1756"/>
      <c r="O88" s="1756"/>
      <c r="P88" s="1756"/>
      <c r="Q88" s="1788"/>
      <c r="R88" s="1789"/>
      <c r="S88" s="1751"/>
      <c r="T88" s="1728"/>
      <c r="U88" s="1730"/>
      <c r="V88" s="1731"/>
      <c r="W88" s="1730"/>
      <c r="X88" s="1731"/>
      <c r="Y88" s="1730"/>
      <c r="Z88" s="1731"/>
      <c r="AA88" s="1730"/>
      <c r="AB88" s="1731"/>
      <c r="AC88" s="1730"/>
      <c r="AD88" s="1731"/>
      <c r="AE88" s="1730"/>
      <c r="AF88" s="1730"/>
      <c r="AG88" s="1730"/>
      <c r="AH88" s="1730"/>
      <c r="AI88" s="1731"/>
      <c r="AJ88" s="1731"/>
      <c r="AK88" s="1730"/>
      <c r="AL88" s="1721"/>
      <c r="AU88" s="1721"/>
      <c r="AV88" s="1721"/>
      <c r="AW88" s="1721"/>
      <c r="AX88" s="1721"/>
      <c r="AY88" s="1721"/>
      <c r="AZ88" s="1721"/>
      <c r="BA88" s="1721"/>
      <c r="BB88" s="1721"/>
      <c r="BC88" s="1721"/>
      <c r="BD88" s="1721"/>
      <c r="BE88" s="1721"/>
      <c r="BF88" s="1721"/>
      <c r="BG88" s="1721"/>
      <c r="BH88" s="1721"/>
      <c r="BI88" s="1721"/>
      <c r="BJ88" s="1721"/>
      <c r="BK88" s="1721"/>
      <c r="BL88" s="1721"/>
      <c r="BM88" s="1721"/>
      <c r="BN88" s="1721"/>
      <c r="BO88" s="1721"/>
      <c r="BP88" s="1721"/>
      <c r="BQ88" s="1721"/>
      <c r="BR88" s="1721"/>
      <c r="BS88" s="1721"/>
      <c r="BT88" s="1721"/>
      <c r="BU88" s="1721"/>
      <c r="BV88" s="1721"/>
      <c r="BW88" s="1721"/>
      <c r="BX88" s="1721"/>
      <c r="BY88" s="1721"/>
      <c r="BZ88" s="1721"/>
      <c r="CA88" s="1721"/>
      <c r="CB88" s="1721"/>
      <c r="CC88" s="1721"/>
      <c r="CD88" s="1721"/>
      <c r="CE88" s="1721"/>
      <c r="CF88" s="1721"/>
      <c r="CG88" s="1721"/>
      <c r="CH88" s="1721"/>
      <c r="CI88" s="1721"/>
      <c r="CJ88" s="1721"/>
      <c r="CK88" s="1721"/>
      <c r="CL88" s="1721"/>
      <c r="CM88" s="1721"/>
      <c r="CN88" s="1721"/>
      <c r="CO88" s="1721"/>
      <c r="CP88" s="1721"/>
      <c r="CQ88" s="1721"/>
      <c r="CR88" s="1721"/>
      <c r="CS88" s="1721"/>
      <c r="CT88" s="1721"/>
      <c r="CU88" s="1721"/>
      <c r="CV88" s="1721"/>
      <c r="CW88" s="1721"/>
      <c r="CX88" s="1721"/>
      <c r="CY88" s="1721"/>
      <c r="CZ88" s="1721"/>
      <c r="DA88" s="1721"/>
      <c r="DB88" s="1721"/>
      <c r="DC88" s="1721"/>
      <c r="DD88" s="1721"/>
      <c r="DE88" s="1721"/>
      <c r="DF88" s="1721"/>
      <c r="DG88" s="1721"/>
      <c r="DH88" s="1721"/>
      <c r="DI88" s="1721"/>
      <c r="DJ88" s="1721"/>
      <c r="DK88" s="1721"/>
      <c r="DL88" s="1721"/>
      <c r="DM88" s="1721"/>
      <c r="DN88" s="1721"/>
      <c r="DO88" s="1721"/>
      <c r="DP88" s="1721"/>
      <c r="DQ88" s="1721"/>
      <c r="DR88" s="1721"/>
      <c r="DS88" s="1721"/>
      <c r="DT88" s="1721"/>
      <c r="DU88" s="1721"/>
      <c r="DV88" s="1721"/>
      <c r="DW88" s="1721"/>
      <c r="DX88" s="1721"/>
      <c r="DY88" s="1721"/>
      <c r="DZ88" s="1721"/>
      <c r="EA88" s="1721"/>
      <c r="EB88" s="1721"/>
      <c r="EC88" s="1721"/>
      <c r="ED88" s="1721"/>
      <c r="EE88" s="1721"/>
      <c r="EF88" s="1721"/>
      <c r="EG88" s="1721"/>
      <c r="EH88" s="1721"/>
      <c r="EI88" s="1721"/>
    </row>
    <row r="89" spans="1:139" s="1721" customFormat="1" ht="18" customHeight="1" x14ac:dyDescent="0.3">
      <c r="A89" s="1707"/>
      <c r="B89" s="1791" t="s">
        <v>884</v>
      </c>
      <c r="C89" s="1707"/>
      <c r="D89" s="1707"/>
      <c r="E89" s="1707"/>
      <c r="F89" s="1707"/>
      <c r="G89" s="1707"/>
      <c r="H89" s="1708">
        <f>$H$7</f>
        <v>2024</v>
      </c>
      <c r="I89" s="1792" t="s">
        <v>885</v>
      </c>
      <c r="J89" s="1712"/>
      <c r="K89" s="1712"/>
      <c r="L89" s="1712"/>
      <c r="M89" s="1712"/>
      <c r="N89" s="1712"/>
      <c r="O89" s="1729">
        <f>O85+7</f>
        <v>45619</v>
      </c>
      <c r="P89" s="1729">
        <f>P85+7</f>
        <v>45620</v>
      </c>
      <c r="Q89" s="1784" t="s">
        <v>883</v>
      </c>
      <c r="R89" s="1714"/>
      <c r="S89" s="1751"/>
      <c r="T89" s="1792" t="s">
        <v>885</v>
      </c>
      <c r="U89" s="1739">
        <v>12</v>
      </c>
      <c r="V89" s="1731"/>
      <c r="W89" s="1739">
        <v>6</v>
      </c>
      <c r="X89" s="1731"/>
      <c r="Y89" s="1739">
        <v>3</v>
      </c>
      <c r="Z89" s="1731"/>
      <c r="AA89" s="1739">
        <v>1</v>
      </c>
      <c r="AB89" s="1731"/>
      <c r="AC89" s="1739">
        <v>0</v>
      </c>
      <c r="AD89" s="1731"/>
      <c r="AE89" s="1739">
        <v>3</v>
      </c>
      <c r="AF89" s="1739">
        <v>3</v>
      </c>
      <c r="AG89" s="1739">
        <v>3</v>
      </c>
      <c r="AH89" s="1739">
        <v>3</v>
      </c>
      <c r="AI89" s="1731"/>
      <c r="AJ89" s="1731"/>
      <c r="AK89" s="1739">
        <v>3</v>
      </c>
    </row>
    <row r="90" spans="1:139" s="1721" customFormat="1" ht="18" customHeight="1" x14ac:dyDescent="0.3">
      <c r="A90" s="1707"/>
      <c r="B90" s="1793" t="s">
        <v>780</v>
      </c>
      <c r="C90" s="1794"/>
      <c r="D90" s="1795"/>
      <c r="E90" s="1707"/>
      <c r="F90" s="1707"/>
      <c r="G90" s="1707"/>
      <c r="H90" s="1727">
        <v>2016</v>
      </c>
      <c r="I90" s="1728" t="s">
        <v>886</v>
      </c>
      <c r="J90" s="1729">
        <f>J86+7</f>
        <v>44890</v>
      </c>
      <c r="K90" s="1712"/>
      <c r="L90" s="1712"/>
      <c r="M90" s="1729">
        <f>M86+7</f>
        <v>45624</v>
      </c>
      <c r="N90" s="1729">
        <f>N86+7</f>
        <v>45625</v>
      </c>
      <c r="O90" s="1729">
        <f t="shared" ref="O90:P94" si="27">O89+7</f>
        <v>45626</v>
      </c>
      <c r="P90" s="1745">
        <f t="shared" si="27"/>
        <v>45627</v>
      </c>
      <c r="Q90" s="1713"/>
      <c r="R90" s="1714"/>
      <c r="S90" s="1751"/>
      <c r="T90" s="1728" t="s">
        <v>886</v>
      </c>
      <c r="U90" s="1730"/>
      <c r="V90" s="1731"/>
      <c r="W90" s="1730"/>
      <c r="X90" s="1731"/>
      <c r="Y90" s="1730"/>
      <c r="Z90" s="1731"/>
      <c r="AA90" s="1730"/>
      <c r="AB90" s="1731"/>
      <c r="AC90" s="1730"/>
      <c r="AD90" s="1731"/>
      <c r="AE90" s="1730"/>
      <c r="AF90" s="1730"/>
      <c r="AG90" s="1730"/>
      <c r="AH90" s="1730"/>
      <c r="AI90" s="1731"/>
      <c r="AJ90" s="1731"/>
      <c r="AK90" s="1730"/>
    </row>
    <row r="91" spans="1:139" s="1721" customFormat="1" ht="18" customHeight="1" x14ac:dyDescent="0.3">
      <c r="A91" s="1707"/>
      <c r="B91" s="1793" t="s">
        <v>779</v>
      </c>
      <c r="C91" s="1794"/>
      <c r="D91" s="1796"/>
      <c r="E91" s="1707"/>
      <c r="F91" s="1707"/>
      <c r="G91" s="1707"/>
      <c r="H91" s="1727">
        <v>2016</v>
      </c>
      <c r="I91" s="1728" t="s">
        <v>886</v>
      </c>
      <c r="J91" s="1712">
        <f>J90+7</f>
        <v>44897</v>
      </c>
      <c r="K91" s="1712">
        <f>K87+7</f>
        <v>45629</v>
      </c>
      <c r="L91" s="1946">
        <f>L87+7</f>
        <v>45630</v>
      </c>
      <c r="M91" s="1712">
        <f t="shared" ref="M91:N94" si="28">M90+7</f>
        <v>45631</v>
      </c>
      <c r="N91" s="1712">
        <f t="shared" si="28"/>
        <v>45632</v>
      </c>
      <c r="O91" s="1745">
        <f t="shared" si="27"/>
        <v>45633</v>
      </c>
      <c r="P91" s="1745">
        <f t="shared" si="27"/>
        <v>45634</v>
      </c>
      <c r="Q91" s="1713" t="s">
        <v>887</v>
      </c>
      <c r="R91" s="1714"/>
      <c r="S91" s="1751"/>
      <c r="U91" s="1730"/>
      <c r="V91" s="1731"/>
      <c r="W91" s="1730"/>
      <c r="X91" s="1731"/>
      <c r="Y91" s="1730"/>
      <c r="Z91" s="1731"/>
      <c r="AA91" s="1730"/>
      <c r="AB91" s="1731"/>
      <c r="AC91" s="1730"/>
      <c r="AD91" s="1731"/>
      <c r="AE91" s="1730"/>
      <c r="AF91" s="1730"/>
      <c r="AG91" s="1730"/>
      <c r="AH91" s="1730"/>
      <c r="AI91" s="1731"/>
      <c r="AJ91" s="1731"/>
      <c r="AK91" s="1730"/>
    </row>
    <row r="92" spans="1:139" s="1721" customFormat="1" ht="18" customHeight="1" x14ac:dyDescent="0.3">
      <c r="A92" s="1707"/>
      <c r="B92" s="1793" t="s">
        <v>889</v>
      </c>
      <c r="C92" s="1794"/>
      <c r="D92" s="1797"/>
      <c r="E92" s="1707"/>
      <c r="F92" s="1707"/>
      <c r="G92" s="1707"/>
      <c r="H92" s="1727">
        <v>2016</v>
      </c>
      <c r="I92" s="1728" t="s">
        <v>886</v>
      </c>
      <c r="J92" s="1712">
        <f>J91+7</f>
        <v>44904</v>
      </c>
      <c r="K92" s="1712">
        <f t="shared" ref="K92:L94" si="29">K91+7</f>
        <v>45636</v>
      </c>
      <c r="L92" s="1946">
        <f t="shared" si="29"/>
        <v>45637</v>
      </c>
      <c r="M92" s="1712">
        <f t="shared" si="28"/>
        <v>45638</v>
      </c>
      <c r="N92" s="1712">
        <f t="shared" si="28"/>
        <v>45639</v>
      </c>
      <c r="O92" s="1745">
        <f t="shared" si="27"/>
        <v>45640</v>
      </c>
      <c r="P92" s="1745">
        <f t="shared" si="27"/>
        <v>45641</v>
      </c>
      <c r="Q92" s="1713" t="s">
        <v>888</v>
      </c>
      <c r="R92" s="1714"/>
      <c r="S92" s="1751"/>
      <c r="U92" s="1730"/>
      <c r="V92" s="1731"/>
      <c r="W92" s="1730"/>
      <c r="X92" s="1731"/>
      <c r="Y92" s="1730"/>
      <c r="Z92" s="1731"/>
      <c r="AA92" s="1730"/>
      <c r="AB92" s="1731"/>
      <c r="AC92" s="1730"/>
      <c r="AD92" s="1731"/>
      <c r="AE92" s="1730"/>
      <c r="AF92" s="1730"/>
      <c r="AG92" s="1730"/>
      <c r="AH92" s="1730"/>
      <c r="AI92" s="1731"/>
      <c r="AJ92" s="1731"/>
      <c r="AK92" s="1730"/>
    </row>
    <row r="93" spans="1:139" s="1721" customFormat="1" ht="18" customHeight="1" x14ac:dyDescent="0.3">
      <c r="A93" s="1707"/>
      <c r="B93" s="1793" t="s">
        <v>891</v>
      </c>
      <c r="C93" s="1794"/>
      <c r="D93" s="1800"/>
      <c r="E93" s="1707"/>
      <c r="F93" s="1707"/>
      <c r="G93" s="1707"/>
      <c r="H93" s="1727">
        <v>2016</v>
      </c>
      <c r="I93" s="1728" t="s">
        <v>886</v>
      </c>
      <c r="J93" s="1712">
        <f>J92+7</f>
        <v>44911</v>
      </c>
      <c r="K93" s="1712">
        <f t="shared" si="29"/>
        <v>45643</v>
      </c>
      <c r="L93" s="1946">
        <f t="shared" si="29"/>
        <v>45644</v>
      </c>
      <c r="M93" s="1712">
        <f t="shared" si="28"/>
        <v>45645</v>
      </c>
      <c r="N93" s="1712">
        <f t="shared" si="28"/>
        <v>45646</v>
      </c>
      <c r="O93" s="1745">
        <f t="shared" si="27"/>
        <v>45647</v>
      </c>
      <c r="P93" s="1745">
        <f t="shared" si="27"/>
        <v>45648</v>
      </c>
      <c r="Q93" s="1713" t="s">
        <v>890</v>
      </c>
      <c r="R93" s="1714"/>
      <c r="S93" s="1751"/>
      <c r="U93" s="1798"/>
      <c r="V93" s="1799"/>
      <c r="W93" s="1798"/>
      <c r="X93" s="1799"/>
      <c r="Y93" s="1798"/>
      <c r="Z93" s="1799"/>
      <c r="AA93" s="1798"/>
      <c r="AB93" s="1799"/>
      <c r="AC93" s="1798"/>
      <c r="AD93" s="1799"/>
      <c r="AE93" s="1798"/>
      <c r="AF93" s="1798"/>
      <c r="AG93" s="1798"/>
      <c r="AH93" s="1798"/>
      <c r="AI93" s="1799"/>
      <c r="AJ93" s="1799"/>
      <c r="AK93" s="1798"/>
    </row>
    <row r="94" spans="1:139" ht="18" customHeight="1" x14ac:dyDescent="0.3">
      <c r="A94" s="1659"/>
      <c r="B94" s="1659"/>
      <c r="C94" s="1659"/>
      <c r="D94" s="1659"/>
      <c r="E94" s="1659"/>
      <c r="F94" s="1659"/>
      <c r="G94" s="1659"/>
      <c r="H94" s="1727">
        <v>2016</v>
      </c>
      <c r="J94" s="1942">
        <f>J93+7</f>
        <v>44918</v>
      </c>
      <c r="K94" s="1942">
        <f t="shared" si="29"/>
        <v>45650</v>
      </c>
      <c r="L94" s="1945">
        <f t="shared" si="29"/>
        <v>45651</v>
      </c>
      <c r="M94" s="1944">
        <f t="shared" si="28"/>
        <v>45652</v>
      </c>
      <c r="N94" s="1944">
        <f t="shared" si="28"/>
        <v>45653</v>
      </c>
      <c r="O94" s="1745">
        <f t="shared" si="27"/>
        <v>45654</v>
      </c>
      <c r="P94" s="1745">
        <f t="shared" si="27"/>
        <v>45655</v>
      </c>
      <c r="Q94" s="1713" t="s">
        <v>892</v>
      </c>
      <c r="R94" s="1714"/>
      <c r="AK94" s="1801"/>
    </row>
    <row r="95" spans="1:139" ht="18" customHeight="1" x14ac:dyDescent="0.3">
      <c r="A95" s="1659"/>
      <c r="B95" s="1659"/>
      <c r="C95" s="1659"/>
      <c r="D95" s="1659"/>
      <c r="E95" s="1659"/>
      <c r="F95" s="1659"/>
      <c r="G95" s="1659"/>
      <c r="H95" s="1802"/>
      <c r="I95" s="1700"/>
      <c r="J95" s="1943">
        <f>J94+7</f>
        <v>44925</v>
      </c>
      <c r="K95" s="1943">
        <f>K94+7</f>
        <v>45657</v>
      </c>
      <c r="L95" s="1756"/>
      <c r="M95" s="1756"/>
      <c r="N95" s="1756"/>
      <c r="O95" s="1803"/>
      <c r="P95" s="1700"/>
      <c r="Q95" s="1804"/>
      <c r="R95" s="1714"/>
      <c r="AK95" s="1801"/>
    </row>
    <row r="96" spans="1:139" ht="15.75" customHeight="1" x14ac:dyDescent="0.3">
      <c r="A96" s="1659"/>
      <c r="B96" s="1659"/>
      <c r="C96" s="1659"/>
      <c r="D96" s="1659"/>
      <c r="E96" s="1659"/>
      <c r="F96" s="1659"/>
      <c r="G96" s="1659"/>
      <c r="H96" s="1659"/>
      <c r="I96" s="1659"/>
      <c r="J96" s="1660"/>
      <c r="K96" s="1660"/>
      <c r="L96" s="1660"/>
      <c r="M96" s="1660"/>
      <c r="N96" s="1660"/>
      <c r="O96" s="1660"/>
      <c r="P96" s="1659"/>
      <c r="Q96" s="1659"/>
      <c r="R96" s="1659"/>
      <c r="AK96" s="1801"/>
    </row>
    <row r="97" spans="1:37" ht="15.75" customHeight="1" x14ac:dyDescent="0.3">
      <c r="A97" s="1659"/>
      <c r="B97" s="1659"/>
      <c r="C97" s="1659"/>
      <c r="D97" s="1659"/>
      <c r="E97" s="1659"/>
      <c r="F97" s="1659"/>
      <c r="G97" s="1659"/>
      <c r="H97" s="1659"/>
      <c r="I97" s="1659"/>
      <c r="J97" s="1660"/>
      <c r="K97" s="1660"/>
      <c r="L97" s="1660"/>
      <c r="M97" s="1660"/>
      <c r="N97" s="1660"/>
      <c r="O97" s="1660"/>
      <c r="P97" s="1659"/>
      <c r="Q97" s="1659"/>
      <c r="R97" s="1659"/>
      <c r="AK97" s="1801"/>
    </row>
    <row r="98" spans="1:37" hidden="1" outlineLevel="1" x14ac:dyDescent="0.3">
      <c r="G98" s="2267" t="s">
        <v>893</v>
      </c>
      <c r="H98" s="2268"/>
      <c r="I98" s="2269" t="s">
        <v>14</v>
      </c>
      <c r="J98" s="1805" t="s">
        <v>768</v>
      </c>
      <c r="K98" s="1805" t="s">
        <v>894</v>
      </c>
      <c r="L98" s="1805" t="s">
        <v>770</v>
      </c>
      <c r="M98" s="1805" t="s">
        <v>255</v>
      </c>
      <c r="N98" s="1805" t="s">
        <v>771</v>
      </c>
      <c r="O98" s="1806"/>
      <c r="P98" s="1807"/>
      <c r="Q98" s="1808"/>
      <c r="T98" s="1809"/>
      <c r="U98" s="1810"/>
      <c r="V98" s="1810"/>
      <c r="W98" s="1810"/>
      <c r="X98" s="1810"/>
      <c r="Y98" s="1810"/>
      <c r="Z98" s="1810"/>
      <c r="AA98" s="1810"/>
      <c r="AB98" s="1810"/>
      <c r="AC98" s="1810"/>
      <c r="AD98" s="1810" t="s">
        <v>247</v>
      </c>
      <c r="AE98" s="1810"/>
      <c r="AF98" s="1810"/>
      <c r="AG98" s="1810"/>
      <c r="AH98" s="1810"/>
      <c r="AI98" s="1810"/>
      <c r="AJ98" s="1810"/>
      <c r="AK98" s="1811"/>
    </row>
    <row r="99" spans="1:37" hidden="1" outlineLevel="1" x14ac:dyDescent="0.3">
      <c r="G99" s="2267"/>
      <c r="H99" s="2268"/>
      <c r="I99" s="2270"/>
      <c r="J99" s="1812">
        <v>53</v>
      </c>
      <c r="K99" s="1812">
        <v>53</v>
      </c>
      <c r="L99" s="1812">
        <v>52</v>
      </c>
      <c r="M99" s="1812">
        <v>54</v>
      </c>
      <c r="N99" s="1812">
        <v>52</v>
      </c>
      <c r="O99" s="1813"/>
      <c r="P99" s="1814"/>
      <c r="Q99" s="1815">
        <f>SUM(J99:N99)</f>
        <v>264</v>
      </c>
      <c r="T99" s="1816"/>
      <c r="U99" s="1817"/>
      <c r="V99" s="1817"/>
      <c r="W99" s="1817"/>
      <c r="X99" s="1817"/>
      <c r="Y99" s="1817"/>
      <c r="Z99" s="1817"/>
      <c r="AA99" s="1817"/>
      <c r="AB99" s="1817"/>
      <c r="AC99" s="1817"/>
      <c r="AD99" s="1817"/>
      <c r="AE99" s="1818" t="s">
        <v>454</v>
      </c>
      <c r="AF99" s="1818" t="s">
        <v>454</v>
      </c>
      <c r="AG99" s="1818" t="s">
        <v>454</v>
      </c>
      <c r="AH99" s="1818" t="s">
        <v>454</v>
      </c>
      <c r="AI99" s="1819"/>
      <c r="AJ99" s="1819"/>
      <c r="AK99" s="1820" t="s">
        <v>454</v>
      </c>
    </row>
    <row r="100" spans="1:37" hidden="1" outlineLevel="1" x14ac:dyDescent="0.3">
      <c r="I100" s="1821"/>
      <c r="J100" s="1822"/>
      <c r="K100" s="1822"/>
      <c r="L100" s="1822"/>
      <c r="M100" s="1822"/>
      <c r="N100" s="1822"/>
      <c r="O100" s="1822"/>
      <c r="P100" s="1823"/>
      <c r="Q100" s="1824"/>
      <c r="T100" s="1816"/>
      <c r="U100" s="1825" t="s">
        <v>778</v>
      </c>
      <c r="W100" s="1817"/>
      <c r="X100" s="1817"/>
      <c r="Y100" s="1826" t="s">
        <v>780</v>
      </c>
      <c r="AA100" s="1817"/>
      <c r="AB100" s="1817"/>
      <c r="AC100" s="1817"/>
      <c r="AD100" s="1817"/>
      <c r="AE100" s="1827" t="s">
        <v>783</v>
      </c>
      <c r="AF100" s="1827" t="s">
        <v>784</v>
      </c>
      <c r="AG100" s="1827" t="s">
        <v>785</v>
      </c>
      <c r="AH100" s="1827" t="s">
        <v>262</v>
      </c>
      <c r="AI100" s="1819"/>
      <c r="AJ100" s="1819"/>
      <c r="AK100" s="2271" t="s">
        <v>895</v>
      </c>
    </row>
    <row r="101" spans="1:37" hidden="1" outlineLevel="1" x14ac:dyDescent="0.3">
      <c r="I101" s="1828" t="s">
        <v>896</v>
      </c>
      <c r="J101" s="1829">
        <f t="shared" ref="J101:P101" si="30">J102+J103</f>
        <v>33</v>
      </c>
      <c r="K101" s="1829">
        <f t="shared" si="30"/>
        <v>36</v>
      </c>
      <c r="L101" s="1829">
        <f t="shared" si="30"/>
        <v>0</v>
      </c>
      <c r="M101" s="1829">
        <f t="shared" si="30"/>
        <v>35</v>
      </c>
      <c r="N101" s="1829">
        <f t="shared" si="30"/>
        <v>35</v>
      </c>
      <c r="O101" s="1829">
        <f t="shared" si="30"/>
        <v>0</v>
      </c>
      <c r="P101" s="1829">
        <f t="shared" si="30"/>
        <v>0</v>
      </c>
      <c r="Q101" s="1830">
        <f>SUM(J101:N101)</f>
        <v>139</v>
      </c>
      <c r="T101" s="1816"/>
      <c r="U101" s="1817"/>
      <c r="V101" s="1817"/>
      <c r="W101" s="1817"/>
      <c r="X101" s="1817"/>
      <c r="Y101" s="1817"/>
      <c r="Z101" s="1817"/>
      <c r="AA101" s="1817"/>
      <c r="AB101" s="1817"/>
      <c r="AC101" s="1817"/>
      <c r="AD101" s="1817"/>
      <c r="AE101" s="1817"/>
      <c r="AF101" s="1817"/>
      <c r="AG101" s="1817"/>
      <c r="AH101" s="1817"/>
      <c r="AI101" s="1819"/>
      <c r="AJ101" s="1819"/>
      <c r="AK101" s="2272"/>
    </row>
    <row r="102" spans="1:37" hidden="1" outlineLevel="1" x14ac:dyDescent="0.3">
      <c r="I102" s="1831" t="s">
        <v>897</v>
      </c>
      <c r="J102" s="1832">
        <v>20</v>
      </c>
      <c r="K102" s="1832">
        <v>22</v>
      </c>
      <c r="L102" s="1832">
        <v>0</v>
      </c>
      <c r="M102" s="1832">
        <v>21</v>
      </c>
      <c r="N102" s="1832">
        <v>21</v>
      </c>
      <c r="O102" s="1813"/>
      <c r="P102" s="1814"/>
      <c r="Q102" s="1833"/>
      <c r="T102" s="1834" t="s">
        <v>948</v>
      </c>
      <c r="U102" s="1835">
        <f>SUM(U11:U55)</f>
        <v>84</v>
      </c>
      <c r="V102" s="1817"/>
      <c r="W102" s="1817"/>
      <c r="X102" s="1817"/>
      <c r="Y102" s="1835">
        <f>SUM(Y11:Y55)</f>
        <v>20</v>
      </c>
      <c r="Z102" s="1817"/>
      <c r="AA102" s="1817"/>
      <c r="AB102" s="1817"/>
      <c r="AC102" s="1817"/>
      <c r="AD102" s="1817"/>
      <c r="AE102" s="1836">
        <f>SUM(AE11:AE55)</f>
        <v>20</v>
      </c>
      <c r="AF102" s="1837">
        <f>SUM(AF11:AF55)</f>
        <v>22</v>
      </c>
      <c r="AG102" s="1836">
        <f>SUM(AG11:AG55)</f>
        <v>21</v>
      </c>
      <c r="AH102" s="1838">
        <f>SUM(AH11:AH55)</f>
        <v>21</v>
      </c>
      <c r="AI102" s="1839">
        <f>AE102+AF102+AG102+AH102</f>
        <v>84</v>
      </c>
      <c r="AJ102" s="1818"/>
      <c r="AK102" s="2271">
        <f>SUM(AK10:AK56)</f>
        <v>27</v>
      </c>
    </row>
    <row r="103" spans="1:37" hidden="1" outlineLevel="1" x14ac:dyDescent="0.3">
      <c r="I103" s="1840" t="s">
        <v>898</v>
      </c>
      <c r="J103" s="1841">
        <v>13</v>
      </c>
      <c r="K103" s="1841">
        <v>14</v>
      </c>
      <c r="L103" s="1841">
        <v>0</v>
      </c>
      <c r="M103" s="1841">
        <v>14</v>
      </c>
      <c r="N103" s="1841">
        <v>14</v>
      </c>
      <c r="O103" s="1842"/>
      <c r="P103" s="1843"/>
      <c r="Q103" s="1844"/>
      <c r="T103" s="1845"/>
      <c r="U103" s="1817"/>
      <c r="V103" s="1817"/>
      <c r="W103" s="1817"/>
      <c r="X103" s="1817"/>
      <c r="Y103" s="1817"/>
      <c r="Z103" s="1817"/>
      <c r="AA103" s="1817"/>
      <c r="AB103" s="1817"/>
      <c r="AC103" s="1817"/>
      <c r="AD103" s="1817"/>
      <c r="AE103" s="1819"/>
      <c r="AF103" s="1819"/>
      <c r="AG103" s="1819"/>
      <c r="AH103" s="1819"/>
      <c r="AI103" s="1819"/>
      <c r="AJ103" s="1819"/>
      <c r="AK103" s="2272"/>
    </row>
    <row r="104" spans="1:37" hidden="1" outlineLevel="1" x14ac:dyDescent="0.3">
      <c r="I104" s="1846"/>
      <c r="J104" s="1847"/>
      <c r="K104" s="1847"/>
      <c r="L104" s="1847"/>
      <c r="M104" s="1847"/>
      <c r="N104" s="1847"/>
      <c r="O104" s="1847"/>
      <c r="P104" s="1848"/>
      <c r="Q104" s="1849"/>
      <c r="T104" s="1834" t="s">
        <v>947</v>
      </c>
      <c r="U104" s="1835">
        <f>SUM(U62:U93)</f>
        <v>55</v>
      </c>
      <c r="V104" s="1817"/>
      <c r="W104" s="1817"/>
      <c r="X104" s="1817"/>
      <c r="Y104" s="1835">
        <f>SUM(Y62:Y93)</f>
        <v>14</v>
      </c>
      <c r="Z104" s="1817"/>
      <c r="AA104" s="1817"/>
      <c r="AB104" s="1817"/>
      <c r="AC104" s="1817"/>
      <c r="AD104" s="1817"/>
      <c r="AE104" s="1836">
        <f>SUM(AE62:AE93)</f>
        <v>13</v>
      </c>
      <c r="AF104" s="1837">
        <f>SUM(AF62:AF93)</f>
        <v>14</v>
      </c>
      <c r="AG104" s="1836">
        <f>SUM(AG62:AG93)</f>
        <v>14</v>
      </c>
      <c r="AH104" s="1838">
        <f>SUM(AH62:AH93)</f>
        <v>14</v>
      </c>
      <c r="AI104" s="1839">
        <f>AE104+AF104+AG104+AH104</f>
        <v>55</v>
      </c>
      <c r="AJ104" s="1818"/>
      <c r="AK104" s="2271">
        <f>SUM(AK58:AK91)</f>
        <v>16</v>
      </c>
    </row>
    <row r="105" spans="1:37" hidden="1" outlineLevel="1" x14ac:dyDescent="0.3">
      <c r="C105" s="1850"/>
      <c r="I105" s="1851" t="s">
        <v>899</v>
      </c>
      <c r="J105" s="1852">
        <v>16</v>
      </c>
      <c r="K105" s="1852">
        <v>17</v>
      </c>
      <c r="L105" s="1852">
        <v>15</v>
      </c>
      <c r="M105" s="1852">
        <v>15</v>
      </c>
      <c r="N105" s="1852">
        <v>15</v>
      </c>
      <c r="O105" s="1853"/>
      <c r="P105" s="1854"/>
      <c r="Q105" s="1835">
        <f>SUM(J105:N105)</f>
        <v>78</v>
      </c>
      <c r="T105" s="1816"/>
      <c r="U105" s="1817"/>
      <c r="V105" s="1817"/>
      <c r="W105" s="1817"/>
      <c r="X105" s="1817"/>
      <c r="Y105" s="1817"/>
      <c r="Z105" s="1817"/>
      <c r="AA105" s="1817"/>
      <c r="AB105" s="1817"/>
      <c r="AC105" s="1817"/>
      <c r="AD105" s="1817"/>
      <c r="AE105" s="1817"/>
      <c r="AF105" s="1817"/>
      <c r="AG105" s="1817"/>
      <c r="AH105" s="1817"/>
      <c r="AI105" s="1819"/>
      <c r="AJ105" s="1819"/>
      <c r="AK105" s="2272"/>
    </row>
    <row r="106" spans="1:37" hidden="1" outlineLevel="1" x14ac:dyDescent="0.3">
      <c r="I106" s="1846"/>
      <c r="J106" s="1847"/>
      <c r="K106" s="1847"/>
      <c r="L106" s="1847"/>
      <c r="M106" s="1847"/>
      <c r="N106" s="1847"/>
      <c r="O106" s="1847"/>
      <c r="P106" s="1848"/>
      <c r="Q106" s="1849"/>
      <c r="T106" s="1834" t="s">
        <v>165</v>
      </c>
      <c r="U106" s="1855">
        <f>U102+U104</f>
        <v>139</v>
      </c>
      <c r="V106" s="1817"/>
      <c r="W106" s="1817"/>
      <c r="X106" s="1817"/>
      <c r="Y106" s="1855">
        <f>Y102+Y104</f>
        <v>34</v>
      </c>
      <c r="Z106" s="1817"/>
      <c r="AA106" s="1817"/>
      <c r="AB106" s="1817"/>
      <c r="AC106" s="1817"/>
      <c r="AD106" s="1817"/>
      <c r="AE106" s="1839">
        <f>AE102+AE104</f>
        <v>33</v>
      </c>
      <c r="AF106" s="1856">
        <f>AF102+AF104</f>
        <v>36</v>
      </c>
      <c r="AG106" s="1839">
        <f>AG102+AG104</f>
        <v>35</v>
      </c>
      <c r="AH106" s="1857">
        <f>AH102+AH104</f>
        <v>35</v>
      </c>
      <c r="AI106" s="1839">
        <f>AI102+AI104</f>
        <v>139</v>
      </c>
      <c r="AJ106" s="1819"/>
      <c r="AK106" s="1858"/>
    </row>
    <row r="107" spans="1:37" hidden="1" outlineLevel="1" x14ac:dyDescent="0.3">
      <c r="I107" s="1828" t="s">
        <v>900</v>
      </c>
      <c r="J107" s="1859">
        <v>4</v>
      </c>
      <c r="K107" s="1859">
        <v>0</v>
      </c>
      <c r="L107" s="1859">
        <v>3</v>
      </c>
      <c r="M107" s="1859">
        <v>2</v>
      </c>
      <c r="N107" s="1859">
        <v>1</v>
      </c>
      <c r="O107" s="1806">
        <v>0</v>
      </c>
      <c r="P107" s="1807">
        <v>3</v>
      </c>
      <c r="Q107" s="1830">
        <f>SUM(J107:P107)</f>
        <v>13</v>
      </c>
      <c r="T107" s="1816"/>
      <c r="U107" s="1817"/>
      <c r="V107" s="1817"/>
      <c r="W107" s="1817"/>
      <c r="X107" s="1817"/>
      <c r="Y107" s="1817"/>
      <c r="Z107" s="1817"/>
      <c r="AA107" s="1817"/>
      <c r="AB107" s="1817"/>
      <c r="AC107" s="1817"/>
      <c r="AD107" s="1817"/>
      <c r="AE107" s="1817"/>
      <c r="AF107" s="1817"/>
      <c r="AG107" s="1817"/>
      <c r="AH107" s="1817"/>
      <c r="AI107" s="1819"/>
      <c r="AJ107" s="1819"/>
      <c r="AK107" s="1858"/>
    </row>
    <row r="108" spans="1:37" hidden="1" outlineLevel="1" x14ac:dyDescent="0.3">
      <c r="I108" s="1860" t="s">
        <v>901</v>
      </c>
      <c r="J108" s="1841">
        <v>0</v>
      </c>
      <c r="K108" s="1841">
        <v>0</v>
      </c>
      <c r="L108" s="1841">
        <v>0</v>
      </c>
      <c r="M108" s="1841">
        <v>0</v>
      </c>
      <c r="N108" s="1841">
        <v>1</v>
      </c>
      <c r="O108" s="1842"/>
      <c r="P108" s="1843"/>
      <c r="Q108" s="1815">
        <f>SUM(J108:P108)</f>
        <v>1</v>
      </c>
      <c r="T108" s="1816"/>
      <c r="U108" s="1817"/>
      <c r="V108" s="1817"/>
      <c r="W108" s="1817"/>
      <c r="X108" s="1817"/>
      <c r="Y108" s="1817"/>
      <c r="Z108" s="1817"/>
      <c r="AA108" s="1817"/>
      <c r="AB108" s="1817"/>
      <c r="AC108" s="1817"/>
      <c r="AD108" s="1817"/>
      <c r="AE108" s="1817"/>
      <c r="AF108" s="1817"/>
      <c r="AG108" s="1817"/>
      <c r="AH108" s="1817"/>
      <c r="AI108" s="1819"/>
      <c r="AJ108" s="1819"/>
      <c r="AK108" s="1861"/>
    </row>
    <row r="109" spans="1:37" hidden="1" outlineLevel="1" x14ac:dyDescent="0.3">
      <c r="I109" s="1846"/>
      <c r="J109" s="1847"/>
      <c r="K109" s="1847"/>
      <c r="L109" s="1847"/>
      <c r="M109" s="1847"/>
      <c r="N109" s="1847"/>
      <c r="O109" s="1847"/>
      <c r="P109" s="1848"/>
      <c r="Q109" s="1849"/>
      <c r="T109" s="1816"/>
      <c r="U109" s="1817"/>
      <c r="V109" s="1817"/>
      <c r="W109" s="1817"/>
      <c r="X109" s="1817"/>
      <c r="Y109" s="1817"/>
      <c r="Z109" s="1817"/>
      <c r="AA109" s="1817"/>
      <c r="AB109" s="1817"/>
      <c r="AC109" s="1817"/>
      <c r="AD109" s="1817"/>
      <c r="AE109" s="1817"/>
      <c r="AF109" s="1817"/>
      <c r="AG109" s="1817"/>
      <c r="AH109" s="1817"/>
      <c r="AI109" s="1817"/>
      <c r="AJ109" s="1817"/>
      <c r="AK109" s="1862"/>
    </row>
    <row r="110" spans="1:37" hidden="1" outlineLevel="1" x14ac:dyDescent="0.3">
      <c r="I110" s="1828" t="s">
        <v>902</v>
      </c>
      <c r="J110" s="1859">
        <v>15</v>
      </c>
      <c r="K110" s="1859">
        <v>13</v>
      </c>
      <c r="L110" s="1859">
        <v>35</v>
      </c>
      <c r="M110" s="1859">
        <v>14</v>
      </c>
      <c r="N110" s="1859">
        <v>14</v>
      </c>
      <c r="O110" s="1806"/>
      <c r="P110" s="1807"/>
      <c r="Q110" s="1830">
        <f>SUM(J110:N110)</f>
        <v>91</v>
      </c>
      <c r="T110" s="1816"/>
      <c r="U110" s="1817"/>
      <c r="V110" s="1817"/>
      <c r="W110" s="1817"/>
      <c r="X110" s="1817"/>
      <c r="Y110" s="1817"/>
      <c r="Z110" s="1817"/>
      <c r="AA110" s="1817"/>
      <c r="AB110" s="1817"/>
      <c r="AC110" s="1817"/>
      <c r="AD110" s="1817"/>
      <c r="AE110" s="1817"/>
      <c r="AF110" s="1817"/>
      <c r="AG110" s="1817"/>
      <c r="AH110" s="1817"/>
      <c r="AI110" s="1817"/>
      <c r="AJ110" s="1817"/>
      <c r="AK110" s="1862"/>
    </row>
    <row r="111" spans="1:37" hidden="1" outlineLevel="1" x14ac:dyDescent="0.3">
      <c r="I111" s="1863" t="s">
        <v>903</v>
      </c>
      <c r="J111" s="1841">
        <v>5</v>
      </c>
      <c r="K111" s="1841">
        <v>4</v>
      </c>
      <c r="L111" s="1841">
        <v>17</v>
      </c>
      <c r="M111" s="1841">
        <v>3</v>
      </c>
      <c r="N111" s="1841">
        <v>3</v>
      </c>
      <c r="O111" s="1842"/>
      <c r="P111" s="1843"/>
      <c r="Q111" s="1844"/>
      <c r="T111" s="1816"/>
      <c r="U111" s="1817"/>
      <c r="V111" s="1817"/>
      <c r="W111" s="1817"/>
      <c r="X111" s="1817"/>
      <c r="Y111" s="1817"/>
      <c r="Z111" s="1817"/>
      <c r="AA111" s="1817"/>
      <c r="AB111" s="1817"/>
      <c r="AC111" s="1817"/>
      <c r="AD111" s="1817"/>
      <c r="AE111" s="1817"/>
      <c r="AF111" s="1817"/>
      <c r="AG111" s="1817"/>
      <c r="AH111" s="1817"/>
      <c r="AI111" s="1817"/>
      <c r="AJ111" s="1817"/>
      <c r="AK111" s="1862"/>
    </row>
    <row r="112" spans="1:37" hidden="1" outlineLevel="1" x14ac:dyDescent="0.3">
      <c r="I112" s="1864"/>
      <c r="J112" s="1865"/>
      <c r="K112" s="1865"/>
      <c r="L112" s="1865"/>
      <c r="M112" s="1865"/>
      <c r="N112" s="1865"/>
      <c r="O112" s="1865"/>
      <c r="P112" s="1866"/>
      <c r="Q112" s="1867"/>
      <c r="T112" s="1868"/>
      <c r="U112" s="1869"/>
      <c r="V112" s="1869"/>
      <c r="W112" s="1869"/>
      <c r="X112" s="1869"/>
      <c r="Y112" s="1869"/>
      <c r="Z112" s="1869"/>
      <c r="AA112" s="1869"/>
      <c r="AB112" s="1869"/>
      <c r="AC112" s="1869"/>
      <c r="AD112" s="1869"/>
      <c r="AE112" s="1869"/>
      <c r="AF112" s="1869"/>
      <c r="AG112" s="1869"/>
      <c r="AH112" s="1869"/>
      <c r="AI112" s="1869"/>
      <c r="AJ112" s="1869"/>
      <c r="AK112" s="1870"/>
    </row>
    <row r="113" spans="9:20" hidden="1" outlineLevel="1" x14ac:dyDescent="0.3"/>
    <row r="114" spans="9:20" ht="14.55" hidden="1" customHeight="1" outlineLevel="1" x14ac:dyDescent="0.3">
      <c r="I114" s="2262" t="s">
        <v>904</v>
      </c>
      <c r="J114" s="1871"/>
      <c r="K114" s="1871"/>
      <c r="L114" s="1872"/>
      <c r="M114" s="1852"/>
      <c r="N114" s="1852"/>
      <c r="O114" s="1853"/>
      <c r="P114" s="1854"/>
      <c r="Q114" s="1855">
        <f>J114+K114+M114+N114</f>
        <v>0</v>
      </c>
      <c r="T114" s="1873" t="s">
        <v>905</v>
      </c>
    </row>
    <row r="115" spans="9:20" hidden="1" outlineLevel="1" x14ac:dyDescent="0.3">
      <c r="I115" s="2263"/>
      <c r="Q115" s="1826"/>
    </row>
    <row r="116" spans="9:20" ht="20.25" hidden="1" customHeight="1" outlineLevel="1" x14ac:dyDescent="0.3">
      <c r="I116" s="2264"/>
      <c r="J116" s="1712"/>
      <c r="K116" s="1712"/>
      <c r="L116" s="1712"/>
      <c r="M116" s="1712"/>
      <c r="N116" s="1712"/>
      <c r="O116" s="1745"/>
      <c r="P116" s="1745"/>
      <c r="Q116" s="1826"/>
    </row>
    <row r="117" spans="9:20" ht="20.25" hidden="1" customHeight="1" outlineLevel="1" x14ac:dyDescent="0.3">
      <c r="I117" s="2262" t="s">
        <v>906</v>
      </c>
      <c r="J117" s="1871"/>
      <c r="K117" s="1871"/>
      <c r="L117" s="1872"/>
      <c r="M117" s="1852"/>
      <c r="N117" s="1852"/>
      <c r="O117" s="1853"/>
      <c r="P117" s="1854"/>
      <c r="Q117" s="1855">
        <f>J117+K117+M117+N117</f>
        <v>0</v>
      </c>
    </row>
    <row r="118" spans="9:20" ht="20.25" hidden="1" customHeight="1" outlineLevel="1" x14ac:dyDescent="0.3">
      <c r="I118" s="2263"/>
      <c r="Q118" s="1826"/>
    </row>
    <row r="119" spans="9:20" ht="20.25" hidden="1" customHeight="1" outlineLevel="1" x14ac:dyDescent="0.3">
      <c r="I119" s="2263"/>
      <c r="J119" s="1712"/>
      <c r="K119" s="1712"/>
      <c r="L119" s="1712"/>
      <c r="M119" s="1712"/>
      <c r="N119" s="1712"/>
      <c r="O119" s="1745"/>
      <c r="P119" s="1745"/>
      <c r="Q119" s="1826"/>
    </row>
    <row r="120" spans="9:20" ht="20.25" hidden="1" customHeight="1" outlineLevel="1" x14ac:dyDescent="0.3">
      <c r="I120" s="1835" t="s">
        <v>14</v>
      </c>
      <c r="J120" s="1874">
        <f>J114+J117</f>
        <v>0</v>
      </c>
      <c r="K120" s="1874">
        <f>K114+K117</f>
        <v>0</v>
      </c>
      <c r="L120" s="1875"/>
      <c r="M120" s="1874">
        <f>M114+M117</f>
        <v>0</v>
      </c>
      <c r="N120" s="1874">
        <f>N114+N117</f>
        <v>0</v>
      </c>
      <c r="O120" s="1876"/>
      <c r="P120" s="1876"/>
      <c r="Q120" s="1877">
        <f>J120+K120+M120+N120</f>
        <v>0</v>
      </c>
    </row>
    <row r="121" spans="9:20" ht="20.25" hidden="1" customHeight="1" outlineLevel="1" x14ac:dyDescent="0.3">
      <c r="I121" s="1873" t="s">
        <v>905</v>
      </c>
      <c r="J121" s="1712"/>
      <c r="K121" s="1712"/>
      <c r="L121" s="1712"/>
      <c r="M121" s="1712"/>
      <c r="N121" s="1712"/>
      <c r="O121" s="1745"/>
      <c r="P121" s="1745"/>
    </row>
    <row r="122" spans="9:20" ht="20.25" hidden="1" customHeight="1" outlineLevel="1" x14ac:dyDescent="0.3">
      <c r="J122" s="1712"/>
      <c r="K122" s="1712"/>
      <c r="L122" s="1712"/>
      <c r="M122" s="1712"/>
      <c r="N122" s="1712"/>
      <c r="O122" s="1745"/>
      <c r="P122" s="1745"/>
    </row>
    <row r="123" spans="9:20" ht="20.25" customHeight="1" collapsed="1" x14ac:dyDescent="0.3">
      <c r="J123" s="1712"/>
      <c r="K123" s="1712"/>
      <c r="L123" s="1712"/>
      <c r="M123" s="1712"/>
      <c r="N123" s="1712"/>
      <c r="O123" s="1745"/>
      <c r="P123" s="1745"/>
    </row>
    <row r="124" spans="9:20" ht="20.25" customHeight="1" x14ac:dyDescent="0.3">
      <c r="J124" s="1712"/>
      <c r="K124" s="1712"/>
      <c r="L124" s="1712"/>
      <c r="M124" s="1712"/>
      <c r="N124" s="1712"/>
      <c r="O124" s="1745"/>
      <c r="P124" s="1745"/>
    </row>
    <row r="125" spans="9:20" ht="20.25" customHeight="1" x14ac:dyDescent="0.3">
      <c r="I125" s="1792"/>
      <c r="J125" s="1712"/>
      <c r="K125" s="1712"/>
      <c r="L125" s="1712"/>
      <c r="M125" s="1712"/>
      <c r="N125" s="1712"/>
      <c r="O125" s="1745"/>
      <c r="P125" s="1745"/>
    </row>
    <row r="126" spans="9:20" ht="20.25" customHeight="1" x14ac:dyDescent="0.3">
      <c r="J126" s="1712"/>
      <c r="K126" s="1712"/>
      <c r="L126" s="1712"/>
      <c r="M126" s="1712"/>
      <c r="N126" s="1712"/>
      <c r="O126" s="1745"/>
      <c r="P126" s="1745"/>
    </row>
    <row r="127" spans="9:20" ht="20.25" customHeight="1" x14ac:dyDescent="0.3">
      <c r="J127" s="1712"/>
      <c r="K127" s="1712"/>
      <c r="L127" s="1712"/>
      <c r="M127" s="1712"/>
      <c r="N127" s="1712"/>
      <c r="O127" s="1745"/>
      <c r="P127" s="1745"/>
    </row>
    <row r="128" spans="9:20" ht="20.25" customHeight="1" x14ac:dyDescent="0.3">
      <c r="J128" s="1712"/>
      <c r="K128" s="1712"/>
      <c r="L128" s="1712"/>
      <c r="M128" s="1712"/>
      <c r="N128" s="1712"/>
      <c r="O128" s="1745"/>
      <c r="P128" s="1745"/>
    </row>
    <row r="129" spans="9:16" ht="20.25" customHeight="1" x14ac:dyDescent="0.3">
      <c r="I129" s="1792"/>
      <c r="J129" s="1712"/>
      <c r="K129" s="1712"/>
      <c r="L129" s="1712"/>
      <c r="M129" s="1712"/>
      <c r="N129" s="1712"/>
      <c r="O129" s="1745"/>
      <c r="P129" s="1745"/>
    </row>
    <row r="130" spans="9:16" ht="20.25" customHeight="1" x14ac:dyDescent="0.3">
      <c r="J130" s="1712"/>
      <c r="K130" s="1712"/>
      <c r="L130" s="1712"/>
      <c r="M130" s="1712"/>
      <c r="N130" s="1712"/>
      <c r="O130" s="1745"/>
      <c r="P130" s="1745"/>
    </row>
    <row r="131" spans="9:16" ht="20.25" customHeight="1" x14ac:dyDescent="0.3">
      <c r="J131" s="1712"/>
      <c r="K131" s="1712"/>
      <c r="L131" s="1712"/>
      <c r="M131" s="1712"/>
      <c r="N131" s="1712"/>
      <c r="O131" s="1745"/>
      <c r="P131" s="1745"/>
    </row>
    <row r="132" spans="9:16" ht="20.25" customHeight="1" x14ac:dyDescent="0.3">
      <c r="J132" s="1712"/>
      <c r="K132" s="1712"/>
      <c r="L132" s="1712"/>
      <c r="M132" s="1712"/>
      <c r="N132" s="1712"/>
      <c r="O132" s="1745"/>
      <c r="P132" s="1745"/>
    </row>
    <row r="133" spans="9:16" ht="20.25" customHeight="1" x14ac:dyDescent="0.3">
      <c r="J133" s="1712"/>
      <c r="K133" s="1712"/>
      <c r="L133" s="1712"/>
      <c r="M133" s="1712"/>
      <c r="N133" s="1712"/>
      <c r="O133" s="1745"/>
      <c r="P133" s="1745"/>
    </row>
    <row r="134" spans="9:16" ht="20.25" customHeight="1" x14ac:dyDescent="0.3">
      <c r="I134" s="1792"/>
      <c r="J134" s="1712"/>
      <c r="K134" s="1712"/>
      <c r="L134" s="1712"/>
      <c r="M134" s="1712"/>
      <c r="N134" s="1712"/>
      <c r="O134" s="1745"/>
      <c r="P134" s="1745"/>
    </row>
    <row r="135" spans="9:16" ht="20.25" customHeight="1" x14ac:dyDescent="0.3">
      <c r="J135" s="1712"/>
      <c r="K135" s="1712"/>
      <c r="L135" s="1712"/>
      <c r="M135" s="1712"/>
      <c r="N135" s="1712"/>
      <c r="O135" s="1745"/>
      <c r="P135" s="1745"/>
    </row>
    <row r="136" spans="9:16" ht="20.25" customHeight="1" x14ac:dyDescent="0.3">
      <c r="J136" s="1712"/>
      <c r="K136" s="1712"/>
      <c r="L136" s="1712"/>
      <c r="M136" s="1712"/>
      <c r="N136" s="1712"/>
      <c r="O136" s="1745"/>
      <c r="P136" s="1745"/>
    </row>
    <row r="137" spans="9:16" ht="20.25" customHeight="1" x14ac:dyDescent="0.3">
      <c r="J137" s="1712"/>
      <c r="K137" s="1712"/>
      <c r="L137" s="1712"/>
      <c r="M137" s="1712"/>
      <c r="N137" s="1712"/>
      <c r="O137" s="1745"/>
      <c r="P137" s="1745"/>
    </row>
    <row r="138" spans="9:16" ht="20.25" customHeight="1" x14ac:dyDescent="0.3">
      <c r="J138" s="1712"/>
      <c r="K138" s="1712"/>
      <c r="L138" s="1712"/>
      <c r="M138" s="1712"/>
      <c r="N138" s="1712"/>
      <c r="O138" s="1745"/>
      <c r="P138" s="1745"/>
    </row>
    <row r="139" spans="9:16" ht="20.25" customHeight="1" x14ac:dyDescent="0.3">
      <c r="J139" s="1712"/>
      <c r="K139" s="1712"/>
      <c r="L139" s="1712"/>
      <c r="M139" s="1712"/>
      <c r="N139" s="1712"/>
      <c r="O139" s="1745"/>
      <c r="P139" s="1745"/>
    </row>
    <row r="140" spans="9:16" ht="20.25" customHeight="1" x14ac:dyDescent="0.3">
      <c r="J140" s="1712"/>
      <c r="K140" s="1712"/>
      <c r="L140" s="1712"/>
      <c r="M140" s="1712"/>
      <c r="N140" s="1712"/>
      <c r="O140" s="1745"/>
      <c r="P140" s="1745"/>
    </row>
    <row r="141" spans="9:16" ht="20.25" customHeight="1" x14ac:dyDescent="0.3">
      <c r="J141" s="1712"/>
      <c r="K141" s="1712"/>
      <c r="L141" s="1712"/>
      <c r="M141" s="1712"/>
      <c r="N141" s="1712"/>
      <c r="O141" s="1745"/>
      <c r="P141" s="1745"/>
    </row>
    <row r="142" spans="9:16" ht="20.25" customHeight="1" x14ac:dyDescent="0.3">
      <c r="J142" s="1712"/>
      <c r="K142" s="1712"/>
      <c r="L142" s="1712"/>
      <c r="M142" s="1712"/>
      <c r="N142" s="1712"/>
      <c r="O142" s="1745"/>
      <c r="P142" s="1745"/>
    </row>
    <row r="143" spans="9:16" ht="20.25" customHeight="1" x14ac:dyDescent="0.3">
      <c r="J143" s="1712"/>
      <c r="K143" s="1712"/>
      <c r="L143" s="1712"/>
      <c r="M143" s="1712"/>
      <c r="N143" s="1712"/>
      <c r="O143" s="1745"/>
      <c r="P143" s="1745"/>
    </row>
    <row r="144" spans="9:16" ht="20.25" customHeight="1" x14ac:dyDescent="0.3">
      <c r="J144" s="1712"/>
      <c r="K144" s="1712"/>
      <c r="L144" s="1712"/>
      <c r="M144" s="1712"/>
      <c r="N144" s="1712"/>
      <c r="O144" s="1745"/>
      <c r="P144" s="1745"/>
    </row>
    <row r="145" spans="10:16" ht="20.25" customHeight="1" x14ac:dyDescent="0.3">
      <c r="J145" s="1712"/>
      <c r="K145" s="1712"/>
      <c r="L145" s="1712"/>
      <c r="M145" s="1712"/>
      <c r="N145" s="1712"/>
      <c r="O145" s="1745"/>
      <c r="P145" s="1745"/>
    </row>
    <row r="146" spans="10:16" ht="20.25" customHeight="1" x14ac:dyDescent="0.3">
      <c r="J146" s="1712"/>
      <c r="K146" s="1712"/>
      <c r="L146" s="1712"/>
      <c r="M146" s="1712"/>
      <c r="N146" s="1712"/>
      <c r="O146" s="1745"/>
      <c r="P146" s="1745"/>
    </row>
    <row r="147" spans="10:16" ht="20.25" customHeight="1" x14ac:dyDescent="0.3">
      <c r="J147" s="1712"/>
      <c r="K147" s="1712"/>
      <c r="L147" s="1712"/>
      <c r="M147" s="1712"/>
      <c r="N147" s="1712"/>
      <c r="O147" s="1745"/>
      <c r="P147" s="1745"/>
    </row>
    <row r="148" spans="10:16" ht="20.25" customHeight="1" x14ac:dyDescent="0.3">
      <c r="J148" s="1712"/>
      <c r="K148" s="1712"/>
      <c r="L148" s="1712"/>
      <c r="M148" s="1712"/>
      <c r="N148" s="1712"/>
      <c r="O148" s="1745"/>
      <c r="P148" s="1745"/>
    </row>
    <row r="149" spans="10:16" ht="20.25" customHeight="1" x14ac:dyDescent="0.3">
      <c r="J149" s="1712"/>
      <c r="K149" s="1712"/>
      <c r="L149" s="1712"/>
      <c r="M149" s="1712"/>
      <c r="N149" s="1712"/>
      <c r="O149" s="1745"/>
      <c r="P149" s="1745"/>
    </row>
    <row r="150" spans="10:16" ht="20.25" customHeight="1" x14ac:dyDescent="0.3">
      <c r="J150" s="1712"/>
      <c r="K150" s="1712"/>
      <c r="L150" s="1712"/>
      <c r="M150" s="1712"/>
      <c r="N150" s="1712"/>
      <c r="O150" s="1745"/>
      <c r="P150" s="1745"/>
    </row>
    <row r="151" spans="10:16" ht="20.25" customHeight="1" x14ac:dyDescent="0.3">
      <c r="J151" s="1712"/>
      <c r="K151" s="1712"/>
      <c r="L151" s="1712"/>
      <c r="M151" s="1712"/>
      <c r="N151" s="1712"/>
      <c r="O151" s="1745"/>
      <c r="P151" s="1745"/>
    </row>
    <row r="152" spans="10:16" ht="20.25" customHeight="1" x14ac:dyDescent="0.3">
      <c r="J152" s="1712"/>
      <c r="K152" s="1712"/>
      <c r="L152" s="1712"/>
      <c r="M152" s="1712"/>
      <c r="N152" s="1712"/>
      <c r="O152" s="1745"/>
      <c r="P152" s="1745"/>
    </row>
    <row r="153" spans="10:16" ht="20.25" customHeight="1" x14ac:dyDescent="0.3">
      <c r="J153" s="1712"/>
      <c r="K153" s="1712"/>
      <c r="L153" s="1712"/>
      <c r="M153" s="1712"/>
      <c r="N153" s="1712"/>
      <c r="O153" s="1745"/>
      <c r="P153" s="1745"/>
    </row>
    <row r="154" spans="10:16" ht="20.25" customHeight="1" x14ac:dyDescent="0.3">
      <c r="J154" s="1712"/>
      <c r="K154" s="1712"/>
      <c r="L154" s="1712"/>
      <c r="M154" s="1712"/>
      <c r="N154" s="1712"/>
      <c r="O154" s="1745"/>
      <c r="P154" s="1745"/>
    </row>
    <row r="155" spans="10:16" ht="20.25" customHeight="1" x14ac:dyDescent="0.3">
      <c r="J155" s="1712"/>
      <c r="K155" s="1712"/>
      <c r="L155" s="1712"/>
      <c r="M155" s="1712"/>
      <c r="N155" s="1712"/>
      <c r="O155" s="1745"/>
      <c r="P155" s="1745"/>
    </row>
    <row r="156" spans="10:16" ht="20.25" customHeight="1" x14ac:dyDescent="0.3">
      <c r="J156" s="1712"/>
      <c r="K156" s="1712"/>
      <c r="L156" s="1712"/>
      <c r="M156" s="1712"/>
      <c r="N156" s="1712"/>
      <c r="O156" s="1745"/>
      <c r="P156" s="1745"/>
    </row>
    <row r="157" spans="10:16" ht="20.25" customHeight="1" x14ac:dyDescent="0.3">
      <c r="J157" s="1712"/>
      <c r="K157" s="1712"/>
      <c r="L157" s="1712"/>
      <c r="M157" s="1712"/>
      <c r="N157" s="1712"/>
      <c r="O157" s="1745"/>
      <c r="P157" s="1745"/>
    </row>
    <row r="158" spans="10:16" ht="20.25" customHeight="1" x14ac:dyDescent="0.3">
      <c r="J158" s="1712"/>
      <c r="K158" s="1712"/>
      <c r="L158" s="1712"/>
      <c r="M158" s="1712"/>
      <c r="N158" s="1712"/>
      <c r="O158" s="1745"/>
      <c r="P158" s="1745"/>
    </row>
    <row r="159" spans="10:16" ht="20.25" customHeight="1" x14ac:dyDescent="0.3">
      <c r="J159" s="1712"/>
      <c r="K159" s="1712"/>
      <c r="L159" s="1712"/>
      <c r="M159" s="1712"/>
      <c r="N159" s="1712"/>
      <c r="O159" s="1745"/>
      <c r="P159" s="1745"/>
    </row>
    <row r="160" spans="10:16" ht="20.25" customHeight="1" x14ac:dyDescent="0.3">
      <c r="J160" s="1712"/>
      <c r="K160" s="1712"/>
      <c r="L160" s="1712"/>
      <c r="M160" s="1712"/>
      <c r="N160" s="1712"/>
      <c r="O160" s="1745"/>
      <c r="P160" s="1745"/>
    </row>
    <row r="161" spans="10:16" ht="20.25" customHeight="1" x14ac:dyDescent="0.3">
      <c r="J161" s="1712"/>
      <c r="K161" s="1712"/>
      <c r="L161" s="1712"/>
      <c r="M161" s="1712"/>
      <c r="N161" s="1712"/>
      <c r="O161" s="1745"/>
      <c r="P161" s="1745"/>
    </row>
    <row r="162" spans="10:16" ht="20.25" customHeight="1" x14ac:dyDescent="0.3">
      <c r="J162" s="1712"/>
      <c r="K162" s="1712"/>
      <c r="L162" s="1712"/>
      <c r="M162" s="1712"/>
      <c r="N162" s="1712"/>
      <c r="O162" s="1745"/>
      <c r="P162" s="1745"/>
    </row>
    <row r="163" spans="10:16" ht="20.25" customHeight="1" x14ac:dyDescent="0.3">
      <c r="J163" s="1712"/>
      <c r="K163" s="1712"/>
      <c r="L163" s="1712"/>
      <c r="M163" s="1712"/>
      <c r="N163" s="1712"/>
      <c r="O163" s="1745"/>
      <c r="P163" s="1745"/>
    </row>
    <row r="164" spans="10:16" ht="20.25" customHeight="1" x14ac:dyDescent="0.3">
      <c r="J164" s="1712"/>
      <c r="K164" s="1712"/>
      <c r="L164" s="1712"/>
      <c r="M164" s="1712"/>
      <c r="N164" s="1712"/>
      <c r="O164" s="1745"/>
      <c r="P164" s="1745"/>
    </row>
    <row r="165" spans="10:16" ht="20.25" customHeight="1" x14ac:dyDescent="0.3">
      <c r="J165" s="1712"/>
      <c r="K165" s="1712"/>
      <c r="L165" s="1712"/>
      <c r="M165" s="1712"/>
      <c r="N165" s="1712"/>
      <c r="O165" s="1745"/>
      <c r="P165" s="1745"/>
    </row>
    <row r="166" spans="10:16" ht="20.25" customHeight="1" x14ac:dyDescent="0.3">
      <c r="J166" s="1712"/>
      <c r="K166" s="1712"/>
      <c r="L166" s="1712"/>
      <c r="M166" s="1712"/>
      <c r="N166" s="1712"/>
      <c r="O166" s="1745"/>
      <c r="P166" s="1745"/>
    </row>
    <row r="167" spans="10:16" ht="20.25" customHeight="1" x14ac:dyDescent="0.3">
      <c r="J167" s="1712"/>
      <c r="K167" s="1712"/>
      <c r="L167" s="1712"/>
      <c r="M167" s="1712"/>
      <c r="N167" s="1712"/>
      <c r="O167" s="1745"/>
      <c r="P167" s="1745"/>
    </row>
    <row r="168" spans="10:16" ht="20.25" customHeight="1" x14ac:dyDescent="0.3">
      <c r="J168" s="1712"/>
      <c r="K168" s="1712"/>
      <c r="L168" s="1712"/>
      <c r="M168" s="1712"/>
      <c r="N168" s="1712"/>
      <c r="O168" s="1745"/>
      <c r="P168" s="1745"/>
    </row>
  </sheetData>
  <sheetProtection algorithmName="SHA-512" hashValue="kf9x6LkQhdPzBnMcaDD4A9RsNRMb7L09Sof5BBxOijI3nFdAUtA/jQtp91/ThFTWb2KWNle/jmiUZoD0MtFx+A==" saltValue="pNihkDk4TvOaJsqXLbTTWg==" spinCount="100000" sheet="1" objects="1" scenarios="1"/>
  <mergeCells count="14">
    <mergeCell ref="AK100:AK101"/>
    <mergeCell ref="AK102:AK103"/>
    <mergeCell ref="AK104:AK105"/>
    <mergeCell ref="B2:F2"/>
    <mergeCell ref="H2:P2"/>
    <mergeCell ref="S2:AK2"/>
    <mergeCell ref="B3:F3"/>
    <mergeCell ref="H3:P5"/>
    <mergeCell ref="H7:H8"/>
    <mergeCell ref="I114:I116"/>
    <mergeCell ref="I117:I119"/>
    <mergeCell ref="B40:C40"/>
    <mergeCell ref="G98:H99"/>
    <mergeCell ref="I98:I99"/>
  </mergeCells>
  <conditionalFormatting sqref="Q101">
    <cfRule type="cellIs" dxfId="173" priority="2" stopIfTrue="1" operator="equal">
      <formula>$U$9</formula>
    </cfRule>
    <cfRule type="cellIs" dxfId="172" priority="3" stopIfTrue="1" operator="notEqual">
      <formula>$U$9</formula>
    </cfRule>
  </conditionalFormatting>
  <conditionalFormatting sqref="Q105">
    <cfRule type="cellIs" dxfId="171" priority="4" stopIfTrue="1" operator="equal">
      <formula>$W$9</formula>
    </cfRule>
    <cfRule type="cellIs" dxfId="170" priority="5" stopIfTrue="1" operator="notEqual">
      <formula>$W$9</formula>
    </cfRule>
  </conditionalFormatting>
  <conditionalFormatting sqref="Q107">
    <cfRule type="cellIs" dxfId="169" priority="6" stopIfTrue="1" operator="equal">
      <formula>$AA$9</formula>
    </cfRule>
    <cfRule type="cellIs" dxfId="168" priority="7" stopIfTrue="1" operator="notEqual">
      <formula>$AA$9</formula>
    </cfRule>
  </conditionalFormatting>
  <conditionalFormatting sqref="Q108">
    <cfRule type="cellIs" dxfId="167" priority="8" stopIfTrue="1" operator="equal">
      <formula>$AC$9</formula>
    </cfRule>
    <cfRule type="cellIs" dxfId="166" priority="9" stopIfTrue="1" operator="notEqual">
      <formula>$AC$9</formula>
    </cfRule>
  </conditionalFormatting>
  <conditionalFormatting sqref="AE106">
    <cfRule type="cellIs" dxfId="165" priority="10" stopIfTrue="1" operator="equal">
      <formula>$J$102+$J$103</formula>
    </cfRule>
    <cfRule type="cellIs" dxfId="164" priority="11" stopIfTrue="1" operator="notEqual">
      <formula>$J$123+$J$124+$J$102+$J$103</formula>
    </cfRule>
  </conditionalFormatting>
  <conditionalFormatting sqref="AF106">
    <cfRule type="cellIs" dxfId="163" priority="12" stopIfTrue="1" operator="equal">
      <formula>$K$102+$K$103</formula>
    </cfRule>
    <cfRule type="cellIs" dxfId="162" priority="13" stopIfTrue="1" operator="notEqual">
      <formula>$K$102+$K$103</formula>
    </cfRule>
  </conditionalFormatting>
  <conditionalFormatting sqref="AH106">
    <cfRule type="cellIs" dxfId="161" priority="16" stopIfTrue="1" operator="equal">
      <formula>$N$102+$N$103</formula>
    </cfRule>
    <cfRule type="cellIs" dxfId="160" priority="17" stopIfTrue="1" operator="notEqual">
      <formula>$N$102+$N$103</formula>
    </cfRule>
  </conditionalFormatting>
  <conditionalFormatting sqref="U106">
    <cfRule type="cellIs" dxfId="159" priority="18" stopIfTrue="1" operator="equal">
      <formula>$J$102+$K$102+$L$102+$M$102+$N$102+$J$103+$K$103+$L$103+$M$103+$N$103</formula>
    </cfRule>
    <cfRule type="cellIs" dxfId="158" priority="19" stopIfTrue="1" operator="notEqual">
      <formula>$J$102+$K$102+$L$102+$M$102+$N$102+$J$103+$K$103+$L$103+$M$103+$N$103</formula>
    </cfRule>
  </conditionalFormatting>
  <conditionalFormatting sqref="AG106">
    <cfRule type="cellIs" dxfId="157" priority="20" stopIfTrue="1" operator="equal">
      <formula>$M$103+$M$102</formula>
    </cfRule>
    <cfRule type="cellIs" dxfId="156" priority="21" stopIfTrue="1" operator="notEqual">
      <formula>$M$102+$M$103</formula>
    </cfRule>
  </conditionalFormatting>
  <conditionalFormatting sqref="Y106">
    <cfRule type="cellIs" dxfId="155" priority="14" stopIfTrue="1" operator="equal">
      <formula>$L$99-$L$105-$L$107</formula>
    </cfRule>
    <cfRule type="cellIs" dxfId="154" priority="15" stopIfTrue="1" operator="notEqual">
      <formula>$L$99-$L$105-$L$107</formula>
    </cfRule>
  </conditionalFormatting>
  <conditionalFormatting sqref="Q99">
    <cfRule type="cellIs" dxfId="153" priority="1" stopIfTrue="1" operator="equal">
      <formula>$Q$101+$Q$110</formula>
    </cfRule>
  </conditionalFormatting>
  <printOptions horizontalCentered="1" verticalCentered="1"/>
  <pageMargins left="0.11811023622047245" right="0.11811023622047245" top="0.15748031496062992" bottom="0.15748031496062992" header="0.19685039370078741" footer="0.11811023622047245"/>
  <pageSetup paperSize="8" scale="72"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C0CFF-C17C-4AE5-BE42-EC63F4A955E6}">
  <sheetPr>
    <tabColor theme="5" tint="0.79998168889431442"/>
  </sheetPr>
  <dimension ref="A1:W128"/>
  <sheetViews>
    <sheetView showGridLines="0" zoomScale="60" zoomScaleNormal="60" workbookViewId="0">
      <selection activeCell="AE16" sqref="AE16"/>
    </sheetView>
  </sheetViews>
  <sheetFormatPr baseColWidth="10" defaultRowHeight="13.2" x14ac:dyDescent="0.25"/>
  <cols>
    <col min="7" max="7" width="24.5546875" customWidth="1"/>
    <col min="8" max="8" width="15.77734375" customWidth="1"/>
    <col min="11" max="11" width="6.44140625" style="1924" customWidth="1"/>
    <col min="17" max="17" width="11.44140625" style="1885"/>
    <col min="19" max="20" width="11.44140625" style="1885"/>
  </cols>
  <sheetData>
    <row r="1" spans="1:23" ht="57.75" customHeight="1" x14ac:dyDescent="0.25">
      <c r="A1" s="49"/>
      <c r="B1" s="49"/>
      <c r="C1" s="49"/>
      <c r="D1" s="49"/>
      <c r="E1" s="49"/>
      <c r="F1" s="49"/>
      <c r="G1" s="49"/>
      <c r="H1" s="49"/>
      <c r="I1" s="49"/>
      <c r="J1" s="49"/>
      <c r="K1" s="49"/>
      <c r="L1" s="49"/>
      <c r="M1" s="49"/>
      <c r="N1" s="49"/>
      <c r="O1" s="49"/>
      <c r="Q1" s="49"/>
    </row>
    <row r="2" spans="1:23" ht="14.4" thickBot="1" x14ac:dyDescent="0.3">
      <c r="A2" s="49"/>
      <c r="B2" s="49"/>
      <c r="C2" s="49"/>
      <c r="D2" s="49"/>
      <c r="E2" s="1887"/>
      <c r="F2" s="1887"/>
      <c r="G2" s="1888"/>
      <c r="H2" s="1888"/>
      <c r="I2" s="1888"/>
      <c r="J2" s="1888"/>
      <c r="K2" s="1888"/>
      <c r="L2" s="49"/>
      <c r="M2" s="1887"/>
      <c r="N2" s="49"/>
      <c r="O2" s="49"/>
      <c r="Q2" s="1888"/>
    </row>
    <row r="3" spans="1:23" ht="23.4" thickBot="1" x14ac:dyDescent="0.3">
      <c r="A3" s="49"/>
      <c r="B3" s="2731" t="s">
        <v>935</v>
      </c>
      <c r="C3" s="2732"/>
      <c r="D3" s="2732"/>
      <c r="E3" s="2732"/>
      <c r="F3" s="2732"/>
      <c r="G3" s="2732"/>
      <c r="H3" s="2732"/>
      <c r="I3" s="2732"/>
      <c r="J3" s="2733"/>
      <c r="K3" s="1888"/>
      <c r="L3" s="49"/>
      <c r="M3" s="1887"/>
      <c r="N3" s="49"/>
      <c r="O3" s="49"/>
    </row>
    <row r="4" spans="1:23" ht="25.2" thickBot="1" x14ac:dyDescent="0.3">
      <c r="A4" s="49"/>
      <c r="B4" s="2734" t="str">
        <f>'SITE 15'!B4</f>
        <v>ASSOCIATION</v>
      </c>
      <c r="C4" s="2735"/>
      <c r="D4" s="2735"/>
      <c r="E4" s="2735"/>
      <c r="F4" s="2735"/>
      <c r="G4" s="2735"/>
      <c r="H4" s="2735"/>
      <c r="I4" s="2735"/>
      <c r="J4" s="2736"/>
      <c r="K4" s="1888"/>
      <c r="L4" s="49"/>
      <c r="M4" s="49"/>
      <c r="N4" s="49"/>
      <c r="O4" s="49"/>
    </row>
    <row r="5" spans="1:23" ht="22.8" x14ac:dyDescent="0.3">
      <c r="A5" s="1889"/>
      <c r="B5" s="1889"/>
      <c r="C5" s="1890"/>
      <c r="D5" s="1890"/>
      <c r="E5" s="1890"/>
      <c r="F5" s="1890"/>
      <c r="G5" s="1890"/>
      <c r="H5" s="1890"/>
      <c r="I5" s="1890"/>
      <c r="J5" s="1890"/>
      <c r="K5" s="1888"/>
      <c r="L5" s="1890"/>
      <c r="M5" s="1891"/>
      <c r="N5" s="1889"/>
      <c r="O5" s="1889"/>
      <c r="Q5" s="1890"/>
    </row>
    <row r="6" spans="1:23" ht="24.6" x14ac:dyDescent="0.25">
      <c r="A6" s="1892"/>
      <c r="B6" s="1893" t="s">
        <v>284</v>
      </c>
      <c r="C6" s="1894"/>
      <c r="D6" s="1894"/>
      <c r="E6" s="1894"/>
      <c r="F6" s="1894"/>
      <c r="G6" s="1894"/>
      <c r="H6" s="1894"/>
      <c r="I6" s="1894"/>
      <c r="J6" s="1894"/>
      <c r="K6" s="1894"/>
      <c r="L6" s="1895"/>
      <c r="M6" s="1895"/>
      <c r="N6" s="1895"/>
      <c r="O6" s="1895"/>
      <c r="Q6" s="1927" t="s">
        <v>936</v>
      </c>
      <c r="R6" s="1925"/>
      <c r="S6" s="1925"/>
      <c r="T6" s="1925"/>
      <c r="U6" s="1925"/>
      <c r="V6" s="1925"/>
      <c r="W6" s="1925"/>
    </row>
    <row r="7" spans="1:23" ht="55.2" x14ac:dyDescent="0.25">
      <c r="A7" s="49"/>
      <c r="B7" s="1896"/>
      <c r="C7" s="1897"/>
      <c r="D7" s="1898"/>
      <c r="E7" s="1898"/>
      <c r="F7" s="1897"/>
      <c r="G7" s="1899"/>
      <c r="H7" s="1900" t="s">
        <v>185</v>
      </c>
      <c r="I7" s="1926" t="s">
        <v>910</v>
      </c>
      <c r="J7" s="1929" t="s">
        <v>911</v>
      </c>
      <c r="K7" s="1929"/>
      <c r="L7" s="1901" t="s">
        <v>912</v>
      </c>
      <c r="M7" s="1931" t="s">
        <v>913</v>
      </c>
      <c r="N7" s="1901" t="s">
        <v>914</v>
      </c>
      <c r="O7" s="1901" t="s">
        <v>915</v>
      </c>
      <c r="Q7" s="1928" t="s">
        <v>929</v>
      </c>
      <c r="R7" s="1928" t="s">
        <v>930</v>
      </c>
      <c r="S7" s="1930" t="s">
        <v>928</v>
      </c>
      <c r="T7" s="1930" t="s">
        <v>931</v>
      </c>
      <c r="U7" s="1932" t="s">
        <v>932</v>
      </c>
      <c r="V7" s="1932" t="s">
        <v>933</v>
      </c>
      <c r="W7" s="1932" t="s">
        <v>934</v>
      </c>
    </row>
    <row r="8" spans="1:23" ht="13.8" x14ac:dyDescent="0.25">
      <c r="A8" s="49"/>
      <c r="B8" s="1902"/>
      <c r="C8" s="1006"/>
      <c r="D8" s="1885"/>
      <c r="E8" s="1885"/>
      <c r="F8" s="990"/>
      <c r="G8" s="991"/>
      <c r="H8" s="991"/>
      <c r="I8" s="991"/>
      <c r="J8" s="1007"/>
      <c r="K8" s="1007"/>
      <c r="L8" s="1007"/>
      <c r="M8" s="990"/>
      <c r="N8" s="1885"/>
      <c r="O8" s="1885"/>
      <c r="Q8" s="991"/>
      <c r="R8" s="991"/>
      <c r="S8" s="991"/>
      <c r="T8" s="991"/>
      <c r="U8" s="990"/>
      <c r="V8" s="990"/>
      <c r="W8" s="990"/>
    </row>
    <row r="9" spans="1:23" ht="13.8" x14ac:dyDescent="0.25">
      <c r="A9" s="49"/>
      <c r="B9" s="1903">
        <v>6061</v>
      </c>
      <c r="C9" s="1903" t="s">
        <v>20</v>
      </c>
      <c r="D9" s="1001"/>
      <c r="E9" s="1001"/>
      <c r="F9" s="1000"/>
      <c r="G9" s="1000"/>
      <c r="H9" s="2168">
        <f t="shared" ref="H9:H17" si="0">L9+N9+O9+Q9+R9+S9+T9+U9+V9+W9</f>
        <v>0</v>
      </c>
      <c r="I9" s="2169">
        <f t="shared" ref="I9:I17" si="1">Q9+R9</f>
        <v>0</v>
      </c>
      <c r="J9" s="2169">
        <f t="shared" ref="J9:J17" si="2">S9+T9</f>
        <v>0</v>
      </c>
      <c r="K9" s="2169"/>
      <c r="L9" s="2169">
        <f>'Pôle spécifique 6-11'!N12</f>
        <v>0</v>
      </c>
      <c r="M9" s="2169">
        <f t="shared" ref="M9:M17" si="3">U9+V9+W9</f>
        <v>0</v>
      </c>
      <c r="N9" s="2169">
        <f>'SITE 15'!N18</f>
        <v>0</v>
      </c>
      <c r="O9" s="2169">
        <f>'SITE 15'!N872</f>
        <v>0</v>
      </c>
      <c r="P9" s="2170"/>
      <c r="Q9" s="2169">
        <f>'SITE 15'!N379</f>
        <v>0</v>
      </c>
      <c r="R9" s="2169">
        <f>'SITE 15'!N510</f>
        <v>0</v>
      </c>
      <c r="S9" s="2169">
        <f>'SITE 15'!N629</f>
        <v>0</v>
      </c>
      <c r="T9" s="2169">
        <f>'SITE 15'!N750</f>
        <v>0</v>
      </c>
      <c r="U9" s="2169">
        <f>'Accueils 12-17 ans'!N47</f>
        <v>0</v>
      </c>
      <c r="V9" s="2169">
        <f>Séjours!N31</f>
        <v>0</v>
      </c>
      <c r="W9" s="2169">
        <f>'Autre action jeunes'!N14</f>
        <v>0</v>
      </c>
    </row>
    <row r="10" spans="1:23" ht="13.8" x14ac:dyDescent="0.25">
      <c r="A10" s="49"/>
      <c r="B10" s="1903">
        <v>6063</v>
      </c>
      <c r="C10" s="1904" t="s">
        <v>22</v>
      </c>
      <c r="D10" s="1001"/>
      <c r="E10" s="1001"/>
      <c r="F10" s="1000"/>
      <c r="G10" s="1000"/>
      <c r="H10" s="2168">
        <f t="shared" si="0"/>
        <v>0</v>
      </c>
      <c r="I10" s="2169">
        <f t="shared" si="1"/>
        <v>0</v>
      </c>
      <c r="J10" s="2169">
        <f t="shared" si="2"/>
        <v>0</v>
      </c>
      <c r="K10" s="2169"/>
      <c r="L10" s="2169">
        <f>'Pôle spécifique 6-11'!N13</f>
        <v>0</v>
      </c>
      <c r="M10" s="2169">
        <f t="shared" si="3"/>
        <v>0</v>
      </c>
      <c r="N10" s="2169">
        <f>'SITE 15'!N19</f>
        <v>0</v>
      </c>
      <c r="O10" s="2169">
        <f>'SITE 15'!N873</f>
        <v>0</v>
      </c>
      <c r="P10" s="2170"/>
      <c r="Q10" s="2169">
        <f>'SITE 15'!N380</f>
        <v>0</v>
      </c>
      <c r="R10" s="2169">
        <f>'SITE 15'!N511</f>
        <v>0</v>
      </c>
      <c r="S10" s="2169">
        <f>'SITE 15'!N630</f>
        <v>0</v>
      </c>
      <c r="T10" s="2169">
        <f>'SITE 15'!N751</f>
        <v>0</v>
      </c>
      <c r="U10" s="2169">
        <f>'Accueils 12-17 ans'!N48</f>
        <v>0</v>
      </c>
      <c r="V10" s="2169">
        <f>Séjours!N32</f>
        <v>0</v>
      </c>
      <c r="W10" s="2169">
        <f>'Autre action jeunes'!N15</f>
        <v>0</v>
      </c>
    </row>
    <row r="11" spans="1:23" ht="13.8" x14ac:dyDescent="0.25">
      <c r="A11" s="49"/>
      <c r="B11" s="1903">
        <v>6064</v>
      </c>
      <c r="C11" s="1904" t="s">
        <v>24</v>
      </c>
      <c r="D11" s="1001"/>
      <c r="E11" s="1001"/>
      <c r="F11" s="1000"/>
      <c r="G11" s="1000"/>
      <c r="H11" s="2168">
        <f t="shared" si="0"/>
        <v>0</v>
      </c>
      <c r="I11" s="2169">
        <f t="shared" si="1"/>
        <v>0</v>
      </c>
      <c r="J11" s="2169">
        <f t="shared" si="2"/>
        <v>0</v>
      </c>
      <c r="K11" s="2169"/>
      <c r="L11" s="2169">
        <f>'Pôle spécifique 6-11'!N14</f>
        <v>0</v>
      </c>
      <c r="M11" s="2169">
        <f t="shared" si="3"/>
        <v>0</v>
      </c>
      <c r="N11" s="2169">
        <f>'SITE 15'!N20</f>
        <v>0</v>
      </c>
      <c r="O11" s="2169">
        <f>'SITE 15'!N874</f>
        <v>0</v>
      </c>
      <c r="P11" s="2170"/>
      <c r="Q11" s="2169">
        <f>'SITE 15'!N381</f>
        <v>0</v>
      </c>
      <c r="R11" s="2169">
        <f>'SITE 15'!N512</f>
        <v>0</v>
      </c>
      <c r="S11" s="2169">
        <f>'SITE 15'!N631</f>
        <v>0</v>
      </c>
      <c r="T11" s="2169">
        <f>'SITE 15'!N752</f>
        <v>0</v>
      </c>
      <c r="U11" s="2169">
        <f>'Accueils 12-17 ans'!N49</f>
        <v>0</v>
      </c>
      <c r="V11" s="2169">
        <f>Séjours!N33</f>
        <v>0</v>
      </c>
      <c r="W11" s="2169">
        <f>'Autre action jeunes'!N16</f>
        <v>0</v>
      </c>
    </row>
    <row r="12" spans="1:23" ht="13.8" x14ac:dyDescent="0.25">
      <c r="A12" s="49"/>
      <c r="B12" s="1903">
        <v>6066</v>
      </c>
      <c r="C12" s="1904" t="s">
        <v>26</v>
      </c>
      <c r="D12" s="1001"/>
      <c r="E12" s="1001"/>
      <c r="F12" s="1000"/>
      <c r="G12" s="1000"/>
      <c r="H12" s="2168">
        <f t="shared" si="0"/>
        <v>0</v>
      </c>
      <c r="I12" s="2169">
        <f t="shared" si="1"/>
        <v>0</v>
      </c>
      <c r="J12" s="2169">
        <f t="shared" si="2"/>
        <v>0</v>
      </c>
      <c r="K12" s="2169"/>
      <c r="L12" s="2169">
        <f>'Pôle spécifique 6-11'!N15</f>
        <v>0</v>
      </c>
      <c r="M12" s="2169">
        <f t="shared" si="3"/>
        <v>0</v>
      </c>
      <c r="N12" s="2169">
        <f>'SITE 15'!N21</f>
        <v>0</v>
      </c>
      <c r="O12" s="2169">
        <f>'SITE 15'!N875</f>
        <v>0</v>
      </c>
      <c r="P12" s="2170"/>
      <c r="Q12" s="2169">
        <f>'SITE 15'!N382</f>
        <v>0</v>
      </c>
      <c r="R12" s="2169">
        <f>'SITE 15'!N513</f>
        <v>0</v>
      </c>
      <c r="S12" s="2169">
        <f>'SITE 15'!N632</f>
        <v>0</v>
      </c>
      <c r="T12" s="2169">
        <f>'SITE 15'!N753</f>
        <v>0</v>
      </c>
      <c r="U12" s="2169">
        <f>'Accueils 12-17 ans'!N50</f>
        <v>0</v>
      </c>
      <c r="V12" s="2169">
        <f>Séjours!N34</f>
        <v>0</v>
      </c>
      <c r="W12" s="2169">
        <f>'Autre action jeunes'!N17</f>
        <v>0</v>
      </c>
    </row>
    <row r="13" spans="1:23" ht="13.8" x14ac:dyDescent="0.25">
      <c r="A13" s="49"/>
      <c r="B13" s="1905" t="s">
        <v>28</v>
      </c>
      <c r="C13" s="1904" t="s">
        <v>29</v>
      </c>
      <c r="D13" s="1001"/>
      <c r="E13" s="1001"/>
      <c r="F13" s="1000"/>
      <c r="G13" s="1000"/>
      <c r="H13" s="2168">
        <f t="shared" si="0"/>
        <v>0</v>
      </c>
      <c r="I13" s="2169">
        <f t="shared" si="1"/>
        <v>0</v>
      </c>
      <c r="J13" s="2169">
        <f t="shared" si="2"/>
        <v>0</v>
      </c>
      <c r="K13" s="2169"/>
      <c r="L13" s="2169">
        <f>'Pôle spécifique 6-11'!N16</f>
        <v>0</v>
      </c>
      <c r="M13" s="2169">
        <f t="shared" si="3"/>
        <v>0</v>
      </c>
      <c r="N13" s="2169">
        <f>'SITE 15'!N22</f>
        <v>0</v>
      </c>
      <c r="O13" s="2169">
        <f>'SITE 15'!N876</f>
        <v>0</v>
      </c>
      <c r="P13" s="2170"/>
      <c r="Q13" s="2169">
        <f>'SITE 15'!N383</f>
        <v>0</v>
      </c>
      <c r="R13" s="2169">
        <f>'SITE 15'!N514</f>
        <v>0</v>
      </c>
      <c r="S13" s="2169">
        <f>'SITE 15'!N633</f>
        <v>0</v>
      </c>
      <c r="T13" s="2169">
        <f>'SITE 15'!N754</f>
        <v>0</v>
      </c>
      <c r="U13" s="2169">
        <f>'Accueils 12-17 ans'!N51</f>
        <v>0</v>
      </c>
      <c r="V13" s="2169">
        <f>Séjours!N35</f>
        <v>0</v>
      </c>
      <c r="W13" s="2169">
        <f>'Autre action jeunes'!N18</f>
        <v>0</v>
      </c>
    </row>
    <row r="14" spans="1:23" ht="13.8" x14ac:dyDescent="0.25">
      <c r="A14" s="49"/>
      <c r="B14" s="1905" t="s">
        <v>31</v>
      </c>
      <c r="C14" s="1904" t="s">
        <v>275</v>
      </c>
      <c r="D14" s="1001"/>
      <c r="E14" s="1001"/>
      <c r="F14" s="1000"/>
      <c r="G14" s="1000"/>
      <c r="H14" s="2168">
        <f t="shared" si="0"/>
        <v>0</v>
      </c>
      <c r="I14" s="2169">
        <f t="shared" si="1"/>
        <v>0</v>
      </c>
      <c r="J14" s="2169">
        <f t="shared" si="2"/>
        <v>0</v>
      </c>
      <c r="K14" s="2169"/>
      <c r="L14" s="2169">
        <f>'Pôle spécifique 6-11'!N17</f>
        <v>0</v>
      </c>
      <c r="M14" s="2169">
        <f t="shared" si="3"/>
        <v>0</v>
      </c>
      <c r="N14" s="2169">
        <f>'SITE 15'!N23</f>
        <v>0</v>
      </c>
      <c r="O14" s="2169">
        <f>'SITE 15'!N877</f>
        <v>0</v>
      </c>
      <c r="P14" s="2170"/>
      <c r="Q14" s="2169">
        <f>'SITE 15'!N384</f>
        <v>0</v>
      </c>
      <c r="R14" s="2169">
        <f>'SITE 15'!N515</f>
        <v>0</v>
      </c>
      <c r="S14" s="2169">
        <f>'SITE 15'!N634</f>
        <v>0</v>
      </c>
      <c r="T14" s="2169">
        <f>'SITE 15'!N755</f>
        <v>0</v>
      </c>
      <c r="U14" s="2169">
        <f>'Accueils 12-17 ans'!N52</f>
        <v>0</v>
      </c>
      <c r="V14" s="2169">
        <f>Séjours!N36</f>
        <v>0</v>
      </c>
      <c r="W14" s="2169">
        <f>'Autre action jeunes'!N19</f>
        <v>0</v>
      </c>
    </row>
    <row r="15" spans="1:23" ht="13.8" x14ac:dyDescent="0.25">
      <c r="A15" s="49"/>
      <c r="B15" s="1905" t="s">
        <v>33</v>
      </c>
      <c r="C15" s="1904" t="s">
        <v>34</v>
      </c>
      <c r="D15" s="1001"/>
      <c r="E15" s="1001"/>
      <c r="F15" s="1000"/>
      <c r="G15" s="1000"/>
      <c r="H15" s="2168">
        <f t="shared" si="0"/>
        <v>0</v>
      </c>
      <c r="I15" s="2169">
        <f t="shared" si="1"/>
        <v>0</v>
      </c>
      <c r="J15" s="2169">
        <f t="shared" si="2"/>
        <v>0</v>
      </c>
      <c r="K15" s="2169"/>
      <c r="L15" s="2169">
        <f>'Pôle spécifique 6-11'!N18</f>
        <v>0</v>
      </c>
      <c r="M15" s="2169">
        <f t="shared" si="3"/>
        <v>0</v>
      </c>
      <c r="N15" s="2169">
        <f>'SITE 15'!N24</f>
        <v>0</v>
      </c>
      <c r="O15" s="2169">
        <f>'SITE 15'!N878</f>
        <v>0</v>
      </c>
      <c r="P15" s="2170"/>
      <c r="Q15" s="2169">
        <f>'SITE 15'!N385</f>
        <v>0</v>
      </c>
      <c r="R15" s="2169">
        <f>'SITE 15'!N516</f>
        <v>0</v>
      </c>
      <c r="S15" s="2169">
        <f>'SITE 15'!N635</f>
        <v>0</v>
      </c>
      <c r="T15" s="2169">
        <f>'SITE 15'!N756</f>
        <v>0</v>
      </c>
      <c r="U15" s="2169">
        <f>'Accueils 12-17 ans'!N53</f>
        <v>0</v>
      </c>
      <c r="V15" s="2169">
        <f>Séjours!N37</f>
        <v>0</v>
      </c>
      <c r="W15" s="2169">
        <f>'Autre action jeunes'!N20</f>
        <v>0</v>
      </c>
    </row>
    <row r="16" spans="1:23" ht="13.8" x14ac:dyDescent="0.25">
      <c r="A16" s="49"/>
      <c r="B16" s="1905" t="s">
        <v>36</v>
      </c>
      <c r="C16" s="1904" t="s">
        <v>37</v>
      </c>
      <c r="D16" s="1001"/>
      <c r="E16" s="1001"/>
      <c r="F16" s="1000"/>
      <c r="G16" s="1000"/>
      <c r="H16" s="2168">
        <f t="shared" si="0"/>
        <v>0</v>
      </c>
      <c r="I16" s="2169">
        <f t="shared" si="1"/>
        <v>0</v>
      </c>
      <c r="J16" s="2169">
        <f t="shared" si="2"/>
        <v>0</v>
      </c>
      <c r="K16" s="2169"/>
      <c r="L16" s="2169">
        <f>'Pôle spécifique 6-11'!N19</f>
        <v>0</v>
      </c>
      <c r="M16" s="2169">
        <f t="shared" si="3"/>
        <v>0</v>
      </c>
      <c r="N16" s="2169">
        <f>'SITE 15'!N25</f>
        <v>0</v>
      </c>
      <c r="O16" s="2169">
        <f>'SITE 15'!N879</f>
        <v>0</v>
      </c>
      <c r="P16" s="2170"/>
      <c r="Q16" s="2169">
        <f>'SITE 15'!N386</f>
        <v>0</v>
      </c>
      <c r="R16" s="2169">
        <f>'SITE 15'!N517</f>
        <v>0</v>
      </c>
      <c r="S16" s="2169">
        <f>'SITE 15'!N636</f>
        <v>0</v>
      </c>
      <c r="T16" s="2169">
        <f>'SITE 15'!N757</f>
        <v>0</v>
      </c>
      <c r="U16" s="2169">
        <f>'Accueils 12-17 ans'!N54</f>
        <v>0</v>
      </c>
      <c r="V16" s="2169">
        <f>Séjours!N38</f>
        <v>0</v>
      </c>
      <c r="W16" s="2169">
        <f>'Autre action jeunes'!N21</f>
        <v>0</v>
      </c>
    </row>
    <row r="17" spans="1:23" ht="13.8" x14ac:dyDescent="0.25">
      <c r="A17" s="49"/>
      <c r="B17" s="1906">
        <v>60</v>
      </c>
      <c r="C17" s="1907" t="s">
        <v>916</v>
      </c>
      <c r="D17" s="1908"/>
      <c r="E17" s="1908"/>
      <c r="F17" s="1909"/>
      <c r="G17" s="1909"/>
      <c r="H17" s="2171">
        <f t="shared" si="0"/>
        <v>0</v>
      </c>
      <c r="I17" s="2172">
        <f t="shared" si="1"/>
        <v>0</v>
      </c>
      <c r="J17" s="2172">
        <f t="shared" si="2"/>
        <v>0</v>
      </c>
      <c r="K17" s="2172"/>
      <c r="L17" s="2172">
        <f>'Pôle spécifique 6-11'!N20</f>
        <v>0</v>
      </c>
      <c r="M17" s="2172">
        <f t="shared" si="3"/>
        <v>0</v>
      </c>
      <c r="N17" s="2172">
        <f>'SITE 15'!N26</f>
        <v>0</v>
      </c>
      <c r="O17" s="2172">
        <f>'SITE 15'!N880</f>
        <v>0</v>
      </c>
      <c r="P17" s="2170"/>
      <c r="Q17" s="2172">
        <f>'SITE 15'!N387</f>
        <v>0</v>
      </c>
      <c r="R17" s="2172">
        <f>'SITE 15'!N518</f>
        <v>0</v>
      </c>
      <c r="S17" s="2172">
        <f>'SITE 15'!N637</f>
        <v>0</v>
      </c>
      <c r="T17" s="2172">
        <f>'SITE 15'!N758</f>
        <v>0</v>
      </c>
      <c r="U17" s="2172">
        <f>'Accueils 12-17 ans'!N55</f>
        <v>0</v>
      </c>
      <c r="V17" s="2172">
        <f>Séjours!N39</f>
        <v>0</v>
      </c>
      <c r="W17" s="2172">
        <f>'Autre action jeunes'!N22</f>
        <v>0</v>
      </c>
    </row>
    <row r="18" spans="1:23" ht="13.8" x14ac:dyDescent="0.25">
      <c r="A18" s="49"/>
      <c r="B18" s="1910"/>
      <c r="C18" s="1034"/>
      <c r="D18" s="1885"/>
      <c r="E18" s="1885"/>
      <c r="F18" s="990"/>
      <c r="G18" s="991"/>
      <c r="H18" s="2173"/>
      <c r="I18" s="2174"/>
      <c r="J18" s="2174"/>
      <c r="K18" s="2174"/>
      <c r="L18" s="2174"/>
      <c r="M18" s="2174"/>
      <c r="N18" s="2174"/>
      <c r="O18" s="2174"/>
      <c r="P18" s="2170"/>
      <c r="Q18" s="2174"/>
      <c r="R18" s="2174"/>
      <c r="S18" s="2174"/>
      <c r="T18" s="2174"/>
      <c r="U18" s="2174"/>
      <c r="V18" s="2174"/>
      <c r="W18" s="2174"/>
    </row>
    <row r="19" spans="1:23" ht="13.8" x14ac:dyDescent="0.25">
      <c r="A19" s="49"/>
      <c r="B19" s="1903">
        <v>613</v>
      </c>
      <c r="C19" s="1903" t="s">
        <v>42</v>
      </c>
      <c r="D19" s="1001"/>
      <c r="E19" s="1001"/>
      <c r="F19" s="1000"/>
      <c r="G19" s="1000"/>
      <c r="H19" s="2168">
        <f t="shared" ref="H19:H24" si="4">L19+N19+O19+Q19+R19+S19+T19+U19+V19+W19</f>
        <v>0</v>
      </c>
      <c r="I19" s="2169">
        <f t="shared" ref="I19:I24" si="5">Q19+R19</f>
        <v>0</v>
      </c>
      <c r="J19" s="2169">
        <f t="shared" ref="J19:J24" si="6">S19+T19</f>
        <v>0</v>
      </c>
      <c r="K19" s="2169"/>
      <c r="L19" s="2169">
        <f>'Pôle spécifique 6-11'!N22</f>
        <v>0</v>
      </c>
      <c r="M19" s="2169">
        <f t="shared" ref="M19:M24" si="7">U19+V19+W19</f>
        <v>0</v>
      </c>
      <c r="N19" s="2169">
        <f>'SITE 15'!N28</f>
        <v>0</v>
      </c>
      <c r="O19" s="2169">
        <f>'SITE 15'!N882</f>
        <v>0</v>
      </c>
      <c r="P19" s="2170"/>
      <c r="Q19" s="2169">
        <f>'SITE 15'!N389</f>
        <v>0</v>
      </c>
      <c r="R19" s="2169">
        <f>'SITE 15'!N520</f>
        <v>0</v>
      </c>
      <c r="S19" s="2169">
        <f>'SITE 15'!N639</f>
        <v>0</v>
      </c>
      <c r="T19" s="2169">
        <f>'SITE 15'!N760</f>
        <v>0</v>
      </c>
      <c r="U19" s="2169">
        <f>'Accueils 12-17 ans'!N57</f>
        <v>0</v>
      </c>
      <c r="V19" s="2169">
        <f>Séjours!N41</f>
        <v>0</v>
      </c>
      <c r="W19" s="2169">
        <f>'Autre action jeunes'!N24</f>
        <v>0</v>
      </c>
    </row>
    <row r="20" spans="1:23" ht="13.8" x14ac:dyDescent="0.25">
      <c r="A20" s="49"/>
      <c r="B20" s="1903">
        <v>614</v>
      </c>
      <c r="C20" s="1904" t="s">
        <v>44</v>
      </c>
      <c r="D20" s="1001"/>
      <c r="E20" s="1001"/>
      <c r="F20" s="1000"/>
      <c r="G20" s="1000"/>
      <c r="H20" s="2168">
        <f t="shared" si="4"/>
        <v>0</v>
      </c>
      <c r="I20" s="2169">
        <f t="shared" si="5"/>
        <v>0</v>
      </c>
      <c r="J20" s="2169">
        <f t="shared" si="6"/>
        <v>0</v>
      </c>
      <c r="K20" s="2169"/>
      <c r="L20" s="2169">
        <f>'Pôle spécifique 6-11'!N23</f>
        <v>0</v>
      </c>
      <c r="M20" s="2169">
        <f t="shared" si="7"/>
        <v>0</v>
      </c>
      <c r="N20" s="2169">
        <f>'SITE 15'!N29</f>
        <v>0</v>
      </c>
      <c r="O20" s="2169">
        <f>'SITE 15'!N883</f>
        <v>0</v>
      </c>
      <c r="P20" s="2170"/>
      <c r="Q20" s="2169">
        <f>'SITE 15'!N390</f>
        <v>0</v>
      </c>
      <c r="R20" s="2169">
        <f>'SITE 15'!N521</f>
        <v>0</v>
      </c>
      <c r="S20" s="2169">
        <f>'SITE 15'!N640</f>
        <v>0</v>
      </c>
      <c r="T20" s="2169">
        <f>'SITE 15'!N761</f>
        <v>0</v>
      </c>
      <c r="U20" s="2169">
        <f>'Accueils 12-17 ans'!N58</f>
        <v>0</v>
      </c>
      <c r="V20" s="2169">
        <f>Séjours!N42</f>
        <v>0</v>
      </c>
      <c r="W20" s="2169">
        <f>'Autre action jeunes'!N25</f>
        <v>0</v>
      </c>
    </row>
    <row r="21" spans="1:23" ht="13.8" x14ac:dyDescent="0.25">
      <c r="A21" s="49"/>
      <c r="B21" s="1903">
        <v>615</v>
      </c>
      <c r="C21" s="1904" t="s">
        <v>45</v>
      </c>
      <c r="D21" s="1001"/>
      <c r="E21" s="1001"/>
      <c r="F21" s="1000"/>
      <c r="G21" s="1000"/>
      <c r="H21" s="2168">
        <f t="shared" si="4"/>
        <v>0</v>
      </c>
      <c r="I21" s="2169">
        <f t="shared" si="5"/>
        <v>0</v>
      </c>
      <c r="J21" s="2169">
        <f t="shared" si="6"/>
        <v>0</v>
      </c>
      <c r="K21" s="2169"/>
      <c r="L21" s="2169">
        <f>'Pôle spécifique 6-11'!N24</f>
        <v>0</v>
      </c>
      <c r="M21" s="2169">
        <f t="shared" si="7"/>
        <v>0</v>
      </c>
      <c r="N21" s="2169">
        <f>'SITE 15'!N30</f>
        <v>0</v>
      </c>
      <c r="O21" s="2169">
        <f>'SITE 15'!N884</f>
        <v>0</v>
      </c>
      <c r="P21" s="2170"/>
      <c r="Q21" s="2169">
        <f>'SITE 15'!N391</f>
        <v>0</v>
      </c>
      <c r="R21" s="2169">
        <f>'SITE 15'!N522</f>
        <v>0</v>
      </c>
      <c r="S21" s="2169">
        <f>'SITE 15'!N641</f>
        <v>0</v>
      </c>
      <c r="T21" s="2169">
        <f>'SITE 15'!N762</f>
        <v>0</v>
      </c>
      <c r="U21" s="2169">
        <f>'Accueils 12-17 ans'!N59</f>
        <v>0</v>
      </c>
      <c r="V21" s="2169">
        <f>Séjours!N43</f>
        <v>0</v>
      </c>
      <c r="W21" s="2169">
        <f>'Autre action jeunes'!N26</f>
        <v>0</v>
      </c>
    </row>
    <row r="22" spans="1:23" ht="13.8" x14ac:dyDescent="0.25">
      <c r="A22" s="49"/>
      <c r="B22" s="1903">
        <v>616</v>
      </c>
      <c r="C22" s="1904" t="s">
        <v>47</v>
      </c>
      <c r="D22" s="1001"/>
      <c r="E22" s="1001"/>
      <c r="F22" s="1000"/>
      <c r="G22" s="1000"/>
      <c r="H22" s="2168">
        <f t="shared" si="4"/>
        <v>0</v>
      </c>
      <c r="I22" s="2169">
        <f t="shared" si="5"/>
        <v>0</v>
      </c>
      <c r="J22" s="2169">
        <f t="shared" si="6"/>
        <v>0</v>
      </c>
      <c r="K22" s="2169"/>
      <c r="L22" s="2169">
        <f>'Pôle spécifique 6-11'!N25</f>
        <v>0</v>
      </c>
      <c r="M22" s="2169">
        <f t="shared" si="7"/>
        <v>0</v>
      </c>
      <c r="N22" s="2169">
        <f>'SITE 15'!N31</f>
        <v>0</v>
      </c>
      <c r="O22" s="2169">
        <f>'SITE 15'!N885</f>
        <v>0</v>
      </c>
      <c r="P22" s="2170"/>
      <c r="Q22" s="2169">
        <f>'SITE 15'!N392</f>
        <v>0</v>
      </c>
      <c r="R22" s="2169">
        <f>'SITE 15'!N523</f>
        <v>0</v>
      </c>
      <c r="S22" s="2169">
        <f>'SITE 15'!N642</f>
        <v>0</v>
      </c>
      <c r="T22" s="2169">
        <f>'SITE 15'!N763</f>
        <v>0</v>
      </c>
      <c r="U22" s="2169">
        <f>'Accueils 12-17 ans'!N60</f>
        <v>0</v>
      </c>
      <c r="V22" s="2169">
        <f>Séjours!N44</f>
        <v>0</v>
      </c>
      <c r="W22" s="2169">
        <f>'Autre action jeunes'!N27</f>
        <v>0</v>
      </c>
    </row>
    <row r="23" spans="1:23" ht="13.8" x14ac:dyDescent="0.25">
      <c r="A23" s="49"/>
      <c r="B23" s="1903">
        <v>618</v>
      </c>
      <c r="C23" s="1904" t="s">
        <v>49</v>
      </c>
      <c r="D23" s="1001"/>
      <c r="E23" s="1001"/>
      <c r="F23" s="1000"/>
      <c r="G23" s="1000"/>
      <c r="H23" s="2168">
        <f t="shared" si="4"/>
        <v>0</v>
      </c>
      <c r="I23" s="2169">
        <f t="shared" si="5"/>
        <v>0</v>
      </c>
      <c r="J23" s="2169">
        <f t="shared" si="6"/>
        <v>0</v>
      </c>
      <c r="K23" s="2169"/>
      <c r="L23" s="2169">
        <f>'Pôle spécifique 6-11'!N26</f>
        <v>0</v>
      </c>
      <c r="M23" s="2169">
        <f t="shared" si="7"/>
        <v>0</v>
      </c>
      <c r="N23" s="2169">
        <f>'SITE 15'!N32</f>
        <v>0</v>
      </c>
      <c r="O23" s="2169">
        <f>'SITE 15'!N886</f>
        <v>0</v>
      </c>
      <c r="P23" s="2170"/>
      <c r="Q23" s="2169">
        <f>'SITE 15'!N393</f>
        <v>0</v>
      </c>
      <c r="R23" s="2169">
        <f>'SITE 15'!N524</f>
        <v>0</v>
      </c>
      <c r="S23" s="2169">
        <f>'SITE 15'!N643</f>
        <v>0</v>
      </c>
      <c r="T23" s="2169">
        <f>'SITE 15'!N764</f>
        <v>0</v>
      </c>
      <c r="U23" s="2169">
        <f>'Accueils 12-17 ans'!N61</f>
        <v>0</v>
      </c>
      <c r="V23" s="2169">
        <f>Séjours!N45</f>
        <v>0</v>
      </c>
      <c r="W23" s="2169">
        <f>'Autre action jeunes'!N28</f>
        <v>0</v>
      </c>
    </row>
    <row r="24" spans="1:23" ht="13.8" x14ac:dyDescent="0.25">
      <c r="A24" s="49"/>
      <c r="B24" s="1906">
        <v>61</v>
      </c>
      <c r="C24" s="1912" t="s">
        <v>51</v>
      </c>
      <c r="D24" s="1908"/>
      <c r="E24" s="1908"/>
      <c r="F24" s="1909"/>
      <c r="G24" s="1909"/>
      <c r="H24" s="2171">
        <f t="shared" si="4"/>
        <v>0</v>
      </c>
      <c r="I24" s="2172">
        <f t="shared" si="5"/>
        <v>0</v>
      </c>
      <c r="J24" s="2172">
        <f t="shared" si="6"/>
        <v>0</v>
      </c>
      <c r="K24" s="2172"/>
      <c r="L24" s="2172">
        <f>'Pôle spécifique 6-11'!N27</f>
        <v>0</v>
      </c>
      <c r="M24" s="2172">
        <f t="shared" si="7"/>
        <v>0</v>
      </c>
      <c r="N24" s="2172">
        <f>'SITE 15'!N33</f>
        <v>0</v>
      </c>
      <c r="O24" s="2172">
        <f>'SITE 15'!N887</f>
        <v>0</v>
      </c>
      <c r="P24" s="2170"/>
      <c r="Q24" s="2172">
        <f>'SITE 15'!N394</f>
        <v>0</v>
      </c>
      <c r="R24" s="2172">
        <f>'SITE 15'!N525</f>
        <v>0</v>
      </c>
      <c r="S24" s="2172">
        <f>'SITE 15'!N644</f>
        <v>0</v>
      </c>
      <c r="T24" s="2172">
        <f>'SITE 15'!N765</f>
        <v>0</v>
      </c>
      <c r="U24" s="2172">
        <f>'Accueils 12-17 ans'!N62</f>
        <v>0</v>
      </c>
      <c r="V24" s="2172">
        <f>Séjours!N46</f>
        <v>0</v>
      </c>
      <c r="W24" s="2172">
        <f>'Autre action jeunes'!N29</f>
        <v>0</v>
      </c>
    </row>
    <row r="25" spans="1:23" ht="13.8" x14ac:dyDescent="0.25">
      <c r="A25" s="49"/>
      <c r="B25" s="1913"/>
      <c r="C25" s="990"/>
      <c r="D25" s="1885"/>
      <c r="E25" s="1885"/>
      <c r="F25" s="1031"/>
      <c r="G25" s="991"/>
      <c r="H25" s="2173"/>
      <c r="I25" s="2174"/>
      <c r="J25" s="2174"/>
      <c r="K25" s="2174"/>
      <c r="L25" s="2174"/>
      <c r="M25" s="2174"/>
      <c r="N25" s="2174"/>
      <c r="O25" s="2174"/>
      <c r="P25" s="2170"/>
      <c r="Q25" s="2174"/>
      <c r="R25" s="2174"/>
      <c r="S25" s="2174"/>
      <c r="T25" s="2174"/>
      <c r="U25" s="2174"/>
      <c r="V25" s="2174"/>
      <c r="W25" s="2174"/>
    </row>
    <row r="26" spans="1:23" ht="13.8" x14ac:dyDescent="0.25">
      <c r="A26" s="49"/>
      <c r="B26" s="1903">
        <v>621</v>
      </c>
      <c r="C26" s="1904" t="s">
        <v>54</v>
      </c>
      <c r="D26" s="1001"/>
      <c r="E26" s="1001"/>
      <c r="F26" s="1000"/>
      <c r="G26" s="1000"/>
      <c r="H26" s="2168">
        <f t="shared" ref="H26:H37" si="8">L26+N26+O26+Q26+R26+S26+T26+U26+V26+W26</f>
        <v>0</v>
      </c>
      <c r="I26" s="2169">
        <f t="shared" ref="I26:I37" si="9">Q26+R26</f>
        <v>0</v>
      </c>
      <c r="J26" s="2169">
        <f t="shared" ref="J26:J37" si="10">S26+T26</f>
        <v>0</v>
      </c>
      <c r="K26" s="2169"/>
      <c r="L26" s="2169">
        <f>'Pôle spécifique 6-11'!N29</f>
        <v>0</v>
      </c>
      <c r="M26" s="2169">
        <f t="shared" ref="M26:M37" si="11">U26+V26+W26</f>
        <v>0</v>
      </c>
      <c r="N26" s="2169">
        <f>'SITE 15'!N35</f>
        <v>0</v>
      </c>
      <c r="O26" s="2169">
        <f>'SITE 15'!N889</f>
        <v>0</v>
      </c>
      <c r="P26" s="2170"/>
      <c r="Q26" s="2169">
        <f>'SITE 15'!N396</f>
        <v>0</v>
      </c>
      <c r="R26" s="2169">
        <f>'SITE 15'!N527</f>
        <v>0</v>
      </c>
      <c r="S26" s="2169">
        <f>'SITE 15'!N646</f>
        <v>0</v>
      </c>
      <c r="T26" s="2169">
        <f>'SITE 15'!N767</f>
        <v>0</v>
      </c>
      <c r="U26" s="2169">
        <f>'Accueils 12-17 ans'!N64</f>
        <v>0</v>
      </c>
      <c r="V26" s="2169">
        <f>Séjours!N48</f>
        <v>0</v>
      </c>
      <c r="W26" s="2169">
        <f>'Autre action jeunes'!N31</f>
        <v>0</v>
      </c>
    </row>
    <row r="27" spans="1:23" ht="13.8" x14ac:dyDescent="0.25">
      <c r="A27" s="49"/>
      <c r="B27" s="1903">
        <v>622</v>
      </c>
      <c r="C27" s="1904" t="s">
        <v>56</v>
      </c>
      <c r="D27" s="1001"/>
      <c r="E27" s="1001"/>
      <c r="F27" s="1000"/>
      <c r="G27" s="1000"/>
      <c r="H27" s="2168">
        <f t="shared" si="8"/>
        <v>0</v>
      </c>
      <c r="I27" s="2169">
        <f t="shared" si="9"/>
        <v>0</v>
      </c>
      <c r="J27" s="2169">
        <f t="shared" si="10"/>
        <v>0</v>
      </c>
      <c r="K27" s="2169"/>
      <c r="L27" s="2169">
        <f>'Pôle spécifique 6-11'!N30</f>
        <v>0</v>
      </c>
      <c r="M27" s="2169">
        <f t="shared" si="11"/>
        <v>0</v>
      </c>
      <c r="N27" s="2169">
        <f>'SITE 15'!N36</f>
        <v>0</v>
      </c>
      <c r="O27" s="2169">
        <f>'SITE 15'!N890</f>
        <v>0</v>
      </c>
      <c r="P27" s="2170"/>
      <c r="Q27" s="2169">
        <f>'SITE 15'!N397</f>
        <v>0</v>
      </c>
      <c r="R27" s="2169">
        <f>'SITE 15'!N528</f>
        <v>0</v>
      </c>
      <c r="S27" s="2169">
        <f>'SITE 15'!N647</f>
        <v>0</v>
      </c>
      <c r="T27" s="2169">
        <f>'SITE 15'!N768</f>
        <v>0</v>
      </c>
      <c r="U27" s="2169">
        <f>'Accueils 12-17 ans'!N65</f>
        <v>0</v>
      </c>
      <c r="V27" s="2169">
        <f>Séjours!N49</f>
        <v>0</v>
      </c>
      <c r="W27" s="2169">
        <f>'Autre action jeunes'!N32</f>
        <v>0</v>
      </c>
    </row>
    <row r="28" spans="1:23" ht="13.8" x14ac:dyDescent="0.25">
      <c r="A28" s="49"/>
      <c r="B28" s="1903" t="s">
        <v>58</v>
      </c>
      <c r="C28" s="1904" t="s">
        <v>59</v>
      </c>
      <c r="D28" s="1001"/>
      <c r="E28" s="1001"/>
      <c r="F28" s="1000"/>
      <c r="G28" s="1000"/>
      <c r="H28" s="2168">
        <f t="shared" si="8"/>
        <v>0</v>
      </c>
      <c r="I28" s="2169">
        <f t="shared" si="9"/>
        <v>0</v>
      </c>
      <c r="J28" s="2169">
        <f t="shared" si="10"/>
        <v>0</v>
      </c>
      <c r="K28" s="2169"/>
      <c r="L28" s="2169">
        <f>'Pôle spécifique 6-11'!N31</f>
        <v>0</v>
      </c>
      <c r="M28" s="2169">
        <f t="shared" si="11"/>
        <v>0</v>
      </c>
      <c r="N28" s="2169">
        <f>'SITE 15'!N37</f>
        <v>0</v>
      </c>
      <c r="O28" s="2169">
        <f>'SITE 15'!N891</f>
        <v>0</v>
      </c>
      <c r="P28" s="2170"/>
      <c r="Q28" s="2169">
        <f>'SITE 15'!N398</f>
        <v>0</v>
      </c>
      <c r="R28" s="2169">
        <f>'SITE 15'!N529</f>
        <v>0</v>
      </c>
      <c r="S28" s="2169">
        <f>'SITE 15'!N648</f>
        <v>0</v>
      </c>
      <c r="T28" s="2169">
        <f>'SITE 15'!N769</f>
        <v>0</v>
      </c>
      <c r="U28" s="2169">
        <f>'Accueils 12-17 ans'!N66</f>
        <v>0</v>
      </c>
      <c r="V28" s="2169">
        <f>Séjours!N50</f>
        <v>0</v>
      </c>
      <c r="W28" s="2169">
        <f>'Autre action jeunes'!N33</f>
        <v>0</v>
      </c>
    </row>
    <row r="29" spans="1:23" ht="13.8" x14ac:dyDescent="0.25">
      <c r="A29" s="49"/>
      <c r="B29" s="1903">
        <v>623</v>
      </c>
      <c r="C29" s="1904" t="s">
        <v>61</v>
      </c>
      <c r="D29" s="1001"/>
      <c r="E29" s="1001"/>
      <c r="F29" s="1000"/>
      <c r="G29" s="1000"/>
      <c r="H29" s="2168">
        <f t="shared" si="8"/>
        <v>0</v>
      </c>
      <c r="I29" s="2169">
        <f t="shared" si="9"/>
        <v>0</v>
      </c>
      <c r="J29" s="2169">
        <f t="shared" si="10"/>
        <v>0</v>
      </c>
      <c r="K29" s="2169"/>
      <c r="L29" s="2169">
        <f>'Pôle spécifique 6-11'!N32</f>
        <v>0</v>
      </c>
      <c r="M29" s="2169">
        <f t="shared" si="11"/>
        <v>0</v>
      </c>
      <c r="N29" s="2169">
        <f>'SITE 15'!N38</f>
        <v>0</v>
      </c>
      <c r="O29" s="2169">
        <f>'SITE 15'!N892</f>
        <v>0</v>
      </c>
      <c r="P29" s="2170"/>
      <c r="Q29" s="2169">
        <f>'SITE 15'!N399</f>
        <v>0</v>
      </c>
      <c r="R29" s="2169">
        <f>'SITE 15'!N530</f>
        <v>0</v>
      </c>
      <c r="S29" s="2169">
        <f>'SITE 15'!N649</f>
        <v>0</v>
      </c>
      <c r="T29" s="2169">
        <f>'SITE 15'!N770</f>
        <v>0</v>
      </c>
      <c r="U29" s="2169">
        <f>'Accueils 12-17 ans'!N67</f>
        <v>0</v>
      </c>
      <c r="V29" s="2169">
        <f>Séjours!N51</f>
        <v>0</v>
      </c>
      <c r="W29" s="2169">
        <f>'Autre action jeunes'!N34</f>
        <v>0</v>
      </c>
    </row>
    <row r="30" spans="1:23" ht="13.8" x14ac:dyDescent="0.25">
      <c r="A30" s="49"/>
      <c r="B30" s="1903">
        <v>624</v>
      </c>
      <c r="C30" s="1904" t="s">
        <v>63</v>
      </c>
      <c r="D30" s="1001"/>
      <c r="E30" s="1001"/>
      <c r="F30" s="1000"/>
      <c r="G30" s="1000"/>
      <c r="H30" s="2168">
        <f t="shared" si="8"/>
        <v>0</v>
      </c>
      <c r="I30" s="2169">
        <f t="shared" si="9"/>
        <v>0</v>
      </c>
      <c r="J30" s="2169">
        <f t="shared" si="10"/>
        <v>0</v>
      </c>
      <c r="K30" s="2169"/>
      <c r="L30" s="2169">
        <f>'Pôle spécifique 6-11'!N33</f>
        <v>0</v>
      </c>
      <c r="M30" s="2169">
        <f t="shared" si="11"/>
        <v>0</v>
      </c>
      <c r="N30" s="2169">
        <f>'SITE 15'!N39</f>
        <v>0</v>
      </c>
      <c r="O30" s="2169">
        <f>'SITE 15'!N893</f>
        <v>0</v>
      </c>
      <c r="P30" s="2170"/>
      <c r="Q30" s="2169">
        <f>'SITE 15'!N400</f>
        <v>0</v>
      </c>
      <c r="R30" s="2169">
        <f>'SITE 15'!N531</f>
        <v>0</v>
      </c>
      <c r="S30" s="2169">
        <f>'SITE 15'!N650</f>
        <v>0</v>
      </c>
      <c r="T30" s="2169">
        <f>'SITE 15'!N771</f>
        <v>0</v>
      </c>
      <c r="U30" s="2169">
        <f>'Accueils 12-17 ans'!N68</f>
        <v>0</v>
      </c>
      <c r="V30" s="2169">
        <f>Séjours!N52</f>
        <v>0</v>
      </c>
      <c r="W30" s="2169">
        <f>'Autre action jeunes'!N35</f>
        <v>0</v>
      </c>
    </row>
    <row r="31" spans="1:23" ht="13.8" x14ac:dyDescent="0.25">
      <c r="A31" s="49"/>
      <c r="B31" s="1903" t="s">
        <v>65</v>
      </c>
      <c r="C31" s="1904" t="s">
        <v>66</v>
      </c>
      <c r="D31" s="1001"/>
      <c r="E31" s="1001"/>
      <c r="F31" s="1000"/>
      <c r="G31" s="1000"/>
      <c r="H31" s="2168">
        <f t="shared" si="8"/>
        <v>0</v>
      </c>
      <c r="I31" s="2169">
        <f t="shared" si="9"/>
        <v>0</v>
      </c>
      <c r="J31" s="2169">
        <f t="shared" si="10"/>
        <v>0</v>
      </c>
      <c r="K31" s="2169"/>
      <c r="L31" s="2169">
        <f>'Pôle spécifique 6-11'!N34</f>
        <v>0</v>
      </c>
      <c r="M31" s="2169">
        <f t="shared" si="11"/>
        <v>0</v>
      </c>
      <c r="N31" s="2169">
        <f>'SITE 15'!N40</f>
        <v>0</v>
      </c>
      <c r="O31" s="2169">
        <f>'SITE 15'!N894</f>
        <v>0</v>
      </c>
      <c r="P31" s="2170"/>
      <c r="Q31" s="2169">
        <f>'SITE 15'!N401</f>
        <v>0</v>
      </c>
      <c r="R31" s="2169">
        <f>'SITE 15'!N532</f>
        <v>0</v>
      </c>
      <c r="S31" s="2169">
        <f>'SITE 15'!N651</f>
        <v>0</v>
      </c>
      <c r="T31" s="2169">
        <f>'SITE 15'!N772</f>
        <v>0</v>
      </c>
      <c r="U31" s="2169">
        <f>'Accueils 12-17 ans'!N69</f>
        <v>0</v>
      </c>
      <c r="V31" s="2169">
        <f>Séjours!N53</f>
        <v>0</v>
      </c>
      <c r="W31" s="2169">
        <f>'Autre action jeunes'!N36</f>
        <v>0</v>
      </c>
    </row>
    <row r="32" spans="1:23" ht="13.8" x14ac:dyDescent="0.25">
      <c r="A32" s="49"/>
      <c r="B32" s="1903" t="s">
        <v>68</v>
      </c>
      <c r="C32" s="1904" t="s">
        <v>69</v>
      </c>
      <c r="D32" s="1001"/>
      <c r="E32" s="1001"/>
      <c r="F32" s="1000"/>
      <c r="G32" s="1000"/>
      <c r="H32" s="2168">
        <f t="shared" si="8"/>
        <v>0</v>
      </c>
      <c r="I32" s="2169">
        <f t="shared" si="9"/>
        <v>0</v>
      </c>
      <c r="J32" s="2169">
        <f t="shared" si="10"/>
        <v>0</v>
      </c>
      <c r="K32" s="2169"/>
      <c r="L32" s="2169">
        <f>'Pôle spécifique 6-11'!N35</f>
        <v>0</v>
      </c>
      <c r="M32" s="2169">
        <f t="shared" si="11"/>
        <v>0</v>
      </c>
      <c r="N32" s="2169">
        <f>'SITE 15'!N41</f>
        <v>0</v>
      </c>
      <c r="O32" s="2169">
        <f>'SITE 15'!N895</f>
        <v>0</v>
      </c>
      <c r="P32" s="2170"/>
      <c r="Q32" s="2169">
        <f>'SITE 15'!N402</f>
        <v>0</v>
      </c>
      <c r="R32" s="2169">
        <f>'SITE 15'!N533</f>
        <v>0</v>
      </c>
      <c r="S32" s="2169">
        <f>'SITE 15'!N652</f>
        <v>0</v>
      </c>
      <c r="T32" s="2169">
        <f>'SITE 15'!N773</f>
        <v>0</v>
      </c>
      <c r="U32" s="2169">
        <f>'Accueils 12-17 ans'!N70</f>
        <v>0</v>
      </c>
      <c r="V32" s="2169">
        <f>Séjours!N54</f>
        <v>0</v>
      </c>
      <c r="W32" s="2169">
        <f>'Autre action jeunes'!N37</f>
        <v>0</v>
      </c>
    </row>
    <row r="33" spans="1:23" ht="13.8" x14ac:dyDescent="0.25">
      <c r="A33" s="49"/>
      <c r="B33" s="1903">
        <v>626</v>
      </c>
      <c r="C33" s="1904" t="s">
        <v>71</v>
      </c>
      <c r="D33" s="1001"/>
      <c r="E33" s="1001"/>
      <c r="F33" s="1000"/>
      <c r="G33" s="1000"/>
      <c r="H33" s="2168">
        <f t="shared" si="8"/>
        <v>0</v>
      </c>
      <c r="I33" s="2169">
        <f t="shared" si="9"/>
        <v>0</v>
      </c>
      <c r="J33" s="2169">
        <f t="shared" si="10"/>
        <v>0</v>
      </c>
      <c r="K33" s="2169"/>
      <c r="L33" s="2169">
        <f>'Pôle spécifique 6-11'!N36</f>
        <v>0</v>
      </c>
      <c r="M33" s="2169">
        <f t="shared" si="11"/>
        <v>0</v>
      </c>
      <c r="N33" s="2169">
        <f>'SITE 15'!N42</f>
        <v>0</v>
      </c>
      <c r="O33" s="2169">
        <f>'SITE 15'!N896</f>
        <v>0</v>
      </c>
      <c r="P33" s="2170"/>
      <c r="Q33" s="2169">
        <f>'SITE 15'!N403</f>
        <v>0</v>
      </c>
      <c r="R33" s="2169">
        <f>'SITE 15'!N534</f>
        <v>0</v>
      </c>
      <c r="S33" s="2169">
        <f>'SITE 15'!N653</f>
        <v>0</v>
      </c>
      <c r="T33" s="2169">
        <f>'SITE 15'!N774</f>
        <v>0</v>
      </c>
      <c r="U33" s="2169">
        <f>'Accueils 12-17 ans'!N71</f>
        <v>0</v>
      </c>
      <c r="V33" s="2169">
        <f>Séjours!N55</f>
        <v>0</v>
      </c>
      <c r="W33" s="2169">
        <f>'Autre action jeunes'!N38</f>
        <v>0</v>
      </c>
    </row>
    <row r="34" spans="1:23" ht="13.8" x14ac:dyDescent="0.25">
      <c r="A34" s="49"/>
      <c r="B34" s="1903" t="s">
        <v>73</v>
      </c>
      <c r="C34" s="1904" t="s">
        <v>74</v>
      </c>
      <c r="D34" s="1001"/>
      <c r="E34" s="1001"/>
      <c r="F34" s="1000"/>
      <c r="G34" s="1000"/>
      <c r="H34" s="2168">
        <f t="shared" si="8"/>
        <v>0</v>
      </c>
      <c r="I34" s="2169">
        <f t="shared" si="9"/>
        <v>0</v>
      </c>
      <c r="J34" s="2169">
        <f t="shared" si="10"/>
        <v>0</v>
      </c>
      <c r="K34" s="2169"/>
      <c r="L34" s="2169">
        <f>'Pôle spécifique 6-11'!N37</f>
        <v>0</v>
      </c>
      <c r="M34" s="2169">
        <f t="shared" si="11"/>
        <v>0</v>
      </c>
      <c r="N34" s="2169">
        <f>'SITE 15'!N43</f>
        <v>0</v>
      </c>
      <c r="O34" s="2169">
        <f>'SITE 15'!N897</f>
        <v>0</v>
      </c>
      <c r="P34" s="2170"/>
      <c r="Q34" s="2169">
        <f>'SITE 15'!N404</f>
        <v>0</v>
      </c>
      <c r="R34" s="2169">
        <f>'SITE 15'!N535</f>
        <v>0</v>
      </c>
      <c r="S34" s="2169">
        <f>'SITE 15'!N654</f>
        <v>0</v>
      </c>
      <c r="T34" s="2169">
        <f>'SITE 15'!N775</f>
        <v>0</v>
      </c>
      <c r="U34" s="2169">
        <f>'Accueils 12-17 ans'!N72</f>
        <v>0</v>
      </c>
      <c r="V34" s="2169">
        <f>Séjours!N56</f>
        <v>0</v>
      </c>
      <c r="W34" s="2169">
        <f>'Autre action jeunes'!N39</f>
        <v>0</v>
      </c>
    </row>
    <row r="35" spans="1:23" ht="13.8" x14ac:dyDescent="0.25">
      <c r="A35" s="49"/>
      <c r="B35" s="1903" t="s">
        <v>76</v>
      </c>
      <c r="C35" s="1904" t="s">
        <v>77</v>
      </c>
      <c r="D35" s="1001"/>
      <c r="E35" s="1001"/>
      <c r="F35" s="1000"/>
      <c r="G35" s="1000"/>
      <c r="H35" s="2168">
        <f t="shared" si="8"/>
        <v>0</v>
      </c>
      <c r="I35" s="2169">
        <f t="shared" si="9"/>
        <v>0</v>
      </c>
      <c r="J35" s="2169">
        <f t="shared" si="10"/>
        <v>0</v>
      </c>
      <c r="K35" s="2169"/>
      <c r="L35" s="2169">
        <f>'Pôle spécifique 6-11'!N38</f>
        <v>0</v>
      </c>
      <c r="M35" s="2169">
        <f t="shared" si="11"/>
        <v>0</v>
      </c>
      <c r="N35" s="2169">
        <f>'SITE 15'!N44</f>
        <v>0</v>
      </c>
      <c r="O35" s="2169">
        <f>'SITE 15'!N898</f>
        <v>0</v>
      </c>
      <c r="P35" s="2170"/>
      <c r="Q35" s="2169">
        <f>'SITE 15'!N405</f>
        <v>0</v>
      </c>
      <c r="R35" s="2169">
        <f>'SITE 15'!N536</f>
        <v>0</v>
      </c>
      <c r="S35" s="2169">
        <f>'SITE 15'!N655</f>
        <v>0</v>
      </c>
      <c r="T35" s="2169">
        <f>'SITE 15'!N776</f>
        <v>0</v>
      </c>
      <c r="U35" s="2169">
        <f>'Accueils 12-17 ans'!N73</f>
        <v>0</v>
      </c>
      <c r="V35" s="2169">
        <f>Séjours!N57</f>
        <v>0</v>
      </c>
      <c r="W35" s="2169">
        <f>'Autre action jeunes'!N40</f>
        <v>0</v>
      </c>
    </row>
    <row r="36" spans="1:23" ht="13.8" x14ac:dyDescent="0.25">
      <c r="A36" s="49"/>
      <c r="B36" s="1903" t="s">
        <v>79</v>
      </c>
      <c r="C36" s="1904" t="s">
        <v>80</v>
      </c>
      <c r="D36" s="1001"/>
      <c r="E36" s="1001"/>
      <c r="F36" s="1000"/>
      <c r="G36" s="1000"/>
      <c r="H36" s="2168">
        <f t="shared" si="8"/>
        <v>0</v>
      </c>
      <c r="I36" s="2169">
        <f t="shared" si="9"/>
        <v>0</v>
      </c>
      <c r="J36" s="2169">
        <f t="shared" si="10"/>
        <v>0</v>
      </c>
      <c r="K36" s="2169"/>
      <c r="L36" s="2169">
        <f>'Pôle spécifique 6-11'!N39</f>
        <v>0</v>
      </c>
      <c r="M36" s="2169">
        <f t="shared" si="11"/>
        <v>0</v>
      </c>
      <c r="N36" s="2169">
        <f>'SITE 15'!N45</f>
        <v>0</v>
      </c>
      <c r="O36" s="2169">
        <f>'SITE 15'!N899</f>
        <v>0</v>
      </c>
      <c r="P36" s="2170"/>
      <c r="Q36" s="2169">
        <f>'SITE 15'!N406</f>
        <v>0</v>
      </c>
      <c r="R36" s="2169">
        <f>'SITE 15'!N537</f>
        <v>0</v>
      </c>
      <c r="S36" s="2169">
        <f>'SITE 15'!N656</f>
        <v>0</v>
      </c>
      <c r="T36" s="2169">
        <f>'SITE 15'!N777</f>
        <v>0</v>
      </c>
      <c r="U36" s="2169">
        <f>'Accueils 12-17 ans'!N74</f>
        <v>0</v>
      </c>
      <c r="V36" s="2169">
        <f>Séjours!N58</f>
        <v>0</v>
      </c>
      <c r="W36" s="2169">
        <f>'Autre action jeunes'!N41</f>
        <v>0</v>
      </c>
    </row>
    <row r="37" spans="1:23" ht="13.8" x14ac:dyDescent="0.25">
      <c r="A37" s="49"/>
      <c r="B37" s="1906">
        <v>62</v>
      </c>
      <c r="C37" s="1912" t="s">
        <v>917</v>
      </c>
      <c r="D37" s="1908"/>
      <c r="E37" s="1908"/>
      <c r="F37" s="1909"/>
      <c r="G37" s="1909"/>
      <c r="H37" s="2171">
        <f t="shared" si="8"/>
        <v>0</v>
      </c>
      <c r="I37" s="2172">
        <f t="shared" si="9"/>
        <v>0</v>
      </c>
      <c r="J37" s="2172">
        <f t="shared" si="10"/>
        <v>0</v>
      </c>
      <c r="K37" s="2172"/>
      <c r="L37" s="2172">
        <f>'Pôle spécifique 6-11'!N40</f>
        <v>0</v>
      </c>
      <c r="M37" s="2172">
        <f t="shared" si="11"/>
        <v>0</v>
      </c>
      <c r="N37" s="2172">
        <f>'SITE 15'!N46</f>
        <v>0</v>
      </c>
      <c r="O37" s="2172">
        <f>'SITE 15'!N900</f>
        <v>0</v>
      </c>
      <c r="P37" s="2170"/>
      <c r="Q37" s="2172">
        <f>'SITE 15'!N407</f>
        <v>0</v>
      </c>
      <c r="R37" s="2172">
        <f>'SITE 15'!N538</f>
        <v>0</v>
      </c>
      <c r="S37" s="2172">
        <f>'SITE 15'!N657</f>
        <v>0</v>
      </c>
      <c r="T37" s="2172">
        <f>'SITE 15'!N778</f>
        <v>0</v>
      </c>
      <c r="U37" s="2172">
        <f>'Accueils 12-17 ans'!N75</f>
        <v>0</v>
      </c>
      <c r="V37" s="2172">
        <f>Séjours!N59</f>
        <v>0</v>
      </c>
      <c r="W37" s="2172">
        <f>'Autre action jeunes'!N42</f>
        <v>0</v>
      </c>
    </row>
    <row r="38" spans="1:23" ht="13.8" x14ac:dyDescent="0.25">
      <c r="A38" s="49"/>
      <c r="B38" s="1914"/>
      <c r="C38" s="1067"/>
      <c r="D38" s="1885"/>
      <c r="E38" s="1885"/>
      <c r="F38" s="1885"/>
      <c r="G38" s="1885"/>
      <c r="H38" s="2173"/>
      <c r="I38" s="2174"/>
      <c r="J38" s="2174"/>
      <c r="K38" s="2174"/>
      <c r="L38" s="2174"/>
      <c r="M38" s="2174"/>
      <c r="N38" s="2174"/>
      <c r="O38" s="2174"/>
      <c r="P38" s="2170"/>
      <c r="Q38" s="2174"/>
      <c r="R38" s="2174"/>
      <c r="S38" s="2174"/>
      <c r="T38" s="2174"/>
      <c r="U38" s="2174"/>
      <c r="V38" s="2174"/>
      <c r="W38" s="2174"/>
    </row>
    <row r="39" spans="1:23" ht="13.8" x14ac:dyDescent="0.25">
      <c r="A39" s="49"/>
      <c r="B39" s="1906">
        <v>63</v>
      </c>
      <c r="C39" s="1912" t="s">
        <v>84</v>
      </c>
      <c r="D39" s="1908"/>
      <c r="E39" s="1908"/>
      <c r="F39" s="1909"/>
      <c r="G39" s="1909"/>
      <c r="H39" s="2171">
        <f>L39+N39+O39+Q39+R39+S39+T39+U39+V39+W39</f>
        <v>0</v>
      </c>
      <c r="I39" s="2172">
        <f>Q39+R39</f>
        <v>0</v>
      </c>
      <c r="J39" s="2172">
        <f>S39+T39</f>
        <v>0</v>
      </c>
      <c r="K39" s="2172"/>
      <c r="L39" s="2172">
        <f>'Pôle spécifique 6-11'!N42</f>
        <v>0</v>
      </c>
      <c r="M39" s="2172">
        <f>U39+V39+W39</f>
        <v>0</v>
      </c>
      <c r="N39" s="2172">
        <f>'SITE 15'!N48</f>
        <v>0</v>
      </c>
      <c r="O39" s="2172">
        <f>'SITE 15'!N902</f>
        <v>0</v>
      </c>
      <c r="P39" s="2170"/>
      <c r="Q39" s="2172">
        <f>'SITE 15'!N409</f>
        <v>0</v>
      </c>
      <c r="R39" s="2172">
        <f>'SITE 15'!N540</f>
        <v>0</v>
      </c>
      <c r="S39" s="2172">
        <f>'SITE 15'!N659</f>
        <v>0</v>
      </c>
      <c r="T39" s="2172">
        <f>'SITE 15'!N780</f>
        <v>0</v>
      </c>
      <c r="U39" s="2172">
        <f>'Accueils 12-17 ans'!N77</f>
        <v>0</v>
      </c>
      <c r="V39" s="2172">
        <f>Séjours!N61</f>
        <v>0</v>
      </c>
      <c r="W39" s="2172">
        <f>'Autre action jeunes'!N44</f>
        <v>0</v>
      </c>
    </row>
    <row r="40" spans="1:23" ht="13.8" x14ac:dyDescent="0.25">
      <c r="A40" s="49"/>
      <c r="B40" s="1910"/>
      <c r="C40" s="1034"/>
      <c r="D40" s="1885"/>
      <c r="E40" s="1885"/>
      <c r="F40" s="1885"/>
      <c r="G40" s="1885"/>
      <c r="H40" s="2173"/>
      <c r="I40" s="2174"/>
      <c r="J40" s="2174"/>
      <c r="K40" s="2174"/>
      <c r="L40" s="2174"/>
      <c r="M40" s="2174"/>
      <c r="N40" s="2174"/>
      <c r="O40" s="2174"/>
      <c r="P40" s="2170"/>
      <c r="Q40" s="2174"/>
      <c r="R40" s="2174"/>
      <c r="S40" s="2174"/>
      <c r="T40" s="2174"/>
      <c r="U40" s="2174"/>
      <c r="V40" s="2174"/>
      <c r="W40" s="2174"/>
    </row>
    <row r="41" spans="1:23" ht="13.8" x14ac:dyDescent="0.25">
      <c r="A41" s="49"/>
      <c r="B41" s="1903">
        <v>64111</v>
      </c>
      <c r="C41" s="1904" t="s">
        <v>87</v>
      </c>
      <c r="D41" s="1001"/>
      <c r="E41" s="1001"/>
      <c r="F41" s="1000"/>
      <c r="G41" s="1000"/>
      <c r="H41" s="2168">
        <f>L41+N41+O41+Q41+R41+S41+T41+U41+V41+W41</f>
        <v>0</v>
      </c>
      <c r="I41" s="2169">
        <f>Q41+R41</f>
        <v>0</v>
      </c>
      <c r="J41" s="2169">
        <f>S41+T41</f>
        <v>0</v>
      </c>
      <c r="K41" s="2169"/>
      <c r="L41" s="2169">
        <f>'Pôle spécifique 6-11'!N44</f>
        <v>0</v>
      </c>
      <c r="M41" s="2169">
        <f>U41+V41+W41</f>
        <v>0</v>
      </c>
      <c r="N41" s="2169">
        <f>'SITE 15'!N50</f>
        <v>0</v>
      </c>
      <c r="O41" s="2169">
        <f>'SITE 15'!N904</f>
        <v>0</v>
      </c>
      <c r="P41" s="2170"/>
      <c r="Q41" s="2169">
        <f>'SITE 15'!N411</f>
        <v>0</v>
      </c>
      <c r="R41" s="2169">
        <f>'SITE 15'!N542</f>
        <v>0</v>
      </c>
      <c r="S41" s="2169">
        <f>'SITE 15'!N661</f>
        <v>0</v>
      </c>
      <c r="T41" s="2169">
        <f>'SITE 15'!N782</f>
        <v>0</v>
      </c>
      <c r="U41" s="2169">
        <f>'Accueils 12-17 ans'!N79</f>
        <v>0</v>
      </c>
      <c r="V41" s="2169">
        <f>Séjours!N63</f>
        <v>0</v>
      </c>
      <c r="W41" s="2169">
        <f>'Autre action jeunes'!N46</f>
        <v>0</v>
      </c>
    </row>
    <row r="42" spans="1:23" ht="13.8" x14ac:dyDescent="0.25">
      <c r="A42" s="49"/>
      <c r="B42" s="1903">
        <v>64115</v>
      </c>
      <c r="C42" s="1904" t="s">
        <v>89</v>
      </c>
      <c r="D42" s="1001"/>
      <c r="E42" s="1001"/>
      <c r="F42" s="1000"/>
      <c r="G42" s="1000"/>
      <c r="H42" s="2168">
        <f>L42+N42+O42+Q42+R42+S42+T42+U42+V42+W42</f>
        <v>0</v>
      </c>
      <c r="I42" s="2169">
        <f>Q42+R42</f>
        <v>0</v>
      </c>
      <c r="J42" s="2169">
        <f>S42+T42</f>
        <v>0</v>
      </c>
      <c r="K42" s="2169"/>
      <c r="L42" s="2169">
        <f>'Pôle spécifique 6-11'!N45</f>
        <v>0</v>
      </c>
      <c r="M42" s="2169">
        <f>U42+V42+W42</f>
        <v>0</v>
      </c>
      <c r="N42" s="2169">
        <f>'SITE 15'!N51</f>
        <v>0</v>
      </c>
      <c r="O42" s="2169">
        <f>'SITE 15'!N905</f>
        <v>0</v>
      </c>
      <c r="P42" s="2170"/>
      <c r="Q42" s="2169">
        <f>'SITE 15'!N412</f>
        <v>0</v>
      </c>
      <c r="R42" s="2169">
        <f>'SITE 15'!N543</f>
        <v>0</v>
      </c>
      <c r="S42" s="2169">
        <f>'SITE 15'!N662</f>
        <v>0</v>
      </c>
      <c r="T42" s="2169">
        <f>'SITE 15'!N783</f>
        <v>0</v>
      </c>
      <c r="U42" s="2169">
        <f>'Accueils 12-17 ans'!N80</f>
        <v>0</v>
      </c>
      <c r="V42" s="2169">
        <f>Séjours!N64</f>
        <v>0</v>
      </c>
      <c r="W42" s="2169">
        <f>'Autre action jeunes'!N47</f>
        <v>0</v>
      </c>
    </row>
    <row r="43" spans="1:23" ht="13.8" x14ac:dyDescent="0.25">
      <c r="A43" s="49"/>
      <c r="B43" s="1903">
        <v>645</v>
      </c>
      <c r="C43" s="1904" t="s">
        <v>91</v>
      </c>
      <c r="D43" s="1001"/>
      <c r="E43" s="1001"/>
      <c r="F43" s="1000"/>
      <c r="G43" s="1000"/>
      <c r="H43" s="2168">
        <f>L43+N43+O43+Q43+R43+S43+T43+U43+V43+W43</f>
        <v>0</v>
      </c>
      <c r="I43" s="2169">
        <f>Q43+R43</f>
        <v>0</v>
      </c>
      <c r="J43" s="2169">
        <f>S43+T43</f>
        <v>0</v>
      </c>
      <c r="K43" s="2169"/>
      <c r="L43" s="2169">
        <f>'Pôle spécifique 6-11'!N46</f>
        <v>0</v>
      </c>
      <c r="M43" s="2169">
        <f>U43+V43+W43</f>
        <v>0</v>
      </c>
      <c r="N43" s="2169">
        <f>'SITE 15'!N52</f>
        <v>0</v>
      </c>
      <c r="O43" s="2169">
        <f>'SITE 15'!N906</f>
        <v>0</v>
      </c>
      <c r="P43" s="2170"/>
      <c r="Q43" s="2169">
        <f>'SITE 15'!N413</f>
        <v>0</v>
      </c>
      <c r="R43" s="2169">
        <f>'SITE 15'!N544</f>
        <v>0</v>
      </c>
      <c r="S43" s="2169">
        <f>'SITE 15'!N663</f>
        <v>0</v>
      </c>
      <c r="T43" s="2169">
        <f>'SITE 15'!N784</f>
        <v>0</v>
      </c>
      <c r="U43" s="2169">
        <f>'Accueils 12-17 ans'!N81</f>
        <v>0</v>
      </c>
      <c r="V43" s="2169">
        <f>Séjours!N65</f>
        <v>0</v>
      </c>
      <c r="W43" s="2169">
        <f>'Autre action jeunes'!N48</f>
        <v>0</v>
      </c>
    </row>
    <row r="44" spans="1:23" ht="13.8" x14ac:dyDescent="0.25">
      <c r="A44" s="49"/>
      <c r="B44" s="1903">
        <v>647</v>
      </c>
      <c r="C44" s="1904" t="s">
        <v>93</v>
      </c>
      <c r="D44" s="1001"/>
      <c r="E44" s="1001"/>
      <c r="F44" s="1000"/>
      <c r="G44" s="1000"/>
      <c r="H44" s="2168">
        <f>L44+N44+O44+Q44+R44+S44+T44+U44+V44+W44</f>
        <v>0</v>
      </c>
      <c r="I44" s="2169">
        <f>Q44+R44</f>
        <v>0</v>
      </c>
      <c r="J44" s="2169">
        <f>S44+T44</f>
        <v>0</v>
      </c>
      <c r="K44" s="2169"/>
      <c r="L44" s="2169">
        <f>'Pôle spécifique 6-11'!N47</f>
        <v>0</v>
      </c>
      <c r="M44" s="2169">
        <f>U44+V44+W44</f>
        <v>0</v>
      </c>
      <c r="N44" s="2169">
        <f>'SITE 15'!N53</f>
        <v>0</v>
      </c>
      <c r="O44" s="2169">
        <f>'SITE 15'!N907</f>
        <v>0</v>
      </c>
      <c r="P44" s="2170"/>
      <c r="Q44" s="2169">
        <f>'SITE 15'!N414</f>
        <v>0</v>
      </c>
      <c r="R44" s="2169">
        <f>'SITE 15'!N545</f>
        <v>0</v>
      </c>
      <c r="S44" s="2169">
        <f>'SITE 15'!N664</f>
        <v>0</v>
      </c>
      <c r="T44" s="2169">
        <f>'SITE 15'!N785</f>
        <v>0</v>
      </c>
      <c r="U44" s="2169">
        <f>'Accueils 12-17 ans'!N82</f>
        <v>0</v>
      </c>
      <c r="V44" s="2169">
        <f>Séjours!N66</f>
        <v>0</v>
      </c>
      <c r="W44" s="2169">
        <f>'Autre action jeunes'!N49</f>
        <v>0</v>
      </c>
    </row>
    <row r="45" spans="1:23" ht="13.8" x14ac:dyDescent="0.25">
      <c r="A45" s="49"/>
      <c r="B45" s="1916">
        <v>64</v>
      </c>
      <c r="C45" s="1085" t="s">
        <v>918</v>
      </c>
      <c r="D45" s="1057"/>
      <c r="E45" s="1057"/>
      <c r="F45" s="1058"/>
      <c r="G45" s="1058"/>
      <c r="H45" s="2171">
        <f>L45+N45+O45+Q45+R45+S45+T45+U45+V45+W45</f>
        <v>0</v>
      </c>
      <c r="I45" s="2172">
        <f>Q45+R45</f>
        <v>0</v>
      </c>
      <c r="J45" s="2172">
        <f>S45+T45</f>
        <v>0</v>
      </c>
      <c r="K45" s="2172"/>
      <c r="L45" s="2172">
        <f>'Pôle spécifique 6-11'!N48</f>
        <v>0</v>
      </c>
      <c r="M45" s="2172">
        <f>U45+V45+W45</f>
        <v>0</v>
      </c>
      <c r="N45" s="2172">
        <f>'SITE 15'!N54</f>
        <v>0</v>
      </c>
      <c r="O45" s="2172">
        <f>'SITE 15'!N908</f>
        <v>0</v>
      </c>
      <c r="P45" s="2170"/>
      <c r="Q45" s="2172">
        <f>'SITE 15'!N415</f>
        <v>0</v>
      </c>
      <c r="R45" s="2172">
        <f>'SITE 15'!N546</f>
        <v>0</v>
      </c>
      <c r="S45" s="2172">
        <f>'SITE 15'!N665</f>
        <v>0</v>
      </c>
      <c r="T45" s="2172">
        <f>'SITE 15'!N786</f>
        <v>0</v>
      </c>
      <c r="U45" s="2172">
        <f>'Accueils 12-17 ans'!N83</f>
        <v>0</v>
      </c>
      <c r="V45" s="2172">
        <f>Séjours!N67</f>
        <v>0</v>
      </c>
      <c r="W45" s="2172">
        <f>'Autre action jeunes'!N50</f>
        <v>0</v>
      </c>
    </row>
    <row r="46" spans="1:23" ht="13.8" x14ac:dyDescent="0.25">
      <c r="A46" s="49"/>
      <c r="B46" s="1910"/>
      <c r="C46" s="1034"/>
      <c r="D46" s="1885"/>
      <c r="E46" s="1885"/>
      <c r="F46" s="1885"/>
      <c r="G46" s="1885"/>
      <c r="H46" s="2173"/>
      <c r="I46" s="2174"/>
      <c r="J46" s="2174"/>
      <c r="K46" s="2174"/>
      <c r="L46" s="2174"/>
      <c r="M46" s="2174"/>
      <c r="N46" s="2174"/>
      <c r="O46" s="2174"/>
      <c r="P46" s="2170"/>
      <c r="Q46" s="2174"/>
      <c r="R46" s="2174"/>
      <c r="S46" s="2174"/>
      <c r="T46" s="2174"/>
      <c r="U46" s="2174"/>
      <c r="V46" s="2174"/>
      <c r="W46" s="2174"/>
    </row>
    <row r="47" spans="1:23" ht="13.8" x14ac:dyDescent="0.25">
      <c r="A47" s="49"/>
      <c r="B47" s="1903">
        <v>654</v>
      </c>
      <c r="C47" s="1904" t="s">
        <v>97</v>
      </c>
      <c r="D47" s="1001"/>
      <c r="E47" s="1001"/>
      <c r="F47" s="1000"/>
      <c r="G47" s="1000"/>
      <c r="H47" s="2168">
        <f>L47+N47+O47+Q47+R47+S47+T47+U47+V47+W47</f>
        <v>0</v>
      </c>
      <c r="I47" s="2169">
        <f>Q47+R47</f>
        <v>0</v>
      </c>
      <c r="J47" s="2169">
        <f>S47+T47</f>
        <v>0</v>
      </c>
      <c r="K47" s="2169"/>
      <c r="L47" s="2169">
        <f>'Pôle spécifique 6-11'!N50</f>
        <v>0</v>
      </c>
      <c r="M47" s="2169">
        <f>U47+V47+W47</f>
        <v>0</v>
      </c>
      <c r="N47" s="2169">
        <f>'SITE 15'!N56</f>
        <v>0</v>
      </c>
      <c r="O47" s="2169">
        <f>'SITE 15'!N910</f>
        <v>0</v>
      </c>
      <c r="P47" s="2170"/>
      <c r="Q47" s="2169">
        <f>'SITE 15'!N417</f>
        <v>0</v>
      </c>
      <c r="R47" s="2169">
        <f>'SITE 15'!N548</f>
        <v>0</v>
      </c>
      <c r="S47" s="2169">
        <f>'SITE 15'!N667</f>
        <v>0</v>
      </c>
      <c r="T47" s="2169">
        <f>'SITE 15'!N788</f>
        <v>0</v>
      </c>
      <c r="U47" s="2169">
        <f>'Accueils 12-17 ans'!N85</f>
        <v>0</v>
      </c>
      <c r="V47" s="2169">
        <f>Séjours!N69</f>
        <v>0</v>
      </c>
      <c r="W47" s="2169">
        <f>'Autre action jeunes'!N52</f>
        <v>0</v>
      </c>
    </row>
    <row r="48" spans="1:23" ht="13.8" x14ac:dyDescent="0.25">
      <c r="A48" s="49"/>
      <c r="B48" s="1903">
        <v>655</v>
      </c>
      <c r="C48" s="1917" t="s">
        <v>99</v>
      </c>
      <c r="D48" s="1001"/>
      <c r="E48" s="1001"/>
      <c r="F48" s="1000"/>
      <c r="G48" s="1000"/>
      <c r="H48" s="2168">
        <f>L48+N48+O48+Q48+R48+S48+T48+U48+V48+W48</f>
        <v>0</v>
      </c>
      <c r="I48" s="2169">
        <f>Q48+R48</f>
        <v>0</v>
      </c>
      <c r="J48" s="2169">
        <f>S48+T48</f>
        <v>0</v>
      </c>
      <c r="K48" s="2169"/>
      <c r="L48" s="2169">
        <f>'Pôle spécifique 6-11'!N51</f>
        <v>0</v>
      </c>
      <c r="M48" s="2169">
        <f>U48+V48+W48</f>
        <v>0</v>
      </c>
      <c r="N48" s="2169">
        <f>'SITE 15'!N57</f>
        <v>0</v>
      </c>
      <c r="O48" s="2169">
        <f>'SITE 15'!N911</f>
        <v>0</v>
      </c>
      <c r="P48" s="2170"/>
      <c r="Q48" s="2169">
        <f>'SITE 15'!N418</f>
        <v>0</v>
      </c>
      <c r="R48" s="2169">
        <f>'SITE 15'!N549</f>
        <v>0</v>
      </c>
      <c r="S48" s="2169">
        <f>'SITE 15'!N668</f>
        <v>0</v>
      </c>
      <c r="T48" s="2169">
        <f>'SITE 15'!N789</f>
        <v>0</v>
      </c>
      <c r="U48" s="2169">
        <f>'Accueils 12-17 ans'!N86</f>
        <v>0</v>
      </c>
      <c r="V48" s="2169">
        <f>Séjours!N70</f>
        <v>0</v>
      </c>
      <c r="W48" s="2169">
        <f>'Autre action jeunes'!N53</f>
        <v>0</v>
      </c>
    </row>
    <row r="49" spans="1:23" ht="13.8" x14ac:dyDescent="0.25">
      <c r="A49" s="49"/>
      <c r="B49" s="1903">
        <v>658</v>
      </c>
      <c r="C49" s="1917" t="s">
        <v>101</v>
      </c>
      <c r="D49" s="1001"/>
      <c r="E49" s="1001"/>
      <c r="F49" s="1918"/>
      <c r="G49" s="1918"/>
      <c r="H49" s="2168">
        <f>L49+N49+O49+Q49+R49+S49+T49+U49+V49+W49</f>
        <v>0</v>
      </c>
      <c r="I49" s="2169">
        <f>Q49+R49</f>
        <v>0</v>
      </c>
      <c r="J49" s="2169">
        <f>S49+T49</f>
        <v>0</v>
      </c>
      <c r="K49" s="2169"/>
      <c r="L49" s="2169">
        <f>'Pôle spécifique 6-11'!N52</f>
        <v>0</v>
      </c>
      <c r="M49" s="2169">
        <f>U49+V49+W49</f>
        <v>0</v>
      </c>
      <c r="N49" s="2169">
        <f>'SITE 15'!N58</f>
        <v>0</v>
      </c>
      <c r="O49" s="2169">
        <f>'SITE 15'!N912</f>
        <v>0</v>
      </c>
      <c r="P49" s="2170"/>
      <c r="Q49" s="2169">
        <f>'SITE 15'!N419</f>
        <v>0</v>
      </c>
      <c r="R49" s="2169">
        <f>'SITE 15'!N550</f>
        <v>0</v>
      </c>
      <c r="S49" s="2169">
        <f>'SITE 15'!N669</f>
        <v>0</v>
      </c>
      <c r="T49" s="2169">
        <f>'SITE 15'!N790</f>
        <v>0</v>
      </c>
      <c r="U49" s="2169">
        <f>'Accueils 12-17 ans'!N87</f>
        <v>0</v>
      </c>
      <c r="V49" s="2169">
        <f>Séjours!N71</f>
        <v>0</v>
      </c>
      <c r="W49" s="2169">
        <f>'Autre action jeunes'!N54</f>
        <v>0</v>
      </c>
    </row>
    <row r="50" spans="1:23" ht="13.8" x14ac:dyDescent="0.25">
      <c r="A50" s="49"/>
      <c r="B50" s="1916">
        <v>65</v>
      </c>
      <c r="C50" s="1085" t="s">
        <v>919</v>
      </c>
      <c r="D50" s="1057"/>
      <c r="E50" s="1057"/>
      <c r="F50" s="1103"/>
      <c r="G50" s="1103"/>
      <c r="H50" s="2171">
        <f>L50+N50+O50+Q50+R50+S50+T50+U50+V50+W50</f>
        <v>0</v>
      </c>
      <c r="I50" s="2172">
        <f>Q50+R50</f>
        <v>0</v>
      </c>
      <c r="J50" s="2172">
        <f>S50+T50</f>
        <v>0</v>
      </c>
      <c r="K50" s="2172"/>
      <c r="L50" s="2172">
        <f>'Pôle spécifique 6-11'!N53</f>
        <v>0</v>
      </c>
      <c r="M50" s="2172">
        <f>U50+V50+W50</f>
        <v>0</v>
      </c>
      <c r="N50" s="2172">
        <f>'SITE 15'!N59</f>
        <v>0</v>
      </c>
      <c r="O50" s="2172">
        <f>'SITE 15'!N913</f>
        <v>0</v>
      </c>
      <c r="P50" s="2170"/>
      <c r="Q50" s="2172">
        <f>'SITE 15'!N420</f>
        <v>0</v>
      </c>
      <c r="R50" s="2172">
        <f>'SITE 15'!N551</f>
        <v>0</v>
      </c>
      <c r="S50" s="2172">
        <f>'SITE 15'!N670</f>
        <v>0</v>
      </c>
      <c r="T50" s="2172">
        <f>'SITE 15'!N791</f>
        <v>0</v>
      </c>
      <c r="U50" s="2172">
        <f>'Accueils 12-17 ans'!N88</f>
        <v>0</v>
      </c>
      <c r="V50" s="2172">
        <f>Séjours!N72</f>
        <v>0</v>
      </c>
      <c r="W50" s="2172">
        <f>'Autre action jeunes'!N55</f>
        <v>0</v>
      </c>
    </row>
    <row r="51" spans="1:23" ht="13.8" x14ac:dyDescent="0.25">
      <c r="A51" s="49"/>
      <c r="B51" s="1914"/>
      <c r="C51" s="1067"/>
      <c r="D51" s="1885"/>
      <c r="E51" s="1885"/>
      <c r="F51" s="1034"/>
      <c r="G51" s="1034"/>
      <c r="H51" s="2173"/>
      <c r="I51" s="2174"/>
      <c r="J51" s="2174"/>
      <c r="K51" s="2174"/>
      <c r="L51" s="2174"/>
      <c r="M51" s="2174"/>
      <c r="N51" s="2174"/>
      <c r="O51" s="2174"/>
      <c r="P51" s="2170"/>
      <c r="Q51" s="2174"/>
      <c r="R51" s="2174"/>
      <c r="S51" s="2174"/>
      <c r="T51" s="2174"/>
      <c r="U51" s="2174"/>
      <c r="V51" s="2174"/>
      <c r="W51" s="2174"/>
    </row>
    <row r="52" spans="1:23" ht="13.8" x14ac:dyDescent="0.25">
      <c r="A52" s="49"/>
      <c r="B52" s="1916">
        <v>66</v>
      </c>
      <c r="C52" s="1085" t="s">
        <v>920</v>
      </c>
      <c r="D52" s="1057"/>
      <c r="E52" s="1057"/>
      <c r="F52" s="1057"/>
      <c r="G52" s="1057"/>
      <c r="H52" s="2171">
        <f>L52+N52+O52+Q52+R52+S52+T52+U52+V52+W52</f>
        <v>0</v>
      </c>
      <c r="I52" s="2172">
        <f>Q52+R52</f>
        <v>0</v>
      </c>
      <c r="J52" s="2172">
        <f>S52+T52</f>
        <v>0</v>
      </c>
      <c r="K52" s="2172"/>
      <c r="L52" s="2172">
        <f>'Pôle spécifique 6-11'!N55</f>
        <v>0</v>
      </c>
      <c r="M52" s="2172">
        <f>U52+V52+W52</f>
        <v>0</v>
      </c>
      <c r="N52" s="2172">
        <f>'SITE 15'!N61</f>
        <v>0</v>
      </c>
      <c r="O52" s="2172">
        <f>'SITE 15'!N915</f>
        <v>0</v>
      </c>
      <c r="P52" s="2170"/>
      <c r="Q52" s="2172">
        <f>'SITE 15'!N422</f>
        <v>0</v>
      </c>
      <c r="R52" s="2172">
        <f>'SITE 15'!N553</f>
        <v>0</v>
      </c>
      <c r="S52" s="2172">
        <f>'SITE 15'!N672</f>
        <v>0</v>
      </c>
      <c r="T52" s="2172">
        <f>'SITE 15'!N793</f>
        <v>0</v>
      </c>
      <c r="U52" s="2172">
        <f>'Accueils 12-17 ans'!N90</f>
        <v>0</v>
      </c>
      <c r="V52" s="2172">
        <f>Séjours!N74</f>
        <v>0</v>
      </c>
      <c r="W52" s="2172">
        <f>'Autre action jeunes'!N57</f>
        <v>0</v>
      </c>
    </row>
    <row r="53" spans="1:23" ht="13.8" x14ac:dyDescent="0.25">
      <c r="A53" s="49"/>
      <c r="B53" s="1914"/>
      <c r="C53" s="1067"/>
      <c r="D53" s="1885"/>
      <c r="E53" s="1885"/>
      <c r="F53" s="1034"/>
      <c r="G53" s="1034"/>
      <c r="H53" s="2173"/>
      <c r="I53" s="2174"/>
      <c r="J53" s="2174"/>
      <c r="K53" s="2174"/>
      <c r="L53" s="2174"/>
      <c r="M53" s="2174"/>
      <c r="N53" s="2174"/>
      <c r="O53" s="2174"/>
      <c r="P53" s="2170"/>
      <c r="Q53" s="2174"/>
      <c r="R53" s="2174"/>
      <c r="S53" s="2174"/>
      <c r="T53" s="2174"/>
      <c r="U53" s="2174"/>
      <c r="V53" s="2174"/>
      <c r="W53" s="2174"/>
    </row>
    <row r="54" spans="1:23" ht="13.8" x14ac:dyDescent="0.25">
      <c r="A54" s="49"/>
      <c r="B54" s="1916">
        <v>67</v>
      </c>
      <c r="C54" s="1085" t="s">
        <v>921</v>
      </c>
      <c r="D54" s="1057"/>
      <c r="E54" s="1057"/>
      <c r="F54" s="1057"/>
      <c r="G54" s="1057"/>
      <c r="H54" s="2171">
        <f>L54+N54+O54+Q54+R54+S54+T54+U54+V54+W54</f>
        <v>0</v>
      </c>
      <c r="I54" s="2172">
        <f>Q54+R54</f>
        <v>0</v>
      </c>
      <c r="J54" s="2172">
        <f>S54+T54</f>
        <v>0</v>
      </c>
      <c r="K54" s="2172"/>
      <c r="L54" s="2172">
        <f>'Pôle spécifique 6-11'!N57</f>
        <v>0</v>
      </c>
      <c r="M54" s="2172">
        <f>U54+V54+W54</f>
        <v>0</v>
      </c>
      <c r="N54" s="2172">
        <f>'SITE 15'!N63</f>
        <v>0</v>
      </c>
      <c r="O54" s="2172">
        <f>'SITE 15'!N917</f>
        <v>0</v>
      </c>
      <c r="P54" s="2170"/>
      <c r="Q54" s="2172">
        <f>'SITE 15'!N424</f>
        <v>0</v>
      </c>
      <c r="R54" s="2172">
        <f>'SITE 15'!N555</f>
        <v>0</v>
      </c>
      <c r="S54" s="2172">
        <f>'SITE 15'!N674</f>
        <v>0</v>
      </c>
      <c r="T54" s="2172">
        <f>'SITE 15'!N795</f>
        <v>0</v>
      </c>
      <c r="U54" s="2172">
        <f>'Accueils 12-17 ans'!N92</f>
        <v>0</v>
      </c>
      <c r="V54" s="2172">
        <f>Séjours!N76</f>
        <v>0</v>
      </c>
      <c r="W54" s="2172">
        <f>'Autre action jeunes'!N59</f>
        <v>0</v>
      </c>
    </row>
    <row r="55" spans="1:23" ht="13.8" x14ac:dyDescent="0.25">
      <c r="A55" s="49"/>
      <c r="B55" s="1910"/>
      <c r="C55" s="1034"/>
      <c r="D55" s="1885"/>
      <c r="E55" s="1885"/>
      <c r="F55" s="1034"/>
      <c r="G55" s="1034"/>
      <c r="H55" s="2173"/>
      <c r="I55" s="2174"/>
      <c r="J55" s="2174"/>
      <c r="K55" s="2174"/>
      <c r="L55" s="2174"/>
      <c r="M55" s="2174"/>
      <c r="N55" s="2174"/>
      <c r="O55" s="2174"/>
      <c r="P55" s="2170"/>
      <c r="Q55" s="2174"/>
      <c r="R55" s="2174"/>
      <c r="S55" s="2174"/>
      <c r="T55" s="2174"/>
      <c r="U55" s="2174"/>
      <c r="V55" s="2174"/>
      <c r="W55" s="2174"/>
    </row>
    <row r="56" spans="1:23" ht="13.8" x14ac:dyDescent="0.25">
      <c r="A56" s="49"/>
      <c r="B56" s="1903" t="s">
        <v>109</v>
      </c>
      <c r="C56" s="1904" t="s">
        <v>110</v>
      </c>
      <c r="D56" s="1001"/>
      <c r="E56" s="1001"/>
      <c r="F56" s="1001"/>
      <c r="G56" s="1001"/>
      <c r="H56" s="2168">
        <f>L56+N56+O56+Q56+R56+S56+T56+U56+V56+W56</f>
        <v>0</v>
      </c>
      <c r="I56" s="2169">
        <f>Q56+R56</f>
        <v>0</v>
      </c>
      <c r="J56" s="2169">
        <f>S56+T56</f>
        <v>0</v>
      </c>
      <c r="K56" s="2169"/>
      <c r="L56" s="2169">
        <f>'Pôle spécifique 6-11'!N59</f>
        <v>0</v>
      </c>
      <c r="M56" s="2169">
        <f>U56+V56+W56</f>
        <v>0</v>
      </c>
      <c r="N56" s="2169">
        <f>'SITE 15'!N65</f>
        <v>0</v>
      </c>
      <c r="O56" s="2169">
        <f>'SITE 15'!N919</f>
        <v>0</v>
      </c>
      <c r="P56" s="2170"/>
      <c r="Q56" s="2169">
        <f>'SITE 15'!N426</f>
        <v>0</v>
      </c>
      <c r="R56" s="2169">
        <f>'SITE 15'!N557</f>
        <v>0</v>
      </c>
      <c r="S56" s="2169">
        <f>'SITE 15'!N676</f>
        <v>0</v>
      </c>
      <c r="T56" s="2169">
        <f>'SITE 15'!N797</f>
        <v>0</v>
      </c>
      <c r="U56" s="2169">
        <f>'Accueils 12-17 ans'!N94</f>
        <v>0</v>
      </c>
      <c r="V56" s="2169">
        <f>Séjours!N78</f>
        <v>0</v>
      </c>
      <c r="W56" s="2169">
        <f>'Autre action jeunes'!N61</f>
        <v>0</v>
      </c>
    </row>
    <row r="57" spans="1:23" ht="13.8" x14ac:dyDescent="0.25">
      <c r="A57" s="49"/>
      <c r="B57" s="1903" t="s">
        <v>111</v>
      </c>
      <c r="C57" s="1904" t="s">
        <v>112</v>
      </c>
      <c r="D57" s="1001"/>
      <c r="E57" s="1001"/>
      <c r="F57" s="1000"/>
      <c r="G57" s="1000"/>
      <c r="H57" s="2168">
        <f>L57+N57+O57+Q57+R57+S57+T57+U57+V57+W57</f>
        <v>0</v>
      </c>
      <c r="I57" s="2169">
        <f>Q57+R57</f>
        <v>0</v>
      </c>
      <c r="J57" s="2169">
        <f>S57+T57</f>
        <v>0</v>
      </c>
      <c r="K57" s="2169"/>
      <c r="L57" s="2169">
        <f>'Pôle spécifique 6-11'!N60</f>
        <v>0</v>
      </c>
      <c r="M57" s="2169">
        <f>U57+V57+W57</f>
        <v>0</v>
      </c>
      <c r="N57" s="2169">
        <f>'SITE 15'!N66</f>
        <v>0</v>
      </c>
      <c r="O57" s="2169">
        <f>'SITE 15'!N920</f>
        <v>0</v>
      </c>
      <c r="P57" s="2170"/>
      <c r="Q57" s="2169">
        <f>'SITE 15'!N427</f>
        <v>0</v>
      </c>
      <c r="R57" s="2169">
        <f>'SITE 15'!N558</f>
        <v>0</v>
      </c>
      <c r="S57" s="2169">
        <f>'SITE 15'!N677</f>
        <v>0</v>
      </c>
      <c r="T57" s="2169">
        <f>'SITE 15'!N798</f>
        <v>0</v>
      </c>
      <c r="U57" s="2169">
        <f>'Accueils 12-17 ans'!N95</f>
        <v>0</v>
      </c>
      <c r="V57" s="2169">
        <f>Séjours!N79</f>
        <v>0</v>
      </c>
      <c r="W57" s="2169">
        <f>'Autre action jeunes'!N62</f>
        <v>0</v>
      </c>
    </row>
    <row r="58" spans="1:23" ht="13.8" x14ac:dyDescent="0.25">
      <c r="A58" s="49"/>
      <c r="B58" s="1903">
        <v>6815</v>
      </c>
      <c r="C58" s="1904" t="s">
        <v>113</v>
      </c>
      <c r="D58" s="1001"/>
      <c r="E58" s="1001"/>
      <c r="F58" s="1000"/>
      <c r="G58" s="1000"/>
      <c r="H58" s="2168">
        <f>L58+N58+O58+Q58+R58+S58+T58+U58+V58+W58</f>
        <v>0</v>
      </c>
      <c r="I58" s="2169">
        <f>Q58+R58</f>
        <v>0</v>
      </c>
      <c r="J58" s="2169">
        <f>S58+T58</f>
        <v>0</v>
      </c>
      <c r="K58" s="2169"/>
      <c r="L58" s="2169">
        <f>'Pôle spécifique 6-11'!N61</f>
        <v>0</v>
      </c>
      <c r="M58" s="2169">
        <f>U58+V58+W58</f>
        <v>0</v>
      </c>
      <c r="N58" s="2169">
        <f>'SITE 15'!N67</f>
        <v>0</v>
      </c>
      <c r="O58" s="2169">
        <f>'SITE 15'!N921</f>
        <v>0</v>
      </c>
      <c r="P58" s="2170"/>
      <c r="Q58" s="2169">
        <f>'SITE 15'!N428</f>
        <v>0</v>
      </c>
      <c r="R58" s="2169">
        <f>'SITE 15'!N559</f>
        <v>0</v>
      </c>
      <c r="S58" s="2169">
        <f>'SITE 15'!N678</f>
        <v>0</v>
      </c>
      <c r="T58" s="2169">
        <f>'SITE 15'!N799</f>
        <v>0</v>
      </c>
      <c r="U58" s="2169">
        <f>'Accueils 12-17 ans'!N96</f>
        <v>0</v>
      </c>
      <c r="V58" s="2169">
        <f>Séjours!N80</f>
        <v>0</v>
      </c>
      <c r="W58" s="2169">
        <f>'Autre action jeunes'!N63</f>
        <v>0</v>
      </c>
    </row>
    <row r="59" spans="1:23" ht="13.8" x14ac:dyDescent="0.25">
      <c r="A59" s="49"/>
      <c r="B59" s="1916">
        <v>68</v>
      </c>
      <c r="C59" s="1085" t="s">
        <v>922</v>
      </c>
      <c r="D59" s="1057"/>
      <c r="E59" s="1057"/>
      <c r="F59" s="1111"/>
      <c r="G59" s="1111"/>
      <c r="H59" s="2171">
        <f>L59+N59+O59+Q59+R59+S59+T59+U59+V59+W59</f>
        <v>0</v>
      </c>
      <c r="I59" s="2172">
        <f>Q59+R59</f>
        <v>0</v>
      </c>
      <c r="J59" s="2172">
        <f>S59+T59</f>
        <v>0</v>
      </c>
      <c r="K59" s="2172"/>
      <c r="L59" s="2172">
        <f>'Pôle spécifique 6-11'!N62</f>
        <v>0</v>
      </c>
      <c r="M59" s="2172">
        <f>U59+V59+W59</f>
        <v>0</v>
      </c>
      <c r="N59" s="2172">
        <f>'SITE 15'!N68</f>
        <v>0</v>
      </c>
      <c r="O59" s="2172">
        <f>'SITE 15'!N922</f>
        <v>0</v>
      </c>
      <c r="P59" s="2170"/>
      <c r="Q59" s="2172">
        <f>'SITE 15'!N429</f>
        <v>0</v>
      </c>
      <c r="R59" s="2172">
        <f>'SITE 15'!N560</f>
        <v>0</v>
      </c>
      <c r="S59" s="2172">
        <f>'SITE 15'!N679</f>
        <v>0</v>
      </c>
      <c r="T59" s="2172">
        <f>'SITE 15'!N800</f>
        <v>0</v>
      </c>
      <c r="U59" s="2172">
        <f>'Accueils 12-17 ans'!N97</f>
        <v>0</v>
      </c>
      <c r="V59" s="2172">
        <f>Séjours!N81</f>
        <v>0</v>
      </c>
      <c r="W59" s="2172">
        <f>'Autre action jeunes'!N64</f>
        <v>0</v>
      </c>
    </row>
    <row r="60" spans="1:23" ht="13.8" x14ac:dyDescent="0.25">
      <c r="A60" s="49"/>
      <c r="B60" s="1910"/>
      <c r="C60" s="1034"/>
      <c r="D60" s="1885"/>
      <c r="E60" s="1885"/>
      <c r="F60" s="1034"/>
      <c r="G60" s="1034"/>
      <c r="H60" s="2173"/>
      <c r="I60" s="2174"/>
      <c r="J60" s="2174"/>
      <c r="K60" s="2174"/>
      <c r="L60" s="2174"/>
      <c r="M60" s="2174"/>
      <c r="N60" s="2174"/>
      <c r="O60" s="2174"/>
      <c r="P60" s="2170"/>
      <c r="Q60" s="2174"/>
      <c r="R60" s="2174"/>
      <c r="S60" s="2174"/>
      <c r="T60" s="2174"/>
      <c r="U60" s="2174"/>
      <c r="V60" s="2174"/>
      <c r="W60" s="2174"/>
    </row>
    <row r="61" spans="1:23" ht="13.8" x14ac:dyDescent="0.25">
      <c r="A61" s="49"/>
      <c r="B61" s="1916">
        <v>86</v>
      </c>
      <c r="C61" s="1085" t="s">
        <v>115</v>
      </c>
      <c r="D61" s="1057"/>
      <c r="E61" s="1057"/>
      <c r="F61" s="1057"/>
      <c r="G61" s="1057"/>
      <c r="H61" s="2171">
        <f>L61+N61+O61+Q61+R61+S61+T61+U61+V61+W61</f>
        <v>0</v>
      </c>
      <c r="I61" s="2172">
        <f>Q61+R61</f>
        <v>0</v>
      </c>
      <c r="J61" s="2172">
        <f>S61+T61</f>
        <v>0</v>
      </c>
      <c r="K61" s="2172"/>
      <c r="L61" s="2172">
        <f>'Pôle spécifique 6-11'!N64</f>
        <v>0</v>
      </c>
      <c r="M61" s="2172">
        <f>U61+V61+W61</f>
        <v>0</v>
      </c>
      <c r="N61" s="2172">
        <f>'SITE 15'!N70</f>
        <v>0</v>
      </c>
      <c r="O61" s="2172">
        <f>'SITE 15'!N924</f>
        <v>0</v>
      </c>
      <c r="P61" s="2170"/>
      <c r="Q61" s="2172">
        <f>'SITE 15'!N431</f>
        <v>0</v>
      </c>
      <c r="R61" s="2172">
        <f>'SITE 15'!N562</f>
        <v>0</v>
      </c>
      <c r="S61" s="2172">
        <f>'SITE 15'!N681</f>
        <v>0</v>
      </c>
      <c r="T61" s="2172">
        <f>'SITE 15'!N802</f>
        <v>0</v>
      </c>
      <c r="U61" s="2172">
        <f>'Accueils 12-17 ans'!N99</f>
        <v>0</v>
      </c>
      <c r="V61" s="2172">
        <f>Séjours!N83</f>
        <v>0</v>
      </c>
      <c r="W61" s="2172">
        <f>'Autre action jeunes'!N66</f>
        <v>0</v>
      </c>
    </row>
    <row r="62" spans="1:23" ht="13.8" x14ac:dyDescent="0.25">
      <c r="A62" s="49"/>
      <c r="B62" s="1919"/>
      <c r="C62" s="1031"/>
      <c r="D62" s="1031"/>
      <c r="E62" s="1031"/>
      <c r="F62" s="1034"/>
      <c r="G62" s="1034"/>
      <c r="H62" s="2173"/>
      <c r="I62" s="2174"/>
      <c r="J62" s="2174"/>
      <c r="K62" s="2174"/>
      <c r="L62" s="2174"/>
      <c r="M62" s="2174"/>
      <c r="N62" s="2174"/>
      <c r="O62" s="2174"/>
      <c r="P62" s="2170"/>
      <c r="Q62" s="2174"/>
      <c r="R62" s="2174"/>
      <c r="S62" s="2174"/>
      <c r="T62" s="2174"/>
      <c r="U62" s="2174"/>
      <c r="V62" s="2174"/>
      <c r="W62" s="2174"/>
    </row>
    <row r="63" spans="1:23" ht="13.8" x14ac:dyDescent="0.25">
      <c r="A63" s="49"/>
      <c r="B63" s="1920" t="s">
        <v>116</v>
      </c>
      <c r="C63" s="1063"/>
      <c r="D63" s="1065"/>
      <c r="E63" s="1065"/>
      <c r="F63" s="1063"/>
      <c r="G63" s="1063"/>
      <c r="H63" s="2171">
        <f>L63+N63+O63+Q63+R63+S63+T63+U63+V63+W63</f>
        <v>0</v>
      </c>
      <c r="I63" s="2172">
        <f>Q63+R63</f>
        <v>0</v>
      </c>
      <c r="J63" s="2172">
        <f>S63+T63</f>
        <v>0</v>
      </c>
      <c r="K63" s="2172"/>
      <c r="L63" s="2172">
        <f>'Pôle spécifique 6-11'!N66</f>
        <v>0</v>
      </c>
      <c r="M63" s="2172">
        <f>U63+V63+W63</f>
        <v>0</v>
      </c>
      <c r="N63" s="2172">
        <f>'SITE 15'!N72</f>
        <v>0</v>
      </c>
      <c r="O63" s="2172">
        <f>'SITE 15'!N926</f>
        <v>0</v>
      </c>
      <c r="P63" s="2170"/>
      <c r="Q63" s="2172">
        <f>'SITE 15'!N433</f>
        <v>0</v>
      </c>
      <c r="R63" s="2172">
        <f>'SITE 15'!N564</f>
        <v>0</v>
      </c>
      <c r="S63" s="2172">
        <f>'SITE 15'!N683</f>
        <v>0</v>
      </c>
      <c r="T63" s="2172">
        <f>'SITE 15'!N804</f>
        <v>0</v>
      </c>
      <c r="U63" s="2172">
        <f>'Accueils 12-17 ans'!N101</f>
        <v>0</v>
      </c>
      <c r="V63" s="2172">
        <f>Séjours!N85</f>
        <v>0</v>
      </c>
      <c r="W63" s="2172">
        <f>'Autre action jeunes'!N68</f>
        <v>0</v>
      </c>
    </row>
    <row r="64" spans="1:23" ht="13.8" x14ac:dyDescent="0.25">
      <c r="A64" s="49"/>
      <c r="B64" s="1920" t="s">
        <v>117</v>
      </c>
      <c r="C64" s="1063"/>
      <c r="D64" s="1065"/>
      <c r="E64" s="1065"/>
      <c r="F64" s="1063"/>
      <c r="G64" s="1063"/>
      <c r="H64" s="2171">
        <f>L64+N64+O64+Q64+R64+S64+T64+U64+V64+W64</f>
        <v>0</v>
      </c>
      <c r="I64" s="2172">
        <f>Q64+R64</f>
        <v>0</v>
      </c>
      <c r="J64" s="2172">
        <f>S64+T64</f>
        <v>0</v>
      </c>
      <c r="K64" s="2172"/>
      <c r="L64" s="2172">
        <f>'Pôle spécifique 6-11'!N67</f>
        <v>0</v>
      </c>
      <c r="M64" s="2172">
        <f>U64+V64+W64</f>
        <v>0</v>
      </c>
      <c r="N64" s="2172">
        <f>'SITE 15'!N73</f>
        <v>0</v>
      </c>
      <c r="O64" s="2172">
        <f>'SITE 15'!N927</f>
        <v>0</v>
      </c>
      <c r="P64" s="2170"/>
      <c r="Q64" s="2172">
        <f>'SITE 15'!N434</f>
        <v>0</v>
      </c>
      <c r="R64" s="2172">
        <f>'SITE 15'!N565</f>
        <v>0</v>
      </c>
      <c r="S64" s="2172">
        <f>'SITE 15'!N684</f>
        <v>0</v>
      </c>
      <c r="T64" s="2172">
        <f>'SITE 15'!N805</f>
        <v>0</v>
      </c>
      <c r="U64" s="2172">
        <f>'Accueils 12-17 ans'!N102</f>
        <v>0</v>
      </c>
      <c r="V64" s="2172">
        <f>Séjours!N86</f>
        <v>0</v>
      </c>
      <c r="W64" s="2172">
        <f>'Autre action jeunes'!N69</f>
        <v>0</v>
      </c>
    </row>
    <row r="65" spans="1:23" ht="13.8" x14ac:dyDescent="0.25">
      <c r="A65" s="49"/>
      <c r="B65" s="1920" t="s">
        <v>118</v>
      </c>
      <c r="C65" s="1063"/>
      <c r="D65" s="1065"/>
      <c r="E65" s="1065"/>
      <c r="F65" s="1001"/>
      <c r="G65" s="1001"/>
      <c r="H65" s="2171">
        <f>L65+N65+O65+Q65+R65+S65+T65+U65+V65+W65</f>
        <v>0</v>
      </c>
      <c r="I65" s="2172">
        <f>Q65+R65</f>
        <v>0</v>
      </c>
      <c r="J65" s="2172">
        <f>S65+T65</f>
        <v>0</v>
      </c>
      <c r="K65" s="2172"/>
      <c r="L65" s="2172">
        <f>'Pôle spécifique 6-11'!N68</f>
        <v>0</v>
      </c>
      <c r="M65" s="2172">
        <f>U65+V65+W65</f>
        <v>0</v>
      </c>
      <c r="N65" s="2172">
        <f>'SITE 15'!N74</f>
        <v>0</v>
      </c>
      <c r="O65" s="2172">
        <f>'SITE 15'!N928</f>
        <v>0</v>
      </c>
      <c r="P65" s="2170"/>
      <c r="Q65" s="2172">
        <f>'SITE 15'!N435</f>
        <v>0</v>
      </c>
      <c r="R65" s="2172">
        <f>'SITE 15'!N566</f>
        <v>0</v>
      </c>
      <c r="S65" s="2172">
        <f>'SITE 15'!N685</f>
        <v>0</v>
      </c>
      <c r="T65" s="2172">
        <f>'SITE 15'!N806</f>
        <v>0</v>
      </c>
      <c r="U65" s="2172">
        <f>'Accueils 12-17 ans'!N103</f>
        <v>0</v>
      </c>
      <c r="V65" s="2172">
        <f>Séjours!N87</f>
        <v>0</v>
      </c>
      <c r="W65" s="2172">
        <f>'Autre action jeunes'!N70</f>
        <v>0</v>
      </c>
    </row>
    <row r="66" spans="1:23" ht="14.4" thickBot="1" x14ac:dyDescent="0.3">
      <c r="A66" s="49"/>
      <c r="B66" s="1034"/>
      <c r="C66" s="1034"/>
      <c r="D66" s="991"/>
      <c r="E66" s="991"/>
      <c r="F66" s="1885"/>
      <c r="G66" s="1885"/>
      <c r="H66" s="1885"/>
      <c r="I66" s="1915"/>
      <c r="J66" s="1911"/>
      <c r="K66" s="1911"/>
      <c r="L66" s="1911"/>
      <c r="M66" s="1911"/>
      <c r="N66" s="1911"/>
      <c r="O66" s="1911"/>
      <c r="Q66" s="1915"/>
      <c r="R66" s="1915"/>
      <c r="S66" s="1915"/>
      <c r="T66" s="1915"/>
      <c r="U66" s="1911"/>
      <c r="V66" s="1911"/>
      <c r="W66" s="1911"/>
    </row>
    <row r="67" spans="1:23" ht="23.55" customHeight="1" thickBot="1" x14ac:dyDescent="0.3">
      <c r="A67" s="49"/>
      <c r="B67" s="2731" t="s">
        <v>935</v>
      </c>
      <c r="C67" s="2732"/>
      <c r="D67" s="2732"/>
      <c r="E67" s="2732"/>
      <c r="F67" s="2732"/>
      <c r="G67" s="2732"/>
      <c r="H67" s="2732"/>
      <c r="I67" s="2732"/>
      <c r="J67" s="2733"/>
      <c r="K67" s="1933"/>
      <c r="L67" s="1885"/>
      <c r="M67" s="990"/>
      <c r="N67" s="1885"/>
      <c r="O67" s="1885"/>
      <c r="R67" s="1885"/>
      <c r="U67" s="990"/>
      <c r="V67" s="990"/>
      <c r="W67" s="990"/>
    </row>
    <row r="68" spans="1:23" ht="25.2" thickBot="1" x14ac:dyDescent="0.3">
      <c r="A68" s="49"/>
      <c r="B68" s="2734" t="str">
        <f>B4</f>
        <v>ASSOCIATION</v>
      </c>
      <c r="C68" s="2735"/>
      <c r="D68" s="2735"/>
      <c r="E68" s="2735"/>
      <c r="F68" s="2735"/>
      <c r="G68" s="2735"/>
      <c r="H68" s="2735"/>
      <c r="I68" s="2735"/>
      <c r="J68" s="2736"/>
      <c r="K68" s="1934"/>
      <c r="L68" s="1885"/>
      <c r="M68" s="990"/>
      <c r="N68" s="1885"/>
      <c r="O68" s="1885"/>
      <c r="R68" s="1885"/>
      <c r="U68" s="990"/>
      <c r="V68" s="990"/>
      <c r="W68" s="990"/>
    </row>
    <row r="69" spans="1:23" x14ac:dyDescent="0.25">
      <c r="A69" s="49"/>
      <c r="B69" s="1885"/>
      <c r="C69" s="1885"/>
      <c r="D69" s="1885"/>
      <c r="E69" s="1885"/>
      <c r="F69" s="1885"/>
      <c r="G69" s="1885"/>
      <c r="H69" s="1885"/>
      <c r="I69" s="1885"/>
      <c r="J69" s="1885"/>
      <c r="L69" s="1885"/>
      <c r="M69" s="1885"/>
      <c r="N69" s="1885"/>
      <c r="O69" s="1885"/>
      <c r="R69" s="1885"/>
      <c r="U69" s="1885"/>
      <c r="V69" s="1885"/>
      <c r="W69" s="1885"/>
    </row>
    <row r="70" spans="1:23" x14ac:dyDescent="0.25">
      <c r="A70" s="49"/>
      <c r="B70" s="1885"/>
      <c r="C70" s="1885"/>
      <c r="D70" s="1885"/>
      <c r="E70" s="1885"/>
      <c r="F70" s="1885"/>
      <c r="G70" s="1885"/>
      <c r="H70" s="1885"/>
      <c r="I70" s="1885"/>
      <c r="J70" s="1885"/>
      <c r="L70" s="1885"/>
      <c r="M70" s="1885"/>
      <c r="N70" s="1885"/>
      <c r="O70" s="1885"/>
      <c r="R70" s="1885"/>
      <c r="U70" s="1885"/>
      <c r="V70" s="1885"/>
      <c r="W70" s="1885"/>
    </row>
    <row r="71" spans="1:23" x14ac:dyDescent="0.25">
      <c r="A71" s="49"/>
      <c r="B71" s="1885"/>
      <c r="C71" s="1885"/>
      <c r="D71" s="1885"/>
      <c r="E71" s="1885"/>
      <c r="F71" s="1885"/>
      <c r="G71" s="1885"/>
      <c r="H71" s="1885"/>
      <c r="I71" s="1885"/>
      <c r="J71" s="1885"/>
      <c r="L71" s="1885"/>
      <c r="M71" s="1885"/>
      <c r="N71" s="1885"/>
      <c r="O71" s="1885"/>
      <c r="R71" s="1885"/>
      <c r="U71" s="1885"/>
      <c r="V71" s="1885"/>
      <c r="W71" s="1885"/>
    </row>
    <row r="72" spans="1:23" ht="24.6" x14ac:dyDescent="0.25">
      <c r="A72" s="1892"/>
      <c r="B72" s="1893" t="s">
        <v>285</v>
      </c>
      <c r="C72" s="1894"/>
      <c r="D72" s="1894"/>
      <c r="E72" s="1894"/>
      <c r="F72" s="1894"/>
      <c r="G72" s="1894"/>
      <c r="H72" s="1894"/>
      <c r="I72" s="1894"/>
      <c r="J72" s="1894"/>
      <c r="K72" s="1894"/>
      <c r="L72" s="1895"/>
      <c r="M72" s="1895"/>
      <c r="N72" s="1895"/>
      <c r="O72" s="1895"/>
      <c r="Q72" s="1927" t="s">
        <v>937</v>
      </c>
      <c r="R72" s="1927"/>
      <c r="S72" s="1927"/>
      <c r="T72" s="1927"/>
      <c r="U72" s="1927"/>
      <c r="V72" s="1927"/>
      <c r="W72" s="1927"/>
    </row>
    <row r="73" spans="1:23" ht="55.2" x14ac:dyDescent="0.25">
      <c r="A73" s="49"/>
      <c r="B73" s="1896"/>
      <c r="C73" s="1897"/>
      <c r="D73" s="1898"/>
      <c r="E73" s="1898"/>
      <c r="F73" s="1897"/>
      <c r="G73" s="1899"/>
      <c r="H73" s="1900" t="s">
        <v>185</v>
      </c>
      <c r="I73" s="1926" t="s">
        <v>910</v>
      </c>
      <c r="J73" s="1929" t="s">
        <v>911</v>
      </c>
      <c r="K73" s="1929"/>
      <c r="L73" s="1901" t="s">
        <v>912</v>
      </c>
      <c r="M73" s="1931" t="s">
        <v>913</v>
      </c>
      <c r="N73" s="1901" t="s">
        <v>914</v>
      </c>
      <c r="O73" s="1901" t="s">
        <v>915</v>
      </c>
      <c r="P73" s="1886"/>
      <c r="Q73" s="1928" t="s">
        <v>929</v>
      </c>
      <c r="R73" s="1928" t="s">
        <v>930</v>
      </c>
      <c r="S73" s="1930" t="s">
        <v>928</v>
      </c>
      <c r="T73" s="1930" t="s">
        <v>931</v>
      </c>
      <c r="U73" s="1932" t="s">
        <v>932</v>
      </c>
      <c r="V73" s="1932" t="s">
        <v>933</v>
      </c>
      <c r="W73" s="1932" t="s">
        <v>934</v>
      </c>
    </row>
    <row r="74" spans="1:23" ht="13.8" x14ac:dyDescent="0.25">
      <c r="A74" s="49"/>
      <c r="B74" s="1902"/>
      <c r="C74" s="1006"/>
      <c r="D74" s="1885"/>
      <c r="E74" s="1885"/>
      <c r="F74" s="1885"/>
      <c r="G74" s="1885"/>
      <c r="H74" s="1885"/>
      <c r="I74" s="1915"/>
      <c r="J74" s="1921"/>
      <c r="K74" s="1921"/>
      <c r="L74" s="1921"/>
      <c r="M74" s="1915"/>
      <c r="N74" s="1915"/>
      <c r="O74" s="1915"/>
      <c r="Q74" s="1915"/>
      <c r="R74" s="1915"/>
      <c r="S74" s="1915"/>
      <c r="T74" s="1915"/>
      <c r="U74" s="1915"/>
      <c r="V74" s="1915"/>
      <c r="W74" s="1915"/>
    </row>
    <row r="75" spans="1:23" ht="13.8" x14ac:dyDescent="0.25">
      <c r="A75" s="49"/>
      <c r="B75" s="1903">
        <v>70623</v>
      </c>
      <c r="C75" s="1904" t="s">
        <v>120</v>
      </c>
      <c r="D75" s="1001"/>
      <c r="E75" s="1001"/>
      <c r="F75" s="1000"/>
      <c r="G75" s="1002"/>
      <c r="H75" s="2168">
        <f t="shared" ref="H75:H82" si="12">L75+N75+O75+Q75+R75+S75+T75+U75+V75+W75</f>
        <v>0</v>
      </c>
      <c r="I75" s="2169">
        <f t="shared" ref="I75:I82" si="13">Q75+R75</f>
        <v>0</v>
      </c>
      <c r="J75" s="2169">
        <f t="shared" ref="J75:J82" si="14">S75+T75</f>
        <v>0</v>
      </c>
      <c r="K75" s="2169"/>
      <c r="L75" s="2169">
        <f>'Pôle spécifique 6-11'!N73</f>
        <v>0</v>
      </c>
      <c r="M75" s="2169">
        <f t="shared" ref="M75:M82" si="15">U75+V75+W75</f>
        <v>0</v>
      </c>
      <c r="N75" s="2169">
        <f>'SITE 15'!N79</f>
        <v>0</v>
      </c>
      <c r="O75" s="2169">
        <f>'SITE 15'!N933</f>
        <v>0</v>
      </c>
      <c r="P75" s="2170"/>
      <c r="Q75" s="2169">
        <f>'SITE 15'!N440</f>
        <v>0</v>
      </c>
      <c r="R75" s="2169">
        <f>'SITE 15'!N571</f>
        <v>0</v>
      </c>
      <c r="S75" s="2169">
        <f>'SITE 15'!N690</f>
        <v>0</v>
      </c>
      <c r="T75" s="2169">
        <f>'SITE 15'!N811</f>
        <v>0</v>
      </c>
      <c r="U75" s="2169">
        <f>'Accueils 12-17 ans'!N108</f>
        <v>0</v>
      </c>
      <c r="V75" s="2169">
        <f>Séjours!N92</f>
        <v>0</v>
      </c>
      <c r="W75" s="2169">
        <f>'Autre action jeunes'!N75</f>
        <v>0</v>
      </c>
    </row>
    <row r="76" spans="1:23" ht="13.8" x14ac:dyDescent="0.25">
      <c r="A76" s="49"/>
      <c r="B76" s="1903">
        <v>70624</v>
      </c>
      <c r="C76" s="1904" t="s">
        <v>121</v>
      </c>
      <c r="D76" s="1001"/>
      <c r="E76" s="1001"/>
      <c r="F76" s="1000"/>
      <c r="G76" s="1002"/>
      <c r="H76" s="2168">
        <f t="shared" si="12"/>
        <v>0</v>
      </c>
      <c r="I76" s="2169">
        <f t="shared" si="13"/>
        <v>0</v>
      </c>
      <c r="J76" s="2169">
        <f t="shared" si="14"/>
        <v>0</v>
      </c>
      <c r="K76" s="2169"/>
      <c r="L76" s="2169">
        <f>'Pôle spécifique 6-11'!N74</f>
        <v>0</v>
      </c>
      <c r="M76" s="2169">
        <f t="shared" si="15"/>
        <v>0</v>
      </c>
      <c r="N76" s="2169">
        <f>'SITE 15'!N80</f>
        <v>0</v>
      </c>
      <c r="O76" s="2169">
        <f>'SITE 15'!N934</f>
        <v>0</v>
      </c>
      <c r="P76" s="2170"/>
      <c r="Q76" s="2169">
        <f>'SITE 15'!N441</f>
        <v>0</v>
      </c>
      <c r="R76" s="2169">
        <f>'SITE 15'!N572</f>
        <v>0</v>
      </c>
      <c r="S76" s="2169">
        <f>'SITE 15'!N691</f>
        <v>0</v>
      </c>
      <c r="T76" s="2169">
        <f>'SITE 15'!N812</f>
        <v>0</v>
      </c>
      <c r="U76" s="2169">
        <f>'Accueils 12-17 ans'!N109</f>
        <v>0</v>
      </c>
      <c r="V76" s="2169">
        <f>Séjours!N93</f>
        <v>0</v>
      </c>
      <c r="W76" s="2169">
        <f>'Autre action jeunes'!N76</f>
        <v>0</v>
      </c>
    </row>
    <row r="77" spans="1:23" ht="13.8" x14ac:dyDescent="0.25">
      <c r="A77" s="49"/>
      <c r="B77" s="1903">
        <v>70625</v>
      </c>
      <c r="C77" s="2162" t="s">
        <v>1020</v>
      </c>
      <c r="D77" s="1001"/>
      <c r="E77" s="1001"/>
      <c r="F77" s="1000"/>
      <c r="G77" s="1002"/>
      <c r="H77" s="2168">
        <f t="shared" si="12"/>
        <v>0</v>
      </c>
      <c r="I77" s="2169">
        <f t="shared" si="13"/>
        <v>0</v>
      </c>
      <c r="J77" s="2169">
        <f t="shared" si="14"/>
        <v>0</v>
      </c>
      <c r="K77" s="2169"/>
      <c r="L77" s="2169">
        <f>'Pôle spécifique 6-11'!N75</f>
        <v>0</v>
      </c>
      <c r="M77" s="2169">
        <f t="shared" si="15"/>
        <v>0</v>
      </c>
      <c r="N77" s="2169">
        <f>'SITE 15'!N81</f>
        <v>0</v>
      </c>
      <c r="O77" s="2169">
        <f>'SITE 15'!N935</f>
        <v>0</v>
      </c>
      <c r="P77" s="2170"/>
      <c r="Q77" s="2169">
        <f>'SITE 15'!N442</f>
        <v>0</v>
      </c>
      <c r="R77" s="2169">
        <f>'SITE 15'!N573</f>
        <v>0</v>
      </c>
      <c r="S77" s="2169">
        <f>'SITE 15'!N692</f>
        <v>0</v>
      </c>
      <c r="T77" s="2169">
        <f>'SITE 15'!N813</f>
        <v>0</v>
      </c>
      <c r="U77" s="2169">
        <f>'Accueils 12-17 ans'!N110</f>
        <v>0</v>
      </c>
      <c r="V77" s="2169">
        <f>Séjours!N94</f>
        <v>0</v>
      </c>
      <c r="W77" s="2169">
        <f>'Autre action jeunes'!N77</f>
        <v>0</v>
      </c>
    </row>
    <row r="78" spans="1:23" s="2159" customFormat="1" ht="13.8" x14ac:dyDescent="0.25">
      <c r="A78" s="49"/>
      <c r="B78" s="1903">
        <v>70626</v>
      </c>
      <c r="C78" s="2162" t="s">
        <v>1021</v>
      </c>
      <c r="D78" s="1001"/>
      <c r="E78" s="1001"/>
      <c r="F78" s="1000"/>
      <c r="G78" s="1002"/>
      <c r="H78" s="2168">
        <f t="shared" ref="H78" si="16">L78+N78+O78+Q78+R78+S78+T78+U78+V78+W78</f>
        <v>0</v>
      </c>
      <c r="I78" s="2169">
        <f t="shared" ref="I78" si="17">Q78+R78</f>
        <v>0</v>
      </c>
      <c r="J78" s="2169">
        <f t="shared" ref="J78" si="18">S78+T78</f>
        <v>0</v>
      </c>
      <c r="K78" s="2169"/>
      <c r="L78" s="2169">
        <f>'Pôle spécifique 6-11'!N76</f>
        <v>0</v>
      </c>
      <c r="M78" s="2169">
        <f t="shared" ref="M78" si="19">U78+V78+W78</f>
        <v>0</v>
      </c>
      <c r="N78" s="2169">
        <f>'SITE 15'!N82</f>
        <v>0</v>
      </c>
      <c r="O78" s="2169">
        <f>'SITE 15'!N936</f>
        <v>0</v>
      </c>
      <c r="P78" s="2170"/>
      <c r="Q78" s="2169">
        <f>'SITE 15'!N443</f>
        <v>0</v>
      </c>
      <c r="R78" s="2169">
        <f>'SITE 15'!N574</f>
        <v>0</v>
      </c>
      <c r="S78" s="2169">
        <f>'SITE 15'!N693</f>
        <v>0</v>
      </c>
      <c r="T78" s="2169">
        <f>'SITE 15'!N814</f>
        <v>0</v>
      </c>
      <c r="U78" s="2169">
        <f>'Accueils 12-17 ans'!N111</f>
        <v>0</v>
      </c>
      <c r="V78" s="2169">
        <f>Séjours!N95</f>
        <v>0</v>
      </c>
      <c r="W78" s="2169">
        <f>'Autre action jeunes'!N78</f>
        <v>0</v>
      </c>
    </row>
    <row r="79" spans="1:23" ht="13.8" x14ac:dyDescent="0.25">
      <c r="A79" s="49"/>
      <c r="B79" s="1903">
        <v>70641</v>
      </c>
      <c r="C79" s="1904" t="s">
        <v>123</v>
      </c>
      <c r="D79" s="1001"/>
      <c r="E79" s="1001"/>
      <c r="F79" s="1000"/>
      <c r="G79" s="1002"/>
      <c r="H79" s="2168">
        <f t="shared" si="12"/>
        <v>0</v>
      </c>
      <c r="I79" s="2169">
        <f t="shared" si="13"/>
        <v>0</v>
      </c>
      <c r="J79" s="2169">
        <f t="shared" si="14"/>
        <v>0</v>
      </c>
      <c r="K79" s="2169"/>
      <c r="L79" s="2169">
        <f>'Pôle spécifique 6-11'!N77</f>
        <v>0</v>
      </c>
      <c r="M79" s="2169">
        <f t="shared" si="15"/>
        <v>0</v>
      </c>
      <c r="N79" s="2169">
        <f>'SITE 15'!N83</f>
        <v>0</v>
      </c>
      <c r="O79" s="2169">
        <f>'SITE 15'!N937</f>
        <v>0</v>
      </c>
      <c r="P79" s="2170"/>
      <c r="Q79" s="2169">
        <f>'SITE 15'!N444</f>
        <v>0</v>
      </c>
      <c r="R79" s="2169">
        <f>'SITE 15'!N575</f>
        <v>0</v>
      </c>
      <c r="S79" s="2169">
        <f>'SITE 15'!N694</f>
        <v>0</v>
      </c>
      <c r="T79" s="2169">
        <f>'SITE 15'!N815</f>
        <v>0</v>
      </c>
      <c r="U79" s="2169">
        <f>'Accueils 12-17 ans'!N112</f>
        <v>0</v>
      </c>
      <c r="V79" s="2169">
        <f>Séjours!N96</f>
        <v>0</v>
      </c>
      <c r="W79" s="2169">
        <f>'Autre action jeunes'!N79</f>
        <v>0</v>
      </c>
    </row>
    <row r="80" spans="1:23" ht="13.8" x14ac:dyDescent="0.25">
      <c r="A80" s="49"/>
      <c r="B80" s="1903">
        <v>706421</v>
      </c>
      <c r="C80" s="1904" t="s">
        <v>124</v>
      </c>
      <c r="D80" s="1001"/>
      <c r="E80" s="1001"/>
      <c r="F80" s="1000"/>
      <c r="G80" s="1002"/>
      <c r="H80" s="2168">
        <f t="shared" si="12"/>
        <v>0</v>
      </c>
      <c r="I80" s="2169">
        <f t="shared" si="13"/>
        <v>0</v>
      </c>
      <c r="J80" s="2169">
        <f t="shared" si="14"/>
        <v>0</v>
      </c>
      <c r="K80" s="2169"/>
      <c r="L80" s="2169">
        <f>'Pôle spécifique 6-11'!N78</f>
        <v>0</v>
      </c>
      <c r="M80" s="2169">
        <f t="shared" si="15"/>
        <v>0</v>
      </c>
      <c r="N80" s="2169">
        <f>'SITE 15'!N84</f>
        <v>0</v>
      </c>
      <c r="O80" s="2169">
        <f>'SITE 15'!N938</f>
        <v>0</v>
      </c>
      <c r="P80" s="2170"/>
      <c r="Q80" s="2169">
        <f>'SITE 15'!N445</f>
        <v>0</v>
      </c>
      <c r="R80" s="2169">
        <f>'SITE 15'!N576</f>
        <v>0</v>
      </c>
      <c r="S80" s="2169">
        <f>'SITE 15'!N695</f>
        <v>0</v>
      </c>
      <c r="T80" s="2169">
        <f>'SITE 15'!N816</f>
        <v>0</v>
      </c>
      <c r="U80" s="2169">
        <f>'Accueils 12-17 ans'!N113</f>
        <v>0</v>
      </c>
      <c r="V80" s="2169">
        <f>Séjours!N97</f>
        <v>0</v>
      </c>
      <c r="W80" s="2169">
        <f>'Autre action jeunes'!N80</f>
        <v>0</v>
      </c>
    </row>
    <row r="81" spans="1:23" ht="13.8" x14ac:dyDescent="0.25">
      <c r="A81" s="49"/>
      <c r="B81" s="1903">
        <v>708</v>
      </c>
      <c r="C81" s="1904" t="s">
        <v>125</v>
      </c>
      <c r="D81" s="1001"/>
      <c r="E81" s="1001"/>
      <c r="F81" s="1000"/>
      <c r="G81" s="1002"/>
      <c r="H81" s="2168">
        <f t="shared" si="12"/>
        <v>0</v>
      </c>
      <c r="I81" s="2169">
        <f t="shared" si="13"/>
        <v>0</v>
      </c>
      <c r="J81" s="2169">
        <f t="shared" si="14"/>
        <v>0</v>
      </c>
      <c r="K81" s="2169"/>
      <c r="L81" s="2169">
        <f>'Pôle spécifique 6-11'!N79</f>
        <v>0</v>
      </c>
      <c r="M81" s="2169">
        <f t="shared" si="15"/>
        <v>0</v>
      </c>
      <c r="N81" s="2169">
        <f>'SITE 15'!N85</f>
        <v>0</v>
      </c>
      <c r="O81" s="2169">
        <f>'SITE 15'!N939</f>
        <v>0</v>
      </c>
      <c r="P81" s="2170"/>
      <c r="Q81" s="2169">
        <f>'SITE 15'!N446</f>
        <v>0</v>
      </c>
      <c r="R81" s="2169">
        <f>'SITE 15'!N577</f>
        <v>0</v>
      </c>
      <c r="S81" s="2169">
        <f>'SITE 15'!N696</f>
        <v>0</v>
      </c>
      <c r="T81" s="2169">
        <f>'SITE 15'!N817</f>
        <v>0</v>
      </c>
      <c r="U81" s="2169">
        <f>'Accueils 12-17 ans'!N114</f>
        <v>0</v>
      </c>
      <c r="V81" s="2169">
        <f>Séjours!N98</f>
        <v>0</v>
      </c>
      <c r="W81" s="2169">
        <f>'Autre action jeunes'!N81</f>
        <v>0</v>
      </c>
    </row>
    <row r="82" spans="1:23" ht="13.8" x14ac:dyDescent="0.25">
      <c r="A82" s="49"/>
      <c r="B82" s="1916">
        <v>70</v>
      </c>
      <c r="C82" s="1085" t="s">
        <v>923</v>
      </c>
      <c r="D82" s="1057"/>
      <c r="E82" s="1057"/>
      <c r="F82" s="1111"/>
      <c r="G82" s="1112"/>
      <c r="H82" s="2171">
        <f t="shared" si="12"/>
        <v>0</v>
      </c>
      <c r="I82" s="2172">
        <f t="shared" si="13"/>
        <v>0</v>
      </c>
      <c r="J82" s="2172">
        <f t="shared" si="14"/>
        <v>0</v>
      </c>
      <c r="K82" s="2172"/>
      <c r="L82" s="2172">
        <f>'Pôle spécifique 6-11'!N80</f>
        <v>0</v>
      </c>
      <c r="M82" s="2172">
        <f t="shared" si="15"/>
        <v>0</v>
      </c>
      <c r="N82" s="2172">
        <f>'SITE 15'!N86</f>
        <v>0</v>
      </c>
      <c r="O82" s="2172">
        <f>'SITE 15'!N940</f>
        <v>0</v>
      </c>
      <c r="P82" s="2170"/>
      <c r="Q82" s="2172">
        <f>'SITE 15'!N447</f>
        <v>0</v>
      </c>
      <c r="R82" s="2172">
        <f>'SITE 15'!N578</f>
        <v>0</v>
      </c>
      <c r="S82" s="2172">
        <f>'SITE 15'!N697</f>
        <v>0</v>
      </c>
      <c r="T82" s="2172">
        <f>'SITE 15'!N818</f>
        <v>0</v>
      </c>
      <c r="U82" s="2172">
        <f>'Accueils 12-17 ans'!N115</f>
        <v>0</v>
      </c>
      <c r="V82" s="2172">
        <f>Séjours!N99</f>
        <v>0</v>
      </c>
      <c r="W82" s="2172">
        <f>'Autre action jeunes'!N82</f>
        <v>0</v>
      </c>
    </row>
    <row r="83" spans="1:23" ht="13.8" x14ac:dyDescent="0.25">
      <c r="A83" s="49"/>
      <c r="B83" s="1910"/>
      <c r="C83" s="1034"/>
      <c r="D83" s="1885"/>
      <c r="E83" s="1885"/>
      <c r="F83" s="1067"/>
      <c r="G83" s="1067"/>
      <c r="H83" s="2173"/>
      <c r="I83" s="2174"/>
      <c r="J83" s="2174"/>
      <c r="K83" s="2174"/>
      <c r="L83" s="2174"/>
      <c r="M83" s="2174"/>
      <c r="N83" s="2174"/>
      <c r="O83" s="2174"/>
      <c r="P83" s="2170"/>
      <c r="Q83" s="2174"/>
      <c r="R83" s="2174"/>
      <c r="S83" s="2174"/>
      <c r="T83" s="2174"/>
      <c r="U83" s="2174"/>
      <c r="V83" s="2174"/>
      <c r="W83" s="2174"/>
    </row>
    <row r="84" spans="1:23" ht="13.8" x14ac:dyDescent="0.25">
      <c r="A84" s="49"/>
      <c r="B84" s="1903">
        <v>741</v>
      </c>
      <c r="C84" s="1904" t="s">
        <v>127</v>
      </c>
      <c r="D84" s="1001"/>
      <c r="E84" s="1001"/>
      <c r="F84" s="1063"/>
      <c r="G84" s="1175"/>
      <c r="H84" s="2168">
        <f t="shared" ref="H84:H94" si="20">L84+N84+O84+Q84+R84+S84+T84+U84+V84+W84</f>
        <v>0</v>
      </c>
      <c r="I84" s="2169">
        <f t="shared" ref="I84:I94" si="21">Q84+R84</f>
        <v>0</v>
      </c>
      <c r="J84" s="2169">
        <f t="shared" ref="J84:J94" si="22">S84+T84</f>
        <v>0</v>
      </c>
      <c r="K84" s="2169"/>
      <c r="L84" s="2169">
        <f>'Pôle spécifique 6-11'!N82</f>
        <v>0</v>
      </c>
      <c r="M84" s="2169">
        <f t="shared" ref="M84:M94" si="23">U84+V84+W84</f>
        <v>0</v>
      </c>
      <c r="N84" s="2169">
        <f>'SITE 15'!N88</f>
        <v>0</v>
      </c>
      <c r="O84" s="2169">
        <f>'SITE 15'!N942</f>
        <v>0</v>
      </c>
      <c r="P84" s="2170"/>
      <c r="Q84" s="2169">
        <f>'SITE 15'!N449</f>
        <v>0</v>
      </c>
      <c r="R84" s="2169">
        <f>'SITE 15'!N580</f>
        <v>0</v>
      </c>
      <c r="S84" s="2169">
        <f>'SITE 15'!N699</f>
        <v>0</v>
      </c>
      <c r="T84" s="2169">
        <f>'SITE 15'!N820</f>
        <v>0</v>
      </c>
      <c r="U84" s="2169">
        <f>'Accueils 12-17 ans'!N117</f>
        <v>0</v>
      </c>
      <c r="V84" s="2169">
        <f>Séjours!N101</f>
        <v>0</v>
      </c>
      <c r="W84" s="2169">
        <f>'Autre action jeunes'!N84</f>
        <v>0</v>
      </c>
    </row>
    <row r="85" spans="1:23" ht="13.8" x14ac:dyDescent="0.25">
      <c r="A85" s="49"/>
      <c r="B85" s="1903">
        <v>742</v>
      </c>
      <c r="C85" s="1904" t="s">
        <v>128</v>
      </c>
      <c r="D85" s="1001"/>
      <c r="E85" s="1001"/>
      <c r="F85" s="1001"/>
      <c r="G85" s="1139"/>
      <c r="H85" s="2168">
        <f t="shared" si="20"/>
        <v>0</v>
      </c>
      <c r="I85" s="2169">
        <f t="shared" si="21"/>
        <v>0</v>
      </c>
      <c r="J85" s="2169">
        <f t="shared" si="22"/>
        <v>0</v>
      </c>
      <c r="K85" s="2169"/>
      <c r="L85" s="2169">
        <f>'Pôle spécifique 6-11'!N83</f>
        <v>0</v>
      </c>
      <c r="M85" s="2169">
        <f t="shared" si="23"/>
        <v>0</v>
      </c>
      <c r="N85" s="2169">
        <f>'SITE 15'!N89</f>
        <v>0</v>
      </c>
      <c r="O85" s="2169">
        <f>'SITE 15'!N943</f>
        <v>0</v>
      </c>
      <c r="P85" s="2170"/>
      <c r="Q85" s="2169">
        <f>'SITE 15'!N450</f>
        <v>0</v>
      </c>
      <c r="R85" s="2169">
        <f>'SITE 15'!N581</f>
        <v>0</v>
      </c>
      <c r="S85" s="2169">
        <f>'SITE 15'!N700</f>
        <v>0</v>
      </c>
      <c r="T85" s="2169">
        <f>'SITE 15'!N821</f>
        <v>0</v>
      </c>
      <c r="U85" s="2169">
        <f>'Accueils 12-17 ans'!N118</f>
        <v>0</v>
      </c>
      <c r="V85" s="2169">
        <f>Séjours!N102</f>
        <v>0</v>
      </c>
      <c r="W85" s="2169">
        <f>'Autre action jeunes'!N85</f>
        <v>0</v>
      </c>
    </row>
    <row r="86" spans="1:23" ht="13.8" x14ac:dyDescent="0.25">
      <c r="A86" s="49"/>
      <c r="B86" s="1903">
        <v>743</v>
      </c>
      <c r="C86" s="1904" t="s">
        <v>129</v>
      </c>
      <c r="D86" s="1001"/>
      <c r="E86" s="1001"/>
      <c r="F86" s="1000"/>
      <c r="G86" s="1002"/>
      <c r="H86" s="2168">
        <f t="shared" si="20"/>
        <v>0</v>
      </c>
      <c r="I86" s="2169">
        <f t="shared" si="21"/>
        <v>0</v>
      </c>
      <c r="J86" s="2169">
        <f t="shared" si="22"/>
        <v>0</v>
      </c>
      <c r="K86" s="2169"/>
      <c r="L86" s="2169">
        <f>'Pôle spécifique 6-11'!N84</f>
        <v>0</v>
      </c>
      <c r="M86" s="2169">
        <f t="shared" si="23"/>
        <v>0</v>
      </c>
      <c r="N86" s="2169">
        <f>'SITE 15'!N90</f>
        <v>0</v>
      </c>
      <c r="O86" s="2169">
        <f>'SITE 15'!N944</f>
        <v>0</v>
      </c>
      <c r="P86" s="2170"/>
      <c r="Q86" s="2169">
        <f>'SITE 15'!N451</f>
        <v>0</v>
      </c>
      <c r="R86" s="2169">
        <f>'SITE 15'!N582</f>
        <v>0</v>
      </c>
      <c r="S86" s="2169">
        <f>'SITE 15'!N701</f>
        <v>0</v>
      </c>
      <c r="T86" s="2169">
        <f>'SITE 15'!N822</f>
        <v>0</v>
      </c>
      <c r="U86" s="2169">
        <f>'Accueils 12-17 ans'!N119</f>
        <v>0</v>
      </c>
      <c r="V86" s="2169">
        <f>Séjours!N103</f>
        <v>0</v>
      </c>
      <c r="W86" s="2169">
        <f>'Autre action jeunes'!N86</f>
        <v>0</v>
      </c>
    </row>
    <row r="87" spans="1:23" ht="13.8" x14ac:dyDescent="0.25">
      <c r="A87" s="49"/>
      <c r="B87" s="1903">
        <v>7441</v>
      </c>
      <c r="C87" s="1904" t="s">
        <v>130</v>
      </c>
      <c r="D87" s="1001"/>
      <c r="E87" s="1001"/>
      <c r="F87" s="1000"/>
      <c r="G87" s="1002"/>
      <c r="H87" s="2168">
        <f t="shared" si="20"/>
        <v>0</v>
      </c>
      <c r="I87" s="2169">
        <f t="shared" si="21"/>
        <v>0</v>
      </c>
      <c r="J87" s="2169">
        <f t="shared" si="22"/>
        <v>0</v>
      </c>
      <c r="K87" s="2169"/>
      <c r="L87" s="2169">
        <f>'Pôle spécifique 6-11'!N85</f>
        <v>0</v>
      </c>
      <c r="M87" s="2169">
        <f t="shared" si="23"/>
        <v>0</v>
      </c>
      <c r="N87" s="2169">
        <f>'SITE 15'!N91</f>
        <v>0</v>
      </c>
      <c r="O87" s="2169">
        <f>'SITE 15'!N945</f>
        <v>0</v>
      </c>
      <c r="P87" s="2170"/>
      <c r="Q87" s="2169">
        <f>'SITE 15'!N452</f>
        <v>0</v>
      </c>
      <c r="R87" s="2169">
        <f>'SITE 15'!N583</f>
        <v>0</v>
      </c>
      <c r="S87" s="2169">
        <f>'SITE 15'!N702</f>
        <v>0</v>
      </c>
      <c r="T87" s="2169">
        <f>'SITE 15'!N823</f>
        <v>0</v>
      </c>
      <c r="U87" s="2169">
        <f>'Accueils 12-17 ans'!N120</f>
        <v>0</v>
      </c>
      <c r="V87" s="2169">
        <f>Séjours!N104</f>
        <v>0</v>
      </c>
      <c r="W87" s="2169">
        <f>'Autre action jeunes'!N87</f>
        <v>0</v>
      </c>
    </row>
    <row r="88" spans="1:23" ht="13.8" x14ac:dyDescent="0.25">
      <c r="A88" s="49"/>
      <c r="B88" s="1903">
        <v>7442</v>
      </c>
      <c r="C88" s="1904" t="s">
        <v>131</v>
      </c>
      <c r="D88" s="1001"/>
      <c r="E88" s="1001"/>
      <c r="F88" s="1000"/>
      <c r="G88" s="1002"/>
      <c r="H88" s="2168">
        <f t="shared" si="20"/>
        <v>0</v>
      </c>
      <c r="I88" s="2169">
        <f t="shared" si="21"/>
        <v>0</v>
      </c>
      <c r="J88" s="2169">
        <f t="shared" si="22"/>
        <v>0</v>
      </c>
      <c r="K88" s="2169"/>
      <c r="L88" s="2169">
        <f>'Pôle spécifique 6-11'!N86</f>
        <v>0</v>
      </c>
      <c r="M88" s="2169">
        <f t="shared" si="23"/>
        <v>0</v>
      </c>
      <c r="N88" s="2169">
        <f>'SITE 15'!N92</f>
        <v>0</v>
      </c>
      <c r="O88" s="2169">
        <f>'SITE 15'!N946</f>
        <v>0</v>
      </c>
      <c r="P88" s="2170"/>
      <c r="Q88" s="2169">
        <f>'SITE 15'!N453</f>
        <v>0</v>
      </c>
      <c r="R88" s="2169">
        <f>'SITE 15'!N584</f>
        <v>0</v>
      </c>
      <c r="S88" s="2169">
        <f>'SITE 15'!N703</f>
        <v>0</v>
      </c>
      <c r="T88" s="2169">
        <f>'SITE 15'!N824</f>
        <v>0</v>
      </c>
      <c r="U88" s="2169">
        <f>'Accueils 12-17 ans'!N121</f>
        <v>0</v>
      </c>
      <c r="V88" s="2169">
        <f>Séjours!N105</f>
        <v>0</v>
      </c>
      <c r="W88" s="2169">
        <f>'Autre action jeunes'!N88</f>
        <v>0</v>
      </c>
    </row>
    <row r="89" spans="1:23" ht="13.8" x14ac:dyDescent="0.25">
      <c r="A89" s="49"/>
      <c r="B89" s="1903">
        <v>7443</v>
      </c>
      <c r="C89" s="1904" t="s">
        <v>132</v>
      </c>
      <c r="D89" s="1001"/>
      <c r="E89" s="1001"/>
      <c r="F89" s="1000"/>
      <c r="G89" s="1002"/>
      <c r="H89" s="2168">
        <f t="shared" si="20"/>
        <v>0</v>
      </c>
      <c r="I89" s="2169">
        <f t="shared" si="21"/>
        <v>0</v>
      </c>
      <c r="J89" s="2169">
        <f t="shared" si="22"/>
        <v>0</v>
      </c>
      <c r="K89" s="2169"/>
      <c r="L89" s="2169">
        <f>'Pôle spécifique 6-11'!N87</f>
        <v>0</v>
      </c>
      <c r="M89" s="2169">
        <f t="shared" si="23"/>
        <v>0</v>
      </c>
      <c r="N89" s="2169">
        <f>'SITE 15'!N93</f>
        <v>0</v>
      </c>
      <c r="O89" s="2169">
        <f>'SITE 15'!N947</f>
        <v>0</v>
      </c>
      <c r="P89" s="2170"/>
      <c r="Q89" s="2169">
        <f>'SITE 15'!N454</f>
        <v>0</v>
      </c>
      <c r="R89" s="2169">
        <f>'SITE 15'!N585</f>
        <v>0</v>
      </c>
      <c r="S89" s="2169">
        <f>'SITE 15'!N704</f>
        <v>0</v>
      </c>
      <c r="T89" s="2169">
        <f>'SITE 15'!N825</f>
        <v>0</v>
      </c>
      <c r="U89" s="2169">
        <f>'Accueils 12-17 ans'!N122</f>
        <v>0</v>
      </c>
      <c r="V89" s="2169">
        <f>Séjours!N106</f>
        <v>0</v>
      </c>
      <c r="W89" s="2169">
        <f>'Autre action jeunes'!N89</f>
        <v>0</v>
      </c>
    </row>
    <row r="90" spans="1:23" ht="13.8" x14ac:dyDescent="0.25">
      <c r="A90" s="49"/>
      <c r="B90" s="1903">
        <v>7451</v>
      </c>
      <c r="C90" s="1904" t="s">
        <v>133</v>
      </c>
      <c r="D90" s="1001"/>
      <c r="E90" s="1001"/>
      <c r="F90" s="1000"/>
      <c r="G90" s="1002"/>
      <c r="H90" s="2168">
        <f t="shared" si="20"/>
        <v>0</v>
      </c>
      <c r="I90" s="2169">
        <f t="shared" si="21"/>
        <v>0</v>
      </c>
      <c r="J90" s="2169">
        <f t="shared" si="22"/>
        <v>0</v>
      </c>
      <c r="K90" s="2169"/>
      <c r="L90" s="2169">
        <f>'Pôle spécifique 6-11'!N88</f>
        <v>0</v>
      </c>
      <c r="M90" s="2169">
        <f t="shared" si="23"/>
        <v>0</v>
      </c>
      <c r="N90" s="2169">
        <f>'SITE 15'!N94</f>
        <v>0</v>
      </c>
      <c r="O90" s="2169">
        <f>'SITE 15'!N948</f>
        <v>0</v>
      </c>
      <c r="P90" s="2170"/>
      <c r="Q90" s="2169">
        <f>'SITE 15'!N455</f>
        <v>0</v>
      </c>
      <c r="R90" s="2169">
        <f>'SITE 15'!N586</f>
        <v>0</v>
      </c>
      <c r="S90" s="2169">
        <f>'SITE 15'!N705</f>
        <v>0</v>
      </c>
      <c r="T90" s="2169">
        <f>'SITE 15'!N826</f>
        <v>0</v>
      </c>
      <c r="U90" s="2169">
        <f>'Accueils 12-17 ans'!N123</f>
        <v>0</v>
      </c>
      <c r="V90" s="2169">
        <f>Séjours!N107</f>
        <v>0</v>
      </c>
      <c r="W90" s="2169">
        <f>'Autre action jeunes'!N90</f>
        <v>0</v>
      </c>
    </row>
    <row r="91" spans="1:23" ht="13.8" x14ac:dyDescent="0.25">
      <c r="A91" s="49"/>
      <c r="B91" s="1903">
        <v>746</v>
      </c>
      <c r="C91" s="1904" t="s">
        <v>134</v>
      </c>
      <c r="D91" s="1001"/>
      <c r="E91" s="1001"/>
      <c r="F91" s="1000"/>
      <c r="G91" s="1002"/>
      <c r="H91" s="2168">
        <f t="shared" si="20"/>
        <v>0</v>
      </c>
      <c r="I91" s="2169">
        <f t="shared" si="21"/>
        <v>0</v>
      </c>
      <c r="J91" s="2169">
        <f t="shared" si="22"/>
        <v>0</v>
      </c>
      <c r="K91" s="2169"/>
      <c r="L91" s="2169">
        <f>'Pôle spécifique 6-11'!N89</f>
        <v>0</v>
      </c>
      <c r="M91" s="2169">
        <f t="shared" si="23"/>
        <v>0</v>
      </c>
      <c r="N91" s="2169">
        <f>'SITE 15'!N95</f>
        <v>0</v>
      </c>
      <c r="O91" s="2169">
        <f>'SITE 15'!N949</f>
        <v>0</v>
      </c>
      <c r="P91" s="2170"/>
      <c r="Q91" s="2169">
        <f>'SITE 15'!N456</f>
        <v>0</v>
      </c>
      <c r="R91" s="2169">
        <f>'SITE 15'!N587</f>
        <v>0</v>
      </c>
      <c r="S91" s="2169">
        <f>'SITE 15'!N706</f>
        <v>0</v>
      </c>
      <c r="T91" s="2169">
        <f>'SITE 15'!N827</f>
        <v>0</v>
      </c>
      <c r="U91" s="2169">
        <f>'Accueils 12-17 ans'!N124</f>
        <v>0</v>
      </c>
      <c r="V91" s="2169">
        <f>Séjours!N108</f>
        <v>0</v>
      </c>
      <c r="W91" s="2169">
        <f>'Autre action jeunes'!N91</f>
        <v>0</v>
      </c>
    </row>
    <row r="92" spans="1:23" ht="13.8" x14ac:dyDescent="0.25">
      <c r="A92" s="49"/>
      <c r="B92" s="1903">
        <v>747</v>
      </c>
      <c r="C92" s="1904" t="s">
        <v>135</v>
      </c>
      <c r="D92" s="1001"/>
      <c r="E92" s="1001"/>
      <c r="F92" s="1000"/>
      <c r="G92" s="1002"/>
      <c r="H92" s="2168">
        <f t="shared" si="20"/>
        <v>0</v>
      </c>
      <c r="I92" s="2169">
        <f t="shared" si="21"/>
        <v>0</v>
      </c>
      <c r="J92" s="2169">
        <f t="shared" si="22"/>
        <v>0</v>
      </c>
      <c r="K92" s="2169"/>
      <c r="L92" s="2169">
        <f>'Pôle spécifique 6-11'!N90</f>
        <v>0</v>
      </c>
      <c r="M92" s="2169">
        <f t="shared" si="23"/>
        <v>0</v>
      </c>
      <c r="N92" s="2169">
        <f>'SITE 15'!N96</f>
        <v>0</v>
      </c>
      <c r="O92" s="2169">
        <f>'SITE 15'!N950</f>
        <v>0</v>
      </c>
      <c r="P92" s="2170"/>
      <c r="Q92" s="2169">
        <f>'SITE 15'!N457</f>
        <v>0</v>
      </c>
      <c r="R92" s="2169">
        <f>'SITE 15'!N588</f>
        <v>0</v>
      </c>
      <c r="S92" s="2169">
        <f>'SITE 15'!N707</f>
        <v>0</v>
      </c>
      <c r="T92" s="2169">
        <f>'SITE 15'!N828</f>
        <v>0</v>
      </c>
      <c r="U92" s="2169">
        <f>'Accueils 12-17 ans'!N125</f>
        <v>0</v>
      </c>
      <c r="V92" s="2169">
        <f>Séjours!N109</f>
        <v>0</v>
      </c>
      <c r="W92" s="2169">
        <f>'Autre action jeunes'!N92</f>
        <v>0</v>
      </c>
    </row>
    <row r="93" spans="1:23" ht="13.8" x14ac:dyDescent="0.25">
      <c r="A93" s="49"/>
      <c r="B93" s="1903">
        <v>748</v>
      </c>
      <c r="C93" s="1904" t="s">
        <v>168</v>
      </c>
      <c r="D93" s="1001"/>
      <c r="E93" s="1001"/>
      <c r="F93" s="1922"/>
      <c r="G93" s="1923"/>
      <c r="H93" s="2168">
        <f t="shared" si="20"/>
        <v>0</v>
      </c>
      <c r="I93" s="2169">
        <f t="shared" si="21"/>
        <v>0</v>
      </c>
      <c r="J93" s="2169">
        <f t="shared" si="22"/>
        <v>0</v>
      </c>
      <c r="K93" s="2169"/>
      <c r="L93" s="2169">
        <f>'Pôle spécifique 6-11'!N91</f>
        <v>0</v>
      </c>
      <c r="M93" s="2169">
        <f t="shared" si="23"/>
        <v>0</v>
      </c>
      <c r="N93" s="2169">
        <f>'SITE 15'!N97</f>
        <v>0</v>
      </c>
      <c r="O93" s="2169">
        <f>'SITE 15'!N951</f>
        <v>0</v>
      </c>
      <c r="P93" s="2170"/>
      <c r="Q93" s="2169">
        <f>'SITE 15'!N458</f>
        <v>0</v>
      </c>
      <c r="R93" s="2169">
        <f>'SITE 15'!N589</f>
        <v>0</v>
      </c>
      <c r="S93" s="2169">
        <f>'SITE 15'!N708</f>
        <v>0</v>
      </c>
      <c r="T93" s="2169">
        <f>'SITE 15'!N829</f>
        <v>0</v>
      </c>
      <c r="U93" s="2169">
        <f>'Accueils 12-17 ans'!N126</f>
        <v>0</v>
      </c>
      <c r="V93" s="2169">
        <f>Séjours!N110</f>
        <v>0</v>
      </c>
      <c r="W93" s="2169">
        <f>'Autre action jeunes'!N93</f>
        <v>0</v>
      </c>
    </row>
    <row r="94" spans="1:23" ht="13.8" x14ac:dyDescent="0.25">
      <c r="A94" s="49"/>
      <c r="B94" s="1916">
        <v>74</v>
      </c>
      <c r="C94" s="1085" t="s">
        <v>924</v>
      </c>
      <c r="D94" s="1057"/>
      <c r="E94" s="1057"/>
      <c r="F94" s="1058"/>
      <c r="G94" s="1059"/>
      <c r="H94" s="2171">
        <f t="shared" si="20"/>
        <v>0</v>
      </c>
      <c r="I94" s="2172">
        <f t="shared" si="21"/>
        <v>0</v>
      </c>
      <c r="J94" s="2172">
        <f t="shared" si="22"/>
        <v>0</v>
      </c>
      <c r="K94" s="2172"/>
      <c r="L94" s="2172">
        <f>'Pôle spécifique 6-11'!N92</f>
        <v>0</v>
      </c>
      <c r="M94" s="2172">
        <f t="shared" si="23"/>
        <v>0</v>
      </c>
      <c r="N94" s="2172">
        <f>'SITE 15'!N98</f>
        <v>0</v>
      </c>
      <c r="O94" s="2172">
        <f>'SITE 15'!N952</f>
        <v>0</v>
      </c>
      <c r="P94" s="2170"/>
      <c r="Q94" s="2172">
        <f>'SITE 15'!N459</f>
        <v>0</v>
      </c>
      <c r="R94" s="2172">
        <f>'SITE 15'!N590</f>
        <v>0</v>
      </c>
      <c r="S94" s="2172">
        <f>'SITE 15'!N709</f>
        <v>0</v>
      </c>
      <c r="T94" s="2172">
        <f>'SITE 15'!N830</f>
        <v>0</v>
      </c>
      <c r="U94" s="2172">
        <f>'Accueils 12-17 ans'!N127</f>
        <v>0</v>
      </c>
      <c r="V94" s="2172">
        <f>Séjours!N111</f>
        <v>0</v>
      </c>
      <c r="W94" s="2172">
        <f>'Autre action jeunes'!N94</f>
        <v>0</v>
      </c>
    </row>
    <row r="95" spans="1:23" ht="13.8" x14ac:dyDescent="0.25">
      <c r="A95" s="49"/>
      <c r="B95" s="1910"/>
      <c r="C95" s="1034"/>
      <c r="D95" s="1885"/>
      <c r="E95" s="1885"/>
      <c r="F95" s="1885"/>
      <c r="G95" s="1885"/>
      <c r="H95" s="2173"/>
      <c r="I95" s="2174"/>
      <c r="J95" s="2174"/>
      <c r="K95" s="2174"/>
      <c r="L95" s="2174"/>
      <c r="M95" s="2174"/>
      <c r="N95" s="2174"/>
      <c r="O95" s="2174"/>
      <c r="P95" s="2170"/>
      <c r="Q95" s="2174"/>
      <c r="R95" s="2174"/>
      <c r="S95" s="2174"/>
      <c r="T95" s="2174"/>
      <c r="U95" s="2174"/>
      <c r="V95" s="2174"/>
      <c r="W95" s="2174"/>
    </row>
    <row r="96" spans="1:23" ht="13.8" x14ac:dyDescent="0.25">
      <c r="A96" s="49"/>
      <c r="B96" s="1903">
        <v>751</v>
      </c>
      <c r="C96" s="1904" t="s">
        <v>137</v>
      </c>
      <c r="D96" s="1001"/>
      <c r="E96" s="1001"/>
      <c r="F96" s="1000"/>
      <c r="G96" s="1002"/>
      <c r="H96" s="2168">
        <f>L96+N96+O96+Q96+R96+S96+T96+U96+V96+W96</f>
        <v>0</v>
      </c>
      <c r="I96" s="2169">
        <f>Q96+R96</f>
        <v>0</v>
      </c>
      <c r="J96" s="2169">
        <f>S96+T96</f>
        <v>0</v>
      </c>
      <c r="K96" s="2169"/>
      <c r="L96" s="2169">
        <f>'Pôle spécifique 6-11'!N94</f>
        <v>0</v>
      </c>
      <c r="M96" s="2169">
        <f>U96+V96+W96</f>
        <v>0</v>
      </c>
      <c r="N96" s="2169">
        <f>'SITE 15'!N100</f>
        <v>0</v>
      </c>
      <c r="O96" s="2169">
        <f>'SITE 15'!N954</f>
        <v>0</v>
      </c>
      <c r="P96" s="2170"/>
      <c r="Q96" s="2169">
        <f>'SITE 15'!N461</f>
        <v>0</v>
      </c>
      <c r="R96" s="2169">
        <f>'SITE 15'!N592</f>
        <v>0</v>
      </c>
      <c r="S96" s="2169">
        <f>'SITE 15'!N711</f>
        <v>0</v>
      </c>
      <c r="T96" s="2169">
        <f>'SITE 15'!N832</f>
        <v>0</v>
      </c>
      <c r="U96" s="2169">
        <f>'Accueils 12-17 ans'!N129</f>
        <v>0</v>
      </c>
      <c r="V96" s="2169">
        <f>Séjours!N113</f>
        <v>0</v>
      </c>
      <c r="W96" s="2169">
        <f>'Autre action jeunes'!N96</f>
        <v>0</v>
      </c>
    </row>
    <row r="97" spans="1:23" ht="13.8" x14ac:dyDescent="0.25">
      <c r="A97" s="49"/>
      <c r="B97" s="1903">
        <v>752</v>
      </c>
      <c r="C97" s="1904" t="s">
        <v>138</v>
      </c>
      <c r="D97" s="1001"/>
      <c r="E97" s="1001"/>
      <c r="F97" s="1000"/>
      <c r="G97" s="1002"/>
      <c r="H97" s="2168">
        <f>L97+N97+O97+Q97+R97+S97+T97+U97+V97+W97</f>
        <v>0</v>
      </c>
      <c r="I97" s="2169">
        <f>Q97+R97</f>
        <v>0</v>
      </c>
      <c r="J97" s="2169">
        <f>S97+T97</f>
        <v>0</v>
      </c>
      <c r="K97" s="2169"/>
      <c r="L97" s="2169">
        <f>'Pôle spécifique 6-11'!N95</f>
        <v>0</v>
      </c>
      <c r="M97" s="2169">
        <f>U97+V97+W97</f>
        <v>0</v>
      </c>
      <c r="N97" s="2169">
        <f>'SITE 15'!N101</f>
        <v>0</v>
      </c>
      <c r="O97" s="2169">
        <f>'SITE 15'!N955</f>
        <v>0</v>
      </c>
      <c r="P97" s="2170"/>
      <c r="Q97" s="2169">
        <f>'SITE 15'!N462</f>
        <v>0</v>
      </c>
      <c r="R97" s="2169">
        <f>'SITE 15'!N593</f>
        <v>0</v>
      </c>
      <c r="S97" s="2169">
        <f>'SITE 15'!N712</f>
        <v>0</v>
      </c>
      <c r="T97" s="2169">
        <f>'SITE 15'!N833</f>
        <v>0</v>
      </c>
      <c r="U97" s="2169">
        <f>'Accueils 12-17 ans'!N130</f>
        <v>0</v>
      </c>
      <c r="V97" s="2169">
        <f>Séjours!N114</f>
        <v>0</v>
      </c>
      <c r="W97" s="2169">
        <f>'Autre action jeunes'!N97</f>
        <v>0</v>
      </c>
    </row>
    <row r="98" spans="1:23" ht="13.8" x14ac:dyDescent="0.25">
      <c r="A98" s="49"/>
      <c r="B98" s="1903">
        <v>757</v>
      </c>
      <c r="C98" s="1904" t="s">
        <v>139</v>
      </c>
      <c r="D98" s="1001"/>
      <c r="E98" s="1001"/>
      <c r="F98" s="1000"/>
      <c r="G98" s="1002"/>
      <c r="H98" s="2168">
        <f>L98+N98+O98+Q98+R98+S98+T98+U98+V98+W98</f>
        <v>0</v>
      </c>
      <c r="I98" s="2169">
        <f>Q98+R98</f>
        <v>0</v>
      </c>
      <c r="J98" s="2169">
        <f>S98+T98</f>
        <v>0</v>
      </c>
      <c r="K98" s="2169"/>
      <c r="L98" s="2169">
        <f>'Pôle spécifique 6-11'!N96</f>
        <v>0</v>
      </c>
      <c r="M98" s="2169">
        <f>U98+V98+W98</f>
        <v>0</v>
      </c>
      <c r="N98" s="2169">
        <f>'SITE 15'!N102</f>
        <v>0</v>
      </c>
      <c r="O98" s="2169">
        <f>'SITE 15'!N956</f>
        <v>0</v>
      </c>
      <c r="P98" s="2170"/>
      <c r="Q98" s="2169">
        <f>'SITE 15'!N463</f>
        <v>0</v>
      </c>
      <c r="R98" s="2169">
        <f>'SITE 15'!N594</f>
        <v>0</v>
      </c>
      <c r="S98" s="2169">
        <f>'SITE 15'!N713</f>
        <v>0</v>
      </c>
      <c r="T98" s="2169">
        <f>'SITE 15'!N834</f>
        <v>0</v>
      </c>
      <c r="U98" s="2169">
        <f>'Accueils 12-17 ans'!N131</f>
        <v>0</v>
      </c>
      <c r="V98" s="2169">
        <f>Séjours!N115</f>
        <v>0</v>
      </c>
      <c r="W98" s="2169">
        <f>'Autre action jeunes'!N98</f>
        <v>0</v>
      </c>
    </row>
    <row r="99" spans="1:23" ht="13.8" x14ac:dyDescent="0.25">
      <c r="A99" s="49"/>
      <c r="B99" s="1916">
        <v>75</v>
      </c>
      <c r="C99" s="1085" t="s">
        <v>925</v>
      </c>
      <c r="D99" s="1057"/>
      <c r="E99" s="1057"/>
      <c r="F99" s="1111"/>
      <c r="G99" s="1112"/>
      <c r="H99" s="2171">
        <f>L99+N99+O99+Q99+R99+S99+T99+U99+V99+W99</f>
        <v>0</v>
      </c>
      <c r="I99" s="2172">
        <f>Q99+R99</f>
        <v>0</v>
      </c>
      <c r="J99" s="2172">
        <f>S99+T99</f>
        <v>0</v>
      </c>
      <c r="K99" s="2172"/>
      <c r="L99" s="2172">
        <f>'Pôle spécifique 6-11'!N97</f>
        <v>0</v>
      </c>
      <c r="M99" s="2172">
        <f>U99+V99+W99</f>
        <v>0</v>
      </c>
      <c r="N99" s="2172">
        <f>'SITE 15'!N103</f>
        <v>0</v>
      </c>
      <c r="O99" s="2172">
        <f>'SITE 15'!N957</f>
        <v>0</v>
      </c>
      <c r="P99" s="2170"/>
      <c r="Q99" s="2172">
        <f>'SITE 15'!N464</f>
        <v>0</v>
      </c>
      <c r="R99" s="2172">
        <f>'SITE 15'!N595</f>
        <v>0</v>
      </c>
      <c r="S99" s="2172">
        <f>'SITE 15'!N714</f>
        <v>0</v>
      </c>
      <c r="T99" s="2172">
        <f>'SITE 15'!N835</f>
        <v>0</v>
      </c>
      <c r="U99" s="2172">
        <f>'Accueils 12-17 ans'!N132</f>
        <v>0</v>
      </c>
      <c r="V99" s="2172">
        <f>Séjours!N116</f>
        <v>0</v>
      </c>
      <c r="W99" s="2172">
        <f>'Autre action jeunes'!N99</f>
        <v>0</v>
      </c>
    </row>
    <row r="100" spans="1:23" ht="13.8" x14ac:dyDescent="0.25">
      <c r="A100" s="49"/>
      <c r="B100" s="1914"/>
      <c r="C100" s="1067"/>
      <c r="D100" s="1885"/>
      <c r="E100" s="1885"/>
      <c r="F100" s="1034"/>
      <c r="G100" s="1034"/>
      <c r="H100" s="2173"/>
      <c r="I100" s="2174"/>
      <c r="J100" s="2174"/>
      <c r="K100" s="2174"/>
      <c r="L100" s="2174"/>
      <c r="M100" s="2174"/>
      <c r="N100" s="2174"/>
      <c r="O100" s="2174"/>
      <c r="P100" s="2170"/>
      <c r="Q100" s="2174"/>
      <c r="R100" s="2174"/>
      <c r="S100" s="2174"/>
      <c r="T100" s="2174"/>
      <c r="U100" s="2174"/>
      <c r="V100" s="2174"/>
      <c r="W100" s="2174"/>
    </row>
    <row r="101" spans="1:23" ht="13.8" x14ac:dyDescent="0.25">
      <c r="A101" s="49"/>
      <c r="B101" s="1916">
        <v>76</v>
      </c>
      <c r="C101" s="1085" t="s">
        <v>141</v>
      </c>
      <c r="D101" s="1057"/>
      <c r="E101" s="1057"/>
      <c r="F101" s="1057"/>
      <c r="G101" s="1105"/>
      <c r="H101" s="2171">
        <f>L101+N101+O101+Q101+R101+S101+T101+U101+V101+W101</f>
        <v>0</v>
      </c>
      <c r="I101" s="2172">
        <f>Q101+R101</f>
        <v>0</v>
      </c>
      <c r="J101" s="2172">
        <f>S101+T101</f>
        <v>0</v>
      </c>
      <c r="K101" s="2172"/>
      <c r="L101" s="2172">
        <f>'Pôle spécifique 6-11'!N99</f>
        <v>0</v>
      </c>
      <c r="M101" s="2172">
        <f>U101+V101+W101</f>
        <v>0</v>
      </c>
      <c r="N101" s="2172">
        <f>'SITE 15'!N105</f>
        <v>0</v>
      </c>
      <c r="O101" s="2172">
        <f>'SITE 15'!N959</f>
        <v>0</v>
      </c>
      <c r="P101" s="2170"/>
      <c r="Q101" s="2172">
        <f>'SITE 15'!N466</f>
        <v>0</v>
      </c>
      <c r="R101" s="2172">
        <f>'SITE 15'!N597</f>
        <v>0</v>
      </c>
      <c r="S101" s="2172">
        <f>'SITE 15'!N716</f>
        <v>0</v>
      </c>
      <c r="T101" s="2172">
        <f>'SITE 15'!N837</f>
        <v>0</v>
      </c>
      <c r="U101" s="2172">
        <f>'Accueils 12-17 ans'!N134</f>
        <v>0</v>
      </c>
      <c r="V101" s="2172">
        <f>Séjours!N118</f>
        <v>0</v>
      </c>
      <c r="W101" s="2172">
        <f>'Autre action jeunes'!N101</f>
        <v>0</v>
      </c>
    </row>
    <row r="102" spans="1:23" ht="13.8" x14ac:dyDescent="0.25">
      <c r="A102" s="49"/>
      <c r="B102" s="1914"/>
      <c r="C102" s="1067"/>
      <c r="D102" s="1885"/>
      <c r="E102" s="1885"/>
      <c r="F102" s="1034"/>
      <c r="G102" s="1034"/>
      <c r="H102" s="2173"/>
      <c r="I102" s="2174"/>
      <c r="J102" s="2174"/>
      <c r="K102" s="2174"/>
      <c r="L102" s="2174"/>
      <c r="M102" s="2174"/>
      <c r="N102" s="2174"/>
      <c r="O102" s="2174"/>
      <c r="P102" s="2170"/>
      <c r="Q102" s="2174"/>
      <c r="R102" s="2174"/>
      <c r="S102" s="2174"/>
      <c r="T102" s="2174"/>
      <c r="U102" s="2174"/>
      <c r="V102" s="2174"/>
      <c r="W102" s="2174"/>
    </row>
    <row r="103" spans="1:23" ht="13.8" x14ac:dyDescent="0.25">
      <c r="A103" s="49"/>
      <c r="B103" s="1916">
        <v>77</v>
      </c>
      <c r="C103" s="1085" t="s">
        <v>926</v>
      </c>
      <c r="D103" s="1057"/>
      <c r="E103" s="1057"/>
      <c r="F103" s="1057"/>
      <c r="G103" s="1105"/>
      <c r="H103" s="2171">
        <f>L103+N103+O103+Q103+R103+S103+T103+U103+V103+W103</f>
        <v>0</v>
      </c>
      <c r="I103" s="2172">
        <f>Q103+R103</f>
        <v>0</v>
      </c>
      <c r="J103" s="2172">
        <f>S103+T103</f>
        <v>0</v>
      </c>
      <c r="K103" s="2172"/>
      <c r="L103" s="2172">
        <f>'Pôle spécifique 6-11'!N101</f>
        <v>0</v>
      </c>
      <c r="M103" s="2172">
        <f>U103+V103+W103</f>
        <v>0</v>
      </c>
      <c r="N103" s="2172">
        <f>'SITE 15'!N107</f>
        <v>0</v>
      </c>
      <c r="O103" s="2172">
        <f>'SITE 15'!N961</f>
        <v>0</v>
      </c>
      <c r="P103" s="2170"/>
      <c r="Q103" s="2172">
        <f>'SITE 15'!N468</f>
        <v>0</v>
      </c>
      <c r="R103" s="2172">
        <f>'SITE 15'!N599</f>
        <v>0</v>
      </c>
      <c r="S103" s="2172">
        <f>'SITE 15'!N718</f>
        <v>0</v>
      </c>
      <c r="T103" s="2172">
        <f>'SITE 15'!N839</f>
        <v>0</v>
      </c>
      <c r="U103" s="2172">
        <f>'Accueils 12-17 ans'!N136</f>
        <v>0</v>
      </c>
      <c r="V103" s="2172">
        <f>Séjours!N120</f>
        <v>0</v>
      </c>
      <c r="W103" s="2172">
        <f>'Autre action jeunes'!N103</f>
        <v>0</v>
      </c>
    </row>
    <row r="104" spans="1:23" ht="13.8" x14ac:dyDescent="0.25">
      <c r="A104" s="49"/>
      <c r="B104" s="1914"/>
      <c r="C104" s="1067"/>
      <c r="D104" s="1885"/>
      <c r="E104" s="1885"/>
      <c r="F104" s="1034"/>
      <c r="G104" s="1034"/>
      <c r="H104" s="2173"/>
      <c r="I104" s="2174"/>
      <c r="J104" s="2174"/>
      <c r="K104" s="2174"/>
      <c r="L104" s="2174"/>
      <c r="M104" s="2174"/>
      <c r="N104" s="2174"/>
      <c r="O104" s="2174"/>
      <c r="P104" s="2170"/>
      <c r="Q104" s="2174"/>
      <c r="R104" s="2174"/>
      <c r="S104" s="2174"/>
      <c r="T104" s="2174"/>
      <c r="U104" s="2174"/>
      <c r="V104" s="2174"/>
      <c r="W104" s="2174"/>
    </row>
    <row r="105" spans="1:23" ht="13.8" x14ac:dyDescent="0.25">
      <c r="A105" s="49"/>
      <c r="B105" s="1916">
        <v>78</v>
      </c>
      <c r="C105" s="1085" t="s">
        <v>143</v>
      </c>
      <c r="D105" s="1057"/>
      <c r="E105" s="1057"/>
      <c r="F105" s="1057"/>
      <c r="G105" s="1105"/>
      <c r="H105" s="2171">
        <f>L105+N105+O105+Q105+R105+S105+T105+U105+V105+W105</f>
        <v>0</v>
      </c>
      <c r="I105" s="2172">
        <f>Q105+R105</f>
        <v>0</v>
      </c>
      <c r="J105" s="2172">
        <f>S105+T105</f>
        <v>0</v>
      </c>
      <c r="K105" s="2172"/>
      <c r="L105" s="2172">
        <f>'Pôle spécifique 6-11'!N103</f>
        <v>0</v>
      </c>
      <c r="M105" s="2172">
        <f>U105+V105+W105</f>
        <v>0</v>
      </c>
      <c r="N105" s="2172">
        <f>'SITE 15'!N109</f>
        <v>0</v>
      </c>
      <c r="O105" s="2172">
        <f>'SITE 15'!N963</f>
        <v>0</v>
      </c>
      <c r="P105" s="2170"/>
      <c r="Q105" s="2172">
        <f>'SITE 15'!N470</f>
        <v>0</v>
      </c>
      <c r="R105" s="2172">
        <f>'SITE 15'!N601</f>
        <v>0</v>
      </c>
      <c r="S105" s="2172">
        <f>'SITE 15'!N720</f>
        <v>0</v>
      </c>
      <c r="T105" s="2172">
        <f>'SITE 15'!N841</f>
        <v>0</v>
      </c>
      <c r="U105" s="2172">
        <f>'Accueils 12-17 ans'!N138</f>
        <v>0</v>
      </c>
      <c r="V105" s="2172">
        <f>Séjours!N122</f>
        <v>0</v>
      </c>
      <c r="W105" s="2172">
        <f>'Autre action jeunes'!N105</f>
        <v>0</v>
      </c>
    </row>
    <row r="106" spans="1:23" ht="13.8" x14ac:dyDescent="0.25">
      <c r="A106" s="49"/>
      <c r="B106" s="1914"/>
      <c r="C106" s="1067"/>
      <c r="D106" s="1885"/>
      <c r="E106" s="1885"/>
      <c r="F106" s="1034"/>
      <c r="G106" s="1034"/>
      <c r="H106" s="2173"/>
      <c r="I106" s="2174"/>
      <c r="J106" s="2174"/>
      <c r="K106" s="2174"/>
      <c r="L106" s="2174"/>
      <c r="M106" s="2174"/>
      <c r="N106" s="2174"/>
      <c r="O106" s="2174"/>
      <c r="P106" s="2170"/>
      <c r="Q106" s="2174"/>
      <c r="R106" s="2174"/>
      <c r="S106" s="2174"/>
      <c r="T106" s="2174"/>
      <c r="U106" s="2174"/>
      <c r="V106" s="2174"/>
      <c r="W106" s="2174"/>
    </row>
    <row r="107" spans="1:23" ht="13.8" x14ac:dyDescent="0.25">
      <c r="A107" s="49"/>
      <c r="B107" s="1916">
        <v>79</v>
      </c>
      <c r="C107" s="1085" t="s">
        <v>927</v>
      </c>
      <c r="D107" s="1057"/>
      <c r="E107" s="1057"/>
      <c r="F107" s="1057"/>
      <c r="G107" s="1105"/>
      <c r="H107" s="2171">
        <f>L107+N107+O107+Q107+R107+S107+T107+U107+V107+W107</f>
        <v>0</v>
      </c>
      <c r="I107" s="2172">
        <f>Q107+R107</f>
        <v>0</v>
      </c>
      <c r="J107" s="2172">
        <f>S107+T107</f>
        <v>0</v>
      </c>
      <c r="K107" s="2172"/>
      <c r="L107" s="2172">
        <f>'Pôle spécifique 6-11'!N105</f>
        <v>0</v>
      </c>
      <c r="M107" s="2172">
        <f>U107+V107+W107</f>
        <v>0</v>
      </c>
      <c r="N107" s="2172">
        <f>'SITE 15'!N111</f>
        <v>0</v>
      </c>
      <c r="O107" s="2172">
        <f>'SITE 15'!N965</f>
        <v>0</v>
      </c>
      <c r="P107" s="2170"/>
      <c r="Q107" s="2172">
        <f>'SITE 15'!N472</f>
        <v>0</v>
      </c>
      <c r="R107" s="2172">
        <f>'SITE 15'!N603</f>
        <v>0</v>
      </c>
      <c r="S107" s="2172">
        <f>'SITE 15'!N722</f>
        <v>0</v>
      </c>
      <c r="T107" s="2172">
        <f>'SITE 15'!N843</f>
        <v>0</v>
      </c>
      <c r="U107" s="2172">
        <f>'Accueils 12-17 ans'!N140</f>
        <v>0</v>
      </c>
      <c r="V107" s="2172">
        <f>Séjours!N124</f>
        <v>0</v>
      </c>
      <c r="W107" s="2172">
        <f>'Autre action jeunes'!N107</f>
        <v>0</v>
      </c>
    </row>
    <row r="108" spans="1:23" ht="13.8" x14ac:dyDescent="0.25">
      <c r="A108" s="49"/>
      <c r="B108" s="1910"/>
      <c r="C108" s="1034"/>
      <c r="D108" s="1885"/>
      <c r="E108" s="1885"/>
      <c r="F108" s="1034"/>
      <c r="G108" s="1034"/>
      <c r="H108" s="2173"/>
      <c r="I108" s="2174"/>
      <c r="J108" s="2174"/>
      <c r="K108" s="2174"/>
      <c r="L108" s="2174"/>
      <c r="M108" s="2174"/>
      <c r="N108" s="2174"/>
      <c r="O108" s="2174"/>
      <c r="P108" s="2170"/>
      <c r="Q108" s="2174"/>
      <c r="R108" s="2174"/>
      <c r="S108" s="2174"/>
      <c r="T108" s="2174"/>
      <c r="U108" s="2174"/>
      <c r="V108" s="2174"/>
      <c r="W108" s="2174"/>
    </row>
    <row r="109" spans="1:23" ht="13.8" x14ac:dyDescent="0.25">
      <c r="A109" s="49"/>
      <c r="B109" s="1916">
        <v>87</v>
      </c>
      <c r="C109" s="1085" t="s">
        <v>145</v>
      </c>
      <c r="D109" s="1057"/>
      <c r="E109" s="1057"/>
      <c r="F109" s="1057"/>
      <c r="G109" s="1105"/>
      <c r="H109" s="2171">
        <f>L109+N109+O109+Q109+R109+S109+T109+U109+V109+W109</f>
        <v>0</v>
      </c>
      <c r="I109" s="2172">
        <f>Q109+R109</f>
        <v>0</v>
      </c>
      <c r="J109" s="2172">
        <f>S109+T109</f>
        <v>0</v>
      </c>
      <c r="K109" s="2172"/>
      <c r="L109" s="2172">
        <f>'Pôle spécifique 6-11'!N107</f>
        <v>0</v>
      </c>
      <c r="M109" s="2172">
        <f>U109+V109+W109</f>
        <v>0</v>
      </c>
      <c r="N109" s="2172">
        <f>'SITE 15'!N113</f>
        <v>0</v>
      </c>
      <c r="O109" s="2172">
        <f>'SITE 15'!N967</f>
        <v>0</v>
      </c>
      <c r="P109" s="2170"/>
      <c r="Q109" s="2172">
        <f>'SITE 15'!N474</f>
        <v>0</v>
      </c>
      <c r="R109" s="2172">
        <f>'SITE 15'!N605</f>
        <v>0</v>
      </c>
      <c r="S109" s="2172">
        <f>'SITE 15'!N724</f>
        <v>0</v>
      </c>
      <c r="T109" s="2172">
        <f>'SITE 15'!N845</f>
        <v>0</v>
      </c>
      <c r="U109" s="2172">
        <f>'Accueils 12-17 ans'!N142</f>
        <v>0</v>
      </c>
      <c r="V109" s="2172">
        <f>Séjours!N126</f>
        <v>0</v>
      </c>
      <c r="W109" s="2172">
        <f>'Autre action jeunes'!N109</f>
        <v>0</v>
      </c>
    </row>
    <row r="110" spans="1:23" ht="13.8" x14ac:dyDescent="0.25">
      <c r="A110" s="49"/>
      <c r="B110" s="1919"/>
      <c r="C110" s="1031"/>
      <c r="D110" s="1885"/>
      <c r="E110" s="1885"/>
      <c r="F110" s="1034"/>
      <c r="G110" s="1034"/>
      <c r="H110" s="2173"/>
      <c r="I110" s="2174"/>
      <c r="J110" s="2174"/>
      <c r="K110" s="2174"/>
      <c r="L110" s="2174"/>
      <c r="M110" s="2174"/>
      <c r="N110" s="2174"/>
      <c r="O110" s="2174"/>
      <c r="P110" s="2170"/>
      <c r="Q110" s="2174"/>
      <c r="R110" s="2174"/>
      <c r="S110" s="2174"/>
      <c r="T110" s="2174"/>
      <c r="U110" s="2174"/>
      <c r="V110" s="2174"/>
      <c r="W110" s="2174"/>
    </row>
    <row r="111" spans="1:23" ht="13.8" x14ac:dyDescent="0.25">
      <c r="A111" s="49"/>
      <c r="B111" s="1920" t="s">
        <v>146</v>
      </c>
      <c r="C111" s="1063"/>
      <c r="D111" s="1001"/>
      <c r="E111" s="1001"/>
      <c r="F111" s="1063"/>
      <c r="G111" s="1175"/>
      <c r="H111" s="2175">
        <f>L111+N111+O111+Q111+R111+S111+T111+U111+V111+W111</f>
        <v>0</v>
      </c>
      <c r="I111" s="2176">
        <f>Q111+R111</f>
        <v>0</v>
      </c>
      <c r="J111" s="2176">
        <f>S111+T111</f>
        <v>0</v>
      </c>
      <c r="K111" s="2176"/>
      <c r="L111" s="2176">
        <f>'Pôle spécifique 6-11'!N109</f>
        <v>0</v>
      </c>
      <c r="M111" s="2176">
        <f>U111+V111+W111</f>
        <v>0</v>
      </c>
      <c r="N111" s="2176">
        <f>'SITE 15'!N115</f>
        <v>0</v>
      </c>
      <c r="O111" s="2176">
        <f>'SITE 15'!N969</f>
        <v>0</v>
      </c>
      <c r="P111" s="2170"/>
      <c r="Q111" s="2176">
        <f>'SITE 15'!N476</f>
        <v>0</v>
      </c>
      <c r="R111" s="2176">
        <f>'SITE 15'!N607</f>
        <v>0</v>
      </c>
      <c r="S111" s="2176">
        <f>'SITE 15'!N726</f>
        <v>0</v>
      </c>
      <c r="T111" s="2176">
        <f>'SITE 15'!N847</f>
        <v>0</v>
      </c>
      <c r="U111" s="2176">
        <f>'Accueils 12-17 ans'!N144</f>
        <v>0</v>
      </c>
      <c r="V111" s="2176">
        <f>Séjours!N128</f>
        <v>0</v>
      </c>
      <c r="W111" s="2176">
        <f>'Autre action jeunes'!N111</f>
        <v>0</v>
      </c>
    </row>
    <row r="112" spans="1:23" ht="13.8" x14ac:dyDescent="0.25">
      <c r="A112" s="49"/>
      <c r="B112" s="1920" t="s">
        <v>147</v>
      </c>
      <c r="C112" s="1063"/>
      <c r="D112" s="1001"/>
      <c r="E112" s="1001"/>
      <c r="F112" s="1001"/>
      <c r="G112" s="1139"/>
      <c r="H112" s="2175">
        <f>L112+N112+O112+Q112+R112+S112+T112+U112+V112+W112</f>
        <v>0</v>
      </c>
      <c r="I112" s="2176">
        <f>Q112+R112</f>
        <v>0</v>
      </c>
      <c r="J112" s="2176">
        <f>S112+T112</f>
        <v>0</v>
      </c>
      <c r="K112" s="2176"/>
      <c r="L112" s="2176">
        <f>'Pôle spécifique 6-11'!N110</f>
        <v>0</v>
      </c>
      <c r="M112" s="2176">
        <f>U112+V112+W112</f>
        <v>0</v>
      </c>
      <c r="N112" s="2176">
        <f>'SITE 15'!N116</f>
        <v>0</v>
      </c>
      <c r="O112" s="2176">
        <f>'SITE 15'!N970</f>
        <v>0</v>
      </c>
      <c r="P112" s="2170"/>
      <c r="Q112" s="2176">
        <f>'SITE 15'!N477</f>
        <v>0</v>
      </c>
      <c r="R112" s="2176">
        <f>'SITE 15'!N608</f>
        <v>0</v>
      </c>
      <c r="S112" s="2176">
        <f>'SITE 15'!N727</f>
        <v>0</v>
      </c>
      <c r="T112" s="2176">
        <f>'SITE 15'!N848</f>
        <v>0</v>
      </c>
      <c r="U112" s="2176">
        <f>'Accueils 12-17 ans'!N145</f>
        <v>0</v>
      </c>
      <c r="V112" s="2176">
        <f>Séjours!N129</f>
        <v>0</v>
      </c>
      <c r="W112" s="2176">
        <f>'Autre action jeunes'!N112</f>
        <v>0</v>
      </c>
    </row>
    <row r="113" spans="1:23" ht="13.8" x14ac:dyDescent="0.25">
      <c r="A113" s="49"/>
      <c r="B113" s="1920" t="s">
        <v>118</v>
      </c>
      <c r="C113" s="1063"/>
      <c r="D113" s="1001"/>
      <c r="E113" s="1001"/>
      <c r="F113" s="1001"/>
      <c r="G113" s="1139"/>
      <c r="H113" s="2175">
        <f>L113+N113+O113+Q113+R113+S113+T113+U113+V113+W113</f>
        <v>0</v>
      </c>
      <c r="I113" s="2176">
        <f>Q113+R113</f>
        <v>0</v>
      </c>
      <c r="J113" s="2176">
        <f>S113+T113</f>
        <v>0</v>
      </c>
      <c r="K113" s="2176"/>
      <c r="L113" s="2176">
        <f>'Pôle spécifique 6-11'!N111</f>
        <v>0</v>
      </c>
      <c r="M113" s="2176">
        <f>U113+V113+W113</f>
        <v>0</v>
      </c>
      <c r="N113" s="2176">
        <f>'SITE 15'!N117</f>
        <v>0</v>
      </c>
      <c r="O113" s="2176">
        <f>'SITE 15'!N971</f>
        <v>0</v>
      </c>
      <c r="P113" s="2170"/>
      <c r="Q113" s="2176">
        <f>'SITE 15'!N478</f>
        <v>0</v>
      </c>
      <c r="R113" s="2176">
        <f>'SITE 15'!N609</f>
        <v>0</v>
      </c>
      <c r="S113" s="2176">
        <f>'SITE 15'!N728</f>
        <v>0</v>
      </c>
      <c r="T113" s="2176">
        <f>'SITE 15'!N849</f>
        <v>0</v>
      </c>
      <c r="U113" s="2176">
        <f>'Accueils 12-17 ans'!N146</f>
        <v>0</v>
      </c>
      <c r="V113" s="2176">
        <f>Séjours!N130</f>
        <v>0</v>
      </c>
      <c r="W113" s="2176">
        <f>'Autre action jeunes'!N113</f>
        <v>0</v>
      </c>
    </row>
    <row r="114" spans="1:23" x14ac:dyDescent="0.25">
      <c r="P114" s="1885"/>
    </row>
    <row r="115" spans="1:23" x14ac:dyDescent="0.25">
      <c r="P115" s="1885"/>
    </row>
    <row r="116" spans="1:23" x14ac:dyDescent="0.25">
      <c r="P116" s="1885"/>
    </row>
    <row r="117" spans="1:23" x14ac:dyDescent="0.25">
      <c r="P117" s="1885"/>
    </row>
    <row r="118" spans="1:23" x14ac:dyDescent="0.25">
      <c r="P118" s="1885"/>
    </row>
    <row r="119" spans="1:23" x14ac:dyDescent="0.25">
      <c r="P119" s="1885"/>
    </row>
    <row r="120" spans="1:23" x14ac:dyDescent="0.25">
      <c r="P120" s="1885"/>
    </row>
    <row r="121" spans="1:23" x14ac:dyDescent="0.25">
      <c r="P121" s="1885"/>
    </row>
    <row r="122" spans="1:23" x14ac:dyDescent="0.25">
      <c r="P122" s="1885"/>
    </row>
    <row r="123" spans="1:23" x14ac:dyDescent="0.25">
      <c r="P123" s="1885"/>
    </row>
    <row r="124" spans="1:23" x14ac:dyDescent="0.25">
      <c r="P124" s="1885"/>
    </row>
    <row r="125" spans="1:23" x14ac:dyDescent="0.25">
      <c r="P125" s="1885"/>
    </row>
    <row r="126" spans="1:23" x14ac:dyDescent="0.25">
      <c r="P126" s="1885"/>
    </row>
    <row r="127" spans="1:23" x14ac:dyDescent="0.25">
      <c r="P127" s="1885"/>
    </row>
    <row r="128" spans="1:23" x14ac:dyDescent="0.25">
      <c r="P128" s="1885"/>
    </row>
  </sheetData>
  <sheetProtection algorithmName="SHA-512" hashValue="M54+mBkal81622crRn5erxTI9EuU49HRJNwy2lmkCNZlElXGQs5008Gtf54aOgdWatmGY1Sn1iqCb+eLv3zXdg==" saltValue="p+IFsLMSVh0IbzTLcWJ+Aw==" spinCount="100000" sheet="1" objects="1" scenarios="1"/>
  <mergeCells count="4">
    <mergeCell ref="B3:J3"/>
    <mergeCell ref="B4:J4"/>
    <mergeCell ref="B67:J67"/>
    <mergeCell ref="B68:J68"/>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640B3-5312-4021-986B-210C413A7CF6}">
  <sheetPr>
    <tabColor theme="5" tint="0.79998168889431442"/>
  </sheetPr>
  <dimension ref="A1:O18"/>
  <sheetViews>
    <sheetView showGridLines="0" zoomScale="90" zoomScaleNormal="90" workbookViewId="0">
      <selection activeCell="M3" sqref="M3"/>
    </sheetView>
  </sheetViews>
  <sheetFormatPr baseColWidth="10" defaultRowHeight="13.2" outlineLevelCol="1" x14ac:dyDescent="0.25"/>
  <cols>
    <col min="1" max="1" width="18.77734375" customWidth="1"/>
    <col min="2" max="2" width="19.21875" customWidth="1"/>
    <col min="4" max="4" width="12.77734375" customWidth="1"/>
    <col min="10" max="11" width="0" style="1538" hidden="1" customWidth="1" outlineLevel="1"/>
    <col min="12" max="12" width="11.44140625" collapsed="1"/>
    <col min="13" max="14" width="11.44140625" style="1547"/>
    <col min="15" max="15" width="13.21875" style="1547" customWidth="1"/>
  </cols>
  <sheetData>
    <row r="1" spans="1:15" ht="24.75" customHeight="1" x14ac:dyDescent="0.25">
      <c r="A1" s="1570" t="s">
        <v>718</v>
      </c>
      <c r="B1" s="1348">
        <v>2023</v>
      </c>
    </row>
    <row r="2" spans="1:15" s="1547" customFormat="1" ht="15.75" customHeight="1" x14ac:dyDescent="0.25">
      <c r="A2" s="1569"/>
      <c r="B2" s="1569"/>
      <c r="C2" s="1569"/>
    </row>
    <row r="3" spans="1:15" x14ac:dyDescent="0.25">
      <c r="A3" s="2740" t="s">
        <v>744</v>
      </c>
      <c r="B3" s="2741"/>
      <c r="C3" s="2741"/>
      <c r="D3" s="2741"/>
      <c r="E3" s="2741"/>
      <c r="F3" s="2742"/>
      <c r="G3" s="2737" t="s">
        <v>743</v>
      </c>
      <c r="H3" s="2738"/>
      <c r="I3" s="2738"/>
      <c r="J3" s="2738"/>
      <c r="K3" s="2738"/>
      <c r="L3" s="2739"/>
    </row>
    <row r="4" spans="1:15" ht="79.2" x14ac:dyDescent="0.25">
      <c r="A4" s="878" t="s">
        <v>711</v>
      </c>
      <c r="B4" s="878" t="s">
        <v>19</v>
      </c>
      <c r="C4" s="878" t="s">
        <v>719</v>
      </c>
      <c r="D4" s="878" t="s">
        <v>330</v>
      </c>
      <c r="E4" s="879" t="s">
        <v>721</v>
      </c>
      <c r="F4" s="879" t="s">
        <v>725</v>
      </c>
      <c r="G4" s="1568" t="s">
        <v>720</v>
      </c>
      <c r="H4" s="1568" t="s">
        <v>723</v>
      </c>
      <c r="I4" s="1568" t="s">
        <v>722</v>
      </c>
      <c r="J4" s="1568" t="s">
        <v>726</v>
      </c>
      <c r="K4" s="1568" t="s">
        <v>727</v>
      </c>
      <c r="L4" s="1568" t="s">
        <v>724</v>
      </c>
      <c r="M4" s="1644" t="s">
        <v>749</v>
      </c>
      <c r="N4" s="1644" t="s">
        <v>750</v>
      </c>
      <c r="O4" s="1311" t="s">
        <v>355</v>
      </c>
    </row>
    <row r="5" spans="1:15" s="1576" customFormat="1" ht="19.5" customHeight="1" x14ac:dyDescent="0.25">
      <c r="A5" s="1572" t="str">
        <f>'SYNTH ET COMM'!$B$2</f>
        <v>ASSOCIATION</v>
      </c>
      <c r="B5" s="1573" t="s">
        <v>606</v>
      </c>
      <c r="C5" s="1599">
        <f t="shared" ref="C5:C18" si="0">$B$1-1</f>
        <v>2022</v>
      </c>
      <c r="D5" s="1614">
        <f>ANALYSE!A777</f>
        <v>0</v>
      </c>
      <c r="E5" s="1574">
        <f>ANALYSE!B777</f>
        <v>0</v>
      </c>
      <c r="F5" s="1574" t="e">
        <f>ANALYSE!C777</f>
        <v>#DIV/0!</v>
      </c>
      <c r="G5" s="1600">
        <f t="shared" ref="G5:G18" si="1">$B$1</f>
        <v>2023</v>
      </c>
      <c r="H5" s="1621">
        <f>ANALYSE!I778</f>
        <v>0</v>
      </c>
      <c r="I5" s="1575">
        <f>ANALYSE!L757</f>
        <v>0</v>
      </c>
      <c r="J5" s="1575">
        <f>ANALYSE!L756</f>
        <v>0</v>
      </c>
      <c r="K5" s="1575">
        <f>ANALYSE!L755</f>
        <v>0</v>
      </c>
      <c r="L5" s="1575" t="e">
        <f>ANALYSE!J778</f>
        <v>#DIV/0!</v>
      </c>
      <c r="M5" s="1645" t="e">
        <f>(I5-E5)/E5</f>
        <v>#DIV/0!</v>
      </c>
      <c r="N5" s="1645" t="e">
        <f>(H5-D5)/D5</f>
        <v>#DIV/0!</v>
      </c>
      <c r="O5" s="1628"/>
    </row>
    <row r="6" spans="1:15" s="1576" customFormat="1" ht="19.5" customHeight="1" x14ac:dyDescent="0.25">
      <c r="A6" s="1572" t="str">
        <f>'SYNTH ET COMM'!$B$2</f>
        <v>ASSOCIATION</v>
      </c>
      <c r="B6" s="1573" t="s">
        <v>607</v>
      </c>
      <c r="C6" s="1599">
        <f t="shared" si="0"/>
        <v>2022</v>
      </c>
      <c r="D6" s="1614">
        <f>ANALYSE!A1101</f>
        <v>0</v>
      </c>
      <c r="E6" s="1574">
        <f>ANALYSE!B1101</f>
        <v>0</v>
      </c>
      <c r="F6" s="1574" t="e">
        <f>ANALYSE!C1101</f>
        <v>#DIV/0!</v>
      </c>
      <c r="G6" s="1600">
        <f t="shared" si="1"/>
        <v>2023</v>
      </c>
      <c r="H6" s="1621">
        <f>ANALYSE!I1102</f>
        <v>0</v>
      </c>
      <c r="I6" s="1575">
        <f>ANALYSE!L1082</f>
        <v>0</v>
      </c>
      <c r="J6" s="1575">
        <f>ANALYSE!L1081</f>
        <v>0</v>
      </c>
      <c r="K6" s="1575">
        <f>ANALYSE!L1080</f>
        <v>0</v>
      </c>
      <c r="L6" s="1575" t="e">
        <f>ANALYSE!J1102</f>
        <v>#DIV/0!</v>
      </c>
      <c r="M6" s="1645" t="e">
        <f t="shared" ref="M6:M14" si="2">(I6-E6)/E6</f>
        <v>#DIV/0!</v>
      </c>
      <c r="N6" s="1645" t="e">
        <f t="shared" ref="N6:N14" si="3">(H6-D6)/D6</f>
        <v>#DIV/0!</v>
      </c>
      <c r="O6" s="1628"/>
    </row>
    <row r="7" spans="1:15" s="1576" customFormat="1" ht="19.5" customHeight="1" x14ac:dyDescent="0.25">
      <c r="A7" s="1572" t="str">
        <f>'SYNTH ET COMM'!$B$2</f>
        <v>ASSOCIATION</v>
      </c>
      <c r="B7" s="1577" t="s">
        <v>745</v>
      </c>
      <c r="C7" s="1601">
        <f t="shared" si="0"/>
        <v>2022</v>
      </c>
      <c r="D7" s="1615">
        <f>D5+D6</f>
        <v>0</v>
      </c>
      <c r="E7" s="1577">
        <f>E5+E6</f>
        <v>0</v>
      </c>
      <c r="F7" s="1577" t="e">
        <f>D7/E7</f>
        <v>#DIV/0!</v>
      </c>
      <c r="G7" s="1602">
        <f t="shared" si="1"/>
        <v>2023</v>
      </c>
      <c r="H7" s="1622">
        <f>H6+H5</f>
        <v>0</v>
      </c>
      <c r="I7" s="1578">
        <f>I6+I5</f>
        <v>0</v>
      </c>
      <c r="J7" s="1578"/>
      <c r="K7" s="1578"/>
      <c r="L7" s="1578" t="e">
        <f>H7/I7</f>
        <v>#DIV/0!</v>
      </c>
      <c r="M7" s="1646" t="e">
        <f t="shared" si="2"/>
        <v>#DIV/0!</v>
      </c>
      <c r="N7" s="1646" t="e">
        <f t="shared" si="3"/>
        <v>#DIV/0!</v>
      </c>
      <c r="O7" s="1629"/>
    </row>
    <row r="8" spans="1:15" s="1576" customFormat="1" ht="19.5" customHeight="1" x14ac:dyDescent="0.25">
      <c r="A8" s="1579" t="str">
        <f>'SYNTH ET COMM'!$B$2</f>
        <v>ASSOCIATION</v>
      </c>
      <c r="B8" s="1580" t="s">
        <v>609</v>
      </c>
      <c r="C8" s="1603">
        <f t="shared" si="0"/>
        <v>2022</v>
      </c>
      <c r="D8" s="1616">
        <f>ANALYSE!A1296</f>
        <v>0</v>
      </c>
      <c r="E8" s="1581">
        <f>ANALYSE!B1296</f>
        <v>0</v>
      </c>
      <c r="F8" s="1581" t="e">
        <f>ANALYSE!C1296</f>
        <v>#DIV/0!</v>
      </c>
      <c r="G8" s="1604">
        <f t="shared" si="1"/>
        <v>2023</v>
      </c>
      <c r="H8" s="1623">
        <f>ANALYSE!I1297</f>
        <v>0</v>
      </c>
      <c r="I8" s="1582">
        <f>ANALYSE!M1280</f>
        <v>0</v>
      </c>
      <c r="J8" s="1582"/>
      <c r="K8" s="1582"/>
      <c r="L8" s="1582" t="e">
        <f>ANALYSE!J1297</f>
        <v>#DIV/0!</v>
      </c>
      <c r="M8" s="1647" t="e">
        <f t="shared" si="2"/>
        <v>#DIV/0!</v>
      </c>
      <c r="N8" s="1647" t="e">
        <f t="shared" si="3"/>
        <v>#DIV/0!</v>
      </c>
      <c r="O8" s="1630"/>
    </row>
    <row r="9" spans="1:15" s="1576" customFormat="1" ht="19.5" customHeight="1" x14ac:dyDescent="0.25">
      <c r="A9" s="1579" t="str">
        <f>'SYNTH ET COMM'!$B$2</f>
        <v>ASSOCIATION</v>
      </c>
      <c r="B9" s="1580" t="s">
        <v>608</v>
      </c>
      <c r="C9" s="1603">
        <f t="shared" si="0"/>
        <v>2022</v>
      </c>
      <c r="D9" s="1616">
        <f>ANALYSE!A1530</f>
        <v>0</v>
      </c>
      <c r="E9" s="1581">
        <f>ANALYSE!B1530</f>
        <v>0</v>
      </c>
      <c r="F9" s="1581" t="e">
        <f>ANALYSE!C1530</f>
        <v>#DIV/0!</v>
      </c>
      <c r="G9" s="1604">
        <f t="shared" si="1"/>
        <v>2023</v>
      </c>
      <c r="H9" s="1623">
        <f>ANALYSE!I1531</f>
        <v>0</v>
      </c>
      <c r="I9" s="1582">
        <f>ANALYSE!M1514</f>
        <v>0</v>
      </c>
      <c r="J9" s="1582"/>
      <c r="K9" s="1582"/>
      <c r="L9" s="1582" t="e">
        <f>ANALYSE!J1531</f>
        <v>#DIV/0!</v>
      </c>
      <c r="M9" s="1647" t="e">
        <f t="shared" si="2"/>
        <v>#DIV/0!</v>
      </c>
      <c r="N9" s="1647" t="e">
        <f t="shared" si="3"/>
        <v>#DIV/0!</v>
      </c>
      <c r="O9" s="1630"/>
    </row>
    <row r="10" spans="1:15" s="1576" customFormat="1" ht="19.5" customHeight="1" x14ac:dyDescent="0.25">
      <c r="A10" s="1579" t="str">
        <f>'SYNTH ET COMM'!$B$2</f>
        <v>ASSOCIATION</v>
      </c>
      <c r="B10" s="1583" t="s">
        <v>746</v>
      </c>
      <c r="C10" s="1571">
        <f t="shared" si="0"/>
        <v>2022</v>
      </c>
      <c r="D10" s="1617">
        <f>D8+D9</f>
        <v>0</v>
      </c>
      <c r="E10" s="1583">
        <f>E8+E9</f>
        <v>0</v>
      </c>
      <c r="F10" s="1583" t="e">
        <f>D10/E10</f>
        <v>#DIV/0!</v>
      </c>
      <c r="G10" s="1605">
        <f t="shared" si="1"/>
        <v>2023</v>
      </c>
      <c r="H10" s="1624">
        <f>H9+H8</f>
        <v>0</v>
      </c>
      <c r="I10" s="1584">
        <f>I9+I8</f>
        <v>0</v>
      </c>
      <c r="J10" s="1584"/>
      <c r="K10" s="1584"/>
      <c r="L10" s="1584" t="e">
        <f>H10/I10</f>
        <v>#DIV/0!</v>
      </c>
      <c r="M10" s="1648" t="e">
        <f t="shared" si="2"/>
        <v>#DIV/0!</v>
      </c>
      <c r="N10" s="1648" t="e">
        <f t="shared" si="3"/>
        <v>#DIV/0!</v>
      </c>
      <c r="O10" s="1631"/>
    </row>
    <row r="11" spans="1:15" s="1576" customFormat="1" ht="19.5" customHeight="1" x14ac:dyDescent="0.25">
      <c r="A11" s="1585" t="str">
        <f>'SYNTH ET COMM'!$B$2</f>
        <v>ASSOCIATION</v>
      </c>
      <c r="B11" s="1586" t="s">
        <v>470</v>
      </c>
      <c r="C11" s="1606">
        <f t="shared" si="0"/>
        <v>2022</v>
      </c>
      <c r="D11" s="1618">
        <f>ANALYSE!A134</f>
        <v>0</v>
      </c>
      <c r="E11" s="1587">
        <f>ANALYSE!B134</f>
        <v>0</v>
      </c>
      <c r="F11" s="1587" t="e">
        <f>ANALYSE!C134</f>
        <v>#DIV/0!</v>
      </c>
      <c r="G11" s="1607">
        <f t="shared" si="1"/>
        <v>2023</v>
      </c>
      <c r="H11" s="1625">
        <f>ANALYSE!I135</f>
        <v>0</v>
      </c>
      <c r="I11" s="1589">
        <f>ANALYSE!N116</f>
        <v>0</v>
      </c>
      <c r="J11" s="1589"/>
      <c r="K11" s="1589"/>
      <c r="L11" s="1588" t="e">
        <f>ANALYSE!J135</f>
        <v>#DIV/0!</v>
      </c>
      <c r="M11" s="1649" t="e">
        <f t="shared" si="2"/>
        <v>#DIV/0!</v>
      </c>
      <c r="N11" s="1649" t="e">
        <f t="shared" si="3"/>
        <v>#DIV/0!</v>
      </c>
      <c r="O11" s="1632"/>
    </row>
    <row r="12" spans="1:15" s="1576" customFormat="1" ht="19.5" customHeight="1" x14ac:dyDescent="0.25">
      <c r="A12" s="1585" t="str">
        <f>'SYNTH ET COMM'!$B$2</f>
        <v>ASSOCIATION</v>
      </c>
      <c r="B12" s="1586" t="s">
        <v>471</v>
      </c>
      <c r="C12" s="1606">
        <f t="shared" si="0"/>
        <v>2022</v>
      </c>
      <c r="D12" s="1618">
        <f>ANALYSE!A1695</f>
        <v>0</v>
      </c>
      <c r="E12" s="1587">
        <f>ANALYSE!B1695</f>
        <v>0</v>
      </c>
      <c r="F12" s="1587" t="e">
        <f>ANALYSE!C1695</f>
        <v>#DIV/0!</v>
      </c>
      <c r="G12" s="1607">
        <f t="shared" si="1"/>
        <v>2023</v>
      </c>
      <c r="H12" s="1625">
        <f>ANALYSE!I1696</f>
        <v>0</v>
      </c>
      <c r="I12" s="1588">
        <f>ANALYSE!N1677</f>
        <v>0</v>
      </c>
      <c r="J12" s="1588"/>
      <c r="K12" s="1588"/>
      <c r="L12" s="1588" t="e">
        <f>ANALYSE!J1696</f>
        <v>#DIV/0!</v>
      </c>
      <c r="M12" s="1649" t="e">
        <f t="shared" si="2"/>
        <v>#DIV/0!</v>
      </c>
      <c r="N12" s="1649" t="e">
        <f t="shared" si="3"/>
        <v>#DIV/0!</v>
      </c>
      <c r="O12" s="1632"/>
    </row>
    <row r="13" spans="1:15" s="1576" customFormat="1" ht="19.5" customHeight="1" x14ac:dyDescent="0.25">
      <c r="A13" s="1590" t="str">
        <f>'SYNTH ET COMM'!$B$2</f>
        <v>ASSOCIATION</v>
      </c>
      <c r="B13" s="1591" t="s">
        <v>747</v>
      </c>
      <c r="C13" s="1608">
        <f t="shared" si="0"/>
        <v>2022</v>
      </c>
      <c r="D13" s="1619">
        <f>D11+D12</f>
        <v>0</v>
      </c>
      <c r="E13" s="1591">
        <f>E11+E12</f>
        <v>0</v>
      </c>
      <c r="F13" s="1591" t="e">
        <f>D13/E13</f>
        <v>#DIV/0!</v>
      </c>
      <c r="G13" s="1609">
        <f t="shared" si="1"/>
        <v>2023</v>
      </c>
      <c r="H13" s="1626">
        <f>H12+H11</f>
        <v>0</v>
      </c>
      <c r="I13" s="1592">
        <f>I12+I11</f>
        <v>0</v>
      </c>
      <c r="J13" s="1592"/>
      <c r="K13" s="1592"/>
      <c r="L13" s="1592" t="e">
        <f>H13/I13</f>
        <v>#DIV/0!</v>
      </c>
      <c r="M13" s="1650" t="e">
        <f t="shared" si="2"/>
        <v>#DIV/0!</v>
      </c>
      <c r="N13" s="1650" t="e">
        <f t="shared" si="3"/>
        <v>#DIV/0!</v>
      </c>
      <c r="O13" s="1633"/>
    </row>
    <row r="14" spans="1:15" s="1576" customFormat="1" ht="19.5" customHeight="1" x14ac:dyDescent="0.25">
      <c r="A14" s="1593" t="str">
        <f>'SYNTH ET COMM'!$B$2</f>
        <v>ASSOCIATION</v>
      </c>
      <c r="B14" s="1594" t="s">
        <v>631</v>
      </c>
      <c r="C14" s="1610">
        <f t="shared" si="0"/>
        <v>2022</v>
      </c>
      <c r="D14" s="1620">
        <f>ANALYSE!A1786</f>
        <v>0</v>
      </c>
      <c r="E14" s="1596">
        <f>ANALYSE!B1786</f>
        <v>0</v>
      </c>
      <c r="F14" s="1596" t="e">
        <f>ANALYSE!C1786</f>
        <v>#DIV/0!</v>
      </c>
      <c r="G14" s="1613">
        <f t="shared" si="1"/>
        <v>2023</v>
      </c>
      <c r="H14" s="1627">
        <f>ANALYSE!I1787</f>
        <v>0</v>
      </c>
      <c r="I14" s="1598">
        <f>ANALYSE!O1766</f>
        <v>0</v>
      </c>
      <c r="J14" s="1597"/>
      <c r="K14" s="1597"/>
      <c r="L14" s="1597" t="e">
        <f>ANALYSE!J1787</f>
        <v>#DIV/0!</v>
      </c>
      <c r="M14" s="1651" t="e">
        <f t="shared" si="2"/>
        <v>#DIV/0!</v>
      </c>
      <c r="N14" s="1651" t="e">
        <f t="shared" si="3"/>
        <v>#DIV/0!</v>
      </c>
      <c r="O14" s="1634"/>
    </row>
    <row r="15" spans="1:15" s="1576" customFormat="1" ht="19.5" customHeight="1" x14ac:dyDescent="0.25">
      <c r="A15" s="1593" t="str">
        <f>'SYNTH ET COMM'!$B$2</f>
        <v>ASSOCIATION</v>
      </c>
      <c r="B15" s="1595" t="s">
        <v>634</v>
      </c>
      <c r="C15" s="1610">
        <f t="shared" si="0"/>
        <v>2022</v>
      </c>
      <c r="D15" s="1620">
        <f>ANALYSE!A1841</f>
        <v>0</v>
      </c>
      <c r="E15" s="1596">
        <f>ANALYSE!B1841</f>
        <v>0</v>
      </c>
      <c r="F15" s="1596" t="e">
        <f>ANALYSE!C1841</f>
        <v>#DIV/0!</v>
      </c>
      <c r="G15" s="1613">
        <f t="shared" si="1"/>
        <v>2023</v>
      </c>
      <c r="H15" s="1627">
        <f>ANALYSE!I1842</f>
        <v>0</v>
      </c>
      <c r="I15" s="1598">
        <f>ANALYSE!K1821</f>
        <v>0</v>
      </c>
      <c r="J15" s="1597"/>
      <c r="K15" s="1597"/>
      <c r="L15" s="1597"/>
      <c r="M15" s="1627"/>
      <c r="N15" s="1627"/>
      <c r="O15" s="1634"/>
    </row>
    <row r="16" spans="1:15" s="1576" customFormat="1" ht="19.5" customHeight="1" x14ac:dyDescent="0.25">
      <c r="A16" s="1593" t="str">
        <f>'SYNTH ET COMM'!$B$2</f>
        <v>ASSOCIATION</v>
      </c>
      <c r="B16" s="1595" t="s">
        <v>742</v>
      </c>
      <c r="C16" s="1610">
        <f t="shared" si="0"/>
        <v>2022</v>
      </c>
      <c r="D16" s="1620">
        <f>ANALYSE!A1889</f>
        <v>0</v>
      </c>
      <c r="E16" s="1596">
        <f>ANALYSE!B1889</f>
        <v>0</v>
      </c>
      <c r="F16" s="1596" t="e">
        <f>ANALYSE!C1889</f>
        <v>#DIV/0!</v>
      </c>
      <c r="G16" s="1613">
        <f t="shared" si="1"/>
        <v>2023</v>
      </c>
      <c r="H16" s="1627">
        <f>ANALYSE!I1890</f>
        <v>0</v>
      </c>
      <c r="I16" s="1597"/>
      <c r="J16" s="1597"/>
      <c r="K16" s="1597"/>
      <c r="L16" s="1597"/>
      <c r="M16" s="1627"/>
      <c r="N16" s="1627"/>
      <c r="O16" s="1634"/>
    </row>
    <row r="17" spans="1:15" s="1576" customFormat="1" ht="19.5" customHeight="1" x14ac:dyDescent="0.25">
      <c r="A17" s="1593" t="str">
        <f>'SYNTH ET COMM'!$B$2</f>
        <v>ASSOCIATION</v>
      </c>
      <c r="B17" s="1596" t="s">
        <v>741</v>
      </c>
      <c r="C17" s="1611">
        <f t="shared" si="0"/>
        <v>2022</v>
      </c>
      <c r="D17" s="1620">
        <f>SUM(D14:D16)</f>
        <v>0</v>
      </c>
      <c r="E17" s="1596">
        <f>SUM(E14:E16)</f>
        <v>0</v>
      </c>
      <c r="F17" s="1596" t="e">
        <f>ANALYSE!C1944</f>
        <v>#DIV/0!</v>
      </c>
      <c r="G17" s="1612">
        <f t="shared" si="1"/>
        <v>2023</v>
      </c>
      <c r="H17" s="1627">
        <f>SUM(H14+H15+H16)</f>
        <v>0</v>
      </c>
      <c r="I17" s="1597"/>
      <c r="J17" s="1597"/>
      <c r="K17" s="1597"/>
      <c r="L17" s="1597"/>
      <c r="M17" s="1627"/>
      <c r="N17" s="1627"/>
      <c r="O17" s="1634"/>
    </row>
    <row r="18" spans="1:15" ht="28.5" customHeight="1" x14ac:dyDescent="0.25">
      <c r="A18" s="1635" t="str">
        <f>'SYNTH ET COMM'!$B$2</f>
        <v>ASSOCIATION</v>
      </c>
      <c r="B18" s="1643" t="s">
        <v>748</v>
      </c>
      <c r="C18" s="1637">
        <f t="shared" si="0"/>
        <v>2022</v>
      </c>
      <c r="D18" s="1638">
        <f>D7+D10+D13+D17</f>
        <v>0</v>
      </c>
      <c r="E18" s="1636"/>
      <c r="F18" s="1636"/>
      <c r="G18" s="1639">
        <f t="shared" si="1"/>
        <v>2023</v>
      </c>
      <c r="H18" s="1640">
        <f>H7+H10+H13+H17</f>
        <v>0</v>
      </c>
      <c r="I18" s="1641"/>
      <c r="J18" s="1641"/>
      <c r="K18" s="1641"/>
      <c r="L18" s="1641"/>
      <c r="M18" s="1640"/>
      <c r="N18" s="1640"/>
      <c r="O18" s="1642"/>
    </row>
  </sheetData>
  <sheetProtection algorithmName="SHA-512" hashValue="CWoTJEnlEnBbXOzPZASgyOxCs0CvAaGyOdZFFE/m8nx65zJSrsl+Wd5yNti3vGL0S2D27RyaW2KPxMigJMBqmA==" saltValue="ev4bH8Nl9OwHOLz4zhcr1w==" spinCount="100000" sheet="1" objects="1" scenarios="1"/>
  <mergeCells count="2">
    <mergeCell ref="G3:L3"/>
    <mergeCell ref="A3:F3"/>
  </mergeCells>
  <phoneticPr fontId="33" type="noConversion"/>
  <pageMargins left="0.7" right="0.7" top="0.75" bottom="0.75" header="0.3" footer="0.3"/>
  <pageSetup paperSize="9"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3">
    <tabColor theme="8" tint="0.79998168889431442"/>
    <pageSetUpPr fitToPage="1"/>
  </sheetPr>
  <dimension ref="A1:HD416"/>
  <sheetViews>
    <sheetView showGridLines="0" view="pageBreakPreview" topLeftCell="T16" zoomScale="70" zoomScaleNormal="55" zoomScaleSheetLayoutView="70" workbookViewId="0">
      <selection activeCell="AE24" sqref="AE24"/>
    </sheetView>
  </sheetViews>
  <sheetFormatPr baseColWidth="10" defaultColWidth="11.44140625" defaultRowHeight="12" x14ac:dyDescent="0.25"/>
  <cols>
    <col min="1" max="1" width="28.44140625" style="228" customWidth="1"/>
    <col min="2" max="2" width="36.44140625" style="228" customWidth="1"/>
    <col min="3" max="3" width="16.77734375" style="228" customWidth="1"/>
    <col min="4" max="26" width="8.77734375" style="228" customWidth="1"/>
    <col min="27" max="27" width="18" style="228" customWidth="1"/>
    <col min="28" max="28" width="11.44140625" style="228"/>
    <col min="29" max="29" width="26.77734375" style="304" customWidth="1"/>
    <col min="30" max="31" width="23.21875" style="304" customWidth="1"/>
    <col min="32" max="32" width="20.21875" style="304" customWidth="1"/>
    <col min="33" max="34" width="15.5546875" style="304" customWidth="1"/>
    <col min="35" max="35" width="19.44140625" style="228" customWidth="1"/>
    <col min="36" max="37" width="24.44140625" style="228" customWidth="1"/>
    <col min="38" max="38" width="11.44140625" style="228"/>
    <col min="39" max="41" width="33.77734375" style="228" customWidth="1"/>
    <col min="42" max="16384" width="11.44140625" style="228"/>
  </cols>
  <sheetData>
    <row r="1" spans="1:54" ht="30.75" customHeight="1" x14ac:dyDescent="0.25">
      <c r="B1" s="2753" t="s">
        <v>1010</v>
      </c>
      <c r="C1" s="2753"/>
      <c r="D1" s="2753"/>
      <c r="E1" s="2753"/>
      <c r="F1" s="2753"/>
      <c r="G1" s="2753"/>
      <c r="H1" s="2753"/>
      <c r="I1" s="2753"/>
      <c r="J1" s="2753"/>
      <c r="K1" s="2753"/>
      <c r="L1" s="2753"/>
      <c r="M1" s="2753"/>
      <c r="N1" s="2753"/>
      <c r="O1" s="2753"/>
      <c r="P1" s="2753"/>
      <c r="Q1" s="2753"/>
      <c r="R1" s="2753"/>
      <c r="S1" s="2753"/>
      <c r="T1" s="2753"/>
      <c r="U1" s="2753"/>
      <c r="V1" s="2753"/>
      <c r="W1" s="2753"/>
      <c r="X1" s="2753"/>
      <c r="Y1" s="2753"/>
      <c r="Z1" s="1399"/>
      <c r="AA1" s="1443"/>
      <c r="AD1" s="2753"/>
      <c r="AE1" s="2753"/>
      <c r="AF1" s="2753"/>
      <c r="AG1" s="2753"/>
      <c r="AH1" s="2753"/>
      <c r="AI1" s="2753"/>
      <c r="AJ1" s="2753"/>
      <c r="AK1" s="2753"/>
      <c r="AL1" s="2753"/>
      <c r="AM1" s="2753"/>
      <c r="AN1" s="2753"/>
      <c r="AO1" s="2753"/>
      <c r="AP1" s="2753"/>
      <c r="AQ1" s="2753"/>
      <c r="AR1" s="2753"/>
      <c r="AS1" s="2753"/>
      <c r="AT1" s="2753"/>
      <c r="AU1" s="2753"/>
      <c r="AV1" s="2753"/>
      <c r="AW1" s="2753"/>
      <c r="AX1" s="2753"/>
      <c r="AY1" s="2753"/>
      <c r="AZ1" s="2753"/>
      <c r="BA1" s="2753"/>
      <c r="BB1" s="2753"/>
    </row>
    <row r="2" spans="1:54" x14ac:dyDescent="0.25">
      <c r="AD2" s="228"/>
      <c r="AE2" s="228"/>
      <c r="AF2" s="228"/>
      <c r="AG2" s="228"/>
      <c r="AH2" s="228"/>
    </row>
    <row r="3" spans="1:54" ht="30.75" customHeight="1" x14ac:dyDescent="0.25">
      <c r="B3" s="2760" t="str">
        <f>'SITE 1'!$B$4</f>
        <v>ASSOCIATION</v>
      </c>
      <c r="C3" s="2761"/>
      <c r="D3" s="2761"/>
      <c r="E3" s="2761"/>
      <c r="F3" s="2761"/>
      <c r="G3" s="2761"/>
      <c r="H3" s="2761"/>
      <c r="I3" s="2761"/>
      <c r="J3" s="2761"/>
      <c r="K3" s="2761"/>
      <c r="L3" s="2761"/>
      <c r="M3" s="2761"/>
      <c r="N3" s="2761"/>
      <c r="O3" s="2761"/>
      <c r="P3" s="2761"/>
      <c r="Q3" s="2761"/>
      <c r="R3" s="2761"/>
      <c r="S3" s="2761"/>
      <c r="T3" s="2761"/>
      <c r="U3" s="2761"/>
      <c r="V3" s="2761"/>
      <c r="W3" s="2761"/>
      <c r="X3" s="2761"/>
      <c r="Y3" s="2762"/>
      <c r="Z3" s="1400"/>
      <c r="AA3" s="1444"/>
      <c r="AD3" s="2754"/>
      <c r="AE3" s="2754"/>
      <c r="AF3" s="2754"/>
      <c r="AG3" s="2754"/>
      <c r="AH3" s="2754"/>
      <c r="AI3" s="2754"/>
      <c r="AJ3" s="2754"/>
      <c r="AK3" s="2754"/>
      <c r="AL3" s="2754"/>
      <c r="AM3" s="2754"/>
      <c r="AN3" s="2754"/>
      <c r="AO3" s="2754"/>
      <c r="AP3" s="2754"/>
      <c r="AQ3" s="2754"/>
      <c r="AR3" s="2754"/>
      <c r="AS3" s="2754"/>
      <c r="AT3" s="2754"/>
      <c r="AU3" s="2754"/>
      <c r="AV3" s="2754"/>
      <c r="AW3" s="2754"/>
      <c r="AX3" s="2754"/>
      <c r="AY3" s="2754"/>
      <c r="AZ3" s="2754"/>
      <c r="BA3" s="2754"/>
      <c r="BB3" s="2754"/>
    </row>
    <row r="4" spans="1:54" ht="30.75" customHeight="1" x14ac:dyDescent="0.25">
      <c r="B4" s="233"/>
      <c r="C4" s="233"/>
      <c r="D4" s="233"/>
      <c r="E4" s="233"/>
      <c r="F4" s="233"/>
      <c r="G4" s="233"/>
      <c r="H4" s="233"/>
      <c r="I4" s="233"/>
      <c r="J4" s="233"/>
      <c r="K4" s="233"/>
      <c r="L4" s="233"/>
      <c r="M4" s="233"/>
      <c r="N4" s="233"/>
      <c r="O4" s="233"/>
      <c r="P4" s="233"/>
      <c r="Q4" s="233"/>
      <c r="R4" s="233"/>
      <c r="S4" s="233"/>
      <c r="T4" s="233"/>
      <c r="U4" s="233"/>
      <c r="V4" s="233"/>
      <c r="W4" s="233"/>
      <c r="X4" s="233"/>
      <c r="Y4" s="233"/>
      <c r="Z4" s="1400"/>
      <c r="AA4" s="1444"/>
      <c r="AD4" s="228"/>
      <c r="AE4" s="228"/>
      <c r="AF4" s="228"/>
      <c r="AG4" s="228"/>
      <c r="AH4" s="228"/>
      <c r="AN4" s="227"/>
    </row>
    <row r="5" spans="1:54" x14ac:dyDescent="0.25">
      <c r="AD5" s="228"/>
      <c r="AE5" s="228"/>
      <c r="AF5" s="228"/>
      <c r="AG5" s="228"/>
      <c r="AH5" s="228"/>
      <c r="AN5" s="227"/>
      <c r="AZ5" s="2756"/>
      <c r="BA5" s="2756"/>
      <c r="BB5" s="2756"/>
    </row>
    <row r="6" spans="1:54" ht="24" customHeight="1" x14ac:dyDescent="0.25">
      <c r="B6" s="234" t="s">
        <v>375</v>
      </c>
      <c r="C6" s="235"/>
      <c r="D6" s="235"/>
      <c r="E6" s="235"/>
      <c r="F6" s="235"/>
      <c r="G6" s="235"/>
      <c r="H6" s="235"/>
      <c r="I6" s="235"/>
      <c r="J6" s="235"/>
      <c r="K6" s="235"/>
      <c r="L6" s="235"/>
      <c r="M6" s="235"/>
      <c r="N6" s="235"/>
      <c r="O6" s="235"/>
      <c r="P6" s="235"/>
      <c r="Q6" s="235"/>
      <c r="R6" s="235"/>
      <c r="S6" s="235"/>
      <c r="T6" s="235"/>
      <c r="U6" s="235"/>
      <c r="V6" s="235"/>
      <c r="W6" s="235"/>
      <c r="X6" s="235"/>
      <c r="Y6" s="236"/>
      <c r="Z6" s="238"/>
      <c r="AA6" s="238"/>
      <c r="AD6" s="228"/>
      <c r="AE6" s="228"/>
      <c r="AF6" s="228"/>
      <c r="AG6" s="228"/>
      <c r="AH6" s="228"/>
      <c r="AN6" s="227"/>
    </row>
    <row r="7" spans="1:54" ht="15.75" customHeight="1" x14ac:dyDescent="0.25">
      <c r="B7" s="237" t="s">
        <v>600</v>
      </c>
      <c r="C7" s="1345">
        <f>AE26</f>
        <v>0</v>
      </c>
      <c r="D7" s="1345"/>
      <c r="E7" s="1345"/>
      <c r="F7" s="238"/>
      <c r="G7" s="238"/>
      <c r="H7" s="238"/>
      <c r="I7" s="238"/>
      <c r="J7" s="238"/>
      <c r="K7" s="238"/>
      <c r="L7" s="238"/>
      <c r="M7" s="238"/>
      <c r="N7" s="238"/>
      <c r="O7" s="238"/>
      <c r="P7" s="238"/>
      <c r="Q7" s="238"/>
      <c r="R7" s="238"/>
      <c r="S7" s="238"/>
      <c r="T7" s="238"/>
      <c r="U7" s="238"/>
      <c r="V7" s="238"/>
      <c r="W7" s="238"/>
      <c r="X7" s="238"/>
      <c r="Y7" s="239"/>
      <c r="Z7" s="238"/>
      <c r="AA7" s="238"/>
      <c r="AD7" s="228"/>
      <c r="AE7" s="228"/>
      <c r="AF7" s="228"/>
      <c r="AG7" s="228"/>
      <c r="AH7" s="228"/>
      <c r="AN7" s="227"/>
    </row>
    <row r="8" spans="1:54" ht="15.75" customHeight="1" x14ac:dyDescent="0.3">
      <c r="A8" s="976" t="s">
        <v>601</v>
      </c>
      <c r="B8" s="2131" t="s">
        <v>369</v>
      </c>
      <c r="C8" s="2132"/>
      <c r="D8" s="2132"/>
      <c r="E8" s="2132"/>
      <c r="F8" s="2133"/>
      <c r="G8" s="2133"/>
      <c r="H8" s="2133"/>
      <c r="I8" s="2133"/>
      <c r="J8" s="2133"/>
      <c r="K8" s="2133"/>
      <c r="L8" s="2133"/>
      <c r="M8" s="2133"/>
      <c r="N8" s="2133"/>
      <c r="O8" s="2133"/>
      <c r="P8" s="2133"/>
      <c r="Q8" s="2133"/>
      <c r="R8" s="2133"/>
      <c r="S8" s="2133"/>
      <c r="T8" s="2133"/>
      <c r="U8" s="2133"/>
      <c r="V8" s="2133"/>
      <c r="W8" s="2133"/>
      <c r="X8" s="2133"/>
      <c r="Y8" s="2134"/>
      <c r="Z8" s="238"/>
      <c r="AA8" s="238"/>
      <c r="AD8" s="2755"/>
      <c r="AE8" s="2189"/>
      <c r="AF8" s="2782"/>
      <c r="AG8" s="2783"/>
      <c r="AH8" s="2191"/>
      <c r="AI8" s="2782"/>
      <c r="AJ8" s="2782"/>
      <c r="AN8" s="227"/>
    </row>
    <row r="9" spans="1:54" ht="15.75" customHeight="1" x14ac:dyDescent="0.3">
      <c r="A9" s="976" t="s">
        <v>601</v>
      </c>
      <c r="B9" s="2123" t="s">
        <v>369</v>
      </c>
      <c r="C9" s="2124"/>
      <c r="D9" s="2124"/>
      <c r="E9" s="2124"/>
      <c r="F9" s="2125"/>
      <c r="G9" s="2125"/>
      <c r="H9" s="2125"/>
      <c r="I9" s="2125"/>
      <c r="J9" s="2125"/>
      <c r="K9" s="2125"/>
      <c r="L9" s="2125"/>
      <c r="M9" s="2125"/>
      <c r="N9" s="2125"/>
      <c r="O9" s="2125"/>
      <c r="P9" s="2125"/>
      <c r="Q9" s="2125"/>
      <c r="R9" s="2125"/>
      <c r="S9" s="2125"/>
      <c r="T9" s="2125"/>
      <c r="U9" s="2125"/>
      <c r="V9" s="2125"/>
      <c r="W9" s="2125"/>
      <c r="X9" s="2125"/>
      <c r="Y9" s="2126"/>
      <c r="Z9" s="238"/>
      <c r="AA9" s="238"/>
      <c r="AD9" s="2755"/>
      <c r="AE9" s="2189"/>
      <c r="AF9" s="2782"/>
      <c r="AG9" s="2783"/>
      <c r="AH9" s="2191"/>
      <c r="AI9" s="2782"/>
      <c r="AJ9" s="2782"/>
      <c r="AN9" s="227"/>
      <c r="AP9" s="1275"/>
      <c r="AQ9" s="1275"/>
      <c r="AR9" s="1275"/>
      <c r="AS9" s="1275"/>
      <c r="AT9" s="1275"/>
      <c r="AU9" s="1275"/>
    </row>
    <row r="10" spans="1:54" ht="15.75" customHeight="1" x14ac:dyDescent="0.3">
      <c r="A10" s="976" t="s">
        <v>601</v>
      </c>
      <c r="B10" s="2127" t="s">
        <v>369</v>
      </c>
      <c r="C10" s="2128"/>
      <c r="D10" s="2128"/>
      <c r="E10" s="2128"/>
      <c r="F10" s="2129"/>
      <c r="G10" s="2129"/>
      <c r="H10" s="2129"/>
      <c r="I10" s="2129"/>
      <c r="J10" s="2129"/>
      <c r="K10" s="2129"/>
      <c r="L10" s="2129"/>
      <c r="M10" s="2129"/>
      <c r="N10" s="2129"/>
      <c r="O10" s="2129"/>
      <c r="P10" s="2129"/>
      <c r="Q10" s="2129"/>
      <c r="R10" s="2129"/>
      <c r="S10" s="2129"/>
      <c r="T10" s="2129"/>
      <c r="U10" s="2129"/>
      <c r="V10" s="2129"/>
      <c r="W10" s="2129"/>
      <c r="X10" s="2129"/>
      <c r="Y10" s="2130"/>
      <c r="Z10" s="238"/>
      <c r="AA10" s="238"/>
      <c r="AD10" s="1512"/>
      <c r="AE10" s="2189"/>
      <c r="AF10" s="1507"/>
      <c r="AG10" s="1508"/>
      <c r="AH10" s="2191"/>
      <c r="AI10" s="1507"/>
      <c r="AJ10" s="1507"/>
      <c r="AN10" s="227"/>
      <c r="AP10" s="1507"/>
      <c r="AQ10" s="1507"/>
      <c r="AR10" s="1507"/>
      <c r="AS10" s="1507"/>
      <c r="AT10" s="1507"/>
      <c r="AU10" s="1507"/>
    </row>
    <row r="11" spans="1:54" ht="23.25" customHeight="1" x14ac:dyDescent="0.25">
      <c r="B11" s="240"/>
      <c r="C11" s="242"/>
      <c r="D11" s="242" t="s">
        <v>376</v>
      </c>
      <c r="E11" s="241"/>
      <c r="F11" s="241"/>
      <c r="G11" s="241"/>
      <c r="H11" s="241"/>
      <c r="I11" s="241"/>
      <c r="J11" s="241"/>
      <c r="K11" s="241"/>
      <c r="L11" s="241"/>
      <c r="M11" s="241"/>
      <c r="N11" s="241"/>
      <c r="O11" s="242" t="s">
        <v>377</v>
      </c>
      <c r="P11" s="241"/>
      <c r="Q11" s="241"/>
      <c r="R11" s="241"/>
      <c r="S11" s="241"/>
      <c r="T11" s="241"/>
      <c r="U11" s="241"/>
      <c r="V11" s="241"/>
      <c r="W11" s="241"/>
      <c r="X11" s="241"/>
      <c r="Y11" s="243"/>
      <c r="Z11" s="238"/>
      <c r="AA11" s="238"/>
      <c r="AD11" s="1276"/>
      <c r="AE11" s="1276"/>
      <c r="AF11" s="1277"/>
      <c r="AG11" s="1277"/>
      <c r="AH11" s="1277"/>
      <c r="AI11" s="1277"/>
      <c r="AJ11" s="1277"/>
      <c r="AN11" s="227"/>
    </row>
    <row r="12" spans="1:54" ht="27" customHeight="1" x14ac:dyDescent="0.25">
      <c r="B12" s="1540"/>
      <c r="C12" s="1420"/>
      <c r="D12" s="246" t="s">
        <v>344</v>
      </c>
      <c r="E12" s="247" t="s">
        <v>258</v>
      </c>
      <c r="F12" s="247" t="s">
        <v>345</v>
      </c>
      <c r="G12" s="247" t="s">
        <v>250</v>
      </c>
      <c r="H12" s="247" t="s">
        <v>256</v>
      </c>
      <c r="I12" s="247" t="s">
        <v>256</v>
      </c>
      <c r="J12" s="247" t="s">
        <v>257</v>
      </c>
      <c r="K12" s="247" t="s">
        <v>257</v>
      </c>
      <c r="L12" s="247" t="s">
        <v>344</v>
      </c>
      <c r="M12" s="247" t="s">
        <v>346</v>
      </c>
      <c r="N12" s="248" t="s">
        <v>258</v>
      </c>
      <c r="O12" s="244" t="s">
        <v>344</v>
      </c>
      <c r="P12" s="245" t="s">
        <v>258</v>
      </c>
      <c r="Q12" s="245" t="s">
        <v>345</v>
      </c>
      <c r="R12" s="245" t="s">
        <v>250</v>
      </c>
      <c r="S12" s="245" t="s">
        <v>256</v>
      </c>
      <c r="T12" s="245" t="s">
        <v>256</v>
      </c>
      <c r="U12" s="245" t="s">
        <v>257</v>
      </c>
      <c r="V12" s="245" t="s">
        <v>257</v>
      </c>
      <c r="W12" s="245" t="s">
        <v>344</v>
      </c>
      <c r="X12" s="245" t="s">
        <v>346</v>
      </c>
      <c r="Y12" s="249" t="s">
        <v>258</v>
      </c>
      <c r="Z12" s="1420"/>
      <c r="AA12" s="1420"/>
      <c r="AD12" s="1276"/>
      <c r="AE12" s="1276"/>
      <c r="AF12" s="1277"/>
      <c r="AG12" s="1277"/>
      <c r="AH12" s="1277"/>
      <c r="AI12" s="1277"/>
      <c r="AJ12" s="1277"/>
      <c r="AN12" s="227"/>
    </row>
    <row r="13" spans="1:54" ht="17.25" customHeight="1" x14ac:dyDescent="0.25">
      <c r="B13" s="250" t="str">
        <f>'SITE 1'!H6</f>
        <v>SITE 1</v>
      </c>
      <c r="C13" s="259" t="str">
        <f>IF(B13=0,"","Capacité")</f>
        <v>Capacité</v>
      </c>
      <c r="D13" s="252">
        <f t="array" ref="D13:N13">TRANSPOSE(ANALYSE!I489:I499)</f>
        <v>0</v>
      </c>
      <c r="E13" s="253">
        <v>0</v>
      </c>
      <c r="F13" s="253">
        <v>0</v>
      </c>
      <c r="G13" s="253">
        <v>0</v>
      </c>
      <c r="H13" s="253">
        <v>0</v>
      </c>
      <c r="I13" s="253">
        <v>0</v>
      </c>
      <c r="J13" s="253">
        <v>0</v>
      </c>
      <c r="K13" s="253">
        <v>0</v>
      </c>
      <c r="L13" s="253">
        <v>0</v>
      </c>
      <c r="M13" s="253">
        <v>0</v>
      </c>
      <c r="N13" s="254">
        <v>0</v>
      </c>
      <c r="O13" s="252">
        <f t="array" ref="O13:Y13">TRANSPOSE(ANALYSE!I814:I824)</f>
        <v>0</v>
      </c>
      <c r="P13" s="253">
        <v>0</v>
      </c>
      <c r="Q13" s="253">
        <v>0</v>
      </c>
      <c r="R13" s="253">
        <v>0</v>
      </c>
      <c r="S13" s="253">
        <v>0</v>
      </c>
      <c r="T13" s="253">
        <v>0</v>
      </c>
      <c r="U13" s="253">
        <v>0</v>
      </c>
      <c r="V13" s="253">
        <v>0</v>
      </c>
      <c r="W13" s="253">
        <v>0</v>
      </c>
      <c r="X13" s="253">
        <v>0</v>
      </c>
      <c r="Y13" s="254">
        <v>0</v>
      </c>
      <c r="Z13" s="1421"/>
      <c r="AA13" s="1421"/>
      <c r="AC13" s="2769" t="s">
        <v>514</v>
      </c>
      <c r="AD13" s="2769"/>
      <c r="AE13" s="2190"/>
      <c r="AF13" s="1277"/>
      <c r="AG13" s="1277"/>
      <c r="AH13" s="1277"/>
      <c r="AI13" s="1277"/>
      <c r="AJ13" s="1277"/>
      <c r="AN13" s="227"/>
    </row>
    <row r="14" spans="1:54" ht="17.25" customHeight="1" x14ac:dyDescent="0.25">
      <c r="B14" s="1539"/>
      <c r="C14" s="1542" t="str">
        <f>IF(B13=0,"","Nb de jrs")</f>
        <v>Nb de jrs</v>
      </c>
      <c r="D14" s="255">
        <f t="array" ref="D14:N14">TRANSPOSE(ANALYSE!J489:J499)</f>
        <v>0</v>
      </c>
      <c r="E14" s="257">
        <v>0</v>
      </c>
      <c r="F14" s="257">
        <v>0</v>
      </c>
      <c r="G14" s="257">
        <v>0</v>
      </c>
      <c r="H14" s="257">
        <v>0</v>
      </c>
      <c r="I14" s="257">
        <v>0</v>
      </c>
      <c r="J14" s="257">
        <v>0</v>
      </c>
      <c r="K14" s="257">
        <v>0</v>
      </c>
      <c r="L14" s="257">
        <v>0</v>
      </c>
      <c r="M14" s="257">
        <v>0</v>
      </c>
      <c r="N14" s="258">
        <v>0</v>
      </c>
      <c r="O14" s="255">
        <f t="array" ref="O14:Y14">TRANSPOSE(ANALYSE!J814:J824)</f>
        <v>0</v>
      </c>
      <c r="P14" s="257">
        <v>0</v>
      </c>
      <c r="Q14" s="257">
        <v>0</v>
      </c>
      <c r="R14" s="257">
        <v>0</v>
      </c>
      <c r="S14" s="257">
        <v>0</v>
      </c>
      <c r="T14" s="257">
        <v>0</v>
      </c>
      <c r="U14" s="257">
        <v>0</v>
      </c>
      <c r="V14" s="257">
        <v>0</v>
      </c>
      <c r="W14" s="257">
        <v>0</v>
      </c>
      <c r="X14" s="257">
        <v>0</v>
      </c>
      <c r="Y14" s="258">
        <v>0</v>
      </c>
      <c r="Z14" s="1422"/>
      <c r="AA14" s="1422"/>
      <c r="AC14" s="1425" t="e">
        <f>(D48+O48)/(D49+O49)</f>
        <v>#DIV/0!</v>
      </c>
      <c r="AD14" s="1276"/>
      <c r="AE14" s="1276"/>
      <c r="AF14" s="1277"/>
      <c r="AG14" s="1277"/>
      <c r="AH14" s="1277"/>
      <c r="AI14" s="1277"/>
      <c r="AJ14" s="1277"/>
      <c r="AN14" s="227"/>
    </row>
    <row r="15" spans="1:54" ht="17.25" customHeight="1" x14ac:dyDescent="0.25">
      <c r="B15" s="250" t="str">
        <f>'SITE 2'!H6</f>
        <v>SITE 2</v>
      </c>
      <c r="C15" s="1541" t="str">
        <f>IF(B15=0,"","Capacité")</f>
        <v>Capacité</v>
      </c>
      <c r="D15" s="222">
        <f t="array" ref="D15:N15">TRANSPOSE(ANALYSE!I506:I516)</f>
        <v>0</v>
      </c>
      <c r="E15" s="221">
        <v>0</v>
      </c>
      <c r="F15" s="221">
        <v>0</v>
      </c>
      <c r="G15" s="221">
        <v>0</v>
      </c>
      <c r="H15" s="221">
        <v>0</v>
      </c>
      <c r="I15" s="221">
        <v>0</v>
      </c>
      <c r="J15" s="221">
        <v>0</v>
      </c>
      <c r="K15" s="221">
        <v>0</v>
      </c>
      <c r="L15" s="221">
        <v>0</v>
      </c>
      <c r="M15" s="221">
        <v>0</v>
      </c>
      <c r="N15" s="223">
        <v>0</v>
      </c>
      <c r="O15" s="222">
        <f t="array" ref="O15:Y15">TRANSPOSE(ANALYSE!I831:I841)</f>
        <v>0</v>
      </c>
      <c r="P15" s="221">
        <v>0</v>
      </c>
      <c r="Q15" s="221">
        <v>0</v>
      </c>
      <c r="R15" s="221">
        <v>0</v>
      </c>
      <c r="S15" s="221">
        <v>0</v>
      </c>
      <c r="T15" s="221">
        <v>0</v>
      </c>
      <c r="U15" s="221">
        <v>0</v>
      </c>
      <c r="V15" s="221">
        <v>0</v>
      </c>
      <c r="W15" s="221">
        <v>0</v>
      </c>
      <c r="X15" s="221">
        <v>0</v>
      </c>
      <c r="Y15" s="223">
        <v>0</v>
      </c>
      <c r="Z15" s="1423"/>
      <c r="AA15" s="1423"/>
      <c r="AD15" s="1276"/>
      <c r="AE15" s="1276"/>
      <c r="AF15" s="1277"/>
      <c r="AG15" s="1277"/>
      <c r="AH15" s="1277"/>
      <c r="AI15" s="1277"/>
      <c r="AJ15" s="1426"/>
      <c r="AN15" s="227"/>
    </row>
    <row r="16" spans="1:54" ht="17.25" customHeight="1" x14ac:dyDescent="0.25">
      <c r="B16" s="1539"/>
      <c r="C16" s="261" t="str">
        <f>IF(B15=0,"","Nb de jrs")</f>
        <v>Nb de jrs</v>
      </c>
      <c r="D16" s="260">
        <f t="array" ref="D16:N16">TRANSPOSE(ANALYSE!J506:J516)</f>
        <v>0</v>
      </c>
      <c r="E16" s="262">
        <v>0</v>
      </c>
      <c r="F16" s="262">
        <v>0</v>
      </c>
      <c r="G16" s="262">
        <v>0</v>
      </c>
      <c r="H16" s="262">
        <v>0</v>
      </c>
      <c r="I16" s="262">
        <v>0</v>
      </c>
      <c r="J16" s="262">
        <v>0</v>
      </c>
      <c r="K16" s="262">
        <v>0</v>
      </c>
      <c r="L16" s="262">
        <v>0</v>
      </c>
      <c r="M16" s="262">
        <v>0</v>
      </c>
      <c r="N16" s="263">
        <v>0</v>
      </c>
      <c r="O16" s="260">
        <f t="array" ref="O16:Y16">TRANSPOSE(ANALYSE!J831:J841)</f>
        <v>0</v>
      </c>
      <c r="P16" s="262">
        <v>0</v>
      </c>
      <c r="Q16" s="262">
        <v>0</v>
      </c>
      <c r="R16" s="262">
        <v>0</v>
      </c>
      <c r="S16" s="262">
        <v>0</v>
      </c>
      <c r="T16" s="262">
        <v>0</v>
      </c>
      <c r="U16" s="262">
        <v>0</v>
      </c>
      <c r="V16" s="262">
        <v>0</v>
      </c>
      <c r="W16" s="262">
        <v>0</v>
      </c>
      <c r="X16" s="262">
        <v>0</v>
      </c>
      <c r="Y16" s="263">
        <v>0</v>
      </c>
      <c r="Z16" s="227"/>
      <c r="AA16" s="227"/>
      <c r="AD16" s="1276"/>
      <c r="AE16" s="1276"/>
      <c r="AF16" s="1277"/>
      <c r="AG16" s="1277"/>
      <c r="AH16" s="1277"/>
      <c r="AI16" s="1277"/>
      <c r="AJ16" s="1277"/>
      <c r="AN16" s="227"/>
    </row>
    <row r="17" spans="2:41" ht="17.25" customHeight="1" x14ac:dyDescent="0.25">
      <c r="B17" s="250" t="str">
        <f>'SITE 3'!H6</f>
        <v>SITE 3</v>
      </c>
      <c r="C17" s="251" t="str">
        <f>IF(B17=0,"","Capacité")</f>
        <v>Capacité</v>
      </c>
      <c r="D17" s="252">
        <f t="array" ref="D17:N17">TRANSPOSE(ANALYSE!I523:I533)</f>
        <v>0</v>
      </c>
      <c r="E17" s="253">
        <v>0</v>
      </c>
      <c r="F17" s="253">
        <v>0</v>
      </c>
      <c r="G17" s="253">
        <v>0</v>
      </c>
      <c r="H17" s="253">
        <v>0</v>
      </c>
      <c r="I17" s="253">
        <v>0</v>
      </c>
      <c r="J17" s="253">
        <v>0</v>
      </c>
      <c r="K17" s="253">
        <v>0</v>
      </c>
      <c r="L17" s="253">
        <v>0</v>
      </c>
      <c r="M17" s="253">
        <v>0</v>
      </c>
      <c r="N17" s="254">
        <v>0</v>
      </c>
      <c r="O17" s="252">
        <f t="array" ref="O17:Y17">TRANSPOSE(ANALYSE!I848:I858)</f>
        <v>0</v>
      </c>
      <c r="P17" s="253">
        <v>0</v>
      </c>
      <c r="Q17" s="253">
        <v>0</v>
      </c>
      <c r="R17" s="253">
        <v>0</v>
      </c>
      <c r="S17" s="253">
        <v>0</v>
      </c>
      <c r="T17" s="253">
        <v>0</v>
      </c>
      <c r="U17" s="253">
        <v>0</v>
      </c>
      <c r="V17" s="253">
        <v>0</v>
      </c>
      <c r="W17" s="253">
        <v>0</v>
      </c>
      <c r="X17" s="253">
        <v>0</v>
      </c>
      <c r="Y17" s="254">
        <v>0</v>
      </c>
      <c r="Z17" s="1421"/>
      <c r="AA17" s="1421"/>
      <c r="AD17" s="1276"/>
      <c r="AE17" s="1276"/>
      <c r="AF17" s="1277"/>
      <c r="AG17" s="1277"/>
      <c r="AH17" s="1277"/>
      <c r="AI17" s="1277"/>
      <c r="AJ17" s="1277"/>
      <c r="AN17" s="227"/>
    </row>
    <row r="18" spans="2:41" ht="17.25" customHeight="1" x14ac:dyDescent="0.25">
      <c r="B18" s="1539"/>
      <c r="C18" s="256" t="str">
        <f>IF(B17=0,"","Nb de jrs")</f>
        <v>Nb de jrs</v>
      </c>
      <c r="D18" s="255">
        <f t="array" ref="D18:N18">TRANSPOSE(ANALYSE!J523:J533)</f>
        <v>0</v>
      </c>
      <c r="E18" s="257">
        <v>0</v>
      </c>
      <c r="F18" s="257">
        <v>0</v>
      </c>
      <c r="G18" s="257">
        <v>0</v>
      </c>
      <c r="H18" s="257">
        <v>0</v>
      </c>
      <c r="I18" s="257">
        <v>0</v>
      </c>
      <c r="J18" s="257">
        <v>0</v>
      </c>
      <c r="K18" s="257">
        <v>0</v>
      </c>
      <c r="L18" s="257">
        <v>0</v>
      </c>
      <c r="M18" s="257">
        <v>0</v>
      </c>
      <c r="N18" s="258">
        <v>0</v>
      </c>
      <c r="O18" s="255">
        <f t="array" ref="O18:Y18">TRANSPOSE(ANALYSE!J848:J858)</f>
        <v>0</v>
      </c>
      <c r="P18" s="257">
        <v>0</v>
      </c>
      <c r="Q18" s="257">
        <v>0</v>
      </c>
      <c r="R18" s="257">
        <v>0</v>
      </c>
      <c r="S18" s="257">
        <v>0</v>
      </c>
      <c r="T18" s="257">
        <v>0</v>
      </c>
      <c r="U18" s="257">
        <v>0</v>
      </c>
      <c r="V18" s="257">
        <v>0</v>
      </c>
      <c r="W18" s="257">
        <v>0</v>
      </c>
      <c r="X18" s="257">
        <v>0</v>
      </c>
      <c r="Y18" s="258">
        <v>0</v>
      </c>
      <c r="Z18" s="1422"/>
      <c r="AA18" s="1422"/>
      <c r="AD18" s="1276"/>
      <c r="AE18" s="1276"/>
      <c r="AF18" s="1277"/>
      <c r="AG18" s="1277"/>
      <c r="AH18" s="1277"/>
      <c r="AI18" s="1277"/>
      <c r="AJ18" s="1277"/>
      <c r="AN18" s="227"/>
    </row>
    <row r="19" spans="2:41" ht="17.25" customHeight="1" x14ac:dyDescent="0.4">
      <c r="B19" s="250" t="str">
        <f>'SITE 4'!H6</f>
        <v>SITE 4</v>
      </c>
      <c r="C19" s="259" t="str">
        <f>IF(B19=0,"","Capacité")</f>
        <v>Capacité</v>
      </c>
      <c r="D19" s="222">
        <f t="array" ref="D19:N19">TRANSPOSE(ANALYSE!I540:I550)</f>
        <v>0</v>
      </c>
      <c r="E19" s="221">
        <v>0</v>
      </c>
      <c r="F19" s="221">
        <v>0</v>
      </c>
      <c r="G19" s="221">
        <v>0</v>
      </c>
      <c r="H19" s="221">
        <v>0</v>
      </c>
      <c r="I19" s="221">
        <v>0</v>
      </c>
      <c r="J19" s="221">
        <v>0</v>
      </c>
      <c r="K19" s="221">
        <v>0</v>
      </c>
      <c r="L19" s="221">
        <v>0</v>
      </c>
      <c r="M19" s="221">
        <v>0</v>
      </c>
      <c r="N19" s="223">
        <v>0</v>
      </c>
      <c r="O19" s="222">
        <f t="array" ref="O19:Y19">TRANSPOSE(ANALYSE!I865:I875)</f>
        <v>0</v>
      </c>
      <c r="P19" s="221">
        <v>0</v>
      </c>
      <c r="Q19" s="221">
        <v>0</v>
      </c>
      <c r="R19" s="221">
        <v>0</v>
      </c>
      <c r="S19" s="221">
        <v>0</v>
      </c>
      <c r="T19" s="221">
        <v>0</v>
      </c>
      <c r="U19" s="221">
        <v>0</v>
      </c>
      <c r="V19" s="221">
        <v>0</v>
      </c>
      <c r="W19" s="221">
        <v>0</v>
      </c>
      <c r="X19" s="221">
        <v>0</v>
      </c>
      <c r="Y19" s="223">
        <v>0</v>
      </c>
      <c r="Z19" s="1423"/>
      <c r="AA19" s="1423"/>
      <c r="AC19" s="973"/>
      <c r="AD19" s="973"/>
      <c r="AE19" s="973"/>
      <c r="AI19" s="1277"/>
      <c r="AJ19" s="1277"/>
      <c r="AN19" s="227"/>
    </row>
    <row r="20" spans="2:41" ht="17.25" customHeight="1" x14ac:dyDescent="0.25">
      <c r="B20" s="1539"/>
      <c r="C20" s="261" t="str">
        <f>IF(B19=0,"","Nb de jrs")</f>
        <v>Nb de jrs</v>
      </c>
      <c r="D20" s="260">
        <f t="array" ref="D20:N20">TRANSPOSE(ANALYSE!J540:J550)</f>
        <v>0</v>
      </c>
      <c r="E20" s="262">
        <v>0</v>
      </c>
      <c r="F20" s="262">
        <v>0</v>
      </c>
      <c r="G20" s="262">
        <v>0</v>
      </c>
      <c r="H20" s="262">
        <v>0</v>
      </c>
      <c r="I20" s="262">
        <v>0</v>
      </c>
      <c r="J20" s="262">
        <v>0</v>
      </c>
      <c r="K20" s="262">
        <v>0</v>
      </c>
      <c r="L20" s="262">
        <v>0</v>
      </c>
      <c r="M20" s="262">
        <v>0</v>
      </c>
      <c r="N20" s="263">
        <v>0</v>
      </c>
      <c r="O20" s="260">
        <f t="array" ref="O20:Y20">TRANSPOSE(ANALYSE!J865:J875)</f>
        <v>0</v>
      </c>
      <c r="P20" s="262">
        <v>0</v>
      </c>
      <c r="Q20" s="262">
        <v>0</v>
      </c>
      <c r="R20" s="262">
        <v>0</v>
      </c>
      <c r="S20" s="262">
        <v>0</v>
      </c>
      <c r="T20" s="262">
        <v>0</v>
      </c>
      <c r="U20" s="262">
        <v>0</v>
      </c>
      <c r="V20" s="262">
        <v>0</v>
      </c>
      <c r="W20" s="262">
        <v>0</v>
      </c>
      <c r="X20" s="262">
        <v>0</v>
      </c>
      <c r="Y20" s="263">
        <v>0</v>
      </c>
      <c r="Z20" s="227"/>
      <c r="AA20" s="227"/>
      <c r="AC20" s="974"/>
      <c r="AD20" s="974"/>
      <c r="AE20" s="974"/>
      <c r="AI20" s="1277"/>
      <c r="AJ20" s="1277"/>
      <c r="AN20" s="227"/>
    </row>
    <row r="21" spans="2:41" ht="17.25" customHeight="1" x14ac:dyDescent="0.25">
      <c r="B21" s="250" t="str">
        <f>'SITE 5'!H6</f>
        <v>SITE 5</v>
      </c>
      <c r="C21" s="251" t="str">
        <f>IF(B21=0,"","Capacité")</f>
        <v>Capacité</v>
      </c>
      <c r="D21" s="252">
        <f t="array" ref="D21:N21">TRANSPOSE(ANALYSE!I557:I567)</f>
        <v>0</v>
      </c>
      <c r="E21" s="253">
        <v>0</v>
      </c>
      <c r="F21" s="253">
        <v>0</v>
      </c>
      <c r="G21" s="253">
        <v>0</v>
      </c>
      <c r="H21" s="253">
        <v>0</v>
      </c>
      <c r="I21" s="253">
        <v>0</v>
      </c>
      <c r="J21" s="253">
        <v>0</v>
      </c>
      <c r="K21" s="253">
        <v>0</v>
      </c>
      <c r="L21" s="253">
        <v>0</v>
      </c>
      <c r="M21" s="253">
        <v>0</v>
      </c>
      <c r="N21" s="254">
        <v>0</v>
      </c>
      <c r="O21" s="252">
        <f t="array" ref="O21:Y21">TRANSPOSE(ANALYSE!I882:I892)</f>
        <v>0</v>
      </c>
      <c r="P21" s="253">
        <v>0</v>
      </c>
      <c r="Q21" s="253">
        <v>0</v>
      </c>
      <c r="R21" s="253">
        <v>0</v>
      </c>
      <c r="S21" s="253">
        <v>0</v>
      </c>
      <c r="T21" s="253">
        <v>0</v>
      </c>
      <c r="U21" s="253">
        <v>0</v>
      </c>
      <c r="V21" s="253">
        <v>0</v>
      </c>
      <c r="W21" s="253">
        <v>0</v>
      </c>
      <c r="X21" s="253">
        <v>0</v>
      </c>
      <c r="Y21" s="254">
        <v>0</v>
      </c>
      <c r="Z21" s="1421"/>
      <c r="AA21" s="1421"/>
      <c r="AB21" s="2118"/>
      <c r="AC21" s="2118"/>
      <c r="AD21" s="975"/>
      <c r="AE21" s="975"/>
      <c r="AI21" s="1277"/>
      <c r="AJ21" s="1277"/>
      <c r="AN21" s="227"/>
    </row>
    <row r="22" spans="2:41" ht="17.25" customHeight="1" x14ac:dyDescent="0.25">
      <c r="B22" s="1539"/>
      <c r="C22" s="256" t="str">
        <f>IF(B21=0,"","Nb de jrs")</f>
        <v>Nb de jrs</v>
      </c>
      <c r="D22" s="255">
        <f t="array" ref="D22:N22">TRANSPOSE(ANALYSE!J557:J567)</f>
        <v>0</v>
      </c>
      <c r="E22" s="257">
        <v>0</v>
      </c>
      <c r="F22" s="257">
        <v>0</v>
      </c>
      <c r="G22" s="257">
        <v>0</v>
      </c>
      <c r="H22" s="257">
        <v>0</v>
      </c>
      <c r="I22" s="257">
        <v>0</v>
      </c>
      <c r="J22" s="257">
        <v>0</v>
      </c>
      <c r="K22" s="257">
        <v>0</v>
      </c>
      <c r="L22" s="257">
        <v>0</v>
      </c>
      <c r="M22" s="257">
        <v>0</v>
      </c>
      <c r="N22" s="258">
        <v>0</v>
      </c>
      <c r="O22" s="255">
        <f t="array" ref="O22:Y22">TRANSPOSE(ANALYSE!J882:J892)</f>
        <v>0</v>
      </c>
      <c r="P22" s="257">
        <v>0</v>
      </c>
      <c r="Q22" s="257">
        <v>0</v>
      </c>
      <c r="R22" s="257">
        <v>0</v>
      </c>
      <c r="S22" s="257">
        <v>0</v>
      </c>
      <c r="T22" s="257">
        <v>0</v>
      </c>
      <c r="U22" s="257">
        <v>0</v>
      </c>
      <c r="V22" s="257">
        <v>0</v>
      </c>
      <c r="W22" s="257">
        <v>0</v>
      </c>
      <c r="X22" s="257">
        <v>0</v>
      </c>
      <c r="Y22" s="258">
        <v>0</v>
      </c>
      <c r="Z22" s="1421"/>
      <c r="AA22" s="1421"/>
      <c r="AC22" s="2787" t="s">
        <v>519</v>
      </c>
      <c r="AD22" s="2788"/>
      <c r="AE22" s="2788"/>
      <c r="AF22" s="2788"/>
      <c r="AG22" s="2789"/>
      <c r="AH22" s="2192"/>
      <c r="AI22" s="2790" t="s">
        <v>517</v>
      </c>
      <c r="AJ22" s="2791"/>
      <c r="AK22" s="2792"/>
      <c r="AL22" s="1485"/>
      <c r="AM22" s="2784" t="s">
        <v>710</v>
      </c>
      <c r="AN22" s="2785"/>
      <c r="AO22" s="2786"/>
    </row>
    <row r="23" spans="2:41" ht="17.25" customHeight="1" x14ac:dyDescent="0.25">
      <c r="B23" s="250" t="str">
        <f>'SITE 6'!H6</f>
        <v>SITE 6</v>
      </c>
      <c r="C23" s="259" t="str">
        <f>IF(B23=0,"","Capacité")</f>
        <v>Capacité</v>
      </c>
      <c r="D23" s="222">
        <f t="array" ref="D23:N23">TRANSPOSE(ANALYSE!I574:I584)</f>
        <v>0</v>
      </c>
      <c r="E23" s="221">
        <v>0</v>
      </c>
      <c r="F23" s="221">
        <v>0</v>
      </c>
      <c r="G23" s="221">
        <v>0</v>
      </c>
      <c r="H23" s="221">
        <v>0</v>
      </c>
      <c r="I23" s="221">
        <v>0</v>
      </c>
      <c r="J23" s="221">
        <v>0</v>
      </c>
      <c r="K23" s="221">
        <v>0</v>
      </c>
      <c r="L23" s="221">
        <v>0</v>
      </c>
      <c r="M23" s="221">
        <v>0</v>
      </c>
      <c r="N23" s="223">
        <v>0</v>
      </c>
      <c r="O23" s="222">
        <f t="array" ref="O23:Y23">TRANSPOSE(ANALYSE!I899:I909)</f>
        <v>0</v>
      </c>
      <c r="P23" s="221">
        <v>0</v>
      </c>
      <c r="Q23" s="221">
        <v>0</v>
      </c>
      <c r="R23" s="221">
        <v>0</v>
      </c>
      <c r="S23" s="221">
        <v>0</v>
      </c>
      <c r="T23" s="221">
        <v>0</v>
      </c>
      <c r="U23" s="221">
        <v>0</v>
      </c>
      <c r="V23" s="221">
        <v>0</v>
      </c>
      <c r="W23" s="221">
        <v>0</v>
      </c>
      <c r="X23" s="221">
        <v>0</v>
      </c>
      <c r="Y23" s="223">
        <v>0</v>
      </c>
      <c r="Z23" s="1421"/>
      <c r="AA23" s="1472" t="s">
        <v>711</v>
      </c>
      <c r="AB23" s="1427" t="s">
        <v>19</v>
      </c>
      <c r="AC23" s="1427" t="s">
        <v>387</v>
      </c>
      <c r="AD23" s="1427" t="s">
        <v>1031</v>
      </c>
      <c r="AE23" s="1427" t="s">
        <v>543</v>
      </c>
      <c r="AF23" s="1427" t="s">
        <v>535</v>
      </c>
      <c r="AG23" s="1427" t="s">
        <v>1032</v>
      </c>
      <c r="AH23" s="1427" t="s">
        <v>1033</v>
      </c>
      <c r="AI23" s="1486" t="s">
        <v>704</v>
      </c>
      <c r="AJ23" s="1486" t="s">
        <v>705</v>
      </c>
      <c r="AK23" s="1486" t="s">
        <v>706</v>
      </c>
      <c r="AL23" s="1463"/>
      <c r="AM23" s="1464" t="s">
        <v>707</v>
      </c>
      <c r="AN23" s="1464" t="s">
        <v>708</v>
      </c>
      <c r="AO23" s="1465" t="s">
        <v>709</v>
      </c>
    </row>
    <row r="24" spans="2:41" ht="17.25" customHeight="1" x14ac:dyDescent="0.3">
      <c r="B24" s="1539"/>
      <c r="C24" s="261" t="str">
        <f>IF(B23=0,"","Nb de jrs")</f>
        <v>Nb de jrs</v>
      </c>
      <c r="D24" s="260">
        <f t="array" ref="D24:N24">TRANSPOSE(ANALYSE!J574:J584)</f>
        <v>0</v>
      </c>
      <c r="E24" s="262">
        <v>0</v>
      </c>
      <c r="F24" s="262">
        <v>0</v>
      </c>
      <c r="G24" s="262">
        <v>0</v>
      </c>
      <c r="H24" s="262">
        <v>0</v>
      </c>
      <c r="I24" s="262">
        <v>0</v>
      </c>
      <c r="J24" s="262">
        <v>0</v>
      </c>
      <c r="K24" s="262">
        <v>0</v>
      </c>
      <c r="L24" s="262">
        <v>0</v>
      </c>
      <c r="M24" s="262">
        <v>0</v>
      </c>
      <c r="N24" s="263">
        <v>0</v>
      </c>
      <c r="O24" s="260">
        <f t="array" ref="O24:Y24">TRANSPOSE(ANALYSE!J899:J909)</f>
        <v>0</v>
      </c>
      <c r="P24" s="262">
        <v>0</v>
      </c>
      <c r="Q24" s="262">
        <v>0</v>
      </c>
      <c r="R24" s="262">
        <v>0</v>
      </c>
      <c r="S24" s="262">
        <v>0</v>
      </c>
      <c r="T24" s="262">
        <v>0</v>
      </c>
      <c r="U24" s="262">
        <v>0</v>
      </c>
      <c r="V24" s="262">
        <v>0</v>
      </c>
      <c r="W24" s="262">
        <v>0</v>
      </c>
      <c r="X24" s="262">
        <v>0</v>
      </c>
      <c r="Y24" s="263">
        <v>0</v>
      </c>
      <c r="Z24" s="1421"/>
      <c r="AA24" s="1472" t="str">
        <f>$B$3</f>
        <v>ASSOCIATION</v>
      </c>
      <c r="AB24" s="1427" t="s">
        <v>254</v>
      </c>
      <c r="AC24" s="1427" t="s">
        <v>389</v>
      </c>
      <c r="AD24" s="1427" t="e">
        <f>ANALYSE!I787</f>
        <v>#DIV/0!</v>
      </c>
      <c r="AE24" s="1427">
        <f>ANALYSE!F778</f>
        <v>0</v>
      </c>
      <c r="AF24" s="1427">
        <f>D49</f>
        <v>0</v>
      </c>
      <c r="AG24" s="1428" t="e">
        <f t="shared" ref="AG24:AG32" si="0">AD24/AF24</f>
        <v>#DIV/0!</v>
      </c>
      <c r="AH24" s="1428" t="e">
        <f>AE24/AF24</f>
        <v>#DIV/0!</v>
      </c>
      <c r="AI24" s="1487">
        <f>ANALYSE!A777</f>
        <v>0</v>
      </c>
      <c r="AJ24" s="1487">
        <f>ANALYSE!B777</f>
        <v>0</v>
      </c>
      <c r="AK24" s="1488" t="e">
        <f>AI24/AJ24</f>
        <v>#DIV/0!</v>
      </c>
      <c r="AL24" s="1463"/>
      <c r="AM24" s="1466" t="e">
        <f>(AG24-AK24)/AK24</f>
        <v>#DIV/0!</v>
      </c>
      <c r="AN24" s="1467" t="e">
        <f>(AG24-AK24)*AF24</f>
        <v>#DIV/0!</v>
      </c>
      <c r="AO24" s="1468"/>
    </row>
    <row r="25" spans="2:41" ht="17.25" customHeight="1" x14ac:dyDescent="0.3">
      <c r="B25" s="250" t="str">
        <f>'SITE 7'!H6</f>
        <v>SITE 7</v>
      </c>
      <c r="C25" s="251" t="str">
        <f>IF(B25=0,"","Capacité")</f>
        <v>Capacité</v>
      </c>
      <c r="D25" s="252">
        <f t="array" ref="D25:N25">TRANSPOSE(ANALYSE!I591:I601)</f>
        <v>0</v>
      </c>
      <c r="E25" s="253">
        <v>0</v>
      </c>
      <c r="F25" s="253">
        <v>0</v>
      </c>
      <c r="G25" s="253">
        <v>0</v>
      </c>
      <c r="H25" s="253">
        <v>0</v>
      </c>
      <c r="I25" s="253">
        <v>0</v>
      </c>
      <c r="J25" s="253">
        <v>0</v>
      </c>
      <c r="K25" s="253">
        <v>0</v>
      </c>
      <c r="L25" s="253">
        <v>0</v>
      </c>
      <c r="M25" s="253">
        <v>0</v>
      </c>
      <c r="N25" s="254">
        <v>0</v>
      </c>
      <c r="O25" s="252">
        <f t="array" ref="O25:Y25">TRANSPOSE(ANALYSE!I916:I926)</f>
        <v>0</v>
      </c>
      <c r="P25" s="253">
        <v>0</v>
      </c>
      <c r="Q25" s="253">
        <v>0</v>
      </c>
      <c r="R25" s="253">
        <v>0</v>
      </c>
      <c r="S25" s="253">
        <v>0</v>
      </c>
      <c r="T25" s="253">
        <v>0</v>
      </c>
      <c r="U25" s="253">
        <v>0</v>
      </c>
      <c r="V25" s="253">
        <v>0</v>
      </c>
      <c r="W25" s="253">
        <v>0</v>
      </c>
      <c r="X25" s="253">
        <v>0</v>
      </c>
      <c r="Y25" s="254">
        <v>0</v>
      </c>
      <c r="Z25" s="1421"/>
      <c r="AA25" s="1472" t="str">
        <f t="shared" ref="AA25:AA36" si="1">$B$3</f>
        <v>ASSOCIATION</v>
      </c>
      <c r="AB25" s="1427" t="s">
        <v>254</v>
      </c>
      <c r="AC25" s="1427" t="s">
        <v>390</v>
      </c>
      <c r="AD25" s="1427" t="e">
        <f>ANALYSE!I1111</f>
        <v>#DIV/0!</v>
      </c>
      <c r="AE25" s="1427">
        <f>ANALYSE!F1102</f>
        <v>0</v>
      </c>
      <c r="AF25" s="1427">
        <f>O49</f>
        <v>0</v>
      </c>
      <c r="AG25" s="1428" t="e">
        <f t="shared" si="0"/>
        <v>#DIV/0!</v>
      </c>
      <c r="AH25" s="1428" t="e">
        <f t="shared" ref="AH25:AH32" si="2">AE25/AF25</f>
        <v>#DIV/0!</v>
      </c>
      <c r="AI25" s="1487">
        <f>'SYNTH ET COMM'!C8</f>
        <v>0</v>
      </c>
      <c r="AJ25" s="1487">
        <f>ANALYSE!B1101</f>
        <v>0</v>
      </c>
      <c r="AK25" s="1488" t="e">
        <f t="shared" ref="AK25:AK32" si="3">AI25/AJ25</f>
        <v>#DIV/0!</v>
      </c>
      <c r="AL25" s="1463"/>
      <c r="AM25" s="1466" t="e">
        <f t="shared" ref="AM25:AM32" si="4">(AG25-AK25)/AK25</f>
        <v>#DIV/0!</v>
      </c>
      <c r="AN25" s="1467" t="e">
        <f t="shared" ref="AN25:AN32" si="5">(AG25-AK25)*AF25</f>
        <v>#DIV/0!</v>
      </c>
      <c r="AO25" s="1468"/>
    </row>
    <row r="26" spans="2:41" ht="17.25" customHeight="1" x14ac:dyDescent="0.3">
      <c r="B26" s="1539"/>
      <c r="C26" s="256" t="str">
        <f>IF(B25=0,"","Nb de jrs")</f>
        <v>Nb de jrs</v>
      </c>
      <c r="D26" s="255">
        <f t="array" ref="D26:N26">TRANSPOSE(ANALYSE!J591:J601)</f>
        <v>0</v>
      </c>
      <c r="E26" s="257">
        <v>0</v>
      </c>
      <c r="F26" s="257">
        <v>0</v>
      </c>
      <c r="G26" s="257">
        <v>0</v>
      </c>
      <c r="H26" s="257">
        <v>0</v>
      </c>
      <c r="I26" s="257">
        <v>0</v>
      </c>
      <c r="J26" s="257">
        <v>0</v>
      </c>
      <c r="K26" s="257">
        <v>0</v>
      </c>
      <c r="L26" s="257">
        <v>0</v>
      </c>
      <c r="M26" s="257">
        <v>0</v>
      </c>
      <c r="N26" s="258">
        <v>0</v>
      </c>
      <c r="O26" s="255">
        <f t="array" ref="O26:Y26">TRANSPOSE(ANALYSE!J916:J926)</f>
        <v>0</v>
      </c>
      <c r="P26" s="257">
        <v>0</v>
      </c>
      <c r="Q26" s="257">
        <v>0</v>
      </c>
      <c r="R26" s="257">
        <v>0</v>
      </c>
      <c r="S26" s="257">
        <v>0</v>
      </c>
      <c r="T26" s="257">
        <v>0</v>
      </c>
      <c r="U26" s="257">
        <v>0</v>
      </c>
      <c r="V26" s="257">
        <v>0</v>
      </c>
      <c r="W26" s="257">
        <v>0</v>
      </c>
      <c r="X26" s="257">
        <v>0</v>
      </c>
      <c r="Y26" s="258">
        <v>0</v>
      </c>
      <c r="Z26" s="1421"/>
      <c r="AA26" s="1472" t="str">
        <f t="shared" si="1"/>
        <v>ASSOCIATION</v>
      </c>
      <c r="AB26" s="1473" t="s">
        <v>254</v>
      </c>
      <c r="AC26" s="1473" t="s">
        <v>391</v>
      </c>
      <c r="AD26" s="1473" t="e">
        <f>ROUND(AD24+AD25,0)</f>
        <v>#DIV/0!</v>
      </c>
      <c r="AE26" s="1473">
        <f>AE24+AE25</f>
        <v>0</v>
      </c>
      <c r="AF26" s="1473">
        <f>AF24+AF25</f>
        <v>0</v>
      </c>
      <c r="AG26" s="1428" t="e">
        <f t="shared" si="0"/>
        <v>#DIV/0!</v>
      </c>
      <c r="AH26" s="1428" t="e">
        <f t="shared" si="2"/>
        <v>#DIV/0!</v>
      </c>
      <c r="AI26" s="1489">
        <f>'SYNTH ET COMM'!C9</f>
        <v>0</v>
      </c>
      <c r="AJ26" s="1489">
        <f>AJ24+AJ25</f>
        <v>0</v>
      </c>
      <c r="AK26" s="1490" t="e">
        <f t="shared" si="3"/>
        <v>#DIV/0!</v>
      </c>
      <c r="AL26" s="1469"/>
      <c r="AM26" s="1470" t="e">
        <f t="shared" si="4"/>
        <v>#DIV/0!</v>
      </c>
      <c r="AN26" s="1471" t="e">
        <f t="shared" si="5"/>
        <v>#DIV/0!</v>
      </c>
      <c r="AO26" s="1474"/>
    </row>
    <row r="27" spans="2:41" ht="17.25" customHeight="1" x14ac:dyDescent="0.3">
      <c r="B27" s="250" t="str">
        <f>'SITE 8'!H6</f>
        <v>SITE 8</v>
      </c>
      <c r="C27" s="259" t="str">
        <f>IF(B27=0,"","Capacité")</f>
        <v>Capacité</v>
      </c>
      <c r="D27" s="222">
        <f t="array" ref="D27:N27">TRANSPOSE(ANALYSE!I608:I618)</f>
        <v>0</v>
      </c>
      <c r="E27" s="221">
        <v>0</v>
      </c>
      <c r="F27" s="221">
        <v>0</v>
      </c>
      <c r="G27" s="221">
        <v>0</v>
      </c>
      <c r="H27" s="221">
        <v>0</v>
      </c>
      <c r="I27" s="221">
        <v>0</v>
      </c>
      <c r="J27" s="221">
        <v>0</v>
      </c>
      <c r="K27" s="221">
        <v>0</v>
      </c>
      <c r="L27" s="221">
        <v>0</v>
      </c>
      <c r="M27" s="221">
        <v>0</v>
      </c>
      <c r="N27" s="223">
        <v>0</v>
      </c>
      <c r="O27" s="222">
        <f t="array" ref="O27:Y27">TRANSPOSE(ANALYSE!I933:I943)</f>
        <v>0</v>
      </c>
      <c r="P27" s="221">
        <v>0</v>
      </c>
      <c r="Q27" s="221">
        <v>0</v>
      </c>
      <c r="R27" s="221">
        <v>0</v>
      </c>
      <c r="S27" s="221">
        <v>0</v>
      </c>
      <c r="T27" s="221">
        <v>0</v>
      </c>
      <c r="U27" s="221">
        <v>0</v>
      </c>
      <c r="V27" s="221">
        <v>0</v>
      </c>
      <c r="W27" s="221">
        <v>0</v>
      </c>
      <c r="X27" s="221">
        <v>0</v>
      </c>
      <c r="Y27" s="223">
        <v>0</v>
      </c>
      <c r="Z27" s="1421"/>
      <c r="AA27" s="1472" t="str">
        <f t="shared" si="1"/>
        <v>ASSOCIATION</v>
      </c>
      <c r="AB27" s="1427" t="s">
        <v>392</v>
      </c>
      <c r="AC27" s="1427" t="s">
        <v>389</v>
      </c>
      <c r="AD27" s="1427" t="e">
        <f>ANALYSE!I1306</f>
        <v>#DIV/0!</v>
      </c>
      <c r="AE27" s="1427">
        <f>ANALYSE!F1297</f>
        <v>0</v>
      </c>
      <c r="AF27" s="1427">
        <f>C77</f>
        <v>0</v>
      </c>
      <c r="AG27" s="1428" t="e">
        <f t="shared" si="0"/>
        <v>#DIV/0!</v>
      </c>
      <c r="AH27" s="1428" t="e">
        <f t="shared" si="2"/>
        <v>#DIV/0!</v>
      </c>
      <c r="AI27" s="1487">
        <f>'SYNTH ET COMM'!C10</f>
        <v>0</v>
      </c>
      <c r="AJ27" s="1487">
        <f>ANALYSE!B1296</f>
        <v>0</v>
      </c>
      <c r="AK27" s="1488" t="e">
        <f t="shared" si="3"/>
        <v>#DIV/0!</v>
      </c>
      <c r="AL27" s="1463"/>
      <c r="AM27" s="1466" t="e">
        <f t="shared" si="4"/>
        <v>#DIV/0!</v>
      </c>
      <c r="AN27" s="1467" t="e">
        <f t="shared" si="5"/>
        <v>#DIV/0!</v>
      </c>
      <c r="AO27" s="1468"/>
    </row>
    <row r="28" spans="2:41" ht="17.25" customHeight="1" x14ac:dyDescent="0.3">
      <c r="B28" s="1539"/>
      <c r="C28" s="261" t="str">
        <f>IF(B27=0,"","Nb de jrs")</f>
        <v>Nb de jrs</v>
      </c>
      <c r="D28" s="260">
        <f t="array" ref="D28:N28">TRANSPOSE(ANALYSE!J608:J618)</f>
        <v>0</v>
      </c>
      <c r="E28" s="262">
        <v>0</v>
      </c>
      <c r="F28" s="262">
        <v>0</v>
      </c>
      <c r="G28" s="262">
        <v>0</v>
      </c>
      <c r="H28" s="262">
        <v>0</v>
      </c>
      <c r="I28" s="262">
        <v>0</v>
      </c>
      <c r="J28" s="262">
        <v>0</v>
      </c>
      <c r="K28" s="262">
        <v>0</v>
      </c>
      <c r="L28" s="262">
        <v>0</v>
      </c>
      <c r="M28" s="262">
        <v>0</v>
      </c>
      <c r="N28" s="263">
        <v>0</v>
      </c>
      <c r="O28" s="260">
        <f t="array" ref="O28:Y28">TRANSPOSE(ANALYSE!J933:J943)</f>
        <v>0</v>
      </c>
      <c r="P28" s="262">
        <v>0</v>
      </c>
      <c r="Q28" s="262">
        <v>0</v>
      </c>
      <c r="R28" s="262">
        <v>0</v>
      </c>
      <c r="S28" s="262">
        <v>0</v>
      </c>
      <c r="T28" s="262">
        <v>0</v>
      </c>
      <c r="U28" s="262">
        <v>0</v>
      </c>
      <c r="V28" s="262">
        <v>0</v>
      </c>
      <c r="W28" s="262">
        <v>0</v>
      </c>
      <c r="X28" s="262">
        <v>0</v>
      </c>
      <c r="Y28" s="263">
        <v>0</v>
      </c>
      <c r="Z28" s="1421"/>
      <c r="AA28" s="1472" t="str">
        <f t="shared" si="1"/>
        <v>ASSOCIATION</v>
      </c>
      <c r="AB28" s="1427" t="s">
        <v>392</v>
      </c>
      <c r="AC28" s="1427" t="s">
        <v>390</v>
      </c>
      <c r="AD28" s="1427" t="e">
        <f>ANALYSE!I1540</f>
        <v>#DIV/0!</v>
      </c>
      <c r="AE28" s="1427">
        <f>ANALYSE!F1531</f>
        <v>0</v>
      </c>
      <c r="AF28" s="1427">
        <f>E77</f>
        <v>0</v>
      </c>
      <c r="AG28" s="1428" t="e">
        <f t="shared" si="0"/>
        <v>#DIV/0!</v>
      </c>
      <c r="AH28" s="1428" t="e">
        <f t="shared" si="2"/>
        <v>#DIV/0!</v>
      </c>
      <c r="AI28" s="1487">
        <f>'SYNTH ET COMM'!C11</f>
        <v>0</v>
      </c>
      <c r="AJ28" s="1487">
        <f>ANALYSE!B1530</f>
        <v>0</v>
      </c>
      <c r="AK28" s="1488" t="e">
        <f t="shared" si="3"/>
        <v>#DIV/0!</v>
      </c>
      <c r="AL28" s="1463"/>
      <c r="AM28" s="1466" t="e">
        <f t="shared" si="4"/>
        <v>#DIV/0!</v>
      </c>
      <c r="AN28" s="1467" t="e">
        <f t="shared" si="5"/>
        <v>#DIV/0!</v>
      </c>
      <c r="AO28" s="1468"/>
    </row>
    <row r="29" spans="2:41" ht="17.25" customHeight="1" x14ac:dyDescent="0.3">
      <c r="B29" s="250" t="str">
        <f>'SITE 9'!H6</f>
        <v>SITE 9</v>
      </c>
      <c r="C29" s="251" t="str">
        <f>IF(B29=0,"","Capacité")</f>
        <v>Capacité</v>
      </c>
      <c r="D29" s="252">
        <f t="array" ref="D29:N29">TRANSPOSE(ANALYSE!I625:I635)</f>
        <v>0</v>
      </c>
      <c r="E29" s="253">
        <v>0</v>
      </c>
      <c r="F29" s="253">
        <v>0</v>
      </c>
      <c r="G29" s="253">
        <v>0</v>
      </c>
      <c r="H29" s="253">
        <v>0</v>
      </c>
      <c r="I29" s="253">
        <v>0</v>
      </c>
      <c r="J29" s="253">
        <v>0</v>
      </c>
      <c r="K29" s="253">
        <v>0</v>
      </c>
      <c r="L29" s="253">
        <v>0</v>
      </c>
      <c r="M29" s="253">
        <v>0</v>
      </c>
      <c r="N29" s="254">
        <v>0</v>
      </c>
      <c r="O29" s="252">
        <f t="array" ref="O29:Y29">TRANSPOSE(ANALYSE!I950:I960)</f>
        <v>0</v>
      </c>
      <c r="P29" s="253">
        <v>0</v>
      </c>
      <c r="Q29" s="253">
        <v>0</v>
      </c>
      <c r="R29" s="253">
        <v>0</v>
      </c>
      <c r="S29" s="253">
        <v>0</v>
      </c>
      <c r="T29" s="253">
        <v>0</v>
      </c>
      <c r="U29" s="253">
        <v>0</v>
      </c>
      <c r="V29" s="253">
        <v>0</v>
      </c>
      <c r="W29" s="253">
        <v>0</v>
      </c>
      <c r="X29" s="253">
        <v>0</v>
      </c>
      <c r="Y29" s="254">
        <v>0</v>
      </c>
      <c r="Z29" s="1421"/>
      <c r="AA29" s="1472" t="str">
        <f t="shared" si="1"/>
        <v>ASSOCIATION</v>
      </c>
      <c r="AB29" s="1473" t="s">
        <v>392</v>
      </c>
      <c r="AC29" s="1473" t="s">
        <v>391</v>
      </c>
      <c r="AD29" s="1473" t="e">
        <f>ROUND(AD27+AD28,0)</f>
        <v>#DIV/0!</v>
      </c>
      <c r="AE29" s="1473">
        <f>AE27+AE28</f>
        <v>0</v>
      </c>
      <c r="AF29" s="1473">
        <f>AF27+AF28</f>
        <v>0</v>
      </c>
      <c r="AG29" s="1428" t="e">
        <f t="shared" si="0"/>
        <v>#DIV/0!</v>
      </c>
      <c r="AH29" s="1428" t="e">
        <f t="shared" si="2"/>
        <v>#DIV/0!</v>
      </c>
      <c r="AI29" s="1489">
        <f>'SYNTH ET COMM'!C12</f>
        <v>0</v>
      </c>
      <c r="AJ29" s="1489">
        <f>AJ27+AJ28</f>
        <v>0</v>
      </c>
      <c r="AK29" s="1490" t="e">
        <f t="shared" si="3"/>
        <v>#DIV/0!</v>
      </c>
      <c r="AL29" s="1469"/>
      <c r="AM29" s="1470" t="e">
        <f t="shared" si="4"/>
        <v>#DIV/0!</v>
      </c>
      <c r="AN29" s="1471" t="e">
        <f t="shared" si="5"/>
        <v>#DIV/0!</v>
      </c>
      <c r="AO29" s="1474"/>
    </row>
    <row r="30" spans="2:41" ht="17.25" customHeight="1" x14ac:dyDescent="0.3">
      <c r="B30" s="1539"/>
      <c r="C30" s="256" t="str">
        <f>IF(B29=0,"","Nb de jrs")</f>
        <v>Nb de jrs</v>
      </c>
      <c r="D30" s="255">
        <f t="array" ref="D30:N30">TRANSPOSE(ANALYSE!J625:J635)</f>
        <v>0</v>
      </c>
      <c r="E30" s="257">
        <v>0</v>
      </c>
      <c r="F30" s="257">
        <v>0</v>
      </c>
      <c r="G30" s="257">
        <v>0</v>
      </c>
      <c r="H30" s="257">
        <v>0</v>
      </c>
      <c r="I30" s="257">
        <v>0</v>
      </c>
      <c r="J30" s="257">
        <v>0</v>
      </c>
      <c r="K30" s="257">
        <v>0</v>
      </c>
      <c r="L30" s="257">
        <v>0</v>
      </c>
      <c r="M30" s="257">
        <v>0</v>
      </c>
      <c r="N30" s="258">
        <v>0</v>
      </c>
      <c r="O30" s="255">
        <f t="array" ref="O30:Y30">TRANSPOSE(ANALYSE!J950:J960)</f>
        <v>0</v>
      </c>
      <c r="P30" s="257">
        <v>0</v>
      </c>
      <c r="Q30" s="257">
        <v>0</v>
      </c>
      <c r="R30" s="257">
        <v>0</v>
      </c>
      <c r="S30" s="257">
        <v>0</v>
      </c>
      <c r="T30" s="257">
        <v>0</v>
      </c>
      <c r="U30" s="257">
        <v>0</v>
      </c>
      <c r="V30" s="257">
        <v>0</v>
      </c>
      <c r="W30" s="257">
        <v>0</v>
      </c>
      <c r="X30" s="257">
        <v>0</v>
      </c>
      <c r="Y30" s="258">
        <v>0</v>
      </c>
      <c r="Z30" s="1421"/>
      <c r="AA30" s="1472" t="str">
        <f t="shared" si="1"/>
        <v>ASSOCIATION</v>
      </c>
      <c r="AB30" s="1473" t="s">
        <v>454</v>
      </c>
      <c r="AC30" s="1473" t="s">
        <v>389</v>
      </c>
      <c r="AD30" s="1473" t="e">
        <f>ANALYSE!I144</f>
        <v>#DIV/0!</v>
      </c>
      <c r="AE30" s="1473">
        <f>ANALYSE!F135</f>
        <v>0</v>
      </c>
      <c r="AF30" s="1473">
        <f>I77</f>
        <v>0</v>
      </c>
      <c r="AG30" s="1428" t="e">
        <f t="shared" si="0"/>
        <v>#DIV/0!</v>
      </c>
      <c r="AH30" s="1428" t="e">
        <f t="shared" si="2"/>
        <v>#DIV/0!</v>
      </c>
      <c r="AI30" s="1489">
        <f>'SYNTH ET COMM'!C8</f>
        <v>0</v>
      </c>
      <c r="AJ30" s="1489">
        <f>ANALYSE!B134</f>
        <v>0</v>
      </c>
      <c r="AK30" s="1490" t="e">
        <f t="shared" si="3"/>
        <v>#DIV/0!</v>
      </c>
      <c r="AL30" s="1469"/>
      <c r="AM30" s="1470" t="e">
        <f t="shared" si="4"/>
        <v>#DIV/0!</v>
      </c>
      <c r="AN30" s="1471" t="e">
        <f t="shared" si="5"/>
        <v>#DIV/0!</v>
      </c>
      <c r="AO30" s="1474"/>
    </row>
    <row r="31" spans="2:41" ht="17.25" customHeight="1" x14ac:dyDescent="0.3">
      <c r="B31" s="250" t="str">
        <f>'SITE 10'!$H$6</f>
        <v>SITE 10</v>
      </c>
      <c r="C31" s="259" t="str">
        <f>IF(B31=0,"","Capacité")</f>
        <v>Capacité</v>
      </c>
      <c r="D31" s="222">
        <f t="array" ref="D31:N31">TRANSPOSE(ANALYSE!I642:I652)</f>
        <v>0</v>
      </c>
      <c r="E31" s="221">
        <v>0</v>
      </c>
      <c r="F31" s="221">
        <v>0</v>
      </c>
      <c r="G31" s="221">
        <v>0</v>
      </c>
      <c r="H31" s="221">
        <v>0</v>
      </c>
      <c r="I31" s="221">
        <v>0</v>
      </c>
      <c r="J31" s="221">
        <v>0</v>
      </c>
      <c r="K31" s="221">
        <v>0</v>
      </c>
      <c r="L31" s="221">
        <v>0</v>
      </c>
      <c r="M31" s="221">
        <v>0</v>
      </c>
      <c r="N31" s="223">
        <v>0</v>
      </c>
      <c r="O31" s="222">
        <f t="array" ref="O31:Y31">TRANSPOSE(ANALYSE!I967:I977)</f>
        <v>0</v>
      </c>
      <c r="P31" s="221">
        <v>0</v>
      </c>
      <c r="Q31" s="221">
        <v>0</v>
      </c>
      <c r="R31" s="221">
        <v>0</v>
      </c>
      <c r="S31" s="221">
        <v>0</v>
      </c>
      <c r="T31" s="221">
        <v>0</v>
      </c>
      <c r="U31" s="221">
        <v>0</v>
      </c>
      <c r="V31" s="221">
        <v>0</v>
      </c>
      <c r="W31" s="221">
        <v>0</v>
      </c>
      <c r="X31" s="221">
        <v>0</v>
      </c>
      <c r="Y31" s="223">
        <v>0</v>
      </c>
      <c r="Z31" s="1421"/>
      <c r="AA31" s="1472" t="str">
        <f t="shared" si="1"/>
        <v>ASSOCIATION</v>
      </c>
      <c r="AB31" s="1473" t="s">
        <v>454</v>
      </c>
      <c r="AC31" s="1473" t="s">
        <v>390</v>
      </c>
      <c r="AD31" s="1473" t="e">
        <f>ANALYSE!I1705</f>
        <v>#DIV/0!</v>
      </c>
      <c r="AE31" s="1473">
        <f>ANALYSE!F1696</f>
        <v>0</v>
      </c>
      <c r="AF31" s="1473">
        <f>N77</f>
        <v>0</v>
      </c>
      <c r="AG31" s="1428" t="e">
        <f t="shared" si="0"/>
        <v>#DIV/0!</v>
      </c>
      <c r="AH31" s="1428" t="e">
        <f t="shared" si="2"/>
        <v>#DIV/0!</v>
      </c>
      <c r="AI31" s="1489">
        <f>ANALYSE!A1695</f>
        <v>0</v>
      </c>
      <c r="AJ31" s="1489">
        <f>ANALYSE!B1695</f>
        <v>0</v>
      </c>
      <c r="AK31" s="1490" t="e">
        <f t="shared" si="3"/>
        <v>#DIV/0!</v>
      </c>
      <c r="AL31" s="1469"/>
      <c r="AM31" s="1470" t="e">
        <f t="shared" si="4"/>
        <v>#DIV/0!</v>
      </c>
      <c r="AN31" s="1471" t="e">
        <f t="shared" si="5"/>
        <v>#DIV/0!</v>
      </c>
      <c r="AO31" s="1474"/>
    </row>
    <row r="32" spans="2:41" ht="17.25" customHeight="1" x14ac:dyDescent="0.3">
      <c r="B32" s="1539"/>
      <c r="C32" s="261" t="str">
        <f>IF(B31=0,"","Nb de jrs")</f>
        <v>Nb de jrs</v>
      </c>
      <c r="D32" s="260">
        <f t="array" ref="D32:N32">TRANSPOSE(ANALYSE!J642:J652)</f>
        <v>0</v>
      </c>
      <c r="E32" s="262">
        <v>0</v>
      </c>
      <c r="F32" s="262">
        <v>0</v>
      </c>
      <c r="G32" s="262">
        <v>0</v>
      </c>
      <c r="H32" s="262">
        <v>0</v>
      </c>
      <c r="I32" s="262">
        <v>0</v>
      </c>
      <c r="J32" s="262">
        <v>0</v>
      </c>
      <c r="K32" s="262">
        <v>0</v>
      </c>
      <c r="L32" s="262">
        <v>0</v>
      </c>
      <c r="M32" s="262">
        <v>0</v>
      </c>
      <c r="N32" s="263">
        <v>0</v>
      </c>
      <c r="O32" s="260">
        <f t="array" ref="O32:Y32">TRANSPOSE(ANALYSE!J967:J977)</f>
        <v>0</v>
      </c>
      <c r="P32" s="262">
        <v>0</v>
      </c>
      <c r="Q32" s="262">
        <v>0</v>
      </c>
      <c r="R32" s="262">
        <v>0</v>
      </c>
      <c r="S32" s="262">
        <v>0</v>
      </c>
      <c r="T32" s="262">
        <v>0</v>
      </c>
      <c r="U32" s="262">
        <v>0</v>
      </c>
      <c r="V32" s="262">
        <v>0</v>
      </c>
      <c r="W32" s="262">
        <v>0</v>
      </c>
      <c r="X32" s="262">
        <v>0</v>
      </c>
      <c r="Y32" s="263">
        <v>0</v>
      </c>
      <c r="Z32" s="1421"/>
      <c r="AA32" s="1472" t="str">
        <f t="shared" si="1"/>
        <v>ASSOCIATION</v>
      </c>
      <c r="AB32" s="1427" t="s">
        <v>454</v>
      </c>
      <c r="AC32" s="1427" t="s">
        <v>391</v>
      </c>
      <c r="AD32" s="1427" t="e">
        <f>ROUND(AD30+AD31,0)</f>
        <v>#DIV/0!</v>
      </c>
      <c r="AE32" s="1427"/>
      <c r="AF32" s="1427">
        <f>AF30+AF31</f>
        <v>0</v>
      </c>
      <c r="AG32" s="1428" t="e">
        <f t="shared" si="0"/>
        <v>#DIV/0!</v>
      </c>
      <c r="AH32" s="1428" t="e">
        <f t="shared" si="2"/>
        <v>#DIV/0!</v>
      </c>
      <c r="AI32" s="1487">
        <f>AI30+AI31</f>
        <v>0</v>
      </c>
      <c r="AJ32" s="1487">
        <f>AJ30+AJ31</f>
        <v>0</v>
      </c>
      <c r="AK32" s="1488" t="e">
        <f t="shared" si="3"/>
        <v>#DIV/0!</v>
      </c>
      <c r="AL32" s="1463"/>
      <c r="AM32" s="1466" t="e">
        <f t="shared" si="4"/>
        <v>#DIV/0!</v>
      </c>
      <c r="AN32" s="1467" t="e">
        <f t="shared" si="5"/>
        <v>#DIV/0!</v>
      </c>
      <c r="AO32" s="1468"/>
    </row>
    <row r="33" spans="1:54" ht="17.25" customHeight="1" x14ac:dyDescent="0.25">
      <c r="B33" s="250" t="str">
        <f>'SITE 11'!$H$6</f>
        <v>SITE 11</v>
      </c>
      <c r="C33" s="259" t="str">
        <f>IF(B33=0,"","Capacité")</f>
        <v>Capacité</v>
      </c>
      <c r="D33" s="222">
        <f t="array" ref="D33:N33">TRANSPOSE(ANALYSE!I659:I669)</f>
        <v>0</v>
      </c>
      <c r="E33" s="221">
        <v>0</v>
      </c>
      <c r="F33" s="221">
        <v>0</v>
      </c>
      <c r="G33" s="221">
        <v>0</v>
      </c>
      <c r="H33" s="221">
        <v>0</v>
      </c>
      <c r="I33" s="221">
        <v>0</v>
      </c>
      <c r="J33" s="221">
        <v>0</v>
      </c>
      <c r="K33" s="221">
        <v>0</v>
      </c>
      <c r="L33" s="221">
        <v>0</v>
      </c>
      <c r="M33" s="221">
        <v>0</v>
      </c>
      <c r="N33" s="223">
        <v>0</v>
      </c>
      <c r="O33" s="222">
        <f t="array" ref="O33:Y33">TRANSPOSE(ANALYSE!I984:I994)</f>
        <v>0</v>
      </c>
      <c r="P33" s="221">
        <v>0</v>
      </c>
      <c r="Q33" s="221">
        <v>0</v>
      </c>
      <c r="R33" s="221">
        <v>0</v>
      </c>
      <c r="S33" s="221">
        <v>0</v>
      </c>
      <c r="T33" s="221">
        <v>0</v>
      </c>
      <c r="U33" s="221">
        <v>0</v>
      </c>
      <c r="V33" s="221">
        <v>0</v>
      </c>
      <c r="W33" s="221">
        <v>0</v>
      </c>
      <c r="X33" s="221">
        <v>0</v>
      </c>
      <c r="Y33" s="223">
        <v>0</v>
      </c>
      <c r="Z33" s="1421"/>
      <c r="AA33" s="1472" t="str">
        <f t="shared" si="1"/>
        <v>ASSOCIATION</v>
      </c>
      <c r="AB33" s="1473" t="s">
        <v>505</v>
      </c>
      <c r="AC33" s="1473"/>
      <c r="AD33" s="1473"/>
      <c r="AE33" s="1473">
        <f>'SYNTH ET COMM'!K17</f>
        <v>0</v>
      </c>
      <c r="AF33" s="1473"/>
      <c r="AG33" s="1473"/>
      <c r="AH33" s="1473"/>
      <c r="AI33" s="1489">
        <f>'SYNTH ET COMM'!C17</f>
        <v>0</v>
      </c>
      <c r="AJ33" s="1489"/>
      <c r="AK33" s="1491"/>
      <c r="AL33" s="1469"/>
      <c r="AM33" s="1474"/>
      <c r="AN33" s="1475"/>
      <c r="AO33" s="1474"/>
    </row>
    <row r="34" spans="1:54" ht="17.25" customHeight="1" x14ac:dyDescent="0.25">
      <c r="B34" s="1539"/>
      <c r="C34" s="261" t="str">
        <f>IF(B33=0,"","Nb de jrs")</f>
        <v>Nb de jrs</v>
      </c>
      <c r="D34" s="260">
        <f t="array" ref="D34:N34">TRANSPOSE(ANALYSE!J659:J669)</f>
        <v>0</v>
      </c>
      <c r="E34" s="262">
        <v>0</v>
      </c>
      <c r="F34" s="262">
        <v>0</v>
      </c>
      <c r="G34" s="262">
        <v>0</v>
      </c>
      <c r="H34" s="262">
        <v>0</v>
      </c>
      <c r="I34" s="262">
        <v>0</v>
      </c>
      <c r="J34" s="262">
        <v>0</v>
      </c>
      <c r="K34" s="262">
        <v>0</v>
      </c>
      <c r="L34" s="262">
        <v>0</v>
      </c>
      <c r="M34" s="262">
        <v>0</v>
      </c>
      <c r="N34" s="263">
        <v>0</v>
      </c>
      <c r="O34" s="260">
        <f t="array" ref="O34:Y34">TRANSPOSE(ANALYSE!J984:J994)</f>
        <v>0</v>
      </c>
      <c r="P34" s="262">
        <v>0</v>
      </c>
      <c r="Q34" s="262">
        <v>0</v>
      </c>
      <c r="R34" s="262">
        <v>0</v>
      </c>
      <c r="S34" s="262">
        <v>0</v>
      </c>
      <c r="T34" s="262">
        <v>0</v>
      </c>
      <c r="U34" s="262">
        <v>0</v>
      </c>
      <c r="V34" s="262">
        <v>0</v>
      </c>
      <c r="W34" s="262">
        <v>0</v>
      </c>
      <c r="X34" s="262">
        <v>0</v>
      </c>
      <c r="Y34" s="263">
        <v>0</v>
      </c>
      <c r="Z34" s="1421"/>
      <c r="AA34" s="1472" t="str">
        <f t="shared" si="1"/>
        <v>ASSOCIATION</v>
      </c>
      <c r="AB34" s="1473" t="s">
        <v>533</v>
      </c>
      <c r="AC34" s="1473"/>
      <c r="AD34" s="1473">
        <f>'CONV ADO'!V53</f>
        <v>0</v>
      </c>
      <c r="AE34" s="1473">
        <f>ANALYSE!F1787+ANALYSE!F1842+ANALYSE!F1890</f>
        <v>0</v>
      </c>
      <c r="AF34" s="1473"/>
      <c r="AG34" s="1473"/>
      <c r="AH34" s="1473"/>
      <c r="AI34" s="1489">
        <f>'SYNTH ET COMM'!C21</f>
        <v>0</v>
      </c>
      <c r="AJ34" s="1489"/>
      <c r="AK34" s="1491"/>
      <c r="AL34" s="1469"/>
      <c r="AM34" s="1474"/>
      <c r="AN34" s="1476"/>
      <c r="AO34" s="1474"/>
    </row>
    <row r="35" spans="1:54" ht="17.25" customHeight="1" x14ac:dyDescent="0.25">
      <c r="B35" s="250" t="str">
        <f>'SITE 12'!$H$6</f>
        <v>SITE 12</v>
      </c>
      <c r="C35" s="259" t="str">
        <f>IF(B35=0,"","Capacité")</f>
        <v>Capacité</v>
      </c>
      <c r="D35" s="222">
        <f t="array" ref="D35:N35">TRANSPOSE(ANALYSE!I676:I686)</f>
        <v>0</v>
      </c>
      <c r="E35" s="221">
        <v>0</v>
      </c>
      <c r="F35" s="221">
        <v>0</v>
      </c>
      <c r="G35" s="221">
        <v>0</v>
      </c>
      <c r="H35" s="221">
        <v>0</v>
      </c>
      <c r="I35" s="221">
        <v>0</v>
      </c>
      <c r="J35" s="221">
        <v>0</v>
      </c>
      <c r="K35" s="221">
        <v>0</v>
      </c>
      <c r="L35" s="221">
        <v>0</v>
      </c>
      <c r="M35" s="221">
        <v>0</v>
      </c>
      <c r="N35" s="223">
        <v>0</v>
      </c>
      <c r="O35" s="222">
        <f t="array" ref="O35:Y35">TRANSPOSE(ANALYSE!I1001:I1011)</f>
        <v>0</v>
      </c>
      <c r="P35" s="221">
        <v>0</v>
      </c>
      <c r="Q35" s="221">
        <v>0</v>
      </c>
      <c r="R35" s="221">
        <v>0</v>
      </c>
      <c r="S35" s="221">
        <v>0</v>
      </c>
      <c r="T35" s="221">
        <v>0</v>
      </c>
      <c r="U35" s="221">
        <v>0</v>
      </c>
      <c r="V35" s="221">
        <v>0</v>
      </c>
      <c r="W35" s="221">
        <v>0</v>
      </c>
      <c r="X35" s="221">
        <v>0</v>
      </c>
      <c r="Y35" s="223">
        <v>0</v>
      </c>
      <c r="Z35" s="1421"/>
      <c r="AA35" s="1472" t="str">
        <f t="shared" si="1"/>
        <v>ASSOCIATION</v>
      </c>
      <c r="AB35" s="1473" t="s">
        <v>534</v>
      </c>
      <c r="AC35" s="1473"/>
      <c r="AD35" s="1473"/>
      <c r="AE35" s="1473"/>
      <c r="AF35" s="1473"/>
      <c r="AG35" s="1473"/>
      <c r="AH35" s="2193"/>
      <c r="AI35" s="1492">
        <f>'SYNTH ET COMM'!C6</f>
        <v>0</v>
      </c>
      <c r="AJ35" s="1492"/>
      <c r="AK35" s="1493"/>
      <c r="AL35" s="1469"/>
      <c r="AM35" s="1477"/>
      <c r="AN35" s="1478"/>
      <c r="AO35" s="1477"/>
    </row>
    <row r="36" spans="1:54" ht="17.25" customHeight="1" x14ac:dyDescent="0.25">
      <c r="B36" s="1539"/>
      <c r="C36" s="261" t="str">
        <f>IF(B35=0,"","Nb de jrs")</f>
        <v>Nb de jrs</v>
      </c>
      <c r="D36" s="260">
        <f t="array" ref="D36:N36">TRANSPOSE(ANALYSE!J676:J686)</f>
        <v>0</v>
      </c>
      <c r="E36" s="262">
        <v>0</v>
      </c>
      <c r="F36" s="262">
        <v>0</v>
      </c>
      <c r="G36" s="262">
        <v>0</v>
      </c>
      <c r="H36" s="262">
        <v>0</v>
      </c>
      <c r="I36" s="262">
        <v>0</v>
      </c>
      <c r="J36" s="262">
        <v>0</v>
      </c>
      <c r="K36" s="262">
        <v>0</v>
      </c>
      <c r="L36" s="262">
        <v>0</v>
      </c>
      <c r="M36" s="262">
        <v>0</v>
      </c>
      <c r="N36" s="263">
        <v>0</v>
      </c>
      <c r="O36" s="260">
        <f t="array" ref="O36:Y36">TRANSPOSE(ANALYSE!J1001:J1011)</f>
        <v>0</v>
      </c>
      <c r="P36" s="262">
        <v>0</v>
      </c>
      <c r="Q36" s="262">
        <v>0</v>
      </c>
      <c r="R36" s="262">
        <v>0</v>
      </c>
      <c r="S36" s="262">
        <v>0</v>
      </c>
      <c r="T36" s="262">
        <v>0</v>
      </c>
      <c r="U36" s="262">
        <v>0</v>
      </c>
      <c r="V36" s="262">
        <v>0</v>
      </c>
      <c r="W36" s="262">
        <v>0</v>
      </c>
      <c r="X36" s="262">
        <v>0</v>
      </c>
      <c r="Y36" s="263">
        <v>0</v>
      </c>
      <c r="Z36" s="1421"/>
      <c r="AA36" s="1472" t="str">
        <f t="shared" si="1"/>
        <v>ASSOCIATION</v>
      </c>
      <c r="AB36" s="1479" t="s">
        <v>165</v>
      </c>
      <c r="AC36" s="1480"/>
      <c r="AD36" s="1481" t="e">
        <f>AD26+AD29+AD30+AD31+AD33+AD34</f>
        <v>#DIV/0!</v>
      </c>
      <c r="AE36" s="2197">
        <f>AE26+AE29+AE30+AE31+AE33+AE34</f>
        <v>0</v>
      </c>
      <c r="AF36" s="1481"/>
      <c r="AG36" s="1481"/>
      <c r="AH36" s="1481"/>
      <c r="AI36" s="1487">
        <f>AI26+AI29+AI30+AI31+AI33+AI34</f>
        <v>0</v>
      </c>
      <c r="AJ36" s="1487">
        <f>AJ26+AJ29+AJ30+AJ31+AJ33+AJ34</f>
        <v>0</v>
      </c>
      <c r="AK36" s="1494"/>
      <c r="AL36" s="1482"/>
      <c r="AM36" s="1483"/>
      <c r="AN36" s="1484"/>
      <c r="AO36" s="1484" t="e">
        <f>(AD36-AI6)/AI36</f>
        <v>#DIV/0!</v>
      </c>
    </row>
    <row r="37" spans="1:54" ht="17.25" customHeight="1" x14ac:dyDescent="0.25">
      <c r="B37" s="250" t="str">
        <f>'SITE 13'!$H$6</f>
        <v>SITE 13</v>
      </c>
      <c r="C37" s="259" t="str">
        <f>IF(B37=0,"","Capacité")</f>
        <v>Capacité</v>
      </c>
      <c r="D37" s="222">
        <f t="array" ref="D37:N37">TRANSPOSE(ANALYSE!I693:I703)</f>
        <v>0</v>
      </c>
      <c r="E37" s="221">
        <v>0</v>
      </c>
      <c r="F37" s="221">
        <v>0</v>
      </c>
      <c r="G37" s="221">
        <v>0</v>
      </c>
      <c r="H37" s="221">
        <v>0</v>
      </c>
      <c r="I37" s="221">
        <v>0</v>
      </c>
      <c r="J37" s="221">
        <v>0</v>
      </c>
      <c r="K37" s="221">
        <v>0</v>
      </c>
      <c r="L37" s="221">
        <v>0</v>
      </c>
      <c r="M37" s="221">
        <v>0</v>
      </c>
      <c r="N37" s="223">
        <v>0</v>
      </c>
      <c r="O37" s="222">
        <f t="array" ref="O37:Y37">TRANSPOSE(ANALYSE!I1018:I1028)</f>
        <v>0</v>
      </c>
      <c r="P37" s="221">
        <v>0</v>
      </c>
      <c r="Q37" s="221">
        <v>0</v>
      </c>
      <c r="R37" s="221">
        <v>0</v>
      </c>
      <c r="S37" s="221">
        <v>0</v>
      </c>
      <c r="T37" s="221">
        <v>0</v>
      </c>
      <c r="U37" s="221">
        <v>0</v>
      </c>
      <c r="V37" s="221">
        <v>0</v>
      </c>
      <c r="W37" s="221">
        <v>0</v>
      </c>
      <c r="X37" s="221">
        <v>0</v>
      </c>
      <c r="Y37" s="223">
        <v>0</v>
      </c>
      <c r="Z37" s="1421"/>
      <c r="AA37" s="1421"/>
      <c r="AD37" s="1276"/>
      <c r="AE37" s="1276"/>
      <c r="AF37" s="1277"/>
      <c r="AG37" s="1277"/>
      <c r="AH37" s="1277"/>
      <c r="AI37" s="1277"/>
      <c r="AJ37" s="1277"/>
      <c r="AN37" s="227"/>
    </row>
    <row r="38" spans="1:54" ht="17.25" customHeight="1" x14ac:dyDescent="0.25">
      <c r="B38" s="1539"/>
      <c r="C38" s="261" t="str">
        <f>IF(B37=0,"","Nb de jrs")</f>
        <v>Nb de jrs</v>
      </c>
      <c r="D38" s="260">
        <f t="array" ref="D38:N38">TRANSPOSE(ANALYSE!J693:J703)</f>
        <v>0</v>
      </c>
      <c r="E38" s="262">
        <v>0</v>
      </c>
      <c r="F38" s="262">
        <v>0</v>
      </c>
      <c r="G38" s="262">
        <v>0</v>
      </c>
      <c r="H38" s="262">
        <v>0</v>
      </c>
      <c r="I38" s="262">
        <v>0</v>
      </c>
      <c r="J38" s="262">
        <v>0</v>
      </c>
      <c r="K38" s="262">
        <v>0</v>
      </c>
      <c r="L38" s="262">
        <v>0</v>
      </c>
      <c r="M38" s="262">
        <v>0</v>
      </c>
      <c r="N38" s="263">
        <v>0</v>
      </c>
      <c r="O38" s="260">
        <f t="array" ref="O38:Y38">TRANSPOSE(ANALYSE!J1018:J1028)</f>
        <v>0</v>
      </c>
      <c r="P38" s="262">
        <v>0</v>
      </c>
      <c r="Q38" s="262">
        <v>0</v>
      </c>
      <c r="R38" s="262">
        <v>0</v>
      </c>
      <c r="S38" s="262">
        <v>0</v>
      </c>
      <c r="T38" s="262">
        <v>0</v>
      </c>
      <c r="U38" s="262">
        <v>0</v>
      </c>
      <c r="V38" s="262">
        <v>0</v>
      </c>
      <c r="W38" s="262">
        <v>0</v>
      </c>
      <c r="X38" s="262">
        <v>0</v>
      </c>
      <c r="Y38" s="263">
        <v>0</v>
      </c>
      <c r="Z38" s="1421"/>
      <c r="AA38" s="1421"/>
      <c r="AD38" s="1276"/>
      <c r="AE38" s="1276"/>
      <c r="AF38" s="1277"/>
      <c r="AG38" s="1277"/>
      <c r="AH38" s="1277"/>
      <c r="AI38" s="1277"/>
      <c r="AJ38" s="1277"/>
      <c r="AN38" s="227"/>
    </row>
    <row r="39" spans="1:54" ht="17.25" customHeight="1" x14ac:dyDescent="0.25">
      <c r="B39" s="250" t="str">
        <f>'SITE 14'!$H$6</f>
        <v>SITE 14</v>
      </c>
      <c r="C39" s="259" t="str">
        <f>IF(B39=0,"","Capacité")</f>
        <v>Capacité</v>
      </c>
      <c r="D39" s="222">
        <f t="array" ref="D39:N39">TRANSPOSE(ANALYSE!I710:I720)</f>
        <v>0</v>
      </c>
      <c r="E39" s="221">
        <v>0</v>
      </c>
      <c r="F39" s="221">
        <v>0</v>
      </c>
      <c r="G39" s="221">
        <v>0</v>
      </c>
      <c r="H39" s="221">
        <v>0</v>
      </c>
      <c r="I39" s="221">
        <v>0</v>
      </c>
      <c r="J39" s="221">
        <v>0</v>
      </c>
      <c r="K39" s="221">
        <v>0</v>
      </c>
      <c r="L39" s="221">
        <v>0</v>
      </c>
      <c r="M39" s="221">
        <v>0</v>
      </c>
      <c r="N39" s="223">
        <v>0</v>
      </c>
      <c r="O39" s="222">
        <f t="array" ref="O39:Y39">TRANSPOSE(ANALYSE!I1035:I1045)</f>
        <v>0</v>
      </c>
      <c r="P39" s="221">
        <v>0</v>
      </c>
      <c r="Q39" s="221">
        <v>0</v>
      </c>
      <c r="R39" s="221">
        <v>0</v>
      </c>
      <c r="S39" s="221">
        <v>0</v>
      </c>
      <c r="T39" s="221">
        <v>0</v>
      </c>
      <c r="U39" s="221">
        <v>0</v>
      </c>
      <c r="V39" s="221">
        <v>0</v>
      </c>
      <c r="W39" s="221">
        <v>0</v>
      </c>
      <c r="X39" s="221">
        <v>0</v>
      </c>
      <c r="Y39" s="223">
        <v>0</v>
      </c>
      <c r="Z39" s="1421"/>
      <c r="AA39" s="1421"/>
      <c r="AD39" s="1276"/>
      <c r="AE39" s="1276"/>
      <c r="AF39" s="1277"/>
      <c r="AG39" s="1277"/>
      <c r="AH39" s="1277"/>
      <c r="AI39" s="1277"/>
      <c r="AJ39" s="1277"/>
      <c r="AN39" s="227"/>
    </row>
    <row r="40" spans="1:54" ht="17.25" customHeight="1" x14ac:dyDescent="0.25">
      <c r="B40" s="1539"/>
      <c r="C40" s="261" t="str">
        <f>IF(B39=0,"","Nb de jrs")</f>
        <v>Nb de jrs</v>
      </c>
      <c r="D40" s="260">
        <f t="array" ref="D40:N40">TRANSPOSE(ANALYSE!J710:J720)</f>
        <v>0</v>
      </c>
      <c r="E40" s="262">
        <v>0</v>
      </c>
      <c r="F40" s="262">
        <v>0</v>
      </c>
      <c r="G40" s="262">
        <v>0</v>
      </c>
      <c r="H40" s="262">
        <v>0</v>
      </c>
      <c r="I40" s="262">
        <v>0</v>
      </c>
      <c r="J40" s="262">
        <v>0</v>
      </c>
      <c r="K40" s="262">
        <v>0</v>
      </c>
      <c r="L40" s="262">
        <v>0</v>
      </c>
      <c r="M40" s="262">
        <v>0</v>
      </c>
      <c r="N40" s="263">
        <v>0</v>
      </c>
      <c r="O40" s="260">
        <f t="array" ref="O40:Y40">TRANSPOSE(ANALYSE!J1035:J1045)</f>
        <v>0</v>
      </c>
      <c r="P40" s="262">
        <v>0</v>
      </c>
      <c r="Q40" s="262">
        <v>0</v>
      </c>
      <c r="R40" s="262">
        <v>0</v>
      </c>
      <c r="S40" s="262">
        <v>0</v>
      </c>
      <c r="T40" s="262">
        <v>0</v>
      </c>
      <c r="U40" s="262">
        <v>0</v>
      </c>
      <c r="V40" s="262">
        <v>0</v>
      </c>
      <c r="W40" s="262">
        <v>0</v>
      </c>
      <c r="X40" s="262">
        <v>0</v>
      </c>
      <c r="Y40" s="263">
        <v>0</v>
      </c>
      <c r="Z40" s="1421"/>
      <c r="AA40" s="1421"/>
      <c r="AD40" s="1276"/>
      <c r="AE40" s="1276"/>
      <c r="AF40" s="1277"/>
      <c r="AG40" s="1277"/>
      <c r="AH40" s="1277"/>
      <c r="AI40" s="1277"/>
      <c r="AJ40" s="1277"/>
      <c r="AN40" s="227"/>
    </row>
    <row r="41" spans="1:54" ht="17.25" customHeight="1" x14ac:dyDescent="0.25">
      <c r="B41" s="250" t="str">
        <f>'SITE 15'!$H$6</f>
        <v>SITE 15</v>
      </c>
      <c r="C41" s="259" t="str">
        <f>IF(B41=0,"","Capacité")</f>
        <v>Capacité</v>
      </c>
      <c r="D41" s="222">
        <f t="array" ref="D41:N41">TRANSPOSE(ANALYSE!I727:I737)</f>
        <v>0</v>
      </c>
      <c r="E41" s="221">
        <v>0</v>
      </c>
      <c r="F41" s="221">
        <v>0</v>
      </c>
      <c r="G41" s="221">
        <v>0</v>
      </c>
      <c r="H41" s="221">
        <v>0</v>
      </c>
      <c r="I41" s="221">
        <v>0</v>
      </c>
      <c r="J41" s="221">
        <v>0</v>
      </c>
      <c r="K41" s="221">
        <v>0</v>
      </c>
      <c r="L41" s="221">
        <v>0</v>
      </c>
      <c r="M41" s="221">
        <v>0</v>
      </c>
      <c r="N41" s="223">
        <v>0</v>
      </c>
      <c r="O41" s="222">
        <f t="array" ref="O41:Y41">TRANSPOSE(ANALYSE!I1052:I1062)</f>
        <v>0</v>
      </c>
      <c r="P41" s="221">
        <v>0</v>
      </c>
      <c r="Q41" s="221">
        <v>0</v>
      </c>
      <c r="R41" s="221">
        <v>0</v>
      </c>
      <c r="S41" s="221">
        <v>0</v>
      </c>
      <c r="T41" s="221">
        <v>0</v>
      </c>
      <c r="U41" s="221">
        <v>0</v>
      </c>
      <c r="V41" s="221">
        <v>0</v>
      </c>
      <c r="W41" s="221">
        <v>0</v>
      </c>
      <c r="X41" s="221">
        <v>0</v>
      </c>
      <c r="Y41" s="223">
        <v>0</v>
      </c>
      <c r="Z41" s="1421"/>
      <c r="AA41" s="1421"/>
      <c r="AD41" s="1276"/>
      <c r="AE41" s="1276"/>
      <c r="AF41" s="1277"/>
      <c r="AG41" s="1277"/>
      <c r="AH41" s="1277"/>
      <c r="AI41" s="1277"/>
      <c r="AJ41" s="1277"/>
      <c r="AN41" s="227"/>
    </row>
    <row r="42" spans="1:54" ht="17.25" customHeight="1" x14ac:dyDescent="0.25">
      <c r="B42" s="1539"/>
      <c r="C42" s="261" t="str">
        <f>IF(B41=0,"","Nb de jrs")</f>
        <v>Nb de jrs</v>
      </c>
      <c r="D42" s="260">
        <f t="array" ref="D42:N42">TRANSPOSE(ANALYSE!J727:J737)</f>
        <v>0</v>
      </c>
      <c r="E42" s="262">
        <v>0</v>
      </c>
      <c r="F42" s="262">
        <v>0</v>
      </c>
      <c r="G42" s="262">
        <v>0</v>
      </c>
      <c r="H42" s="262">
        <v>0</v>
      </c>
      <c r="I42" s="262">
        <v>0</v>
      </c>
      <c r="J42" s="262">
        <v>0</v>
      </c>
      <c r="K42" s="262">
        <v>0</v>
      </c>
      <c r="L42" s="262">
        <v>0</v>
      </c>
      <c r="M42" s="262">
        <v>0</v>
      </c>
      <c r="N42" s="263">
        <v>0</v>
      </c>
      <c r="O42" s="260">
        <f t="array" ref="O42:Y42">TRANSPOSE(ANALYSE!J1052:J1062)</f>
        <v>0</v>
      </c>
      <c r="P42" s="262">
        <v>0</v>
      </c>
      <c r="Q42" s="262">
        <v>0</v>
      </c>
      <c r="R42" s="262">
        <v>0</v>
      </c>
      <c r="S42" s="262">
        <v>0</v>
      </c>
      <c r="T42" s="262">
        <v>0</v>
      </c>
      <c r="U42" s="262">
        <v>0</v>
      </c>
      <c r="V42" s="262">
        <v>0</v>
      </c>
      <c r="W42" s="262">
        <v>0</v>
      </c>
      <c r="X42" s="262">
        <v>0</v>
      </c>
      <c r="Y42" s="263">
        <v>0</v>
      </c>
      <c r="Z42" s="1421"/>
      <c r="AA42" s="1421"/>
      <c r="AD42" s="1276"/>
      <c r="AE42" s="1276"/>
      <c r="AF42" s="1277"/>
      <c r="AG42" s="1277"/>
      <c r="AH42" s="1277"/>
      <c r="AI42" s="1277"/>
      <c r="AJ42" s="1277"/>
      <c r="AN42" s="227"/>
    </row>
    <row r="43" spans="1:54" s="849" customFormat="1" ht="15" x14ac:dyDescent="0.25">
      <c r="B43" s="847" t="s">
        <v>379</v>
      </c>
      <c r="C43" s="848"/>
      <c r="D43" s="979">
        <f t="shared" ref="D43:Y43" si="6">D31+D29+D27+D25+D23+D33+D35+D37+D39+D41+D21+D19+D17+D15+D13</f>
        <v>0</v>
      </c>
      <c r="E43" s="980">
        <f t="shared" si="6"/>
        <v>0</v>
      </c>
      <c r="F43" s="980">
        <f t="shared" si="6"/>
        <v>0</v>
      </c>
      <c r="G43" s="980">
        <f t="shared" si="6"/>
        <v>0</v>
      </c>
      <c r="H43" s="980">
        <f t="shared" si="6"/>
        <v>0</v>
      </c>
      <c r="I43" s="980">
        <f t="shared" si="6"/>
        <v>0</v>
      </c>
      <c r="J43" s="980">
        <f t="shared" si="6"/>
        <v>0</v>
      </c>
      <c r="K43" s="980">
        <f t="shared" si="6"/>
        <v>0</v>
      </c>
      <c r="L43" s="980">
        <f t="shared" si="6"/>
        <v>0</v>
      </c>
      <c r="M43" s="980">
        <f t="shared" si="6"/>
        <v>0</v>
      </c>
      <c r="N43" s="981">
        <f t="shared" si="6"/>
        <v>0</v>
      </c>
      <c r="O43" s="979">
        <f t="shared" si="6"/>
        <v>0</v>
      </c>
      <c r="P43" s="980">
        <f t="shared" si="6"/>
        <v>0</v>
      </c>
      <c r="Q43" s="980">
        <f t="shared" si="6"/>
        <v>0</v>
      </c>
      <c r="R43" s="980">
        <f t="shared" si="6"/>
        <v>0</v>
      </c>
      <c r="S43" s="980">
        <f t="shared" si="6"/>
        <v>0</v>
      </c>
      <c r="T43" s="980">
        <f t="shared" si="6"/>
        <v>0</v>
      </c>
      <c r="U43" s="980">
        <f t="shared" si="6"/>
        <v>0</v>
      </c>
      <c r="V43" s="980">
        <f t="shared" si="6"/>
        <v>0</v>
      </c>
      <c r="W43" s="980">
        <f t="shared" si="6"/>
        <v>0</v>
      </c>
      <c r="X43" s="980">
        <f t="shared" si="6"/>
        <v>0</v>
      </c>
      <c r="Y43" s="981">
        <f t="shared" si="6"/>
        <v>0</v>
      </c>
      <c r="Z43" s="980"/>
      <c r="AA43" s="980"/>
      <c r="AC43" s="850"/>
      <c r="AD43" s="1276"/>
      <c r="AE43" s="1276"/>
      <c r="AF43" s="1277"/>
      <c r="AG43" s="1277"/>
      <c r="AH43" s="1277"/>
      <c r="AI43" s="1277"/>
      <c r="AJ43" s="1277"/>
      <c r="AK43" s="228"/>
      <c r="AL43" s="228"/>
      <c r="AM43" s="228"/>
      <c r="AN43" s="227"/>
      <c r="AO43" s="228"/>
      <c r="AP43" s="228"/>
      <c r="AQ43" s="228"/>
      <c r="AR43" s="228"/>
      <c r="AS43" s="228"/>
      <c r="AT43" s="228"/>
      <c r="AU43" s="228"/>
      <c r="AV43" s="228"/>
      <c r="AW43" s="228"/>
      <c r="AX43" s="228"/>
      <c r="AY43" s="228"/>
      <c r="AZ43" s="228"/>
      <c r="BA43" s="228"/>
      <c r="BB43" s="228"/>
    </row>
    <row r="44" spans="1:54" s="849" customFormat="1" ht="15" x14ac:dyDescent="0.3">
      <c r="A44" s="976" t="s">
        <v>601</v>
      </c>
      <c r="B44" s="2122" t="s">
        <v>1011</v>
      </c>
      <c r="C44" s="848"/>
      <c r="D44" s="982"/>
      <c r="E44" s="983"/>
      <c r="F44" s="983"/>
      <c r="G44" s="983"/>
      <c r="H44" s="983"/>
      <c r="I44" s="983"/>
      <c r="J44" s="983"/>
      <c r="K44" s="983"/>
      <c r="L44" s="983"/>
      <c r="M44" s="983"/>
      <c r="N44" s="984"/>
      <c r="O44" s="982"/>
      <c r="P44" s="983"/>
      <c r="Q44" s="983"/>
      <c r="R44" s="983"/>
      <c r="S44" s="983"/>
      <c r="T44" s="983"/>
      <c r="U44" s="983"/>
      <c r="V44" s="983"/>
      <c r="W44" s="983"/>
      <c r="X44" s="983"/>
      <c r="Y44" s="984"/>
      <c r="Z44" s="980"/>
      <c r="AA44" s="980"/>
      <c r="AC44" s="850"/>
      <c r="AD44" s="1276"/>
      <c r="AE44" s="1276"/>
      <c r="AF44" s="1277"/>
      <c r="AG44" s="1277"/>
      <c r="AH44" s="1277"/>
      <c r="AI44" s="1277"/>
      <c r="AJ44" s="1277"/>
      <c r="AK44" s="228"/>
      <c r="AL44" s="228"/>
      <c r="AM44" s="228"/>
      <c r="AN44" s="227"/>
      <c r="AO44" s="228"/>
      <c r="AP44" s="228"/>
      <c r="AQ44" s="228"/>
      <c r="AR44" s="228"/>
      <c r="AS44" s="228"/>
      <c r="AT44" s="228"/>
      <c r="AU44" s="228"/>
      <c r="AV44" s="228"/>
      <c r="AW44" s="228"/>
      <c r="AX44" s="228"/>
      <c r="AY44" s="228"/>
      <c r="AZ44" s="228"/>
      <c r="BA44" s="228"/>
      <c r="BB44" s="228"/>
    </row>
    <row r="45" spans="1:54" s="849" customFormat="1" ht="16.5" customHeight="1" x14ac:dyDescent="0.3">
      <c r="A45" s="976" t="s">
        <v>601</v>
      </c>
      <c r="B45" s="2119" t="s">
        <v>1012</v>
      </c>
      <c r="C45" s="848"/>
      <c r="D45" s="982"/>
      <c r="E45" s="983"/>
      <c r="F45" s="983"/>
      <c r="G45" s="983"/>
      <c r="H45" s="983"/>
      <c r="I45" s="983"/>
      <c r="J45" s="983"/>
      <c r="K45" s="983"/>
      <c r="L45" s="983"/>
      <c r="M45" s="983"/>
      <c r="N45" s="984"/>
      <c r="O45" s="982"/>
      <c r="P45" s="983"/>
      <c r="Q45" s="983"/>
      <c r="R45" s="983"/>
      <c r="S45" s="983"/>
      <c r="T45" s="983"/>
      <c r="U45" s="983"/>
      <c r="V45" s="983"/>
      <c r="W45" s="983"/>
      <c r="X45" s="983"/>
      <c r="Y45" s="984"/>
      <c r="Z45" s="980"/>
      <c r="AA45" s="980"/>
      <c r="AC45" s="850"/>
      <c r="AD45" s="1276"/>
      <c r="AE45" s="1276"/>
      <c r="AF45" s="1277"/>
      <c r="AG45" s="1277"/>
      <c r="AH45" s="1277"/>
      <c r="AI45" s="1277"/>
      <c r="AJ45" s="1277"/>
      <c r="AK45" s="228"/>
      <c r="AL45" s="228"/>
      <c r="AM45" s="228"/>
      <c r="AN45" s="227"/>
      <c r="AO45" s="228"/>
      <c r="AP45" s="228"/>
      <c r="AQ45" s="228"/>
      <c r="AR45" s="228"/>
      <c r="AS45" s="228"/>
      <c r="AT45" s="228"/>
      <c r="AU45" s="228"/>
      <c r="AV45" s="228"/>
      <c r="AW45" s="228"/>
      <c r="AX45" s="228"/>
      <c r="AY45" s="228"/>
      <c r="AZ45" s="228"/>
      <c r="BA45" s="228"/>
      <c r="BB45" s="228"/>
    </row>
    <row r="46" spans="1:54" s="849" customFormat="1" ht="15" x14ac:dyDescent="0.3">
      <c r="A46" s="976" t="s">
        <v>601</v>
      </c>
      <c r="B46" s="306" t="s">
        <v>372</v>
      </c>
      <c r="C46" s="848"/>
      <c r="D46" s="982">
        <f t="shared" ref="D46:Y46" si="7">(D13*D14+D15*D16+D17*D18+D19*D20+D21*D22+D23*D24+D25*D26+D27*D28+D29*D30+D31*D32+D33*D34+D35*D36+D37*D38+D39*D40+D41*D42)*10</f>
        <v>0</v>
      </c>
      <c r="E46" s="983">
        <f t="shared" si="7"/>
        <v>0</v>
      </c>
      <c r="F46" s="983">
        <f t="shared" si="7"/>
        <v>0</v>
      </c>
      <c r="G46" s="983">
        <f t="shared" si="7"/>
        <v>0</v>
      </c>
      <c r="H46" s="983">
        <f t="shared" si="7"/>
        <v>0</v>
      </c>
      <c r="I46" s="983">
        <f t="shared" si="7"/>
        <v>0</v>
      </c>
      <c r="J46" s="983">
        <f t="shared" si="7"/>
        <v>0</v>
      </c>
      <c r="K46" s="983">
        <f t="shared" si="7"/>
        <v>0</v>
      </c>
      <c r="L46" s="983">
        <f t="shared" si="7"/>
        <v>0</v>
      </c>
      <c r="M46" s="983">
        <f t="shared" si="7"/>
        <v>0</v>
      </c>
      <c r="N46" s="984">
        <f t="shared" si="7"/>
        <v>0</v>
      </c>
      <c r="O46" s="982">
        <f t="shared" si="7"/>
        <v>0</v>
      </c>
      <c r="P46" s="983">
        <f t="shared" si="7"/>
        <v>0</v>
      </c>
      <c r="Q46" s="983">
        <f t="shared" si="7"/>
        <v>0</v>
      </c>
      <c r="R46" s="983">
        <f t="shared" si="7"/>
        <v>0</v>
      </c>
      <c r="S46" s="983">
        <f t="shared" si="7"/>
        <v>0</v>
      </c>
      <c r="T46" s="983">
        <f t="shared" si="7"/>
        <v>0</v>
      </c>
      <c r="U46" s="983">
        <f t="shared" si="7"/>
        <v>0</v>
      </c>
      <c r="V46" s="983">
        <f t="shared" si="7"/>
        <v>0</v>
      </c>
      <c r="W46" s="983">
        <f t="shared" si="7"/>
        <v>0</v>
      </c>
      <c r="X46" s="983">
        <f t="shared" si="7"/>
        <v>0</v>
      </c>
      <c r="Y46" s="984">
        <f t="shared" si="7"/>
        <v>0</v>
      </c>
      <c r="Z46" s="980"/>
      <c r="AA46" s="980"/>
      <c r="AC46" s="850"/>
      <c r="AD46" s="1276"/>
      <c r="AE46" s="1276"/>
      <c r="AF46" s="1277"/>
      <c r="AG46" s="1277"/>
      <c r="AH46" s="1277"/>
      <c r="AI46" s="1277"/>
      <c r="AJ46" s="1277"/>
      <c r="AK46" s="228"/>
      <c r="AL46" s="228"/>
      <c r="AM46" s="228"/>
      <c r="AN46" s="227"/>
      <c r="AO46" s="228"/>
      <c r="AP46" s="228"/>
      <c r="AQ46" s="228"/>
      <c r="AR46" s="228"/>
      <c r="AS46" s="228"/>
      <c r="AT46" s="228"/>
      <c r="AU46" s="228"/>
      <c r="AV46" s="228"/>
      <c r="AW46" s="228"/>
      <c r="AX46" s="228"/>
      <c r="AY46" s="228"/>
      <c r="AZ46" s="228"/>
      <c r="BA46" s="228"/>
      <c r="BB46" s="228"/>
    </row>
    <row r="47" spans="1:54" s="849" customFormat="1" ht="15" x14ac:dyDescent="0.3">
      <c r="A47" s="976" t="s">
        <v>601</v>
      </c>
      <c r="B47" s="977" t="s">
        <v>513</v>
      </c>
      <c r="C47" s="978"/>
      <c r="D47" s="2763">
        <f>SUM(D46:K46)</f>
        <v>0</v>
      </c>
      <c r="E47" s="2764"/>
      <c r="F47" s="2764"/>
      <c r="G47" s="2764"/>
      <c r="H47" s="2764"/>
      <c r="I47" s="2764"/>
      <c r="J47" s="2764"/>
      <c r="K47" s="2765"/>
      <c r="L47" s="2763">
        <f>SUM(L46:N46)</f>
        <v>0</v>
      </c>
      <c r="M47" s="2764"/>
      <c r="N47" s="2764"/>
      <c r="O47" s="2763">
        <f>SUM(O46:V46)</f>
        <v>0</v>
      </c>
      <c r="P47" s="2764"/>
      <c r="Q47" s="2764"/>
      <c r="R47" s="2764"/>
      <c r="S47" s="2764"/>
      <c r="T47" s="2764"/>
      <c r="U47" s="2764"/>
      <c r="V47" s="2765"/>
      <c r="W47" s="2766">
        <f>SUM(W46:Y46)</f>
        <v>0</v>
      </c>
      <c r="X47" s="2767"/>
      <c r="Y47" s="2768"/>
      <c r="Z47" s="1424"/>
      <c r="AA47" s="1424"/>
      <c r="AC47" s="850"/>
      <c r="AD47" s="1276"/>
      <c r="AE47" s="1276"/>
      <c r="AF47" s="1277"/>
      <c r="AG47" s="1277"/>
      <c r="AH47" s="1277"/>
      <c r="AI47" s="1277"/>
      <c r="AJ47" s="1277"/>
      <c r="AK47" s="228"/>
      <c r="AL47" s="228"/>
      <c r="AM47" s="228"/>
      <c r="AN47" s="227"/>
      <c r="AO47" s="228"/>
      <c r="AP47" s="228"/>
      <c r="AQ47" s="228"/>
      <c r="AR47" s="228"/>
      <c r="AS47" s="228"/>
      <c r="AT47" s="228"/>
      <c r="AU47" s="228"/>
      <c r="AV47" s="228"/>
      <c r="AW47" s="228"/>
      <c r="AX47" s="228"/>
      <c r="AY47" s="228"/>
      <c r="AZ47" s="228"/>
      <c r="BA47" s="228"/>
      <c r="BB47" s="228"/>
    </row>
    <row r="48" spans="1:54" ht="15.75" customHeight="1" x14ac:dyDescent="0.25">
      <c r="B48" s="305" t="s">
        <v>372</v>
      </c>
      <c r="C48" s="220"/>
      <c r="D48" s="2757">
        <f>SUM(ANALYSE!L744:L751)</f>
        <v>0</v>
      </c>
      <c r="E48" s="2758"/>
      <c r="F48" s="2758"/>
      <c r="G48" s="2758"/>
      <c r="H48" s="2758"/>
      <c r="I48" s="2758"/>
      <c r="J48" s="2758"/>
      <c r="K48" s="2759"/>
      <c r="L48" s="2757">
        <f>SUM(ANALYSE!L752:L754)</f>
        <v>0</v>
      </c>
      <c r="M48" s="2758"/>
      <c r="N48" s="2759"/>
      <c r="O48" s="2757">
        <f>SUM(ANALYSE!L1069:L1076)</f>
        <v>0</v>
      </c>
      <c r="P48" s="2758"/>
      <c r="Q48" s="2758"/>
      <c r="R48" s="2758"/>
      <c r="S48" s="2758"/>
      <c r="T48" s="2758"/>
      <c r="U48" s="2758"/>
      <c r="V48" s="2759"/>
      <c r="W48" s="2757">
        <f>SUM(ANALYSE!L1077:L1079)</f>
        <v>0</v>
      </c>
      <c r="X48" s="2758"/>
      <c r="Y48" s="2759"/>
      <c r="Z48" s="1423"/>
      <c r="AA48" s="1423"/>
      <c r="AD48" s="1278"/>
      <c r="AE48" s="1278"/>
      <c r="AF48" s="1277"/>
      <c r="AG48" s="1277"/>
      <c r="AH48" s="1277"/>
      <c r="AI48" s="1277"/>
      <c r="AJ48" s="1277"/>
      <c r="AN48" s="227"/>
    </row>
    <row r="49" spans="1:212" ht="15.75" customHeight="1" x14ac:dyDescent="0.25">
      <c r="B49" s="306" t="s">
        <v>368</v>
      </c>
      <c r="C49" s="226"/>
      <c r="D49" s="2757">
        <f>D48+L48</f>
        <v>0</v>
      </c>
      <c r="E49" s="2758"/>
      <c r="F49" s="2758"/>
      <c r="G49" s="2758"/>
      <c r="H49" s="2758"/>
      <c r="I49" s="2758"/>
      <c r="J49" s="2758"/>
      <c r="K49" s="2758"/>
      <c r="L49" s="2758"/>
      <c r="M49" s="2758"/>
      <c r="N49" s="2759"/>
      <c r="O49" s="2757">
        <f>O48+W48</f>
        <v>0</v>
      </c>
      <c r="P49" s="2758"/>
      <c r="Q49" s="2758"/>
      <c r="R49" s="2758"/>
      <c r="S49" s="2758"/>
      <c r="T49" s="2758"/>
      <c r="U49" s="2758"/>
      <c r="V49" s="2758"/>
      <c r="W49" s="2758"/>
      <c r="X49" s="2758"/>
      <c r="Y49" s="2759"/>
      <c r="Z49" s="1423"/>
      <c r="AA49" s="1423"/>
      <c r="AD49" s="1278"/>
      <c r="AE49" s="1278"/>
      <c r="AF49" s="1277"/>
      <c r="AG49" s="1277"/>
      <c r="AH49" s="1277"/>
      <c r="AI49" s="1277"/>
      <c r="AJ49" s="1277"/>
      <c r="AN49" s="227"/>
    </row>
    <row r="50" spans="1:212" x14ac:dyDescent="0.25">
      <c r="AD50" s="228"/>
      <c r="AE50" s="228"/>
      <c r="AF50" s="228"/>
      <c r="AG50" s="228"/>
      <c r="AH50" s="228"/>
      <c r="AN50" s="227"/>
    </row>
    <row r="51" spans="1:212" s="217" customFormat="1" ht="30.75" customHeight="1" x14ac:dyDescent="0.3">
      <c r="B51" s="264"/>
      <c r="C51" s="265" t="s">
        <v>340</v>
      </c>
      <c r="D51" s="266"/>
      <c r="E51" s="265" t="s">
        <v>341</v>
      </c>
      <c r="F51" s="266"/>
      <c r="G51" s="266"/>
      <c r="H51" s="266"/>
      <c r="I51" s="265" t="s">
        <v>453</v>
      </c>
      <c r="J51" s="266"/>
      <c r="K51" s="266"/>
      <c r="L51" s="266"/>
      <c r="M51" s="267"/>
      <c r="N51" s="265" t="s">
        <v>444</v>
      </c>
      <c r="O51" s="266"/>
      <c r="P51" s="266"/>
      <c r="Q51" s="266"/>
      <c r="R51" s="267"/>
      <c r="T51" s="2795" t="s">
        <v>463</v>
      </c>
      <c r="U51" s="2796"/>
      <c r="V51" s="2797"/>
      <c r="W51" s="228"/>
      <c r="X51" s="228"/>
      <c r="Y51" s="228"/>
      <c r="Z51" s="228"/>
      <c r="AA51" s="228"/>
      <c r="AD51" s="228"/>
      <c r="AE51" s="228"/>
      <c r="AF51" s="228"/>
      <c r="AG51" s="228"/>
      <c r="AH51" s="228"/>
      <c r="AI51" s="228"/>
      <c r="AJ51" s="228"/>
      <c r="AK51" s="228"/>
      <c r="AL51" s="228"/>
      <c r="AM51" s="228"/>
      <c r="AN51" s="227"/>
      <c r="AO51" s="228"/>
      <c r="AP51" s="228"/>
      <c r="AQ51" s="228"/>
      <c r="AR51" s="228"/>
      <c r="AS51" s="228"/>
      <c r="AT51" s="228"/>
      <c r="AU51" s="228"/>
      <c r="AV51" s="228"/>
      <c r="AW51" s="228"/>
      <c r="AX51" s="228"/>
      <c r="AY51" s="228"/>
      <c r="AZ51" s="228"/>
      <c r="BA51" s="228"/>
      <c r="BB51" s="228"/>
      <c r="BC51" s="268"/>
      <c r="BD51" s="268"/>
      <c r="BE51" s="268"/>
      <c r="BF51" s="268"/>
      <c r="BG51" s="268"/>
      <c r="BH51" s="268"/>
      <c r="BI51" s="268"/>
      <c r="BJ51" s="268"/>
      <c r="BK51" s="268"/>
      <c r="BL51" s="268"/>
      <c r="BM51" s="268"/>
      <c r="BN51" s="268"/>
      <c r="BO51" s="268"/>
      <c r="BP51" s="268"/>
      <c r="BQ51" s="268"/>
      <c r="BR51" s="268"/>
      <c r="BS51" s="268"/>
      <c r="BT51" s="268"/>
      <c r="BU51" s="268"/>
      <c r="BV51" s="268"/>
      <c r="BW51" s="268"/>
      <c r="BX51" s="268"/>
      <c r="BY51" s="268"/>
      <c r="BZ51" s="268"/>
      <c r="CA51" s="268"/>
      <c r="CB51" s="268"/>
      <c r="CC51" s="268"/>
      <c r="CD51" s="268"/>
      <c r="CE51" s="268"/>
      <c r="CF51" s="268"/>
      <c r="CG51" s="268"/>
      <c r="CH51" s="268"/>
      <c r="CI51" s="268"/>
      <c r="CJ51" s="268"/>
      <c r="CK51" s="268"/>
      <c r="CL51" s="268"/>
      <c r="CM51" s="268"/>
      <c r="CN51" s="268"/>
      <c r="CO51" s="268"/>
      <c r="CP51" s="268"/>
      <c r="CQ51" s="268"/>
      <c r="CR51" s="268"/>
      <c r="CS51" s="268"/>
      <c r="CT51" s="268"/>
      <c r="CU51" s="268"/>
      <c r="CV51" s="268"/>
      <c r="CW51" s="268"/>
      <c r="CX51" s="268"/>
      <c r="CY51" s="268"/>
      <c r="CZ51" s="268"/>
      <c r="DA51" s="268"/>
      <c r="DB51" s="268"/>
      <c r="DC51" s="268"/>
      <c r="DD51" s="268"/>
      <c r="DE51" s="268"/>
      <c r="DF51" s="268"/>
      <c r="DG51" s="268"/>
      <c r="DH51" s="268"/>
      <c r="DI51" s="268"/>
      <c r="DJ51" s="268"/>
      <c r="DK51" s="268"/>
      <c r="DL51" s="268"/>
      <c r="DM51" s="268"/>
      <c r="DN51" s="268"/>
      <c r="DO51" s="268"/>
      <c r="DP51" s="268"/>
      <c r="DQ51" s="268"/>
      <c r="DR51" s="268"/>
      <c r="DS51" s="268"/>
      <c r="DT51" s="268"/>
      <c r="DU51" s="268"/>
      <c r="DV51" s="268"/>
      <c r="DW51" s="268"/>
      <c r="DX51" s="268"/>
      <c r="DY51" s="268"/>
      <c r="DZ51" s="268"/>
      <c r="EA51" s="268"/>
      <c r="EB51" s="268"/>
      <c r="EC51" s="268"/>
      <c r="ED51" s="268"/>
      <c r="EE51" s="268"/>
      <c r="EF51" s="268"/>
      <c r="EG51" s="268"/>
      <c r="EH51" s="268"/>
      <c r="EI51" s="268"/>
      <c r="EJ51" s="268"/>
      <c r="EK51" s="268"/>
      <c r="EL51" s="268"/>
      <c r="EM51" s="268"/>
      <c r="EN51" s="268"/>
      <c r="EO51" s="268"/>
      <c r="EP51" s="268"/>
      <c r="EQ51" s="268"/>
      <c r="ER51" s="268"/>
      <c r="ES51" s="268"/>
      <c r="ET51" s="268"/>
      <c r="EU51" s="268"/>
      <c r="EV51" s="268"/>
      <c r="EW51" s="268"/>
      <c r="EX51" s="268"/>
      <c r="EY51" s="268"/>
      <c r="EZ51" s="268"/>
      <c r="FA51" s="268"/>
      <c r="FB51" s="268"/>
      <c r="FC51" s="268"/>
      <c r="FD51" s="268"/>
      <c r="FE51" s="268"/>
      <c r="FF51" s="268"/>
      <c r="FG51" s="268"/>
      <c r="FH51" s="268"/>
      <c r="FI51" s="268"/>
      <c r="FJ51" s="268"/>
      <c r="FK51" s="268"/>
      <c r="FL51" s="268"/>
      <c r="FM51" s="268"/>
      <c r="FN51" s="268"/>
      <c r="FO51" s="268"/>
      <c r="FP51" s="268"/>
      <c r="FQ51" s="268"/>
      <c r="FR51" s="268"/>
      <c r="FS51" s="268"/>
      <c r="FT51" s="268"/>
      <c r="FU51" s="268"/>
      <c r="FV51" s="268"/>
      <c r="FW51" s="268"/>
      <c r="FX51" s="268"/>
      <c r="FY51" s="268"/>
      <c r="FZ51" s="268"/>
      <c r="GA51" s="268"/>
      <c r="GB51" s="268"/>
      <c r="GC51" s="268"/>
      <c r="GD51" s="268"/>
      <c r="GE51" s="268"/>
      <c r="GF51" s="268"/>
      <c r="GG51" s="268"/>
      <c r="GH51" s="268"/>
      <c r="GI51" s="268"/>
      <c r="GJ51" s="268"/>
      <c r="GK51" s="268"/>
      <c r="GL51" s="268"/>
      <c r="GM51" s="268"/>
      <c r="GN51" s="268"/>
      <c r="GO51" s="268"/>
      <c r="GP51" s="268"/>
      <c r="GQ51" s="268"/>
      <c r="GR51" s="268"/>
      <c r="GS51" s="268"/>
      <c r="GT51" s="268"/>
      <c r="GU51" s="268"/>
      <c r="GV51" s="268"/>
      <c r="GW51" s="268"/>
      <c r="GX51" s="268"/>
      <c r="GY51" s="268"/>
      <c r="GZ51" s="268"/>
      <c r="HA51" s="268"/>
      <c r="HB51" s="268"/>
      <c r="HC51" s="268"/>
      <c r="HD51" s="268"/>
    </row>
    <row r="52" spans="1:212" s="218" customFormat="1" ht="12" customHeight="1" x14ac:dyDescent="0.25">
      <c r="B52" s="269" t="s">
        <v>600</v>
      </c>
      <c r="C52" s="2770">
        <f>AE29</f>
        <v>0</v>
      </c>
      <c r="D52" s="2771"/>
      <c r="E52" s="2771"/>
      <c r="F52" s="2771"/>
      <c r="G52" s="2771"/>
      <c r="H52" s="2772"/>
      <c r="I52" s="2770">
        <f>AE30</f>
        <v>0</v>
      </c>
      <c r="J52" s="2771"/>
      <c r="K52" s="2771"/>
      <c r="L52" s="2771"/>
      <c r="M52" s="2772"/>
      <c r="N52" s="2770">
        <f>AE31</f>
        <v>0</v>
      </c>
      <c r="O52" s="2771"/>
      <c r="P52" s="2771"/>
      <c r="Q52" s="2771"/>
      <c r="R52" s="2772"/>
      <c r="T52" s="2798">
        <f>'SYNTH ET COMM'!K17</f>
        <v>0</v>
      </c>
      <c r="U52" s="2799"/>
      <c r="V52" s="2800"/>
      <c r="W52" s="228"/>
      <c r="X52" s="228"/>
      <c r="Y52" s="228"/>
      <c r="Z52" s="228"/>
      <c r="AA52" s="228"/>
      <c r="AD52" s="228"/>
      <c r="AE52" s="228"/>
      <c r="AF52" s="228"/>
      <c r="AG52" s="228"/>
      <c r="AH52" s="228"/>
      <c r="AI52" s="228"/>
      <c r="AJ52" s="228"/>
      <c r="AK52" s="228"/>
      <c r="AL52" s="228"/>
      <c r="AM52" s="228"/>
      <c r="AN52" s="227"/>
      <c r="AO52" s="228"/>
      <c r="AP52" s="228"/>
      <c r="AQ52" s="228"/>
      <c r="AR52" s="228"/>
      <c r="AS52" s="228"/>
      <c r="AT52" s="228"/>
      <c r="AU52" s="228"/>
      <c r="AV52" s="228"/>
      <c r="AW52" s="228"/>
      <c r="AX52" s="228"/>
      <c r="AY52" s="228"/>
      <c r="AZ52" s="228"/>
      <c r="BA52" s="228"/>
      <c r="BB52" s="228"/>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70"/>
      <c r="CE52" s="270"/>
      <c r="CF52" s="270"/>
      <c r="CG52" s="270"/>
      <c r="CH52" s="270"/>
      <c r="CI52" s="270"/>
      <c r="CJ52" s="270"/>
      <c r="CK52" s="270"/>
      <c r="CL52" s="270"/>
      <c r="CM52" s="270"/>
      <c r="CN52" s="270"/>
      <c r="CO52" s="270"/>
      <c r="CP52" s="270"/>
      <c r="CQ52" s="270"/>
      <c r="CR52" s="270"/>
      <c r="CS52" s="270"/>
      <c r="CT52" s="270"/>
      <c r="CU52" s="270"/>
      <c r="CV52" s="270"/>
      <c r="CW52" s="270"/>
      <c r="CX52" s="270"/>
      <c r="CY52" s="270"/>
      <c r="CZ52" s="270"/>
      <c r="DA52" s="270"/>
      <c r="DB52" s="270"/>
      <c r="DC52" s="270"/>
      <c r="DD52" s="270"/>
      <c r="DE52" s="270"/>
      <c r="DF52" s="270"/>
      <c r="DG52" s="270"/>
      <c r="DH52" s="270"/>
      <c r="DI52" s="270"/>
      <c r="DJ52" s="270"/>
      <c r="DK52" s="270"/>
      <c r="DL52" s="270"/>
      <c r="DM52" s="270"/>
      <c r="DN52" s="270"/>
      <c r="DO52" s="270"/>
      <c r="DP52" s="270"/>
      <c r="DQ52" s="270"/>
      <c r="DR52" s="270"/>
      <c r="DS52" s="270"/>
      <c r="DT52" s="270"/>
      <c r="DU52" s="270"/>
      <c r="DV52" s="270"/>
      <c r="DW52" s="270"/>
      <c r="DX52" s="270"/>
      <c r="DY52" s="270"/>
      <c r="DZ52" s="270"/>
      <c r="EA52" s="270"/>
      <c r="EB52" s="270"/>
      <c r="EC52" s="270"/>
      <c r="ED52" s="270"/>
      <c r="EE52" s="270"/>
      <c r="EF52" s="270"/>
      <c r="EG52" s="270"/>
      <c r="EH52" s="270"/>
      <c r="EI52" s="270"/>
      <c r="EJ52" s="270"/>
      <c r="EK52" s="270"/>
      <c r="EL52" s="270"/>
      <c r="EM52" s="270"/>
      <c r="EN52" s="270"/>
      <c r="EO52" s="270"/>
      <c r="EP52" s="270"/>
      <c r="EQ52" s="270"/>
      <c r="ER52" s="270"/>
      <c r="ES52" s="270"/>
      <c r="ET52" s="270"/>
      <c r="EU52" s="270"/>
      <c r="EV52" s="270"/>
      <c r="EW52" s="270"/>
      <c r="EX52" s="270"/>
      <c r="EY52" s="270"/>
      <c r="EZ52" s="270"/>
      <c r="FA52" s="270"/>
      <c r="FB52" s="270"/>
      <c r="FC52" s="270"/>
      <c r="FD52" s="270"/>
      <c r="FE52" s="270"/>
      <c r="FF52" s="270"/>
      <c r="FG52" s="270"/>
      <c r="FH52" s="270"/>
      <c r="FI52" s="270"/>
      <c r="FJ52" s="270"/>
      <c r="FK52" s="270"/>
      <c r="FL52" s="270"/>
      <c r="FM52" s="270"/>
      <c r="FN52" s="270"/>
      <c r="FO52" s="270"/>
      <c r="FP52" s="270"/>
      <c r="FQ52" s="270"/>
      <c r="FR52" s="270"/>
      <c r="FS52" s="270"/>
      <c r="FT52" s="270"/>
      <c r="FU52" s="270"/>
      <c r="FV52" s="270"/>
      <c r="FW52" s="270"/>
      <c r="FX52" s="270"/>
      <c r="FY52" s="270"/>
      <c r="FZ52" s="270"/>
      <c r="GA52" s="270"/>
      <c r="GB52" s="270"/>
      <c r="GC52" s="270"/>
      <c r="GD52" s="270"/>
      <c r="GE52" s="270"/>
      <c r="GF52" s="270"/>
      <c r="GG52" s="270"/>
      <c r="GH52" s="270"/>
      <c r="GI52" s="270"/>
      <c r="GJ52" s="270"/>
      <c r="GK52" s="270"/>
      <c r="GL52" s="270"/>
      <c r="GM52" s="270"/>
      <c r="GN52" s="270"/>
      <c r="GO52" s="270"/>
      <c r="GP52" s="270"/>
      <c r="GQ52" s="270"/>
      <c r="GR52" s="270"/>
      <c r="GS52" s="270"/>
      <c r="GT52" s="270"/>
      <c r="GU52" s="270"/>
      <c r="GV52" s="270"/>
      <c r="GW52" s="270"/>
      <c r="GX52" s="270"/>
      <c r="GY52" s="270"/>
      <c r="GZ52" s="270"/>
      <c r="HA52" s="270"/>
      <c r="HB52" s="270"/>
      <c r="HC52" s="270"/>
      <c r="HD52" s="270"/>
    </row>
    <row r="53" spans="1:212" s="218" customFormat="1" ht="12" customHeight="1" x14ac:dyDescent="0.3">
      <c r="A53" s="976" t="s">
        <v>601</v>
      </c>
      <c r="B53" s="2135" t="s">
        <v>369</v>
      </c>
      <c r="C53" s="2773"/>
      <c r="D53" s="2774"/>
      <c r="E53" s="2774"/>
      <c r="F53" s="2774"/>
      <c r="G53" s="2774"/>
      <c r="H53" s="2775"/>
      <c r="I53" s="2773"/>
      <c r="J53" s="2774"/>
      <c r="K53" s="2774"/>
      <c r="L53" s="2774"/>
      <c r="M53" s="2775"/>
      <c r="N53" s="2773"/>
      <c r="O53" s="2774"/>
      <c r="P53" s="2774"/>
      <c r="Q53" s="2774"/>
      <c r="R53" s="2775"/>
      <c r="T53" s="2137"/>
      <c r="U53" s="2138"/>
      <c r="V53" s="2136"/>
      <c r="W53" s="228"/>
      <c r="X53" s="228"/>
      <c r="Y53" s="228"/>
      <c r="Z53" s="228"/>
      <c r="AA53" s="228"/>
      <c r="AI53" s="270"/>
      <c r="AJ53" s="270"/>
      <c r="AK53" s="270"/>
      <c r="AL53" s="270"/>
      <c r="AM53" s="270"/>
      <c r="AN53" s="270"/>
      <c r="AO53" s="270"/>
      <c r="AP53" s="270"/>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c r="CD53" s="270"/>
      <c r="CE53" s="270"/>
      <c r="CF53" s="270"/>
      <c r="CG53" s="270"/>
      <c r="CH53" s="270"/>
      <c r="CI53" s="270"/>
      <c r="CJ53" s="270"/>
      <c r="CK53" s="270"/>
      <c r="CL53" s="270"/>
      <c r="CM53" s="270"/>
      <c r="CN53" s="270"/>
      <c r="CO53" s="270"/>
      <c r="CP53" s="270"/>
      <c r="CQ53" s="270"/>
      <c r="CR53" s="270"/>
      <c r="CS53" s="270"/>
      <c r="CT53" s="270"/>
      <c r="CU53" s="270"/>
      <c r="CV53" s="270"/>
      <c r="CW53" s="270"/>
      <c r="CX53" s="270"/>
      <c r="CY53" s="270"/>
      <c r="CZ53" s="270"/>
      <c r="DA53" s="270"/>
      <c r="DB53" s="270"/>
      <c r="DC53" s="270"/>
      <c r="DD53" s="270"/>
      <c r="DE53" s="270"/>
      <c r="DF53" s="270"/>
      <c r="DG53" s="270"/>
      <c r="DH53" s="270"/>
      <c r="DI53" s="270"/>
      <c r="DJ53" s="270"/>
      <c r="DK53" s="270"/>
      <c r="DL53" s="270"/>
      <c r="DM53" s="270"/>
      <c r="DN53" s="270"/>
      <c r="DO53" s="270"/>
      <c r="DP53" s="270"/>
      <c r="DQ53" s="270"/>
      <c r="DR53" s="270"/>
      <c r="DS53" s="270"/>
      <c r="DT53" s="270"/>
      <c r="DU53" s="270"/>
      <c r="DV53" s="270"/>
      <c r="DW53" s="270"/>
      <c r="DX53" s="270"/>
      <c r="DY53" s="270"/>
      <c r="DZ53" s="270"/>
      <c r="EA53" s="270"/>
      <c r="EB53" s="270"/>
      <c r="EC53" s="270"/>
      <c r="ED53" s="270"/>
      <c r="EE53" s="270"/>
      <c r="EF53" s="270"/>
      <c r="EG53" s="270"/>
      <c r="EH53" s="270"/>
      <c r="EI53" s="270"/>
      <c r="EJ53" s="270"/>
      <c r="EK53" s="270"/>
      <c r="EL53" s="270"/>
      <c r="EM53" s="270"/>
      <c r="EN53" s="270"/>
      <c r="EO53" s="270"/>
      <c r="EP53" s="270"/>
      <c r="EQ53" s="270"/>
      <c r="ER53" s="270"/>
      <c r="ES53" s="270"/>
      <c r="ET53" s="270"/>
      <c r="EU53" s="270"/>
      <c r="EV53" s="270"/>
      <c r="EW53" s="270"/>
      <c r="EX53" s="270"/>
      <c r="EY53" s="270"/>
      <c r="EZ53" s="270"/>
      <c r="FA53" s="270"/>
      <c r="FB53" s="270"/>
      <c r="FC53" s="270"/>
      <c r="FD53" s="270"/>
      <c r="FE53" s="270"/>
      <c r="FF53" s="270"/>
      <c r="FG53" s="270"/>
      <c r="FH53" s="270"/>
      <c r="FI53" s="270"/>
      <c r="FJ53" s="270"/>
      <c r="FK53" s="270"/>
      <c r="FL53" s="270"/>
      <c r="FM53" s="270"/>
      <c r="FN53" s="270"/>
      <c r="FO53" s="270"/>
      <c r="FP53" s="270"/>
      <c r="FQ53" s="270"/>
      <c r="FR53" s="270"/>
      <c r="FS53" s="270"/>
      <c r="FT53" s="270"/>
      <c r="FU53" s="270"/>
      <c r="FV53" s="270"/>
      <c r="FW53" s="270"/>
      <c r="FX53" s="270"/>
      <c r="FY53" s="270"/>
      <c r="FZ53" s="270"/>
      <c r="GA53" s="270"/>
      <c r="GB53" s="270"/>
      <c r="GC53" s="270"/>
      <c r="GD53" s="270"/>
      <c r="GE53" s="270"/>
      <c r="GF53" s="270"/>
      <c r="GG53" s="270"/>
      <c r="GH53" s="270"/>
      <c r="GI53" s="270"/>
      <c r="GJ53" s="270"/>
      <c r="GK53" s="270"/>
      <c r="GL53" s="270"/>
      <c r="GM53" s="270"/>
      <c r="GN53" s="270"/>
      <c r="GO53" s="270"/>
      <c r="GP53" s="270"/>
      <c r="GQ53" s="270"/>
      <c r="GR53" s="270"/>
      <c r="GS53" s="270"/>
      <c r="GT53" s="270"/>
      <c r="GU53" s="270"/>
      <c r="GV53" s="270"/>
      <c r="GW53" s="270"/>
      <c r="GX53" s="270"/>
      <c r="GY53" s="270"/>
      <c r="GZ53" s="270"/>
      <c r="HA53" s="270"/>
      <c r="HB53" s="270"/>
      <c r="HC53" s="270"/>
      <c r="HD53" s="270"/>
    </row>
    <row r="54" spans="1:212" s="218" customFormat="1" ht="12" customHeight="1" x14ac:dyDescent="0.3">
      <c r="A54" s="976" t="s">
        <v>601</v>
      </c>
      <c r="B54" s="2139" t="s">
        <v>369</v>
      </c>
      <c r="C54" s="2776"/>
      <c r="D54" s="2777"/>
      <c r="E54" s="2777"/>
      <c r="F54" s="2777"/>
      <c r="G54" s="2777"/>
      <c r="H54" s="2778"/>
      <c r="I54" s="2776"/>
      <c r="J54" s="2777"/>
      <c r="K54" s="2777"/>
      <c r="L54" s="2777"/>
      <c r="M54" s="2778"/>
      <c r="N54" s="2776"/>
      <c r="O54" s="2777"/>
      <c r="P54" s="2777"/>
      <c r="Q54" s="2777"/>
      <c r="R54" s="2778"/>
      <c r="T54" s="2140"/>
      <c r="U54" s="2141"/>
      <c r="V54" s="2142"/>
      <c r="W54" s="228"/>
      <c r="X54" s="228"/>
      <c r="Y54" s="228"/>
      <c r="Z54" s="228"/>
      <c r="AA54" s="228"/>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c r="CD54" s="270"/>
      <c r="CE54" s="270"/>
      <c r="CF54" s="270"/>
      <c r="CG54" s="270"/>
      <c r="CH54" s="270"/>
      <c r="CI54" s="270"/>
      <c r="CJ54" s="270"/>
      <c r="CK54" s="270"/>
      <c r="CL54" s="270"/>
      <c r="CM54" s="270"/>
      <c r="CN54" s="270"/>
      <c r="CO54" s="270"/>
      <c r="CP54" s="270"/>
      <c r="CQ54" s="270"/>
      <c r="CR54" s="270"/>
      <c r="CS54" s="270"/>
      <c r="CT54" s="270"/>
      <c r="CU54" s="270"/>
      <c r="CV54" s="270"/>
      <c r="CW54" s="270"/>
      <c r="CX54" s="270"/>
      <c r="CY54" s="270"/>
      <c r="CZ54" s="270"/>
      <c r="DA54" s="270"/>
      <c r="DB54" s="270"/>
      <c r="DC54" s="270"/>
      <c r="DD54" s="270"/>
      <c r="DE54" s="270"/>
      <c r="DF54" s="270"/>
      <c r="DG54" s="270"/>
      <c r="DH54" s="270"/>
      <c r="DI54" s="270"/>
      <c r="DJ54" s="270"/>
      <c r="DK54" s="270"/>
      <c r="DL54" s="270"/>
      <c r="DM54" s="270"/>
      <c r="DN54" s="270"/>
      <c r="DO54" s="270"/>
      <c r="DP54" s="270"/>
      <c r="DQ54" s="270"/>
      <c r="DR54" s="270"/>
      <c r="DS54" s="270"/>
      <c r="DT54" s="270"/>
      <c r="DU54" s="270"/>
      <c r="DV54" s="270"/>
      <c r="DW54" s="270"/>
      <c r="DX54" s="270"/>
      <c r="DY54" s="270"/>
      <c r="DZ54" s="270"/>
      <c r="EA54" s="270"/>
      <c r="EB54" s="270"/>
      <c r="EC54" s="270"/>
      <c r="ED54" s="270"/>
      <c r="EE54" s="270"/>
      <c r="EF54" s="270"/>
      <c r="EG54" s="270"/>
      <c r="EH54" s="270"/>
      <c r="EI54" s="270"/>
      <c r="EJ54" s="270"/>
      <c r="EK54" s="270"/>
      <c r="EL54" s="270"/>
      <c r="EM54" s="270"/>
      <c r="EN54" s="270"/>
      <c r="EO54" s="270"/>
      <c r="EP54" s="270"/>
      <c r="EQ54" s="270"/>
      <c r="ER54" s="270"/>
      <c r="ES54" s="270"/>
      <c r="ET54" s="270"/>
      <c r="EU54" s="270"/>
      <c r="EV54" s="270"/>
      <c r="EW54" s="270"/>
      <c r="EX54" s="270"/>
      <c r="EY54" s="270"/>
      <c r="EZ54" s="270"/>
      <c r="FA54" s="270"/>
      <c r="FB54" s="270"/>
      <c r="FC54" s="270"/>
      <c r="FD54" s="270"/>
      <c r="FE54" s="270"/>
      <c r="FF54" s="270"/>
      <c r="FG54" s="270"/>
      <c r="FH54" s="270"/>
      <c r="FI54" s="270"/>
      <c r="FJ54" s="270"/>
      <c r="FK54" s="270"/>
      <c r="FL54" s="270"/>
      <c r="FM54" s="270"/>
      <c r="FN54" s="270"/>
      <c r="FO54" s="270"/>
      <c r="FP54" s="270"/>
      <c r="FQ54" s="270"/>
      <c r="FR54" s="270"/>
      <c r="FS54" s="270"/>
      <c r="FT54" s="270"/>
      <c r="FU54" s="270"/>
      <c r="FV54" s="270"/>
      <c r="FW54" s="270"/>
      <c r="FX54" s="270"/>
      <c r="FY54" s="270"/>
      <c r="FZ54" s="270"/>
      <c r="GA54" s="270"/>
      <c r="GB54" s="270"/>
      <c r="GC54" s="270"/>
      <c r="GD54" s="270"/>
      <c r="GE54" s="270"/>
      <c r="GF54" s="270"/>
      <c r="GG54" s="270"/>
      <c r="GH54" s="270"/>
      <c r="GI54" s="270"/>
      <c r="GJ54" s="270"/>
      <c r="GK54" s="270"/>
      <c r="GL54" s="270"/>
      <c r="GM54" s="270"/>
      <c r="GN54" s="270"/>
      <c r="GO54" s="270"/>
      <c r="GP54" s="270"/>
      <c r="GQ54" s="270"/>
      <c r="GR54" s="270"/>
      <c r="GS54" s="270"/>
      <c r="GT54" s="270"/>
      <c r="GU54" s="270"/>
      <c r="GV54" s="270"/>
      <c r="GW54" s="270"/>
      <c r="GX54" s="270"/>
      <c r="GY54" s="270"/>
      <c r="GZ54" s="270"/>
      <c r="HA54" s="270"/>
      <c r="HB54" s="270"/>
      <c r="HC54" s="270"/>
      <c r="HD54" s="270"/>
    </row>
    <row r="55" spans="1:212" s="218" customFormat="1" ht="12" customHeight="1" x14ac:dyDescent="0.3">
      <c r="A55" s="976" t="s">
        <v>601</v>
      </c>
      <c r="B55" s="2143" t="s">
        <v>369</v>
      </c>
      <c r="C55" s="2779"/>
      <c r="D55" s="2780"/>
      <c r="E55" s="2780"/>
      <c r="F55" s="2780"/>
      <c r="G55" s="2780"/>
      <c r="H55" s="2781"/>
      <c r="I55" s="2779"/>
      <c r="J55" s="2780"/>
      <c r="K55" s="2780"/>
      <c r="L55" s="2780"/>
      <c r="M55" s="2781"/>
      <c r="N55" s="2779"/>
      <c r="O55" s="2780"/>
      <c r="P55" s="2780"/>
      <c r="Q55" s="2780"/>
      <c r="R55" s="2781"/>
      <c r="T55" s="2144"/>
      <c r="U55" s="2145"/>
      <c r="V55" s="2146"/>
      <c r="W55" s="228"/>
      <c r="X55" s="228"/>
      <c r="Y55" s="228"/>
      <c r="Z55" s="228"/>
      <c r="AA55" s="228"/>
      <c r="AI55" s="270"/>
      <c r="AJ55" s="270"/>
      <c r="AK55" s="270"/>
      <c r="AL55" s="270"/>
      <c r="AM55" s="270"/>
      <c r="AN55" s="270"/>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270"/>
      <c r="CI55" s="270"/>
      <c r="CJ55" s="270"/>
      <c r="CK55" s="270"/>
      <c r="CL55" s="270"/>
      <c r="CM55" s="270"/>
      <c r="CN55" s="270"/>
      <c r="CO55" s="270"/>
      <c r="CP55" s="270"/>
      <c r="CQ55" s="270"/>
      <c r="CR55" s="270"/>
      <c r="CS55" s="270"/>
      <c r="CT55" s="270"/>
      <c r="CU55" s="270"/>
      <c r="CV55" s="270"/>
      <c r="CW55" s="270"/>
      <c r="CX55" s="270"/>
      <c r="CY55" s="270"/>
      <c r="CZ55" s="270"/>
      <c r="DA55" s="270"/>
      <c r="DB55" s="270"/>
      <c r="DC55" s="270"/>
      <c r="DD55" s="270"/>
      <c r="DE55" s="270"/>
      <c r="DF55" s="270"/>
      <c r="DG55" s="270"/>
      <c r="DH55" s="270"/>
      <c r="DI55" s="270"/>
      <c r="DJ55" s="270"/>
      <c r="DK55" s="270"/>
      <c r="DL55" s="270"/>
      <c r="DM55" s="270"/>
      <c r="DN55" s="270"/>
      <c r="DO55" s="270"/>
      <c r="DP55" s="270"/>
      <c r="DQ55" s="270"/>
      <c r="DR55" s="270"/>
      <c r="DS55" s="270"/>
      <c r="DT55" s="270"/>
      <c r="DU55" s="270"/>
      <c r="DV55" s="270"/>
      <c r="DW55" s="270"/>
      <c r="DX55" s="270"/>
      <c r="DY55" s="270"/>
      <c r="DZ55" s="270"/>
      <c r="EA55" s="270"/>
      <c r="EB55" s="270"/>
      <c r="EC55" s="270"/>
      <c r="ED55" s="270"/>
      <c r="EE55" s="270"/>
      <c r="EF55" s="270"/>
      <c r="EG55" s="270"/>
      <c r="EH55" s="270"/>
      <c r="EI55" s="270"/>
      <c r="EJ55" s="270"/>
      <c r="EK55" s="270"/>
      <c r="EL55" s="270"/>
      <c r="EM55" s="270"/>
      <c r="EN55" s="270"/>
      <c r="EO55" s="270"/>
      <c r="EP55" s="270"/>
      <c r="EQ55" s="270"/>
      <c r="ER55" s="270"/>
      <c r="ES55" s="270"/>
      <c r="ET55" s="270"/>
      <c r="EU55" s="270"/>
      <c r="EV55" s="270"/>
      <c r="EW55" s="270"/>
      <c r="EX55" s="270"/>
      <c r="EY55" s="270"/>
      <c r="EZ55" s="270"/>
      <c r="FA55" s="270"/>
      <c r="FB55" s="270"/>
      <c r="FC55" s="270"/>
      <c r="FD55" s="270"/>
      <c r="FE55" s="270"/>
      <c r="FF55" s="270"/>
      <c r="FG55" s="270"/>
      <c r="FH55" s="270"/>
      <c r="FI55" s="270"/>
      <c r="FJ55" s="270"/>
      <c r="FK55" s="270"/>
      <c r="FL55" s="270"/>
      <c r="FM55" s="270"/>
      <c r="FN55" s="270"/>
      <c r="FO55" s="270"/>
      <c r="FP55" s="270"/>
      <c r="FQ55" s="270"/>
      <c r="FR55" s="270"/>
      <c r="FS55" s="270"/>
      <c r="FT55" s="270"/>
      <c r="FU55" s="270"/>
      <c r="FV55" s="270"/>
      <c r="FW55" s="270"/>
      <c r="FX55" s="270"/>
      <c r="FY55" s="270"/>
      <c r="FZ55" s="270"/>
      <c r="GA55" s="270"/>
      <c r="GB55" s="270"/>
      <c r="GC55" s="270"/>
      <c r="GD55" s="270"/>
      <c r="GE55" s="270"/>
      <c r="GF55" s="270"/>
      <c r="GG55" s="270"/>
      <c r="GH55" s="270"/>
      <c r="GI55" s="270"/>
      <c r="GJ55" s="270"/>
      <c r="GK55" s="270"/>
      <c r="GL55" s="270"/>
      <c r="GM55" s="270"/>
      <c r="GN55" s="270"/>
      <c r="GO55" s="270"/>
      <c r="GP55" s="270"/>
      <c r="GQ55" s="270"/>
      <c r="GR55" s="270"/>
      <c r="GS55" s="270"/>
      <c r="GT55" s="270"/>
      <c r="GU55" s="270"/>
      <c r="GV55" s="270"/>
      <c r="GW55" s="270"/>
      <c r="GX55" s="270"/>
      <c r="GY55" s="270"/>
      <c r="GZ55" s="270"/>
      <c r="HA55" s="270"/>
      <c r="HB55" s="270"/>
      <c r="HC55" s="270"/>
      <c r="HD55" s="270"/>
    </row>
    <row r="56" spans="1:212" ht="73.5" customHeight="1" x14ac:dyDescent="0.25">
      <c r="B56" s="271"/>
      <c r="C56" s="246" t="s">
        <v>342</v>
      </c>
      <c r="D56" s="247" t="s">
        <v>347</v>
      </c>
      <c r="E56" s="246" t="s">
        <v>343</v>
      </c>
      <c r="F56" s="247" t="s">
        <v>349</v>
      </c>
      <c r="G56" s="247" t="s">
        <v>342</v>
      </c>
      <c r="H56" s="247" t="s">
        <v>347</v>
      </c>
      <c r="I56" s="246" t="s">
        <v>259</v>
      </c>
      <c r="J56" s="247" t="s">
        <v>260</v>
      </c>
      <c r="K56" s="247" t="s">
        <v>261</v>
      </c>
      <c r="L56" s="247" t="s">
        <v>262</v>
      </c>
      <c r="M56" s="248" t="s">
        <v>348</v>
      </c>
      <c r="N56" s="246" t="s">
        <v>259</v>
      </c>
      <c r="O56" s="247" t="s">
        <v>260</v>
      </c>
      <c r="P56" s="247" t="s">
        <v>261</v>
      </c>
      <c r="Q56" s="247" t="s">
        <v>262</v>
      </c>
      <c r="R56" s="248" t="s">
        <v>348</v>
      </c>
      <c r="T56" s="2794" t="s">
        <v>464</v>
      </c>
      <c r="U56" s="2794"/>
      <c r="V56" s="2794"/>
    </row>
    <row r="57" spans="1:212" s="216" customFormat="1" ht="13.2" x14ac:dyDescent="0.25">
      <c r="B57" s="272" t="str">
        <f>'SITE 1'!$H$6</f>
        <v>SITE 1</v>
      </c>
      <c r="C57" s="899">
        <f>MAX(ANALYSE!$J$1142,ANALYSE!$J$1144)</f>
        <v>0</v>
      </c>
      <c r="D57" s="900">
        <f>ANALYSE!$K$1142</f>
        <v>0</v>
      </c>
      <c r="E57" s="901">
        <f>ANALYSE!$J$1337</f>
        <v>0</v>
      </c>
      <c r="F57" s="900">
        <f>ANALYSE!$K$1337</f>
        <v>0</v>
      </c>
      <c r="G57" s="899">
        <f>ANALYSE!$J$1343</f>
        <v>0</v>
      </c>
      <c r="H57" s="902">
        <f>ANALYSE!K1339</f>
        <v>0</v>
      </c>
      <c r="I57" s="899">
        <f>ANALYSE!$I$11</f>
        <v>0</v>
      </c>
      <c r="J57" s="899">
        <f>ANALYSE!$J$11</f>
        <v>0</v>
      </c>
      <c r="K57" s="899">
        <f>ANALYSE!$K$11</f>
        <v>0</v>
      </c>
      <c r="L57" s="273">
        <f>ANALYSE!$L$11</f>
        <v>0</v>
      </c>
      <c r="M57" s="273">
        <f>ANALYSE!$M$11</f>
        <v>36</v>
      </c>
      <c r="N57" s="273">
        <f>ANALYSE!$I$1572</f>
        <v>0</v>
      </c>
      <c r="O57" s="273">
        <f>ANALYSE!$J$1572</f>
        <v>0</v>
      </c>
      <c r="P57" s="273">
        <f>ANALYSE!$K$1572</f>
        <v>0</v>
      </c>
      <c r="Q57" s="273">
        <f>ANALYSE!$L$1572</f>
        <v>0</v>
      </c>
      <c r="R57" s="274">
        <f>ANALYSE!$M$1572</f>
        <v>0</v>
      </c>
      <c r="T57" s="2793" t="str">
        <f>'SYNTH ET COMM'!B15</f>
        <v>Pôles spécifiques 1 : à préciser</v>
      </c>
      <c r="U57" s="2793"/>
      <c r="V57" s="2793"/>
      <c r="W57" s="228"/>
      <c r="X57" s="228"/>
      <c r="Y57" s="228"/>
      <c r="Z57" s="228"/>
      <c r="AA57" s="228"/>
    </row>
    <row r="58" spans="1:212" s="216" customFormat="1" ht="13.2" x14ac:dyDescent="0.25">
      <c r="B58" s="229" t="str">
        <f>'SITE 2'!$H$6</f>
        <v>SITE 2</v>
      </c>
      <c r="C58" s="903">
        <f>MAX(ANALYSE!$J$1151,ANALYSE!$J$1153)</f>
        <v>0</v>
      </c>
      <c r="D58" s="904">
        <f>ANALYSE!$K$1151</f>
        <v>0</v>
      </c>
      <c r="E58" s="905">
        <f>ANALYSE!$J$1348</f>
        <v>0</v>
      </c>
      <c r="F58" s="904">
        <f>ANALYSE!$K$1348</f>
        <v>0</v>
      </c>
      <c r="G58" s="903">
        <f>ANALYSE!$J$1354</f>
        <v>0</v>
      </c>
      <c r="H58" s="906">
        <f>ANALYSE!$K$1350</f>
        <v>0</v>
      </c>
      <c r="I58" s="899">
        <f>ANALYSE!$I$18</f>
        <v>0</v>
      </c>
      <c r="J58" s="899">
        <f>ANALYSE!$J$18</f>
        <v>0</v>
      </c>
      <c r="K58" s="899">
        <f>ANALYSE!$K$18</f>
        <v>0</v>
      </c>
      <c r="L58" s="273">
        <f>ANALYSE!$L$18</f>
        <v>0</v>
      </c>
      <c r="M58" s="273">
        <f>ANALYSE!$M$18</f>
        <v>36</v>
      </c>
      <c r="N58" s="230">
        <f>ANALYSE!$I$1579</f>
        <v>0</v>
      </c>
      <c r="O58" s="230">
        <f>ANALYSE!$J$1579</f>
        <v>0</v>
      </c>
      <c r="P58" s="230">
        <f>ANALYSE!$K$1579</f>
        <v>0</v>
      </c>
      <c r="Q58" s="230">
        <f>ANALYSE!$L$1579</f>
        <v>0</v>
      </c>
      <c r="R58" s="275">
        <f>ANALYSE!$M$1579</f>
        <v>0</v>
      </c>
      <c r="T58" s="2793"/>
      <c r="U58" s="2793"/>
      <c r="V58" s="2793"/>
      <c r="W58" s="228"/>
      <c r="X58" s="228"/>
      <c r="Y58" s="228"/>
      <c r="Z58" s="228"/>
      <c r="AA58" s="228"/>
    </row>
    <row r="59" spans="1:212" s="216" customFormat="1" ht="13.2" x14ac:dyDescent="0.25">
      <c r="B59" s="272" t="str">
        <f>'SITE 3'!$H$6</f>
        <v>SITE 3</v>
      </c>
      <c r="C59" s="899">
        <f>MAX(ANALYSE!$J$1160,ANALYSE!$J$1162)</f>
        <v>0</v>
      </c>
      <c r="D59" s="900">
        <f>ANALYSE!$K$1160</f>
        <v>0</v>
      </c>
      <c r="E59" s="901">
        <f>ANALYSE!$J$1359</f>
        <v>0</v>
      </c>
      <c r="F59" s="900">
        <f>ANALYSE!$K$1359</f>
        <v>0</v>
      </c>
      <c r="G59" s="899">
        <f>ANALYSE!$J$1365</f>
        <v>0</v>
      </c>
      <c r="H59" s="902">
        <f>ANALYSE!$K$1361</f>
        <v>0</v>
      </c>
      <c r="I59" s="899">
        <f>ANALYSE!$I$25</f>
        <v>0</v>
      </c>
      <c r="J59" s="899">
        <f>ANALYSE!$J$25</f>
        <v>0</v>
      </c>
      <c r="K59" s="899">
        <f>ANALYSE!$K$25</f>
        <v>0</v>
      </c>
      <c r="L59" s="273">
        <f>ANALYSE!$L$25</f>
        <v>0</v>
      </c>
      <c r="M59" s="273">
        <f>ANALYSE!$M$25</f>
        <v>36</v>
      </c>
      <c r="N59" s="273">
        <f>ANALYSE!$I$1586</f>
        <v>0</v>
      </c>
      <c r="O59" s="273">
        <f>ANALYSE!$J$1586</f>
        <v>0</v>
      </c>
      <c r="P59" s="273">
        <f>ANALYSE!$K$1586</f>
        <v>0</v>
      </c>
      <c r="Q59" s="273">
        <f>ANALYSE!$L$1586</f>
        <v>0</v>
      </c>
      <c r="R59" s="274">
        <f>ANALYSE!$M$1586</f>
        <v>0</v>
      </c>
      <c r="T59" s="2793" t="str">
        <f>'SYNTH ET COMM'!B16</f>
        <v>Pôles spécifiques 2 : à préciser</v>
      </c>
      <c r="U59" s="2793"/>
      <c r="V59" s="2793"/>
      <c r="W59" s="228"/>
      <c r="X59" s="228"/>
      <c r="Y59" s="228"/>
      <c r="Z59" s="228"/>
      <c r="AA59" s="228"/>
    </row>
    <row r="60" spans="1:212" s="216" customFormat="1" ht="13.2" x14ac:dyDescent="0.25">
      <c r="B60" s="229" t="str">
        <f>'SITE 4'!$H$6</f>
        <v>SITE 4</v>
      </c>
      <c r="C60" s="903">
        <f>MAX(ANALYSE!$J$1169,ANALYSE!$J$1171)</f>
        <v>0</v>
      </c>
      <c r="D60" s="904">
        <f>ANALYSE!$K$1169</f>
        <v>0</v>
      </c>
      <c r="E60" s="905">
        <f>ANALYSE!$J$1370</f>
        <v>0</v>
      </c>
      <c r="F60" s="904">
        <f>ANALYSE!$K$1370</f>
        <v>0</v>
      </c>
      <c r="G60" s="903">
        <f>ANALYSE!$J$1376</f>
        <v>0</v>
      </c>
      <c r="H60" s="906">
        <f>ANALYSE!$K$1372</f>
        <v>0</v>
      </c>
      <c r="I60" s="899">
        <f>ANALYSE!$I$32</f>
        <v>0</v>
      </c>
      <c r="J60" s="899">
        <f>ANALYSE!$J$32</f>
        <v>0</v>
      </c>
      <c r="K60" s="899">
        <f>ANALYSE!$K$32</f>
        <v>0</v>
      </c>
      <c r="L60" s="273">
        <f>ANALYSE!$L$32</f>
        <v>0</v>
      </c>
      <c r="M60" s="273">
        <f>ANALYSE!$M$32</f>
        <v>36</v>
      </c>
      <c r="N60" s="230">
        <f>ANALYSE!$I$1593</f>
        <v>0</v>
      </c>
      <c r="O60" s="230">
        <f>ANALYSE!$J$1593</f>
        <v>0</v>
      </c>
      <c r="P60" s="230">
        <f>ANALYSE!$K$1593</f>
        <v>0</v>
      </c>
      <c r="Q60" s="230">
        <f>ANALYSE!$L$1593</f>
        <v>0</v>
      </c>
      <c r="R60" s="275">
        <f>ANALYSE!$M$1593</f>
        <v>0</v>
      </c>
      <c r="T60" s="2793"/>
      <c r="U60" s="2793"/>
      <c r="V60" s="2793"/>
      <c r="W60" s="228"/>
      <c r="X60" s="228"/>
      <c r="Y60" s="228"/>
      <c r="Z60" s="228"/>
      <c r="AA60" s="228"/>
    </row>
    <row r="61" spans="1:212" s="216" customFormat="1" ht="13.2" x14ac:dyDescent="0.25">
      <c r="B61" s="272" t="str">
        <f>'SITE 5'!$H$6</f>
        <v>SITE 5</v>
      </c>
      <c r="C61" s="899">
        <f>MAX(ANALYSE!$J$1178,ANALYSE!$J$1180)</f>
        <v>0</v>
      </c>
      <c r="D61" s="900">
        <f>ANALYSE!$K$1178</f>
        <v>0</v>
      </c>
      <c r="E61" s="901">
        <f>ANALYSE!$J$1381</f>
        <v>0</v>
      </c>
      <c r="F61" s="900">
        <f>ANALYSE!$K$1381</f>
        <v>0</v>
      </c>
      <c r="G61" s="899">
        <f>ANALYSE!$J$1387</f>
        <v>0</v>
      </c>
      <c r="H61" s="902">
        <f>ANALYSE!$K$1383</f>
        <v>0</v>
      </c>
      <c r="I61" s="899">
        <f>ANALYSE!$I$39</f>
        <v>0</v>
      </c>
      <c r="J61" s="899">
        <f>ANALYSE!$J$39</f>
        <v>0</v>
      </c>
      <c r="K61" s="899">
        <f>ANALYSE!$K$39</f>
        <v>0</v>
      </c>
      <c r="L61" s="273">
        <f>ANALYSE!$L$39</f>
        <v>0</v>
      </c>
      <c r="M61" s="273">
        <f>ANALYSE!$M$39</f>
        <v>36</v>
      </c>
      <c r="N61" s="273">
        <f>ANALYSE!$I$1600</f>
        <v>0</v>
      </c>
      <c r="O61" s="273">
        <f>ANALYSE!$J$1600</f>
        <v>0</v>
      </c>
      <c r="P61" s="273">
        <f>ANALYSE!$K$1600</f>
        <v>0</v>
      </c>
      <c r="Q61" s="273">
        <f>ANALYSE!$L$1600</f>
        <v>0</v>
      </c>
      <c r="R61" s="274">
        <f>ANALYSE!$M$1600</f>
        <v>0</v>
      </c>
      <c r="W61" s="228"/>
      <c r="X61" s="228"/>
      <c r="Y61" s="228"/>
      <c r="Z61" s="228"/>
      <c r="AA61" s="228"/>
    </row>
    <row r="62" spans="1:212" s="216" customFormat="1" ht="13.2" x14ac:dyDescent="0.25">
      <c r="B62" s="229" t="str">
        <f>'SITE 6'!$H$6</f>
        <v>SITE 6</v>
      </c>
      <c r="C62" s="903">
        <f>MAX(ANALYSE!$J$1187,ANALYSE!$J$1189)</f>
        <v>0</v>
      </c>
      <c r="D62" s="904">
        <f>ANALYSE!$K$1187</f>
        <v>0</v>
      </c>
      <c r="E62" s="905">
        <f>ANALYSE!$J$1392</f>
        <v>0</v>
      </c>
      <c r="F62" s="904">
        <f>ANALYSE!$K$1392</f>
        <v>0</v>
      </c>
      <c r="G62" s="903">
        <f>ANALYSE!$J$1398</f>
        <v>0</v>
      </c>
      <c r="H62" s="906">
        <f>ANALYSE!$K$1394</f>
        <v>0</v>
      </c>
      <c r="I62" s="899">
        <f>ANALYSE!$I$46</f>
        <v>0</v>
      </c>
      <c r="J62" s="899">
        <f>ANALYSE!$J$46</f>
        <v>0</v>
      </c>
      <c r="K62" s="899">
        <f>ANALYSE!$K$46</f>
        <v>0</v>
      </c>
      <c r="L62" s="273">
        <f>ANALYSE!$L$46</f>
        <v>0</v>
      </c>
      <c r="M62" s="273">
        <f>ANALYSE!$M$46</f>
        <v>36</v>
      </c>
      <c r="N62" s="230">
        <f>ANALYSE!$I$1607</f>
        <v>0</v>
      </c>
      <c r="O62" s="230">
        <f>ANALYSE!$J$1607</f>
        <v>0</v>
      </c>
      <c r="P62" s="230">
        <f>ANALYSE!$K$1607</f>
        <v>0</v>
      </c>
      <c r="Q62" s="230">
        <f>ANALYSE!$L$1607</f>
        <v>0</v>
      </c>
      <c r="R62" s="275">
        <f>ANALYSE!$M$1607</f>
        <v>0</v>
      </c>
      <c r="W62" s="228"/>
      <c r="X62" s="228"/>
      <c r="Y62" s="228"/>
      <c r="Z62" s="228"/>
      <c r="AA62" s="228"/>
    </row>
    <row r="63" spans="1:212" s="216" customFormat="1" ht="13.2" x14ac:dyDescent="0.25">
      <c r="B63" s="272" t="str">
        <f>'SITE 7'!$H$6</f>
        <v>SITE 7</v>
      </c>
      <c r="C63" s="899">
        <f>MAX(ANALYSE!$J$1196,ANALYSE!$J$1198)</f>
        <v>0</v>
      </c>
      <c r="D63" s="900">
        <f>ANALYSE!$K$1196</f>
        <v>0</v>
      </c>
      <c r="E63" s="901">
        <f>ANALYSE!$J$1403</f>
        <v>0</v>
      </c>
      <c r="F63" s="900">
        <f>ANALYSE!$K$1403</f>
        <v>0</v>
      </c>
      <c r="G63" s="899">
        <f>ANALYSE!$J$1409</f>
        <v>0</v>
      </c>
      <c r="H63" s="902">
        <f>ANALYSE!$K$1405</f>
        <v>0</v>
      </c>
      <c r="I63" s="899">
        <f>ANALYSE!$I$53</f>
        <v>0</v>
      </c>
      <c r="J63" s="899">
        <f>ANALYSE!$J$53</f>
        <v>0</v>
      </c>
      <c r="K63" s="899">
        <f>ANALYSE!$K$53</f>
        <v>0</v>
      </c>
      <c r="L63" s="273">
        <f>ANALYSE!$L$53</f>
        <v>0</v>
      </c>
      <c r="M63" s="273">
        <f>ANALYSE!$M$53</f>
        <v>36</v>
      </c>
      <c r="N63" s="273">
        <f>ANALYSE!$I$1614</f>
        <v>0</v>
      </c>
      <c r="O63" s="273">
        <f>ANALYSE!$J$1614</f>
        <v>0</v>
      </c>
      <c r="P63" s="273">
        <f>ANALYSE!$K$1614</f>
        <v>0</v>
      </c>
      <c r="Q63" s="273">
        <f>ANALYSE!$L$1614</f>
        <v>0</v>
      </c>
      <c r="R63" s="274">
        <f>ANALYSE!$M$1614</f>
        <v>0</v>
      </c>
      <c r="W63" s="228"/>
      <c r="X63" s="228"/>
      <c r="Y63" s="228"/>
      <c r="Z63" s="228"/>
      <c r="AA63" s="228"/>
    </row>
    <row r="64" spans="1:212" s="216" customFormat="1" ht="13.2" x14ac:dyDescent="0.25">
      <c r="B64" s="229" t="str">
        <f>'SITE 8'!$H$6</f>
        <v>SITE 8</v>
      </c>
      <c r="C64" s="903">
        <f>MAX(ANALYSE!$J$1205,ANALYSE!$J$1207)</f>
        <v>0</v>
      </c>
      <c r="D64" s="904">
        <f>ANALYSE!$K$1205</f>
        <v>0</v>
      </c>
      <c r="E64" s="905">
        <f>ANALYSE!$J$1414</f>
        <v>0</v>
      </c>
      <c r="F64" s="904">
        <f>ANALYSE!$K$1414</f>
        <v>0</v>
      </c>
      <c r="G64" s="903">
        <f>ANALYSE!$J$1420</f>
        <v>0</v>
      </c>
      <c r="H64" s="906">
        <f>ANALYSE!$K$1416</f>
        <v>0</v>
      </c>
      <c r="I64" s="899">
        <f>ANALYSE!$I$60</f>
        <v>0</v>
      </c>
      <c r="J64" s="899">
        <f>ANALYSE!$J$60</f>
        <v>0</v>
      </c>
      <c r="K64" s="899">
        <f>ANALYSE!$K$60</f>
        <v>0</v>
      </c>
      <c r="L64" s="273">
        <f>ANALYSE!$L$60</f>
        <v>0</v>
      </c>
      <c r="M64" s="273">
        <f>ANALYSE!$M$60</f>
        <v>36</v>
      </c>
      <c r="N64" s="230">
        <f>ANALYSE!$I$1621</f>
        <v>0</v>
      </c>
      <c r="O64" s="230">
        <f>ANALYSE!$J$1621</f>
        <v>0</v>
      </c>
      <c r="P64" s="230">
        <f>ANALYSE!$K$1621</f>
        <v>0</v>
      </c>
      <c r="Q64" s="230">
        <f>ANALYSE!$L$1621</f>
        <v>0</v>
      </c>
      <c r="R64" s="275">
        <f>ANALYSE!$M$1621</f>
        <v>0</v>
      </c>
      <c r="W64" s="228"/>
      <c r="X64" s="228"/>
      <c r="Y64" s="228"/>
      <c r="Z64" s="228"/>
      <c r="AA64" s="228"/>
    </row>
    <row r="65" spans="1:18" s="216" customFormat="1" ht="13.2" x14ac:dyDescent="0.25">
      <c r="B65" s="272" t="str">
        <f>'SITE 9'!$H$6</f>
        <v>SITE 9</v>
      </c>
      <c r="C65" s="899">
        <f>MAX(ANALYSE!$J$1214,ANALYSE!$J$1216)</f>
        <v>0</v>
      </c>
      <c r="D65" s="900">
        <f>ANALYSE!$K$1214</f>
        <v>0</v>
      </c>
      <c r="E65" s="901">
        <f>ANALYSE!$J$1425</f>
        <v>0</v>
      </c>
      <c r="F65" s="900">
        <f>ANALYSE!$K$1425</f>
        <v>0</v>
      </c>
      <c r="G65" s="899">
        <f>ANALYSE!$J$1431</f>
        <v>0</v>
      </c>
      <c r="H65" s="902">
        <f>ANALYSE!$K$1427</f>
        <v>0</v>
      </c>
      <c r="I65" s="899">
        <f>ANALYSE!$I$67</f>
        <v>0</v>
      </c>
      <c r="J65" s="899">
        <f>ANALYSE!$J$67</f>
        <v>0</v>
      </c>
      <c r="K65" s="899">
        <f>ANALYSE!$K$67</f>
        <v>0</v>
      </c>
      <c r="L65" s="273">
        <f>ANALYSE!$L$67</f>
        <v>0</v>
      </c>
      <c r="M65" s="273">
        <f>ANALYSE!$M$67</f>
        <v>36</v>
      </c>
      <c r="N65" s="273">
        <f>ANALYSE!$I$1628</f>
        <v>0</v>
      </c>
      <c r="O65" s="273">
        <f>ANALYSE!$J$1628</f>
        <v>0</v>
      </c>
      <c r="P65" s="273">
        <f>ANALYSE!$K$1628</f>
        <v>0</v>
      </c>
      <c r="Q65" s="273">
        <f>ANALYSE!$L$1628</f>
        <v>0</v>
      </c>
      <c r="R65" s="274">
        <f>ANALYSE!$M$1628</f>
        <v>0</v>
      </c>
    </row>
    <row r="66" spans="1:18" s="216" customFormat="1" ht="13.2" x14ac:dyDescent="0.25">
      <c r="B66" s="229" t="str">
        <f>'SITE 10'!$H$6</f>
        <v>SITE 10</v>
      </c>
      <c r="C66" s="903">
        <f>MAX(ANALYSE!$J$1223,ANALYSE!$J$1225)</f>
        <v>0</v>
      </c>
      <c r="D66" s="904">
        <f>ANALYSE!$K$1223</f>
        <v>0</v>
      </c>
      <c r="E66" s="905">
        <f>ANALYSE!$J$1436</f>
        <v>0</v>
      </c>
      <c r="F66" s="904">
        <f>ANALYSE!$K$1436</f>
        <v>0</v>
      </c>
      <c r="G66" s="903">
        <f>ANALYSE!$J$1442</f>
        <v>0</v>
      </c>
      <c r="H66" s="906">
        <f>ANALYSE!$K$1438</f>
        <v>0</v>
      </c>
      <c r="I66" s="899">
        <f>ANALYSE!$I$74</f>
        <v>0</v>
      </c>
      <c r="J66" s="899">
        <f>ANALYSE!$J$74</f>
        <v>0</v>
      </c>
      <c r="K66" s="899">
        <f>ANALYSE!$K$74</f>
        <v>0</v>
      </c>
      <c r="L66" s="273">
        <f>ANALYSE!$L$74</f>
        <v>0</v>
      </c>
      <c r="M66" s="273">
        <f>ANALYSE!$M$74</f>
        <v>36</v>
      </c>
      <c r="N66" s="230">
        <f>ANALYSE!$I$1635</f>
        <v>0</v>
      </c>
      <c r="O66" s="230">
        <f>ANALYSE!$J$1635</f>
        <v>0</v>
      </c>
      <c r="P66" s="230">
        <f>ANALYSE!$K$1635</f>
        <v>0</v>
      </c>
      <c r="Q66" s="230">
        <f>ANALYSE!$L$1635</f>
        <v>0</v>
      </c>
      <c r="R66" s="275">
        <f>ANALYSE!$M$1635</f>
        <v>0</v>
      </c>
    </row>
    <row r="67" spans="1:18" s="216" customFormat="1" ht="13.2" x14ac:dyDescent="0.25">
      <c r="B67" s="229" t="str">
        <f>'SITE 11'!$H$6</f>
        <v>SITE 11</v>
      </c>
      <c r="C67" s="903">
        <f>MAX(ANALYSE!$J$1232,ANALYSE!$J$1234)</f>
        <v>0</v>
      </c>
      <c r="D67" s="904">
        <f>ANALYSE!$K$1232</f>
        <v>0</v>
      </c>
      <c r="E67" s="905">
        <f>ANALYSE!$J$1448</f>
        <v>0</v>
      </c>
      <c r="F67" s="905">
        <f>ANALYSE!$K$1448</f>
        <v>0</v>
      </c>
      <c r="G67" s="903">
        <f>ANALYSE!$J$1454</f>
        <v>0</v>
      </c>
      <c r="H67" s="906">
        <f>ANALYSE!$K$1450</f>
        <v>0</v>
      </c>
      <c r="I67" s="899">
        <f>ANALYSE!$I$81</f>
        <v>0</v>
      </c>
      <c r="J67" s="899">
        <f>ANALYSE!$J$81</f>
        <v>0</v>
      </c>
      <c r="K67" s="899">
        <f>ANALYSE!$K$81</f>
        <v>0</v>
      </c>
      <c r="L67" s="273">
        <f>ANALYSE!$L$81</f>
        <v>0</v>
      </c>
      <c r="M67" s="273">
        <f>ANALYSE!$M$81</f>
        <v>36</v>
      </c>
      <c r="N67" s="230">
        <f>ANALYSE!$I$1642</f>
        <v>0</v>
      </c>
      <c r="O67" s="230">
        <f>ANALYSE!$J$1642</f>
        <v>0</v>
      </c>
      <c r="P67" s="230">
        <f>ANALYSE!$K$1642</f>
        <v>0</v>
      </c>
      <c r="Q67" s="230">
        <f>ANALYSE!$L$1642</f>
        <v>0</v>
      </c>
      <c r="R67" s="275">
        <f>ANALYSE!$M$1642</f>
        <v>0</v>
      </c>
    </row>
    <row r="68" spans="1:18" s="216" customFormat="1" ht="13.2" x14ac:dyDescent="0.25">
      <c r="B68" s="229" t="str">
        <f>'SITE 12'!$H$6</f>
        <v>SITE 12</v>
      </c>
      <c r="C68" s="903">
        <f>MAX(ANALYSE!$J$1241,ANALYSE!$J$1243)</f>
        <v>0</v>
      </c>
      <c r="D68" s="904">
        <f>ANALYSE!$K$1241</f>
        <v>0</v>
      </c>
      <c r="E68" s="905">
        <f>ANALYSE!$J$1460</f>
        <v>0</v>
      </c>
      <c r="F68" s="905">
        <f>ANALYSE!$K$1460</f>
        <v>0</v>
      </c>
      <c r="G68" s="903">
        <f>ANALYSE!$J$1465</f>
        <v>0</v>
      </c>
      <c r="H68" s="906">
        <f>ANALYSE!$K$1462</f>
        <v>0</v>
      </c>
      <c r="I68" s="899">
        <f>ANALYSE!$I$88</f>
        <v>0</v>
      </c>
      <c r="J68" s="899">
        <f>ANALYSE!$J$88</f>
        <v>0</v>
      </c>
      <c r="K68" s="899">
        <f>ANALYSE!$K$88</f>
        <v>0</v>
      </c>
      <c r="L68" s="273">
        <f>ANALYSE!$L$88</f>
        <v>0</v>
      </c>
      <c r="M68" s="273">
        <f>ANALYSE!$M$88</f>
        <v>36</v>
      </c>
      <c r="N68" s="230">
        <f>ANALYSE!$I$1649</f>
        <v>0</v>
      </c>
      <c r="O68" s="230">
        <f>ANALYSE!$J$1649</f>
        <v>0</v>
      </c>
      <c r="P68" s="230">
        <f>ANALYSE!$K$1649</f>
        <v>0</v>
      </c>
      <c r="Q68" s="230">
        <f>ANALYSE!$L$1649</f>
        <v>0</v>
      </c>
      <c r="R68" s="275">
        <f>ANALYSE!$M$1649</f>
        <v>0</v>
      </c>
    </row>
    <row r="69" spans="1:18" s="216" customFormat="1" ht="13.2" x14ac:dyDescent="0.25">
      <c r="B69" s="229" t="str">
        <f>'SITE 13'!$H$6</f>
        <v>SITE 13</v>
      </c>
      <c r="C69" s="903">
        <f>MAX(ANALYSE!$J$1250,ANALYSE!$J$1252)</f>
        <v>0</v>
      </c>
      <c r="D69" s="904">
        <f>ANALYSE!$K$1250</f>
        <v>0</v>
      </c>
      <c r="E69" s="905">
        <f>ANALYSE!$J$1472</f>
        <v>0</v>
      </c>
      <c r="F69" s="905">
        <f>ANALYSE!$K$1472</f>
        <v>0</v>
      </c>
      <c r="G69" s="903">
        <f>ANALYSE!$J$1478</f>
        <v>0</v>
      </c>
      <c r="H69" s="906">
        <f>ANALYSE!$K$1474</f>
        <v>0</v>
      </c>
      <c r="I69" s="899">
        <f>ANALYSE!$I$95</f>
        <v>0</v>
      </c>
      <c r="J69" s="899">
        <f>ANALYSE!$J$95</f>
        <v>0</v>
      </c>
      <c r="K69" s="899">
        <f>ANALYSE!$K$95</f>
        <v>0</v>
      </c>
      <c r="L69" s="273">
        <f>ANALYSE!$L$95</f>
        <v>0</v>
      </c>
      <c r="M69" s="273">
        <f>ANALYSE!$M$95</f>
        <v>36</v>
      </c>
      <c r="N69" s="230">
        <f>ANALYSE!$I$1656</f>
        <v>0</v>
      </c>
      <c r="O69" s="230">
        <f>ANALYSE!$J$1656</f>
        <v>0</v>
      </c>
      <c r="P69" s="230">
        <f>ANALYSE!$K$1656</f>
        <v>0</v>
      </c>
      <c r="Q69" s="230">
        <f>ANALYSE!$L$1656</f>
        <v>0</v>
      </c>
      <c r="R69" s="275">
        <f>ANALYSE!$M$1656</f>
        <v>0</v>
      </c>
    </row>
    <row r="70" spans="1:18" s="216" customFormat="1" ht="13.2" x14ac:dyDescent="0.25">
      <c r="B70" s="229" t="str">
        <f>'SITE 14'!$H$6</f>
        <v>SITE 14</v>
      </c>
      <c r="C70" s="903">
        <f>MAX(ANALYSE!$J$1259,ANALYSE!$J$1261)</f>
        <v>0</v>
      </c>
      <c r="D70" s="904">
        <f>ANALYSE!$K$1259</f>
        <v>0</v>
      </c>
      <c r="E70" s="905">
        <f>ANALYSE!$J$1484</f>
        <v>0</v>
      </c>
      <c r="F70" s="905">
        <f>ANALYSE!$K$1484</f>
        <v>0</v>
      </c>
      <c r="G70" s="903">
        <f>ANALYSE!$J$1490</f>
        <v>0</v>
      </c>
      <c r="H70" s="906">
        <f>ANALYSE!$K$1486</f>
        <v>0</v>
      </c>
      <c r="I70" s="899">
        <f>ANALYSE!$I$102</f>
        <v>0</v>
      </c>
      <c r="J70" s="899">
        <f>ANALYSE!$J$102</f>
        <v>0</v>
      </c>
      <c r="K70" s="899">
        <f>ANALYSE!$K$102</f>
        <v>0</v>
      </c>
      <c r="L70" s="273">
        <f>ANALYSE!$L$102</f>
        <v>0</v>
      </c>
      <c r="M70" s="273">
        <f>ANALYSE!$M$102</f>
        <v>36</v>
      </c>
      <c r="N70" s="230">
        <f>ANALYSE!$I$1663</f>
        <v>0</v>
      </c>
      <c r="O70" s="230">
        <f>ANALYSE!$J$1663</f>
        <v>0</v>
      </c>
      <c r="P70" s="230">
        <f>ANALYSE!$K$1663</f>
        <v>0</v>
      </c>
      <c r="Q70" s="230">
        <f>ANALYSE!$L$1663</f>
        <v>0</v>
      </c>
      <c r="R70" s="275">
        <f>ANALYSE!$M$1663</f>
        <v>0</v>
      </c>
    </row>
    <row r="71" spans="1:18" s="216" customFormat="1" ht="13.2" x14ac:dyDescent="0.25">
      <c r="B71" s="229" t="str">
        <f>'SITE 15'!$H$6</f>
        <v>SITE 15</v>
      </c>
      <c r="C71" s="903">
        <f>MAX(ANALYSE!$J$1268,ANALYSE!$J$1270)</f>
        <v>0</v>
      </c>
      <c r="D71" s="904">
        <f>ANALYSE!$K$1268</f>
        <v>0</v>
      </c>
      <c r="E71" s="905">
        <f>ANALYSE!$J$1496</f>
        <v>0</v>
      </c>
      <c r="F71" s="905">
        <f>ANALYSE!$K$1496</f>
        <v>0</v>
      </c>
      <c r="G71" s="903">
        <f>ANALYSE!$J$1502</f>
        <v>0</v>
      </c>
      <c r="H71" s="906">
        <f>ANALYSE!$K$1498</f>
        <v>0</v>
      </c>
      <c r="I71" s="899">
        <f>ANALYSE!$I$109</f>
        <v>0</v>
      </c>
      <c r="J71" s="899">
        <f>ANALYSE!$J$109</f>
        <v>0</v>
      </c>
      <c r="K71" s="899">
        <f>ANALYSE!$K$109</f>
        <v>0</v>
      </c>
      <c r="L71" s="273">
        <f>ANALYSE!$L$109</f>
        <v>0</v>
      </c>
      <c r="M71" s="273">
        <f>ANALYSE!$M$109</f>
        <v>36</v>
      </c>
      <c r="N71" s="230">
        <f>ANALYSE!$I$1670</f>
        <v>0</v>
      </c>
      <c r="O71" s="230">
        <f>ANALYSE!$J$1670</f>
        <v>0</v>
      </c>
      <c r="P71" s="230">
        <f>ANALYSE!$K$1670</f>
        <v>0</v>
      </c>
      <c r="Q71" s="230">
        <f>ANALYSE!$L$1670</f>
        <v>0</v>
      </c>
      <c r="R71" s="275">
        <f>ANALYSE!$M$1670</f>
        <v>0</v>
      </c>
    </row>
    <row r="72" spans="1:18" s="216" customFormat="1" ht="13.2" x14ac:dyDescent="0.25">
      <c r="B72" s="307" t="s">
        <v>380</v>
      </c>
      <c r="C72" s="230">
        <f>C57+C58+C59+C60+C61+C62+C63+C64+C65+C66+C67+C68+C69+C70+C71</f>
        <v>0</v>
      </c>
      <c r="D72" s="232"/>
      <c r="E72" s="230">
        <f>E57+E58+E59+E60+E61+E62+E63+E64+E65+E66+E67+E68+E69+E70+E71</f>
        <v>0</v>
      </c>
      <c r="F72" s="231"/>
      <c r="G72" s="231">
        <f>G57+G58+G59+G60+G61+G62+G63+G64+G65+G66+G67+G68+G69+G70+G71</f>
        <v>0</v>
      </c>
      <c r="H72" s="232"/>
      <c r="I72" s="231">
        <f>I57+I58+I59+I60+I61+I62+I63+I64+I65+I66+I67+I68+I69+I70+I71</f>
        <v>0</v>
      </c>
      <c r="J72" s="231">
        <f>J57+J58+J59+J60+J61+J62+J63+J64+J65+J66+J67+J68+J69+J70+J71</f>
        <v>0</v>
      </c>
      <c r="K72" s="231">
        <f>K57+K58+K59+K60+K61+K62+K63+K64+K65+K66+K67+K68+K69+K70+K71</f>
        <v>0</v>
      </c>
      <c r="L72" s="231">
        <f>L57+L58+L59+L60+L61+L62+L63+L64+L65+L66+L67+L68+L69+L70+L71</f>
        <v>0</v>
      </c>
      <c r="M72" s="232"/>
      <c r="N72" s="231">
        <f>N57+N58+N59+N60+N61+N62+N63+N64+N65+N66+N67+N68+N69+N70+N71</f>
        <v>0</v>
      </c>
      <c r="O72" s="231">
        <f>O57+O58+O59+O60+O61+O62+O63+O64+O65+O66+O67+O68+O69+O70+O71</f>
        <v>0</v>
      </c>
      <c r="P72" s="231">
        <f>P57+P58+P59+P60+P61+P62+P63+P64+P65+P66+P67+P68+P69+P70+P71</f>
        <v>0</v>
      </c>
      <c r="Q72" s="231">
        <f>Q57+Q58+Q59+Q60+Q61+Q62+Q63+Q64+Q65+Q66+Q67+Q68+Q69+Q70+Q71</f>
        <v>0</v>
      </c>
      <c r="R72" s="232"/>
    </row>
    <row r="73" spans="1:18" s="216" customFormat="1" ht="13.2" x14ac:dyDescent="0.25">
      <c r="A73" s="216" t="s">
        <v>601</v>
      </c>
      <c r="B73" s="2120" t="s">
        <v>1013</v>
      </c>
      <c r="C73" s="230"/>
      <c r="D73" s="1511"/>
      <c r="E73" s="1509"/>
      <c r="F73" s="1510"/>
      <c r="G73" s="1510"/>
      <c r="H73" s="1511"/>
      <c r="I73" s="1510"/>
      <c r="J73" s="1510"/>
      <c r="K73" s="1510"/>
      <c r="L73" s="1510"/>
      <c r="M73" s="1511"/>
      <c r="N73" s="1510"/>
      <c r="O73" s="1510"/>
      <c r="P73" s="1510"/>
      <c r="Q73" s="1510"/>
      <c r="R73" s="1511"/>
    </row>
    <row r="74" spans="1:18" s="216" customFormat="1" ht="13.2" x14ac:dyDescent="0.25">
      <c r="A74" s="216" t="s">
        <v>601</v>
      </c>
      <c r="B74" s="2121" t="s">
        <v>1014</v>
      </c>
      <c r="C74" s="2115"/>
      <c r="D74" s="2117"/>
      <c r="E74" s="2115"/>
      <c r="F74" s="2116"/>
      <c r="G74" s="2116"/>
      <c r="H74" s="2116"/>
      <c r="I74" s="2116"/>
      <c r="J74" s="2116"/>
      <c r="K74" s="2116"/>
      <c r="L74" s="2116"/>
      <c r="M74" s="2117"/>
      <c r="N74" s="2116"/>
      <c r="O74" s="2116"/>
      <c r="P74" s="2116"/>
      <c r="Q74" s="2116"/>
      <c r="R74" s="2117"/>
    </row>
    <row r="75" spans="1:18" ht="12.6" customHeight="1" x14ac:dyDescent="0.25">
      <c r="A75" s="216"/>
      <c r="B75" s="219" t="s">
        <v>371</v>
      </c>
      <c r="C75" s="2747">
        <f>ANALYSE!$M$1277</f>
        <v>0</v>
      </c>
      <c r="D75" s="2748"/>
      <c r="E75" s="2747">
        <f>ANALYSE!$M$1510+ANALYSE!$M$1509+ANALYSE!$M$1508</f>
        <v>0</v>
      </c>
      <c r="F75" s="2751"/>
      <c r="G75" s="2751"/>
      <c r="H75" s="2751"/>
      <c r="I75" s="2747">
        <f>ANALYSE!$N$114</f>
        <v>0</v>
      </c>
      <c r="J75" s="2751"/>
      <c r="K75" s="2751"/>
      <c r="L75" s="2751"/>
      <c r="M75" s="2748"/>
      <c r="N75" s="2747">
        <f>ANALYSE!$N$1675</f>
        <v>0</v>
      </c>
      <c r="O75" s="2751"/>
      <c r="P75" s="2751"/>
      <c r="Q75" s="2751"/>
      <c r="R75" s="2748"/>
    </row>
    <row r="76" spans="1:18" ht="12.6" customHeight="1" x14ac:dyDescent="0.25">
      <c r="A76" s="216"/>
      <c r="B76" s="224" t="s">
        <v>370</v>
      </c>
      <c r="C76" s="2749">
        <f>ANALYSE!$M$1279</f>
        <v>0</v>
      </c>
      <c r="D76" s="2750"/>
      <c r="E76" s="2749">
        <f>ANALYSE!$M$1513+ANALYSE!$M$1512+ANALYSE!$M$1511</f>
        <v>0</v>
      </c>
      <c r="F76" s="2752"/>
      <c r="G76" s="2752"/>
      <c r="H76" s="2752"/>
      <c r="I76" s="2749">
        <f>ANALYSE!$N$115</f>
        <v>0</v>
      </c>
      <c r="J76" s="2752"/>
      <c r="K76" s="2752"/>
      <c r="L76" s="2752"/>
      <c r="M76" s="2750"/>
      <c r="N76" s="2749">
        <f>ANALYSE!$N$1676</f>
        <v>0</v>
      </c>
      <c r="O76" s="2752"/>
      <c r="P76" s="2752"/>
      <c r="Q76" s="2752"/>
      <c r="R76" s="2750"/>
    </row>
    <row r="77" spans="1:18" ht="12.6" customHeight="1" x14ac:dyDescent="0.25">
      <c r="A77" s="216"/>
      <c r="B77" s="225" t="s">
        <v>368</v>
      </c>
      <c r="C77" s="2743">
        <f>ANALYSE!$M$1280</f>
        <v>0</v>
      </c>
      <c r="D77" s="2745"/>
      <c r="E77" s="2743">
        <f>ANALYSE!$M$1514</f>
        <v>0</v>
      </c>
      <c r="F77" s="2744"/>
      <c r="G77" s="2744"/>
      <c r="H77" s="2744"/>
      <c r="I77" s="2743">
        <f>ANALYSE!$N$116</f>
        <v>0</v>
      </c>
      <c r="J77" s="2744"/>
      <c r="K77" s="2744"/>
      <c r="L77" s="2744"/>
      <c r="M77" s="2745"/>
      <c r="N77" s="2743">
        <f>ANALYSE!$N$1677</f>
        <v>0</v>
      </c>
      <c r="O77" s="2744"/>
      <c r="P77" s="2744"/>
      <c r="Q77" s="2744"/>
      <c r="R77" s="2745"/>
    </row>
    <row r="78" spans="1:18" ht="15.6" x14ac:dyDescent="0.3">
      <c r="A78" s="216"/>
      <c r="B78" s="308"/>
      <c r="C78" s="308"/>
      <c r="D78" s="308"/>
      <c r="E78" s="308"/>
      <c r="F78" s="308"/>
      <c r="G78" s="308"/>
      <c r="K78" s="227"/>
    </row>
    <row r="79" spans="1:18" ht="15.6" x14ac:dyDescent="0.3">
      <c r="A79" s="216"/>
      <c r="B79" s="308"/>
      <c r="C79" s="308"/>
      <c r="D79" s="308"/>
      <c r="E79" s="308"/>
      <c r="F79" s="308"/>
      <c r="G79" s="308"/>
      <c r="K79" s="227"/>
    </row>
    <row r="80" spans="1:18" ht="15.6" x14ac:dyDescent="0.3">
      <c r="B80" s="308"/>
      <c r="C80" s="308"/>
      <c r="D80" s="308"/>
      <c r="E80" s="308"/>
      <c r="F80" s="308"/>
      <c r="G80" s="308"/>
      <c r="K80" s="227"/>
    </row>
    <row r="81" spans="2:11" ht="75" customHeight="1" x14ac:dyDescent="0.3">
      <c r="B81" s="309" t="s">
        <v>602</v>
      </c>
      <c r="C81" s="308"/>
      <c r="D81" s="308"/>
      <c r="E81" s="308"/>
      <c r="F81" s="2746" t="s">
        <v>378</v>
      </c>
      <c r="G81" s="2746"/>
      <c r="H81" s="2746"/>
      <c r="K81" s="227"/>
    </row>
    <row r="82" spans="2:11" x14ac:dyDescent="0.25">
      <c r="K82" s="227"/>
    </row>
    <row r="83" spans="2:11" x14ac:dyDescent="0.25">
      <c r="K83" s="227"/>
    </row>
    <row r="84" spans="2:11" x14ac:dyDescent="0.25">
      <c r="K84" s="227"/>
    </row>
    <row r="103" spans="28:34" ht="13.2" x14ac:dyDescent="0.25">
      <c r="AB103" s="846"/>
      <c r="AC103" s="864"/>
      <c r="AD103" s="846"/>
      <c r="AE103" s="2188"/>
      <c r="AF103" s="846"/>
      <c r="AG103" s="846"/>
      <c r="AH103" s="2188"/>
    </row>
    <row r="104" spans="28:34" ht="13.2" x14ac:dyDescent="0.25">
      <c r="AB104" s="846"/>
      <c r="AC104" s="864"/>
      <c r="AD104" s="846"/>
      <c r="AE104" s="2188"/>
      <c r="AF104" s="846"/>
      <c r="AG104" s="846"/>
      <c r="AH104" s="2188"/>
    </row>
    <row r="105" spans="28:34" ht="13.2" x14ac:dyDescent="0.25">
      <c r="AB105" s="846"/>
      <c r="AC105" s="864"/>
      <c r="AD105" s="846"/>
      <c r="AE105" s="2188"/>
      <c r="AF105" s="846"/>
      <c r="AG105" s="846"/>
      <c r="AH105" s="2188"/>
    </row>
    <row r="106" spans="28:34" ht="13.2" x14ac:dyDescent="0.25">
      <c r="AB106" s="846"/>
      <c r="AC106" s="864"/>
      <c r="AD106" s="846"/>
      <c r="AE106" s="2188"/>
      <c r="AF106" s="846"/>
      <c r="AG106" s="846"/>
      <c r="AH106" s="2188"/>
    </row>
    <row r="107" spans="28:34" ht="13.2" x14ac:dyDescent="0.25">
      <c r="AB107" s="846"/>
      <c r="AC107" s="864"/>
      <c r="AD107" s="846"/>
      <c r="AE107" s="2188"/>
      <c r="AF107" s="846"/>
      <c r="AG107" s="846"/>
      <c r="AH107" s="2188"/>
    </row>
    <row r="108" spans="28:34" ht="13.2" x14ac:dyDescent="0.25">
      <c r="AB108" s="846"/>
      <c r="AC108" s="864"/>
      <c r="AD108" s="846"/>
      <c r="AE108" s="2188"/>
      <c r="AF108" s="846"/>
      <c r="AG108" s="846"/>
      <c r="AH108" s="2188"/>
    </row>
    <row r="109" spans="28:34" ht="13.2" x14ac:dyDescent="0.25">
      <c r="AB109" s="846"/>
      <c r="AC109" s="864"/>
      <c r="AD109" s="846"/>
      <c r="AE109" s="2188"/>
      <c r="AF109" s="846"/>
      <c r="AG109" s="846"/>
      <c r="AH109" s="2188"/>
    </row>
    <row r="110" spans="28:34" ht="13.2" x14ac:dyDescent="0.25">
      <c r="AB110" s="846"/>
      <c r="AC110" s="864"/>
      <c r="AD110" s="846"/>
      <c r="AE110" s="2188"/>
      <c r="AF110" s="846"/>
      <c r="AG110" s="846"/>
      <c r="AH110" s="2188"/>
    </row>
    <row r="111" spans="28:34" ht="13.2" x14ac:dyDescent="0.25">
      <c r="AB111" s="846"/>
      <c r="AC111" s="864"/>
      <c r="AD111" s="846"/>
      <c r="AE111" s="2188"/>
      <c r="AF111" s="846"/>
      <c r="AG111" s="846"/>
      <c r="AH111" s="2188"/>
    </row>
    <row r="112" spans="28:34" ht="13.2" x14ac:dyDescent="0.25">
      <c r="AB112" s="846"/>
      <c r="AC112" s="864"/>
      <c r="AD112" s="846"/>
      <c r="AE112" s="2188"/>
      <c r="AF112" s="846"/>
      <c r="AG112" s="846"/>
      <c r="AH112" s="2188"/>
    </row>
    <row r="113" spans="28:34" ht="13.2" x14ac:dyDescent="0.25">
      <c r="AB113" s="846"/>
      <c r="AC113" s="864"/>
      <c r="AD113" s="846"/>
      <c r="AE113" s="2188"/>
      <c r="AF113" s="846"/>
      <c r="AG113" s="846"/>
      <c r="AH113" s="2188"/>
    </row>
    <row r="114" spans="28:34" ht="13.2" x14ac:dyDescent="0.25">
      <c r="AB114" s="846"/>
      <c r="AC114" s="864"/>
      <c r="AD114" s="846"/>
      <c r="AE114" s="2188"/>
      <c r="AF114" s="846"/>
      <c r="AG114" s="846"/>
      <c r="AH114" s="2188"/>
    </row>
    <row r="115" spans="28:34" ht="13.2" x14ac:dyDescent="0.25">
      <c r="AB115" s="846"/>
      <c r="AC115" s="864"/>
      <c r="AD115" s="846"/>
      <c r="AE115" s="2188"/>
      <c r="AF115" s="846"/>
      <c r="AG115" s="846"/>
      <c r="AH115" s="2188"/>
    </row>
    <row r="116" spans="28:34" ht="13.2" x14ac:dyDescent="0.25">
      <c r="AB116" s="846"/>
      <c r="AC116" s="864"/>
      <c r="AD116" s="846"/>
      <c r="AE116" s="2188"/>
      <c r="AF116" s="846"/>
      <c r="AG116" s="846"/>
      <c r="AH116" s="2188"/>
    </row>
    <row r="117" spans="28:34" ht="13.2" x14ac:dyDescent="0.25">
      <c r="AB117" s="846"/>
      <c r="AC117" s="846"/>
      <c r="AD117" s="846"/>
      <c r="AE117" s="2188"/>
      <c r="AF117" s="846"/>
      <c r="AG117" s="846"/>
      <c r="AH117" s="2188"/>
    </row>
    <row r="118" spans="28:34" ht="13.2" x14ac:dyDescent="0.25">
      <c r="AB118" s="846"/>
      <c r="AC118" s="846"/>
      <c r="AD118" s="846"/>
      <c r="AE118" s="2188"/>
      <c r="AF118" s="846"/>
      <c r="AG118" s="846"/>
      <c r="AH118" s="2188"/>
    </row>
    <row r="119" spans="28:34" ht="13.2" x14ac:dyDescent="0.25">
      <c r="AB119" s="846"/>
      <c r="AC119" s="846"/>
      <c r="AD119" s="846"/>
      <c r="AE119" s="2188"/>
      <c r="AF119" s="846"/>
      <c r="AG119" s="846"/>
      <c r="AH119" s="2188"/>
    </row>
    <row r="120" spans="28:34" ht="13.2" x14ac:dyDescent="0.25">
      <c r="AB120" s="846"/>
      <c r="AC120" s="846"/>
      <c r="AD120" s="846"/>
      <c r="AE120" s="2188"/>
      <c r="AF120" s="846"/>
      <c r="AG120" s="846"/>
      <c r="AH120" s="2188"/>
    </row>
    <row r="121" spans="28:34" x14ac:dyDescent="0.25">
      <c r="AB121" s="862"/>
      <c r="AC121" s="863"/>
      <c r="AD121" s="863"/>
      <c r="AE121" s="863"/>
      <c r="AF121" s="863"/>
      <c r="AG121" s="863"/>
      <c r="AH121" s="863"/>
    </row>
    <row r="122" spans="28:34" x14ac:dyDescent="0.25">
      <c r="AB122" s="862"/>
      <c r="AC122" s="863"/>
      <c r="AD122" s="863"/>
      <c r="AE122" s="863"/>
      <c r="AF122" s="863"/>
      <c r="AG122" s="863"/>
      <c r="AH122" s="863"/>
    </row>
    <row r="137" spans="11:11" x14ac:dyDescent="0.25">
      <c r="K137" s="227"/>
    </row>
    <row r="138" spans="11:11" x14ac:dyDescent="0.25">
      <c r="K138" s="227"/>
    </row>
    <row r="139" spans="11:11" x14ac:dyDescent="0.25">
      <c r="K139" s="227"/>
    </row>
    <row r="140" spans="11:11" x14ac:dyDescent="0.25">
      <c r="K140" s="227"/>
    </row>
    <row r="141" spans="11:11" x14ac:dyDescent="0.25">
      <c r="K141" s="227"/>
    </row>
    <row r="142" spans="11:11" x14ac:dyDescent="0.25">
      <c r="K142" s="227"/>
    </row>
    <row r="143" spans="11:11" x14ac:dyDescent="0.25">
      <c r="K143" s="227"/>
    </row>
    <row r="144" spans="11:11" x14ac:dyDescent="0.25">
      <c r="K144" s="227"/>
    </row>
    <row r="145" spans="11:11" x14ac:dyDescent="0.25">
      <c r="K145" s="227"/>
    </row>
    <row r="146" spans="11:11" x14ac:dyDescent="0.25">
      <c r="K146" s="227"/>
    </row>
    <row r="147" spans="11:11" x14ac:dyDescent="0.25">
      <c r="K147" s="227"/>
    </row>
    <row r="148" spans="11:11" x14ac:dyDescent="0.25">
      <c r="K148" s="227"/>
    </row>
    <row r="149" spans="11:11" x14ac:dyDescent="0.25">
      <c r="K149" s="227"/>
    </row>
    <row r="150" spans="11:11" x14ac:dyDescent="0.25">
      <c r="K150" s="227"/>
    </row>
    <row r="151" spans="11:11" x14ac:dyDescent="0.25">
      <c r="K151" s="227"/>
    </row>
    <row r="152" spans="11:11" x14ac:dyDescent="0.25">
      <c r="K152" s="227"/>
    </row>
    <row r="153" spans="11:11" x14ac:dyDescent="0.25">
      <c r="K153" s="227"/>
    </row>
    <row r="154" spans="11:11" x14ac:dyDescent="0.25">
      <c r="K154" s="227"/>
    </row>
    <row r="155" spans="11:11" x14ac:dyDescent="0.25">
      <c r="K155" s="227"/>
    </row>
    <row r="156" spans="11:11" x14ac:dyDescent="0.25">
      <c r="K156" s="227"/>
    </row>
    <row r="157" spans="11:11" x14ac:dyDescent="0.25">
      <c r="K157" s="227"/>
    </row>
    <row r="158" spans="11:11" x14ac:dyDescent="0.25">
      <c r="K158" s="227"/>
    </row>
    <row r="159" spans="11:11" x14ac:dyDescent="0.25">
      <c r="K159" s="227"/>
    </row>
    <row r="160" spans="11:11" x14ac:dyDescent="0.25">
      <c r="K160" s="227"/>
    </row>
    <row r="161" spans="11:11" x14ac:dyDescent="0.25">
      <c r="K161" s="227"/>
    </row>
    <row r="162" spans="11:11" x14ac:dyDescent="0.25">
      <c r="K162" s="227"/>
    </row>
    <row r="163" spans="11:11" x14ac:dyDescent="0.25">
      <c r="K163" s="227"/>
    </row>
    <row r="164" spans="11:11" x14ac:dyDescent="0.25">
      <c r="K164" s="227"/>
    </row>
    <row r="165" spans="11:11" x14ac:dyDescent="0.25">
      <c r="K165" s="227"/>
    </row>
    <row r="166" spans="11:11" x14ac:dyDescent="0.25">
      <c r="K166" s="227"/>
    </row>
    <row r="167" spans="11:11" x14ac:dyDescent="0.25">
      <c r="K167" s="227"/>
    </row>
    <row r="168" spans="11:11" x14ac:dyDescent="0.25">
      <c r="K168" s="227"/>
    </row>
    <row r="169" spans="11:11" x14ac:dyDescent="0.25">
      <c r="K169" s="227"/>
    </row>
    <row r="170" spans="11:11" x14ac:dyDescent="0.25">
      <c r="K170" s="227"/>
    </row>
    <row r="171" spans="11:11" x14ac:dyDescent="0.25">
      <c r="K171" s="227"/>
    </row>
    <row r="172" spans="11:11" x14ac:dyDescent="0.25">
      <c r="K172" s="227"/>
    </row>
    <row r="173" spans="11:11" x14ac:dyDescent="0.25">
      <c r="K173" s="227"/>
    </row>
    <row r="174" spans="11:11" x14ac:dyDescent="0.25">
      <c r="K174" s="227"/>
    </row>
    <row r="175" spans="11:11" x14ac:dyDescent="0.25">
      <c r="K175" s="227"/>
    </row>
    <row r="176" spans="11:11" x14ac:dyDescent="0.25">
      <c r="K176" s="227"/>
    </row>
    <row r="177" spans="11:11" x14ac:dyDescent="0.25">
      <c r="K177" s="227"/>
    </row>
    <row r="178" spans="11:11" x14ac:dyDescent="0.25">
      <c r="K178" s="227"/>
    </row>
    <row r="179" spans="11:11" x14ac:dyDescent="0.25">
      <c r="K179" s="227"/>
    </row>
    <row r="180" spans="11:11" x14ac:dyDescent="0.25">
      <c r="K180" s="227"/>
    </row>
    <row r="181" spans="11:11" x14ac:dyDescent="0.25">
      <c r="K181" s="227"/>
    </row>
    <row r="182" spans="11:11" x14ac:dyDescent="0.25">
      <c r="K182" s="227"/>
    </row>
    <row r="183" spans="11:11" x14ac:dyDescent="0.25">
      <c r="K183" s="227"/>
    </row>
    <row r="184" spans="11:11" x14ac:dyDescent="0.25">
      <c r="K184" s="227"/>
    </row>
    <row r="185" spans="11:11" x14ac:dyDescent="0.25">
      <c r="K185" s="227"/>
    </row>
    <row r="186" spans="11:11" x14ac:dyDescent="0.25">
      <c r="K186" s="227"/>
    </row>
    <row r="187" spans="11:11" x14ac:dyDescent="0.25">
      <c r="K187" s="227"/>
    </row>
    <row r="188" spans="11:11" x14ac:dyDescent="0.25">
      <c r="K188" s="227"/>
    </row>
    <row r="189" spans="11:11" x14ac:dyDescent="0.25">
      <c r="K189" s="227"/>
    </row>
    <row r="190" spans="11:11" x14ac:dyDescent="0.25">
      <c r="K190" s="227"/>
    </row>
    <row r="191" spans="11:11" x14ac:dyDescent="0.25">
      <c r="K191" s="227"/>
    </row>
    <row r="192" spans="11:11" x14ac:dyDescent="0.25">
      <c r="K192" s="227"/>
    </row>
    <row r="193" spans="11:11" x14ac:dyDescent="0.25">
      <c r="K193" s="227"/>
    </row>
    <row r="194" spans="11:11" x14ac:dyDescent="0.25">
      <c r="K194" s="227"/>
    </row>
    <row r="195" spans="11:11" x14ac:dyDescent="0.25">
      <c r="K195" s="227"/>
    </row>
    <row r="196" spans="11:11" x14ac:dyDescent="0.25">
      <c r="K196" s="227"/>
    </row>
    <row r="197" spans="11:11" x14ac:dyDescent="0.25">
      <c r="K197" s="227"/>
    </row>
    <row r="198" spans="11:11" x14ac:dyDescent="0.25">
      <c r="K198" s="227"/>
    </row>
    <row r="199" spans="11:11" x14ac:dyDescent="0.25">
      <c r="K199" s="227"/>
    </row>
    <row r="200" spans="11:11" x14ac:dyDescent="0.25">
      <c r="K200" s="227"/>
    </row>
    <row r="201" spans="11:11" x14ac:dyDescent="0.25">
      <c r="K201" s="227"/>
    </row>
    <row r="202" spans="11:11" x14ac:dyDescent="0.25">
      <c r="K202" s="227"/>
    </row>
    <row r="203" spans="11:11" x14ac:dyDescent="0.25">
      <c r="K203" s="227"/>
    </row>
    <row r="204" spans="11:11" x14ac:dyDescent="0.25">
      <c r="K204" s="227"/>
    </row>
    <row r="205" spans="11:11" x14ac:dyDescent="0.25">
      <c r="K205" s="227"/>
    </row>
    <row r="206" spans="11:11" x14ac:dyDescent="0.25">
      <c r="K206" s="227"/>
    </row>
    <row r="207" spans="11:11" x14ac:dyDescent="0.25">
      <c r="K207" s="227"/>
    </row>
    <row r="208" spans="11:11" x14ac:dyDescent="0.25">
      <c r="K208" s="227"/>
    </row>
    <row r="209" spans="11:11" x14ac:dyDescent="0.25">
      <c r="K209" s="227"/>
    </row>
    <row r="210" spans="11:11" x14ac:dyDescent="0.25">
      <c r="K210" s="227"/>
    </row>
    <row r="211" spans="11:11" x14ac:dyDescent="0.25">
      <c r="K211" s="227"/>
    </row>
    <row r="212" spans="11:11" x14ac:dyDescent="0.25">
      <c r="K212" s="227"/>
    </row>
    <row r="213" spans="11:11" x14ac:dyDescent="0.25">
      <c r="K213" s="227"/>
    </row>
    <row r="214" spans="11:11" x14ac:dyDescent="0.25">
      <c r="K214" s="227"/>
    </row>
    <row r="215" spans="11:11" x14ac:dyDescent="0.25">
      <c r="K215" s="227"/>
    </row>
    <row r="216" spans="11:11" x14ac:dyDescent="0.25">
      <c r="K216" s="227"/>
    </row>
    <row r="217" spans="11:11" x14ac:dyDescent="0.25">
      <c r="K217" s="227"/>
    </row>
    <row r="218" spans="11:11" x14ac:dyDescent="0.25">
      <c r="K218" s="227"/>
    </row>
    <row r="219" spans="11:11" x14ac:dyDescent="0.25">
      <c r="K219" s="227"/>
    </row>
    <row r="220" spans="11:11" x14ac:dyDescent="0.25">
      <c r="K220" s="227"/>
    </row>
    <row r="221" spans="11:11" x14ac:dyDescent="0.25">
      <c r="K221" s="227"/>
    </row>
    <row r="222" spans="11:11" x14ac:dyDescent="0.25">
      <c r="K222" s="227"/>
    </row>
    <row r="223" spans="11:11" x14ac:dyDescent="0.25">
      <c r="K223" s="227"/>
    </row>
    <row r="224" spans="11:11" x14ac:dyDescent="0.25">
      <c r="K224" s="227"/>
    </row>
    <row r="225" spans="11:11" x14ac:dyDescent="0.25">
      <c r="K225" s="227"/>
    </row>
    <row r="226" spans="11:11" x14ac:dyDescent="0.25">
      <c r="K226" s="227"/>
    </row>
    <row r="227" spans="11:11" x14ac:dyDescent="0.25">
      <c r="K227" s="227"/>
    </row>
    <row r="228" spans="11:11" x14ac:dyDescent="0.25">
      <c r="K228" s="227"/>
    </row>
    <row r="229" spans="11:11" x14ac:dyDescent="0.25">
      <c r="K229" s="227"/>
    </row>
    <row r="230" spans="11:11" x14ac:dyDescent="0.25">
      <c r="K230" s="227"/>
    </row>
    <row r="231" spans="11:11" x14ac:dyDescent="0.25">
      <c r="K231" s="227"/>
    </row>
    <row r="232" spans="11:11" x14ac:dyDescent="0.25">
      <c r="K232" s="227"/>
    </row>
    <row r="233" spans="11:11" x14ac:dyDescent="0.25">
      <c r="K233" s="227"/>
    </row>
    <row r="234" spans="11:11" x14ac:dyDescent="0.25">
      <c r="K234" s="227"/>
    </row>
    <row r="235" spans="11:11" x14ac:dyDescent="0.25">
      <c r="K235" s="227"/>
    </row>
    <row r="236" spans="11:11" x14ac:dyDescent="0.25">
      <c r="K236" s="227"/>
    </row>
    <row r="237" spans="11:11" x14ac:dyDescent="0.25">
      <c r="K237" s="227"/>
    </row>
    <row r="238" spans="11:11" x14ac:dyDescent="0.25">
      <c r="K238" s="227"/>
    </row>
    <row r="239" spans="11:11" x14ac:dyDescent="0.25">
      <c r="K239" s="227"/>
    </row>
    <row r="240" spans="11:11" x14ac:dyDescent="0.25">
      <c r="K240" s="227"/>
    </row>
    <row r="241" spans="11:11" x14ac:dyDescent="0.25">
      <c r="K241" s="227"/>
    </row>
    <row r="242" spans="11:11" x14ac:dyDescent="0.25">
      <c r="K242" s="227"/>
    </row>
    <row r="243" spans="11:11" x14ac:dyDescent="0.25">
      <c r="K243" s="227"/>
    </row>
    <row r="244" spans="11:11" x14ac:dyDescent="0.25">
      <c r="K244" s="227"/>
    </row>
    <row r="245" spans="11:11" x14ac:dyDescent="0.25">
      <c r="K245" s="227"/>
    </row>
    <row r="246" spans="11:11" x14ac:dyDescent="0.25">
      <c r="K246" s="227"/>
    </row>
    <row r="247" spans="11:11" x14ac:dyDescent="0.25">
      <c r="K247" s="227"/>
    </row>
    <row r="248" spans="11:11" x14ac:dyDescent="0.25">
      <c r="K248" s="227"/>
    </row>
    <row r="249" spans="11:11" x14ac:dyDescent="0.25">
      <c r="K249" s="227"/>
    </row>
    <row r="250" spans="11:11" x14ac:dyDescent="0.25">
      <c r="K250" s="227"/>
    </row>
    <row r="251" spans="11:11" x14ac:dyDescent="0.25">
      <c r="K251" s="227"/>
    </row>
    <row r="252" spans="11:11" x14ac:dyDescent="0.25">
      <c r="K252" s="227"/>
    </row>
    <row r="253" spans="11:11" x14ac:dyDescent="0.25">
      <c r="K253" s="227"/>
    </row>
    <row r="254" spans="11:11" x14ac:dyDescent="0.25">
      <c r="K254" s="227"/>
    </row>
    <row r="255" spans="11:11" x14ac:dyDescent="0.25">
      <c r="K255" s="227"/>
    </row>
    <row r="256" spans="11:11" x14ac:dyDescent="0.25">
      <c r="K256" s="227"/>
    </row>
    <row r="257" spans="11:11" x14ac:dyDescent="0.25">
      <c r="K257" s="227"/>
    </row>
    <row r="258" spans="11:11" x14ac:dyDescent="0.25">
      <c r="K258" s="227"/>
    </row>
    <row r="259" spans="11:11" x14ac:dyDescent="0.25">
      <c r="K259" s="227"/>
    </row>
    <row r="260" spans="11:11" x14ac:dyDescent="0.25">
      <c r="K260" s="227"/>
    </row>
    <row r="261" spans="11:11" x14ac:dyDescent="0.25">
      <c r="K261" s="227"/>
    </row>
    <row r="262" spans="11:11" x14ac:dyDescent="0.25">
      <c r="K262" s="227"/>
    </row>
    <row r="263" spans="11:11" x14ac:dyDescent="0.25">
      <c r="K263" s="227"/>
    </row>
    <row r="264" spans="11:11" x14ac:dyDescent="0.25">
      <c r="K264" s="227"/>
    </row>
    <row r="265" spans="11:11" x14ac:dyDescent="0.25">
      <c r="K265" s="227"/>
    </row>
    <row r="266" spans="11:11" x14ac:dyDescent="0.25">
      <c r="K266" s="227"/>
    </row>
    <row r="267" spans="11:11" x14ac:dyDescent="0.25">
      <c r="K267" s="227"/>
    </row>
    <row r="268" spans="11:11" x14ac:dyDescent="0.25">
      <c r="K268" s="227"/>
    </row>
    <row r="269" spans="11:11" x14ac:dyDescent="0.25">
      <c r="K269" s="227"/>
    </row>
    <row r="270" spans="11:11" x14ac:dyDescent="0.25">
      <c r="K270" s="227"/>
    </row>
    <row r="271" spans="11:11" x14ac:dyDescent="0.25">
      <c r="K271" s="227"/>
    </row>
    <row r="272" spans="11:11" x14ac:dyDescent="0.25">
      <c r="K272" s="227"/>
    </row>
    <row r="273" spans="11:11" x14ac:dyDescent="0.25">
      <c r="K273" s="227"/>
    </row>
    <row r="274" spans="11:11" x14ac:dyDescent="0.25">
      <c r="K274" s="227"/>
    </row>
    <row r="275" spans="11:11" x14ac:dyDescent="0.25">
      <c r="K275" s="227"/>
    </row>
    <row r="276" spans="11:11" x14ac:dyDescent="0.25">
      <c r="K276" s="227"/>
    </row>
    <row r="277" spans="11:11" x14ac:dyDescent="0.25">
      <c r="K277" s="227"/>
    </row>
    <row r="278" spans="11:11" x14ac:dyDescent="0.25">
      <c r="K278" s="227"/>
    </row>
    <row r="279" spans="11:11" x14ac:dyDescent="0.25">
      <c r="K279" s="227"/>
    </row>
    <row r="280" spans="11:11" x14ac:dyDescent="0.25">
      <c r="K280" s="227"/>
    </row>
    <row r="281" spans="11:11" x14ac:dyDescent="0.25">
      <c r="K281" s="227"/>
    </row>
    <row r="282" spans="11:11" x14ac:dyDescent="0.25">
      <c r="K282" s="227"/>
    </row>
    <row r="283" spans="11:11" x14ac:dyDescent="0.25">
      <c r="K283" s="227"/>
    </row>
    <row r="284" spans="11:11" x14ac:dyDescent="0.25">
      <c r="K284" s="227"/>
    </row>
    <row r="285" spans="11:11" x14ac:dyDescent="0.25">
      <c r="K285" s="227"/>
    </row>
    <row r="286" spans="11:11" x14ac:dyDescent="0.25">
      <c r="K286" s="227"/>
    </row>
    <row r="287" spans="11:11" x14ac:dyDescent="0.25">
      <c r="K287" s="227"/>
    </row>
    <row r="288" spans="11:11" x14ac:dyDescent="0.25">
      <c r="K288" s="227"/>
    </row>
    <row r="289" spans="11:11" x14ac:dyDescent="0.25">
      <c r="K289" s="227"/>
    </row>
    <row r="290" spans="11:11" x14ac:dyDescent="0.25">
      <c r="K290" s="227"/>
    </row>
    <row r="291" spans="11:11" x14ac:dyDescent="0.25">
      <c r="K291" s="227"/>
    </row>
    <row r="292" spans="11:11" x14ac:dyDescent="0.25">
      <c r="K292" s="227"/>
    </row>
    <row r="293" spans="11:11" x14ac:dyDescent="0.25">
      <c r="K293" s="227"/>
    </row>
    <row r="294" spans="11:11" x14ac:dyDescent="0.25">
      <c r="K294" s="227"/>
    </row>
    <row r="295" spans="11:11" x14ac:dyDescent="0.25">
      <c r="K295" s="227"/>
    </row>
    <row r="296" spans="11:11" x14ac:dyDescent="0.25">
      <c r="K296" s="227"/>
    </row>
    <row r="297" spans="11:11" x14ac:dyDescent="0.25">
      <c r="K297" s="227"/>
    </row>
    <row r="298" spans="11:11" x14ac:dyDescent="0.25">
      <c r="K298" s="227"/>
    </row>
    <row r="299" spans="11:11" x14ac:dyDescent="0.25">
      <c r="K299" s="227"/>
    </row>
    <row r="300" spans="11:11" x14ac:dyDescent="0.25">
      <c r="K300" s="227"/>
    </row>
    <row r="301" spans="11:11" x14ac:dyDescent="0.25">
      <c r="K301" s="227"/>
    </row>
    <row r="302" spans="11:11" x14ac:dyDescent="0.25">
      <c r="K302" s="227"/>
    </row>
    <row r="303" spans="11:11" x14ac:dyDescent="0.25">
      <c r="K303" s="227"/>
    </row>
    <row r="304" spans="11:11" x14ac:dyDescent="0.25">
      <c r="K304" s="227"/>
    </row>
    <row r="305" spans="11:11" x14ac:dyDescent="0.25">
      <c r="K305" s="227"/>
    </row>
    <row r="306" spans="11:11" x14ac:dyDescent="0.25">
      <c r="K306" s="227"/>
    </row>
    <row r="307" spans="11:11" x14ac:dyDescent="0.25">
      <c r="K307" s="227"/>
    </row>
    <row r="308" spans="11:11" x14ac:dyDescent="0.25">
      <c r="K308" s="227"/>
    </row>
    <row r="309" spans="11:11" x14ac:dyDescent="0.25">
      <c r="K309" s="227"/>
    </row>
    <row r="310" spans="11:11" x14ac:dyDescent="0.25">
      <c r="K310" s="227"/>
    </row>
    <row r="311" spans="11:11" x14ac:dyDescent="0.25">
      <c r="K311" s="227"/>
    </row>
    <row r="312" spans="11:11" x14ac:dyDescent="0.25">
      <c r="K312" s="227"/>
    </row>
    <row r="313" spans="11:11" x14ac:dyDescent="0.25">
      <c r="K313" s="227"/>
    </row>
    <row r="314" spans="11:11" x14ac:dyDescent="0.25">
      <c r="K314" s="227"/>
    </row>
    <row r="315" spans="11:11" x14ac:dyDescent="0.25">
      <c r="K315" s="227"/>
    </row>
    <row r="316" spans="11:11" x14ac:dyDescent="0.25">
      <c r="K316" s="227"/>
    </row>
    <row r="317" spans="11:11" x14ac:dyDescent="0.25">
      <c r="K317" s="227"/>
    </row>
    <row r="318" spans="11:11" x14ac:dyDescent="0.25">
      <c r="K318" s="227"/>
    </row>
    <row r="319" spans="11:11" x14ac:dyDescent="0.25">
      <c r="K319" s="227"/>
    </row>
    <row r="320" spans="11:11" x14ac:dyDescent="0.25">
      <c r="K320" s="227"/>
    </row>
    <row r="321" spans="11:11" x14ac:dyDescent="0.25">
      <c r="K321" s="227"/>
    </row>
    <row r="322" spans="11:11" x14ac:dyDescent="0.25">
      <c r="K322" s="227"/>
    </row>
    <row r="323" spans="11:11" x14ac:dyDescent="0.25">
      <c r="K323" s="227"/>
    </row>
    <row r="324" spans="11:11" x14ac:dyDescent="0.25">
      <c r="K324" s="227"/>
    </row>
    <row r="325" spans="11:11" x14ac:dyDescent="0.25">
      <c r="K325" s="227"/>
    </row>
    <row r="326" spans="11:11" x14ac:dyDescent="0.25">
      <c r="K326" s="227"/>
    </row>
    <row r="327" spans="11:11" x14ac:dyDescent="0.25">
      <c r="K327" s="227"/>
    </row>
    <row r="328" spans="11:11" x14ac:dyDescent="0.25">
      <c r="K328" s="227"/>
    </row>
    <row r="329" spans="11:11" x14ac:dyDescent="0.25">
      <c r="K329" s="227"/>
    </row>
    <row r="330" spans="11:11" x14ac:dyDescent="0.25">
      <c r="K330" s="227"/>
    </row>
    <row r="331" spans="11:11" x14ac:dyDescent="0.25">
      <c r="K331" s="227"/>
    </row>
    <row r="332" spans="11:11" x14ac:dyDescent="0.25">
      <c r="K332" s="227"/>
    </row>
    <row r="333" spans="11:11" x14ac:dyDescent="0.25">
      <c r="K333" s="227"/>
    </row>
    <row r="334" spans="11:11" x14ac:dyDescent="0.25">
      <c r="K334" s="227"/>
    </row>
    <row r="335" spans="11:11" x14ac:dyDescent="0.25">
      <c r="K335" s="227"/>
    </row>
    <row r="336" spans="11:11" x14ac:dyDescent="0.25">
      <c r="K336" s="227"/>
    </row>
    <row r="337" spans="11:11" x14ac:dyDescent="0.25">
      <c r="K337" s="227"/>
    </row>
    <row r="338" spans="11:11" x14ac:dyDescent="0.25">
      <c r="K338" s="227"/>
    </row>
    <row r="339" spans="11:11" x14ac:dyDescent="0.25">
      <c r="K339" s="227"/>
    </row>
    <row r="340" spans="11:11" x14ac:dyDescent="0.25">
      <c r="K340" s="227"/>
    </row>
    <row r="341" spans="11:11" x14ac:dyDescent="0.25">
      <c r="K341" s="227"/>
    </row>
    <row r="342" spans="11:11" x14ac:dyDescent="0.25">
      <c r="K342" s="227"/>
    </row>
    <row r="343" spans="11:11" x14ac:dyDescent="0.25">
      <c r="K343" s="227"/>
    </row>
    <row r="344" spans="11:11" x14ac:dyDescent="0.25">
      <c r="K344" s="227"/>
    </row>
    <row r="345" spans="11:11" x14ac:dyDescent="0.25">
      <c r="K345" s="227"/>
    </row>
    <row r="346" spans="11:11" x14ac:dyDescent="0.25">
      <c r="K346" s="227"/>
    </row>
    <row r="347" spans="11:11" x14ac:dyDescent="0.25">
      <c r="K347" s="227"/>
    </row>
    <row r="348" spans="11:11" x14ac:dyDescent="0.25">
      <c r="K348" s="227"/>
    </row>
    <row r="349" spans="11:11" x14ac:dyDescent="0.25">
      <c r="K349" s="227"/>
    </row>
    <row r="350" spans="11:11" x14ac:dyDescent="0.25">
      <c r="K350" s="227"/>
    </row>
    <row r="351" spans="11:11" x14ac:dyDescent="0.25">
      <c r="K351" s="227"/>
    </row>
    <row r="352" spans="11:11" x14ac:dyDescent="0.25">
      <c r="K352" s="227"/>
    </row>
    <row r="353" spans="11:11" x14ac:dyDescent="0.25">
      <c r="K353" s="227"/>
    </row>
    <row r="354" spans="11:11" x14ac:dyDescent="0.25">
      <c r="K354" s="227"/>
    </row>
    <row r="355" spans="11:11" x14ac:dyDescent="0.25">
      <c r="K355" s="227"/>
    </row>
    <row r="356" spans="11:11" x14ac:dyDescent="0.25">
      <c r="K356" s="227"/>
    </row>
    <row r="357" spans="11:11" x14ac:dyDescent="0.25">
      <c r="K357" s="227"/>
    </row>
    <row r="358" spans="11:11" x14ac:dyDescent="0.25">
      <c r="K358" s="227"/>
    </row>
    <row r="359" spans="11:11" x14ac:dyDescent="0.25">
      <c r="K359" s="227"/>
    </row>
    <row r="360" spans="11:11" x14ac:dyDescent="0.25">
      <c r="K360" s="227"/>
    </row>
    <row r="361" spans="11:11" x14ac:dyDescent="0.25">
      <c r="K361" s="227"/>
    </row>
    <row r="362" spans="11:11" x14ac:dyDescent="0.25">
      <c r="K362" s="227"/>
    </row>
    <row r="363" spans="11:11" x14ac:dyDescent="0.25">
      <c r="K363" s="227"/>
    </row>
    <row r="364" spans="11:11" x14ac:dyDescent="0.25">
      <c r="K364" s="227"/>
    </row>
    <row r="365" spans="11:11" x14ac:dyDescent="0.25">
      <c r="K365" s="227"/>
    </row>
    <row r="366" spans="11:11" x14ac:dyDescent="0.25">
      <c r="K366" s="227"/>
    </row>
    <row r="367" spans="11:11" x14ac:dyDescent="0.25">
      <c r="K367" s="227"/>
    </row>
    <row r="368" spans="11:11" x14ac:dyDescent="0.25">
      <c r="K368" s="227"/>
    </row>
    <row r="369" spans="11:11" x14ac:dyDescent="0.25">
      <c r="K369" s="227"/>
    </row>
    <row r="370" spans="11:11" x14ac:dyDescent="0.25">
      <c r="K370" s="227"/>
    </row>
    <row r="371" spans="11:11" x14ac:dyDescent="0.25">
      <c r="K371" s="227"/>
    </row>
    <row r="372" spans="11:11" x14ac:dyDescent="0.25">
      <c r="K372" s="227"/>
    </row>
    <row r="373" spans="11:11" x14ac:dyDescent="0.25">
      <c r="K373" s="227"/>
    </row>
    <row r="374" spans="11:11" x14ac:dyDescent="0.25">
      <c r="K374" s="227"/>
    </row>
    <row r="375" spans="11:11" x14ac:dyDescent="0.25">
      <c r="K375" s="227"/>
    </row>
    <row r="376" spans="11:11" x14ac:dyDescent="0.25">
      <c r="K376" s="227"/>
    </row>
    <row r="377" spans="11:11" x14ac:dyDescent="0.25">
      <c r="K377" s="227"/>
    </row>
    <row r="378" spans="11:11" x14ac:dyDescent="0.25">
      <c r="K378" s="227"/>
    </row>
    <row r="379" spans="11:11" x14ac:dyDescent="0.25">
      <c r="K379" s="227"/>
    </row>
    <row r="380" spans="11:11" x14ac:dyDescent="0.25">
      <c r="K380" s="227"/>
    </row>
    <row r="381" spans="11:11" x14ac:dyDescent="0.25">
      <c r="K381" s="227"/>
    </row>
    <row r="382" spans="11:11" x14ac:dyDescent="0.25">
      <c r="K382" s="227"/>
    </row>
    <row r="383" spans="11:11" x14ac:dyDescent="0.25">
      <c r="K383" s="227"/>
    </row>
    <row r="384" spans="11:11" x14ac:dyDescent="0.25">
      <c r="K384" s="227"/>
    </row>
    <row r="385" spans="11:11" x14ac:dyDescent="0.25">
      <c r="K385" s="227"/>
    </row>
    <row r="386" spans="11:11" x14ac:dyDescent="0.25">
      <c r="K386" s="227"/>
    </row>
    <row r="387" spans="11:11" x14ac:dyDescent="0.25">
      <c r="K387" s="227"/>
    </row>
    <row r="388" spans="11:11" x14ac:dyDescent="0.25">
      <c r="K388" s="227"/>
    </row>
    <row r="389" spans="11:11" x14ac:dyDescent="0.25">
      <c r="K389" s="227"/>
    </row>
    <row r="390" spans="11:11" x14ac:dyDescent="0.25">
      <c r="K390" s="227"/>
    </row>
    <row r="391" spans="11:11" x14ac:dyDescent="0.25">
      <c r="K391" s="227"/>
    </row>
    <row r="392" spans="11:11" x14ac:dyDescent="0.25">
      <c r="K392" s="227"/>
    </row>
    <row r="393" spans="11:11" x14ac:dyDescent="0.25">
      <c r="K393" s="227"/>
    </row>
    <row r="394" spans="11:11" x14ac:dyDescent="0.25">
      <c r="K394" s="227"/>
    </row>
    <row r="395" spans="11:11" x14ac:dyDescent="0.25">
      <c r="K395" s="227"/>
    </row>
    <row r="396" spans="11:11" x14ac:dyDescent="0.25">
      <c r="K396" s="227"/>
    </row>
    <row r="397" spans="11:11" x14ac:dyDescent="0.25">
      <c r="K397" s="227"/>
    </row>
    <row r="398" spans="11:11" x14ac:dyDescent="0.25">
      <c r="K398" s="227"/>
    </row>
    <row r="399" spans="11:11" x14ac:dyDescent="0.25">
      <c r="K399" s="227"/>
    </row>
    <row r="400" spans="11:11" x14ac:dyDescent="0.25">
      <c r="K400" s="227"/>
    </row>
    <row r="401" spans="11:11" x14ac:dyDescent="0.25">
      <c r="K401" s="227"/>
    </row>
    <row r="402" spans="11:11" x14ac:dyDescent="0.25">
      <c r="K402" s="227"/>
    </row>
    <row r="403" spans="11:11" x14ac:dyDescent="0.25">
      <c r="K403" s="227"/>
    </row>
    <row r="404" spans="11:11" x14ac:dyDescent="0.25">
      <c r="K404" s="227"/>
    </row>
    <row r="405" spans="11:11" x14ac:dyDescent="0.25">
      <c r="K405" s="227"/>
    </row>
    <row r="406" spans="11:11" x14ac:dyDescent="0.25">
      <c r="K406" s="227"/>
    </row>
    <row r="407" spans="11:11" x14ac:dyDescent="0.25">
      <c r="K407" s="227"/>
    </row>
    <row r="408" spans="11:11" x14ac:dyDescent="0.25">
      <c r="K408" s="227"/>
    </row>
    <row r="409" spans="11:11" x14ac:dyDescent="0.25">
      <c r="K409" s="227"/>
    </row>
    <row r="410" spans="11:11" x14ac:dyDescent="0.25">
      <c r="K410" s="227"/>
    </row>
    <row r="411" spans="11:11" x14ac:dyDescent="0.25">
      <c r="K411" s="227"/>
    </row>
    <row r="412" spans="11:11" x14ac:dyDescent="0.25">
      <c r="K412" s="227"/>
    </row>
    <row r="413" spans="11:11" x14ac:dyDescent="0.25">
      <c r="K413" s="227"/>
    </row>
    <row r="414" spans="11:11" x14ac:dyDescent="0.25">
      <c r="K414" s="227"/>
    </row>
    <row r="415" spans="11:11" x14ac:dyDescent="0.25">
      <c r="K415" s="227"/>
    </row>
    <row r="416" spans="11:11" x14ac:dyDescent="0.25">
      <c r="K416" s="227"/>
    </row>
  </sheetData>
  <sheetProtection algorithmName="SHA-512" hashValue="W6ldavkqC6kbBYTiS98OpLdKuboZroceHgWLdrs7ipEBMVSSLcxIS8u8G5g69xhf2GKr5G8tx/VJAMBRbSc24A==" saltValue="7ysfOsEoKeqOt3gEKOMSZQ==" spinCount="100000" sheet="1" objects="1" scenarios="1"/>
  <mergeCells count="54">
    <mergeCell ref="T57:V58"/>
    <mergeCell ref="T56:V56"/>
    <mergeCell ref="T59:V60"/>
    <mergeCell ref="W48:Y48"/>
    <mergeCell ref="T51:V51"/>
    <mergeCell ref="T52:V52"/>
    <mergeCell ref="AJ8:AJ9"/>
    <mergeCell ref="AF8:AF9"/>
    <mergeCell ref="AG8:AG9"/>
    <mergeCell ref="AI8:AI9"/>
    <mergeCell ref="AM22:AO22"/>
    <mergeCell ref="AC22:AG22"/>
    <mergeCell ref="AI22:AK22"/>
    <mergeCell ref="C52:H52"/>
    <mergeCell ref="C53:H53"/>
    <mergeCell ref="C54:H54"/>
    <mergeCell ref="I52:M52"/>
    <mergeCell ref="I53:M53"/>
    <mergeCell ref="I54:M54"/>
    <mergeCell ref="C55:H55"/>
    <mergeCell ref="I55:M55"/>
    <mergeCell ref="N75:R75"/>
    <mergeCell ref="N76:R76"/>
    <mergeCell ref="I75:M75"/>
    <mergeCell ref="N77:R77"/>
    <mergeCell ref="N52:R52"/>
    <mergeCell ref="N53:R53"/>
    <mergeCell ref="N54:R54"/>
    <mergeCell ref="N55:R55"/>
    <mergeCell ref="AD1:BB1"/>
    <mergeCell ref="AD3:BB3"/>
    <mergeCell ref="AD8:AD9"/>
    <mergeCell ref="AZ5:BB5"/>
    <mergeCell ref="D49:N49"/>
    <mergeCell ref="O49:Y49"/>
    <mergeCell ref="B1:Y1"/>
    <mergeCell ref="B3:Y3"/>
    <mergeCell ref="D48:K48"/>
    <mergeCell ref="L48:N48"/>
    <mergeCell ref="O48:V48"/>
    <mergeCell ref="D47:K47"/>
    <mergeCell ref="L47:N47"/>
    <mergeCell ref="O47:V47"/>
    <mergeCell ref="W47:Y47"/>
    <mergeCell ref="AC13:AD13"/>
    <mergeCell ref="I77:M77"/>
    <mergeCell ref="F81:H81"/>
    <mergeCell ref="C75:D75"/>
    <mergeCell ref="C76:D76"/>
    <mergeCell ref="C77:D77"/>
    <mergeCell ref="E75:H75"/>
    <mergeCell ref="E77:H77"/>
    <mergeCell ref="E76:H76"/>
    <mergeCell ref="I76:M76"/>
  </mergeCells>
  <conditionalFormatting sqref="AB118:AB120 B81:F81 N51:R51 C51:H51 T57 T59 B47:D49 L48 W48 O48:O49 B50:AC50 O46:AA46 AK9:AO10 AI103:IZ65536 AL84:IZ102 B84:AA84 I81:AA81 B78:AA80 A82:AA83 AL82:XFD83 AL78:IZ81 AK86:AK88 AI89:AK102 D13:AC13 A13:B14 AP22:XFD36 C21:AB21 T61:U77 C74:H74 BC1:IZ12 AK8:AU8 B51:B54 N52 AI50:IZ54 C52 W51:AA54 T51:T52 B43:N46 A15:A42 AK11:AU21 AV7:BB22 I56:R74 W56:AA64 AI56:IZ77 B56:H73 C22:AC36 B5:AB12 AD118:AH120 AD5:AZ5 AD7:AU7 B1:BB4 AD6:BB6 AF13:XFD13 AD21:XFD21 AD50:BB52 AD36:AN36 B137:AH65536 AB121:AH136 AB85:AK85 AB103:AH117 D14:XFD14 AB43:IZ49 C37:XFD42 C15:XFD20 AD23:AH35">
    <cfRule type="cellIs" dxfId="56" priority="121" operator="equal">
      <formula>0</formula>
    </cfRule>
  </conditionalFormatting>
  <conditionalFormatting sqref="I51:M51 I52">
    <cfRule type="cellIs" dxfId="55" priority="115" operator="equal">
      <formula>0</formula>
    </cfRule>
  </conditionalFormatting>
  <conditionalFormatting sqref="T56">
    <cfRule type="cellIs" dxfId="54" priority="113" operator="equal">
      <formula>0</formula>
    </cfRule>
  </conditionalFormatting>
  <conditionalFormatting sqref="T56">
    <cfRule type="cellIs" dxfId="53" priority="112" operator="equal">
      <formula>0</formula>
    </cfRule>
  </conditionalFormatting>
  <conditionalFormatting sqref="L47">
    <cfRule type="cellIs" dxfId="52" priority="103" operator="equal">
      <formula>0</formula>
    </cfRule>
  </conditionalFormatting>
  <conditionalFormatting sqref="O47 O43:AA45">
    <cfRule type="cellIs" dxfId="51" priority="101" operator="equal">
      <formula>0</formula>
    </cfRule>
  </conditionalFormatting>
  <conditionalFormatting sqref="W47">
    <cfRule type="cellIs" dxfId="50" priority="99" operator="equal">
      <formula>0</formula>
    </cfRule>
  </conditionalFormatting>
  <conditionalFormatting sqref="T53">
    <cfRule type="cellIs" dxfId="49" priority="91" operator="equal">
      <formula>0</formula>
    </cfRule>
  </conditionalFormatting>
  <conditionalFormatting sqref="T53">
    <cfRule type="cellIs" dxfId="48" priority="90" operator="equal">
      <formula>0</formula>
    </cfRule>
  </conditionalFormatting>
  <conditionalFormatting sqref="T54">
    <cfRule type="cellIs" dxfId="47" priority="89" operator="equal">
      <formula>0</formula>
    </cfRule>
  </conditionalFormatting>
  <conditionalFormatting sqref="T54">
    <cfRule type="cellIs" dxfId="46" priority="88" operator="equal">
      <formula>0</formula>
    </cfRule>
  </conditionalFormatting>
  <conditionalFormatting sqref="C54">
    <cfRule type="cellIs" dxfId="45" priority="77" operator="equal">
      <formula>0</formula>
    </cfRule>
  </conditionalFormatting>
  <conditionalFormatting sqref="C53">
    <cfRule type="cellIs" dxfId="44" priority="76" operator="equal">
      <formula>0</formula>
    </cfRule>
  </conditionalFormatting>
  <conditionalFormatting sqref="I53">
    <cfRule type="cellIs" dxfId="43" priority="75" operator="equal">
      <formula>0</formula>
    </cfRule>
  </conditionalFormatting>
  <conditionalFormatting sqref="I54">
    <cfRule type="cellIs" dxfId="42" priority="74" operator="equal">
      <formula>0</formula>
    </cfRule>
  </conditionalFormatting>
  <conditionalFormatting sqref="N53">
    <cfRule type="cellIs" dxfId="41" priority="73" operator="equal">
      <formula>0</formula>
    </cfRule>
  </conditionalFormatting>
  <conditionalFormatting sqref="N54">
    <cfRule type="cellIs" dxfId="40" priority="72" operator="equal">
      <formula>0</formula>
    </cfRule>
  </conditionalFormatting>
  <conditionalFormatting sqref="AO36 AO24:AO28 AO30:AO34">
    <cfRule type="cellIs" dxfId="39" priority="70" operator="equal">
      <formula>0</formula>
    </cfRule>
  </conditionalFormatting>
  <conditionalFormatting sqref="AI23:AK23 AL22:AM22 AI22 AM23:AO23 AI24:AN28 AI30:AN35">
    <cfRule type="cellIs" dxfId="38" priority="69" operator="equal">
      <formula>0</formula>
    </cfRule>
  </conditionalFormatting>
  <conditionalFormatting sqref="AO29">
    <cfRule type="cellIs" dxfId="37" priority="66" operator="equal">
      <formula>0</formula>
    </cfRule>
  </conditionalFormatting>
  <conditionalFormatting sqref="AI29:AN29">
    <cfRule type="cellIs" dxfId="36" priority="65" operator="equal">
      <formula>0</formula>
    </cfRule>
  </conditionalFormatting>
  <conditionalFormatting sqref="C13:C14">
    <cfRule type="cellIs" dxfId="35" priority="64" operator="equal">
      <formula>0</formula>
    </cfRule>
  </conditionalFormatting>
  <conditionalFormatting sqref="B15:B16">
    <cfRule type="cellIs" dxfId="34" priority="52" operator="equal">
      <formula>0</formula>
    </cfRule>
  </conditionalFormatting>
  <conditionalFormatting sqref="B17:B18">
    <cfRule type="cellIs" dxfId="33" priority="51" operator="equal">
      <formula>0</formula>
    </cfRule>
  </conditionalFormatting>
  <conditionalFormatting sqref="B19:B20">
    <cfRule type="cellIs" dxfId="32" priority="50" operator="equal">
      <formula>0</formula>
    </cfRule>
  </conditionalFormatting>
  <conditionalFormatting sqref="B21:B22">
    <cfRule type="cellIs" dxfId="31" priority="49" operator="equal">
      <formula>0</formula>
    </cfRule>
  </conditionalFormatting>
  <conditionalFormatting sqref="B23:B24">
    <cfRule type="cellIs" dxfId="30" priority="48" operator="equal">
      <formula>0</formula>
    </cfRule>
  </conditionalFormatting>
  <conditionalFormatting sqref="B25:B26">
    <cfRule type="cellIs" dxfId="29" priority="47" operator="equal">
      <formula>0</formula>
    </cfRule>
  </conditionalFormatting>
  <conditionalFormatting sqref="B27:B28">
    <cfRule type="cellIs" dxfId="28" priority="46" operator="equal">
      <formula>0</formula>
    </cfRule>
  </conditionalFormatting>
  <conditionalFormatting sqref="B29:B30">
    <cfRule type="cellIs" dxfId="27" priority="45" operator="equal">
      <formula>0</formula>
    </cfRule>
  </conditionalFormatting>
  <conditionalFormatting sqref="B41:B42">
    <cfRule type="cellIs" dxfId="26" priority="39" operator="equal">
      <formula>0</formula>
    </cfRule>
  </conditionalFormatting>
  <conditionalFormatting sqref="B31:B32">
    <cfRule type="cellIs" dxfId="25" priority="44" operator="equal">
      <formula>0</formula>
    </cfRule>
  </conditionalFormatting>
  <conditionalFormatting sqref="B33:B34">
    <cfRule type="cellIs" dxfId="24" priority="43" operator="equal">
      <formula>0</formula>
    </cfRule>
  </conditionalFormatting>
  <conditionalFormatting sqref="B35:B36">
    <cfRule type="cellIs" dxfId="23" priority="42" operator="equal">
      <formula>0</formula>
    </cfRule>
  </conditionalFormatting>
  <conditionalFormatting sqref="B37:B38">
    <cfRule type="cellIs" dxfId="22" priority="41" operator="equal">
      <formula>0</formula>
    </cfRule>
  </conditionalFormatting>
  <conditionalFormatting sqref="B39:B40">
    <cfRule type="cellIs" dxfId="21" priority="40" operator="equal">
      <formula>0</formula>
    </cfRule>
  </conditionalFormatting>
  <conditionalFormatting sqref="B55 AI55:IZ55 W55:AA55">
    <cfRule type="cellIs" dxfId="20" priority="10" operator="equal">
      <formula>0</formula>
    </cfRule>
  </conditionalFormatting>
  <conditionalFormatting sqref="T55">
    <cfRule type="cellIs" dxfId="19" priority="9" operator="equal">
      <formula>0</formula>
    </cfRule>
  </conditionalFormatting>
  <conditionalFormatting sqref="T55">
    <cfRule type="cellIs" dxfId="18" priority="8" operator="equal">
      <formula>0</formula>
    </cfRule>
  </conditionalFormatting>
  <conditionalFormatting sqref="C55">
    <cfRule type="cellIs" dxfId="17" priority="7" operator="equal">
      <formula>0</formula>
    </cfRule>
  </conditionalFormatting>
  <conditionalFormatting sqref="I55">
    <cfRule type="cellIs" dxfId="16" priority="6" operator="equal">
      <formula>0</formula>
    </cfRule>
  </conditionalFormatting>
  <conditionalFormatting sqref="N55">
    <cfRule type="cellIs" dxfId="15" priority="5" operator="equal">
      <formula>0</formula>
    </cfRule>
  </conditionalFormatting>
  <conditionalFormatting sqref="E75:E77 B75:C77">
    <cfRule type="cellIs" dxfId="14" priority="4" operator="equal">
      <formula>0</formula>
    </cfRule>
  </conditionalFormatting>
  <conditionalFormatting sqref="I75:I77">
    <cfRule type="cellIs" dxfId="13" priority="3" operator="equal">
      <formula>0</formula>
    </cfRule>
  </conditionalFormatting>
  <conditionalFormatting sqref="N75:N77">
    <cfRule type="cellIs" dxfId="12" priority="2" operator="equal">
      <formula>0</formula>
    </cfRule>
  </conditionalFormatting>
  <conditionalFormatting sqref="B74">
    <cfRule type="cellIs" dxfId="11" priority="1" operator="equal">
      <formula>0</formula>
    </cfRule>
  </conditionalFormatting>
  <printOptions horizontalCentered="1" verticalCentered="1"/>
  <pageMargins left="0.11811023622047245" right="0.11811023622047245" top="0.15748031496062992" bottom="0.15748031496062992" header="0.11811023622047245" footer="0.11811023622047245"/>
  <pageSetup paperSize="8" scale="58" orientation="landscape"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B2586-E33B-4D94-8277-484C877ECAC0}">
  <sheetPr>
    <tabColor theme="8" tint="0.79998168889431442"/>
    <pageSetUpPr fitToPage="1"/>
  </sheetPr>
  <dimension ref="A1:Y53"/>
  <sheetViews>
    <sheetView showGridLines="0" view="pageBreakPreview" topLeftCell="C1" zoomScale="60" zoomScaleNormal="60" workbookViewId="0">
      <selection activeCell="T41" sqref="T41"/>
    </sheetView>
  </sheetViews>
  <sheetFormatPr baseColWidth="10" defaultColWidth="11.44140625" defaultRowHeight="13.2" x14ac:dyDescent="0.25"/>
  <cols>
    <col min="1" max="1" width="29.21875" style="1016" customWidth="1"/>
    <col min="2" max="2" width="32.44140625" style="1016" customWidth="1"/>
    <col min="3" max="4" width="23.21875" style="1016" customWidth="1"/>
    <col min="5" max="7" width="23.21875" style="1016" hidden="1" customWidth="1"/>
    <col min="8" max="8" width="23.21875" style="1016" customWidth="1"/>
    <col min="9" max="9" width="22.44140625" style="1016" customWidth="1"/>
    <col min="10" max="10" width="31.21875" style="1016" customWidth="1"/>
    <col min="11" max="13" width="23.21875" style="1016" customWidth="1"/>
    <col min="14" max="15" width="15" style="1016" hidden="1" customWidth="1"/>
    <col min="16" max="16" width="31.21875" style="1016" customWidth="1"/>
    <col min="17" max="16384" width="11.44140625" style="1016"/>
  </cols>
  <sheetData>
    <row r="1" spans="1:16" ht="30.75" customHeight="1" x14ac:dyDescent="0.25">
      <c r="B1" s="2753" t="s">
        <v>1015</v>
      </c>
      <c r="C1" s="2753"/>
      <c r="D1" s="2753"/>
      <c r="E1" s="2753"/>
      <c r="F1" s="2753"/>
      <c r="G1" s="2753"/>
      <c r="H1" s="2753"/>
      <c r="I1" s="2753"/>
      <c r="J1" s="2753"/>
      <c r="K1" s="2753"/>
      <c r="L1" s="2753"/>
      <c r="M1" s="2753"/>
      <c r="N1" s="2753"/>
      <c r="O1" s="2753"/>
      <c r="P1" s="2753"/>
    </row>
    <row r="2" spans="1:16" x14ac:dyDescent="0.25">
      <c r="B2" s="1291"/>
      <c r="C2" s="1291"/>
      <c r="D2" s="1291"/>
      <c r="E2" s="1291"/>
      <c r="F2" s="1291"/>
      <c r="G2" s="1291"/>
      <c r="H2" s="1291"/>
      <c r="I2" s="1291"/>
      <c r="J2" s="1291"/>
      <c r="K2" s="1291"/>
      <c r="L2" s="1291"/>
      <c r="M2" s="1291"/>
      <c r="N2" s="1291"/>
      <c r="O2" s="1291"/>
      <c r="P2" s="1291"/>
    </row>
    <row r="3" spans="1:16" ht="25.5" customHeight="1" x14ac:dyDescent="0.25">
      <c r="B3" s="2760" t="s">
        <v>658</v>
      </c>
      <c r="C3" s="2761"/>
      <c r="D3" s="2761"/>
      <c r="E3" s="2761"/>
      <c r="F3" s="2761"/>
      <c r="G3" s="2761"/>
      <c r="H3" s="2761"/>
      <c r="I3" s="2761"/>
      <c r="J3" s="2761"/>
      <c r="K3" s="2761"/>
      <c r="L3" s="2761"/>
      <c r="M3" s="2761"/>
      <c r="N3" s="2761"/>
      <c r="O3" s="2761"/>
      <c r="P3" s="2761"/>
    </row>
    <row r="4" spans="1:16" x14ac:dyDescent="0.25">
      <c r="B4" s="1291"/>
      <c r="C4" s="1291"/>
      <c r="D4" s="1291"/>
      <c r="E4" s="1291"/>
      <c r="F4" s="1291"/>
      <c r="G4" s="1291"/>
      <c r="H4" s="1291"/>
      <c r="I4" s="227"/>
      <c r="J4" s="1291"/>
      <c r="K4" s="1291"/>
      <c r="L4" s="1291"/>
      <c r="M4" s="1291"/>
      <c r="N4" s="1291"/>
      <c r="O4" s="1291"/>
      <c r="P4" s="1291"/>
    </row>
    <row r="5" spans="1:16" x14ac:dyDescent="0.25">
      <c r="B5" s="1291"/>
      <c r="C5" s="1291"/>
      <c r="D5" s="1291"/>
      <c r="E5" s="1291"/>
      <c r="F5" s="1291"/>
      <c r="G5" s="1291"/>
      <c r="H5" s="1291"/>
      <c r="I5" s="227"/>
      <c r="J5" s="1291"/>
      <c r="K5" s="1291"/>
      <c r="L5" s="1291"/>
      <c r="M5" s="1291"/>
      <c r="N5" s="1291"/>
      <c r="O5" s="1291"/>
      <c r="P5" s="1291"/>
    </row>
    <row r="6" spans="1:16" x14ac:dyDescent="0.25">
      <c r="B6" s="1291"/>
      <c r="C6" s="1291"/>
      <c r="D6" s="1291"/>
      <c r="E6" s="1291"/>
      <c r="F6" s="1291"/>
      <c r="G6" s="1291"/>
      <c r="H6" s="1291"/>
      <c r="I6" s="227"/>
      <c r="J6" s="1291"/>
      <c r="K6" s="1291"/>
      <c r="L6" s="1291"/>
      <c r="M6" s="1291"/>
      <c r="N6" s="1291"/>
      <c r="O6" s="1291"/>
      <c r="P6" s="1291"/>
    </row>
    <row r="7" spans="1:16" ht="21" x14ac:dyDescent="0.25">
      <c r="B7" s="1431" t="s">
        <v>643</v>
      </c>
      <c r="C7" s="1432"/>
      <c r="D7" s="235"/>
      <c r="E7" s="235"/>
      <c r="F7" s="235"/>
      <c r="G7" s="235"/>
      <c r="H7" s="235"/>
      <c r="I7" s="235"/>
      <c r="J7" s="235"/>
      <c r="K7" s="235"/>
      <c r="L7" s="235"/>
      <c r="M7" s="235"/>
      <c r="N7" s="235"/>
      <c r="O7" s="235"/>
      <c r="P7" s="235"/>
    </row>
    <row r="8" spans="1:16" ht="18" customHeight="1" x14ac:dyDescent="0.25">
      <c r="B8" s="1430" t="str">
        <f>'CONV 3-11 ans'!B7</f>
        <v>Délibération BP</v>
      </c>
      <c r="C8" s="1433">
        <f>ANALYSE!F1787+ANALYSE!F1842+ANALYSE!F1890</f>
        <v>0</v>
      </c>
      <c r="D8" s="1345"/>
      <c r="E8" s="1345"/>
      <c r="F8" s="238"/>
      <c r="G8" s="238"/>
      <c r="H8" s="238"/>
      <c r="I8" s="238"/>
      <c r="J8" s="238"/>
      <c r="K8" s="238"/>
      <c r="L8" s="238"/>
      <c r="M8" s="238"/>
      <c r="N8" s="238"/>
      <c r="O8" s="238"/>
      <c r="P8" s="238"/>
    </row>
    <row r="9" spans="1:16" ht="18" customHeight="1" x14ac:dyDescent="0.25">
      <c r="A9" s="1404" t="s">
        <v>601</v>
      </c>
      <c r="B9" s="237" t="str">
        <f>'CONV 3-11 ans'!B8</f>
        <v xml:space="preserve">Délibération du </v>
      </c>
      <c r="C9" s="2801"/>
      <c r="D9" s="2801"/>
      <c r="E9" s="2801"/>
      <c r="F9" s="238"/>
      <c r="G9" s="238"/>
      <c r="H9" s="238"/>
      <c r="I9" s="238"/>
      <c r="J9" s="238"/>
      <c r="K9" s="238"/>
      <c r="L9" s="238"/>
      <c r="M9" s="238"/>
      <c r="N9" s="238"/>
      <c r="O9" s="238"/>
      <c r="P9" s="238"/>
    </row>
    <row r="10" spans="1:16" ht="18" customHeight="1" x14ac:dyDescent="0.25">
      <c r="A10" s="1404" t="s">
        <v>601</v>
      </c>
      <c r="B10" s="237" t="str">
        <f>'CONV 3-11 ans'!B9</f>
        <v xml:space="preserve">Délibération du </v>
      </c>
      <c r="C10" s="1284"/>
      <c r="D10" s="1284"/>
      <c r="E10" s="1284"/>
      <c r="F10" s="238"/>
      <c r="G10" s="238"/>
      <c r="H10" s="238"/>
      <c r="I10" s="238"/>
      <c r="J10" s="238"/>
      <c r="K10" s="238"/>
      <c r="L10" s="238"/>
      <c r="M10" s="238"/>
      <c r="N10" s="238"/>
      <c r="O10" s="238"/>
      <c r="P10" s="238"/>
    </row>
    <row r="11" spans="1:16" ht="18" customHeight="1" x14ac:dyDescent="0.25">
      <c r="A11" s="1404" t="s">
        <v>601</v>
      </c>
      <c r="B11" s="237" t="str">
        <f>'CONV 3-11 ans'!B10</f>
        <v xml:space="preserve">Délibération du </v>
      </c>
      <c r="C11" s="1284"/>
      <c r="D11" s="1284"/>
      <c r="E11" s="1284"/>
      <c r="F11" s="238"/>
      <c r="G11" s="238"/>
      <c r="H11" s="238"/>
      <c r="I11" s="238"/>
      <c r="J11" s="238"/>
      <c r="K11" s="238"/>
      <c r="L11" s="238"/>
      <c r="M11" s="238"/>
      <c r="N11" s="238"/>
      <c r="O11" s="238"/>
      <c r="P11" s="238"/>
    </row>
    <row r="12" spans="1:16" ht="22.5" customHeight="1" x14ac:dyDescent="0.25">
      <c r="H12" s="1291"/>
      <c r="I12" s="227"/>
      <c r="J12" s="1291"/>
      <c r="K12" s="1291"/>
      <c r="L12" s="1291"/>
      <c r="M12" s="1291"/>
      <c r="N12" s="1291"/>
      <c r="O12" s="1291"/>
      <c r="P12" s="1291"/>
    </row>
    <row r="13" spans="1:16" ht="63.75" customHeight="1" x14ac:dyDescent="0.25">
      <c r="B13" s="1308" t="s">
        <v>647</v>
      </c>
      <c r="C13" s="76" t="s">
        <v>943</v>
      </c>
      <c r="D13" s="76" t="s">
        <v>215</v>
      </c>
      <c r="E13" s="76" t="s">
        <v>567</v>
      </c>
      <c r="F13" s="76" t="s">
        <v>565</v>
      </c>
      <c r="G13" s="76" t="s">
        <v>566</v>
      </c>
      <c r="H13" s="76" t="s">
        <v>757</v>
      </c>
      <c r="I13" s="227"/>
      <c r="J13" s="1378" t="s">
        <v>642</v>
      </c>
      <c r="K13" s="76" t="s">
        <v>220</v>
      </c>
      <c r="L13" s="76" t="s">
        <v>615</v>
      </c>
      <c r="M13" s="76" t="s">
        <v>613</v>
      </c>
      <c r="N13" s="76" t="s">
        <v>616</v>
      </c>
      <c r="O13" s="76" t="s">
        <v>617</v>
      </c>
      <c r="P13" s="76" t="s">
        <v>614</v>
      </c>
    </row>
    <row r="14" spans="1:16" ht="21" customHeight="1" x14ac:dyDescent="0.25">
      <c r="B14" s="1313" t="s">
        <v>568</v>
      </c>
      <c r="C14" s="1311">
        <f>'Accueils 12-17 ans'!C9</f>
        <v>0</v>
      </c>
      <c r="D14" s="1311">
        <f>'Accueils 12-17 ans'!D9</f>
        <v>0</v>
      </c>
      <c r="E14" s="971">
        <f>'Accueils 12-17 ans'!E9</f>
        <v>0</v>
      </c>
      <c r="F14" s="963">
        <f>'Accueils 12-17 ans'!F9</f>
        <v>0</v>
      </c>
      <c r="G14" s="963">
        <f>'Accueils 12-17 ans'!G9</f>
        <v>0</v>
      </c>
      <c r="H14" s="1311">
        <f>'Accueils 12-17 ans'!I9</f>
        <v>0</v>
      </c>
      <c r="I14" s="227"/>
      <c r="J14" s="1313" t="s">
        <v>584</v>
      </c>
      <c r="K14" s="1311">
        <f>Séjours!C9</f>
        <v>0</v>
      </c>
      <c r="L14" s="1311">
        <f>Séjours!D9</f>
        <v>0</v>
      </c>
      <c r="M14" s="1311">
        <f>Séjours!E9</f>
        <v>0</v>
      </c>
      <c r="N14" s="1311">
        <f>Séjours!F9</f>
        <v>0</v>
      </c>
      <c r="O14" s="1311">
        <f>Séjours!G9</f>
        <v>0</v>
      </c>
      <c r="P14" s="1347">
        <f>Séjours!H9</f>
        <v>0</v>
      </c>
    </row>
    <row r="15" spans="1:16" ht="21" customHeight="1" x14ac:dyDescent="0.25">
      <c r="B15" s="1313" t="s">
        <v>569</v>
      </c>
      <c r="C15" s="1311">
        <f>'Accueils 12-17 ans'!C10</f>
        <v>0</v>
      </c>
      <c r="D15" s="1311">
        <f>'Accueils 12-17 ans'!D10</f>
        <v>0</v>
      </c>
      <c r="E15" s="971">
        <f>'Accueils 12-17 ans'!E10</f>
        <v>0</v>
      </c>
      <c r="F15" s="963">
        <f>'Accueils 12-17 ans'!F10</f>
        <v>0</v>
      </c>
      <c r="G15" s="963">
        <f>'Accueils 12-17 ans'!G10</f>
        <v>0</v>
      </c>
      <c r="H15" s="1311">
        <f>'Accueils 12-17 ans'!I10</f>
        <v>0</v>
      </c>
      <c r="I15" s="227"/>
      <c r="J15" s="1313" t="s">
        <v>585</v>
      </c>
      <c r="K15" s="1311">
        <f>Séjours!C10</f>
        <v>0</v>
      </c>
      <c r="L15" s="1311">
        <f>Séjours!D10</f>
        <v>0</v>
      </c>
      <c r="M15" s="1311">
        <f>Séjours!E10</f>
        <v>0</v>
      </c>
      <c r="N15" s="1311">
        <f>Séjours!F10</f>
        <v>0</v>
      </c>
      <c r="O15" s="1311">
        <f>Séjours!G10</f>
        <v>0</v>
      </c>
      <c r="P15" s="1347">
        <f>Séjours!H10</f>
        <v>0</v>
      </c>
    </row>
    <row r="16" spans="1:16" ht="21" customHeight="1" x14ac:dyDescent="0.25">
      <c r="B16" s="1313" t="s">
        <v>570</v>
      </c>
      <c r="C16" s="1311">
        <f>'Accueils 12-17 ans'!C11</f>
        <v>0</v>
      </c>
      <c r="D16" s="1311">
        <f>'Accueils 12-17 ans'!D11</f>
        <v>0</v>
      </c>
      <c r="E16" s="971">
        <f>'Accueils 12-17 ans'!E11</f>
        <v>0</v>
      </c>
      <c r="F16" s="963">
        <f>'Accueils 12-17 ans'!F11</f>
        <v>0</v>
      </c>
      <c r="G16" s="963">
        <f>'Accueils 12-17 ans'!G11</f>
        <v>0</v>
      </c>
      <c r="H16" s="1311">
        <f>'Accueils 12-17 ans'!I11</f>
        <v>0</v>
      </c>
      <c r="I16" s="227"/>
      <c r="J16" s="1313" t="s">
        <v>586</v>
      </c>
      <c r="K16" s="1311">
        <f>Séjours!C11</f>
        <v>0</v>
      </c>
      <c r="L16" s="1311">
        <f>Séjours!D11</f>
        <v>0</v>
      </c>
      <c r="M16" s="1311">
        <f>Séjours!E11</f>
        <v>0</v>
      </c>
      <c r="N16" s="1311">
        <f>Séjours!F11</f>
        <v>0</v>
      </c>
      <c r="O16" s="1311">
        <f>Séjours!G11</f>
        <v>0</v>
      </c>
      <c r="P16" s="1347">
        <f>Séjours!H11</f>
        <v>0</v>
      </c>
    </row>
    <row r="17" spans="2:22" ht="21" customHeight="1" x14ac:dyDescent="0.25">
      <c r="B17" s="1313" t="s">
        <v>571</v>
      </c>
      <c r="C17" s="1311">
        <f>'Accueils 12-17 ans'!C12</f>
        <v>0</v>
      </c>
      <c r="D17" s="1311">
        <f>'Accueils 12-17 ans'!D12</f>
        <v>0</v>
      </c>
      <c r="E17" s="971">
        <f>'Accueils 12-17 ans'!E12</f>
        <v>0</v>
      </c>
      <c r="F17" s="963">
        <f>'Accueils 12-17 ans'!F12</f>
        <v>0</v>
      </c>
      <c r="G17" s="963">
        <f>'Accueils 12-17 ans'!G12</f>
        <v>0</v>
      </c>
      <c r="H17" s="1311">
        <f>'Accueils 12-17 ans'!I12</f>
        <v>0</v>
      </c>
      <c r="I17" s="227"/>
      <c r="J17" s="1313" t="s">
        <v>587</v>
      </c>
      <c r="K17" s="1311">
        <f>Séjours!C12</f>
        <v>0</v>
      </c>
      <c r="L17" s="1311">
        <f>Séjours!D12</f>
        <v>0</v>
      </c>
      <c r="M17" s="1311">
        <f>Séjours!E12</f>
        <v>0</v>
      </c>
      <c r="N17" s="1311">
        <f>Séjours!F12</f>
        <v>0</v>
      </c>
      <c r="O17" s="1311">
        <f>Séjours!G12</f>
        <v>0</v>
      </c>
      <c r="P17" s="1347">
        <f>Séjours!H12</f>
        <v>0</v>
      </c>
    </row>
    <row r="18" spans="2:22" ht="21" customHeight="1" x14ac:dyDescent="0.25">
      <c r="B18" s="1313" t="s">
        <v>572</v>
      </c>
      <c r="C18" s="1311">
        <f>'Accueils 12-17 ans'!C13</f>
        <v>0</v>
      </c>
      <c r="D18" s="1311">
        <f>'Accueils 12-17 ans'!D13</f>
        <v>0</v>
      </c>
      <c r="E18" s="971">
        <f>'Accueils 12-17 ans'!E13</f>
        <v>0</v>
      </c>
      <c r="F18" s="963">
        <f>'Accueils 12-17 ans'!F13</f>
        <v>0</v>
      </c>
      <c r="G18" s="963">
        <f>'Accueils 12-17 ans'!G13</f>
        <v>0</v>
      </c>
      <c r="H18" s="1311">
        <f>'Accueils 12-17 ans'!I13</f>
        <v>0</v>
      </c>
      <c r="I18" s="227"/>
      <c r="J18" s="1313" t="s">
        <v>588</v>
      </c>
      <c r="K18" s="1311">
        <f>Séjours!C13</f>
        <v>0</v>
      </c>
      <c r="L18" s="1311">
        <f>Séjours!D13</f>
        <v>0</v>
      </c>
      <c r="M18" s="1311">
        <f>Séjours!E13</f>
        <v>0</v>
      </c>
      <c r="N18" s="1311">
        <f>Séjours!F13</f>
        <v>0</v>
      </c>
      <c r="O18" s="1311">
        <f>Séjours!G13</f>
        <v>0</v>
      </c>
      <c r="P18" s="1347">
        <f>Séjours!H13</f>
        <v>0</v>
      </c>
    </row>
    <row r="19" spans="2:22" ht="21" customHeight="1" x14ac:dyDescent="0.25">
      <c r="B19" s="1313" t="s">
        <v>573</v>
      </c>
      <c r="C19" s="1311">
        <f>'Accueils 12-17 ans'!C14</f>
        <v>0</v>
      </c>
      <c r="D19" s="1311">
        <f>'Accueils 12-17 ans'!D14</f>
        <v>0</v>
      </c>
      <c r="E19" s="971">
        <f>'Accueils 12-17 ans'!E14</f>
        <v>0</v>
      </c>
      <c r="F19" s="963">
        <f>'Accueils 12-17 ans'!F14</f>
        <v>0</v>
      </c>
      <c r="G19" s="963">
        <f>'Accueils 12-17 ans'!G14</f>
        <v>0</v>
      </c>
      <c r="H19" s="1311">
        <f>'Accueils 12-17 ans'!I14</f>
        <v>0</v>
      </c>
      <c r="I19" s="227"/>
      <c r="J19" s="1313" t="s">
        <v>589</v>
      </c>
      <c r="K19" s="1311">
        <f>Séjours!C14</f>
        <v>0</v>
      </c>
      <c r="L19" s="1311">
        <f>Séjours!D14</f>
        <v>0</v>
      </c>
      <c r="M19" s="1311">
        <f>Séjours!E14</f>
        <v>0</v>
      </c>
      <c r="N19" s="1311">
        <f>Séjours!F14</f>
        <v>0</v>
      </c>
      <c r="O19" s="1311">
        <f>Séjours!G14</f>
        <v>0</v>
      </c>
      <c r="P19" s="1347">
        <f>Séjours!H14</f>
        <v>0</v>
      </c>
    </row>
    <row r="20" spans="2:22" ht="21" customHeight="1" x14ac:dyDescent="0.25">
      <c r="B20" s="1313" t="s">
        <v>574</v>
      </c>
      <c r="C20" s="1311">
        <f>'Accueils 12-17 ans'!C15</f>
        <v>0</v>
      </c>
      <c r="D20" s="1311">
        <f>'Accueils 12-17 ans'!D15</f>
        <v>0</v>
      </c>
      <c r="E20" s="971">
        <f>'Accueils 12-17 ans'!E15</f>
        <v>0</v>
      </c>
      <c r="F20" s="963">
        <f>'Accueils 12-17 ans'!F15</f>
        <v>0</v>
      </c>
      <c r="G20" s="963">
        <f>'Accueils 12-17 ans'!G15</f>
        <v>0</v>
      </c>
      <c r="H20" s="1311">
        <f>'Accueils 12-17 ans'!I15</f>
        <v>0</v>
      </c>
      <c r="I20" s="227"/>
      <c r="J20" s="1313" t="s">
        <v>590</v>
      </c>
      <c r="K20" s="1311">
        <f>Séjours!C15</f>
        <v>0</v>
      </c>
      <c r="L20" s="1311">
        <f>Séjours!D15</f>
        <v>0</v>
      </c>
      <c r="M20" s="1311">
        <f>Séjours!E15</f>
        <v>0</v>
      </c>
      <c r="N20" s="1311">
        <f>Séjours!F15</f>
        <v>0</v>
      </c>
      <c r="O20" s="1311">
        <f>Séjours!G15</f>
        <v>0</v>
      </c>
      <c r="P20" s="1347">
        <f>Séjours!H15</f>
        <v>0</v>
      </c>
    </row>
    <row r="21" spans="2:22" ht="21" customHeight="1" x14ac:dyDescent="0.25">
      <c r="B21" s="1313" t="s">
        <v>576</v>
      </c>
      <c r="C21" s="1311">
        <f>'Accueils 12-17 ans'!C16</f>
        <v>0</v>
      </c>
      <c r="D21" s="1311">
        <f>'Accueils 12-17 ans'!D16</f>
        <v>0</v>
      </c>
      <c r="E21" s="971">
        <f>'Accueils 12-17 ans'!E16</f>
        <v>0</v>
      </c>
      <c r="F21" s="963">
        <f>'Accueils 12-17 ans'!F16</f>
        <v>0</v>
      </c>
      <c r="G21" s="963">
        <f>'Accueils 12-17 ans'!G16</f>
        <v>0</v>
      </c>
      <c r="H21" s="1311">
        <f>'Accueils 12-17 ans'!I16</f>
        <v>0</v>
      </c>
      <c r="I21" s="227"/>
      <c r="J21" s="1313" t="s">
        <v>591</v>
      </c>
      <c r="K21" s="1311">
        <f>Séjours!C16</f>
        <v>0</v>
      </c>
      <c r="L21" s="1311">
        <f>Séjours!D16</f>
        <v>0</v>
      </c>
      <c r="M21" s="1311">
        <f>Séjours!E16</f>
        <v>0</v>
      </c>
      <c r="N21" s="1311">
        <f>Séjours!F16</f>
        <v>0</v>
      </c>
      <c r="O21" s="1311">
        <f>Séjours!G16</f>
        <v>0</v>
      </c>
      <c r="P21" s="1347">
        <f>Séjours!H16</f>
        <v>0</v>
      </c>
    </row>
    <row r="22" spans="2:22" ht="21" customHeight="1" x14ac:dyDescent="0.25">
      <c r="B22" s="1313" t="s">
        <v>575</v>
      </c>
      <c r="C22" s="1311">
        <f>'Accueils 12-17 ans'!C17</f>
        <v>0</v>
      </c>
      <c r="D22" s="1311">
        <f>'Accueils 12-17 ans'!D17</f>
        <v>0</v>
      </c>
      <c r="E22" s="971">
        <f>'Accueils 12-17 ans'!E17</f>
        <v>0</v>
      </c>
      <c r="F22" s="963">
        <f>'Accueils 12-17 ans'!F17</f>
        <v>0</v>
      </c>
      <c r="G22" s="963">
        <f>'Accueils 12-17 ans'!G17</f>
        <v>0</v>
      </c>
      <c r="H22" s="1311">
        <f>'Accueils 12-17 ans'!I17</f>
        <v>0</v>
      </c>
      <c r="I22" s="227"/>
      <c r="J22" s="1313" t="s">
        <v>592</v>
      </c>
      <c r="K22" s="1311">
        <f>Séjours!C17</f>
        <v>0</v>
      </c>
      <c r="L22" s="1311">
        <f>Séjours!D17</f>
        <v>0</v>
      </c>
      <c r="M22" s="1311">
        <f>Séjours!E17</f>
        <v>0</v>
      </c>
      <c r="N22" s="1311">
        <f>Séjours!F17</f>
        <v>0</v>
      </c>
      <c r="O22" s="1311">
        <f>Séjours!G17</f>
        <v>0</v>
      </c>
      <c r="P22" s="1347">
        <f>Séjours!H17</f>
        <v>0</v>
      </c>
    </row>
    <row r="23" spans="2:22" ht="21" customHeight="1" x14ac:dyDescent="0.25">
      <c r="B23" s="1313" t="s">
        <v>577</v>
      </c>
      <c r="C23" s="1311">
        <f>'Accueils 12-17 ans'!C18</f>
        <v>0</v>
      </c>
      <c r="D23" s="1311">
        <f>'Accueils 12-17 ans'!D18</f>
        <v>0</v>
      </c>
      <c r="E23" s="971">
        <f>'Accueils 12-17 ans'!E18</f>
        <v>0</v>
      </c>
      <c r="F23" s="963">
        <f>'Accueils 12-17 ans'!F18</f>
        <v>0</v>
      </c>
      <c r="G23" s="963">
        <f>'Accueils 12-17 ans'!G18</f>
        <v>0</v>
      </c>
      <c r="H23" s="1311">
        <f>'Accueils 12-17 ans'!I18</f>
        <v>0</v>
      </c>
      <c r="I23" s="227"/>
      <c r="J23" s="1313" t="s">
        <v>593</v>
      </c>
      <c r="K23" s="1311">
        <f>Séjours!C18</f>
        <v>0</v>
      </c>
      <c r="L23" s="1311">
        <f>Séjours!D18</f>
        <v>0</v>
      </c>
      <c r="M23" s="1311">
        <f>Séjours!E18</f>
        <v>0</v>
      </c>
      <c r="N23" s="1311">
        <f>Séjours!F18</f>
        <v>0</v>
      </c>
      <c r="O23" s="1311">
        <f>Séjours!G18</f>
        <v>0</v>
      </c>
      <c r="P23" s="1347">
        <f>Séjours!H18</f>
        <v>0</v>
      </c>
    </row>
    <row r="24" spans="2:22" ht="21" customHeight="1" x14ac:dyDescent="0.25">
      <c r="B24" s="1313" t="s">
        <v>578</v>
      </c>
      <c r="C24" s="1311">
        <f>'Accueils 12-17 ans'!C19</f>
        <v>0</v>
      </c>
      <c r="D24" s="1311">
        <f>'Accueils 12-17 ans'!D19</f>
        <v>0</v>
      </c>
      <c r="E24" s="971">
        <f>'Accueils 12-17 ans'!E19</f>
        <v>0</v>
      </c>
      <c r="F24" s="963">
        <f>'Accueils 12-17 ans'!F19</f>
        <v>0</v>
      </c>
      <c r="G24" s="963">
        <f>'Accueils 12-17 ans'!G19</f>
        <v>0</v>
      </c>
      <c r="H24" s="1311">
        <f>'Accueils 12-17 ans'!I19</f>
        <v>0</v>
      </c>
      <c r="I24" s="227"/>
      <c r="J24" s="1313" t="s">
        <v>594</v>
      </c>
      <c r="K24" s="1311">
        <f>Séjours!C19</f>
        <v>0</v>
      </c>
      <c r="L24" s="1311">
        <f>Séjours!D19</f>
        <v>0</v>
      </c>
      <c r="M24" s="1311">
        <f>Séjours!E19</f>
        <v>0</v>
      </c>
      <c r="N24" s="1311">
        <f>Séjours!F19</f>
        <v>0</v>
      </c>
      <c r="O24" s="1311">
        <f>Séjours!G19</f>
        <v>0</v>
      </c>
      <c r="P24" s="1347">
        <f>Séjours!H19</f>
        <v>0</v>
      </c>
    </row>
    <row r="25" spans="2:22" ht="21" customHeight="1" x14ac:dyDescent="0.25">
      <c r="B25" s="1313" t="s">
        <v>580</v>
      </c>
      <c r="C25" s="1311">
        <f>'Accueils 12-17 ans'!C20</f>
        <v>0</v>
      </c>
      <c r="D25" s="1311">
        <f>'Accueils 12-17 ans'!D20</f>
        <v>0</v>
      </c>
      <c r="E25" s="971">
        <f>'Accueils 12-17 ans'!E20</f>
        <v>0</v>
      </c>
      <c r="F25" s="963">
        <f>'Accueils 12-17 ans'!F20</f>
        <v>0</v>
      </c>
      <c r="G25" s="963">
        <f>'Accueils 12-17 ans'!G20</f>
        <v>0</v>
      </c>
      <c r="H25" s="1311">
        <f>'Accueils 12-17 ans'!I20</f>
        <v>0</v>
      </c>
      <c r="I25" s="227"/>
      <c r="J25" s="1313" t="s">
        <v>595</v>
      </c>
      <c r="K25" s="1311">
        <f>Séjours!C20</f>
        <v>0</v>
      </c>
      <c r="L25" s="1311">
        <f>Séjours!D20</f>
        <v>0</v>
      </c>
      <c r="M25" s="1311">
        <f>Séjours!E20</f>
        <v>0</v>
      </c>
      <c r="N25" s="1311">
        <f>Séjours!F20</f>
        <v>0</v>
      </c>
      <c r="O25" s="1311">
        <f>Séjours!G20</f>
        <v>0</v>
      </c>
      <c r="P25" s="1347">
        <f>Séjours!H20</f>
        <v>0</v>
      </c>
    </row>
    <row r="26" spans="2:22" ht="21" customHeight="1" x14ac:dyDescent="0.25">
      <c r="B26" s="1313" t="s">
        <v>579</v>
      </c>
      <c r="C26" s="1311">
        <f>'Accueils 12-17 ans'!C21</f>
        <v>0</v>
      </c>
      <c r="D26" s="1311">
        <f>'Accueils 12-17 ans'!D21</f>
        <v>0</v>
      </c>
      <c r="E26" s="971">
        <f>'Accueils 12-17 ans'!E21</f>
        <v>0</v>
      </c>
      <c r="F26" s="963">
        <f>'Accueils 12-17 ans'!F21</f>
        <v>0</v>
      </c>
      <c r="G26" s="963">
        <f>'Accueils 12-17 ans'!G21</f>
        <v>0</v>
      </c>
      <c r="H26" s="1311">
        <f>'Accueils 12-17 ans'!I21</f>
        <v>0</v>
      </c>
      <c r="I26" s="227"/>
      <c r="J26" s="1397" t="s">
        <v>583</v>
      </c>
      <c r="K26" s="1348">
        <f>Séjours!C21</f>
        <v>0</v>
      </c>
      <c r="L26" s="1348">
        <f>Séjours!D21</f>
        <v>0</v>
      </c>
      <c r="M26" s="1348">
        <f>Séjours!E21</f>
        <v>0</v>
      </c>
      <c r="N26" s="1348">
        <v>0</v>
      </c>
      <c r="O26" s="1348">
        <v>0</v>
      </c>
      <c r="P26" s="1349"/>
    </row>
    <row r="27" spans="2:22" ht="21" customHeight="1" x14ac:dyDescent="0.25">
      <c r="B27" s="1313" t="s">
        <v>581</v>
      </c>
      <c r="C27" s="1311">
        <f>'Accueils 12-17 ans'!C22</f>
        <v>0</v>
      </c>
      <c r="D27" s="1311">
        <f>'Accueils 12-17 ans'!D22</f>
        <v>0</v>
      </c>
      <c r="E27" s="971">
        <f>'Accueils 12-17 ans'!E22</f>
        <v>0</v>
      </c>
      <c r="F27" s="963">
        <f>'Accueils 12-17 ans'!F22</f>
        <v>0</v>
      </c>
      <c r="G27" s="963">
        <f>'Accueils 12-17 ans'!G22</f>
        <v>0</v>
      </c>
      <c r="H27" s="1311">
        <f>'Accueils 12-17 ans'!I22</f>
        <v>0</v>
      </c>
      <c r="I27" s="227"/>
      <c r="J27" s="1291"/>
      <c r="K27" s="1291"/>
      <c r="L27" s="1291"/>
      <c r="M27" s="1291"/>
      <c r="N27" s="1291"/>
      <c r="O27" s="1291"/>
      <c r="P27" s="1291"/>
    </row>
    <row r="28" spans="2:22" ht="21" customHeight="1" x14ac:dyDescent="0.25">
      <c r="B28" s="1397" t="s">
        <v>582</v>
      </c>
      <c r="C28" s="1316">
        <f>'Accueils 12-17 ans'!C23</f>
        <v>0</v>
      </c>
      <c r="D28" s="1316">
        <f>'Accueils 12-17 ans'!D23</f>
        <v>0</v>
      </c>
      <c r="E28" s="1316">
        <f>'Accueils 12-17 ans'!E23</f>
        <v>0</v>
      </c>
      <c r="F28" s="1316">
        <f>'Accueils 12-17 ans'!F23</f>
        <v>0</v>
      </c>
      <c r="G28" s="1316">
        <f>'Accueils 12-17 ans'!G23</f>
        <v>0</v>
      </c>
      <c r="H28" s="1311">
        <f>'Accueils 12-17 ans'!I23</f>
        <v>0</v>
      </c>
      <c r="I28" s="227"/>
      <c r="J28" s="1291"/>
      <c r="K28" s="1291"/>
      <c r="L28" s="1291"/>
      <c r="M28" s="1291"/>
      <c r="N28" s="1291"/>
      <c r="O28" s="1291"/>
      <c r="P28" s="1291"/>
    </row>
    <row r="29" spans="2:22" ht="21" customHeight="1" x14ac:dyDescent="0.25">
      <c r="B29" s="1397" t="s">
        <v>583</v>
      </c>
      <c r="C29" s="1316">
        <f>'Accueils 12-17 ans'!C24</f>
        <v>0</v>
      </c>
      <c r="D29" s="1316">
        <f>'Accueils 12-17 ans'!D24</f>
        <v>0</v>
      </c>
      <c r="E29" s="1316">
        <f>'Accueils 12-17 ans'!E24</f>
        <v>0</v>
      </c>
      <c r="F29" s="1316">
        <f>'Accueils 12-17 ans'!F24</f>
        <v>0</v>
      </c>
      <c r="G29" s="1316">
        <f>'Accueils 12-17 ans'!G24</f>
        <v>0</v>
      </c>
      <c r="H29" s="1311">
        <f>'Accueils 12-17 ans'!I24</f>
        <v>0</v>
      </c>
      <c r="I29" s="227"/>
      <c r="J29" s="1291"/>
      <c r="K29" s="1291"/>
      <c r="L29" s="1291"/>
      <c r="M29" s="1291"/>
      <c r="N29" s="1291"/>
      <c r="O29" s="1291"/>
      <c r="P29" s="1291"/>
    </row>
    <row r="30" spans="2:22" ht="22.5" customHeight="1" thickBot="1" x14ac:dyDescent="0.3">
      <c r="B30" s="1291"/>
      <c r="C30" s="1291"/>
      <c r="D30" s="1291"/>
      <c r="E30" s="1291"/>
      <c r="F30" s="1291"/>
      <c r="G30" s="1291"/>
      <c r="H30" s="1291"/>
      <c r="I30" s="227"/>
      <c r="J30" s="1291"/>
      <c r="K30" s="1291"/>
      <c r="L30" s="1291"/>
      <c r="M30" s="1291"/>
      <c r="N30" s="1291"/>
      <c r="O30" s="1291"/>
      <c r="P30" s="1291"/>
    </row>
    <row r="31" spans="2:22" ht="81" customHeight="1" x14ac:dyDescent="0.25">
      <c r="B31" s="1308" t="s">
        <v>646</v>
      </c>
      <c r="C31" s="76" t="s">
        <v>943</v>
      </c>
      <c r="D31" s="76" t="s">
        <v>215</v>
      </c>
      <c r="E31" s="76" t="s">
        <v>567</v>
      </c>
      <c r="F31" s="76" t="s">
        <v>565</v>
      </c>
      <c r="G31" s="76" t="s">
        <v>566</v>
      </c>
      <c r="H31" s="1309" t="s">
        <v>757</v>
      </c>
      <c r="I31" s="227"/>
      <c r="J31" s="2802" t="s">
        <v>641</v>
      </c>
      <c r="K31" s="2802"/>
      <c r="L31" s="2802"/>
      <c r="M31" s="2802"/>
      <c r="N31" s="2802"/>
      <c r="O31" s="2802"/>
      <c r="P31" s="2802"/>
      <c r="Q31" s="1350" t="s">
        <v>760</v>
      </c>
      <c r="R31" s="964" t="s">
        <v>246</v>
      </c>
      <c r="S31" s="964" t="s">
        <v>675</v>
      </c>
      <c r="T31" s="964" t="s">
        <v>676</v>
      </c>
      <c r="U31" s="964" t="s">
        <v>677</v>
      </c>
      <c r="V31" s="964" t="s">
        <v>673</v>
      </c>
    </row>
    <row r="32" spans="2:22" ht="22.5" customHeight="1" x14ac:dyDescent="0.25">
      <c r="B32" s="1310" t="s">
        <v>584</v>
      </c>
      <c r="C32" s="1311">
        <f>'Accueils 12-17 ans'!C28</f>
        <v>0</v>
      </c>
      <c r="D32" s="1311">
        <f>'Accueils 12-17 ans'!D28</f>
        <v>0</v>
      </c>
      <c r="E32" s="971" t="e">
        <f>'Accueils 12-17 ans'!#REF!</f>
        <v>#REF!</v>
      </c>
      <c r="F32" s="963" t="e">
        <f>'Accueils 12-17 ans'!#REF!</f>
        <v>#REF!</v>
      </c>
      <c r="G32" s="963" t="e">
        <f>'Accueils 12-17 ans'!#REF!</f>
        <v>#REF!</v>
      </c>
      <c r="H32" s="1311">
        <f>'Accueils 12-17 ans'!I28</f>
        <v>0</v>
      </c>
      <c r="I32" s="227"/>
      <c r="J32" s="2803" t="str">
        <f>'Autre action jeunes'!H4</f>
        <v>INTITULE DE L'ACTION 1</v>
      </c>
      <c r="K32" s="2803"/>
      <c r="L32" s="2803"/>
      <c r="M32" s="2803"/>
      <c r="N32" s="2803"/>
      <c r="O32" s="2803"/>
      <c r="P32" s="2803"/>
      <c r="Q32" s="1351">
        <f>ANALYSE!I1864</f>
        <v>0</v>
      </c>
      <c r="R32" s="1292">
        <f>ANALYSE!J1864</f>
        <v>0</v>
      </c>
      <c r="S32" s="1292">
        <f>ANALYSE!K1864</f>
        <v>0</v>
      </c>
      <c r="T32" s="1292">
        <f>ANALYSE!L1864</f>
        <v>0</v>
      </c>
      <c r="U32" s="1292">
        <f>ANALYSE!O1864</f>
        <v>0</v>
      </c>
      <c r="V32" s="1292">
        <f>ANALYSE!P1864</f>
        <v>0</v>
      </c>
    </row>
    <row r="33" spans="2:22" ht="22.5" customHeight="1" x14ac:dyDescent="0.25">
      <c r="B33" s="1310" t="s">
        <v>585</v>
      </c>
      <c r="C33" s="1311">
        <f>'Accueils 12-17 ans'!C29</f>
        <v>0</v>
      </c>
      <c r="D33" s="1311">
        <f>'Accueils 12-17 ans'!D29</f>
        <v>0</v>
      </c>
      <c r="E33" s="971" t="e">
        <f>'Accueils 12-17 ans'!#REF!</f>
        <v>#REF!</v>
      </c>
      <c r="F33" s="963" t="e">
        <f>'Accueils 12-17 ans'!#REF!</f>
        <v>#REF!</v>
      </c>
      <c r="G33" s="963" t="e">
        <f>'Accueils 12-17 ans'!#REF!</f>
        <v>#REF!</v>
      </c>
      <c r="H33" s="1311">
        <f>'Accueils 12-17 ans'!I29</f>
        <v>0</v>
      </c>
      <c r="I33" s="227"/>
      <c r="J33" s="2803" t="str">
        <f>'Autre action jeunes'!H117</f>
        <v>INTITULE DE L'ACTION 2</v>
      </c>
      <c r="K33" s="2803"/>
      <c r="L33" s="2803"/>
      <c r="M33" s="2803"/>
      <c r="N33" s="2803"/>
      <c r="O33" s="2803"/>
      <c r="P33" s="2803"/>
      <c r="Q33" s="1351">
        <f>ANALYSE!I1865</f>
        <v>0</v>
      </c>
      <c r="R33" s="1292">
        <f>ANALYSE!J1865</f>
        <v>0</v>
      </c>
      <c r="S33" s="1292">
        <f>ANALYSE!K1865</f>
        <v>0</v>
      </c>
      <c r="T33" s="1292">
        <f>ANALYSE!L1865</f>
        <v>0</v>
      </c>
      <c r="U33" s="1292">
        <f>ANALYSE!O1865</f>
        <v>0</v>
      </c>
      <c r="V33" s="1292">
        <f>ANALYSE!P1865</f>
        <v>0</v>
      </c>
    </row>
    <row r="34" spans="2:22" ht="22.5" customHeight="1" x14ac:dyDescent="0.25">
      <c r="B34" s="1310" t="s">
        <v>586</v>
      </c>
      <c r="C34" s="1311">
        <f>'Accueils 12-17 ans'!C30</f>
        <v>0</v>
      </c>
      <c r="D34" s="1311">
        <f>'Accueils 12-17 ans'!D30</f>
        <v>0</v>
      </c>
      <c r="E34" s="971" t="e">
        <f>'Accueils 12-17 ans'!#REF!</f>
        <v>#REF!</v>
      </c>
      <c r="F34" s="963" t="e">
        <f>'Accueils 12-17 ans'!#REF!</f>
        <v>#REF!</v>
      </c>
      <c r="G34" s="963" t="e">
        <f>'Accueils 12-17 ans'!#REF!</f>
        <v>#REF!</v>
      </c>
      <c r="H34" s="1311">
        <f>'Accueils 12-17 ans'!I30</f>
        <v>0</v>
      </c>
      <c r="I34" s="227"/>
      <c r="J34" s="2803" t="str">
        <f>'Autre action jeunes'!H230</f>
        <v>INTITULE DE L'ACTION 3</v>
      </c>
      <c r="K34" s="2803"/>
      <c r="L34" s="2803"/>
      <c r="M34" s="2803"/>
      <c r="N34" s="2803"/>
      <c r="O34" s="2803"/>
      <c r="P34" s="2803"/>
      <c r="Q34" s="1351">
        <f>ANALYSE!I1866</f>
        <v>0</v>
      </c>
      <c r="R34" s="1292">
        <f>ANALYSE!J1866</f>
        <v>0</v>
      </c>
      <c r="S34" s="1292">
        <f>ANALYSE!K1866</f>
        <v>0</v>
      </c>
      <c r="T34" s="1292">
        <f>ANALYSE!L1866</f>
        <v>0</v>
      </c>
      <c r="U34" s="1292">
        <f>ANALYSE!O1866</f>
        <v>0</v>
      </c>
      <c r="V34" s="1292">
        <f>ANALYSE!P1866</f>
        <v>0</v>
      </c>
    </row>
    <row r="35" spans="2:22" ht="22.5" customHeight="1" x14ac:dyDescent="0.25">
      <c r="B35" s="1310" t="s">
        <v>587</v>
      </c>
      <c r="C35" s="1311">
        <f>'Accueils 12-17 ans'!C31</f>
        <v>0</v>
      </c>
      <c r="D35" s="1311">
        <f>'Accueils 12-17 ans'!D31</f>
        <v>0</v>
      </c>
      <c r="E35" s="971" t="e">
        <f>'Accueils 12-17 ans'!#REF!</f>
        <v>#REF!</v>
      </c>
      <c r="F35" s="963" t="e">
        <f>'Accueils 12-17 ans'!#REF!</f>
        <v>#REF!</v>
      </c>
      <c r="G35" s="963" t="e">
        <f>'Accueils 12-17 ans'!#REF!</f>
        <v>#REF!</v>
      </c>
      <c r="H35" s="1311">
        <f>'Accueils 12-17 ans'!I31</f>
        <v>0</v>
      </c>
      <c r="I35" s="227"/>
      <c r="J35" s="2803" t="str">
        <f>'Autre action jeunes'!H343</f>
        <v>INTITULE DE L'ACTION 4</v>
      </c>
      <c r="K35" s="2803"/>
      <c r="L35" s="2803"/>
      <c r="M35" s="2803"/>
      <c r="N35" s="2803"/>
      <c r="O35" s="2803"/>
      <c r="P35" s="2803"/>
      <c r="Q35" s="1351">
        <f>ANALYSE!I1867</f>
        <v>0</v>
      </c>
      <c r="R35" s="1292">
        <f>ANALYSE!J1867</f>
        <v>0</v>
      </c>
      <c r="S35" s="1292">
        <f>ANALYSE!K1867</f>
        <v>0</v>
      </c>
      <c r="T35" s="1292">
        <f>ANALYSE!L1867</f>
        <v>0</v>
      </c>
      <c r="U35" s="1292">
        <f>ANALYSE!O1867</f>
        <v>0</v>
      </c>
      <c r="V35" s="1292">
        <f>ANALYSE!P1867</f>
        <v>0</v>
      </c>
    </row>
    <row r="36" spans="2:22" ht="22.5" customHeight="1" x14ac:dyDescent="0.25">
      <c r="B36" s="1310" t="s">
        <v>588</v>
      </c>
      <c r="C36" s="1311">
        <f>'Accueils 12-17 ans'!C32</f>
        <v>0</v>
      </c>
      <c r="D36" s="1311">
        <f>'Accueils 12-17 ans'!D32</f>
        <v>0</v>
      </c>
      <c r="E36" s="971" t="e">
        <f>'Accueils 12-17 ans'!#REF!</f>
        <v>#REF!</v>
      </c>
      <c r="F36" s="963" t="e">
        <f>'Accueils 12-17 ans'!#REF!</f>
        <v>#REF!</v>
      </c>
      <c r="G36" s="963" t="e">
        <f>'Accueils 12-17 ans'!#REF!</f>
        <v>#REF!</v>
      </c>
      <c r="H36" s="1311">
        <f>'Accueils 12-17 ans'!I32</f>
        <v>0</v>
      </c>
      <c r="I36" s="227"/>
      <c r="J36" s="2803" t="str">
        <f>'Autre action jeunes'!H456</f>
        <v>INTITULE DE L'ACTION 5</v>
      </c>
      <c r="K36" s="2803"/>
      <c r="L36" s="2803"/>
      <c r="M36" s="2803"/>
      <c r="N36" s="2803"/>
      <c r="O36" s="2803"/>
      <c r="P36" s="2803"/>
      <c r="Q36" s="1351">
        <f>ANALYSE!I1868</f>
        <v>0</v>
      </c>
      <c r="R36" s="1292">
        <f>ANALYSE!J1868</f>
        <v>0</v>
      </c>
      <c r="S36" s="1292">
        <f>ANALYSE!K1868</f>
        <v>0</v>
      </c>
      <c r="T36" s="1292">
        <f>ANALYSE!L1868</f>
        <v>0</v>
      </c>
      <c r="U36" s="1292">
        <f>ANALYSE!O1868</f>
        <v>0</v>
      </c>
      <c r="V36" s="1292">
        <f>ANALYSE!P1868</f>
        <v>0</v>
      </c>
    </row>
    <row r="37" spans="2:22" ht="22.5" customHeight="1" x14ac:dyDescent="0.25">
      <c r="B37" s="1310" t="s">
        <v>589</v>
      </c>
      <c r="C37" s="1311">
        <f>'Accueils 12-17 ans'!C33</f>
        <v>0</v>
      </c>
      <c r="D37" s="1311">
        <f>'Accueils 12-17 ans'!D33</f>
        <v>0</v>
      </c>
      <c r="E37" s="971" t="e">
        <f>'Accueils 12-17 ans'!#REF!</f>
        <v>#REF!</v>
      </c>
      <c r="F37" s="963" t="e">
        <f>'Accueils 12-17 ans'!#REF!</f>
        <v>#REF!</v>
      </c>
      <c r="G37" s="963" t="e">
        <f>'Accueils 12-17 ans'!#REF!</f>
        <v>#REF!</v>
      </c>
      <c r="H37" s="1311">
        <f>'Accueils 12-17 ans'!I33</f>
        <v>0</v>
      </c>
      <c r="I37" s="227"/>
      <c r="J37" s="227"/>
      <c r="K37" s="227"/>
      <c r="Q37" s="1293">
        <f>ANALYSE!I1869</f>
        <v>0</v>
      </c>
      <c r="R37" s="1293">
        <f>ANALYSE!J1869</f>
        <v>0</v>
      </c>
      <c r="S37" s="1293">
        <f>ANALYSE!K1869</f>
        <v>0</v>
      </c>
      <c r="T37" s="1293">
        <f>ANALYSE!L1869</f>
        <v>0</v>
      </c>
      <c r="U37" s="1293">
        <f>ANALYSE!M1869</f>
        <v>0</v>
      </c>
      <c r="V37" s="1293">
        <f>ANALYSE!N1869</f>
        <v>0</v>
      </c>
    </row>
    <row r="38" spans="2:22" ht="22.5" customHeight="1" x14ac:dyDescent="0.25">
      <c r="B38" s="1310" t="s">
        <v>590</v>
      </c>
      <c r="C38" s="1311">
        <f>'Accueils 12-17 ans'!C34</f>
        <v>0</v>
      </c>
      <c r="D38" s="1311">
        <f>'Accueils 12-17 ans'!D34</f>
        <v>0</v>
      </c>
      <c r="E38" s="971" t="e">
        <f>'Accueils 12-17 ans'!#REF!</f>
        <v>#REF!</v>
      </c>
      <c r="F38" s="963" t="e">
        <f>'Accueils 12-17 ans'!#REF!</f>
        <v>#REF!</v>
      </c>
      <c r="G38" s="963" t="e">
        <f>'Accueils 12-17 ans'!#REF!</f>
        <v>#REF!</v>
      </c>
      <c r="H38" s="1311">
        <f>'Accueils 12-17 ans'!I34</f>
        <v>0</v>
      </c>
      <c r="I38" s="227"/>
      <c r="J38" s="1291"/>
      <c r="K38" s="1291"/>
      <c r="L38" s="1291"/>
      <c r="M38" s="1291"/>
      <c r="N38" s="1291"/>
      <c r="O38" s="1291"/>
      <c r="P38" s="1291"/>
    </row>
    <row r="39" spans="2:22" ht="22.5" customHeight="1" x14ac:dyDescent="0.25">
      <c r="B39" s="1310" t="s">
        <v>591</v>
      </c>
      <c r="C39" s="1311">
        <f>'Accueils 12-17 ans'!C35</f>
        <v>0</v>
      </c>
      <c r="D39" s="1311">
        <f>'Accueils 12-17 ans'!D35</f>
        <v>0</v>
      </c>
      <c r="E39" s="971" t="e">
        <f>'Accueils 12-17 ans'!#REF!</f>
        <v>#REF!</v>
      </c>
      <c r="F39" s="963" t="e">
        <f>'Accueils 12-17 ans'!#REF!</f>
        <v>#REF!</v>
      </c>
      <c r="G39" s="963" t="e">
        <f>'Accueils 12-17 ans'!#REF!</f>
        <v>#REF!</v>
      </c>
      <c r="H39" s="1311">
        <f>'Accueils 12-17 ans'!I35</f>
        <v>0</v>
      </c>
      <c r="I39" s="227"/>
      <c r="J39" s="1291"/>
      <c r="K39" s="1291"/>
      <c r="L39" s="1291"/>
      <c r="M39" s="1291"/>
      <c r="N39" s="1291"/>
      <c r="O39" s="1291"/>
      <c r="P39" s="1291"/>
    </row>
    <row r="40" spans="2:22" ht="22.5" customHeight="1" x14ac:dyDescent="0.25">
      <c r="B40" s="1310" t="s">
        <v>592</v>
      </c>
      <c r="C40" s="1311">
        <f>'Accueils 12-17 ans'!C36</f>
        <v>0</v>
      </c>
      <c r="D40" s="1311">
        <f>'Accueils 12-17 ans'!D36</f>
        <v>0</v>
      </c>
      <c r="E40" s="971" t="e">
        <f>'Accueils 12-17 ans'!#REF!</f>
        <v>#REF!</v>
      </c>
      <c r="F40" s="963" t="e">
        <f>'Accueils 12-17 ans'!#REF!</f>
        <v>#REF!</v>
      </c>
      <c r="G40" s="963" t="e">
        <f>'Accueils 12-17 ans'!#REF!</f>
        <v>#REF!</v>
      </c>
      <c r="H40" s="1311">
        <f>'Accueils 12-17 ans'!I36</f>
        <v>0</v>
      </c>
      <c r="I40" s="227"/>
      <c r="J40" s="1879" t="s">
        <v>908</v>
      </c>
      <c r="K40" s="1878"/>
      <c r="L40" s="1291"/>
      <c r="M40" s="1291"/>
      <c r="N40" s="1291"/>
      <c r="O40" s="1291"/>
      <c r="P40" s="1291"/>
    </row>
    <row r="41" spans="2:22" ht="22.5" customHeight="1" x14ac:dyDescent="0.25">
      <c r="B41" s="1310" t="s">
        <v>593</v>
      </c>
      <c r="C41" s="1311">
        <f>'Accueils 12-17 ans'!C37</f>
        <v>0</v>
      </c>
      <c r="D41" s="1311">
        <f>'Accueils 12-17 ans'!D37</f>
        <v>0</v>
      </c>
      <c r="E41" s="971" t="e">
        <f>'Accueils 12-17 ans'!#REF!</f>
        <v>#REF!</v>
      </c>
      <c r="F41" s="963" t="e">
        <f>'Accueils 12-17 ans'!#REF!</f>
        <v>#REF!</v>
      </c>
      <c r="G41" s="963" t="e">
        <f>'Accueils 12-17 ans'!#REF!</f>
        <v>#REF!</v>
      </c>
      <c r="H41" s="1311">
        <f>'Accueils 12-17 ans'!I37</f>
        <v>0</v>
      </c>
      <c r="I41" s="227"/>
      <c r="J41" s="1880" t="s">
        <v>631</v>
      </c>
      <c r="K41" s="1881">
        <f>'SYNTH ET COMM'!K18</f>
        <v>0</v>
      </c>
    </row>
    <row r="42" spans="2:22" ht="24" customHeight="1" x14ac:dyDescent="0.25">
      <c r="B42" s="1310" t="s">
        <v>545</v>
      </c>
      <c r="C42" s="1311">
        <f>'Accueils 12-17 ans'!C38</f>
        <v>0</v>
      </c>
      <c r="D42" s="1311">
        <f>'Accueils 12-17 ans'!D38</f>
        <v>0</v>
      </c>
      <c r="E42" s="971" t="e">
        <f>'Accueils 12-17 ans'!#REF!</f>
        <v>#REF!</v>
      </c>
      <c r="F42" s="963" t="e">
        <f>'Accueils 12-17 ans'!#REF!</f>
        <v>#REF!</v>
      </c>
      <c r="G42" s="963" t="e">
        <f>'Accueils 12-17 ans'!#REF!</f>
        <v>#REF!</v>
      </c>
      <c r="H42" s="1311">
        <f>'Accueils 12-17 ans'!I38</f>
        <v>0</v>
      </c>
      <c r="I42" s="227"/>
      <c r="J42" s="1880" t="s">
        <v>642</v>
      </c>
      <c r="K42" s="1881">
        <f>'SYNTH ET COMM'!K19</f>
        <v>0</v>
      </c>
    </row>
    <row r="43" spans="2:22" ht="24" customHeight="1" x14ac:dyDescent="0.25">
      <c r="B43" s="1310" t="s">
        <v>546</v>
      </c>
      <c r="C43" s="1311">
        <f>'Accueils 12-17 ans'!C39</f>
        <v>0</v>
      </c>
      <c r="D43" s="1311">
        <f>'Accueils 12-17 ans'!D39</f>
        <v>0</v>
      </c>
      <c r="E43" s="971" t="e">
        <f>'Accueils 12-17 ans'!#REF!</f>
        <v>#REF!</v>
      </c>
      <c r="F43" s="963" t="e">
        <f>'Accueils 12-17 ans'!#REF!</f>
        <v>#REF!</v>
      </c>
      <c r="G43" s="963" t="e">
        <f>'Accueils 12-17 ans'!#REF!</f>
        <v>#REF!</v>
      </c>
      <c r="H43" s="1311">
        <f>'Accueils 12-17 ans'!I39</f>
        <v>0</v>
      </c>
      <c r="I43" s="227"/>
      <c r="J43" s="1880" t="s">
        <v>907</v>
      </c>
      <c r="K43" s="1881">
        <f>'SYNTH ET COMM'!K20</f>
        <v>0</v>
      </c>
    </row>
    <row r="44" spans="2:22" ht="24" customHeight="1" x14ac:dyDescent="0.25">
      <c r="B44" s="1398" t="s">
        <v>648</v>
      </c>
      <c r="C44" s="1315">
        <f>'Accueils 12-17 ans'!C40</f>
        <v>0</v>
      </c>
      <c r="D44" s="1315">
        <f>'Accueils 12-17 ans'!D40</f>
        <v>0</v>
      </c>
      <c r="E44" s="1315" t="e">
        <f>'Accueils 12-17 ans'!#REF!</f>
        <v>#REF!</v>
      </c>
      <c r="F44" s="1315" t="e">
        <f>'Accueils 12-17 ans'!#REF!</f>
        <v>#REF!</v>
      </c>
      <c r="G44" s="1315" t="e">
        <f>'Accueils 12-17 ans'!#REF!</f>
        <v>#REF!</v>
      </c>
      <c r="H44" s="1348">
        <f>'Accueils 12-17 ans'!I40</f>
        <v>0</v>
      </c>
      <c r="I44" s="227"/>
      <c r="J44" s="1291"/>
    </row>
    <row r="45" spans="2:22" x14ac:dyDescent="0.25">
      <c r="B45" s="1291"/>
      <c r="C45" s="1291"/>
      <c r="D45" s="1291"/>
      <c r="E45" s="1291"/>
      <c r="F45" s="1291"/>
      <c r="G45" s="1291"/>
      <c r="H45" s="1291"/>
      <c r="I45" s="227"/>
      <c r="J45" s="1291"/>
    </row>
    <row r="46" spans="2:22" x14ac:dyDescent="0.25">
      <c r="B46" s="1291"/>
      <c r="C46" s="1291"/>
      <c r="D46" s="1291"/>
      <c r="E46" s="1291"/>
      <c r="F46" s="1291"/>
      <c r="G46" s="1291"/>
      <c r="H46" s="1291"/>
      <c r="I46" s="227"/>
      <c r="J46" s="1291"/>
    </row>
    <row r="47" spans="2:22" x14ac:dyDescent="0.25">
      <c r="B47" s="1291"/>
      <c r="C47" s="1291"/>
      <c r="D47" s="1291"/>
      <c r="E47" s="1291"/>
      <c r="F47" s="1291"/>
      <c r="G47" s="1291"/>
      <c r="H47" s="1291"/>
      <c r="I47" s="227"/>
      <c r="J47" s="1291"/>
    </row>
    <row r="48" spans="2:22" x14ac:dyDescent="0.25">
      <c r="B48" s="1291"/>
      <c r="C48" s="1291"/>
      <c r="D48" s="1291"/>
      <c r="E48" s="1291"/>
      <c r="F48" s="1291"/>
      <c r="G48" s="1291"/>
      <c r="H48" s="1291"/>
      <c r="I48" s="227"/>
      <c r="J48" s="1291"/>
      <c r="K48" s="1291"/>
      <c r="L48" s="1291"/>
      <c r="M48" s="1291"/>
      <c r="N48" s="1291"/>
      <c r="O48" s="1291"/>
      <c r="P48" s="1291"/>
    </row>
    <row r="49" spans="2:25" ht="60" x14ac:dyDescent="0.25">
      <c r="B49" s="1294" t="s">
        <v>602</v>
      </c>
      <c r="C49" s="1295"/>
      <c r="D49" s="1295"/>
      <c r="E49" s="1295"/>
      <c r="F49" s="1346" t="s">
        <v>378</v>
      </c>
      <c r="G49" s="1346"/>
      <c r="H49" s="2746" t="s">
        <v>378</v>
      </c>
      <c r="I49" s="2746"/>
      <c r="J49" s="2746"/>
      <c r="K49" s="1291"/>
      <c r="L49" s="1291"/>
      <c r="M49" s="1291"/>
      <c r="N49" s="1291"/>
      <c r="O49" s="1291"/>
      <c r="P49" s="1291"/>
      <c r="T49" s="781" t="s">
        <v>19</v>
      </c>
      <c r="U49" s="781" t="s">
        <v>387</v>
      </c>
      <c r="V49" s="781" t="s">
        <v>543</v>
      </c>
      <c r="W49" s="781" t="s">
        <v>544</v>
      </c>
      <c r="X49" s="781" t="s">
        <v>535</v>
      </c>
      <c r="Y49" s="781" t="s">
        <v>537</v>
      </c>
    </row>
    <row r="50" spans="2:25" ht="26.4" x14ac:dyDescent="0.25">
      <c r="B50" s="1296"/>
      <c r="C50" s="1296"/>
      <c r="D50" s="1296"/>
      <c r="E50" s="1296"/>
      <c r="F50" s="1296"/>
      <c r="G50" s="1296"/>
      <c r="H50" s="1296"/>
      <c r="I50" s="1296"/>
      <c r="J50" s="1296"/>
      <c r="K50" s="1296"/>
      <c r="L50" s="1296"/>
      <c r="M50" s="1296"/>
      <c r="N50" s="1296"/>
      <c r="O50" s="1296"/>
      <c r="P50" s="1296"/>
      <c r="T50" s="781" t="s">
        <v>631</v>
      </c>
      <c r="U50" s="781" t="s">
        <v>645</v>
      </c>
      <c r="V50" s="781">
        <f>ANALYSE!F1787</f>
        <v>0</v>
      </c>
      <c r="W50" s="781"/>
      <c r="X50" s="781"/>
      <c r="Y50" s="1429" t="s">
        <v>536</v>
      </c>
    </row>
    <row r="51" spans="2:25" x14ac:dyDescent="0.25">
      <c r="B51" s="1296"/>
      <c r="C51" s="1296"/>
      <c r="D51" s="1296"/>
      <c r="E51" s="1296"/>
      <c r="F51" s="1296"/>
      <c r="G51" s="1296"/>
      <c r="H51" s="1296"/>
      <c r="I51" s="1296"/>
      <c r="J51" s="1296"/>
      <c r="K51" s="1296"/>
      <c r="L51" s="1296"/>
      <c r="M51" s="1296"/>
      <c r="N51" s="1296"/>
      <c r="O51" s="1296"/>
      <c r="P51" s="1296"/>
      <c r="T51" s="781" t="s">
        <v>642</v>
      </c>
      <c r="U51" s="781" t="s">
        <v>645</v>
      </c>
      <c r="V51" s="781">
        <f>ANALYSE!F1842</f>
        <v>0</v>
      </c>
      <c r="W51" s="781"/>
      <c r="X51" s="781"/>
      <c r="Y51" s="1429" t="s">
        <v>536</v>
      </c>
    </row>
    <row r="52" spans="2:25" ht="39.6" x14ac:dyDescent="0.25">
      <c r="B52" s="1297"/>
      <c r="C52" s="1297"/>
      <c r="D52" s="1297"/>
      <c r="E52" s="1297"/>
      <c r="F52" s="1291"/>
      <c r="G52" s="1291"/>
      <c r="H52" s="1291"/>
      <c r="I52" s="1291"/>
      <c r="J52" s="1291"/>
      <c r="K52" s="1291"/>
      <c r="L52" s="1291"/>
      <c r="M52" s="1291"/>
      <c r="N52" s="1291"/>
      <c r="O52" s="1291"/>
      <c r="P52" s="1291"/>
      <c r="T52" s="781" t="s">
        <v>644</v>
      </c>
      <c r="U52" s="781" t="s">
        <v>645</v>
      </c>
      <c r="V52" s="781">
        <f>ANALYSE!F1890</f>
        <v>0</v>
      </c>
      <c r="W52" s="781"/>
      <c r="X52" s="781"/>
      <c r="Y52" s="1429" t="s">
        <v>536</v>
      </c>
    </row>
    <row r="53" spans="2:25" x14ac:dyDescent="0.25">
      <c r="T53" s="1395" t="s">
        <v>165</v>
      </c>
      <c r="U53" s="781" t="s">
        <v>645</v>
      </c>
      <c r="V53" s="1396">
        <f>SUM(V50:V52)</f>
        <v>0</v>
      </c>
      <c r="W53" s="1394"/>
      <c r="X53" s="1394"/>
      <c r="Y53" s="1429" t="s">
        <v>536</v>
      </c>
    </row>
  </sheetData>
  <sheetProtection algorithmName="SHA-512" hashValue="lRdOAdaxPh4SNExJoznb6blfbe/Z6H1QljgJ/uAcVB4NZHps5Y9m4g2aHDNUar9pa/6pX534mtXPX6AzIyU+PQ==" saltValue="/vLnS266y3WxORXWGVpvFw==" spinCount="100000" sheet="1" objects="1" scenarios="1"/>
  <mergeCells count="10">
    <mergeCell ref="J33:P33"/>
    <mergeCell ref="J34:P34"/>
    <mergeCell ref="J35:P35"/>
    <mergeCell ref="J36:P36"/>
    <mergeCell ref="H49:J49"/>
    <mergeCell ref="C9:E9"/>
    <mergeCell ref="B1:P1"/>
    <mergeCell ref="B3:P3"/>
    <mergeCell ref="J31:P31"/>
    <mergeCell ref="J32:P32"/>
  </mergeCells>
  <phoneticPr fontId="150" type="noConversion"/>
  <conditionalFormatting sqref="F50:P52 K49:P49 H12:P12 B30:P30 I31:I37 B31 O14:P26 B16:B29 I27:P29 I13:I26 B48:P48 B45:J47 I38:P40 I41:J44 Q31:V37 J37:K37 K14:L26 D31:G31 B1:P11">
    <cfRule type="cellIs" dxfId="10" priority="14" operator="equal">
      <formula>0</formula>
    </cfRule>
  </conditionalFormatting>
  <conditionalFormatting sqref="B49:F49">
    <cfRule type="cellIs" dxfId="9" priority="11" operator="equal">
      <formula>0</formula>
    </cfRule>
  </conditionalFormatting>
  <conditionalFormatting sqref="J16:J26">
    <cfRule type="cellIs" dxfId="8" priority="10" operator="equal">
      <formula>0</formula>
    </cfRule>
  </conditionalFormatting>
  <conditionalFormatting sqref="T49:Y52 U53 Y53">
    <cfRule type="cellIs" dxfId="7" priority="9" operator="equal">
      <formula>0</formula>
    </cfRule>
  </conditionalFormatting>
  <conditionalFormatting sqref="M14:N26">
    <cfRule type="cellIs" dxfId="6" priority="4" operator="equal">
      <formula>0</formula>
    </cfRule>
  </conditionalFormatting>
  <conditionalFormatting sqref="C14:D27 H14:H29">
    <cfRule type="cellIs" dxfId="5" priority="7" operator="equal">
      <formula>0</formula>
    </cfRule>
  </conditionalFormatting>
  <conditionalFormatting sqref="C32:D43 H32:H44">
    <cfRule type="cellIs" dxfId="4" priority="6" operator="equal">
      <formula>0</formula>
    </cfRule>
  </conditionalFormatting>
  <conditionalFormatting sqref="Q32:V37">
    <cfRule type="cellIs" dxfId="3" priority="5" operator="equal">
      <formula>0</formula>
    </cfRule>
  </conditionalFormatting>
  <conditionalFormatting sqref="C28:G29">
    <cfRule type="cellIs" dxfId="2" priority="3" operator="equal">
      <formula>0</formula>
    </cfRule>
  </conditionalFormatting>
  <conditionalFormatting sqref="C44:G44">
    <cfRule type="cellIs" dxfId="1" priority="2" operator="equal">
      <formula>0</formula>
    </cfRule>
  </conditionalFormatting>
  <conditionalFormatting sqref="H49">
    <cfRule type="cellIs" dxfId="0" priority="1" operator="equal">
      <formula>0</formula>
    </cfRule>
  </conditionalFormatting>
  <printOptions horizontalCentered="1" verticalCentered="1"/>
  <pageMargins left="0.11811023622047245" right="0.11811023622047245" top="0.15748031496062992" bottom="0.15748031496062992" header="0.11811023622047245" footer="0.11811023622047245"/>
  <pageSetup paperSize="8" scale="68" orientation="landscape"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8DB2A-23E8-4FC7-A49E-0938E1BFAC99}">
  <dimension ref="A1:E11"/>
  <sheetViews>
    <sheetView workbookViewId="0">
      <selection activeCell="L33" sqref="L33"/>
    </sheetView>
  </sheetViews>
  <sheetFormatPr baseColWidth="10" defaultRowHeight="13.2" x14ac:dyDescent="0.25"/>
  <cols>
    <col min="1" max="1" width="21.5546875" customWidth="1"/>
    <col min="3" max="3" width="20.21875" customWidth="1"/>
  </cols>
  <sheetData>
    <row r="1" spans="1:5" x14ac:dyDescent="0.25">
      <c r="A1" s="443" t="s">
        <v>618</v>
      </c>
      <c r="C1" s="1016" t="s">
        <v>663</v>
      </c>
      <c r="E1">
        <v>2023</v>
      </c>
    </row>
    <row r="2" spans="1:5" x14ac:dyDescent="0.25">
      <c r="A2" s="443" t="s">
        <v>619</v>
      </c>
      <c r="C2" s="1016" t="s">
        <v>681</v>
      </c>
      <c r="E2" s="1538">
        <v>2024</v>
      </c>
    </row>
    <row r="3" spans="1:5" s="1216" customFormat="1" x14ac:dyDescent="0.25">
      <c r="A3" s="443" t="s">
        <v>620</v>
      </c>
      <c r="C3" s="1016" t="s">
        <v>664</v>
      </c>
      <c r="E3" s="1538">
        <v>2025</v>
      </c>
    </row>
    <row r="4" spans="1:5" x14ac:dyDescent="0.25">
      <c r="A4" s="443" t="s">
        <v>611</v>
      </c>
      <c r="E4" s="1538">
        <v>2026</v>
      </c>
    </row>
    <row r="5" spans="1:5" x14ac:dyDescent="0.25">
      <c r="A5" s="443" t="s">
        <v>612</v>
      </c>
      <c r="E5" s="1538">
        <v>2027</v>
      </c>
    </row>
    <row r="6" spans="1:5" x14ac:dyDescent="0.25">
      <c r="E6" s="1538">
        <v>2028</v>
      </c>
    </row>
    <row r="7" spans="1:5" x14ac:dyDescent="0.25">
      <c r="E7" s="1538">
        <v>2029</v>
      </c>
    </row>
    <row r="8" spans="1:5" x14ac:dyDescent="0.25">
      <c r="E8" s="1538">
        <v>2030</v>
      </c>
    </row>
    <row r="9" spans="1:5" x14ac:dyDescent="0.25">
      <c r="E9" s="1538">
        <v>2031</v>
      </c>
    </row>
    <row r="10" spans="1:5" x14ac:dyDescent="0.25">
      <c r="E10" s="1538">
        <v>2032</v>
      </c>
    </row>
    <row r="11" spans="1:5" x14ac:dyDescent="0.25">
      <c r="E11" s="1538">
        <v>2033</v>
      </c>
    </row>
  </sheetData>
  <sheetProtection algorithmName="SHA-512" hashValue="HD/UTfOHkpYNl3gT4m7SUTgG3OlFQSqbjg+weIyZRrDC2Mf7WZQ7IBem+KYDr7JlOKnU0sUu/8y+x3V+7V9gnw==" saltValue="jlAWbPtMcHwBlGl2dHpdPA=="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dimension ref="A1:M1588"/>
  <sheetViews>
    <sheetView showGridLines="0" zoomScale="55" zoomScaleNormal="55" workbookViewId="0">
      <selection activeCell="T10" sqref="T10"/>
    </sheetView>
  </sheetViews>
  <sheetFormatPr baseColWidth="10" defaultColWidth="11.44140625" defaultRowHeight="13.2" outlineLevelRow="1" x14ac:dyDescent="0.25"/>
  <cols>
    <col min="1" max="2" width="31.77734375" style="77" customWidth="1"/>
    <col min="3" max="16384" width="11.44140625" style="77"/>
  </cols>
  <sheetData>
    <row r="1" spans="1:12" ht="52.5" customHeight="1" x14ac:dyDescent="0.25">
      <c r="A1" s="2804" t="s">
        <v>499</v>
      </c>
      <c r="B1" s="2804"/>
      <c r="C1" s="2804"/>
      <c r="D1" s="2804"/>
    </row>
    <row r="3" spans="1:12" ht="145.19999999999999" x14ac:dyDescent="0.25">
      <c r="A3" s="82" t="s">
        <v>485</v>
      </c>
      <c r="B3" s="82" t="s">
        <v>486</v>
      </c>
      <c r="C3" s="82" t="str">
        <f>ANALYSE!AJ113</f>
        <v xml:space="preserve">Nombre d'heures enfants (coordo/secrét)
Cumul de nbre de jours d'ouverture (entretien)
</v>
      </c>
      <c r="D3" s="82" t="str">
        <f>ANALYSE!AK113</f>
        <v>Demandé nombre d'heure</v>
      </c>
      <c r="E3" s="82" t="str">
        <f>ANALYSE!AL113</f>
        <v>Demandé coût total</v>
      </c>
      <c r="F3" s="82" t="str">
        <f>ANALYSE!AM113</f>
        <v>Accordé nombre d'heure</v>
      </c>
      <c r="G3" s="82" t="str">
        <f>ANALYSE!AN113</f>
        <v>Accordé coût total</v>
      </c>
      <c r="H3" s="82" t="str">
        <f>ANALYSE!AO113</f>
        <v>Vote BP N-1</v>
      </c>
      <c r="I3" s="82" t="str">
        <f>ANALYSE!AP113</f>
        <v>Heures efts N-1</v>
      </c>
      <c r="J3" s="82" t="str">
        <f>ANALYSE!AQ113</f>
        <v>Demande N</v>
      </c>
      <c r="K3" s="82" t="str">
        <f>ANALYSE!AR113</f>
        <v>Vote BP</v>
      </c>
      <c r="L3" s="82" t="str">
        <f>ANALYSE!AS113</f>
        <v>nouvelles recettes CAF
Potentielles</v>
      </c>
    </row>
    <row r="4" spans="1:12" ht="24.6" customHeight="1" x14ac:dyDescent="0.25">
      <c r="A4" s="82" t="str">
        <f>ANALYSE!AH114</f>
        <v>PAuse Méridienne 3/5 ans</v>
      </c>
      <c r="B4" s="82" t="str">
        <f>ANALYSE!AI114</f>
        <v>Encadrement efts</v>
      </c>
      <c r="C4" s="82">
        <f>ANALYSE!AJ114</f>
        <v>0</v>
      </c>
      <c r="D4" s="82">
        <f>ANALYSE!AK114</f>
        <v>0</v>
      </c>
      <c r="E4" s="82">
        <f>ANALYSE!AL114</f>
        <v>0</v>
      </c>
      <c r="F4" s="82">
        <f>ANALYSE!AM114</f>
        <v>0</v>
      </c>
      <c r="G4" s="82">
        <f>ANALYSE!AN114</f>
        <v>0</v>
      </c>
      <c r="H4" s="82">
        <f>ANALYSE!AO114</f>
        <v>0</v>
      </c>
      <c r="I4" s="82">
        <f>ANALYSE!AP114</f>
        <v>0</v>
      </c>
      <c r="J4" s="82">
        <f>ANALYSE!AQ114</f>
        <v>0</v>
      </c>
      <c r="K4" s="82">
        <f>ANALYSE!AR114</f>
        <v>0</v>
      </c>
      <c r="L4" s="82">
        <f>ANALYSE!AS114</f>
        <v>0</v>
      </c>
    </row>
    <row r="5" spans="1:12" ht="24.6" customHeight="1" x14ac:dyDescent="0.25">
      <c r="A5" s="82" t="str">
        <f>ANALYSE!AH115</f>
        <v>PAuse Méridienne 3/5 ans</v>
      </c>
      <c r="B5" s="82" t="str">
        <f>ANALYSE!AI115</f>
        <v>Coordination</v>
      </c>
      <c r="C5" s="82">
        <f>ANALYSE!AJ115</f>
        <v>0</v>
      </c>
      <c r="D5" s="82">
        <f>ANALYSE!AK115</f>
        <v>0</v>
      </c>
      <c r="E5" s="82">
        <f>ANALYSE!AL115</f>
        <v>0</v>
      </c>
      <c r="F5" s="82">
        <f>ANALYSE!AM115</f>
        <v>0</v>
      </c>
      <c r="G5" s="82">
        <f>ANALYSE!AN115</f>
        <v>0</v>
      </c>
      <c r="H5" s="82">
        <f>ANALYSE!AO115</f>
        <v>0</v>
      </c>
      <c r="I5" s="82">
        <f>ANALYSE!AP115</f>
        <v>0</v>
      </c>
      <c r="J5" s="82">
        <f>ANALYSE!AQ115</f>
        <v>0</v>
      </c>
      <c r="K5" s="82">
        <f>ANALYSE!AR115</f>
        <v>0</v>
      </c>
      <c r="L5" s="82">
        <f>ANALYSE!AS115</f>
        <v>0</v>
      </c>
    </row>
    <row r="6" spans="1:12" ht="24.6" customHeight="1" x14ac:dyDescent="0.25">
      <c r="A6" s="82" t="str">
        <f>ANALYSE!AH116</f>
        <v>PAuse Méridienne 3/5 ans</v>
      </c>
      <c r="B6" s="82" t="str">
        <f>ANALYSE!AI116</f>
        <v>Secrétariat</v>
      </c>
      <c r="C6" s="82">
        <f>ANALYSE!AJ116</f>
        <v>0</v>
      </c>
      <c r="D6" s="82">
        <f>ANALYSE!AK116</f>
        <v>0</v>
      </c>
      <c r="E6" s="82">
        <f>ANALYSE!AL116</f>
        <v>0</v>
      </c>
      <c r="F6" s="82">
        <f>ANALYSE!AM116</f>
        <v>0</v>
      </c>
      <c r="G6" s="82">
        <f>ANALYSE!AN116</f>
        <v>0</v>
      </c>
      <c r="H6" s="82">
        <f>ANALYSE!AO116</f>
        <v>0</v>
      </c>
      <c r="I6" s="82">
        <f>ANALYSE!AP116</f>
        <v>0</v>
      </c>
      <c r="J6" s="82">
        <f>ANALYSE!AQ116</f>
        <v>0</v>
      </c>
      <c r="K6" s="82">
        <f>ANALYSE!AR116</f>
        <v>0</v>
      </c>
      <c r="L6" s="82">
        <f>ANALYSE!AS116</f>
        <v>0</v>
      </c>
    </row>
    <row r="7" spans="1:12" ht="24.6" customHeight="1" x14ac:dyDescent="0.25">
      <c r="A7" s="82" t="str">
        <f>ANALYSE!AH117</f>
        <v>PAuse Méridienne 3/5 ans</v>
      </c>
      <c r="B7" s="82" t="str">
        <f>ANALYSE!AI117</f>
        <v>Entretien</v>
      </c>
      <c r="C7" s="82">
        <f>ANALYSE!AJ117</f>
        <v>36</v>
      </c>
      <c r="D7" s="82">
        <f>ANALYSE!AK117</f>
        <v>0</v>
      </c>
      <c r="E7" s="82">
        <f>ANALYSE!AL117</f>
        <v>0</v>
      </c>
      <c r="F7" s="82">
        <f>ANALYSE!AM117</f>
        <v>0</v>
      </c>
      <c r="G7" s="82">
        <f>ANALYSE!AN117</f>
        <v>0</v>
      </c>
      <c r="H7" s="82">
        <f>ANALYSE!AO117</f>
        <v>0</v>
      </c>
      <c r="I7" s="82">
        <f>ANALYSE!AP117</f>
        <v>0</v>
      </c>
      <c r="J7" s="82">
        <f>ANALYSE!AQ117</f>
        <v>0</v>
      </c>
      <c r="K7" s="82">
        <f>ANALYSE!AR117</f>
        <v>0</v>
      </c>
      <c r="L7" s="82">
        <f>ANALYSE!AS117</f>
        <v>0</v>
      </c>
    </row>
    <row r="8" spans="1:12" ht="24.6" customHeight="1" x14ac:dyDescent="0.25">
      <c r="A8" s="82" t="str">
        <f>ANALYSE!AH118</f>
        <v>Pause Méridienne 6/11 ans</v>
      </c>
      <c r="B8" s="82" t="str">
        <f>ANALYSE!AI118</f>
        <v>Encadrement efts</v>
      </c>
      <c r="C8" s="82">
        <f>ANALYSE!AJ118</f>
        <v>0</v>
      </c>
      <c r="D8" s="82">
        <f>ANALYSE!AK118</f>
        <v>0</v>
      </c>
      <c r="E8" s="82">
        <f>ANALYSE!AL118</f>
        <v>0</v>
      </c>
      <c r="F8" s="82">
        <f>ANALYSE!AM118</f>
        <v>0</v>
      </c>
      <c r="G8" s="82">
        <f>ANALYSE!AN118</f>
        <v>0</v>
      </c>
      <c r="H8" s="82">
        <f>ANALYSE!AO118</f>
        <v>0</v>
      </c>
      <c r="I8" s="82">
        <f>ANALYSE!AP118</f>
        <v>0</v>
      </c>
      <c r="J8" s="82">
        <f>ANALYSE!AQ118</f>
        <v>0</v>
      </c>
      <c r="K8" s="82">
        <f>ANALYSE!AR118</f>
        <v>0</v>
      </c>
      <c r="L8" s="82">
        <f>ANALYSE!AS118</f>
        <v>0</v>
      </c>
    </row>
    <row r="9" spans="1:12" ht="24.6" customHeight="1" x14ac:dyDescent="0.25">
      <c r="A9" s="82" t="str">
        <f>ANALYSE!AH119</f>
        <v>Pause Méridienne 6/11 ans</v>
      </c>
      <c r="B9" s="82" t="str">
        <f>ANALYSE!AI119</f>
        <v>Coordination</v>
      </c>
      <c r="C9" s="82">
        <f>ANALYSE!AJ119</f>
        <v>0</v>
      </c>
      <c r="D9" s="82">
        <f>ANALYSE!AK119</f>
        <v>0</v>
      </c>
      <c r="E9" s="82">
        <f>ANALYSE!AL119</f>
        <v>0</v>
      </c>
      <c r="F9" s="82">
        <f>ANALYSE!AM119</f>
        <v>0</v>
      </c>
      <c r="G9" s="82">
        <f>ANALYSE!AN119</f>
        <v>0</v>
      </c>
      <c r="H9" s="82">
        <f>ANALYSE!AO119</f>
        <v>0</v>
      </c>
      <c r="I9" s="82">
        <f>ANALYSE!AP119</f>
        <v>0</v>
      </c>
      <c r="J9" s="82">
        <f>ANALYSE!AQ119</f>
        <v>0</v>
      </c>
      <c r="K9" s="82">
        <f>ANALYSE!AR119</f>
        <v>0</v>
      </c>
      <c r="L9" s="82">
        <f>ANALYSE!AS119</f>
        <v>0</v>
      </c>
    </row>
    <row r="10" spans="1:12" ht="24.6" customHeight="1" x14ac:dyDescent="0.25">
      <c r="A10" s="82" t="str">
        <f>ANALYSE!AH120</f>
        <v>Pause Méridienne 6/11 ans</v>
      </c>
      <c r="B10" s="82" t="str">
        <f>ANALYSE!AI120</f>
        <v>Secrétariat</v>
      </c>
      <c r="C10" s="82">
        <f>ANALYSE!AJ120</f>
        <v>0</v>
      </c>
      <c r="D10" s="82">
        <f>ANALYSE!AK120</f>
        <v>0</v>
      </c>
      <c r="E10" s="82">
        <f>ANALYSE!AL120</f>
        <v>0</v>
      </c>
      <c r="F10" s="82">
        <f>ANALYSE!AM120</f>
        <v>0</v>
      </c>
      <c r="G10" s="82">
        <f>ANALYSE!AN120</f>
        <v>0</v>
      </c>
      <c r="H10" s="82">
        <f>ANALYSE!AO120</f>
        <v>0</v>
      </c>
      <c r="I10" s="82">
        <f>ANALYSE!AP120</f>
        <v>0</v>
      </c>
      <c r="J10" s="82">
        <f>ANALYSE!AQ120</f>
        <v>0</v>
      </c>
      <c r="K10" s="82">
        <f>ANALYSE!AR120</f>
        <v>0</v>
      </c>
      <c r="L10" s="82">
        <f>ANALYSE!AS120</f>
        <v>0</v>
      </c>
    </row>
    <row r="11" spans="1:12" ht="24.6" customHeight="1" x14ac:dyDescent="0.25">
      <c r="A11" s="82" t="str">
        <f>ANALYSE!AH121</f>
        <v>Pause Méridienne 6/11 ans</v>
      </c>
      <c r="B11" s="82" t="str">
        <f>ANALYSE!AI121</f>
        <v>Entretien</v>
      </c>
      <c r="C11" s="82">
        <f>ANALYSE!AJ121</f>
        <v>0</v>
      </c>
      <c r="D11" s="82">
        <f>ANALYSE!AK121</f>
        <v>0</v>
      </c>
      <c r="E11" s="82">
        <f>ANALYSE!AL121</f>
        <v>0</v>
      </c>
      <c r="F11" s="82">
        <f>ANALYSE!AM121</f>
        <v>0</v>
      </c>
      <c r="G11" s="82">
        <f>ANALYSE!AN121</f>
        <v>0</v>
      </c>
      <c r="H11" s="82">
        <f>ANALYSE!AO121</f>
        <v>0</v>
      </c>
      <c r="I11" s="82">
        <f>ANALYSE!AP121</f>
        <v>0</v>
      </c>
      <c r="J11" s="82">
        <f>ANALYSE!AQ121</f>
        <v>0</v>
      </c>
      <c r="K11" s="82">
        <f>ANALYSE!AR121</f>
        <v>0</v>
      </c>
      <c r="L11" s="82">
        <f>ANALYSE!AS121</f>
        <v>0</v>
      </c>
    </row>
    <row r="12" spans="1:12" ht="24.6" customHeight="1" x14ac:dyDescent="0.25">
      <c r="A12" s="82" t="str">
        <f>ANALYSE!AH122</f>
        <v>CAL 3/5 ANS</v>
      </c>
      <c r="B12" s="82" t="str">
        <f>ANALYSE!AI122</f>
        <v>Coût hors RH et SIVUU</v>
      </c>
      <c r="C12" s="82">
        <f>ANALYSE!AJ122</f>
        <v>0</v>
      </c>
      <c r="D12" s="82">
        <f>ANALYSE!AK122</f>
        <v>0</v>
      </c>
      <c r="E12" s="82">
        <f>ANALYSE!AL122</f>
        <v>0</v>
      </c>
      <c r="F12" s="82">
        <f>ANALYSE!AM122</f>
        <v>0</v>
      </c>
      <c r="G12" s="82">
        <f>ANALYSE!AN122</f>
        <v>0</v>
      </c>
      <c r="H12" s="82">
        <f>ANALYSE!AO122</f>
        <v>0</v>
      </c>
      <c r="I12" s="82">
        <f>ANALYSE!AP122</f>
        <v>0</v>
      </c>
      <c r="J12" s="82">
        <f>ANALYSE!AQ122</f>
        <v>0</v>
      </c>
      <c r="K12" s="82">
        <f>ANALYSE!AR122</f>
        <v>0</v>
      </c>
      <c r="L12" s="82">
        <f>ANALYSE!AS122</f>
        <v>0</v>
      </c>
    </row>
    <row r="13" spans="1:12" ht="24.6" customHeight="1" x14ac:dyDescent="0.25">
      <c r="A13" s="82" t="str">
        <f>ANALYSE!AH123</f>
        <v>CAL 3/5 ANS</v>
      </c>
      <c r="B13" s="82" t="str">
        <f>ANALYSE!AI123</f>
        <v>Encadrement efts</v>
      </c>
      <c r="C13" s="82">
        <f>ANALYSE!AJ123</f>
        <v>0</v>
      </c>
      <c r="D13" s="82">
        <f>ANALYSE!AK123</f>
        <v>0</v>
      </c>
      <c r="E13" s="82">
        <f>ANALYSE!AL123</f>
        <v>0</v>
      </c>
      <c r="F13" s="82">
        <f>ANALYSE!AM123</f>
        <v>0</v>
      </c>
      <c r="G13" s="82">
        <f>ANALYSE!AN123</f>
        <v>0</v>
      </c>
      <c r="H13" s="82">
        <f>ANALYSE!AO123</f>
        <v>0</v>
      </c>
      <c r="I13" s="82">
        <f>ANALYSE!AP123</f>
        <v>0</v>
      </c>
      <c r="J13" s="82">
        <f>ANALYSE!AQ123</f>
        <v>0</v>
      </c>
      <c r="K13" s="82">
        <f>ANALYSE!AR123</f>
        <v>0</v>
      </c>
      <c r="L13" s="82">
        <f>ANALYSE!AS123</f>
        <v>0</v>
      </c>
    </row>
    <row r="14" spans="1:12" ht="24.6" customHeight="1" x14ac:dyDescent="0.25">
      <c r="A14" s="82" t="str">
        <f>ANALYSE!AH124</f>
        <v>CAL 3/5 ANS</v>
      </c>
      <c r="B14" s="82" t="str">
        <f>ANALYSE!AI124</f>
        <v>Coordination</v>
      </c>
      <c r="C14" s="82">
        <f>ANALYSE!AJ124</f>
        <v>0</v>
      </c>
      <c r="D14" s="82">
        <f>ANALYSE!AK124</f>
        <v>0</v>
      </c>
      <c r="E14" s="82">
        <f>ANALYSE!AL124</f>
        <v>0</v>
      </c>
      <c r="F14" s="82">
        <f>ANALYSE!AM124</f>
        <v>0</v>
      </c>
      <c r="G14" s="82">
        <f>ANALYSE!AN124</f>
        <v>0</v>
      </c>
      <c r="H14" s="82">
        <f>ANALYSE!AO124</f>
        <v>0</v>
      </c>
      <c r="I14" s="82">
        <f>ANALYSE!AP124</f>
        <v>0</v>
      </c>
      <c r="J14" s="82">
        <f>ANALYSE!AQ124</f>
        <v>0</v>
      </c>
      <c r="K14" s="82">
        <f>ANALYSE!AR124</f>
        <v>0</v>
      </c>
      <c r="L14" s="82">
        <f>ANALYSE!AS124</f>
        <v>0</v>
      </c>
    </row>
    <row r="15" spans="1:12" ht="24.6" customHeight="1" x14ac:dyDescent="0.25">
      <c r="A15" s="82" t="str">
        <f>ANALYSE!AH125</f>
        <v>CAL 3/5 ANS</v>
      </c>
      <c r="B15" s="82" t="str">
        <f>ANALYSE!AI125</f>
        <v>Secrétariat</v>
      </c>
      <c r="C15" s="82">
        <f>ANALYSE!AJ125</f>
        <v>0</v>
      </c>
      <c r="D15" s="82">
        <f>ANALYSE!AK125</f>
        <v>0</v>
      </c>
      <c r="E15" s="82">
        <f>ANALYSE!AL125</f>
        <v>0</v>
      </c>
      <c r="F15" s="82">
        <f>ANALYSE!AM125</f>
        <v>0</v>
      </c>
      <c r="G15" s="82">
        <f>ANALYSE!AN125</f>
        <v>0</v>
      </c>
      <c r="H15" s="82">
        <f>ANALYSE!AO125</f>
        <v>0</v>
      </c>
      <c r="I15" s="82">
        <f>ANALYSE!AP125</f>
        <v>0</v>
      </c>
      <c r="J15" s="82">
        <f>ANALYSE!AQ125</f>
        <v>0</v>
      </c>
      <c r="K15" s="82">
        <f>ANALYSE!AR125</f>
        <v>0</v>
      </c>
      <c r="L15" s="82">
        <f>ANALYSE!AS125</f>
        <v>0</v>
      </c>
    </row>
    <row r="16" spans="1:12" ht="24.6" customHeight="1" x14ac:dyDescent="0.25">
      <c r="A16" s="82" t="str">
        <f>ANALYSE!AH126</f>
        <v>CAL 3/5 ANS</v>
      </c>
      <c r="B16" s="82" t="str">
        <f>ANALYSE!AI126</f>
        <v>Entretien</v>
      </c>
      <c r="C16" s="82">
        <f>ANALYSE!AJ126</f>
        <v>0</v>
      </c>
      <c r="D16" s="82">
        <f>ANALYSE!AK126</f>
        <v>0</v>
      </c>
      <c r="E16" s="82">
        <f>ANALYSE!AL126</f>
        <v>0</v>
      </c>
      <c r="F16" s="82">
        <f>ANALYSE!AM126</f>
        <v>0</v>
      </c>
      <c r="G16" s="82">
        <f>ANALYSE!AN126</f>
        <v>0</v>
      </c>
      <c r="H16" s="82">
        <f>ANALYSE!AO126</f>
        <v>0</v>
      </c>
      <c r="I16" s="82">
        <f>ANALYSE!AP126</f>
        <v>0</v>
      </c>
      <c r="J16" s="82">
        <f>ANALYSE!AQ126</f>
        <v>0</v>
      </c>
      <c r="K16" s="82">
        <f>ANALYSE!AR126</f>
        <v>0</v>
      </c>
      <c r="L16" s="82">
        <f>ANALYSE!AS126</f>
        <v>0</v>
      </c>
    </row>
    <row r="17" spans="1:13" ht="24.6" customHeight="1" x14ac:dyDescent="0.25">
      <c r="A17" s="82" t="str">
        <f>ANALYSE!AH127</f>
        <v>CAL 6/11 ANS</v>
      </c>
      <c r="B17" s="82" t="str">
        <f>ANALYSE!AI127</f>
        <v>Coût hors RH et SIVUU</v>
      </c>
      <c r="C17" s="82">
        <f>ANALYSE!AJ127</f>
        <v>0</v>
      </c>
      <c r="D17" s="82">
        <f>ANALYSE!AK127</f>
        <v>0</v>
      </c>
      <c r="E17" s="82">
        <f>ANALYSE!AL127</f>
        <v>0</v>
      </c>
      <c r="F17" s="82">
        <f>ANALYSE!AM127</f>
        <v>0</v>
      </c>
      <c r="G17" s="82">
        <f>ANALYSE!AN127</f>
        <v>0</v>
      </c>
      <c r="H17" s="82">
        <f>ANALYSE!AO127</f>
        <v>0</v>
      </c>
      <c r="I17" s="82">
        <f>ANALYSE!AP127</f>
        <v>0</v>
      </c>
      <c r="J17" s="82">
        <f>ANALYSE!AQ127</f>
        <v>0</v>
      </c>
      <c r="K17" s="82">
        <f>ANALYSE!AR127</f>
        <v>0</v>
      </c>
      <c r="L17" s="82">
        <f>ANALYSE!AS127</f>
        <v>0</v>
      </c>
    </row>
    <row r="18" spans="1:13" ht="24.6" customHeight="1" x14ac:dyDescent="0.25">
      <c r="A18" s="82" t="str">
        <f>ANALYSE!AH128</f>
        <v>CAL 6/11 ANS</v>
      </c>
      <c r="B18" s="82" t="str">
        <f>ANALYSE!AI128</f>
        <v>Encadrement efts</v>
      </c>
      <c r="C18" s="82">
        <f>ANALYSE!AJ128</f>
        <v>0</v>
      </c>
      <c r="D18" s="82">
        <f>ANALYSE!AK128</f>
        <v>0</v>
      </c>
      <c r="E18" s="82">
        <f>ANALYSE!AL128</f>
        <v>0</v>
      </c>
      <c r="F18" s="82">
        <f>ANALYSE!AM128</f>
        <v>0</v>
      </c>
      <c r="G18" s="82">
        <f>ANALYSE!AN128</f>
        <v>0</v>
      </c>
      <c r="H18" s="82">
        <f>ANALYSE!AO128</f>
        <v>0</v>
      </c>
      <c r="I18" s="82">
        <f>ANALYSE!AP128</f>
        <v>0</v>
      </c>
      <c r="J18" s="82">
        <f>ANALYSE!AQ128</f>
        <v>0</v>
      </c>
      <c r="K18" s="82">
        <f>ANALYSE!AR128</f>
        <v>0</v>
      </c>
      <c r="L18" s="82">
        <f>ANALYSE!AS128</f>
        <v>0</v>
      </c>
    </row>
    <row r="19" spans="1:13" ht="24.6" customHeight="1" x14ac:dyDescent="0.25">
      <c r="A19" s="82" t="str">
        <f>ANALYSE!AH129</f>
        <v>CAL 6/11 ANS</v>
      </c>
      <c r="B19" s="82" t="str">
        <f>ANALYSE!AI129</f>
        <v>Coordination</v>
      </c>
      <c r="C19" s="82">
        <f>ANALYSE!AJ129</f>
        <v>0</v>
      </c>
      <c r="D19" s="82">
        <f>ANALYSE!AK129</f>
        <v>0</v>
      </c>
      <c r="E19" s="82">
        <f>ANALYSE!AL129</f>
        <v>0</v>
      </c>
      <c r="F19" s="82">
        <f>ANALYSE!AM129</f>
        <v>0</v>
      </c>
      <c r="G19" s="82">
        <f>ANALYSE!AN129</f>
        <v>0</v>
      </c>
      <c r="H19" s="82">
        <f>ANALYSE!AO129</f>
        <v>0</v>
      </c>
      <c r="I19" s="82">
        <f>ANALYSE!AP129</f>
        <v>0</v>
      </c>
      <c r="J19" s="82">
        <f>ANALYSE!AQ129</f>
        <v>0</v>
      </c>
      <c r="K19" s="82">
        <f>ANALYSE!AR129</f>
        <v>0</v>
      </c>
      <c r="L19" s="82">
        <f>ANALYSE!AS129</f>
        <v>0</v>
      </c>
    </row>
    <row r="20" spans="1:13" ht="24.6" customHeight="1" x14ac:dyDescent="0.25">
      <c r="A20" s="82" t="str">
        <f>ANALYSE!AH130</f>
        <v>CAL 6/11 ANS</v>
      </c>
      <c r="B20" s="82" t="str">
        <f>ANALYSE!AI130</f>
        <v>Secrétariat</v>
      </c>
      <c r="C20" s="82">
        <f>ANALYSE!AJ130</f>
        <v>0</v>
      </c>
      <c r="D20" s="82">
        <f>ANALYSE!AK130</f>
        <v>0</v>
      </c>
      <c r="E20" s="82">
        <f>ANALYSE!AL130</f>
        <v>0</v>
      </c>
      <c r="F20" s="82">
        <f>ANALYSE!AM130</f>
        <v>0</v>
      </c>
      <c r="G20" s="82">
        <f>ANALYSE!AN130</f>
        <v>0</v>
      </c>
      <c r="H20" s="82">
        <f>ANALYSE!AO130</f>
        <v>0</v>
      </c>
      <c r="I20" s="82">
        <f>ANALYSE!AP130</f>
        <v>0</v>
      </c>
      <c r="J20" s="82">
        <f>ANALYSE!AQ130</f>
        <v>0</v>
      </c>
      <c r="K20" s="82">
        <f>ANALYSE!AR130</f>
        <v>0</v>
      </c>
      <c r="L20" s="82">
        <f>ANALYSE!AS130</f>
        <v>0</v>
      </c>
    </row>
    <row r="21" spans="1:13" ht="24.6" customHeight="1" x14ac:dyDescent="0.25">
      <c r="A21" s="82" t="str">
        <f>ANALYSE!AH131</f>
        <v>CAL 6/11 ANS</v>
      </c>
      <c r="B21" s="82" t="str">
        <f>ANALYSE!AI131</f>
        <v>Entretien</v>
      </c>
      <c r="C21" s="82">
        <f>ANALYSE!AJ131</f>
        <v>0</v>
      </c>
      <c r="D21" s="82">
        <f>ANALYSE!AK131</f>
        <v>0</v>
      </c>
      <c r="E21" s="82">
        <f>ANALYSE!AL131</f>
        <v>0</v>
      </c>
      <c r="F21" s="82">
        <f>ANALYSE!AM131</f>
        <v>0</v>
      </c>
      <c r="G21" s="82">
        <f>ANALYSE!AN131</f>
        <v>0</v>
      </c>
      <c r="H21" s="82">
        <f>ANALYSE!AO131</f>
        <v>0</v>
      </c>
      <c r="I21" s="82">
        <f>ANALYSE!AP131</f>
        <v>0</v>
      </c>
      <c r="J21" s="82">
        <f>ANALYSE!AQ131</f>
        <v>0</v>
      </c>
      <c r="K21" s="82">
        <f>ANALYSE!AR131</f>
        <v>0</v>
      </c>
      <c r="L21" s="82">
        <f>ANALYSE!AS131</f>
        <v>0</v>
      </c>
    </row>
    <row r="22" spans="1:13" ht="24.6" customHeight="1" x14ac:dyDescent="0.25">
      <c r="A22" s="82" t="str">
        <f>ANALYSE!AH132</f>
        <v xml:space="preserve">APS 3/5 ANS </v>
      </c>
      <c r="B22" s="82" t="str">
        <f>ANALYSE!AI132</f>
        <v>Encadrement efts</v>
      </c>
      <c r="C22" s="82">
        <f>ANALYSE!AJ132</f>
        <v>0</v>
      </c>
      <c r="D22" s="82">
        <f>ANALYSE!AK132</f>
        <v>0</v>
      </c>
      <c r="E22" s="82">
        <f>ANALYSE!AL132</f>
        <v>0</v>
      </c>
      <c r="F22" s="82">
        <f>ANALYSE!AM132</f>
        <v>0</v>
      </c>
      <c r="G22" s="82">
        <f>ANALYSE!AN132</f>
        <v>0</v>
      </c>
      <c r="H22" s="82">
        <f>ANALYSE!AO132</f>
        <v>0</v>
      </c>
      <c r="I22" s="82">
        <f>ANALYSE!AP132</f>
        <v>0</v>
      </c>
      <c r="J22" s="82">
        <f>ANALYSE!AQ132</f>
        <v>0</v>
      </c>
      <c r="K22" s="82">
        <f>ANALYSE!AR132</f>
        <v>0</v>
      </c>
      <c r="L22" s="82">
        <f>ANALYSE!AS132</f>
        <v>0</v>
      </c>
    </row>
    <row r="23" spans="1:13" ht="24.6" customHeight="1" x14ac:dyDescent="0.25">
      <c r="A23" s="82" t="str">
        <f>ANALYSE!AH133</f>
        <v xml:space="preserve">APS 3/5 ANS </v>
      </c>
      <c r="B23" s="82" t="str">
        <f>ANALYSE!AI133</f>
        <v>Coordination</v>
      </c>
      <c r="C23" s="82">
        <f>ANALYSE!AJ133</f>
        <v>0</v>
      </c>
      <c r="D23" s="82">
        <f>ANALYSE!AK133</f>
        <v>0</v>
      </c>
      <c r="E23" s="82">
        <f>ANALYSE!AL133</f>
        <v>0</v>
      </c>
      <c r="F23" s="82">
        <f>ANALYSE!AM133</f>
        <v>0</v>
      </c>
      <c r="G23" s="82">
        <f>ANALYSE!AN133</f>
        <v>0</v>
      </c>
      <c r="H23" s="82">
        <f>ANALYSE!AO133</f>
        <v>0</v>
      </c>
      <c r="I23" s="82">
        <f>ANALYSE!AP133</f>
        <v>0</v>
      </c>
      <c r="J23" s="82">
        <f>ANALYSE!AQ133</f>
        <v>0</v>
      </c>
      <c r="K23" s="82">
        <f>ANALYSE!AR133</f>
        <v>0</v>
      </c>
      <c r="L23" s="82">
        <f>ANALYSE!AS133</f>
        <v>0</v>
      </c>
    </row>
    <row r="24" spans="1:13" ht="24.6" customHeight="1" x14ac:dyDescent="0.25">
      <c r="A24" s="82" t="str">
        <f>ANALYSE!AH134</f>
        <v xml:space="preserve">APS 3/5 ANS </v>
      </c>
      <c r="B24" s="82" t="str">
        <f>ANALYSE!AI134</f>
        <v>Secrétariat</v>
      </c>
      <c r="C24" s="82">
        <f>ANALYSE!AJ134</f>
        <v>0</v>
      </c>
      <c r="D24" s="82">
        <f>ANALYSE!AK134</f>
        <v>0</v>
      </c>
      <c r="E24" s="82">
        <f>ANALYSE!AL134</f>
        <v>0</v>
      </c>
      <c r="F24" s="82">
        <f>ANALYSE!AM134</f>
        <v>0</v>
      </c>
      <c r="G24" s="82">
        <f>ANALYSE!AN134</f>
        <v>0</v>
      </c>
      <c r="H24" s="82">
        <f>ANALYSE!AO134</f>
        <v>0</v>
      </c>
      <c r="I24" s="82">
        <f>ANALYSE!AP134</f>
        <v>0</v>
      </c>
      <c r="J24" s="82">
        <f>ANALYSE!AQ134</f>
        <v>0</v>
      </c>
      <c r="K24" s="82">
        <f>ANALYSE!AR134</f>
        <v>0</v>
      </c>
      <c r="L24" s="82">
        <f>ANALYSE!AS134</f>
        <v>0</v>
      </c>
    </row>
    <row r="25" spans="1:13" ht="24.6" customHeight="1" x14ac:dyDescent="0.25">
      <c r="A25" s="82" t="str">
        <f>ANALYSE!AH135</f>
        <v xml:space="preserve">APS 3/5 ANS </v>
      </c>
      <c r="B25" s="82" t="str">
        <f>ANALYSE!AI135</f>
        <v>Entretien</v>
      </c>
      <c r="C25" s="82">
        <f>ANALYSE!AJ135</f>
        <v>0</v>
      </c>
      <c r="D25" s="82">
        <f>ANALYSE!AK135</f>
        <v>0</v>
      </c>
      <c r="E25" s="82">
        <f>ANALYSE!AL135</f>
        <v>0</v>
      </c>
      <c r="F25" s="82">
        <f>ANALYSE!AM135</f>
        <v>0</v>
      </c>
      <c r="G25" s="82">
        <f>ANALYSE!AN135</f>
        <v>0</v>
      </c>
      <c r="H25" s="82">
        <f>ANALYSE!AO135</f>
        <v>0</v>
      </c>
      <c r="I25" s="82">
        <f>ANALYSE!AP135</f>
        <v>0</v>
      </c>
      <c r="J25" s="82">
        <f>ANALYSE!AQ135</f>
        <v>0</v>
      </c>
      <c r="K25" s="82">
        <f>ANALYSE!AR135</f>
        <v>0</v>
      </c>
      <c r="L25" s="82">
        <f>ANALYSE!AS135</f>
        <v>0</v>
      </c>
    </row>
    <row r="26" spans="1:13" ht="24.6" customHeight="1" x14ac:dyDescent="0.25">
      <c r="A26" s="82" t="str">
        <f>ANALYSE!AH136</f>
        <v xml:space="preserve">APS 6/11 ANS </v>
      </c>
      <c r="B26" s="82" t="str">
        <f>ANALYSE!AI136</f>
        <v>Encadrement efts</v>
      </c>
      <c r="C26" s="82">
        <f>ANALYSE!AJ136</f>
        <v>0</v>
      </c>
      <c r="D26" s="82">
        <f>ANALYSE!AK136</f>
        <v>0</v>
      </c>
      <c r="E26" s="82">
        <f>ANALYSE!AL136</f>
        <v>0</v>
      </c>
      <c r="F26" s="82">
        <f>ANALYSE!AM136</f>
        <v>0</v>
      </c>
      <c r="G26" s="82">
        <f>ANALYSE!AN136</f>
        <v>0</v>
      </c>
      <c r="H26" s="82">
        <f>ANALYSE!AO136</f>
        <v>0</v>
      </c>
      <c r="I26" s="82">
        <f>ANALYSE!AP136</f>
        <v>0</v>
      </c>
      <c r="J26" s="82">
        <f>ANALYSE!AQ136</f>
        <v>0</v>
      </c>
      <c r="K26" s="82">
        <f>ANALYSE!AR136</f>
        <v>0</v>
      </c>
      <c r="L26" s="82">
        <f>ANALYSE!AS136</f>
        <v>0</v>
      </c>
    </row>
    <row r="27" spans="1:13" ht="24.6" customHeight="1" x14ac:dyDescent="0.25">
      <c r="A27" s="82" t="str">
        <f>ANALYSE!AH137</f>
        <v xml:space="preserve">APS 6/11 ANS </v>
      </c>
      <c r="B27" s="82" t="str">
        <f>ANALYSE!AI137</f>
        <v>Coordination</v>
      </c>
      <c r="C27" s="82">
        <f>ANALYSE!AJ137</f>
        <v>0</v>
      </c>
      <c r="D27" s="82">
        <f>ANALYSE!AK137</f>
        <v>0</v>
      </c>
      <c r="E27" s="82">
        <f>ANALYSE!AL137</f>
        <v>0</v>
      </c>
      <c r="F27" s="82">
        <f>ANALYSE!AM137</f>
        <v>0</v>
      </c>
      <c r="G27" s="82">
        <f>ANALYSE!AN137</f>
        <v>0</v>
      </c>
      <c r="H27" s="82">
        <f>ANALYSE!AO137</f>
        <v>0</v>
      </c>
      <c r="I27" s="82">
        <f>ANALYSE!AP137</f>
        <v>0</v>
      </c>
      <c r="J27" s="82">
        <f>ANALYSE!AQ137</f>
        <v>0</v>
      </c>
      <c r="K27" s="82">
        <f>ANALYSE!AR137</f>
        <v>0</v>
      </c>
      <c r="L27" s="82">
        <f>ANALYSE!AS137</f>
        <v>0</v>
      </c>
    </row>
    <row r="28" spans="1:13" ht="24.6" customHeight="1" x14ac:dyDescent="0.25">
      <c r="A28" s="82" t="str">
        <f>ANALYSE!AH138</f>
        <v xml:space="preserve">APS 6/11 ANS </v>
      </c>
      <c r="B28" s="82" t="str">
        <f>ANALYSE!AI138</f>
        <v>Secrétariat</v>
      </c>
      <c r="C28" s="82">
        <f>ANALYSE!AJ138</f>
        <v>0</v>
      </c>
      <c r="D28" s="82">
        <f>ANALYSE!AK138</f>
        <v>0</v>
      </c>
      <c r="E28" s="82">
        <f>ANALYSE!AL138</f>
        <v>0</v>
      </c>
      <c r="F28" s="82">
        <f>ANALYSE!AM138</f>
        <v>0</v>
      </c>
      <c r="G28" s="82">
        <f>ANALYSE!AN138</f>
        <v>0</v>
      </c>
      <c r="H28" s="82">
        <f>ANALYSE!AO138</f>
        <v>0</v>
      </c>
      <c r="I28" s="82">
        <f>ANALYSE!AP138</f>
        <v>0</v>
      </c>
      <c r="J28" s="82">
        <f>ANALYSE!AQ138</f>
        <v>0</v>
      </c>
      <c r="K28" s="82">
        <f>ANALYSE!AR138</f>
        <v>0</v>
      </c>
      <c r="L28" s="82">
        <f>ANALYSE!AS138</f>
        <v>0</v>
      </c>
    </row>
    <row r="29" spans="1:13" ht="24.6" customHeight="1" x14ac:dyDescent="0.25">
      <c r="A29" s="82" t="str">
        <f>ANALYSE!AH139</f>
        <v xml:space="preserve">APS 6/11 ANS </v>
      </c>
      <c r="B29" s="82" t="str">
        <f>ANALYSE!AI139</f>
        <v>Entretien</v>
      </c>
      <c r="C29" s="82">
        <f>ANALYSE!AJ139</f>
        <v>0</v>
      </c>
      <c r="D29" s="82">
        <f>ANALYSE!AK139</f>
        <v>0</v>
      </c>
      <c r="E29" s="82">
        <f>ANALYSE!AL139</f>
        <v>0</v>
      </c>
      <c r="F29" s="82">
        <f>ANALYSE!AM139</f>
        <v>0</v>
      </c>
      <c r="G29" s="82">
        <f>ANALYSE!AN139</f>
        <v>0</v>
      </c>
      <c r="H29" s="82">
        <f>ANALYSE!AO139</f>
        <v>0</v>
      </c>
      <c r="I29" s="82">
        <f>ANALYSE!AP139</f>
        <v>0</v>
      </c>
      <c r="J29" s="82">
        <f>ANALYSE!AQ139</f>
        <v>0</v>
      </c>
      <c r="K29" s="82">
        <f>ANALYSE!AR139</f>
        <v>0</v>
      </c>
      <c r="L29" s="82">
        <f>ANALYSE!AS139</f>
        <v>0</v>
      </c>
    </row>
    <row r="30" spans="1:13" ht="13.2" customHeight="1" x14ac:dyDescent="0.25">
      <c r="H30" s="888"/>
    </row>
    <row r="31" spans="1:13" ht="13.2" customHeight="1" x14ac:dyDescent="0.25">
      <c r="H31" s="888"/>
    </row>
    <row r="32" spans="1:13" ht="24" customHeight="1" x14ac:dyDescent="0.25">
      <c r="A32" s="1434" t="str">
        <f>ANALYSE!AH140</f>
        <v>Accueils 12-17 ans</v>
      </c>
      <c r="B32" s="1435" t="str">
        <f>ANALYSE!AI140</f>
        <v>Encadrement efts</v>
      </c>
      <c r="C32" s="1435">
        <f>ANALYSE!AJ140</f>
        <v>0</v>
      </c>
      <c r="D32" s="1435">
        <f>ANALYSE!AK140</f>
        <v>0</v>
      </c>
      <c r="E32" s="1435">
        <f>ANALYSE!AL140</f>
        <v>0</v>
      </c>
      <c r="F32" s="1435">
        <f>ANALYSE!AM140</f>
        <v>0</v>
      </c>
      <c r="G32" s="1435">
        <f>ANALYSE!AN140</f>
        <v>0</v>
      </c>
      <c r="H32" s="1435">
        <f>ANALYSE!AO140</f>
        <v>0</v>
      </c>
      <c r="I32" s="1435">
        <f>ANALYSE!AP140</f>
        <v>0</v>
      </c>
      <c r="J32" s="1435">
        <f>ANALYSE!AQ140</f>
        <v>0</v>
      </c>
      <c r="K32" s="1435">
        <f>ANALYSE!AR140</f>
        <v>0</v>
      </c>
      <c r="L32" s="1435">
        <f>ANALYSE!AS140</f>
        <v>0</v>
      </c>
      <c r="M32" s="1435">
        <f>ANALYSE!AT140</f>
        <v>0</v>
      </c>
    </row>
    <row r="33" spans="1:13" ht="24" customHeight="1" x14ac:dyDescent="0.25">
      <c r="A33" s="1434" t="str">
        <f>ANALYSE!AH141</f>
        <v>Accueils 12-17 ans</v>
      </c>
      <c r="B33" s="1435" t="str">
        <f>ANALYSE!AI141</f>
        <v>Coordination</v>
      </c>
      <c r="C33" s="1435">
        <f>ANALYSE!AJ141</f>
        <v>0</v>
      </c>
      <c r="D33" s="1435">
        <f>ANALYSE!AK141</f>
        <v>0</v>
      </c>
      <c r="E33" s="1435">
        <f>ANALYSE!AL141</f>
        <v>0</v>
      </c>
      <c r="F33" s="1435">
        <f>ANALYSE!AM141</f>
        <v>0</v>
      </c>
      <c r="G33" s="1435">
        <f>ANALYSE!AN141</f>
        <v>0</v>
      </c>
      <c r="H33" s="1435">
        <f>ANALYSE!AO141</f>
        <v>0</v>
      </c>
      <c r="I33" s="1435">
        <f>ANALYSE!AP141</f>
        <v>0</v>
      </c>
      <c r="J33" s="1435">
        <f>ANALYSE!AQ141</f>
        <v>0</v>
      </c>
      <c r="K33" s="1435">
        <f>ANALYSE!AR141</f>
        <v>0</v>
      </c>
      <c r="L33" s="1435">
        <f>ANALYSE!AS141</f>
        <v>0</v>
      </c>
      <c r="M33" s="1435">
        <f>ANALYSE!AT141</f>
        <v>0</v>
      </c>
    </row>
    <row r="34" spans="1:13" ht="24" customHeight="1" x14ac:dyDescent="0.25">
      <c r="A34" s="1434" t="str">
        <f>ANALYSE!AH142</f>
        <v>Accueils 12-17 ans</v>
      </c>
      <c r="B34" s="1435" t="str">
        <f>ANALYSE!AI142</f>
        <v>Secrétariat</v>
      </c>
      <c r="C34" s="1435">
        <f>ANALYSE!AJ142</f>
        <v>0</v>
      </c>
      <c r="D34" s="1435">
        <f>ANALYSE!AK142</f>
        <v>0</v>
      </c>
      <c r="E34" s="1435">
        <f>ANALYSE!AL142</f>
        <v>0</v>
      </c>
      <c r="F34" s="1435">
        <f>ANALYSE!AM142</f>
        <v>0</v>
      </c>
      <c r="G34" s="1435">
        <f>ANALYSE!AN142</f>
        <v>0</v>
      </c>
      <c r="H34" s="1435">
        <f>ANALYSE!AO142</f>
        <v>0</v>
      </c>
      <c r="I34" s="1435">
        <f>ANALYSE!AP142</f>
        <v>0</v>
      </c>
      <c r="J34" s="1435">
        <f>ANALYSE!AQ142</f>
        <v>0</v>
      </c>
      <c r="K34" s="1435">
        <f>ANALYSE!AR142</f>
        <v>0</v>
      </c>
      <c r="L34" s="1435">
        <f>ANALYSE!AS142</f>
        <v>0</v>
      </c>
      <c r="M34" s="1435">
        <f>ANALYSE!AT142</f>
        <v>0</v>
      </c>
    </row>
    <row r="35" spans="1:13" ht="24" customHeight="1" x14ac:dyDescent="0.25">
      <c r="A35" s="1434" t="str">
        <f>ANALYSE!AH143</f>
        <v>Accueils 12-17 ans</v>
      </c>
      <c r="B35" s="1435" t="str">
        <f>ANALYSE!AI143</f>
        <v>Entretien</v>
      </c>
      <c r="C35" s="1435">
        <f>ANALYSE!AJ143</f>
        <v>0</v>
      </c>
      <c r="D35" s="1435">
        <f>ANALYSE!AK143</f>
        <v>0</v>
      </c>
      <c r="E35" s="1435">
        <f>ANALYSE!AL143</f>
        <v>0</v>
      </c>
      <c r="F35" s="1435">
        <f>ANALYSE!AM143</f>
        <v>0</v>
      </c>
      <c r="G35" s="1435">
        <f>ANALYSE!AN143</f>
        <v>0</v>
      </c>
      <c r="H35" s="1435">
        <f>ANALYSE!AO143</f>
        <v>0</v>
      </c>
      <c r="I35" s="1435">
        <f>ANALYSE!AP143</f>
        <v>0</v>
      </c>
      <c r="J35" s="1435">
        <f>ANALYSE!AQ143</f>
        <v>0</v>
      </c>
      <c r="K35" s="1435">
        <f>ANALYSE!AR143</f>
        <v>0</v>
      </c>
      <c r="L35" s="1435">
        <f>ANALYSE!AS143</f>
        <v>0</v>
      </c>
      <c r="M35" s="1435">
        <f>ANALYSE!AT143</f>
        <v>0</v>
      </c>
    </row>
    <row r="36" spans="1:13" ht="24" customHeight="1" x14ac:dyDescent="0.25">
      <c r="A36" s="1434" t="str">
        <f>ANALYSE!AH144</f>
        <v>Séjours</v>
      </c>
      <c r="B36" s="1435" t="str">
        <f>ANALYSE!AI144</f>
        <v>Encadrement efts</v>
      </c>
      <c r="C36" s="1435">
        <f>ANALYSE!AJ144</f>
        <v>0</v>
      </c>
      <c r="D36" s="1435">
        <f>ANALYSE!AK144</f>
        <v>0</v>
      </c>
      <c r="E36" s="1435">
        <f>ANALYSE!AL144</f>
        <v>0</v>
      </c>
      <c r="F36" s="1435">
        <f>ANALYSE!AM144</f>
        <v>0</v>
      </c>
      <c r="G36" s="1435">
        <f>ANALYSE!AN144</f>
        <v>0</v>
      </c>
      <c r="H36" s="1435">
        <f>ANALYSE!AO144</f>
        <v>0</v>
      </c>
      <c r="I36" s="1435">
        <f>ANALYSE!AP144</f>
        <v>0</v>
      </c>
      <c r="J36" s="1435">
        <f>ANALYSE!AQ144</f>
        <v>0</v>
      </c>
      <c r="K36" s="1435">
        <f>ANALYSE!AR144</f>
        <v>0</v>
      </c>
      <c r="L36" s="1435">
        <f>ANALYSE!AS144</f>
        <v>0</v>
      </c>
      <c r="M36" s="1435">
        <f>ANALYSE!AT144</f>
        <v>0</v>
      </c>
    </row>
    <row r="37" spans="1:13" ht="24" customHeight="1" x14ac:dyDescent="0.25">
      <c r="A37" s="1434" t="str">
        <f>ANALYSE!AH145</f>
        <v>Séjours</v>
      </c>
      <c r="B37" s="1435" t="str">
        <f>ANALYSE!AI145</f>
        <v>Coordination</v>
      </c>
      <c r="C37" s="1435">
        <f>ANALYSE!AJ145</f>
        <v>0</v>
      </c>
      <c r="D37" s="1435">
        <f>ANALYSE!AK145</f>
        <v>0</v>
      </c>
      <c r="E37" s="1435">
        <f>ANALYSE!AL145</f>
        <v>0</v>
      </c>
      <c r="F37" s="1435">
        <f>ANALYSE!AM145</f>
        <v>0</v>
      </c>
      <c r="G37" s="1435">
        <f>ANALYSE!AN145</f>
        <v>0</v>
      </c>
      <c r="H37" s="1435">
        <f>ANALYSE!AO145</f>
        <v>0</v>
      </c>
      <c r="I37" s="1435">
        <f>ANALYSE!AP145</f>
        <v>0</v>
      </c>
      <c r="J37" s="1435">
        <f>ANALYSE!AQ145</f>
        <v>0</v>
      </c>
      <c r="K37" s="1435">
        <f>ANALYSE!AR145</f>
        <v>0</v>
      </c>
      <c r="L37" s="1435">
        <f>ANALYSE!AS145</f>
        <v>0</v>
      </c>
      <c r="M37" s="1435">
        <f>ANALYSE!AT145</f>
        <v>0</v>
      </c>
    </row>
    <row r="38" spans="1:13" ht="24" customHeight="1" x14ac:dyDescent="0.25">
      <c r="A38" s="1434" t="str">
        <f>ANALYSE!AH146</f>
        <v>Séjours</v>
      </c>
      <c r="B38" s="1435" t="str">
        <f>ANALYSE!AI146</f>
        <v>Secrétariat</v>
      </c>
      <c r="C38" s="1435">
        <f>ANALYSE!AJ146</f>
        <v>0</v>
      </c>
      <c r="D38" s="1435">
        <f>ANALYSE!AK146</f>
        <v>0</v>
      </c>
      <c r="E38" s="1435">
        <f>ANALYSE!AL146</f>
        <v>0</v>
      </c>
      <c r="F38" s="1435">
        <f>ANALYSE!AM146</f>
        <v>0</v>
      </c>
      <c r="G38" s="1435">
        <f>ANALYSE!AN146</f>
        <v>0</v>
      </c>
      <c r="H38" s="1435">
        <f>ANALYSE!AO146</f>
        <v>0</v>
      </c>
      <c r="I38" s="1435">
        <f>ANALYSE!AP146</f>
        <v>0</v>
      </c>
      <c r="J38" s="1435">
        <f>ANALYSE!AQ146</f>
        <v>0</v>
      </c>
      <c r="K38" s="1435">
        <f>ANALYSE!AR146</f>
        <v>0</v>
      </c>
      <c r="L38" s="1435">
        <f>ANALYSE!AS146</f>
        <v>0</v>
      </c>
      <c r="M38" s="1435">
        <f>ANALYSE!AT146</f>
        <v>0</v>
      </c>
    </row>
    <row r="39" spans="1:13" ht="24" customHeight="1" x14ac:dyDescent="0.25">
      <c r="A39" s="1434" t="str">
        <f>ANALYSE!AH147</f>
        <v>Séjours</v>
      </c>
      <c r="B39" s="1435" t="str">
        <f>ANALYSE!AI147</f>
        <v>Entretien</v>
      </c>
      <c r="C39" s="1435">
        <f>ANALYSE!AJ147</f>
        <v>0</v>
      </c>
      <c r="D39" s="1435">
        <f>ANALYSE!AK147</f>
        <v>0</v>
      </c>
      <c r="E39" s="1435">
        <f>ANALYSE!AL147</f>
        <v>0</v>
      </c>
      <c r="F39" s="1435">
        <f>ANALYSE!AM147</f>
        <v>0</v>
      </c>
      <c r="G39" s="1435">
        <f>ANALYSE!AN147</f>
        <v>0</v>
      </c>
      <c r="H39" s="1435">
        <f>ANALYSE!AO147</f>
        <v>0</v>
      </c>
      <c r="I39" s="1435">
        <f>ANALYSE!AP147</f>
        <v>0</v>
      </c>
      <c r="J39" s="1435">
        <f>ANALYSE!AQ147</f>
        <v>0</v>
      </c>
      <c r="K39" s="1435">
        <f>ANALYSE!AR147</f>
        <v>0</v>
      </c>
      <c r="L39" s="1435">
        <f>ANALYSE!AS147</f>
        <v>0</v>
      </c>
      <c r="M39" s="1435">
        <f>ANALYSE!AT147</f>
        <v>0</v>
      </c>
    </row>
    <row r="40" spans="1:13" ht="24" customHeight="1" x14ac:dyDescent="0.25">
      <c r="A40" s="1434" t="str">
        <f>ANALYSE!AH148</f>
        <v>Autres actions Jeunes</v>
      </c>
      <c r="B40" s="1435" t="str">
        <f>ANALYSE!AI148</f>
        <v>Encadrement efts</v>
      </c>
      <c r="C40" s="1435">
        <f>ANALYSE!AJ148</f>
        <v>0</v>
      </c>
      <c r="D40" s="1435">
        <f>ANALYSE!AK148</f>
        <v>0</v>
      </c>
      <c r="E40" s="1435">
        <f>ANALYSE!AL148</f>
        <v>0</v>
      </c>
      <c r="F40" s="1435">
        <f>ANALYSE!AM148</f>
        <v>0</v>
      </c>
      <c r="G40" s="1435">
        <f>ANALYSE!AN148</f>
        <v>0</v>
      </c>
      <c r="H40" s="1435">
        <f>ANALYSE!AO148</f>
        <v>0</v>
      </c>
      <c r="I40" s="1435">
        <f>ANALYSE!AP148</f>
        <v>0</v>
      </c>
      <c r="J40" s="1435">
        <f>ANALYSE!AQ148</f>
        <v>0</v>
      </c>
      <c r="K40" s="1435">
        <f>ANALYSE!AR148</f>
        <v>0</v>
      </c>
      <c r="L40" s="1435">
        <f>ANALYSE!AS148</f>
        <v>0</v>
      </c>
      <c r="M40" s="1435">
        <f>ANALYSE!AT148</f>
        <v>0</v>
      </c>
    </row>
    <row r="41" spans="1:13" ht="24" customHeight="1" x14ac:dyDescent="0.25">
      <c r="A41" s="1434" t="str">
        <f>ANALYSE!AH149</f>
        <v>Autres actions Jeunes</v>
      </c>
      <c r="B41" s="1435" t="str">
        <f>ANALYSE!AI149</f>
        <v>Coordination</v>
      </c>
      <c r="C41" s="1435">
        <f>ANALYSE!AJ149</f>
        <v>0</v>
      </c>
      <c r="D41" s="1435">
        <f>ANALYSE!AK149</f>
        <v>0</v>
      </c>
      <c r="E41" s="1435">
        <f>ANALYSE!AL149</f>
        <v>0</v>
      </c>
      <c r="F41" s="1435">
        <f>ANALYSE!AM149</f>
        <v>0</v>
      </c>
      <c r="G41" s="1435">
        <f>ANALYSE!AN149</f>
        <v>0</v>
      </c>
      <c r="H41" s="1435">
        <f>ANALYSE!AO149</f>
        <v>0</v>
      </c>
      <c r="I41" s="1435">
        <f>ANALYSE!AP149</f>
        <v>0</v>
      </c>
      <c r="J41" s="1435">
        <f>ANALYSE!AQ149</f>
        <v>0</v>
      </c>
      <c r="K41" s="1435">
        <f>ANALYSE!AR149</f>
        <v>0</v>
      </c>
      <c r="L41" s="1435">
        <f>ANALYSE!AS149</f>
        <v>0</v>
      </c>
      <c r="M41" s="1435">
        <f>ANALYSE!AT149</f>
        <v>0</v>
      </c>
    </row>
    <row r="42" spans="1:13" ht="24" customHeight="1" x14ac:dyDescent="0.25">
      <c r="A42" s="1434" t="str">
        <f>ANALYSE!AH150</f>
        <v>Autres actions Jeunes</v>
      </c>
      <c r="B42" s="1435" t="str">
        <f>ANALYSE!AI150</f>
        <v>Secrétariat</v>
      </c>
      <c r="C42" s="1435">
        <f>ANALYSE!AJ150</f>
        <v>0</v>
      </c>
      <c r="D42" s="1435">
        <f>ANALYSE!AK150</f>
        <v>0</v>
      </c>
      <c r="E42" s="1435">
        <f>ANALYSE!AL150</f>
        <v>0</v>
      </c>
      <c r="F42" s="1435">
        <f>ANALYSE!AM150</f>
        <v>0</v>
      </c>
      <c r="G42" s="1435">
        <f>ANALYSE!AN150</f>
        <v>0</v>
      </c>
      <c r="H42" s="1435">
        <f>ANALYSE!AO150</f>
        <v>0</v>
      </c>
      <c r="I42" s="1435">
        <f>ANALYSE!AP150</f>
        <v>0</v>
      </c>
      <c r="J42" s="1435">
        <f>ANALYSE!AQ150</f>
        <v>0</v>
      </c>
      <c r="K42" s="1435">
        <f>ANALYSE!AR150</f>
        <v>0</v>
      </c>
      <c r="L42" s="1435">
        <f>ANALYSE!AS150</f>
        <v>0</v>
      </c>
      <c r="M42" s="1435">
        <f>ANALYSE!AT150</f>
        <v>0</v>
      </c>
    </row>
    <row r="43" spans="1:13" ht="24" customHeight="1" x14ac:dyDescent="0.25">
      <c r="A43" s="1434" t="str">
        <f>ANALYSE!AH151</f>
        <v>Autres actions Jeunes</v>
      </c>
      <c r="B43" s="1435" t="str">
        <f>ANALYSE!AI151</f>
        <v>Entretien</v>
      </c>
      <c r="C43" s="1435">
        <f>ANALYSE!AJ151</f>
        <v>0</v>
      </c>
      <c r="D43" s="1435">
        <f>ANALYSE!AK151</f>
        <v>0</v>
      </c>
      <c r="E43" s="1435">
        <f>ANALYSE!AL151</f>
        <v>0</v>
      </c>
      <c r="F43" s="1435">
        <f>ANALYSE!AM151</f>
        <v>0</v>
      </c>
      <c r="G43" s="1435">
        <f>ANALYSE!AN151</f>
        <v>0</v>
      </c>
      <c r="H43" s="1435">
        <f>ANALYSE!AO151</f>
        <v>0</v>
      </c>
      <c r="I43" s="1435">
        <f>ANALYSE!AP151</f>
        <v>0</v>
      </c>
      <c r="J43" s="1435">
        <f>ANALYSE!AQ151</f>
        <v>0</v>
      </c>
      <c r="K43" s="1435">
        <f>ANALYSE!AR151</f>
        <v>0</v>
      </c>
      <c r="L43" s="1435">
        <f>ANALYSE!AS151</f>
        <v>0</v>
      </c>
      <c r="M43" s="1435">
        <f>ANALYSE!AT151</f>
        <v>0</v>
      </c>
    </row>
    <row r="44" spans="1:13" ht="24" customHeight="1" x14ac:dyDescent="0.25">
      <c r="A44" s="1434" t="str">
        <f>ANALYSE!AH152</f>
        <v>Global Ado</v>
      </c>
      <c r="B44" s="1435" t="str">
        <f>ANALYSE!AI152</f>
        <v>Encadrement efts</v>
      </c>
      <c r="C44" s="1435">
        <f>ANALYSE!AJ152</f>
        <v>0</v>
      </c>
      <c r="D44" s="1435">
        <f>ANALYSE!AK152</f>
        <v>0</v>
      </c>
      <c r="E44" s="1435">
        <f>ANALYSE!AL152</f>
        <v>0</v>
      </c>
      <c r="F44" s="1435">
        <f>ANALYSE!AM152</f>
        <v>0</v>
      </c>
      <c r="G44" s="1435">
        <f>ANALYSE!AN152</f>
        <v>0</v>
      </c>
      <c r="H44" s="1435">
        <f>ANALYSE!AO152</f>
        <v>0</v>
      </c>
      <c r="I44" s="1435">
        <f>ANALYSE!AP152</f>
        <v>0</v>
      </c>
      <c r="J44" s="1435">
        <f>ANALYSE!AQ152</f>
        <v>0</v>
      </c>
      <c r="K44" s="1435">
        <f>ANALYSE!AR152</f>
        <v>0</v>
      </c>
      <c r="L44" s="1435">
        <f>ANALYSE!AS152</f>
        <v>0</v>
      </c>
      <c r="M44" s="1435">
        <f>ANALYSE!AT152</f>
        <v>0</v>
      </c>
    </row>
    <row r="45" spans="1:13" ht="24" customHeight="1" x14ac:dyDescent="0.25">
      <c r="A45" s="1434" t="str">
        <f>ANALYSE!AH153</f>
        <v>Global Ado</v>
      </c>
      <c r="B45" s="1435" t="str">
        <f>ANALYSE!AI153</f>
        <v>Coordination</v>
      </c>
      <c r="C45" s="1435">
        <f>ANALYSE!AJ153</f>
        <v>0</v>
      </c>
      <c r="D45" s="1435">
        <f>ANALYSE!AK153</f>
        <v>0</v>
      </c>
      <c r="E45" s="1435">
        <f>ANALYSE!AL153</f>
        <v>0</v>
      </c>
      <c r="F45" s="1435">
        <f>ANALYSE!AM153</f>
        <v>0</v>
      </c>
      <c r="G45" s="1435">
        <f>ANALYSE!AN153</f>
        <v>0</v>
      </c>
      <c r="H45" s="1435">
        <f>ANALYSE!AO153</f>
        <v>0</v>
      </c>
      <c r="I45" s="1435">
        <f>ANALYSE!AP153</f>
        <v>0</v>
      </c>
      <c r="J45" s="1435">
        <f>ANALYSE!AQ153</f>
        <v>0</v>
      </c>
      <c r="K45" s="1435">
        <f>ANALYSE!AR153</f>
        <v>0</v>
      </c>
      <c r="L45" s="1435">
        <f>ANALYSE!AS153</f>
        <v>0</v>
      </c>
      <c r="M45" s="1435">
        <f>ANALYSE!AT153</f>
        <v>0</v>
      </c>
    </row>
    <row r="46" spans="1:13" ht="24" customHeight="1" x14ac:dyDescent="0.25">
      <c r="A46" s="1434" t="str">
        <f>ANALYSE!AH154</f>
        <v>Global Ado</v>
      </c>
      <c r="B46" s="1435" t="str">
        <f>ANALYSE!AI154</f>
        <v>Secrétariat</v>
      </c>
      <c r="C46" s="1435">
        <f>ANALYSE!AJ154</f>
        <v>0</v>
      </c>
      <c r="D46" s="1435">
        <f>ANALYSE!AK154</f>
        <v>0</v>
      </c>
      <c r="E46" s="1435">
        <f>ANALYSE!AL154</f>
        <v>0</v>
      </c>
      <c r="F46" s="1435">
        <f>ANALYSE!AM154</f>
        <v>0</v>
      </c>
      <c r="G46" s="1435">
        <f>ANALYSE!AN154</f>
        <v>0</v>
      </c>
      <c r="H46" s="1435">
        <f>ANALYSE!AO154</f>
        <v>0</v>
      </c>
      <c r="I46" s="1435">
        <f>ANALYSE!AP154</f>
        <v>0</v>
      </c>
      <c r="J46" s="1435">
        <f>ANALYSE!AQ154</f>
        <v>0</v>
      </c>
      <c r="K46" s="1435">
        <f>ANALYSE!AR154</f>
        <v>0</v>
      </c>
      <c r="L46" s="1435">
        <f>ANALYSE!AS154</f>
        <v>0</v>
      </c>
      <c r="M46" s="1435">
        <f>ANALYSE!AT154</f>
        <v>0</v>
      </c>
    </row>
    <row r="47" spans="1:13" ht="24" customHeight="1" x14ac:dyDescent="0.25">
      <c r="A47" s="1434" t="str">
        <f>ANALYSE!AH155</f>
        <v>Global Ado</v>
      </c>
      <c r="B47" s="1435" t="str">
        <f>ANALYSE!AI155</f>
        <v>Entretien</v>
      </c>
      <c r="C47" s="1435">
        <f>ANALYSE!AJ155</f>
        <v>0</v>
      </c>
      <c r="D47" s="1435">
        <f>ANALYSE!AK155</f>
        <v>0</v>
      </c>
      <c r="E47" s="1435">
        <f>ANALYSE!AL155</f>
        <v>0</v>
      </c>
      <c r="F47" s="1435">
        <f>ANALYSE!AM155</f>
        <v>0</v>
      </c>
      <c r="G47" s="1435">
        <f>ANALYSE!AN155</f>
        <v>0</v>
      </c>
      <c r="H47" s="1435">
        <f>ANALYSE!AO155</f>
        <v>0</v>
      </c>
      <c r="I47" s="1435">
        <f>ANALYSE!AP155</f>
        <v>0</v>
      </c>
      <c r="J47" s="1435">
        <f>ANALYSE!AQ155</f>
        <v>0</v>
      </c>
      <c r="K47" s="1435">
        <f>ANALYSE!AR155</f>
        <v>0</v>
      </c>
      <c r="L47" s="1435">
        <f>ANALYSE!AS155</f>
        <v>0</v>
      </c>
      <c r="M47" s="1435">
        <f>ANALYSE!AT155</f>
        <v>0</v>
      </c>
    </row>
    <row r="50" spans="1:1" ht="13.8" hidden="1" thickTop="1" x14ac:dyDescent="0.25">
      <c r="A50" s="828"/>
    </row>
    <row r="51" spans="1:1" ht="30.75" hidden="1" customHeight="1" x14ac:dyDescent="0.25"/>
    <row r="52" spans="1:1" ht="30.75" hidden="1" customHeight="1" x14ac:dyDescent="0.25"/>
    <row r="53" spans="1:1" ht="40.200000000000003" hidden="1" customHeight="1" thickBot="1" x14ac:dyDescent="0.3"/>
    <row r="54" spans="1:1" hidden="1" x14ac:dyDescent="0.25"/>
    <row r="55" spans="1:1" ht="53.55" hidden="1" customHeight="1" thickBot="1" x14ac:dyDescent="0.3"/>
    <row r="56" spans="1:1" hidden="1" x14ac:dyDescent="0.25"/>
    <row r="57" spans="1:1" hidden="1" x14ac:dyDescent="0.25"/>
    <row r="58" spans="1:1" hidden="1" x14ac:dyDescent="0.25"/>
    <row r="59" spans="1:1" hidden="1" x14ac:dyDescent="0.25"/>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t="12.75" hidden="1" customHeight="1" x14ac:dyDescent="0.25"/>
    <row r="113" ht="13.5" hidden="1" customHeight="1" x14ac:dyDescent="0.25"/>
    <row r="114" ht="12.75" hidden="1" customHeight="1" x14ac:dyDescent="0.25"/>
    <row r="115" ht="13.5" hidden="1" customHeight="1" x14ac:dyDescent="0.25"/>
    <row r="116" hidden="1" x14ac:dyDescent="0.25"/>
    <row r="117" hidden="1" x14ac:dyDescent="0.25"/>
    <row r="118" hidden="1" x14ac:dyDescent="0.25"/>
    <row r="119" ht="12.75" hidden="1" customHeight="1" x14ac:dyDescent="0.25"/>
    <row r="120" ht="12.75" hidden="1" customHeight="1" x14ac:dyDescent="0.25"/>
    <row r="121" ht="13.5" hidden="1" customHeight="1" x14ac:dyDescent="0.25"/>
    <row r="122" ht="13.5" hidden="1" customHeight="1" x14ac:dyDescent="0.25"/>
    <row r="123" hidden="1" x14ac:dyDescent="0.25"/>
    <row r="124" hidden="1" x14ac:dyDescent="0.25"/>
    <row r="125" hidden="1" x14ac:dyDescent="0.25"/>
    <row r="126" ht="12.75" hidden="1" customHeight="1" x14ac:dyDescent="0.25"/>
    <row r="127" ht="12.75" hidden="1" customHeight="1" x14ac:dyDescent="0.25"/>
    <row r="128" ht="13.5" hidden="1" customHeight="1" x14ac:dyDescent="0.25"/>
    <row r="129" ht="13.5" hidden="1" customHeight="1" x14ac:dyDescent="0.25"/>
    <row r="130" hidden="1" x14ac:dyDescent="0.25"/>
    <row r="131" hidden="1" x14ac:dyDescent="0.25"/>
    <row r="132" hidden="1" x14ac:dyDescent="0.25"/>
    <row r="133" ht="12.75" hidden="1" customHeight="1" x14ac:dyDescent="0.25"/>
    <row r="134" ht="12.75" hidden="1" customHeight="1" x14ac:dyDescent="0.25"/>
    <row r="135" ht="13.5" hidden="1" customHeight="1" x14ac:dyDescent="0.25"/>
    <row r="136" ht="13.5" hidden="1" customHeight="1" x14ac:dyDescent="0.25"/>
    <row r="137" hidden="1" x14ac:dyDescent="0.25"/>
    <row r="138" hidden="1" x14ac:dyDescent="0.25"/>
    <row r="139" hidden="1" x14ac:dyDescent="0.25"/>
    <row r="140" ht="12.75" hidden="1" customHeight="1" x14ac:dyDescent="0.25"/>
    <row r="141" ht="12.75" hidden="1" customHeight="1" x14ac:dyDescent="0.25"/>
    <row r="142" ht="13.5" hidden="1" customHeight="1" x14ac:dyDescent="0.25"/>
    <row r="143" ht="13.5" hidden="1" customHeight="1" x14ac:dyDescent="0.25"/>
    <row r="144" hidden="1" x14ac:dyDescent="0.25"/>
    <row r="145" hidden="1" x14ac:dyDescent="0.25"/>
    <row r="146" hidden="1" x14ac:dyDescent="0.25"/>
    <row r="147" ht="12.75" hidden="1" customHeight="1" x14ac:dyDescent="0.25"/>
    <row r="148" ht="12.75" hidden="1" customHeight="1" x14ac:dyDescent="0.25"/>
    <row r="149" ht="13.5" hidden="1" customHeight="1" x14ac:dyDescent="0.25"/>
    <row r="150" ht="13.5" hidden="1" customHeight="1" x14ac:dyDescent="0.25"/>
    <row r="151" hidden="1" x14ac:dyDescent="0.25"/>
    <row r="152" hidden="1" x14ac:dyDescent="0.25"/>
    <row r="153" hidden="1" x14ac:dyDescent="0.25"/>
    <row r="154" ht="12.75" hidden="1" customHeight="1" x14ac:dyDescent="0.25"/>
    <row r="155" ht="12.75" hidden="1" customHeight="1" x14ac:dyDescent="0.25"/>
    <row r="156" ht="13.5" hidden="1" customHeight="1" x14ac:dyDescent="0.25"/>
    <row r="157" ht="13.5" hidden="1" customHeight="1" thickBot="1" x14ac:dyDescent="0.3"/>
    <row r="158" ht="38.25" hidden="1" customHeight="1" x14ac:dyDescent="0.25"/>
    <row r="159" ht="15.75" hidden="1" customHeight="1" thickBot="1" x14ac:dyDescent="0.3"/>
    <row r="160" ht="53.55" hidden="1" customHeight="1" thickBot="1" x14ac:dyDescent="0.3"/>
    <row r="161" ht="19.5" hidden="1" customHeight="1" x14ac:dyDescent="0.25"/>
    <row r="162" ht="12.75" hidden="1" customHeight="1" x14ac:dyDescent="0.25"/>
    <row r="163" ht="13.5" hidden="1" customHeight="1" x14ac:dyDescent="0.25"/>
    <row r="164" ht="18" hidden="1" customHeight="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t="20.25" hidden="1" customHeight="1" x14ac:dyDescent="0.25"/>
    <row r="177" hidden="1" x14ac:dyDescent="0.25"/>
    <row r="178" hidden="1" x14ac:dyDescent="0.25"/>
    <row r="179" hidden="1" x14ac:dyDescent="0.25"/>
    <row r="180" hidden="1" x14ac:dyDescent="0.25"/>
    <row r="181" hidden="1" x14ac:dyDescent="0.25"/>
    <row r="182" hidden="1" x14ac:dyDescent="0.25"/>
    <row r="183" ht="81" hidden="1" customHeight="1" x14ac:dyDescent="0.25"/>
    <row r="184" ht="12.75" hidden="1" customHeight="1" x14ac:dyDescent="0.25"/>
    <row r="185" ht="12.75" hidden="1" customHeight="1" x14ac:dyDescent="0.25"/>
    <row r="186" ht="12.75" hidden="1" customHeight="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t="38.25" hidden="1" customHeight="1" x14ac:dyDescent="0.25"/>
    <row r="212" hidden="1" x14ac:dyDescent="0.25"/>
    <row r="213" ht="40.200000000000003" hidden="1" customHeight="1" thickBot="1" x14ac:dyDescent="0.3"/>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t="38.25" hidden="1" customHeight="1" x14ac:dyDescent="0.25"/>
    <row r="317" hidden="1" x14ac:dyDescent="0.25"/>
    <row r="318" ht="40.200000000000003" hidden="1" customHeight="1" thickBot="1" x14ac:dyDescent="0.3"/>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t="20.25" hidden="1" customHeight="1" x14ac:dyDescent="0.25"/>
    <row r="335" hidden="1" x14ac:dyDescent="0.25"/>
    <row r="336" hidden="1" x14ac:dyDescent="0.25"/>
    <row r="337" hidden="1" x14ac:dyDescent="0.25"/>
    <row r="338" hidden="1" x14ac:dyDescent="0.25"/>
    <row r="339" hidden="1" x14ac:dyDescent="0.25"/>
    <row r="340" hidden="1" x14ac:dyDescent="0.25"/>
    <row r="341" ht="78" hidden="1" customHeight="1" x14ac:dyDescent="0.25"/>
    <row r="342" ht="13.95" hidden="1" customHeight="1" thickBot="1" x14ac:dyDescent="0.3"/>
    <row r="343" ht="13.95" hidden="1" customHeight="1" thickBot="1" x14ac:dyDescent="0.3"/>
    <row r="344" ht="13.95" hidden="1" customHeight="1" thickBot="1" x14ac:dyDescent="0.3"/>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1" outlineLevel="1" x14ac:dyDescent="0.25"/>
    <row r="372" outlineLevel="1" x14ac:dyDescent="0.25"/>
    <row r="373" outlineLevel="1" x14ac:dyDescent="0.25"/>
    <row r="374" outlineLevel="1" x14ac:dyDescent="0.25"/>
    <row r="375" outlineLevel="1" x14ac:dyDescent="0.25"/>
    <row r="376" outlineLevel="1" x14ac:dyDescent="0.25"/>
    <row r="377" outlineLevel="1" x14ac:dyDescent="0.25"/>
    <row r="378" outlineLevel="1" x14ac:dyDescent="0.25"/>
    <row r="379" outlineLevel="1" x14ac:dyDescent="0.25"/>
    <row r="380" outlineLevel="1" x14ac:dyDescent="0.25"/>
    <row r="381" outlineLevel="1" x14ac:dyDescent="0.25"/>
    <row r="382" outlineLevel="1" x14ac:dyDescent="0.25"/>
    <row r="383" outlineLevel="1" x14ac:dyDescent="0.25"/>
    <row r="384" outlineLevel="1" x14ac:dyDescent="0.25"/>
    <row r="385" outlineLevel="1" x14ac:dyDescent="0.25"/>
    <row r="386" outlineLevel="1" x14ac:dyDescent="0.25"/>
    <row r="387" outlineLevel="1" x14ac:dyDescent="0.25"/>
    <row r="388" outlineLevel="1" x14ac:dyDescent="0.25"/>
    <row r="389" outlineLevel="1" x14ac:dyDescent="0.25"/>
    <row r="390" outlineLevel="1" x14ac:dyDescent="0.25"/>
    <row r="391" outlineLevel="1" x14ac:dyDescent="0.25"/>
    <row r="392" outlineLevel="1" x14ac:dyDescent="0.25"/>
    <row r="393" outlineLevel="1" x14ac:dyDescent="0.25"/>
    <row r="394" outlineLevel="1" x14ac:dyDescent="0.25"/>
    <row r="395" outlineLevel="1" x14ac:dyDescent="0.25"/>
    <row r="396" outlineLevel="1" x14ac:dyDescent="0.25"/>
    <row r="397" outlineLevel="1" x14ac:dyDescent="0.25"/>
    <row r="398" outlineLevel="1" x14ac:dyDescent="0.25"/>
    <row r="399" outlineLevel="1" x14ac:dyDescent="0.25"/>
    <row r="400" outlineLevel="1" x14ac:dyDescent="0.25"/>
    <row r="401" outlineLevel="1" x14ac:dyDescent="0.25"/>
    <row r="402" outlineLevel="1" x14ac:dyDescent="0.25"/>
    <row r="403" outlineLevel="1" x14ac:dyDescent="0.25"/>
    <row r="404" outlineLevel="1" x14ac:dyDescent="0.25"/>
    <row r="405" outlineLevel="1" x14ac:dyDescent="0.25"/>
    <row r="406" outlineLevel="1" x14ac:dyDescent="0.25"/>
    <row r="407" outlineLevel="1" x14ac:dyDescent="0.25"/>
    <row r="408" outlineLevel="1" x14ac:dyDescent="0.25"/>
    <row r="409" outlineLevel="1" x14ac:dyDescent="0.25"/>
    <row r="410" outlineLevel="1" x14ac:dyDescent="0.25"/>
    <row r="411" outlineLevel="1" x14ac:dyDescent="0.25"/>
    <row r="412" outlineLevel="1" x14ac:dyDescent="0.25"/>
    <row r="413" outlineLevel="1" x14ac:dyDescent="0.25"/>
    <row r="414" outlineLevel="1" x14ac:dyDescent="0.25"/>
    <row r="415" outlineLevel="1" x14ac:dyDescent="0.25"/>
    <row r="416" outlineLevel="1" x14ac:dyDescent="0.25"/>
    <row r="417" outlineLevel="1" x14ac:dyDescent="0.25"/>
    <row r="418" outlineLevel="1" x14ac:dyDescent="0.25"/>
    <row r="419" outlineLevel="1" x14ac:dyDescent="0.25"/>
    <row r="420" outlineLevel="1" x14ac:dyDescent="0.25"/>
    <row r="421" outlineLevel="1" x14ac:dyDescent="0.25"/>
    <row r="422" outlineLevel="1" x14ac:dyDescent="0.25"/>
    <row r="423" outlineLevel="1" x14ac:dyDescent="0.25"/>
    <row r="424" outlineLevel="1" x14ac:dyDescent="0.25"/>
    <row r="425" outlineLevel="1" x14ac:dyDescent="0.25"/>
    <row r="426" outlineLevel="1" x14ac:dyDescent="0.25"/>
    <row r="427" outlineLevel="1" x14ac:dyDescent="0.25"/>
    <row r="428" outlineLevel="1" x14ac:dyDescent="0.25"/>
    <row r="429" outlineLevel="1" x14ac:dyDescent="0.25"/>
    <row r="430" outlineLevel="1" x14ac:dyDescent="0.25"/>
    <row r="431" outlineLevel="1" x14ac:dyDescent="0.25"/>
    <row r="432" outlineLevel="1" x14ac:dyDescent="0.25"/>
    <row r="433" outlineLevel="1" x14ac:dyDescent="0.25"/>
    <row r="434" outlineLevel="1" x14ac:dyDescent="0.25"/>
    <row r="435" outlineLevel="1" x14ac:dyDescent="0.25"/>
    <row r="436" outlineLevel="1" x14ac:dyDescent="0.25"/>
    <row r="437" outlineLevel="1" x14ac:dyDescent="0.25"/>
    <row r="438" outlineLevel="1" x14ac:dyDescent="0.25"/>
    <row r="439" outlineLevel="1" x14ac:dyDescent="0.25"/>
    <row r="440" outlineLevel="1" x14ac:dyDescent="0.25"/>
    <row r="441" outlineLevel="1" x14ac:dyDescent="0.25"/>
    <row r="442" outlineLevel="1" x14ac:dyDescent="0.25"/>
    <row r="443" outlineLevel="1" x14ac:dyDescent="0.25"/>
    <row r="444" outlineLevel="1" x14ac:dyDescent="0.25"/>
    <row r="445" outlineLevel="1" x14ac:dyDescent="0.25"/>
    <row r="446" outlineLevel="1" x14ac:dyDescent="0.25"/>
    <row r="447" outlineLevel="1" x14ac:dyDescent="0.25"/>
    <row r="448" outlineLevel="1" x14ac:dyDescent="0.25"/>
    <row r="449" outlineLevel="1" x14ac:dyDescent="0.25"/>
    <row r="450" outlineLevel="1" x14ac:dyDescent="0.25"/>
    <row r="451" outlineLevel="1" x14ac:dyDescent="0.25"/>
    <row r="452" outlineLevel="1" x14ac:dyDescent="0.25"/>
    <row r="453" outlineLevel="1" x14ac:dyDescent="0.25"/>
    <row r="454" outlineLevel="1" x14ac:dyDescent="0.25"/>
    <row r="455" outlineLevel="1" x14ac:dyDescent="0.25"/>
    <row r="456" outlineLevel="1" x14ac:dyDescent="0.25"/>
    <row r="457" outlineLevel="1" x14ac:dyDescent="0.25"/>
    <row r="458" outlineLevel="1" x14ac:dyDescent="0.25"/>
    <row r="459" outlineLevel="1" x14ac:dyDescent="0.25"/>
    <row r="460" outlineLevel="1" x14ac:dyDescent="0.25"/>
    <row r="461" outlineLevel="1" x14ac:dyDescent="0.25"/>
    <row r="462" outlineLevel="1" x14ac:dyDescent="0.25"/>
    <row r="463" outlineLevel="1" x14ac:dyDescent="0.25"/>
    <row r="464" outlineLevel="1" x14ac:dyDescent="0.25"/>
    <row r="465" outlineLevel="1" x14ac:dyDescent="0.25"/>
    <row r="466" outlineLevel="1" x14ac:dyDescent="0.25"/>
    <row r="467" outlineLevel="1" x14ac:dyDescent="0.25"/>
    <row r="468" outlineLevel="1" x14ac:dyDescent="0.25"/>
    <row r="469" outlineLevel="1" x14ac:dyDescent="0.25"/>
    <row r="470" outlineLevel="1" x14ac:dyDescent="0.25"/>
    <row r="471" outlineLevel="1" x14ac:dyDescent="0.25"/>
    <row r="472" outlineLevel="1" x14ac:dyDescent="0.25"/>
    <row r="473" outlineLevel="1" x14ac:dyDescent="0.25"/>
    <row r="474" outlineLevel="1" x14ac:dyDescent="0.25"/>
    <row r="475" outlineLevel="1" x14ac:dyDescent="0.25"/>
    <row r="476" outlineLevel="1" x14ac:dyDescent="0.25"/>
    <row r="477" outlineLevel="1" x14ac:dyDescent="0.25"/>
    <row r="478" outlineLevel="1" x14ac:dyDescent="0.25"/>
    <row r="479" outlineLevel="1" x14ac:dyDescent="0.25"/>
    <row r="480" outlineLevel="1" x14ac:dyDescent="0.25"/>
    <row r="481" outlineLevel="1" x14ac:dyDescent="0.25"/>
    <row r="482" outlineLevel="1" x14ac:dyDescent="0.25"/>
    <row r="483" outlineLevel="1" x14ac:dyDescent="0.25"/>
    <row r="484" outlineLevel="1" x14ac:dyDescent="0.25"/>
    <row r="485" outlineLevel="1" x14ac:dyDescent="0.25"/>
    <row r="486" outlineLevel="1" x14ac:dyDescent="0.25"/>
    <row r="487" outlineLevel="1" x14ac:dyDescent="0.25"/>
    <row r="488" outlineLevel="1" x14ac:dyDescent="0.25"/>
    <row r="489" outlineLevel="1" x14ac:dyDescent="0.25"/>
    <row r="490" outlineLevel="1" x14ac:dyDescent="0.25"/>
    <row r="491" outlineLevel="1" x14ac:dyDescent="0.25"/>
    <row r="492" outlineLevel="1" x14ac:dyDescent="0.25"/>
    <row r="493" outlineLevel="1" x14ac:dyDescent="0.25"/>
    <row r="494" outlineLevel="1" x14ac:dyDescent="0.25"/>
    <row r="495" outlineLevel="1" x14ac:dyDescent="0.25"/>
    <row r="496" outlineLevel="1" x14ac:dyDescent="0.25"/>
    <row r="497" outlineLevel="1" x14ac:dyDescent="0.25"/>
    <row r="498" outlineLevel="1" x14ac:dyDescent="0.25"/>
    <row r="499" outlineLevel="1" x14ac:dyDescent="0.25"/>
    <row r="500" outlineLevel="1" x14ac:dyDescent="0.25"/>
    <row r="501" outlineLevel="1" x14ac:dyDescent="0.25"/>
    <row r="502" outlineLevel="1" x14ac:dyDescent="0.25"/>
    <row r="503" outlineLevel="1" x14ac:dyDescent="0.25"/>
    <row r="504" outlineLevel="1" x14ac:dyDescent="0.25"/>
    <row r="505" outlineLevel="1" x14ac:dyDescent="0.25"/>
    <row r="506" outlineLevel="1" x14ac:dyDescent="0.25"/>
    <row r="507" outlineLevel="1" x14ac:dyDescent="0.25"/>
    <row r="508" outlineLevel="1" x14ac:dyDescent="0.25"/>
    <row r="509" outlineLevel="1" x14ac:dyDescent="0.25"/>
    <row r="510" outlineLevel="1" x14ac:dyDescent="0.25"/>
    <row r="511" outlineLevel="1" x14ac:dyDescent="0.25"/>
    <row r="512" outlineLevel="1" x14ac:dyDescent="0.25"/>
    <row r="513" outlineLevel="1" x14ac:dyDescent="0.25"/>
    <row r="514" outlineLevel="1" x14ac:dyDescent="0.25"/>
    <row r="515" outlineLevel="1" x14ac:dyDescent="0.25"/>
    <row r="516" outlineLevel="1" x14ac:dyDescent="0.25"/>
    <row r="517" outlineLevel="1" x14ac:dyDescent="0.25"/>
    <row r="518" outlineLevel="1" x14ac:dyDescent="0.25"/>
    <row r="519" outlineLevel="1" x14ac:dyDescent="0.25"/>
    <row r="520" outlineLevel="1" x14ac:dyDescent="0.25"/>
    <row r="521" outlineLevel="1" x14ac:dyDescent="0.25"/>
    <row r="522" outlineLevel="1" x14ac:dyDescent="0.25"/>
    <row r="523" outlineLevel="1" x14ac:dyDescent="0.25"/>
    <row r="524" outlineLevel="1" x14ac:dyDescent="0.25"/>
    <row r="525" outlineLevel="1" x14ac:dyDescent="0.25"/>
    <row r="526" outlineLevel="1" x14ac:dyDescent="0.25"/>
    <row r="527" outlineLevel="1" x14ac:dyDescent="0.25"/>
    <row r="528" outlineLevel="1" x14ac:dyDescent="0.25"/>
    <row r="529" outlineLevel="1" x14ac:dyDescent="0.25"/>
    <row r="530" outlineLevel="1" x14ac:dyDescent="0.25"/>
    <row r="531" outlineLevel="1" x14ac:dyDescent="0.25"/>
    <row r="532" outlineLevel="1" x14ac:dyDescent="0.25"/>
    <row r="533" outlineLevel="1" x14ac:dyDescent="0.25"/>
    <row r="534" outlineLevel="1" x14ac:dyDescent="0.25"/>
    <row r="535" outlineLevel="1" x14ac:dyDescent="0.25"/>
    <row r="536" outlineLevel="1" x14ac:dyDescent="0.25"/>
    <row r="537" outlineLevel="1" x14ac:dyDescent="0.25"/>
    <row r="538" outlineLevel="1" x14ac:dyDescent="0.25"/>
    <row r="539" outlineLevel="1" x14ac:dyDescent="0.25"/>
    <row r="540" outlineLevel="1" x14ac:dyDescent="0.25"/>
    <row r="541" outlineLevel="1" x14ac:dyDescent="0.25"/>
    <row r="542" outlineLevel="1" x14ac:dyDescent="0.25"/>
    <row r="543" outlineLevel="1" x14ac:dyDescent="0.25"/>
    <row r="544" outlineLevel="1" x14ac:dyDescent="0.25"/>
    <row r="545" outlineLevel="1" x14ac:dyDescent="0.25"/>
    <row r="546" outlineLevel="1" x14ac:dyDescent="0.25"/>
    <row r="547" outlineLevel="1" x14ac:dyDescent="0.25"/>
    <row r="548" outlineLevel="1" x14ac:dyDescent="0.25"/>
    <row r="549" outlineLevel="1" x14ac:dyDescent="0.25"/>
    <row r="550" outlineLevel="1" x14ac:dyDescent="0.25"/>
    <row r="551" outlineLevel="1" x14ac:dyDescent="0.25"/>
    <row r="552" outlineLevel="1" x14ac:dyDescent="0.25"/>
    <row r="553" outlineLevel="1" x14ac:dyDescent="0.25"/>
    <row r="554" outlineLevel="1" x14ac:dyDescent="0.25"/>
    <row r="555" outlineLevel="1" x14ac:dyDescent="0.25"/>
    <row r="556" outlineLevel="1" x14ac:dyDescent="0.25"/>
    <row r="557" outlineLevel="1" x14ac:dyDescent="0.25"/>
    <row r="558" outlineLevel="1" x14ac:dyDescent="0.25"/>
    <row r="559" outlineLevel="1" x14ac:dyDescent="0.25"/>
    <row r="560" outlineLevel="1" x14ac:dyDescent="0.25"/>
    <row r="561" outlineLevel="1" x14ac:dyDescent="0.25"/>
    <row r="562" outlineLevel="1" x14ac:dyDescent="0.25"/>
    <row r="563" outlineLevel="1" x14ac:dyDescent="0.25"/>
    <row r="564" outlineLevel="1" x14ac:dyDescent="0.25"/>
    <row r="565" outlineLevel="1" x14ac:dyDescent="0.25"/>
    <row r="566" outlineLevel="1" x14ac:dyDescent="0.25"/>
    <row r="567" outlineLevel="1" x14ac:dyDescent="0.25"/>
    <row r="568" outlineLevel="1" x14ac:dyDescent="0.25"/>
    <row r="569" outlineLevel="1" x14ac:dyDescent="0.25"/>
    <row r="570" outlineLevel="1" x14ac:dyDescent="0.25"/>
    <row r="571" outlineLevel="1" x14ac:dyDescent="0.25"/>
    <row r="572" outlineLevel="1" x14ac:dyDescent="0.25"/>
    <row r="573" outlineLevel="1" x14ac:dyDescent="0.25"/>
    <row r="574" outlineLevel="1" x14ac:dyDescent="0.25"/>
    <row r="575" outlineLevel="1" x14ac:dyDescent="0.25"/>
    <row r="576" outlineLevel="1" x14ac:dyDescent="0.25"/>
    <row r="577" outlineLevel="1" x14ac:dyDescent="0.25"/>
    <row r="578" outlineLevel="1" x14ac:dyDescent="0.25"/>
    <row r="579" outlineLevel="1" x14ac:dyDescent="0.25"/>
    <row r="580" outlineLevel="1" x14ac:dyDescent="0.25"/>
    <row r="581" outlineLevel="1" x14ac:dyDescent="0.25"/>
    <row r="582" outlineLevel="1" x14ac:dyDescent="0.25"/>
    <row r="583" outlineLevel="1" x14ac:dyDescent="0.25"/>
    <row r="584" outlineLevel="1" x14ac:dyDescent="0.25"/>
    <row r="585" outlineLevel="1" x14ac:dyDescent="0.25"/>
    <row r="586" outlineLevel="1" x14ac:dyDescent="0.25"/>
    <row r="587" outlineLevel="1" x14ac:dyDescent="0.25"/>
    <row r="588" outlineLevel="1" x14ac:dyDescent="0.25"/>
    <row r="589" outlineLevel="1" x14ac:dyDescent="0.25"/>
    <row r="590" outlineLevel="1" x14ac:dyDescent="0.25"/>
    <row r="591" outlineLevel="1" x14ac:dyDescent="0.25"/>
    <row r="592" outlineLevel="1" x14ac:dyDescent="0.25"/>
    <row r="593" outlineLevel="1" x14ac:dyDescent="0.25"/>
    <row r="594" outlineLevel="1" x14ac:dyDescent="0.25"/>
    <row r="595" outlineLevel="1" x14ac:dyDescent="0.25"/>
    <row r="596" outlineLevel="1" x14ac:dyDescent="0.25"/>
    <row r="597" outlineLevel="1" x14ac:dyDescent="0.25"/>
    <row r="598" outlineLevel="1" x14ac:dyDescent="0.25"/>
    <row r="599" outlineLevel="1" x14ac:dyDescent="0.25"/>
    <row r="600" outlineLevel="1" x14ac:dyDescent="0.25"/>
    <row r="601" outlineLevel="1" x14ac:dyDescent="0.25"/>
    <row r="602" outlineLevel="1" x14ac:dyDescent="0.25"/>
    <row r="603" outlineLevel="1" x14ac:dyDescent="0.25"/>
    <row r="604" outlineLevel="1" x14ac:dyDescent="0.25"/>
    <row r="605" outlineLevel="1" x14ac:dyDescent="0.25"/>
    <row r="606" outlineLevel="1" x14ac:dyDescent="0.25"/>
    <row r="607" outlineLevel="1" x14ac:dyDescent="0.25"/>
    <row r="608" outlineLevel="1" x14ac:dyDescent="0.25"/>
    <row r="609" outlineLevel="1" x14ac:dyDescent="0.25"/>
    <row r="610" outlineLevel="1" x14ac:dyDescent="0.25"/>
    <row r="611" outlineLevel="1" x14ac:dyDescent="0.25"/>
    <row r="612" outlineLevel="1" x14ac:dyDescent="0.25"/>
    <row r="613" outlineLevel="1" x14ac:dyDescent="0.25"/>
    <row r="614" outlineLevel="1" x14ac:dyDescent="0.25"/>
    <row r="615" outlineLevel="1" x14ac:dyDescent="0.25"/>
    <row r="616" outlineLevel="1" x14ac:dyDescent="0.25"/>
    <row r="617" outlineLevel="1" x14ac:dyDescent="0.25"/>
    <row r="618" outlineLevel="1" x14ac:dyDescent="0.25"/>
    <row r="619" outlineLevel="1" x14ac:dyDescent="0.25"/>
    <row r="620" outlineLevel="1" x14ac:dyDescent="0.25"/>
    <row r="621" outlineLevel="1" x14ac:dyDescent="0.25"/>
    <row r="622" outlineLevel="1" x14ac:dyDescent="0.25"/>
    <row r="623" outlineLevel="1" x14ac:dyDescent="0.25"/>
    <row r="624" outlineLevel="1" x14ac:dyDescent="0.25"/>
    <row r="625" outlineLevel="1" x14ac:dyDescent="0.25"/>
    <row r="626" outlineLevel="1" x14ac:dyDescent="0.25"/>
    <row r="627" outlineLevel="1" x14ac:dyDescent="0.25"/>
    <row r="628" ht="38.25" customHeight="1" x14ac:dyDescent="0.25"/>
    <row r="629" ht="33.6" customHeight="1" x14ac:dyDescent="0.25"/>
    <row r="644" spans="1:1" ht="18.75" customHeight="1" x14ac:dyDescent="0.25">
      <c r="A644" s="78" t="s">
        <v>461</v>
      </c>
    </row>
    <row r="645" spans="1:1" x14ac:dyDescent="0.25">
      <c r="A645" s="77">
        <v>2018</v>
      </c>
    </row>
    <row r="646" spans="1:1" x14ac:dyDescent="0.25">
      <c r="A646" s="78" t="s">
        <v>462</v>
      </c>
    </row>
    <row r="661" ht="20.25" customHeight="1" x14ac:dyDescent="0.25"/>
    <row r="668" ht="86.25" customHeight="1" x14ac:dyDescent="0.25"/>
    <row r="669" ht="13.2" customHeight="1" x14ac:dyDescent="0.25"/>
    <row r="670" ht="13.2" customHeight="1" x14ac:dyDescent="0.25"/>
    <row r="671" ht="13.2" customHeight="1" x14ac:dyDescent="0.25"/>
    <row r="672" ht="13.2" customHeight="1" x14ac:dyDescent="0.25"/>
    <row r="673" ht="13.2" customHeight="1" x14ac:dyDescent="0.25"/>
    <row r="674" ht="13.2" customHeight="1" x14ac:dyDescent="0.25"/>
    <row r="678" ht="66"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95" outlineLevel="1" x14ac:dyDescent="0.25"/>
    <row r="696" outlineLevel="1" x14ac:dyDescent="0.25"/>
    <row r="697" outlineLevel="1" x14ac:dyDescent="0.25"/>
    <row r="698" outlineLevel="1" x14ac:dyDescent="0.25"/>
    <row r="699" outlineLevel="1" x14ac:dyDescent="0.25"/>
    <row r="700" outlineLevel="1" x14ac:dyDescent="0.25"/>
    <row r="701" outlineLevel="1" x14ac:dyDescent="0.25"/>
    <row r="702" outlineLevel="1" x14ac:dyDescent="0.25"/>
    <row r="703" outlineLevel="1" x14ac:dyDescent="0.25"/>
    <row r="704" outlineLevel="1" x14ac:dyDescent="0.25"/>
    <row r="705" outlineLevel="1" x14ac:dyDescent="0.25"/>
    <row r="706" outlineLevel="1" x14ac:dyDescent="0.25"/>
    <row r="707" outlineLevel="1" x14ac:dyDescent="0.25"/>
    <row r="708" outlineLevel="1" x14ac:dyDescent="0.25"/>
    <row r="709" outlineLevel="1" x14ac:dyDescent="0.25"/>
    <row r="710" outlineLevel="1" x14ac:dyDescent="0.25"/>
    <row r="711" outlineLevel="1" x14ac:dyDescent="0.25"/>
    <row r="712" outlineLevel="1" x14ac:dyDescent="0.25"/>
    <row r="713" outlineLevel="1" x14ac:dyDescent="0.25"/>
    <row r="714" outlineLevel="1" x14ac:dyDescent="0.25"/>
    <row r="715" outlineLevel="1" x14ac:dyDescent="0.25"/>
    <row r="716" outlineLevel="1" x14ac:dyDescent="0.25"/>
    <row r="717" outlineLevel="1" x14ac:dyDescent="0.25"/>
    <row r="718" outlineLevel="1" x14ac:dyDescent="0.25"/>
    <row r="719" outlineLevel="1" x14ac:dyDescent="0.25"/>
    <row r="720" outlineLevel="1" x14ac:dyDescent="0.25"/>
    <row r="721" outlineLevel="1" x14ac:dyDescent="0.25"/>
    <row r="722" outlineLevel="1" x14ac:dyDescent="0.25"/>
    <row r="723" outlineLevel="1" x14ac:dyDescent="0.25"/>
    <row r="724" outlineLevel="1" x14ac:dyDescent="0.25"/>
    <row r="725" outlineLevel="1" x14ac:dyDescent="0.25"/>
    <row r="726" outlineLevel="1" x14ac:dyDescent="0.25"/>
    <row r="727" outlineLevel="1" x14ac:dyDescent="0.25"/>
    <row r="728" outlineLevel="1" x14ac:dyDescent="0.25"/>
    <row r="729" outlineLevel="1" x14ac:dyDescent="0.25"/>
    <row r="730" outlineLevel="1" x14ac:dyDescent="0.25"/>
    <row r="731" outlineLevel="1" x14ac:dyDescent="0.25"/>
    <row r="732" outlineLevel="1" x14ac:dyDescent="0.25"/>
    <row r="733" outlineLevel="1" x14ac:dyDescent="0.25"/>
    <row r="734" outlineLevel="1" x14ac:dyDescent="0.25"/>
    <row r="735" outlineLevel="1" x14ac:dyDescent="0.25"/>
    <row r="736" outlineLevel="1" x14ac:dyDescent="0.25"/>
    <row r="737" outlineLevel="1" x14ac:dyDescent="0.25"/>
    <row r="738" outlineLevel="1" x14ac:dyDescent="0.25"/>
    <row r="739" outlineLevel="1" x14ac:dyDescent="0.25"/>
    <row r="740" outlineLevel="1" x14ac:dyDescent="0.25"/>
    <row r="741" outlineLevel="1" x14ac:dyDescent="0.25"/>
    <row r="742" outlineLevel="1" x14ac:dyDescent="0.25"/>
    <row r="743" outlineLevel="1" x14ac:dyDescent="0.25"/>
    <row r="744" outlineLevel="1" x14ac:dyDescent="0.25"/>
    <row r="745" outlineLevel="1" x14ac:dyDescent="0.25"/>
    <row r="746" outlineLevel="1" x14ac:dyDescent="0.25"/>
    <row r="747" outlineLevel="1" x14ac:dyDescent="0.25"/>
    <row r="748" outlineLevel="1" x14ac:dyDescent="0.25"/>
    <row r="749" outlineLevel="1" x14ac:dyDescent="0.25"/>
    <row r="750" outlineLevel="1" x14ac:dyDescent="0.25"/>
    <row r="751" outlineLevel="1" x14ac:dyDescent="0.25"/>
    <row r="752" outlineLevel="1" x14ac:dyDescent="0.25"/>
    <row r="753" outlineLevel="1" x14ac:dyDescent="0.25"/>
    <row r="754" outlineLevel="1" x14ac:dyDescent="0.25"/>
    <row r="755" outlineLevel="1" x14ac:dyDescent="0.25"/>
    <row r="756" outlineLevel="1" x14ac:dyDescent="0.25"/>
    <row r="757" outlineLevel="1" x14ac:dyDescent="0.25"/>
    <row r="758" outlineLevel="1" x14ac:dyDescent="0.25"/>
    <row r="759" outlineLevel="1" x14ac:dyDescent="0.25"/>
    <row r="760" outlineLevel="1" x14ac:dyDescent="0.25"/>
    <row r="761" outlineLevel="1" x14ac:dyDescent="0.25"/>
    <row r="762" outlineLevel="1" x14ac:dyDescent="0.25"/>
    <row r="763" outlineLevel="1" x14ac:dyDescent="0.25"/>
    <row r="764" outlineLevel="1" x14ac:dyDescent="0.25"/>
    <row r="765" outlineLevel="1" x14ac:dyDescent="0.25"/>
    <row r="766" outlineLevel="1" x14ac:dyDescent="0.25"/>
    <row r="767" outlineLevel="1" x14ac:dyDescent="0.25"/>
    <row r="768" outlineLevel="1" x14ac:dyDescent="0.25"/>
    <row r="769" outlineLevel="1" x14ac:dyDescent="0.25"/>
    <row r="770" outlineLevel="1" x14ac:dyDescent="0.25"/>
    <row r="771" outlineLevel="1" x14ac:dyDescent="0.25"/>
    <row r="772" outlineLevel="1" x14ac:dyDescent="0.25"/>
    <row r="773" outlineLevel="1" x14ac:dyDescent="0.25"/>
    <row r="774" outlineLevel="1" x14ac:dyDescent="0.25"/>
    <row r="775" outlineLevel="1" x14ac:dyDescent="0.25"/>
    <row r="776" outlineLevel="1" x14ac:dyDescent="0.25"/>
    <row r="777" outlineLevel="1" x14ac:dyDescent="0.25"/>
    <row r="778" outlineLevel="1" x14ac:dyDescent="0.25"/>
    <row r="779" outlineLevel="1" x14ac:dyDescent="0.25"/>
    <row r="780" outlineLevel="1" x14ac:dyDescent="0.25"/>
    <row r="781" outlineLevel="1" x14ac:dyDescent="0.25"/>
    <row r="782" outlineLevel="1" x14ac:dyDescent="0.25"/>
    <row r="783" outlineLevel="1" x14ac:dyDescent="0.25"/>
    <row r="784" outlineLevel="1" x14ac:dyDescent="0.25"/>
    <row r="785" outlineLevel="1" x14ac:dyDescent="0.25"/>
    <row r="786" outlineLevel="1" x14ac:dyDescent="0.25"/>
    <row r="787" outlineLevel="1" x14ac:dyDescent="0.25"/>
    <row r="788" outlineLevel="1" x14ac:dyDescent="0.25"/>
    <row r="789" outlineLevel="1" x14ac:dyDescent="0.25"/>
    <row r="790" outlineLevel="1" x14ac:dyDescent="0.25"/>
    <row r="791" outlineLevel="1" x14ac:dyDescent="0.25"/>
    <row r="792" outlineLevel="1" x14ac:dyDescent="0.25"/>
    <row r="793" outlineLevel="1" x14ac:dyDescent="0.25"/>
    <row r="794" outlineLevel="1" x14ac:dyDescent="0.25"/>
    <row r="795" outlineLevel="1" x14ac:dyDescent="0.25"/>
    <row r="796" outlineLevel="1" x14ac:dyDescent="0.25"/>
    <row r="797" outlineLevel="1" x14ac:dyDescent="0.25"/>
    <row r="798" outlineLevel="1" x14ac:dyDescent="0.25"/>
    <row r="799" outlineLevel="1" x14ac:dyDescent="0.25"/>
    <row r="800" outlineLevel="1" x14ac:dyDescent="0.25"/>
    <row r="801" outlineLevel="1" x14ac:dyDescent="0.25"/>
    <row r="802" outlineLevel="1" x14ac:dyDescent="0.25"/>
    <row r="803" outlineLevel="1" x14ac:dyDescent="0.25"/>
    <row r="804" outlineLevel="1" x14ac:dyDescent="0.25"/>
    <row r="805" outlineLevel="1" x14ac:dyDescent="0.25"/>
    <row r="806" outlineLevel="1" x14ac:dyDescent="0.25"/>
    <row r="807" outlineLevel="1" x14ac:dyDescent="0.25"/>
    <row r="808" outlineLevel="1" x14ac:dyDescent="0.25"/>
    <row r="809" outlineLevel="1" x14ac:dyDescent="0.25"/>
    <row r="810" outlineLevel="1" x14ac:dyDescent="0.25"/>
    <row r="811" outlineLevel="1" x14ac:dyDescent="0.25"/>
    <row r="812" outlineLevel="1" x14ac:dyDescent="0.25"/>
    <row r="813" outlineLevel="1" x14ac:dyDescent="0.25"/>
    <row r="814" outlineLevel="1" x14ac:dyDescent="0.25"/>
    <row r="815" outlineLevel="1" x14ac:dyDescent="0.25"/>
    <row r="816" outlineLevel="1" x14ac:dyDescent="0.25"/>
    <row r="817" outlineLevel="1" x14ac:dyDescent="0.25"/>
    <row r="818" outlineLevel="1" x14ac:dyDescent="0.25"/>
    <row r="819" outlineLevel="1" x14ac:dyDescent="0.25"/>
    <row r="820" outlineLevel="1" x14ac:dyDescent="0.25"/>
    <row r="821" outlineLevel="1" x14ac:dyDescent="0.25"/>
    <row r="822" outlineLevel="1" x14ac:dyDescent="0.25"/>
    <row r="823" outlineLevel="1" x14ac:dyDescent="0.25"/>
    <row r="824" outlineLevel="1" x14ac:dyDescent="0.25"/>
    <row r="825" outlineLevel="1" x14ac:dyDescent="0.25"/>
    <row r="826" outlineLevel="1" x14ac:dyDescent="0.25"/>
    <row r="827" outlineLevel="1" x14ac:dyDescent="0.25"/>
    <row r="828" outlineLevel="1" x14ac:dyDescent="0.25"/>
    <row r="829" outlineLevel="1" x14ac:dyDescent="0.25"/>
    <row r="830" outlineLevel="1" x14ac:dyDescent="0.25"/>
    <row r="831" outlineLevel="1" x14ac:dyDescent="0.25"/>
    <row r="832" outlineLevel="1" x14ac:dyDescent="0.25"/>
    <row r="833" outlineLevel="1" x14ac:dyDescent="0.25"/>
    <row r="834" outlineLevel="1" x14ac:dyDescent="0.25"/>
    <row r="835" outlineLevel="1" x14ac:dyDescent="0.25"/>
    <row r="836" outlineLevel="1" x14ac:dyDescent="0.25"/>
    <row r="837" outlineLevel="1" x14ac:dyDescent="0.25"/>
    <row r="838" outlineLevel="1" x14ac:dyDescent="0.25"/>
    <row r="839" outlineLevel="1" x14ac:dyDescent="0.25"/>
    <row r="840" outlineLevel="1" x14ac:dyDescent="0.25"/>
    <row r="841" outlineLevel="1" x14ac:dyDescent="0.25"/>
    <row r="842" outlineLevel="1" x14ac:dyDescent="0.25"/>
    <row r="843" outlineLevel="1" x14ac:dyDescent="0.25"/>
    <row r="844" outlineLevel="1" x14ac:dyDescent="0.25"/>
    <row r="845" outlineLevel="1" x14ac:dyDescent="0.25"/>
    <row r="846" outlineLevel="1" x14ac:dyDescent="0.25"/>
    <row r="847" outlineLevel="1" x14ac:dyDescent="0.25"/>
    <row r="848" outlineLevel="1" x14ac:dyDescent="0.25"/>
    <row r="849" outlineLevel="1" x14ac:dyDescent="0.25"/>
    <row r="850" outlineLevel="1" x14ac:dyDescent="0.25"/>
    <row r="851" outlineLevel="1" x14ac:dyDescent="0.25"/>
    <row r="852" outlineLevel="1" x14ac:dyDescent="0.25"/>
    <row r="853" outlineLevel="1" x14ac:dyDescent="0.25"/>
    <row r="854" outlineLevel="1" x14ac:dyDescent="0.25"/>
    <row r="855" outlineLevel="1" x14ac:dyDescent="0.25"/>
    <row r="856" outlineLevel="1" x14ac:dyDescent="0.25"/>
    <row r="857" outlineLevel="1" x14ac:dyDescent="0.25"/>
    <row r="858" outlineLevel="1" x14ac:dyDescent="0.25"/>
    <row r="859" outlineLevel="1" x14ac:dyDescent="0.25"/>
    <row r="860" outlineLevel="1" x14ac:dyDescent="0.25"/>
    <row r="861" outlineLevel="1" x14ac:dyDescent="0.25"/>
    <row r="862" outlineLevel="1" x14ac:dyDescent="0.25"/>
    <row r="863" outlineLevel="1" x14ac:dyDescent="0.25"/>
    <row r="864" outlineLevel="1" x14ac:dyDescent="0.25"/>
    <row r="865" outlineLevel="1" x14ac:dyDescent="0.25"/>
    <row r="866" outlineLevel="1" x14ac:dyDescent="0.25"/>
    <row r="867" outlineLevel="1" x14ac:dyDescent="0.25"/>
    <row r="868" outlineLevel="1" x14ac:dyDescent="0.25"/>
    <row r="869" outlineLevel="1" x14ac:dyDescent="0.25"/>
    <row r="870" outlineLevel="1" x14ac:dyDescent="0.25"/>
    <row r="871" outlineLevel="1" x14ac:dyDescent="0.25"/>
    <row r="872" outlineLevel="1" x14ac:dyDescent="0.25"/>
    <row r="873" outlineLevel="1" x14ac:dyDescent="0.25"/>
    <row r="874" outlineLevel="1" x14ac:dyDescent="0.25"/>
    <row r="875" outlineLevel="1" x14ac:dyDescent="0.25"/>
    <row r="876" outlineLevel="1" x14ac:dyDescent="0.25"/>
    <row r="877" outlineLevel="1" x14ac:dyDescent="0.25"/>
    <row r="878" outlineLevel="1" x14ac:dyDescent="0.25"/>
    <row r="879" outlineLevel="1" x14ac:dyDescent="0.25"/>
    <row r="880" outlineLevel="1" x14ac:dyDescent="0.25"/>
    <row r="881" outlineLevel="1" x14ac:dyDescent="0.25"/>
    <row r="882" outlineLevel="1" x14ac:dyDescent="0.25"/>
    <row r="883" outlineLevel="1" x14ac:dyDescent="0.25"/>
    <row r="884" outlineLevel="1" x14ac:dyDescent="0.25"/>
    <row r="885" outlineLevel="1" x14ac:dyDescent="0.25"/>
    <row r="886" outlineLevel="1" x14ac:dyDescent="0.25"/>
    <row r="887" outlineLevel="1" x14ac:dyDescent="0.25"/>
    <row r="888" outlineLevel="1" x14ac:dyDescent="0.25"/>
    <row r="889" outlineLevel="1" x14ac:dyDescent="0.25"/>
    <row r="890" outlineLevel="1" x14ac:dyDescent="0.25"/>
    <row r="891" outlineLevel="1" x14ac:dyDescent="0.25"/>
    <row r="892" outlineLevel="1" x14ac:dyDescent="0.25"/>
    <row r="893" outlineLevel="1" x14ac:dyDescent="0.25"/>
    <row r="894" outlineLevel="1" x14ac:dyDescent="0.25"/>
    <row r="895" outlineLevel="1" x14ac:dyDescent="0.25"/>
    <row r="896" outlineLevel="1" x14ac:dyDescent="0.25"/>
    <row r="897" outlineLevel="1" x14ac:dyDescent="0.25"/>
    <row r="898" outlineLevel="1" x14ac:dyDescent="0.25"/>
    <row r="899" outlineLevel="1" x14ac:dyDescent="0.25"/>
    <row r="900" outlineLevel="1" x14ac:dyDescent="0.25"/>
    <row r="901" outlineLevel="1" x14ac:dyDescent="0.25"/>
    <row r="902" outlineLevel="1" x14ac:dyDescent="0.25"/>
    <row r="903" outlineLevel="1" x14ac:dyDescent="0.25"/>
    <row r="904" outlineLevel="1" x14ac:dyDescent="0.25"/>
    <row r="905" outlineLevel="1" x14ac:dyDescent="0.25"/>
    <row r="906" outlineLevel="1" x14ac:dyDescent="0.25"/>
    <row r="907" outlineLevel="1" x14ac:dyDescent="0.25"/>
    <row r="908" outlineLevel="1" x14ac:dyDescent="0.25"/>
    <row r="909" outlineLevel="1" x14ac:dyDescent="0.25"/>
    <row r="910" outlineLevel="1" x14ac:dyDescent="0.25"/>
    <row r="911" outlineLevel="1" x14ac:dyDescent="0.25"/>
    <row r="912" outlineLevel="1" x14ac:dyDescent="0.25"/>
    <row r="913" outlineLevel="1" x14ac:dyDescent="0.25"/>
    <row r="914" outlineLevel="1" x14ac:dyDescent="0.25"/>
    <row r="915" outlineLevel="1" x14ac:dyDescent="0.25"/>
    <row r="916" outlineLevel="1" x14ac:dyDescent="0.25"/>
    <row r="917" outlineLevel="1" x14ac:dyDescent="0.25"/>
    <row r="918" outlineLevel="1" x14ac:dyDescent="0.25"/>
    <row r="919" outlineLevel="1" x14ac:dyDescent="0.25"/>
    <row r="920" outlineLevel="1" x14ac:dyDescent="0.25"/>
    <row r="921" outlineLevel="1" x14ac:dyDescent="0.25"/>
    <row r="922" outlineLevel="1" x14ac:dyDescent="0.25"/>
    <row r="923" outlineLevel="1" x14ac:dyDescent="0.25"/>
    <row r="924" outlineLevel="1" x14ac:dyDescent="0.25"/>
    <row r="925" outlineLevel="1" x14ac:dyDescent="0.25"/>
    <row r="926" outlineLevel="1" x14ac:dyDescent="0.25"/>
    <row r="927" outlineLevel="1" x14ac:dyDescent="0.25"/>
    <row r="928" outlineLevel="1" x14ac:dyDescent="0.25"/>
    <row r="929" outlineLevel="1" x14ac:dyDescent="0.25"/>
    <row r="930" outlineLevel="1" x14ac:dyDescent="0.25"/>
    <row r="931" outlineLevel="1" x14ac:dyDescent="0.25"/>
    <row r="932" outlineLevel="1" x14ac:dyDescent="0.25"/>
    <row r="933" outlineLevel="1" x14ac:dyDescent="0.25"/>
    <row r="934" outlineLevel="1" x14ac:dyDescent="0.25"/>
    <row r="935" outlineLevel="1" x14ac:dyDescent="0.25"/>
    <row r="936" outlineLevel="1" x14ac:dyDescent="0.25"/>
    <row r="937" outlineLevel="1" x14ac:dyDescent="0.25"/>
    <row r="938" outlineLevel="1" x14ac:dyDescent="0.25"/>
    <row r="939" outlineLevel="1" x14ac:dyDescent="0.25"/>
    <row r="940" outlineLevel="1" x14ac:dyDescent="0.25"/>
    <row r="941" outlineLevel="1" x14ac:dyDescent="0.25"/>
    <row r="942" outlineLevel="1" x14ac:dyDescent="0.25"/>
    <row r="943" outlineLevel="1" x14ac:dyDescent="0.25"/>
    <row r="944" outlineLevel="1" x14ac:dyDescent="0.25"/>
    <row r="945" outlineLevel="1" x14ac:dyDescent="0.25"/>
    <row r="946" outlineLevel="1" x14ac:dyDescent="0.25"/>
    <row r="947" outlineLevel="1" x14ac:dyDescent="0.25"/>
    <row r="948" outlineLevel="1" x14ac:dyDescent="0.25"/>
    <row r="949" outlineLevel="1" x14ac:dyDescent="0.25"/>
    <row r="950" outlineLevel="1" x14ac:dyDescent="0.25"/>
    <row r="951" outlineLevel="1" x14ac:dyDescent="0.25"/>
    <row r="952" ht="38.25" customHeight="1" x14ac:dyDescent="0.25"/>
    <row r="953" ht="33.6" customHeight="1" x14ac:dyDescent="0.25"/>
    <row r="968" spans="1:1" ht="18.75" customHeight="1" x14ac:dyDescent="0.25">
      <c r="A968" s="78" t="s">
        <v>461</v>
      </c>
    </row>
    <row r="969" spans="1:1" x14ac:dyDescent="0.25">
      <c r="A969" s="77">
        <v>2018</v>
      </c>
    </row>
    <row r="970" spans="1:1" x14ac:dyDescent="0.25">
      <c r="A970" s="78" t="s">
        <v>462</v>
      </c>
    </row>
    <row r="975" spans="1:1" x14ac:dyDescent="0.25">
      <c r="A975" s="78" t="s">
        <v>461</v>
      </c>
    </row>
    <row r="976" spans="1:1" x14ac:dyDescent="0.25">
      <c r="A976" s="77">
        <v>2018</v>
      </c>
    </row>
    <row r="977" spans="1:1" x14ac:dyDescent="0.25">
      <c r="A977" s="78" t="s">
        <v>462</v>
      </c>
    </row>
    <row r="985" spans="1:1" ht="20.25" customHeight="1" x14ac:dyDescent="0.25"/>
    <row r="992" spans="1:1" ht="90.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1002" ht="15" customHeight="1" x14ac:dyDescent="0.25"/>
    <row r="1003" ht="15" customHeight="1" x14ac:dyDescent="0.25"/>
    <row r="1004" s="838" customFormat="1" ht="14.25" customHeight="1" x14ac:dyDescent="0.25"/>
    <row r="1005" ht="12.75" customHeight="1" x14ac:dyDescent="0.25"/>
    <row r="1006" ht="12.75" customHeight="1" x14ac:dyDescent="0.25"/>
    <row r="1008" ht="21" customHeight="1" x14ac:dyDescent="0.25"/>
    <row r="1022" outlineLevel="1" x14ac:dyDescent="0.25"/>
    <row r="1023" outlineLevel="1" x14ac:dyDescent="0.25"/>
    <row r="1024" outlineLevel="1" x14ac:dyDescent="0.25"/>
    <row r="1025" outlineLevel="1" x14ac:dyDescent="0.25"/>
    <row r="1026" outlineLevel="1" x14ac:dyDescent="0.25"/>
    <row r="1027" outlineLevel="1" x14ac:dyDescent="0.25"/>
    <row r="1028" outlineLevel="1" x14ac:dyDescent="0.25"/>
    <row r="1029" outlineLevel="1" x14ac:dyDescent="0.25"/>
    <row r="1030" outlineLevel="1" x14ac:dyDescent="0.25"/>
    <row r="1031" outlineLevel="1" x14ac:dyDescent="0.25"/>
    <row r="1032" outlineLevel="1" x14ac:dyDescent="0.25"/>
    <row r="1033" outlineLevel="1" x14ac:dyDescent="0.25"/>
    <row r="1034" outlineLevel="1" x14ac:dyDescent="0.25"/>
    <row r="1035" outlineLevel="1" x14ac:dyDescent="0.25"/>
    <row r="1036" outlineLevel="1" x14ac:dyDescent="0.25"/>
    <row r="1037" outlineLevel="1" x14ac:dyDescent="0.25"/>
    <row r="1038" outlineLevel="1" x14ac:dyDescent="0.25"/>
    <row r="1039" outlineLevel="1" x14ac:dyDescent="0.25"/>
    <row r="1040" outlineLevel="1" x14ac:dyDescent="0.25"/>
    <row r="1041" outlineLevel="1" x14ac:dyDescent="0.25"/>
    <row r="1042" outlineLevel="1" x14ac:dyDescent="0.25"/>
    <row r="1043" outlineLevel="1" x14ac:dyDescent="0.25"/>
    <row r="1044" outlineLevel="1" x14ac:dyDescent="0.25"/>
    <row r="1045" outlineLevel="1" x14ac:dyDescent="0.25"/>
    <row r="1046" outlineLevel="1" x14ac:dyDescent="0.25"/>
    <row r="1047" outlineLevel="1" x14ac:dyDescent="0.25"/>
    <row r="1048" outlineLevel="1" x14ac:dyDescent="0.25"/>
    <row r="1049" outlineLevel="1" x14ac:dyDescent="0.25"/>
    <row r="1050" outlineLevel="1" x14ac:dyDescent="0.25"/>
    <row r="1051" outlineLevel="1" x14ac:dyDescent="0.25"/>
    <row r="1052" outlineLevel="1" x14ac:dyDescent="0.25"/>
    <row r="1053" outlineLevel="1" x14ac:dyDescent="0.25"/>
    <row r="1054" outlineLevel="1" x14ac:dyDescent="0.25"/>
    <row r="1055" outlineLevel="1" x14ac:dyDescent="0.25"/>
    <row r="1056" outlineLevel="1" x14ac:dyDescent="0.25"/>
    <row r="1057" outlineLevel="1" x14ac:dyDescent="0.25"/>
    <row r="1058" outlineLevel="1" x14ac:dyDescent="0.25"/>
    <row r="1059" outlineLevel="1" x14ac:dyDescent="0.25"/>
    <row r="1060" outlineLevel="1" x14ac:dyDescent="0.25"/>
    <row r="1061" outlineLevel="1" x14ac:dyDescent="0.25"/>
    <row r="1062" outlineLevel="1" x14ac:dyDescent="0.25"/>
    <row r="1063" outlineLevel="1" x14ac:dyDescent="0.25"/>
    <row r="1064" outlineLevel="1" x14ac:dyDescent="0.25"/>
    <row r="1065" outlineLevel="1" x14ac:dyDescent="0.25"/>
    <row r="1066" outlineLevel="1" x14ac:dyDescent="0.25"/>
    <row r="1067" outlineLevel="1" x14ac:dyDescent="0.25"/>
    <row r="1068" outlineLevel="1" x14ac:dyDescent="0.25"/>
    <row r="1069" outlineLevel="1" x14ac:dyDescent="0.25"/>
    <row r="1070" outlineLevel="1" x14ac:dyDescent="0.25"/>
    <row r="1071" outlineLevel="1" x14ac:dyDescent="0.25"/>
    <row r="1072" outlineLevel="1" x14ac:dyDescent="0.25"/>
    <row r="1073" outlineLevel="1" x14ac:dyDescent="0.25"/>
    <row r="1074" outlineLevel="1" x14ac:dyDescent="0.25"/>
    <row r="1075" outlineLevel="1" x14ac:dyDescent="0.25"/>
    <row r="1076" outlineLevel="1" x14ac:dyDescent="0.25"/>
    <row r="1077" outlineLevel="1" x14ac:dyDescent="0.25"/>
    <row r="1078" outlineLevel="1" x14ac:dyDescent="0.25"/>
    <row r="1079" outlineLevel="1" x14ac:dyDescent="0.25"/>
    <row r="1080" outlineLevel="1" x14ac:dyDescent="0.25"/>
    <row r="1081" outlineLevel="1" x14ac:dyDescent="0.25"/>
    <row r="1082" outlineLevel="1" x14ac:dyDescent="0.25"/>
    <row r="1083" outlineLevel="1" x14ac:dyDescent="0.25"/>
    <row r="1084" outlineLevel="1" x14ac:dyDescent="0.25"/>
    <row r="1085" outlineLevel="1" x14ac:dyDescent="0.25"/>
    <row r="1086" outlineLevel="1" x14ac:dyDescent="0.25"/>
    <row r="1087" outlineLevel="1" x14ac:dyDescent="0.25"/>
    <row r="1088" outlineLevel="1" x14ac:dyDescent="0.25"/>
    <row r="1089" outlineLevel="1" x14ac:dyDescent="0.25"/>
    <row r="1090" outlineLevel="1" x14ac:dyDescent="0.25"/>
    <row r="1091" outlineLevel="1" x14ac:dyDescent="0.25"/>
    <row r="1092" outlineLevel="1" x14ac:dyDescent="0.25"/>
    <row r="1093" outlineLevel="1" x14ac:dyDescent="0.25"/>
    <row r="1094" outlineLevel="1" x14ac:dyDescent="0.25"/>
    <row r="1095" outlineLevel="1" x14ac:dyDescent="0.25"/>
    <row r="1096" outlineLevel="1" x14ac:dyDescent="0.25"/>
    <row r="1097" outlineLevel="1" x14ac:dyDescent="0.25"/>
    <row r="1098" outlineLevel="1" x14ac:dyDescent="0.25"/>
    <row r="1099" outlineLevel="1" x14ac:dyDescent="0.25"/>
    <row r="1100" outlineLevel="1" x14ac:dyDescent="0.25"/>
    <row r="1101" outlineLevel="1" x14ac:dyDescent="0.25"/>
    <row r="1102" outlineLevel="1" x14ac:dyDescent="0.25"/>
    <row r="1103" outlineLevel="1" x14ac:dyDescent="0.25"/>
    <row r="1104" outlineLevel="1" x14ac:dyDescent="0.25"/>
    <row r="1105" outlineLevel="1" x14ac:dyDescent="0.25"/>
    <row r="1106" outlineLevel="1" x14ac:dyDescent="0.25"/>
    <row r="1107" outlineLevel="1" x14ac:dyDescent="0.25"/>
    <row r="1108" outlineLevel="1" x14ac:dyDescent="0.25"/>
    <row r="1109" outlineLevel="1" x14ac:dyDescent="0.25"/>
    <row r="1110" outlineLevel="1" x14ac:dyDescent="0.25"/>
    <row r="1111" outlineLevel="1" x14ac:dyDescent="0.25"/>
    <row r="1112" outlineLevel="1" x14ac:dyDescent="0.25"/>
    <row r="1113" outlineLevel="1" x14ac:dyDescent="0.25"/>
    <row r="1114" outlineLevel="1" x14ac:dyDescent="0.25"/>
    <row r="1115" outlineLevel="1" x14ac:dyDescent="0.25"/>
    <row r="1116" outlineLevel="1" x14ac:dyDescent="0.25"/>
    <row r="1117" outlineLevel="1" x14ac:dyDescent="0.25"/>
    <row r="1118" outlineLevel="1" x14ac:dyDescent="0.25"/>
    <row r="1119" outlineLevel="1" x14ac:dyDescent="0.25"/>
    <row r="1120" outlineLevel="1" x14ac:dyDescent="0.25"/>
    <row r="1121" outlineLevel="1" x14ac:dyDescent="0.25"/>
    <row r="1122" outlineLevel="1" x14ac:dyDescent="0.25"/>
    <row r="1123" outlineLevel="1" x14ac:dyDescent="0.25"/>
    <row r="1124" outlineLevel="1" x14ac:dyDescent="0.25"/>
    <row r="1125" outlineLevel="1" x14ac:dyDescent="0.25"/>
    <row r="1126" outlineLevel="1" x14ac:dyDescent="0.25"/>
    <row r="1127" outlineLevel="1" x14ac:dyDescent="0.25"/>
    <row r="1128" outlineLevel="1" x14ac:dyDescent="0.25"/>
    <row r="1129" outlineLevel="1" x14ac:dyDescent="0.25"/>
    <row r="1130" outlineLevel="1" x14ac:dyDescent="0.25"/>
    <row r="1131" outlineLevel="1" x14ac:dyDescent="0.25"/>
    <row r="1132" outlineLevel="1" x14ac:dyDescent="0.25"/>
    <row r="1133" outlineLevel="1" x14ac:dyDescent="0.25"/>
    <row r="1134" outlineLevel="1" x14ac:dyDescent="0.25"/>
    <row r="1135" outlineLevel="1" x14ac:dyDescent="0.25"/>
    <row r="1136" outlineLevel="1" x14ac:dyDescent="0.25"/>
    <row r="1137" outlineLevel="1" x14ac:dyDescent="0.25"/>
    <row r="1138" outlineLevel="1" x14ac:dyDescent="0.25"/>
    <row r="1139" outlineLevel="1" x14ac:dyDescent="0.25"/>
    <row r="1140" outlineLevel="1" x14ac:dyDescent="0.25"/>
    <row r="1141" outlineLevel="1" x14ac:dyDescent="0.25"/>
    <row r="1142" outlineLevel="1" x14ac:dyDescent="0.25"/>
    <row r="1143" outlineLevel="1" x14ac:dyDescent="0.25"/>
    <row r="1144" outlineLevel="1" x14ac:dyDescent="0.25"/>
    <row r="1145" outlineLevel="1" x14ac:dyDescent="0.25"/>
    <row r="1146" outlineLevel="1" x14ac:dyDescent="0.25"/>
    <row r="1147" outlineLevel="1" x14ac:dyDescent="0.25"/>
    <row r="1148" outlineLevel="1" x14ac:dyDescent="0.25"/>
    <row r="1149" outlineLevel="1" x14ac:dyDescent="0.25"/>
    <row r="1150" outlineLevel="1" x14ac:dyDescent="0.25"/>
    <row r="1151" outlineLevel="1" x14ac:dyDescent="0.25"/>
    <row r="1152" outlineLevel="1" x14ac:dyDescent="0.25"/>
    <row r="1153" spans="1:1" outlineLevel="1" x14ac:dyDescent="0.25"/>
    <row r="1154" spans="1:1" outlineLevel="1" x14ac:dyDescent="0.25"/>
    <row r="1155" spans="1:1" outlineLevel="1" x14ac:dyDescent="0.25"/>
    <row r="1156" spans="1:1" outlineLevel="1" x14ac:dyDescent="0.25"/>
    <row r="1157" spans="1:1" outlineLevel="1" x14ac:dyDescent="0.25"/>
    <row r="1158" spans="1:1" outlineLevel="1" x14ac:dyDescent="0.25"/>
    <row r="1159" spans="1:1" ht="38.25" customHeight="1" x14ac:dyDescent="0.25"/>
    <row r="1160" spans="1:1" ht="33" customHeight="1" x14ac:dyDescent="0.25"/>
    <row r="1167" spans="1:1" x14ac:dyDescent="0.25">
      <c r="A1167" s="78" t="s">
        <v>461</v>
      </c>
    </row>
    <row r="1168" spans="1:1" x14ac:dyDescent="0.25">
      <c r="A1168" s="77">
        <v>2018</v>
      </c>
    </row>
    <row r="1169" spans="1:1" x14ac:dyDescent="0.25">
      <c r="A1169" s="78" t="s">
        <v>462</v>
      </c>
    </row>
    <row r="1179" spans="1:1" ht="20.25" customHeight="1" x14ac:dyDescent="0.25"/>
    <row r="1186" ht="87"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216" outlineLevel="1" x14ac:dyDescent="0.25"/>
    <row r="1217" outlineLevel="1" x14ac:dyDescent="0.25"/>
    <row r="1218" outlineLevel="1" x14ac:dyDescent="0.25"/>
    <row r="1219" ht="39.6" customHeight="1" outlineLevel="1" x14ac:dyDescent="0.25"/>
    <row r="1220" outlineLevel="1" x14ac:dyDescent="0.25"/>
    <row r="1221" outlineLevel="1" x14ac:dyDescent="0.25"/>
    <row r="1222" outlineLevel="1" x14ac:dyDescent="0.25"/>
    <row r="1223" outlineLevel="1" x14ac:dyDescent="0.25"/>
    <row r="1224" outlineLevel="1" x14ac:dyDescent="0.25"/>
    <row r="1225" outlineLevel="1" x14ac:dyDescent="0.25"/>
    <row r="1226" outlineLevel="1" x14ac:dyDescent="0.25"/>
    <row r="1227" outlineLevel="1" x14ac:dyDescent="0.25"/>
    <row r="1228" outlineLevel="1" x14ac:dyDescent="0.25"/>
    <row r="1229" outlineLevel="1" x14ac:dyDescent="0.25"/>
    <row r="1230" outlineLevel="1" x14ac:dyDescent="0.25"/>
    <row r="1231" outlineLevel="1" x14ac:dyDescent="0.25"/>
    <row r="1232" outlineLevel="1" x14ac:dyDescent="0.25"/>
    <row r="1233" outlineLevel="1" x14ac:dyDescent="0.25"/>
    <row r="1234" outlineLevel="1" x14ac:dyDescent="0.25"/>
    <row r="1235" outlineLevel="1" x14ac:dyDescent="0.25"/>
    <row r="1236" outlineLevel="1" x14ac:dyDescent="0.25"/>
    <row r="1237" outlineLevel="1" x14ac:dyDescent="0.25"/>
    <row r="1238" outlineLevel="1" x14ac:dyDescent="0.25"/>
    <row r="1239" outlineLevel="1" x14ac:dyDescent="0.25"/>
    <row r="1240" outlineLevel="1" x14ac:dyDescent="0.25"/>
    <row r="1241" outlineLevel="1" x14ac:dyDescent="0.25"/>
    <row r="1242" outlineLevel="1" x14ac:dyDescent="0.25"/>
    <row r="1243" outlineLevel="1" x14ac:dyDescent="0.25"/>
    <row r="1244" outlineLevel="1" x14ac:dyDescent="0.25"/>
    <row r="1245" outlineLevel="1" x14ac:dyDescent="0.25"/>
    <row r="1246" outlineLevel="1" x14ac:dyDescent="0.25"/>
    <row r="1247" outlineLevel="1" x14ac:dyDescent="0.25"/>
    <row r="1248" outlineLevel="1" x14ac:dyDescent="0.25"/>
    <row r="1249" outlineLevel="1" x14ac:dyDescent="0.25"/>
    <row r="1250" outlineLevel="1" x14ac:dyDescent="0.25"/>
    <row r="1251" outlineLevel="1" x14ac:dyDescent="0.25"/>
    <row r="1252" outlineLevel="1" x14ac:dyDescent="0.25"/>
    <row r="1253" outlineLevel="1" x14ac:dyDescent="0.25"/>
    <row r="1254" outlineLevel="1" x14ac:dyDescent="0.25"/>
    <row r="1255" outlineLevel="1" x14ac:dyDescent="0.25"/>
    <row r="1256" outlineLevel="1" x14ac:dyDescent="0.25"/>
    <row r="1257" outlineLevel="1" x14ac:dyDescent="0.25"/>
    <row r="1258" outlineLevel="1" x14ac:dyDescent="0.25"/>
    <row r="1259" outlineLevel="1" x14ac:dyDescent="0.25"/>
    <row r="1260" outlineLevel="1" x14ac:dyDescent="0.25"/>
    <row r="1261" outlineLevel="1" x14ac:dyDescent="0.25"/>
    <row r="1262" outlineLevel="1" x14ac:dyDescent="0.25"/>
    <row r="1263" outlineLevel="1" x14ac:dyDescent="0.25"/>
    <row r="1264" outlineLevel="1" x14ac:dyDescent="0.25"/>
    <row r="1265" outlineLevel="1" x14ac:dyDescent="0.25"/>
    <row r="1266" outlineLevel="1" x14ac:dyDescent="0.25"/>
    <row r="1267" outlineLevel="1" x14ac:dyDescent="0.25"/>
    <row r="1268" outlineLevel="1" x14ac:dyDescent="0.25"/>
    <row r="1269" outlineLevel="1" x14ac:dyDescent="0.25"/>
    <row r="1270" outlineLevel="1" x14ac:dyDescent="0.25"/>
    <row r="1271" outlineLevel="1" x14ac:dyDescent="0.25"/>
    <row r="1272" outlineLevel="1" x14ac:dyDescent="0.25"/>
    <row r="1273" outlineLevel="1" x14ac:dyDescent="0.25"/>
    <row r="1274" outlineLevel="1" x14ac:dyDescent="0.25"/>
    <row r="1275" outlineLevel="1" x14ac:dyDescent="0.25"/>
    <row r="1276" outlineLevel="1" x14ac:dyDescent="0.25"/>
    <row r="1277" outlineLevel="1" x14ac:dyDescent="0.25"/>
    <row r="1278" outlineLevel="1" x14ac:dyDescent="0.25"/>
    <row r="1279" outlineLevel="1" x14ac:dyDescent="0.25"/>
    <row r="1280" outlineLevel="1" x14ac:dyDescent="0.25"/>
    <row r="1281" outlineLevel="1" x14ac:dyDescent="0.25"/>
    <row r="1282" outlineLevel="1" x14ac:dyDescent="0.25"/>
    <row r="1283" outlineLevel="1" x14ac:dyDescent="0.25"/>
    <row r="1284" outlineLevel="1" x14ac:dyDescent="0.25"/>
    <row r="1285" outlineLevel="1" x14ac:dyDescent="0.25"/>
    <row r="1286" outlineLevel="1" x14ac:dyDescent="0.25"/>
    <row r="1287" outlineLevel="1" x14ac:dyDescent="0.25"/>
    <row r="1288" outlineLevel="1" x14ac:dyDescent="0.25"/>
    <row r="1289" outlineLevel="1" x14ac:dyDescent="0.25"/>
    <row r="1290" outlineLevel="1" x14ac:dyDescent="0.25"/>
    <row r="1291" outlineLevel="1" x14ac:dyDescent="0.25"/>
    <row r="1292" outlineLevel="1" x14ac:dyDescent="0.25"/>
    <row r="1293" outlineLevel="1" x14ac:dyDescent="0.25"/>
    <row r="1294" outlineLevel="1" x14ac:dyDescent="0.25"/>
    <row r="1295" outlineLevel="1" x14ac:dyDescent="0.25"/>
    <row r="1296" outlineLevel="1" x14ac:dyDescent="0.25"/>
    <row r="1297" outlineLevel="1" x14ac:dyDescent="0.25"/>
    <row r="1298" outlineLevel="1" x14ac:dyDescent="0.25"/>
    <row r="1299" outlineLevel="1" x14ac:dyDescent="0.25"/>
    <row r="1300" outlineLevel="1" x14ac:dyDescent="0.25"/>
    <row r="1301" outlineLevel="1" x14ac:dyDescent="0.25"/>
    <row r="1302" outlineLevel="1" x14ac:dyDescent="0.25"/>
    <row r="1303" outlineLevel="1" x14ac:dyDescent="0.25"/>
    <row r="1304" outlineLevel="1" x14ac:dyDescent="0.25"/>
    <row r="1305" outlineLevel="1" x14ac:dyDescent="0.25"/>
    <row r="1306" outlineLevel="1" x14ac:dyDescent="0.25"/>
    <row r="1307" outlineLevel="1" x14ac:dyDescent="0.25"/>
    <row r="1308" outlineLevel="1" x14ac:dyDescent="0.25"/>
    <row r="1309" outlineLevel="1" x14ac:dyDescent="0.25"/>
    <row r="1310" outlineLevel="1" x14ac:dyDescent="0.25"/>
    <row r="1311" outlineLevel="1" x14ac:dyDescent="0.25"/>
    <row r="1312" outlineLevel="1" x14ac:dyDescent="0.25"/>
    <row r="1313" outlineLevel="1" x14ac:dyDescent="0.25"/>
    <row r="1314" outlineLevel="1" x14ac:dyDescent="0.25"/>
    <row r="1315" outlineLevel="1" x14ac:dyDescent="0.25"/>
    <row r="1316" outlineLevel="1" x14ac:dyDescent="0.25"/>
    <row r="1317" outlineLevel="1" x14ac:dyDescent="0.25"/>
    <row r="1318" outlineLevel="1" x14ac:dyDescent="0.25"/>
    <row r="1319" outlineLevel="1" x14ac:dyDescent="0.25"/>
    <row r="1320" outlineLevel="1" x14ac:dyDescent="0.25"/>
    <row r="1321" outlineLevel="1" x14ac:dyDescent="0.25"/>
    <row r="1322" outlineLevel="1" x14ac:dyDescent="0.25"/>
    <row r="1323" outlineLevel="1" x14ac:dyDescent="0.25"/>
    <row r="1324" outlineLevel="1" x14ac:dyDescent="0.25"/>
    <row r="1325" outlineLevel="1" x14ac:dyDescent="0.25"/>
    <row r="1326" outlineLevel="1" x14ac:dyDescent="0.25"/>
    <row r="1327" outlineLevel="1" x14ac:dyDescent="0.25"/>
    <row r="1328" outlineLevel="1" x14ac:dyDescent="0.25"/>
    <row r="1329" outlineLevel="1" x14ac:dyDescent="0.25"/>
    <row r="1330" outlineLevel="1" x14ac:dyDescent="0.25"/>
    <row r="1331" outlineLevel="1" x14ac:dyDescent="0.25"/>
    <row r="1332" outlineLevel="1" x14ac:dyDescent="0.25"/>
    <row r="1333" outlineLevel="1" x14ac:dyDescent="0.25"/>
    <row r="1334" outlineLevel="1" x14ac:dyDescent="0.25"/>
    <row r="1335" outlineLevel="1" x14ac:dyDescent="0.25"/>
    <row r="1336" outlineLevel="1" x14ac:dyDescent="0.25"/>
    <row r="1337" outlineLevel="1" x14ac:dyDescent="0.25"/>
    <row r="1338" outlineLevel="1" x14ac:dyDescent="0.25"/>
    <row r="1339" outlineLevel="1" x14ac:dyDescent="0.25"/>
    <row r="1340" outlineLevel="1" x14ac:dyDescent="0.25"/>
    <row r="1341" outlineLevel="1" x14ac:dyDescent="0.25"/>
    <row r="1342" outlineLevel="1" x14ac:dyDescent="0.25"/>
    <row r="1343" outlineLevel="1" x14ac:dyDescent="0.25"/>
    <row r="1344" outlineLevel="1" x14ac:dyDescent="0.25"/>
    <row r="1345" outlineLevel="1" x14ac:dyDescent="0.25"/>
    <row r="1346" outlineLevel="1" x14ac:dyDescent="0.25"/>
    <row r="1347" outlineLevel="1" x14ac:dyDescent="0.25"/>
    <row r="1348" outlineLevel="1" x14ac:dyDescent="0.25"/>
    <row r="1349" outlineLevel="1" x14ac:dyDescent="0.25"/>
    <row r="1350" outlineLevel="1" x14ac:dyDescent="0.25"/>
    <row r="1351" outlineLevel="1" x14ac:dyDescent="0.25"/>
    <row r="1352" outlineLevel="1" x14ac:dyDescent="0.25"/>
    <row r="1353" outlineLevel="1" x14ac:dyDescent="0.25"/>
    <row r="1354" outlineLevel="1" x14ac:dyDescent="0.25"/>
    <row r="1355" outlineLevel="1" x14ac:dyDescent="0.25"/>
    <row r="1356" outlineLevel="1" x14ac:dyDescent="0.25"/>
    <row r="1357" outlineLevel="1" x14ac:dyDescent="0.25"/>
    <row r="1358" outlineLevel="1" x14ac:dyDescent="0.25"/>
    <row r="1359" outlineLevel="1" x14ac:dyDescent="0.25"/>
    <row r="1360" outlineLevel="1" x14ac:dyDescent="0.25"/>
    <row r="1361" outlineLevel="1" x14ac:dyDescent="0.25"/>
    <row r="1362" outlineLevel="1" x14ac:dyDescent="0.25"/>
    <row r="1363" outlineLevel="1" x14ac:dyDescent="0.25"/>
    <row r="1364" outlineLevel="1" x14ac:dyDescent="0.25"/>
    <row r="1365" outlineLevel="1" x14ac:dyDescent="0.25"/>
    <row r="1366" outlineLevel="1" x14ac:dyDescent="0.25"/>
    <row r="1367" outlineLevel="1" x14ac:dyDescent="0.25"/>
    <row r="1368" outlineLevel="1" x14ac:dyDescent="0.25"/>
    <row r="1369" outlineLevel="1" x14ac:dyDescent="0.25"/>
    <row r="1370" outlineLevel="1" x14ac:dyDescent="0.25"/>
    <row r="1371" outlineLevel="1" x14ac:dyDescent="0.25"/>
    <row r="1372" outlineLevel="1" x14ac:dyDescent="0.25"/>
    <row r="1373" outlineLevel="1" x14ac:dyDescent="0.25"/>
    <row r="1374" outlineLevel="1" x14ac:dyDescent="0.25"/>
    <row r="1375" outlineLevel="1" x14ac:dyDescent="0.25"/>
    <row r="1376" outlineLevel="1" x14ac:dyDescent="0.25"/>
    <row r="1377" outlineLevel="1" x14ac:dyDescent="0.25"/>
    <row r="1378" outlineLevel="1" x14ac:dyDescent="0.25"/>
    <row r="1379" outlineLevel="1" x14ac:dyDescent="0.25"/>
    <row r="1380" outlineLevel="1" x14ac:dyDescent="0.25"/>
    <row r="1381" outlineLevel="1" x14ac:dyDescent="0.25"/>
    <row r="1382" outlineLevel="1" x14ac:dyDescent="0.25"/>
    <row r="1383" outlineLevel="1" x14ac:dyDescent="0.25"/>
    <row r="1384" outlineLevel="1" x14ac:dyDescent="0.25"/>
    <row r="1385" outlineLevel="1" x14ac:dyDescent="0.25"/>
    <row r="1386" outlineLevel="1" x14ac:dyDescent="0.25"/>
    <row r="1387" outlineLevel="1" x14ac:dyDescent="0.25"/>
    <row r="1388" outlineLevel="1" x14ac:dyDescent="0.25"/>
    <row r="1389" outlineLevel="1" x14ac:dyDescent="0.25"/>
    <row r="1390" ht="38.25" customHeight="1" x14ac:dyDescent="0.25"/>
    <row r="1391" ht="33" customHeight="1" x14ac:dyDescent="0.25"/>
    <row r="1400" spans="1:1" x14ac:dyDescent="0.25">
      <c r="A1400" s="78" t="s">
        <v>461</v>
      </c>
    </row>
    <row r="1401" spans="1:1" x14ac:dyDescent="0.25">
      <c r="A1401" s="77">
        <v>2018</v>
      </c>
    </row>
    <row r="1402" spans="1:1" x14ac:dyDescent="0.25">
      <c r="A1402" s="78" t="s">
        <v>462</v>
      </c>
    </row>
    <row r="1407" spans="1:1" x14ac:dyDescent="0.25">
      <c r="A1407" s="78" t="s">
        <v>461</v>
      </c>
    </row>
    <row r="1408" spans="1:1" x14ac:dyDescent="0.25">
      <c r="A1408" s="77">
        <v>2018</v>
      </c>
    </row>
    <row r="1409" spans="1:1" x14ac:dyDescent="0.25">
      <c r="A1409" s="78" t="s">
        <v>462</v>
      </c>
    </row>
    <row r="1412" spans="1:1" ht="20.25" customHeight="1" x14ac:dyDescent="0.25"/>
    <row r="1419" spans="1:1" ht="91.5" customHeight="1" x14ac:dyDescent="0.25"/>
    <row r="1420" spans="1:1" ht="12.75" customHeight="1" x14ac:dyDescent="0.25"/>
    <row r="1421" spans="1:1" ht="12.75" customHeight="1" x14ac:dyDescent="0.25"/>
    <row r="1422" spans="1:1" ht="12.75" customHeight="1" x14ac:dyDescent="0.25"/>
    <row r="1423" spans="1:1" ht="12.75" customHeight="1" x14ac:dyDescent="0.25"/>
    <row r="1424" spans="1:1" ht="12.75" customHeight="1" x14ac:dyDescent="0.25"/>
    <row r="1425" ht="12.75" customHeight="1" x14ac:dyDescent="0.25"/>
    <row r="1435" ht="20.25" customHeight="1" x14ac:dyDescent="0.25"/>
    <row r="1449" outlineLevel="1" x14ac:dyDescent="0.25"/>
    <row r="1450" outlineLevel="1" x14ac:dyDescent="0.25"/>
    <row r="1451" ht="45" customHeight="1" outlineLevel="1" x14ac:dyDescent="0.25"/>
    <row r="1452" outlineLevel="1" x14ac:dyDescent="0.25"/>
    <row r="1453" outlineLevel="1" x14ac:dyDescent="0.25"/>
    <row r="1454" outlineLevel="1" x14ac:dyDescent="0.25"/>
    <row r="1455" outlineLevel="1" x14ac:dyDescent="0.25"/>
    <row r="1456" outlineLevel="1" x14ac:dyDescent="0.25"/>
    <row r="1457" outlineLevel="1" x14ac:dyDescent="0.25"/>
    <row r="1458" outlineLevel="1" x14ac:dyDescent="0.25"/>
    <row r="1459" outlineLevel="1" x14ac:dyDescent="0.25"/>
    <row r="1460" outlineLevel="1" x14ac:dyDescent="0.25"/>
    <row r="1461" outlineLevel="1" x14ac:dyDescent="0.25"/>
    <row r="1462" outlineLevel="1" x14ac:dyDescent="0.25"/>
    <row r="1463" outlineLevel="1" x14ac:dyDescent="0.25"/>
    <row r="1464" outlineLevel="1" x14ac:dyDescent="0.25"/>
    <row r="1465" outlineLevel="1" x14ac:dyDescent="0.25"/>
    <row r="1466" outlineLevel="1" x14ac:dyDescent="0.25"/>
    <row r="1467" outlineLevel="1" x14ac:dyDescent="0.25"/>
    <row r="1468" outlineLevel="1" x14ac:dyDescent="0.25"/>
    <row r="1469" outlineLevel="1" x14ac:dyDescent="0.25"/>
    <row r="1470" outlineLevel="1" x14ac:dyDescent="0.25"/>
    <row r="1471" outlineLevel="1" x14ac:dyDescent="0.25"/>
    <row r="1472" outlineLevel="1" x14ac:dyDescent="0.25"/>
    <row r="1473" outlineLevel="1" x14ac:dyDescent="0.25"/>
    <row r="1474" outlineLevel="1" x14ac:dyDescent="0.25"/>
    <row r="1475" outlineLevel="1" x14ac:dyDescent="0.25"/>
    <row r="1476" outlineLevel="1" x14ac:dyDescent="0.25"/>
    <row r="1477" outlineLevel="1" x14ac:dyDescent="0.25"/>
    <row r="1478" outlineLevel="1" x14ac:dyDescent="0.25"/>
    <row r="1479" outlineLevel="1" x14ac:dyDescent="0.25"/>
    <row r="1480" outlineLevel="1" x14ac:dyDescent="0.25"/>
    <row r="1481" outlineLevel="1" x14ac:dyDescent="0.25"/>
    <row r="1482" outlineLevel="1" x14ac:dyDescent="0.25"/>
    <row r="1483" outlineLevel="1" x14ac:dyDescent="0.25"/>
    <row r="1484" outlineLevel="1" x14ac:dyDescent="0.25"/>
    <row r="1485" outlineLevel="1" x14ac:dyDescent="0.25"/>
    <row r="1486" outlineLevel="1" x14ac:dyDescent="0.25"/>
    <row r="1487" outlineLevel="1" x14ac:dyDescent="0.25"/>
    <row r="1488" outlineLevel="1" x14ac:dyDescent="0.25"/>
    <row r="1489" outlineLevel="1" x14ac:dyDescent="0.25"/>
    <row r="1490" outlineLevel="1" x14ac:dyDescent="0.25"/>
    <row r="1491" outlineLevel="1" x14ac:dyDescent="0.25"/>
    <row r="1492" outlineLevel="1" x14ac:dyDescent="0.25"/>
    <row r="1493" outlineLevel="1" x14ac:dyDescent="0.25"/>
    <row r="1494" outlineLevel="1" x14ac:dyDescent="0.25"/>
    <row r="1495" outlineLevel="1" x14ac:dyDescent="0.25"/>
    <row r="1496" outlineLevel="1" x14ac:dyDescent="0.25"/>
    <row r="1497" outlineLevel="1" x14ac:dyDescent="0.25"/>
    <row r="1498" outlineLevel="1" x14ac:dyDescent="0.25"/>
    <row r="1499" outlineLevel="1" x14ac:dyDescent="0.25"/>
    <row r="1500" outlineLevel="1" x14ac:dyDescent="0.25"/>
    <row r="1501" outlineLevel="1" x14ac:dyDescent="0.25"/>
    <row r="1502" outlineLevel="1" x14ac:dyDescent="0.25"/>
    <row r="1503" outlineLevel="1" x14ac:dyDescent="0.25"/>
    <row r="1504" outlineLevel="1" x14ac:dyDescent="0.25"/>
    <row r="1505" outlineLevel="1" x14ac:dyDescent="0.25"/>
    <row r="1506" outlineLevel="1" x14ac:dyDescent="0.25"/>
    <row r="1507" outlineLevel="1" x14ac:dyDescent="0.25"/>
    <row r="1508" outlineLevel="1" x14ac:dyDescent="0.25"/>
    <row r="1509" outlineLevel="1" x14ac:dyDescent="0.25"/>
    <row r="1510" outlineLevel="1" x14ac:dyDescent="0.25"/>
    <row r="1511" outlineLevel="1" x14ac:dyDescent="0.25"/>
    <row r="1512" outlineLevel="1" x14ac:dyDescent="0.25"/>
    <row r="1513" outlineLevel="1" x14ac:dyDescent="0.25"/>
    <row r="1514" outlineLevel="1" x14ac:dyDescent="0.25"/>
    <row r="1515" outlineLevel="1" x14ac:dyDescent="0.25"/>
    <row r="1516" outlineLevel="1" x14ac:dyDescent="0.25"/>
    <row r="1517" outlineLevel="1" x14ac:dyDescent="0.25"/>
    <row r="1518" outlineLevel="1" x14ac:dyDescent="0.25"/>
    <row r="1519" outlineLevel="1" x14ac:dyDescent="0.25"/>
    <row r="1520" outlineLevel="1" x14ac:dyDescent="0.25"/>
    <row r="1521" outlineLevel="1" x14ac:dyDescent="0.25"/>
    <row r="1522" outlineLevel="1" x14ac:dyDescent="0.25"/>
    <row r="1523" outlineLevel="1" x14ac:dyDescent="0.25"/>
    <row r="1524" outlineLevel="1" x14ac:dyDescent="0.25"/>
    <row r="1525" outlineLevel="1" x14ac:dyDescent="0.25"/>
    <row r="1526" outlineLevel="1" x14ac:dyDescent="0.25"/>
    <row r="1527" outlineLevel="1" x14ac:dyDescent="0.25"/>
    <row r="1528" outlineLevel="1" x14ac:dyDescent="0.25"/>
    <row r="1529" outlineLevel="1" x14ac:dyDescent="0.25"/>
    <row r="1530" outlineLevel="1" x14ac:dyDescent="0.25"/>
    <row r="1531" outlineLevel="1" x14ac:dyDescent="0.25"/>
    <row r="1532" outlineLevel="1" x14ac:dyDescent="0.25"/>
    <row r="1533" outlineLevel="1" x14ac:dyDescent="0.25"/>
    <row r="1534" outlineLevel="1" x14ac:dyDescent="0.25"/>
    <row r="1535" outlineLevel="1" x14ac:dyDescent="0.25"/>
    <row r="1536" outlineLevel="1" x14ac:dyDescent="0.25"/>
    <row r="1537" outlineLevel="1" x14ac:dyDescent="0.25"/>
    <row r="1538" outlineLevel="1" x14ac:dyDescent="0.25"/>
    <row r="1539" outlineLevel="1" x14ac:dyDescent="0.25"/>
    <row r="1540" outlineLevel="1" x14ac:dyDescent="0.25"/>
    <row r="1541" outlineLevel="1" x14ac:dyDescent="0.25"/>
    <row r="1542" outlineLevel="1" x14ac:dyDescent="0.25"/>
    <row r="1543" outlineLevel="1" x14ac:dyDescent="0.25"/>
    <row r="1544" outlineLevel="1" x14ac:dyDescent="0.25"/>
    <row r="1545" outlineLevel="1" x14ac:dyDescent="0.25"/>
    <row r="1546" outlineLevel="1" x14ac:dyDescent="0.25"/>
    <row r="1547" outlineLevel="1" x14ac:dyDescent="0.25"/>
    <row r="1548" outlineLevel="1" x14ac:dyDescent="0.25"/>
    <row r="1549" outlineLevel="1" x14ac:dyDescent="0.25"/>
    <row r="1550" outlineLevel="1" x14ac:dyDescent="0.25"/>
    <row r="1551" outlineLevel="1" x14ac:dyDescent="0.25"/>
    <row r="1552" outlineLevel="1" x14ac:dyDescent="0.25"/>
    <row r="1553" spans="1:1" outlineLevel="1" x14ac:dyDescent="0.25"/>
    <row r="1554" spans="1:1" outlineLevel="1" x14ac:dyDescent="0.25"/>
    <row r="1555" spans="1:1" outlineLevel="1" x14ac:dyDescent="0.25"/>
    <row r="1556" spans="1:1" ht="38.25" customHeight="1" x14ac:dyDescent="0.25"/>
    <row r="1557" spans="1:1" ht="33" customHeight="1" x14ac:dyDescent="0.25"/>
    <row r="1562" spans="1:1" x14ac:dyDescent="0.25">
      <c r="A1562" s="78" t="s">
        <v>461</v>
      </c>
    </row>
    <row r="1563" spans="1:1" x14ac:dyDescent="0.25">
      <c r="A1563" s="77">
        <v>2018</v>
      </c>
    </row>
    <row r="1564" spans="1:1" x14ac:dyDescent="0.25">
      <c r="A1564" s="78" t="s">
        <v>462</v>
      </c>
    </row>
    <row r="1575" ht="20.25" customHeight="1" x14ac:dyDescent="0.25"/>
    <row r="1582" ht="91.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sheetData>
  <sheetProtection algorithmName="SHA-512" hashValue="9FREVqGcFbgJbYt26R08XkslF7xSOh2McvPrCTHXs1XYUKyTs3Lh8IaBC/+NWOFys8RuacrcvDFyzH+HufRnXA==" saltValue="TPbwPbjc/IpmJ8DLU4fLFQ==" spinCount="100000" sheet="1"/>
  <autoFilter ref="A3:B3" xr:uid="{00000000-0009-0000-0000-000017000000}"/>
  <mergeCells count="1">
    <mergeCell ref="A1:D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B377-77AB-41BD-B527-F69B7CB144E8}">
  <sheetPr>
    <tabColor theme="9" tint="0.59999389629810485"/>
    <pageSetUpPr fitToPage="1"/>
  </sheetPr>
  <dimension ref="A1:F73"/>
  <sheetViews>
    <sheetView showGridLines="0" zoomScale="85" zoomScaleNormal="85" workbookViewId="0">
      <selection activeCell="A5" sqref="A5:F8"/>
    </sheetView>
  </sheetViews>
  <sheetFormatPr baseColWidth="10" defaultRowHeight="13.2" x14ac:dyDescent="0.25"/>
  <cols>
    <col min="1" max="6" width="16.21875" customWidth="1"/>
  </cols>
  <sheetData>
    <row r="1" spans="1:6" ht="122.25" customHeight="1" thickBot="1" x14ac:dyDescent="0.3">
      <c r="A1" s="2288" t="s">
        <v>1026</v>
      </c>
      <c r="B1" s="2289"/>
      <c r="C1" s="2289"/>
      <c r="D1" s="2289"/>
      <c r="E1" s="2289"/>
      <c r="F1" s="2290"/>
    </row>
    <row r="3" spans="1:6" ht="13.8" thickBot="1" x14ac:dyDescent="0.3"/>
    <row r="4" spans="1:6" ht="72" customHeight="1" thickBot="1" x14ac:dyDescent="0.3">
      <c r="A4" s="2301" t="s">
        <v>990</v>
      </c>
      <c r="B4" s="2302"/>
      <c r="C4" s="2302"/>
      <c r="D4" s="2302"/>
      <c r="E4" s="2302"/>
      <c r="F4" s="2303"/>
    </row>
    <row r="5" spans="1:6" ht="46.5" customHeight="1" x14ac:dyDescent="0.25">
      <c r="A5" s="2279" t="s">
        <v>1004</v>
      </c>
      <c r="B5" s="2280"/>
      <c r="C5" s="2280"/>
      <c r="D5" s="2280"/>
      <c r="E5" s="2280"/>
      <c r="F5" s="2281"/>
    </row>
    <row r="6" spans="1:6" ht="46.5" customHeight="1" x14ac:dyDescent="0.25">
      <c r="A6" s="2282"/>
      <c r="B6" s="2283"/>
      <c r="C6" s="2283"/>
      <c r="D6" s="2283"/>
      <c r="E6" s="2283"/>
      <c r="F6" s="2284"/>
    </row>
    <row r="7" spans="1:6" ht="46.5" customHeight="1" x14ac:dyDescent="0.25">
      <c r="A7" s="2282"/>
      <c r="B7" s="2283"/>
      <c r="C7" s="2283"/>
      <c r="D7" s="2283"/>
      <c r="E7" s="2283"/>
      <c r="F7" s="2284"/>
    </row>
    <row r="8" spans="1:6" ht="46.5" customHeight="1" thickBot="1" x14ac:dyDescent="0.3">
      <c r="A8" s="2285"/>
      <c r="B8" s="2286"/>
      <c r="C8" s="2286"/>
      <c r="D8" s="2286"/>
      <c r="E8" s="2286"/>
      <c r="F8" s="2287"/>
    </row>
    <row r="9" spans="1:6" x14ac:dyDescent="0.25">
      <c r="A9" s="77"/>
      <c r="B9" s="77"/>
      <c r="C9" s="77"/>
      <c r="D9" s="77"/>
      <c r="E9" s="77"/>
      <c r="F9" s="77"/>
    </row>
    <row r="10" spans="1:6" ht="24.75" customHeight="1" x14ac:dyDescent="0.25">
      <c r="A10" s="2291" t="s">
        <v>711</v>
      </c>
      <c r="B10" s="2292"/>
      <c r="C10" s="2293"/>
      <c r="D10" s="2291" t="s">
        <v>986</v>
      </c>
      <c r="E10" s="2292"/>
      <c r="F10" s="2293"/>
    </row>
    <row r="11" spans="1:6" ht="27.75" customHeight="1" x14ac:dyDescent="0.25">
      <c r="A11" s="2294" t="str">
        <f>'SITE 1'!B4</f>
        <v>ASSOCIATION</v>
      </c>
      <c r="B11" s="2295"/>
      <c r="C11" s="2296"/>
      <c r="D11" s="2297"/>
      <c r="E11" s="2297"/>
      <c r="F11" s="2297"/>
    </row>
    <row r="12" spans="1:6" ht="23.55" customHeight="1" x14ac:dyDescent="0.25">
      <c r="A12" s="77"/>
      <c r="B12" s="77"/>
      <c r="C12" s="77"/>
      <c r="D12" s="2009"/>
      <c r="E12" s="2009"/>
      <c r="F12" s="2009"/>
    </row>
    <row r="13" spans="1:6" ht="23.55" customHeight="1" x14ac:dyDescent="0.25">
      <c r="A13" s="77"/>
      <c r="B13" s="77"/>
      <c r="C13" s="77"/>
      <c r="D13" s="77"/>
      <c r="E13" s="77"/>
      <c r="F13" s="77"/>
    </row>
    <row r="14" spans="1:6" ht="64.5" customHeight="1" x14ac:dyDescent="0.25">
      <c r="A14" s="77"/>
      <c r="B14" s="1980"/>
      <c r="C14" s="2010" t="s">
        <v>993</v>
      </c>
      <c r="D14" s="1982" t="s">
        <v>1003</v>
      </c>
      <c r="E14" s="1982" t="s">
        <v>1002</v>
      </c>
      <c r="F14" s="2011"/>
    </row>
    <row r="15" spans="1:6" ht="23.55" customHeight="1" x14ac:dyDescent="0.25">
      <c r="A15" s="77"/>
      <c r="B15" s="1983" t="s">
        <v>966</v>
      </c>
      <c r="C15" s="2156">
        <f>('Accueils 12-17 ans'!K23+'Accueils 12-17 ans'!K24)/'Accueils 12-17 ans'!W4+'Accueils 12-17 ans'!K40/'Accueils 12-17 ans'!W4</f>
        <v>0</v>
      </c>
      <c r="D15" s="2012">
        <f t="shared" ref="D15:D22" si="0">IFERROR($D$11/$C$23*C15,0)</f>
        <v>0</v>
      </c>
      <c r="E15" s="2012">
        <f>'Accueils 12-17 ans'!N111</f>
        <v>0</v>
      </c>
      <c r="F15" s="2011"/>
    </row>
    <row r="16" spans="1:6" ht="23.55" customHeight="1" x14ac:dyDescent="0.25">
      <c r="A16" s="77"/>
      <c r="B16" s="1983" t="s">
        <v>969</v>
      </c>
      <c r="C16" s="2156">
        <f>Séjours!J21/Séjours!W4</f>
        <v>0</v>
      </c>
      <c r="D16" s="2012">
        <f t="shared" si="0"/>
        <v>0</v>
      </c>
      <c r="E16" s="2012">
        <f>Séjours!N95</f>
        <v>0</v>
      </c>
      <c r="F16" s="2011"/>
    </row>
    <row r="17" spans="1:6" ht="26.4" x14ac:dyDescent="0.25">
      <c r="A17" s="77"/>
      <c r="B17" s="1989" t="s">
        <v>970</v>
      </c>
      <c r="C17" s="2151">
        <f>ANALYSE!P117</f>
        <v>0</v>
      </c>
      <c r="D17" s="2013">
        <f t="shared" si="0"/>
        <v>0</v>
      </c>
      <c r="E17" s="2013">
        <f>'SITE 15'!N82</f>
        <v>0</v>
      </c>
      <c r="F17" s="2014"/>
    </row>
    <row r="18" spans="1:6" ht="26.4" x14ac:dyDescent="0.25">
      <c r="A18" s="77"/>
      <c r="B18" s="2015" t="s">
        <v>971</v>
      </c>
      <c r="C18" s="2158">
        <f>ANALYSE!P1678</f>
        <v>0</v>
      </c>
      <c r="D18" s="2016">
        <f t="shared" si="0"/>
        <v>0</v>
      </c>
      <c r="E18" s="2016">
        <f>'SITE 15'!N936</f>
        <v>0</v>
      </c>
      <c r="F18" s="2009"/>
    </row>
    <row r="19" spans="1:6" ht="26.4" x14ac:dyDescent="0.25">
      <c r="A19" s="77"/>
      <c r="B19" s="1993" t="s">
        <v>976</v>
      </c>
      <c r="C19" s="2152">
        <f>ANALYSE!O1281</f>
        <v>0</v>
      </c>
      <c r="D19" s="1996">
        <f t="shared" si="0"/>
        <v>0</v>
      </c>
      <c r="E19" s="1996">
        <f>'SITE 15'!N693</f>
        <v>0</v>
      </c>
      <c r="F19" s="2009"/>
    </row>
    <row r="20" spans="1:6" ht="26.4" x14ac:dyDescent="0.25">
      <c r="A20" s="77"/>
      <c r="B20" s="1997" t="s">
        <v>977</v>
      </c>
      <c r="C20" s="2157">
        <f>ANALYSE!O1515</f>
        <v>0</v>
      </c>
      <c r="D20" s="2000">
        <f t="shared" si="0"/>
        <v>0</v>
      </c>
      <c r="E20" s="2000">
        <f>'SITE 15'!N814</f>
        <v>0</v>
      </c>
      <c r="F20" s="2009"/>
    </row>
    <row r="21" spans="1:6" ht="26.4" x14ac:dyDescent="0.25">
      <c r="A21" s="77"/>
      <c r="B21" s="2001" t="s">
        <v>978</v>
      </c>
      <c r="C21" s="2153">
        <f>ANALYSE!N757</f>
        <v>0</v>
      </c>
      <c r="D21" s="2004">
        <f t="shared" si="0"/>
        <v>0</v>
      </c>
      <c r="E21" s="2004">
        <f>'SITE 15'!N443</f>
        <v>0</v>
      </c>
      <c r="F21" s="2009"/>
    </row>
    <row r="22" spans="1:6" ht="26.4" x14ac:dyDescent="0.25">
      <c r="A22" s="77"/>
      <c r="B22" s="2005" t="s">
        <v>979</v>
      </c>
      <c r="C22" s="2154">
        <f>ANALYSE!N1082</f>
        <v>0</v>
      </c>
      <c r="D22" s="2008">
        <f t="shared" si="0"/>
        <v>0</v>
      </c>
      <c r="E22" s="2008">
        <f>'SITE 15'!N574</f>
        <v>0</v>
      </c>
      <c r="F22" s="2009"/>
    </row>
    <row r="23" spans="1:6" ht="22.5" customHeight="1" x14ac:dyDescent="0.25">
      <c r="A23" s="77"/>
      <c r="B23" s="2017" t="s">
        <v>14</v>
      </c>
      <c r="C23" s="2155">
        <f>SUM(C15:C22)</f>
        <v>0</v>
      </c>
      <c r="D23" s="2018">
        <f>SUM(D15:D22)</f>
        <v>0</v>
      </c>
      <c r="E23" s="2018">
        <f>SUM(E15:E22)</f>
        <v>0</v>
      </c>
      <c r="F23" s="2019"/>
    </row>
    <row r="24" spans="1:6" s="1972" customFormat="1" x14ac:dyDescent="0.25">
      <c r="A24" s="2030"/>
      <c r="B24" s="2031"/>
      <c r="C24" s="2030"/>
      <c r="D24" s="2030"/>
      <c r="E24" s="2030"/>
      <c r="F24" s="2030"/>
    </row>
    <row r="25" spans="1:6" s="1972" customFormat="1" x14ac:dyDescent="0.25">
      <c r="A25" s="2030"/>
      <c r="B25" s="2031"/>
      <c r="C25" s="2030"/>
      <c r="D25" s="2030"/>
      <c r="E25" s="2030"/>
      <c r="F25" s="2030"/>
    </row>
    <row r="26" spans="1:6" hidden="1" x14ac:dyDescent="0.25">
      <c r="A26" s="2020"/>
      <c r="B26" s="2020"/>
      <c r="C26" s="2020"/>
      <c r="D26" s="2020"/>
      <c r="E26" s="2020"/>
      <c r="F26" s="2020"/>
    </row>
    <row r="27" spans="1:6" ht="78" hidden="1" customHeight="1" thickBot="1" x14ac:dyDescent="0.3">
      <c r="A27" s="2298" t="s">
        <v>989</v>
      </c>
      <c r="B27" s="2299"/>
      <c r="C27" s="2299"/>
      <c r="D27" s="2299"/>
      <c r="E27" s="2299"/>
      <c r="F27" s="2300"/>
    </row>
    <row r="28" spans="1:6" ht="55.5" hidden="1" customHeight="1" x14ac:dyDescent="0.25">
      <c r="A28" s="2279" t="s">
        <v>994</v>
      </c>
      <c r="B28" s="2280"/>
      <c r="C28" s="2280"/>
      <c r="D28" s="2280"/>
      <c r="E28" s="2280"/>
      <c r="F28" s="2281"/>
    </row>
    <row r="29" spans="1:6" ht="55.5" hidden="1" customHeight="1" x14ac:dyDescent="0.25">
      <c r="A29" s="2282"/>
      <c r="B29" s="2283"/>
      <c r="C29" s="2283"/>
      <c r="D29" s="2283"/>
      <c r="E29" s="2283"/>
      <c r="F29" s="2284"/>
    </row>
    <row r="30" spans="1:6" ht="55.5" hidden="1" customHeight="1" x14ac:dyDescent="0.25">
      <c r="A30" s="2282"/>
      <c r="B30" s="2283"/>
      <c r="C30" s="2283"/>
      <c r="D30" s="2283"/>
      <c r="E30" s="2283"/>
      <c r="F30" s="2284"/>
    </row>
    <row r="31" spans="1:6" ht="55.5" hidden="1" customHeight="1" thickBot="1" x14ac:dyDescent="0.3">
      <c r="A31" s="2285"/>
      <c r="B31" s="2286"/>
      <c r="C31" s="2286"/>
      <c r="D31" s="2286"/>
      <c r="E31" s="2286"/>
      <c r="F31" s="2287"/>
    </row>
    <row r="32" spans="1:6" ht="23.25" hidden="1" customHeight="1" x14ac:dyDescent="0.25">
      <c r="A32" s="77"/>
      <c r="B32" s="77"/>
      <c r="C32" s="77"/>
      <c r="D32" s="77"/>
      <c r="E32" s="77"/>
      <c r="F32" s="77"/>
    </row>
    <row r="33" spans="1:6" hidden="1" x14ac:dyDescent="0.25">
      <c r="A33" s="77"/>
      <c r="B33" s="77"/>
      <c r="C33" s="2035" t="s">
        <v>992</v>
      </c>
      <c r="D33" s="77"/>
      <c r="E33" s="77"/>
      <c r="F33" s="77"/>
    </row>
    <row r="34" spans="1:6" ht="22.8" hidden="1" x14ac:dyDescent="0.25">
      <c r="A34" s="77"/>
      <c r="B34" s="2021" t="s">
        <v>980</v>
      </c>
      <c r="C34" s="2022" t="s">
        <v>981</v>
      </c>
      <c r="D34" s="2022" t="s">
        <v>554</v>
      </c>
      <c r="E34" s="2023" t="s">
        <v>982</v>
      </c>
      <c r="F34" s="2022" t="s">
        <v>983</v>
      </c>
    </row>
    <row r="35" spans="1:6" ht="38.25" hidden="1" customHeight="1" x14ac:dyDescent="0.25">
      <c r="A35" s="2001" t="s">
        <v>984</v>
      </c>
      <c r="B35" s="2032"/>
      <c r="C35" s="2024" t="s">
        <v>536</v>
      </c>
      <c r="D35" s="2024" t="e">
        <f>C35-B35</f>
        <v>#VALUE!</v>
      </c>
      <c r="E35" s="2025">
        <v>0.46</v>
      </c>
      <c r="F35" s="2026" t="e">
        <f>D35*E35</f>
        <v>#VALUE!</v>
      </c>
    </row>
    <row r="36" spans="1:6" ht="38.25" hidden="1" customHeight="1" x14ac:dyDescent="0.25">
      <c r="A36" s="2005" t="s">
        <v>985</v>
      </c>
      <c r="B36" s="2032"/>
      <c r="C36" s="2027" t="s">
        <v>536</v>
      </c>
      <c r="D36" s="2027" t="e">
        <f>C36-B36</f>
        <v>#VALUE!</v>
      </c>
      <c r="E36" s="2028">
        <v>0.46</v>
      </c>
      <c r="F36" s="2029" t="e">
        <f>D36*E36</f>
        <v>#VALUE!</v>
      </c>
    </row>
    <row r="37" spans="1:6" ht="19.5" hidden="1" customHeight="1" x14ac:dyDescent="0.25"/>
    <row r="38" spans="1:6" ht="19.5" hidden="1" customHeight="1" x14ac:dyDescent="0.25"/>
    <row r="39" spans="1:6" ht="19.5" hidden="1" customHeight="1" thickBot="1" x14ac:dyDescent="0.3"/>
    <row r="40" spans="1:6" ht="47.25" hidden="1" customHeight="1" thickBot="1" x14ac:dyDescent="0.3">
      <c r="A40" s="2298" t="s">
        <v>995</v>
      </c>
      <c r="B40" s="2299"/>
      <c r="C40" s="2299"/>
      <c r="D40" s="2299"/>
      <c r="E40" s="2299"/>
      <c r="F40" s="2300"/>
    </row>
    <row r="41" spans="1:6" ht="48.75" hidden="1" customHeight="1" x14ac:dyDescent="0.25">
      <c r="A41" s="2279" t="s">
        <v>996</v>
      </c>
      <c r="B41" s="2280"/>
      <c r="C41" s="2280"/>
      <c r="D41" s="2280"/>
      <c r="E41" s="2280"/>
      <c r="F41" s="2281"/>
    </row>
    <row r="42" spans="1:6" ht="48.75" hidden="1" customHeight="1" x14ac:dyDescent="0.25">
      <c r="A42" s="2282"/>
      <c r="B42" s="2283"/>
      <c r="C42" s="2283"/>
      <c r="D42" s="2283"/>
      <c r="E42" s="2283"/>
      <c r="F42" s="2284"/>
    </row>
    <row r="43" spans="1:6" ht="48.75" hidden="1" customHeight="1" x14ac:dyDescent="0.25">
      <c r="A43" s="2282"/>
      <c r="B43" s="2283"/>
      <c r="C43" s="2283"/>
      <c r="D43" s="2283"/>
      <c r="E43" s="2283"/>
      <c r="F43" s="2284"/>
    </row>
    <row r="44" spans="1:6" ht="48.75" hidden="1" customHeight="1" thickBot="1" x14ac:dyDescent="0.3">
      <c r="A44" s="2285"/>
      <c r="B44" s="2286"/>
      <c r="C44" s="2286"/>
      <c r="D44" s="2286"/>
      <c r="E44" s="2286"/>
      <c r="F44" s="2287"/>
    </row>
    <row r="45" spans="1:6" ht="15" hidden="1" x14ac:dyDescent="0.25">
      <c r="A45" s="2304" t="s">
        <v>953</v>
      </c>
      <c r="B45" s="2305"/>
      <c r="C45" s="2305"/>
      <c r="D45" s="2305"/>
      <c r="E45" s="2305"/>
      <c r="F45" s="2306"/>
    </row>
    <row r="46" spans="1:6" hidden="1" x14ac:dyDescent="0.25">
      <c r="A46" s="2307" t="s">
        <v>997</v>
      </c>
      <c r="B46" s="2308"/>
      <c r="C46" s="2308"/>
      <c r="D46" s="2308"/>
      <c r="E46" s="2308"/>
      <c r="F46" s="2309"/>
    </row>
    <row r="47" spans="1:6" hidden="1" x14ac:dyDescent="0.25">
      <c r="A47" s="2310"/>
      <c r="B47" s="2311"/>
      <c r="C47" s="2311"/>
      <c r="D47" s="2311"/>
      <c r="E47" s="2311"/>
      <c r="F47" s="2312"/>
    </row>
    <row r="48" spans="1:6" hidden="1" x14ac:dyDescent="0.25">
      <c r="A48" s="2310"/>
      <c r="B48" s="2311"/>
      <c r="C48" s="2311"/>
      <c r="D48" s="2311"/>
      <c r="E48" s="2311"/>
      <c r="F48" s="2312"/>
    </row>
    <row r="49" spans="1:6" ht="105.75" hidden="1" customHeight="1" x14ac:dyDescent="0.25">
      <c r="A49" s="2310"/>
      <c r="B49" s="2311"/>
      <c r="C49" s="2311"/>
      <c r="D49" s="2311"/>
      <c r="E49" s="2311"/>
      <c r="F49" s="2312"/>
    </row>
    <row r="50" spans="1:6" ht="20.399999999999999" hidden="1" x14ac:dyDescent="0.25">
      <c r="A50" s="1974"/>
      <c r="B50" s="1974" t="s">
        <v>954</v>
      </c>
      <c r="C50" s="1974" t="s">
        <v>955</v>
      </c>
      <c r="D50" s="2313" t="s">
        <v>956</v>
      </c>
      <c r="E50" s="2314"/>
      <c r="F50" s="2315"/>
    </row>
    <row r="51" spans="1:6" ht="17.399999999999999" hidden="1" x14ac:dyDescent="0.25">
      <c r="A51" s="1975" t="s">
        <v>957</v>
      </c>
      <c r="B51" s="1976">
        <v>1.3404500000000001E-7</v>
      </c>
      <c r="C51" s="1976">
        <v>3.1669999999999999E-6</v>
      </c>
      <c r="D51" s="2316"/>
      <c r="E51" s="2317"/>
      <c r="F51" s="2318"/>
    </row>
    <row r="52" spans="1:6" ht="17.399999999999999" hidden="1" x14ac:dyDescent="0.25">
      <c r="A52" s="1975" t="s">
        <v>958</v>
      </c>
      <c r="B52" s="1976">
        <v>3.2000000000000003E-4</v>
      </c>
      <c r="C52" s="1976">
        <v>5.2315E-3</v>
      </c>
      <c r="D52" s="2316"/>
      <c r="E52" s="2317"/>
      <c r="F52" s="2318"/>
    </row>
    <row r="53" spans="1:6" ht="17.399999999999999" hidden="1" x14ac:dyDescent="0.25">
      <c r="A53" s="1975" t="s">
        <v>959</v>
      </c>
      <c r="B53" s="1977">
        <v>0.19</v>
      </c>
      <c r="C53" s="1977">
        <v>3.1</v>
      </c>
      <c r="D53" s="2316"/>
      <c r="E53" s="2317"/>
      <c r="F53" s="2318"/>
    </row>
    <row r="54" spans="1:6" ht="20.399999999999999" hidden="1" x14ac:dyDescent="0.25">
      <c r="A54" s="1975" t="s">
        <v>960</v>
      </c>
      <c r="B54" s="1978" t="s">
        <v>991</v>
      </c>
      <c r="C54" s="1978" t="s">
        <v>991</v>
      </c>
      <c r="D54" s="2319"/>
      <c r="E54" s="2320"/>
      <c r="F54" s="2321"/>
    </row>
    <row r="55" spans="1:6" ht="23.25" hidden="1" customHeight="1" x14ac:dyDescent="0.25">
      <c r="A55" s="77"/>
      <c r="B55" s="77"/>
      <c r="C55" s="77"/>
      <c r="D55" s="77"/>
      <c r="E55" s="77"/>
      <c r="F55" s="77"/>
    </row>
    <row r="56" spans="1:6" ht="23.25" hidden="1" customHeight="1" x14ac:dyDescent="0.25">
      <c r="A56" s="77"/>
      <c r="B56" s="77"/>
      <c r="C56" s="77"/>
      <c r="D56" s="77"/>
      <c r="E56" s="77"/>
      <c r="F56" s="77"/>
    </row>
    <row r="57" spans="1:6" ht="26.4" hidden="1" x14ac:dyDescent="0.25">
      <c r="A57" s="77"/>
      <c r="B57" s="1979" t="s">
        <v>961</v>
      </c>
      <c r="C57" s="2033" t="s">
        <v>962</v>
      </c>
      <c r="D57" s="77"/>
      <c r="E57" s="77"/>
      <c r="F57" s="77"/>
    </row>
    <row r="58" spans="1:6" ht="24" hidden="1" x14ac:dyDescent="0.25">
      <c r="A58" s="1980"/>
      <c r="B58" s="1981" t="s">
        <v>963</v>
      </c>
      <c r="C58" s="1982" t="s">
        <v>964</v>
      </c>
      <c r="D58" s="1982" t="s">
        <v>965</v>
      </c>
      <c r="E58" s="2036" t="s">
        <v>998</v>
      </c>
      <c r="F58" s="77"/>
    </row>
    <row r="59" spans="1:6" hidden="1" x14ac:dyDescent="0.25">
      <c r="A59" s="1983" t="s">
        <v>966</v>
      </c>
      <c r="B59" s="1984" t="s">
        <v>967</v>
      </c>
      <c r="C59" s="1984" t="s">
        <v>967</v>
      </c>
      <c r="D59" s="1984" t="s">
        <v>967</v>
      </c>
      <c r="E59" s="2036" t="s">
        <v>968</v>
      </c>
      <c r="F59" s="77"/>
    </row>
    <row r="60" spans="1:6" hidden="1" x14ac:dyDescent="0.25">
      <c r="A60" s="1985" t="s">
        <v>969</v>
      </c>
      <c r="B60" s="1986" t="s">
        <v>967</v>
      </c>
      <c r="C60" s="1986" t="s">
        <v>967</v>
      </c>
      <c r="D60" s="1986" t="s">
        <v>967</v>
      </c>
      <c r="E60" s="2036" t="s">
        <v>968</v>
      </c>
      <c r="F60" s="77"/>
    </row>
    <row r="61" spans="1:6" ht="24" hidden="1" x14ac:dyDescent="0.25">
      <c r="A61" s="1987" t="s">
        <v>907</v>
      </c>
      <c r="B61" s="1988" t="s">
        <v>967</v>
      </c>
      <c r="C61" s="1988" t="s">
        <v>967</v>
      </c>
      <c r="D61" s="1988" t="s">
        <v>967</v>
      </c>
      <c r="E61" s="2036" t="s">
        <v>968</v>
      </c>
      <c r="F61" s="77"/>
    </row>
    <row r="62" spans="1:6" ht="26.4" hidden="1" x14ac:dyDescent="0.25">
      <c r="A62" s="1989" t="s">
        <v>970</v>
      </c>
      <c r="B62" s="1990" t="s">
        <v>967</v>
      </c>
      <c r="C62" s="1990" t="s">
        <v>967</v>
      </c>
      <c r="D62" s="1990" t="s">
        <v>967</v>
      </c>
      <c r="E62" s="215" t="s">
        <v>968</v>
      </c>
      <c r="F62" s="77"/>
    </row>
    <row r="63" spans="1:6" ht="26.4" hidden="1" x14ac:dyDescent="0.25">
      <c r="A63" s="1991" t="s">
        <v>971</v>
      </c>
      <c r="B63" s="1992" t="s">
        <v>967</v>
      </c>
      <c r="C63" s="1992" t="s">
        <v>967</v>
      </c>
      <c r="D63" s="1992" t="s">
        <v>967</v>
      </c>
      <c r="E63" s="215" t="s">
        <v>968</v>
      </c>
      <c r="F63" s="77"/>
    </row>
    <row r="64" spans="1:6" ht="26.4" hidden="1" x14ac:dyDescent="0.25">
      <c r="A64" s="1993" t="s">
        <v>988</v>
      </c>
      <c r="B64" s="2034"/>
      <c r="C64" s="1994" t="str">
        <f>IF(B64="","",IF(B64&lt;229.5,$B$53,IF($B$51*B64*B64+$B$52*B64+$B$53&gt;1.37,1.37,$B$51*B64*B64+$B$52*B64+$B$53)))</f>
        <v/>
      </c>
      <c r="D64" s="1995" t="s">
        <v>536</v>
      </c>
      <c r="E64" s="2037">
        <f>IF(B64=0,0,C64*D64*4)</f>
        <v>0</v>
      </c>
      <c r="F64" s="77"/>
    </row>
    <row r="65" spans="1:6" ht="26.4" hidden="1" x14ac:dyDescent="0.25">
      <c r="A65" s="1997" t="s">
        <v>987</v>
      </c>
      <c r="B65" s="2034"/>
      <c r="C65" s="1998" t="str">
        <f>IF(B65="","",IF(B65&lt;229.5,$B$53,IF($B$51*B65*B65+$B$52*B65+$B$53&gt;1.37,1.37,$B$51*B65*B65+$B$52*B65+$B$53)))</f>
        <v/>
      </c>
      <c r="D65" s="1999" t="s">
        <v>536</v>
      </c>
      <c r="E65" s="2037">
        <f>IF(B65=0,0,C65*D65*4)</f>
        <v>0</v>
      </c>
      <c r="F65" s="77"/>
    </row>
    <row r="66" spans="1:6" ht="26.4" hidden="1" x14ac:dyDescent="0.25">
      <c r="A66" s="2001" t="s">
        <v>972</v>
      </c>
      <c r="B66" s="2034"/>
      <c r="C66" s="2002" t="str">
        <f>IF(B66="","",IF(B66&lt;229.5,$C$53,IF($C$51*B66*B66+$C$52*B66+$C$53&gt;1.37,1.37,$C$51*B66*B66+$C$52*B66+$C$53)))</f>
        <v/>
      </c>
      <c r="D66" s="2003" t="s">
        <v>536</v>
      </c>
      <c r="E66" s="2037">
        <f>IF(B66=0,0,C66*D66/10)</f>
        <v>0</v>
      </c>
      <c r="F66" s="77"/>
    </row>
    <row r="67" spans="1:6" ht="26.4" hidden="1" x14ac:dyDescent="0.25">
      <c r="A67" s="2001" t="s">
        <v>973</v>
      </c>
      <c r="B67" s="2034"/>
      <c r="C67" s="2002" t="str">
        <f t="shared" ref="C67:C69" si="1">IF(B67="","",IF(B67&lt;229.5,$C$53,IF($C$51*B67*B67+$C$52*B67+$C$53&gt;1.37,1.37,$C$51*B67*B67+$C$52*B67+$C$53)))</f>
        <v/>
      </c>
      <c r="D67" s="2003" t="s">
        <v>536</v>
      </c>
      <c r="E67" s="2037">
        <f>IF(B67=0,0,C67*D67/10)</f>
        <v>0</v>
      </c>
      <c r="F67" s="77"/>
    </row>
    <row r="68" spans="1:6" ht="26.4" hidden="1" x14ac:dyDescent="0.25">
      <c r="A68" s="2005" t="s">
        <v>974</v>
      </c>
      <c r="B68" s="2034"/>
      <c r="C68" s="2006" t="str">
        <f t="shared" si="1"/>
        <v/>
      </c>
      <c r="D68" s="2007" t="s">
        <v>536</v>
      </c>
      <c r="E68" s="2037">
        <f>IF(B68=0,0,C68*D68/10)</f>
        <v>0</v>
      </c>
      <c r="F68" s="77"/>
    </row>
    <row r="69" spans="1:6" ht="26.4" hidden="1" x14ac:dyDescent="0.25">
      <c r="A69" s="2005" t="s">
        <v>975</v>
      </c>
      <c r="B69" s="2034"/>
      <c r="C69" s="2006" t="str">
        <f t="shared" si="1"/>
        <v/>
      </c>
      <c r="D69" s="2007" t="s">
        <v>536</v>
      </c>
      <c r="E69" s="2037">
        <f>IF(B69=0,0,C69*D69/10)</f>
        <v>0</v>
      </c>
      <c r="F69" s="77"/>
    </row>
    <row r="70" spans="1:6" hidden="1" x14ac:dyDescent="0.25">
      <c r="D70" s="2038"/>
    </row>
    <row r="71" spans="1:6" hidden="1" x14ac:dyDescent="0.25"/>
    <row r="72" spans="1:6" hidden="1" x14ac:dyDescent="0.25"/>
    <row r="73" spans="1:6" hidden="1" x14ac:dyDescent="0.25"/>
  </sheetData>
  <sheetProtection algorithmName="SHA-512" hashValue="tua6m/RxENr56b/QGwr+kSKWcjsLxTd8T8iLsd1psQ8goXdMvdyDItMOuvLnqhvxMBivg5PlOaEP3iKsAstyxQ==" saltValue="VpRQtoCqbr+beyaFtuQlTg==" spinCount="100000" sheet="1" objects="1" scenarios="1"/>
  <mergeCells count="14">
    <mergeCell ref="A40:F40"/>
    <mergeCell ref="A41:F44"/>
    <mergeCell ref="A45:F45"/>
    <mergeCell ref="A46:F49"/>
    <mergeCell ref="D50:F54"/>
    <mergeCell ref="A28:F31"/>
    <mergeCell ref="A1:F1"/>
    <mergeCell ref="A5:F8"/>
    <mergeCell ref="A10:C10"/>
    <mergeCell ref="D10:F10"/>
    <mergeCell ref="A11:C11"/>
    <mergeCell ref="D11:F11"/>
    <mergeCell ref="A27:F27"/>
    <mergeCell ref="A4:F4"/>
  </mergeCells>
  <pageMargins left="0.70866141732283472" right="0.70866141732283472" top="0.74803149606299213" bottom="0.74803149606299213" header="0.31496062992125984" footer="0.31496062992125984"/>
  <pageSetup paperSize="9" scale="86"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O110"/>
  <sheetViews>
    <sheetView showGridLines="0" zoomScale="65" zoomScaleNormal="65" workbookViewId="0">
      <selection activeCell="N5" sqref="N5"/>
    </sheetView>
  </sheetViews>
  <sheetFormatPr baseColWidth="10" defaultColWidth="11.44140625" defaultRowHeight="13.2" x14ac:dyDescent="0.25"/>
  <cols>
    <col min="1" max="1" width="4.77734375" style="37" customWidth="1"/>
    <col min="2" max="6" width="16.77734375" style="37" customWidth="1"/>
    <col min="7" max="7" width="13.77734375" style="37" customWidth="1"/>
    <col min="8" max="8" width="17.77734375" style="37" customWidth="1"/>
    <col min="9" max="9" width="21.21875" style="37" customWidth="1"/>
    <col min="10" max="10" width="4.77734375" style="37" customWidth="1"/>
    <col min="11" max="11" width="21.44140625" style="37" customWidth="1"/>
    <col min="12" max="12" width="21.5546875" style="37" customWidth="1"/>
    <col min="13" max="13" width="24.21875" style="37" customWidth="1"/>
    <col min="14" max="16384" width="11.44140625" style="37"/>
  </cols>
  <sheetData>
    <row r="1" spans="1:15" ht="13.8" thickBot="1" x14ac:dyDescent="0.3"/>
    <row r="2" spans="1:15" s="324" customFormat="1" ht="33.75" customHeight="1" thickBot="1" x14ac:dyDescent="0.3">
      <c r="A2" s="323"/>
      <c r="B2" s="2322" t="s">
        <v>182</v>
      </c>
      <c r="C2" s="2323"/>
      <c r="D2" s="2323"/>
      <c r="E2" s="2323"/>
      <c r="F2" s="2323"/>
      <c r="G2" s="2323"/>
      <c r="H2" s="2323"/>
      <c r="I2" s="2324"/>
    </row>
    <row r="3" spans="1:15" ht="13.8" thickBot="1" x14ac:dyDescent="0.3">
      <c r="A3" s="325"/>
    </row>
    <row r="4" spans="1:15" ht="30.75" customHeight="1" thickBot="1" x14ac:dyDescent="0.3">
      <c r="A4" s="326"/>
      <c r="B4" s="2325" t="s">
        <v>268</v>
      </c>
      <c r="C4" s="2326"/>
      <c r="D4" s="2326"/>
      <c r="E4" s="2326"/>
      <c r="F4" s="2326"/>
      <c r="G4" s="2326"/>
      <c r="H4" s="2326"/>
      <c r="I4" s="2327"/>
    </row>
    <row r="5" spans="1:15" ht="15.6" thickBot="1" x14ac:dyDescent="0.3">
      <c r="A5" s="327"/>
    </row>
    <row r="6" spans="1:15" s="328" customFormat="1" ht="25.05" customHeight="1" thickBot="1" x14ac:dyDescent="0.35">
      <c r="B6" s="2328" t="s">
        <v>174</v>
      </c>
      <c r="C6" s="2329"/>
      <c r="D6" s="2329"/>
      <c r="E6" s="2329"/>
      <c r="F6" s="2329"/>
      <c r="G6" s="2329"/>
      <c r="H6" s="2329"/>
      <c r="I6" s="2330"/>
      <c r="N6" s="329"/>
      <c r="O6" s="329"/>
    </row>
    <row r="7" spans="1:15" ht="15" customHeight="1" x14ac:dyDescent="0.25">
      <c r="B7" s="330" t="s">
        <v>17</v>
      </c>
      <c r="C7" s="331"/>
      <c r="D7" s="332"/>
      <c r="E7" s="332"/>
      <c r="F7" s="331"/>
      <c r="G7" s="331"/>
      <c r="H7" s="331"/>
      <c r="I7" s="333"/>
      <c r="N7" s="43"/>
      <c r="O7" s="43"/>
    </row>
    <row r="8" spans="1:15" ht="36.75" customHeight="1" x14ac:dyDescent="0.25">
      <c r="B8" s="334"/>
      <c r="C8" s="335"/>
      <c r="D8" s="336"/>
      <c r="E8" s="336"/>
      <c r="F8" s="335"/>
      <c r="G8" s="337"/>
      <c r="H8" s="338" t="s">
        <v>185</v>
      </c>
      <c r="I8" s="338" t="s">
        <v>267</v>
      </c>
      <c r="N8" s="43"/>
      <c r="O8" s="43"/>
    </row>
    <row r="9" spans="1:15" ht="15" customHeight="1" x14ac:dyDescent="0.25">
      <c r="B9" s="339"/>
      <c r="C9" s="340"/>
      <c r="D9" s="341"/>
      <c r="E9" s="341"/>
      <c r="F9" s="42"/>
      <c r="G9" s="43"/>
      <c r="H9" s="342"/>
      <c r="I9" s="343"/>
      <c r="N9" s="43"/>
      <c r="O9" s="43"/>
    </row>
    <row r="10" spans="1:15" ht="15" customHeight="1" x14ac:dyDescent="0.25">
      <c r="B10" s="344">
        <v>6061</v>
      </c>
      <c r="C10" s="345" t="s">
        <v>20</v>
      </c>
      <c r="D10" s="346"/>
      <c r="E10" s="346"/>
      <c r="F10" s="347"/>
      <c r="G10" s="347"/>
      <c r="H10" s="33"/>
      <c r="I10" s="12"/>
      <c r="N10" s="43"/>
      <c r="O10" s="43"/>
    </row>
    <row r="11" spans="1:15" ht="15" customHeight="1" x14ac:dyDescent="0.25">
      <c r="B11" s="348">
        <v>6063</v>
      </c>
      <c r="C11" s="349" t="s">
        <v>22</v>
      </c>
      <c r="D11" s="350"/>
      <c r="E11" s="350"/>
      <c r="F11" s="351"/>
      <c r="G11" s="351"/>
      <c r="H11" s="5"/>
      <c r="I11" s="2"/>
      <c r="N11" s="43"/>
      <c r="O11" s="43"/>
    </row>
    <row r="12" spans="1:15" ht="15" customHeight="1" x14ac:dyDescent="0.25">
      <c r="B12" s="348">
        <v>6064</v>
      </c>
      <c r="C12" s="349" t="s">
        <v>24</v>
      </c>
      <c r="D12" s="350"/>
      <c r="E12" s="350"/>
      <c r="F12" s="351"/>
      <c r="G12" s="351"/>
      <c r="H12" s="5"/>
      <c r="I12" s="2"/>
      <c r="N12" s="43"/>
      <c r="O12" s="43"/>
    </row>
    <row r="13" spans="1:15" ht="15" customHeight="1" x14ac:dyDescent="0.25">
      <c r="B13" s="348">
        <v>6066</v>
      </c>
      <c r="C13" s="349" t="s">
        <v>26</v>
      </c>
      <c r="D13" s="350"/>
      <c r="E13" s="350"/>
      <c r="F13" s="351"/>
      <c r="G13" s="351"/>
      <c r="H13" s="5"/>
      <c r="I13" s="2"/>
      <c r="N13" s="352"/>
      <c r="O13" s="352"/>
    </row>
    <row r="14" spans="1:15" ht="15" customHeight="1" x14ac:dyDescent="0.25">
      <c r="B14" s="353" t="s">
        <v>28</v>
      </c>
      <c r="C14" s="349" t="s">
        <v>29</v>
      </c>
      <c r="D14" s="350"/>
      <c r="E14" s="350"/>
      <c r="F14" s="351"/>
      <c r="G14" s="351"/>
      <c r="H14" s="5"/>
      <c r="I14" s="2"/>
      <c r="N14" s="43"/>
      <c r="O14" s="43"/>
    </row>
    <row r="15" spans="1:15" ht="15" customHeight="1" x14ac:dyDescent="0.25">
      <c r="B15" s="353" t="s">
        <v>31</v>
      </c>
      <c r="C15" s="354" t="s">
        <v>275</v>
      </c>
      <c r="D15" s="350"/>
      <c r="E15" s="350"/>
      <c r="F15" s="351"/>
      <c r="G15" s="351"/>
      <c r="H15" s="5"/>
      <c r="I15" s="2"/>
      <c r="N15" s="43"/>
      <c r="O15" s="43"/>
    </row>
    <row r="16" spans="1:15" ht="15" customHeight="1" x14ac:dyDescent="0.25">
      <c r="B16" s="353" t="s">
        <v>33</v>
      </c>
      <c r="C16" s="349" t="s">
        <v>34</v>
      </c>
      <c r="D16" s="350"/>
      <c r="E16" s="350"/>
      <c r="F16" s="351"/>
      <c r="G16" s="351"/>
      <c r="H16" s="5"/>
      <c r="I16" s="2"/>
      <c r="N16" s="43"/>
      <c r="O16" s="43"/>
    </row>
    <row r="17" spans="2:15" ht="15" customHeight="1" x14ac:dyDescent="0.25">
      <c r="B17" s="355" t="s">
        <v>36</v>
      </c>
      <c r="C17" s="356" t="s">
        <v>37</v>
      </c>
      <c r="D17" s="357"/>
      <c r="E17" s="357"/>
      <c r="F17" s="358"/>
      <c r="G17" s="358"/>
      <c r="H17" s="34"/>
      <c r="I17" s="35"/>
      <c r="N17" s="43"/>
      <c r="O17" s="43"/>
    </row>
    <row r="18" spans="2:15" ht="15" customHeight="1" x14ac:dyDescent="0.25">
      <c r="B18" s="359">
        <v>60</v>
      </c>
      <c r="C18" s="360" t="s">
        <v>39</v>
      </c>
      <c r="D18" s="361"/>
      <c r="E18" s="361"/>
      <c r="F18" s="362"/>
      <c r="G18" s="362"/>
      <c r="H18" s="363">
        <f>SUM(H10:H17)</f>
        <v>0</v>
      </c>
      <c r="I18" s="363">
        <f>SUM(I10:I17)</f>
        <v>0</v>
      </c>
      <c r="N18" s="43"/>
      <c r="O18" s="43"/>
    </row>
    <row r="19" spans="2:15" ht="15" customHeight="1" x14ac:dyDescent="0.25">
      <c r="B19" s="364"/>
      <c r="C19" s="365"/>
      <c r="D19" s="336"/>
      <c r="E19" s="336"/>
      <c r="F19" s="366"/>
      <c r="G19" s="367"/>
      <c r="H19" s="352"/>
      <c r="I19" s="368"/>
      <c r="N19" s="369"/>
      <c r="O19" s="369"/>
    </row>
    <row r="20" spans="2:15" ht="15" customHeight="1" x14ac:dyDescent="0.25">
      <c r="B20" s="370">
        <v>613</v>
      </c>
      <c r="C20" s="371" t="s">
        <v>42</v>
      </c>
      <c r="D20" s="372"/>
      <c r="E20" s="372"/>
      <c r="F20" s="373"/>
      <c r="G20" s="373"/>
      <c r="H20" s="33"/>
      <c r="I20" s="12"/>
      <c r="N20" s="43"/>
      <c r="O20" s="43"/>
    </row>
    <row r="21" spans="2:15" ht="15" customHeight="1" x14ac:dyDescent="0.25">
      <c r="B21" s="348">
        <v>614</v>
      </c>
      <c r="C21" s="349" t="s">
        <v>44</v>
      </c>
      <c r="D21" s="350"/>
      <c r="E21" s="350"/>
      <c r="F21" s="351"/>
      <c r="G21" s="351"/>
      <c r="H21" s="5"/>
      <c r="I21" s="2"/>
      <c r="N21" s="369"/>
      <c r="O21" s="369"/>
    </row>
    <row r="22" spans="2:15" ht="15" customHeight="1" x14ac:dyDescent="0.25">
      <c r="B22" s="348">
        <v>615</v>
      </c>
      <c r="C22" s="349" t="s">
        <v>45</v>
      </c>
      <c r="D22" s="350"/>
      <c r="E22" s="350"/>
      <c r="F22" s="351"/>
      <c r="G22" s="351"/>
      <c r="H22" s="5"/>
      <c r="I22" s="2"/>
      <c r="N22" s="43"/>
      <c r="O22" s="43"/>
    </row>
    <row r="23" spans="2:15" ht="15" customHeight="1" x14ac:dyDescent="0.25">
      <c r="B23" s="348">
        <v>616</v>
      </c>
      <c r="C23" s="349" t="s">
        <v>47</v>
      </c>
      <c r="D23" s="350"/>
      <c r="E23" s="350"/>
      <c r="F23" s="351"/>
      <c r="G23" s="351"/>
      <c r="H23" s="5"/>
      <c r="I23" s="2"/>
      <c r="N23" s="369"/>
      <c r="O23" s="369"/>
    </row>
    <row r="24" spans="2:15" ht="15" customHeight="1" x14ac:dyDescent="0.25">
      <c r="B24" s="374">
        <v>618</v>
      </c>
      <c r="C24" s="375" t="s">
        <v>49</v>
      </c>
      <c r="D24" s="376"/>
      <c r="E24" s="376"/>
      <c r="F24" s="377"/>
      <c r="G24" s="377"/>
      <c r="H24" s="34"/>
      <c r="I24" s="35"/>
      <c r="N24" s="43"/>
      <c r="O24" s="43"/>
    </row>
    <row r="25" spans="2:15" ht="15" customHeight="1" x14ac:dyDescent="0.25">
      <c r="B25" s="359">
        <v>61</v>
      </c>
      <c r="C25" s="378" t="s">
        <v>51</v>
      </c>
      <c r="D25" s="361"/>
      <c r="E25" s="361"/>
      <c r="F25" s="362"/>
      <c r="G25" s="362"/>
      <c r="H25" s="363">
        <f>SUM(H20:H24)</f>
        <v>0</v>
      </c>
      <c r="I25" s="363">
        <f>SUM(I20:I24)</f>
        <v>0</v>
      </c>
      <c r="N25" s="369"/>
      <c r="O25" s="369"/>
    </row>
    <row r="26" spans="2:15" ht="15" customHeight="1" x14ac:dyDescent="0.25">
      <c r="B26" s="379"/>
      <c r="C26" s="42"/>
      <c r="D26" s="341"/>
      <c r="E26" s="341"/>
      <c r="F26" s="45"/>
      <c r="G26" s="43"/>
      <c r="H26" s="43"/>
      <c r="I26" s="380"/>
      <c r="N26" s="43"/>
      <c r="O26" s="43"/>
    </row>
    <row r="27" spans="2:15" ht="15" customHeight="1" x14ac:dyDescent="0.25">
      <c r="B27" s="370">
        <v>621</v>
      </c>
      <c r="C27" s="381" t="s">
        <v>54</v>
      </c>
      <c r="D27" s="346"/>
      <c r="E27" s="346"/>
      <c r="F27" s="347"/>
      <c r="G27" s="347"/>
      <c r="H27" s="33"/>
      <c r="I27" s="12"/>
      <c r="N27" s="352"/>
      <c r="O27" s="352"/>
    </row>
    <row r="28" spans="2:15" ht="15" customHeight="1" x14ac:dyDescent="0.25">
      <c r="B28" s="348">
        <v>622</v>
      </c>
      <c r="C28" s="349" t="s">
        <v>56</v>
      </c>
      <c r="D28" s="350"/>
      <c r="E28" s="350"/>
      <c r="F28" s="351"/>
      <c r="G28" s="351"/>
      <c r="H28" s="5"/>
      <c r="I28" s="2"/>
      <c r="N28" s="43"/>
      <c r="O28" s="43"/>
    </row>
    <row r="29" spans="2:15" ht="15" customHeight="1" x14ac:dyDescent="0.25">
      <c r="B29" s="348" t="s">
        <v>58</v>
      </c>
      <c r="C29" s="349" t="s">
        <v>59</v>
      </c>
      <c r="D29" s="350"/>
      <c r="E29" s="350"/>
      <c r="F29" s="351"/>
      <c r="G29" s="351"/>
      <c r="H29" s="5"/>
      <c r="I29" s="2"/>
      <c r="N29" s="43"/>
      <c r="O29" s="43"/>
    </row>
    <row r="30" spans="2:15" ht="15" customHeight="1" x14ac:dyDescent="0.25">
      <c r="B30" s="348">
        <v>623</v>
      </c>
      <c r="C30" s="349" t="s">
        <v>61</v>
      </c>
      <c r="D30" s="350"/>
      <c r="E30" s="350"/>
      <c r="F30" s="351"/>
      <c r="G30" s="351"/>
      <c r="H30" s="5"/>
      <c r="I30" s="2"/>
      <c r="N30" s="325"/>
      <c r="O30" s="325"/>
    </row>
    <row r="31" spans="2:15" ht="15" customHeight="1" x14ac:dyDescent="0.25">
      <c r="B31" s="348">
        <v>624</v>
      </c>
      <c r="C31" s="349" t="s">
        <v>63</v>
      </c>
      <c r="D31" s="350"/>
      <c r="E31" s="350"/>
      <c r="F31" s="351"/>
      <c r="G31" s="351"/>
      <c r="H31" s="5"/>
      <c r="I31" s="2"/>
      <c r="N31" s="325"/>
      <c r="O31" s="325"/>
    </row>
    <row r="32" spans="2:15" ht="15" customHeight="1" x14ac:dyDescent="0.25">
      <c r="B32" s="348" t="s">
        <v>65</v>
      </c>
      <c r="C32" s="349" t="s">
        <v>66</v>
      </c>
      <c r="D32" s="350"/>
      <c r="E32" s="350"/>
      <c r="F32" s="351"/>
      <c r="G32" s="351"/>
      <c r="H32" s="5"/>
      <c r="I32" s="2"/>
      <c r="N32" s="325"/>
      <c r="O32" s="325"/>
    </row>
    <row r="33" spans="2:15" ht="15" customHeight="1" x14ac:dyDescent="0.25">
      <c r="B33" s="348" t="s">
        <v>68</v>
      </c>
      <c r="C33" s="349" t="s">
        <v>69</v>
      </c>
      <c r="D33" s="350"/>
      <c r="E33" s="350"/>
      <c r="F33" s="351"/>
      <c r="G33" s="351"/>
      <c r="H33" s="5"/>
      <c r="I33" s="2"/>
      <c r="N33" s="325"/>
      <c r="O33" s="325"/>
    </row>
    <row r="34" spans="2:15" ht="15" customHeight="1" x14ac:dyDescent="0.25">
      <c r="B34" s="348">
        <v>626</v>
      </c>
      <c r="C34" s="349" t="s">
        <v>71</v>
      </c>
      <c r="D34" s="350"/>
      <c r="E34" s="350"/>
      <c r="F34" s="351"/>
      <c r="G34" s="351"/>
      <c r="H34" s="5"/>
      <c r="I34" s="2"/>
      <c r="N34" s="325"/>
      <c r="O34" s="325"/>
    </row>
    <row r="35" spans="2:15" ht="15" customHeight="1" x14ac:dyDescent="0.25">
      <c r="B35" s="348" t="s">
        <v>73</v>
      </c>
      <c r="C35" s="349" t="s">
        <v>74</v>
      </c>
      <c r="D35" s="350"/>
      <c r="E35" s="350"/>
      <c r="F35" s="351"/>
      <c r="G35" s="351"/>
      <c r="H35" s="5"/>
      <c r="I35" s="2"/>
      <c r="N35" s="325"/>
      <c r="O35" s="325"/>
    </row>
    <row r="36" spans="2:15" ht="15" customHeight="1" x14ac:dyDescent="0.25">
      <c r="B36" s="348" t="s">
        <v>76</v>
      </c>
      <c r="C36" s="349" t="s">
        <v>77</v>
      </c>
      <c r="D36" s="350"/>
      <c r="E36" s="350"/>
      <c r="F36" s="351"/>
      <c r="G36" s="351"/>
      <c r="H36" s="5"/>
      <c r="I36" s="2"/>
      <c r="N36" s="325"/>
      <c r="O36" s="325"/>
    </row>
    <row r="37" spans="2:15" ht="15" customHeight="1" x14ac:dyDescent="0.25">
      <c r="B37" s="374" t="s">
        <v>79</v>
      </c>
      <c r="C37" s="356" t="s">
        <v>80</v>
      </c>
      <c r="D37" s="357"/>
      <c r="E37" s="357"/>
      <c r="F37" s="358"/>
      <c r="G37" s="358"/>
      <c r="H37" s="34"/>
      <c r="I37" s="35"/>
      <c r="N37" s="325"/>
      <c r="O37" s="325"/>
    </row>
    <row r="38" spans="2:15" ht="13.8" x14ac:dyDescent="0.25">
      <c r="B38" s="359">
        <v>62</v>
      </c>
      <c r="C38" s="378" t="s">
        <v>82</v>
      </c>
      <c r="D38" s="361"/>
      <c r="E38" s="361"/>
      <c r="F38" s="362"/>
      <c r="G38" s="362"/>
      <c r="H38" s="363">
        <f>SUM(H27:H37)</f>
        <v>0</v>
      </c>
      <c r="I38" s="363">
        <f>SUM(I27:I37)</f>
        <v>0</v>
      </c>
      <c r="N38" s="325"/>
      <c r="O38" s="325"/>
    </row>
    <row r="39" spans="2:15" ht="14.1" customHeight="1" x14ac:dyDescent="0.25">
      <c r="B39" s="334"/>
      <c r="C39" s="369"/>
      <c r="D39" s="341"/>
      <c r="E39" s="341"/>
      <c r="F39" s="325"/>
      <c r="G39" s="325"/>
      <c r="H39" s="369"/>
      <c r="I39" s="382"/>
    </row>
    <row r="40" spans="2:15" ht="14.1" customHeight="1" x14ac:dyDescent="0.25">
      <c r="B40" s="383">
        <v>63</v>
      </c>
      <c r="C40" s="378" t="s">
        <v>84</v>
      </c>
      <c r="D40" s="361"/>
      <c r="E40" s="361"/>
      <c r="F40" s="362"/>
      <c r="G40" s="362"/>
      <c r="H40" s="8"/>
      <c r="I40" s="11"/>
    </row>
    <row r="41" spans="2:15" ht="14.1" customHeight="1" x14ac:dyDescent="0.25">
      <c r="B41" s="364"/>
      <c r="C41" s="352"/>
      <c r="D41" s="341"/>
      <c r="E41" s="341"/>
      <c r="F41" s="325"/>
      <c r="G41" s="325"/>
      <c r="H41" s="352"/>
      <c r="I41" s="368"/>
    </row>
    <row r="42" spans="2:15" ht="14.1" customHeight="1" x14ac:dyDescent="0.25">
      <c r="B42" s="370">
        <v>64111</v>
      </c>
      <c r="C42" s="381" t="s">
        <v>87</v>
      </c>
      <c r="D42" s="346"/>
      <c r="E42" s="346"/>
      <c r="F42" s="347"/>
      <c r="G42" s="347"/>
      <c r="H42" s="33"/>
      <c r="I42" s="12"/>
    </row>
    <row r="43" spans="2:15" ht="14.1" customHeight="1" x14ac:dyDescent="0.25">
      <c r="B43" s="348">
        <v>64115</v>
      </c>
      <c r="C43" s="349" t="s">
        <v>89</v>
      </c>
      <c r="D43" s="350"/>
      <c r="E43" s="350"/>
      <c r="F43" s="351"/>
      <c r="G43" s="351"/>
      <c r="H43" s="5"/>
      <c r="I43" s="2"/>
    </row>
    <row r="44" spans="2:15" ht="14.1" customHeight="1" x14ac:dyDescent="0.25">
      <c r="B44" s="348">
        <v>645</v>
      </c>
      <c r="C44" s="349" t="s">
        <v>91</v>
      </c>
      <c r="D44" s="350"/>
      <c r="E44" s="350"/>
      <c r="F44" s="351"/>
      <c r="G44" s="351"/>
      <c r="H44" s="5"/>
      <c r="I44" s="2"/>
    </row>
    <row r="45" spans="2:15" ht="14.1" customHeight="1" x14ac:dyDescent="0.25">
      <c r="B45" s="374">
        <v>647</v>
      </c>
      <c r="C45" s="356" t="s">
        <v>93</v>
      </c>
      <c r="D45" s="357"/>
      <c r="E45" s="357"/>
      <c r="F45" s="358"/>
      <c r="G45" s="358"/>
      <c r="H45" s="34"/>
      <c r="I45" s="35"/>
    </row>
    <row r="46" spans="2:15" ht="14.1" customHeight="1" x14ac:dyDescent="0.25">
      <c r="B46" s="359">
        <v>64</v>
      </c>
      <c r="C46" s="378" t="s">
        <v>94</v>
      </c>
      <c r="D46" s="361"/>
      <c r="E46" s="361"/>
      <c r="F46" s="362"/>
      <c r="G46" s="362"/>
      <c r="H46" s="363">
        <f>SUM(H42:H45)</f>
        <v>0</v>
      </c>
      <c r="I46" s="363">
        <f>SUM(I42:I45)</f>
        <v>0</v>
      </c>
    </row>
    <row r="47" spans="2:15" ht="14.1" customHeight="1" x14ac:dyDescent="0.25">
      <c r="B47" s="364"/>
      <c r="C47" s="352"/>
      <c r="D47" s="341"/>
      <c r="E47" s="341"/>
      <c r="F47" s="325"/>
      <c r="G47" s="325"/>
      <c r="H47" s="352"/>
      <c r="I47" s="368"/>
    </row>
    <row r="48" spans="2:15" ht="14.1" customHeight="1" x14ac:dyDescent="0.25">
      <c r="B48" s="348">
        <v>654</v>
      </c>
      <c r="C48" s="381" t="s">
        <v>97</v>
      </c>
      <c r="D48" s="346"/>
      <c r="E48" s="346"/>
      <c r="F48" s="347"/>
      <c r="G48" s="347"/>
      <c r="H48" s="33"/>
      <c r="I48" s="12"/>
    </row>
    <row r="49" spans="2:9" ht="14.1" customHeight="1" x14ac:dyDescent="0.25">
      <c r="B49" s="348">
        <v>655</v>
      </c>
      <c r="C49" s="384" t="s">
        <v>99</v>
      </c>
      <c r="D49" s="350"/>
      <c r="E49" s="350"/>
      <c r="F49" s="351"/>
      <c r="G49" s="351"/>
      <c r="H49" s="5"/>
      <c r="I49" s="2"/>
    </row>
    <row r="50" spans="2:9" ht="14.1" customHeight="1" x14ac:dyDescent="0.25">
      <c r="B50" s="370">
        <v>658</v>
      </c>
      <c r="C50" s="385" t="s">
        <v>101</v>
      </c>
      <c r="D50" s="357"/>
      <c r="E50" s="357"/>
      <c r="F50" s="386"/>
      <c r="G50" s="386"/>
      <c r="H50" s="34"/>
      <c r="I50" s="35"/>
    </row>
    <row r="51" spans="2:9" ht="14.1" customHeight="1" x14ac:dyDescent="0.25">
      <c r="B51" s="359">
        <v>65</v>
      </c>
      <c r="C51" s="378" t="s">
        <v>103</v>
      </c>
      <c r="D51" s="361"/>
      <c r="E51" s="361"/>
      <c r="F51" s="387"/>
      <c r="G51" s="387"/>
      <c r="H51" s="363">
        <f>SUM(H48:H50)</f>
        <v>0</v>
      </c>
      <c r="I51" s="363">
        <f>SUM(I48:I50)</f>
        <v>0</v>
      </c>
    </row>
    <row r="52" spans="2:9" ht="14.1" customHeight="1" x14ac:dyDescent="0.25">
      <c r="B52" s="334"/>
      <c r="C52" s="369"/>
      <c r="D52" s="341"/>
      <c r="E52" s="341"/>
      <c r="F52" s="352"/>
      <c r="G52" s="352"/>
      <c r="H52" s="369"/>
      <c r="I52" s="382"/>
    </row>
    <row r="53" spans="2:9" ht="14.1" customHeight="1" x14ac:dyDescent="0.25">
      <c r="B53" s="383">
        <v>66</v>
      </c>
      <c r="C53" s="378" t="s">
        <v>106</v>
      </c>
      <c r="D53" s="361"/>
      <c r="E53" s="361"/>
      <c r="F53" s="361"/>
      <c r="G53" s="361"/>
      <c r="H53" s="8"/>
      <c r="I53" s="11"/>
    </row>
    <row r="54" spans="2:9" ht="14.1" customHeight="1" x14ac:dyDescent="0.25">
      <c r="B54" s="334"/>
      <c r="C54" s="369"/>
      <c r="D54" s="325"/>
      <c r="E54" s="325"/>
      <c r="F54" s="352"/>
      <c r="G54" s="352"/>
      <c r="H54" s="369"/>
      <c r="I54" s="382"/>
    </row>
    <row r="55" spans="2:9" ht="14.1" customHeight="1" x14ac:dyDescent="0.25">
      <c r="B55" s="383">
        <v>67</v>
      </c>
      <c r="C55" s="378" t="s">
        <v>107</v>
      </c>
      <c r="D55" s="361"/>
      <c r="E55" s="361"/>
      <c r="F55" s="361"/>
      <c r="G55" s="361"/>
      <c r="H55" s="8"/>
      <c r="I55" s="11"/>
    </row>
    <row r="56" spans="2:9" ht="14.1" customHeight="1" x14ac:dyDescent="0.25">
      <c r="B56" s="364"/>
      <c r="C56" s="352"/>
      <c r="D56" s="341"/>
      <c r="E56" s="341"/>
      <c r="F56" s="352"/>
      <c r="G56" s="352"/>
      <c r="H56" s="352"/>
      <c r="I56" s="368"/>
    </row>
    <row r="57" spans="2:9" ht="14.1" customHeight="1" x14ac:dyDescent="0.25">
      <c r="B57" s="370" t="s">
        <v>109</v>
      </c>
      <c r="C57" s="381" t="s">
        <v>110</v>
      </c>
      <c r="D57" s="346"/>
      <c r="E57" s="346"/>
      <c r="F57" s="388"/>
      <c r="G57" s="388"/>
      <c r="H57" s="33"/>
      <c r="I57" s="12"/>
    </row>
    <row r="58" spans="2:9" ht="14.1" customHeight="1" x14ac:dyDescent="0.25">
      <c r="B58" s="348" t="s">
        <v>111</v>
      </c>
      <c r="C58" s="349" t="s">
        <v>112</v>
      </c>
      <c r="D58" s="350"/>
      <c r="E58" s="350"/>
      <c r="F58" s="351"/>
      <c r="G58" s="351"/>
      <c r="H58" s="5"/>
      <c r="I58" s="2"/>
    </row>
    <row r="59" spans="2:9" ht="14.1" customHeight="1" x14ac:dyDescent="0.25">
      <c r="B59" s="374">
        <v>6815</v>
      </c>
      <c r="C59" s="356" t="s">
        <v>113</v>
      </c>
      <c r="D59" s="357"/>
      <c r="E59" s="357"/>
      <c r="F59" s="358"/>
      <c r="G59" s="358"/>
      <c r="H59" s="34"/>
      <c r="I59" s="35"/>
    </row>
    <row r="60" spans="2:9" ht="14.1" customHeight="1" x14ac:dyDescent="0.25">
      <c r="B60" s="359">
        <v>68</v>
      </c>
      <c r="C60" s="378" t="s">
        <v>114</v>
      </c>
      <c r="D60" s="361"/>
      <c r="E60" s="361"/>
      <c r="F60" s="389"/>
      <c r="G60" s="389"/>
      <c r="H60" s="363">
        <f>SUM(H57:H59)</f>
        <v>0</v>
      </c>
      <c r="I60" s="363">
        <f>SUM(I57:I59)</f>
        <v>0</v>
      </c>
    </row>
    <row r="61" spans="2:9" ht="14.1" customHeight="1" x14ac:dyDescent="0.25">
      <c r="B61" s="364"/>
      <c r="C61" s="352"/>
      <c r="D61" s="341"/>
      <c r="E61" s="341"/>
      <c r="F61" s="352"/>
      <c r="G61" s="352"/>
      <c r="H61" s="352"/>
      <c r="I61" s="368"/>
    </row>
    <row r="62" spans="2:9" ht="14.1" customHeight="1" x14ac:dyDescent="0.25">
      <c r="B62" s="390">
        <v>86</v>
      </c>
      <c r="C62" s="378" t="s">
        <v>115</v>
      </c>
      <c r="D62" s="361"/>
      <c r="E62" s="361"/>
      <c r="F62" s="361"/>
      <c r="G62" s="361"/>
      <c r="H62" s="8"/>
      <c r="I62" s="11"/>
    </row>
    <row r="63" spans="2:9" ht="14.4" thickBot="1" x14ac:dyDescent="0.3">
      <c r="B63" s="391"/>
      <c r="C63" s="45"/>
      <c r="D63" s="45"/>
      <c r="E63" s="45"/>
      <c r="F63" s="352"/>
      <c r="G63" s="352"/>
      <c r="H63" s="43"/>
      <c r="I63" s="380"/>
    </row>
    <row r="64" spans="2:9" ht="13.8" x14ac:dyDescent="0.25">
      <c r="B64" s="392" t="s">
        <v>116</v>
      </c>
      <c r="C64" s="393"/>
      <c r="D64" s="394"/>
      <c r="E64" s="394"/>
      <c r="F64" s="393"/>
      <c r="G64" s="393"/>
      <c r="H64" s="395">
        <f>SUM(H62+H60+H55+H53+H51+H46+H40+H38+H25+H18)</f>
        <v>0</v>
      </c>
      <c r="I64" s="396">
        <f>SUM(I62+I60+I55+I53+I51+I46+I40+I38+I25+I18)</f>
        <v>0</v>
      </c>
    </row>
    <row r="65" spans="2:9" ht="13.8" x14ac:dyDescent="0.25">
      <c r="B65" s="364" t="s">
        <v>117</v>
      </c>
      <c r="C65" s="365"/>
      <c r="D65" s="367"/>
      <c r="E65" s="367"/>
      <c r="F65" s="365"/>
      <c r="G65" s="365"/>
      <c r="H65" s="363">
        <f>IF(H64&lt;H107,H107-H64,0)</f>
        <v>0</v>
      </c>
      <c r="I65" s="397">
        <f>IF(I64&lt;I107,I107-I64,0)</f>
        <v>0</v>
      </c>
    </row>
    <row r="66" spans="2:9" ht="14.4" thickBot="1" x14ac:dyDescent="0.3">
      <c r="B66" s="398" t="s">
        <v>118</v>
      </c>
      <c r="C66" s="399"/>
      <c r="D66" s="400"/>
      <c r="E66" s="400"/>
      <c r="F66" s="401"/>
      <c r="G66" s="401"/>
      <c r="H66" s="402">
        <f>SUM(H64+H65)</f>
        <v>0</v>
      </c>
      <c r="I66" s="403">
        <f>SUM(I64+I65)</f>
        <v>0</v>
      </c>
    </row>
    <row r="67" spans="2:9" ht="13.8" thickBot="1" x14ac:dyDescent="0.3">
      <c r="H67" s="341"/>
      <c r="I67" s="341"/>
    </row>
    <row r="68" spans="2:9" ht="15" customHeight="1" x14ac:dyDescent="0.25">
      <c r="B68" s="404" t="s">
        <v>119</v>
      </c>
      <c r="C68" s="405"/>
      <c r="D68" s="406"/>
      <c r="E68" s="406"/>
      <c r="F68" s="405"/>
      <c r="G68" s="405"/>
      <c r="H68" s="407"/>
      <c r="I68" s="408"/>
    </row>
    <row r="69" spans="2:9" ht="39.75" customHeight="1" x14ac:dyDescent="0.25">
      <c r="B69" s="334"/>
      <c r="C69" s="335"/>
      <c r="D69" s="336"/>
      <c r="E69" s="336"/>
      <c r="F69" s="335"/>
      <c r="G69" s="335"/>
      <c r="H69" s="338" t="s">
        <v>185</v>
      </c>
      <c r="I69" s="338" t="s">
        <v>267</v>
      </c>
    </row>
    <row r="70" spans="2:9" ht="15" customHeight="1" x14ac:dyDescent="0.25">
      <c r="B70" s="409"/>
      <c r="C70" s="410"/>
      <c r="D70" s="336"/>
      <c r="E70" s="336"/>
      <c r="F70" s="411"/>
      <c r="G70" s="411"/>
      <c r="H70" s="45"/>
      <c r="I70" s="412"/>
    </row>
    <row r="71" spans="2:9" ht="14.25" customHeight="1" x14ac:dyDescent="0.25">
      <c r="B71" s="413">
        <v>70623</v>
      </c>
      <c r="C71" s="381" t="s">
        <v>120</v>
      </c>
      <c r="D71" s="346"/>
      <c r="E71" s="346"/>
      <c r="F71" s="347"/>
      <c r="G71" s="347"/>
      <c r="H71" s="33"/>
      <c r="I71" s="12"/>
    </row>
    <row r="72" spans="2:9" ht="13.8" x14ac:dyDescent="0.25">
      <c r="B72" s="413">
        <v>70624</v>
      </c>
      <c r="C72" s="349" t="s">
        <v>121</v>
      </c>
      <c r="D72" s="350"/>
      <c r="E72" s="350"/>
      <c r="F72" s="351"/>
      <c r="G72" s="351"/>
      <c r="H72" s="5"/>
      <c r="I72" s="2"/>
    </row>
    <row r="73" spans="2:9" ht="14.25" customHeight="1" x14ac:dyDescent="0.25">
      <c r="B73" s="413">
        <v>70625</v>
      </c>
      <c r="C73" s="349" t="s">
        <v>122</v>
      </c>
      <c r="D73" s="350"/>
      <c r="E73" s="350"/>
      <c r="F73" s="351"/>
      <c r="G73" s="351"/>
      <c r="H73" s="5"/>
      <c r="I73" s="2"/>
    </row>
    <row r="74" spans="2:9" s="2051" customFormat="1" ht="14.25" customHeight="1" x14ac:dyDescent="0.25">
      <c r="B74" s="413">
        <v>70626</v>
      </c>
      <c r="C74" s="349" t="s">
        <v>1005</v>
      </c>
      <c r="D74" s="350"/>
      <c r="E74" s="350"/>
      <c r="F74" s="351"/>
      <c r="G74" s="351"/>
      <c r="H74" s="5"/>
      <c r="I74" s="2"/>
    </row>
    <row r="75" spans="2:9" ht="14.25" customHeight="1" x14ac:dyDescent="0.25">
      <c r="B75" s="348">
        <v>70641</v>
      </c>
      <c r="C75" s="349" t="s">
        <v>123</v>
      </c>
      <c r="D75" s="350"/>
      <c r="E75" s="350"/>
      <c r="F75" s="351"/>
      <c r="G75" s="351"/>
      <c r="H75" s="5"/>
      <c r="I75" s="2"/>
    </row>
    <row r="76" spans="2:9" ht="15" customHeight="1" x14ac:dyDescent="0.25">
      <c r="B76" s="370">
        <v>706421</v>
      </c>
      <c r="C76" s="349" t="s">
        <v>124</v>
      </c>
      <c r="D76" s="350"/>
      <c r="E76" s="350"/>
      <c r="F76" s="351"/>
      <c r="G76" s="351"/>
      <c r="H76" s="5"/>
      <c r="I76" s="2"/>
    </row>
    <row r="77" spans="2:9" ht="14.25" customHeight="1" x14ac:dyDescent="0.25">
      <c r="B77" s="370">
        <v>708</v>
      </c>
      <c r="C77" s="356" t="s">
        <v>125</v>
      </c>
      <c r="D77" s="357"/>
      <c r="E77" s="357"/>
      <c r="F77" s="358"/>
      <c r="G77" s="358"/>
      <c r="H77" s="34"/>
      <c r="I77" s="35"/>
    </row>
    <row r="78" spans="2:9" ht="16.5" customHeight="1" x14ac:dyDescent="0.25">
      <c r="B78" s="359">
        <v>70</v>
      </c>
      <c r="C78" s="378" t="s">
        <v>126</v>
      </c>
      <c r="D78" s="361"/>
      <c r="E78" s="361"/>
      <c r="F78" s="389"/>
      <c r="G78" s="389"/>
      <c r="H78" s="363">
        <f>SUM(H71:H77)</f>
        <v>0</v>
      </c>
      <c r="I78" s="363">
        <f>SUM(I71:I77)</f>
        <v>0</v>
      </c>
    </row>
    <row r="79" spans="2:9" ht="16.5" customHeight="1" x14ac:dyDescent="0.25">
      <c r="B79" s="364"/>
      <c r="C79" s="352"/>
      <c r="D79" s="341"/>
      <c r="E79" s="341"/>
      <c r="F79" s="369"/>
      <c r="G79" s="369"/>
      <c r="H79" s="352"/>
      <c r="I79" s="368"/>
    </row>
    <row r="80" spans="2:9" ht="15" customHeight="1" x14ac:dyDescent="0.25">
      <c r="B80" s="370">
        <v>741</v>
      </c>
      <c r="C80" s="381" t="s">
        <v>127</v>
      </c>
      <c r="D80" s="346"/>
      <c r="E80" s="346"/>
      <c r="F80" s="414"/>
      <c r="G80" s="414"/>
      <c r="H80" s="33"/>
      <c r="I80" s="12"/>
    </row>
    <row r="81" spans="2:9" ht="14.25" customHeight="1" x14ac:dyDescent="0.25">
      <c r="B81" s="348">
        <v>742</v>
      </c>
      <c r="C81" s="349" t="s">
        <v>128</v>
      </c>
      <c r="D81" s="350"/>
      <c r="E81" s="350"/>
      <c r="F81" s="415"/>
      <c r="G81" s="415"/>
      <c r="H81" s="5"/>
      <c r="I81" s="2"/>
    </row>
    <row r="82" spans="2:9" ht="14.25" customHeight="1" x14ac:dyDescent="0.25">
      <c r="B82" s="370">
        <v>743</v>
      </c>
      <c r="C82" s="349" t="s">
        <v>129</v>
      </c>
      <c r="D82" s="350"/>
      <c r="E82" s="350"/>
      <c r="F82" s="351"/>
      <c r="G82" s="351"/>
      <c r="H82" s="5"/>
      <c r="I82" s="2"/>
    </row>
    <row r="83" spans="2:9" ht="14.25" customHeight="1" x14ac:dyDescent="0.25">
      <c r="B83" s="416">
        <v>7441</v>
      </c>
      <c r="C83" s="349" t="s">
        <v>130</v>
      </c>
      <c r="D83" s="350"/>
      <c r="E83" s="350"/>
      <c r="F83" s="351"/>
      <c r="G83" s="351"/>
      <c r="H83" s="2331"/>
      <c r="I83" s="2332"/>
    </row>
    <row r="84" spans="2:9" ht="14.25" customHeight="1" x14ac:dyDescent="0.25">
      <c r="B84" s="416">
        <v>7442</v>
      </c>
      <c r="C84" s="349" t="s">
        <v>131</v>
      </c>
      <c r="D84" s="350"/>
      <c r="E84" s="350"/>
      <c r="F84" s="351"/>
      <c r="G84" s="351"/>
      <c r="H84" s="2331"/>
      <c r="I84" s="2332"/>
    </row>
    <row r="85" spans="2:9" ht="14.25" customHeight="1" x14ac:dyDescent="0.25">
      <c r="B85" s="416">
        <v>7443</v>
      </c>
      <c r="C85" s="349" t="s">
        <v>132</v>
      </c>
      <c r="D85" s="350"/>
      <c r="E85" s="350"/>
      <c r="F85" s="351"/>
      <c r="G85" s="351"/>
      <c r="H85" s="5"/>
      <c r="I85" s="2"/>
    </row>
    <row r="86" spans="2:9" ht="14.25" customHeight="1" x14ac:dyDescent="0.25">
      <c r="B86" s="416">
        <v>7451</v>
      </c>
      <c r="C86" s="349" t="s">
        <v>133</v>
      </c>
      <c r="D86" s="350"/>
      <c r="E86" s="350"/>
      <c r="F86" s="351"/>
      <c r="G86" s="351"/>
      <c r="H86" s="5"/>
      <c r="I86" s="2"/>
    </row>
    <row r="87" spans="2:9" ht="15" customHeight="1" x14ac:dyDescent="0.25">
      <c r="B87" s="416">
        <v>746</v>
      </c>
      <c r="C87" s="349" t="s">
        <v>134</v>
      </c>
      <c r="D87" s="350"/>
      <c r="E87" s="350"/>
      <c r="F87" s="351"/>
      <c r="G87" s="351"/>
      <c r="H87" s="5"/>
      <c r="I87" s="2"/>
    </row>
    <row r="88" spans="2:9" ht="14.25" customHeight="1" x14ac:dyDescent="0.25">
      <c r="B88" s="416">
        <v>747</v>
      </c>
      <c r="C88" s="349" t="s">
        <v>135</v>
      </c>
      <c r="D88" s="350"/>
      <c r="E88" s="350"/>
      <c r="F88" s="351"/>
      <c r="G88" s="351"/>
      <c r="H88" s="5"/>
      <c r="I88" s="2"/>
    </row>
    <row r="89" spans="2:9" ht="16.5" customHeight="1" x14ac:dyDescent="0.25">
      <c r="B89" s="374">
        <v>748</v>
      </c>
      <c r="C89" s="349" t="s">
        <v>168</v>
      </c>
      <c r="D89" s="357"/>
      <c r="E89" s="357"/>
      <c r="F89" s="417"/>
      <c r="G89" s="417"/>
      <c r="H89" s="34"/>
      <c r="I89" s="35"/>
    </row>
    <row r="90" spans="2:9" ht="15" customHeight="1" x14ac:dyDescent="0.25">
      <c r="B90" s="359">
        <v>74</v>
      </c>
      <c r="C90" s="378" t="s">
        <v>136</v>
      </c>
      <c r="D90" s="361"/>
      <c r="E90" s="361"/>
      <c r="F90" s="362"/>
      <c r="G90" s="362"/>
      <c r="H90" s="363">
        <f>SUM(H80:H89)</f>
        <v>0</v>
      </c>
      <c r="I90" s="363">
        <f>SUM(I80:I89)</f>
        <v>0</v>
      </c>
    </row>
    <row r="91" spans="2:9" ht="15" customHeight="1" x14ac:dyDescent="0.25">
      <c r="B91" s="364"/>
      <c r="C91" s="352"/>
      <c r="D91" s="341"/>
      <c r="E91" s="341"/>
      <c r="F91" s="325"/>
      <c r="G91" s="325"/>
      <c r="H91" s="352"/>
      <c r="I91" s="368"/>
    </row>
    <row r="92" spans="2:9" ht="14.25" customHeight="1" x14ac:dyDescent="0.25">
      <c r="B92" s="370">
        <v>751</v>
      </c>
      <c r="C92" s="381" t="s">
        <v>137</v>
      </c>
      <c r="D92" s="346"/>
      <c r="E92" s="346"/>
      <c r="F92" s="347"/>
      <c r="G92" s="347"/>
      <c r="H92" s="33"/>
      <c r="I92" s="12"/>
    </row>
    <row r="93" spans="2:9" ht="16.5" customHeight="1" x14ac:dyDescent="0.25">
      <c r="B93" s="348">
        <v>752</v>
      </c>
      <c r="C93" s="349" t="s">
        <v>138</v>
      </c>
      <c r="D93" s="350"/>
      <c r="E93" s="350"/>
      <c r="F93" s="351"/>
      <c r="G93" s="351"/>
      <c r="H93" s="5"/>
      <c r="I93" s="2"/>
    </row>
    <row r="94" spans="2:9" ht="15" customHeight="1" x14ac:dyDescent="0.25">
      <c r="B94" s="348">
        <v>757</v>
      </c>
      <c r="C94" s="356" t="s">
        <v>139</v>
      </c>
      <c r="D94" s="357"/>
      <c r="E94" s="357"/>
      <c r="F94" s="358"/>
      <c r="G94" s="358"/>
      <c r="H94" s="34"/>
      <c r="I94" s="35"/>
    </row>
    <row r="95" spans="2:9" ht="16.5" customHeight="1" x14ac:dyDescent="0.25">
      <c r="B95" s="359">
        <v>75</v>
      </c>
      <c r="C95" s="378" t="s">
        <v>140</v>
      </c>
      <c r="D95" s="361"/>
      <c r="E95" s="361"/>
      <c r="F95" s="389"/>
      <c r="G95" s="389"/>
      <c r="H95" s="363">
        <f>SUM(H92:H94)</f>
        <v>0</v>
      </c>
      <c r="I95" s="363">
        <f>SUM(I92:I94)</f>
        <v>0</v>
      </c>
    </row>
    <row r="96" spans="2:9" ht="15" customHeight="1" x14ac:dyDescent="0.25">
      <c r="B96" s="334"/>
      <c r="C96" s="369"/>
      <c r="D96" s="341"/>
      <c r="E96" s="341"/>
      <c r="F96" s="352"/>
      <c r="G96" s="352"/>
      <c r="H96" s="369"/>
      <c r="I96" s="382"/>
    </row>
    <row r="97" spans="2:9" ht="15" customHeight="1" x14ac:dyDescent="0.25">
      <c r="B97" s="383">
        <v>76</v>
      </c>
      <c r="C97" s="378" t="s">
        <v>141</v>
      </c>
      <c r="D97" s="361"/>
      <c r="E97" s="361"/>
      <c r="F97" s="361"/>
      <c r="G97" s="361"/>
      <c r="H97" s="8"/>
      <c r="I97" s="11"/>
    </row>
    <row r="98" spans="2:9" ht="13.5" customHeight="1" x14ac:dyDescent="0.25">
      <c r="B98" s="334"/>
      <c r="C98" s="369"/>
      <c r="D98" s="341"/>
      <c r="E98" s="341"/>
      <c r="F98" s="352"/>
      <c r="G98" s="352"/>
      <c r="H98" s="369"/>
      <c r="I98" s="382"/>
    </row>
    <row r="99" spans="2:9" ht="15" customHeight="1" x14ac:dyDescent="0.25">
      <c r="B99" s="383">
        <v>77</v>
      </c>
      <c r="C99" s="378" t="s">
        <v>142</v>
      </c>
      <c r="D99" s="361"/>
      <c r="E99" s="361"/>
      <c r="F99" s="361"/>
      <c r="G99" s="361"/>
      <c r="H99" s="8"/>
      <c r="I99" s="11"/>
    </row>
    <row r="100" spans="2:9" ht="16.5" customHeight="1" x14ac:dyDescent="0.25">
      <c r="B100" s="334"/>
      <c r="C100" s="369"/>
      <c r="D100" s="341"/>
      <c r="E100" s="341"/>
      <c r="F100" s="352"/>
      <c r="G100" s="352"/>
      <c r="H100" s="369"/>
      <c r="I100" s="382"/>
    </row>
    <row r="101" spans="2:9" ht="16.5" customHeight="1" x14ac:dyDescent="0.25">
      <c r="B101" s="383">
        <v>78</v>
      </c>
      <c r="C101" s="378" t="s">
        <v>143</v>
      </c>
      <c r="D101" s="361"/>
      <c r="E101" s="361"/>
      <c r="F101" s="361"/>
      <c r="G101" s="361"/>
      <c r="H101" s="8"/>
      <c r="I101" s="11"/>
    </row>
    <row r="102" spans="2:9" ht="14.1" customHeight="1" x14ac:dyDescent="0.25">
      <c r="B102" s="334"/>
      <c r="C102" s="369"/>
      <c r="D102" s="341"/>
      <c r="E102" s="341"/>
      <c r="F102" s="352"/>
      <c r="G102" s="352"/>
      <c r="H102" s="369"/>
      <c r="I102" s="382"/>
    </row>
    <row r="103" spans="2:9" ht="15" customHeight="1" x14ac:dyDescent="0.25">
      <c r="B103" s="383">
        <v>79</v>
      </c>
      <c r="C103" s="378" t="s">
        <v>144</v>
      </c>
      <c r="D103" s="361"/>
      <c r="E103" s="361"/>
      <c r="F103" s="361"/>
      <c r="G103" s="361"/>
      <c r="H103" s="8"/>
      <c r="I103" s="11"/>
    </row>
    <row r="104" spans="2:9" ht="16.5" customHeight="1" x14ac:dyDescent="0.25">
      <c r="B104" s="364"/>
      <c r="C104" s="352"/>
      <c r="D104" s="341"/>
      <c r="E104" s="341"/>
      <c r="F104" s="352"/>
      <c r="G104" s="352"/>
      <c r="H104" s="352"/>
      <c r="I104" s="368"/>
    </row>
    <row r="105" spans="2:9" ht="15" customHeight="1" x14ac:dyDescent="0.25">
      <c r="B105" s="390">
        <v>87</v>
      </c>
      <c r="C105" s="378" t="s">
        <v>145</v>
      </c>
      <c r="D105" s="361"/>
      <c r="E105" s="361"/>
      <c r="F105" s="361"/>
      <c r="G105" s="361"/>
      <c r="H105" s="8"/>
      <c r="I105" s="11"/>
    </row>
    <row r="106" spans="2:9" ht="17.25" customHeight="1" thickBot="1" x14ac:dyDescent="0.3">
      <c r="B106" s="391"/>
      <c r="C106" s="45"/>
      <c r="D106" s="341"/>
      <c r="E106" s="341"/>
      <c r="F106" s="352"/>
      <c r="G106" s="352"/>
      <c r="H106" s="45"/>
      <c r="I106" s="412"/>
    </row>
    <row r="107" spans="2:9" ht="16.5" customHeight="1" x14ac:dyDescent="0.25">
      <c r="B107" s="392" t="s">
        <v>146</v>
      </c>
      <c r="C107" s="393"/>
      <c r="D107" s="418"/>
      <c r="E107" s="418"/>
      <c r="F107" s="393"/>
      <c r="G107" s="393"/>
      <c r="H107" s="419">
        <f>H103+H101+H99+H97+H95+H90+H78+H105</f>
        <v>0</v>
      </c>
      <c r="I107" s="419">
        <f>I103+I101+I99+I97+I95+I90+I78+I105</f>
        <v>0</v>
      </c>
    </row>
    <row r="108" spans="2:9" ht="13.8" x14ac:dyDescent="0.25">
      <c r="B108" s="364" t="s">
        <v>147</v>
      </c>
      <c r="C108" s="365"/>
      <c r="D108" s="336"/>
      <c r="E108" s="336"/>
      <c r="F108" s="411"/>
      <c r="G108" s="411"/>
      <c r="H108" s="420">
        <f>IF(H107&lt;H64,H64-H107,0)</f>
        <v>0</v>
      </c>
      <c r="I108" s="420">
        <f>IF(I107&lt;I64,I64-I107,0)</f>
        <v>0</v>
      </c>
    </row>
    <row r="109" spans="2:9" ht="14.4" thickBot="1" x14ac:dyDescent="0.3">
      <c r="B109" s="398" t="s">
        <v>118</v>
      </c>
      <c r="C109" s="399"/>
      <c r="D109" s="421"/>
      <c r="E109" s="421"/>
      <c r="F109" s="401"/>
      <c r="G109" s="401"/>
      <c r="H109" s="422">
        <f>H108+H107</f>
        <v>0</v>
      </c>
      <c r="I109" s="422">
        <f>I108+I107</f>
        <v>0</v>
      </c>
    </row>
    <row r="110" spans="2:9" ht="13.8" x14ac:dyDescent="0.25">
      <c r="B110" s="352"/>
      <c r="C110" s="352"/>
      <c r="D110" s="341"/>
      <c r="E110" s="341"/>
      <c r="F110" s="325"/>
      <c r="G110" s="325"/>
      <c r="H110" s="43"/>
      <c r="I110" s="43"/>
    </row>
  </sheetData>
  <sheetProtection algorithmName="SHA-512" hashValue="4kHKQvoiqkRwQrtLUyhWSHs9FNQvdX7AOFXYa6QzfpjfDBIFf5n2mgjGSxTz5G2KHPqz3uHadXiC+BPyAnNKug==" saltValue="AGe66npC15W0KQpElzyJUQ==" spinCount="100000" sheet="1"/>
  <mergeCells count="5">
    <mergeCell ref="B2:I2"/>
    <mergeCell ref="B4:I4"/>
    <mergeCell ref="B6:I6"/>
    <mergeCell ref="H83:H84"/>
    <mergeCell ref="I83:I84"/>
  </mergeCells>
  <phoneticPr fontId="33" type="noConversion"/>
  <conditionalFormatting sqref="H15:I15">
    <cfRule type="cellIs" dxfId="152" priority="1" stopIfTrue="1" operator="equal">
      <formula>#REF!</formula>
    </cfRule>
    <cfRule type="cellIs" dxfId="151" priority="2" stopIfTrue="1" operator="equal">
      <formula>#REF!</formula>
    </cfRule>
  </conditionalFormatting>
  <conditionalFormatting sqref="B2:I2">
    <cfRule type="cellIs" dxfId="150" priority="3" stopIfTrue="1" operator="notEqual">
      <formula>"ASSOCIATION"</formula>
    </cfRule>
  </conditionalFormatting>
  <pageMargins left="0.78740157499999996" right="0.78740157499999996" top="0.984251969" bottom="0.984251969" header="0.4921259845" footer="0.4921259845"/>
  <pageSetup paperSize="9" scale="61" orientation="portrait" r:id="rId1"/>
  <headerFooter alignWithMargins="0"/>
  <rowBreaks count="1" manualBreakCount="1">
    <brk id="6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X1187"/>
  <sheetViews>
    <sheetView showGridLines="0" view="pageBreakPreview" zoomScale="54" zoomScaleNormal="55" zoomScaleSheetLayoutView="54" workbookViewId="0">
      <pane ySplit="2" topLeftCell="A3" activePane="bottomLeft" state="frozen"/>
      <selection activeCell="I1060" sqref="I1060"/>
      <selection pane="bottomLeft" activeCell="J18" sqref="J18"/>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38.25" customHeight="1" x14ac:dyDescent="0.25">
      <c r="A1" s="1557"/>
      <c r="B1" s="1557"/>
      <c r="C1" s="2167" t="s">
        <v>731</v>
      </c>
      <c r="D1" s="1549" t="s">
        <v>732</v>
      </c>
      <c r="E1" s="1552" t="s">
        <v>733</v>
      </c>
      <c r="F1" s="1550" t="s">
        <v>737</v>
      </c>
      <c r="G1" s="1550" t="s">
        <v>738</v>
      </c>
      <c r="H1" s="1551" t="s">
        <v>734</v>
      </c>
      <c r="I1" s="1551" t="s">
        <v>735</v>
      </c>
      <c r="J1" s="1560" t="s">
        <v>736</v>
      </c>
      <c r="K1" s="1557"/>
      <c r="L1" s="1557"/>
      <c r="M1" s="1557"/>
      <c r="N1" s="1557"/>
      <c r="O1" s="1557"/>
      <c r="P1" s="1557"/>
    </row>
    <row r="2" spans="1:24" s="1546" customFormat="1" ht="11.25" customHeight="1" x14ac:dyDescent="0.25">
      <c r="A2" s="1557"/>
      <c r="B2" s="1556"/>
      <c r="C2" s="1556"/>
      <c r="D2" s="1556"/>
      <c r="E2" s="1556"/>
      <c r="F2" s="1556"/>
      <c r="G2" s="1556"/>
      <c r="H2" s="1556"/>
      <c r="I2" s="1556"/>
      <c r="J2" s="1557"/>
      <c r="K2" s="1557"/>
      <c r="L2" s="1557"/>
      <c r="M2" s="1557"/>
      <c r="N2" s="1557"/>
      <c r="O2" s="1557"/>
      <c r="P2" s="1557"/>
    </row>
    <row r="3" spans="1:24" ht="13.8" thickBot="1" x14ac:dyDescent="0.3"/>
    <row r="4" spans="1:24" s="324" customFormat="1" ht="33.75" customHeight="1" thickBot="1" x14ac:dyDescent="0.3">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V5" s="853" t="s">
        <v>730</v>
      </c>
      <c r="W5" s="1543">
        <v>0.57899999999999996</v>
      </c>
    </row>
    <row r="6" spans="1:24" ht="30.75" customHeight="1" thickBot="1" x14ac:dyDescent="0.3">
      <c r="A6" s="1564"/>
      <c r="B6" s="2325" t="s">
        <v>441</v>
      </c>
      <c r="C6" s="2326"/>
      <c r="D6" s="2326"/>
      <c r="E6" s="2326"/>
      <c r="F6" s="2326"/>
      <c r="G6" s="2327"/>
      <c r="H6" s="2457" t="s">
        <v>183</v>
      </c>
      <c r="I6" s="2458"/>
      <c r="J6" s="2458"/>
      <c r="K6" s="2458"/>
      <c r="L6" s="2458"/>
      <c r="M6" s="2458"/>
      <c r="N6" s="2458"/>
      <c r="O6" s="2459"/>
      <c r="V6" s="853" t="s">
        <v>728</v>
      </c>
      <c r="W6" s="1543">
        <v>0.85799999999999998</v>
      </c>
    </row>
    <row r="7" spans="1:24" ht="27.75" customHeight="1" thickBot="1" x14ac:dyDescent="0.3">
      <c r="A7" s="423"/>
      <c r="B7" s="423"/>
      <c r="C7" s="423"/>
      <c r="D7" s="423"/>
      <c r="E7" s="423"/>
      <c r="F7" s="423"/>
      <c r="G7" s="423"/>
      <c r="H7" s="423"/>
      <c r="I7" s="423"/>
      <c r="J7" s="423"/>
      <c r="K7" s="423"/>
      <c r="L7" s="423"/>
      <c r="M7" s="423"/>
      <c r="N7" s="423"/>
      <c r="O7" s="423"/>
      <c r="U7" s="889" t="s">
        <v>466</v>
      </c>
      <c r="V7" s="853" t="s">
        <v>437</v>
      </c>
      <c r="W7" s="857">
        <v>8</v>
      </c>
    </row>
    <row r="8" spans="1:24" ht="34.5" customHeight="1" x14ac:dyDescent="0.25">
      <c r="B8" s="2431" t="s">
        <v>181</v>
      </c>
      <c r="C8" s="2432"/>
      <c r="D8" s="2432"/>
      <c r="E8" s="2432"/>
      <c r="F8" s="2432"/>
      <c r="G8" s="2432"/>
      <c r="H8" s="2433"/>
      <c r="I8" s="2460" t="s">
        <v>501</v>
      </c>
      <c r="J8" s="2461"/>
      <c r="L8" s="423"/>
      <c r="U8" s="889" t="s">
        <v>497</v>
      </c>
      <c r="V8" s="853" t="s">
        <v>437</v>
      </c>
      <c r="W8" s="857">
        <v>9</v>
      </c>
    </row>
    <row r="9" spans="1:24" ht="72" customHeight="1" thickBot="1" x14ac:dyDescent="0.35">
      <c r="B9" s="675"/>
      <c r="C9" s="676" t="s">
        <v>158</v>
      </c>
      <c r="D9" s="676" t="s">
        <v>159</v>
      </c>
      <c r="E9" s="676" t="s">
        <v>160</v>
      </c>
      <c r="F9" s="676" t="s">
        <v>161</v>
      </c>
      <c r="G9" s="677" t="s">
        <v>177</v>
      </c>
      <c r="H9" s="678" t="s">
        <v>455</v>
      </c>
      <c r="I9" s="679" t="s">
        <v>2</v>
      </c>
      <c r="J9" s="890" t="s">
        <v>502</v>
      </c>
      <c r="L9" s="40"/>
      <c r="M9" s="40"/>
      <c r="N9" s="41" t="s">
        <v>247</v>
      </c>
      <c r="O9" s="41"/>
      <c r="P9" s="42"/>
      <c r="V9" s="853" t="s">
        <v>755</v>
      </c>
      <c r="W9" s="1655">
        <v>4.5</v>
      </c>
    </row>
    <row r="10" spans="1:24" ht="44.55" customHeight="1" thickBot="1" x14ac:dyDescent="0.4">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1653"/>
    </row>
    <row r="12" spans="1:24" ht="30" customHeight="1" thickBot="1" x14ac:dyDescent="0.4">
      <c r="A12" s="42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1653"/>
    </row>
    <row r="13" spans="1:24" ht="23.25" customHeight="1" thickBot="1" x14ac:dyDescent="0.4">
      <c r="A13" s="423"/>
      <c r="B13" s="423"/>
      <c r="C13" s="423"/>
      <c r="D13" s="423"/>
      <c r="E13" s="423"/>
      <c r="F13" s="423"/>
      <c r="G13" s="423"/>
      <c r="H13" s="423"/>
      <c r="I13" s="423"/>
      <c r="J13" s="423"/>
      <c r="K13" s="423"/>
      <c r="L13" s="423"/>
      <c r="M13" s="423"/>
      <c r="N13" s="423"/>
      <c r="O13" s="423"/>
      <c r="R13" s="1652"/>
      <c r="U13" s="854"/>
      <c r="V13" s="853" t="s">
        <v>434</v>
      </c>
      <c r="W13" s="855">
        <v>6.42</v>
      </c>
      <c r="X13" s="1653"/>
    </row>
    <row r="14" spans="1:24" s="426" customFormat="1" ht="25.05" customHeight="1" thickTop="1" thickBot="1" x14ac:dyDescent="0.35">
      <c r="A14" s="42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42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B16" s="2354"/>
      <c r="C16" s="2437"/>
      <c r="D16" s="2437"/>
      <c r="E16" s="2371"/>
      <c r="H16" s="334"/>
      <c r="I16" s="335"/>
      <c r="J16" s="336"/>
      <c r="K16" s="336"/>
      <c r="L16" s="335"/>
      <c r="M16" s="337"/>
      <c r="N16" s="429" t="s">
        <v>952</v>
      </c>
      <c r="O16" s="430" t="s">
        <v>19</v>
      </c>
      <c r="P16" s="42"/>
      <c r="U16" s="43"/>
      <c r="V16" s="43"/>
    </row>
    <row r="17" spans="2:22" ht="15" customHeight="1" x14ac:dyDescent="0.25">
      <c r="B17" s="2354"/>
      <c r="C17" s="2437"/>
      <c r="D17" s="2437"/>
      <c r="E17" s="2371"/>
      <c r="H17" s="339"/>
      <c r="I17" s="340"/>
      <c r="J17" s="341"/>
      <c r="K17" s="341"/>
      <c r="L17" s="42"/>
      <c r="M17" s="43"/>
      <c r="N17" s="342"/>
      <c r="O17" s="343"/>
      <c r="P17" s="42"/>
      <c r="U17" s="43"/>
      <c r="V17" s="43"/>
    </row>
    <row r="18" spans="2:22" ht="15" customHeight="1" x14ac:dyDescent="0.25">
      <c r="B18" s="2354"/>
      <c r="C18" s="2437"/>
      <c r="D18" s="2437"/>
      <c r="E18" s="2371"/>
      <c r="H18" s="344">
        <v>6061</v>
      </c>
      <c r="I18" s="345" t="s">
        <v>20</v>
      </c>
      <c r="J18" s="346"/>
      <c r="K18" s="346"/>
      <c r="L18" s="347"/>
      <c r="M18" s="431"/>
      <c r="N18" s="432">
        <f>SUM('SITE 1:SITE 15'!O18)</f>
        <v>0</v>
      </c>
      <c r="O18" s="1"/>
      <c r="P18" s="42"/>
      <c r="U18" s="43"/>
      <c r="V18" s="43"/>
    </row>
    <row r="19" spans="2:22" ht="15" customHeight="1" thickBot="1" x14ac:dyDescent="0.3">
      <c r="B19" s="433" t="s">
        <v>21</v>
      </c>
      <c r="C19" s="434"/>
      <c r="D19" s="435"/>
      <c r="E19" s="436"/>
      <c r="H19" s="348">
        <v>6063</v>
      </c>
      <c r="I19" s="349" t="s">
        <v>22</v>
      </c>
      <c r="J19" s="350"/>
      <c r="K19" s="350"/>
      <c r="L19" s="351"/>
      <c r="M19" s="437"/>
      <c r="N19" s="432">
        <f>SUM('SITE 1:SITE 15'!O19)</f>
        <v>0</v>
      </c>
      <c r="O19" s="2"/>
      <c r="P19" s="42"/>
      <c r="U19" s="43"/>
      <c r="V19" s="43"/>
    </row>
    <row r="20" spans="2:22" ht="15" customHeight="1" x14ac:dyDescent="0.25">
      <c r="B20" s="20" t="s">
        <v>23</v>
      </c>
      <c r="C20" s="21"/>
      <c r="D20" s="22"/>
      <c r="E20" s="438">
        <f>C20*D20</f>
        <v>0</v>
      </c>
      <c r="H20" s="348">
        <v>6064</v>
      </c>
      <c r="I20" s="349" t="s">
        <v>24</v>
      </c>
      <c r="J20" s="350"/>
      <c r="K20" s="350"/>
      <c r="L20" s="351"/>
      <c r="M20" s="437"/>
      <c r="N20" s="432">
        <f>SUM('SITE 1:SITE 15'!O20)</f>
        <v>0</v>
      </c>
      <c r="O20" s="2"/>
      <c r="P20" s="45"/>
      <c r="U20" s="43"/>
      <c r="V20" s="43"/>
    </row>
    <row r="21" spans="2:22" ht="15" customHeight="1" x14ac:dyDescent="0.25">
      <c r="B21" s="27" t="s">
        <v>25</v>
      </c>
      <c r="C21" s="23"/>
      <c r="D21" s="24"/>
      <c r="E21" s="438">
        <f>C21*D21</f>
        <v>0</v>
      </c>
      <c r="H21" s="348">
        <v>6066</v>
      </c>
      <c r="I21" s="349" t="s">
        <v>26</v>
      </c>
      <c r="J21" s="350"/>
      <c r="K21" s="350"/>
      <c r="L21" s="351"/>
      <c r="M21" s="437"/>
      <c r="N21" s="432">
        <f>SUM('SITE 1:SITE 15'!O21)</f>
        <v>0</v>
      </c>
      <c r="O21" s="2"/>
      <c r="P21" s="352"/>
      <c r="S21" s="443" t="s">
        <v>247</v>
      </c>
      <c r="U21" s="352"/>
      <c r="V21" s="352"/>
    </row>
    <row r="22" spans="2:22" ht="15" customHeight="1" thickBot="1" x14ac:dyDescent="0.3">
      <c r="B22" s="27" t="s">
        <v>27</v>
      </c>
      <c r="C22" s="25"/>
      <c r="D22" s="26"/>
      <c r="E22" s="438">
        <f>C22*D22</f>
        <v>0</v>
      </c>
      <c r="H22" s="353" t="s">
        <v>28</v>
      </c>
      <c r="I22" s="349" t="s">
        <v>29</v>
      </c>
      <c r="J22" s="350"/>
      <c r="K22" s="350"/>
      <c r="L22" s="351"/>
      <c r="M22" s="437"/>
      <c r="N22" s="432">
        <f>SUM('SITE 1:SITE 15'!O22)</f>
        <v>0</v>
      </c>
      <c r="O22" s="2"/>
      <c r="P22" s="42"/>
      <c r="U22" s="43"/>
      <c r="V22" s="43"/>
    </row>
    <row r="23" spans="2:22" ht="15" customHeight="1" thickBot="1" x14ac:dyDescent="0.3">
      <c r="B23" s="439" t="s">
        <v>30</v>
      </c>
      <c r="C23" s="440">
        <f>SUM(C20:C22)</f>
        <v>0</v>
      </c>
      <c r="D23" s="441" t="e">
        <f>E23/C23</f>
        <v>#DIV/0!</v>
      </c>
      <c r="E23" s="442">
        <f>SUM(E20:E22)</f>
        <v>0</v>
      </c>
      <c r="H23" s="353" t="s">
        <v>31</v>
      </c>
      <c r="I23" s="349" t="s">
        <v>32</v>
      </c>
      <c r="J23" s="350"/>
      <c r="K23" s="350"/>
      <c r="L23" s="351"/>
      <c r="M23" s="437"/>
      <c r="N23" s="432">
        <f>SUM('SITE 1:SITE 15'!O23)</f>
        <v>0</v>
      </c>
      <c r="O23" s="2"/>
      <c r="P23" s="42"/>
      <c r="S23" s="443"/>
      <c r="U23" s="43"/>
      <c r="V23" s="43"/>
    </row>
    <row r="24" spans="2:22" ht="15" customHeight="1" thickBot="1" x14ac:dyDescent="0.3">
      <c r="B24" s="603"/>
      <c r="C24" s="445"/>
      <c r="D24" s="446"/>
      <c r="E24" s="604"/>
      <c r="H24" s="353" t="s">
        <v>33</v>
      </c>
      <c r="I24" s="349" t="s">
        <v>34</v>
      </c>
      <c r="J24" s="350"/>
      <c r="K24" s="350"/>
      <c r="L24" s="351"/>
      <c r="M24" s="437"/>
      <c r="N24" s="432">
        <f>SUM('SITE 1:SITE 15'!O24)</f>
        <v>0</v>
      </c>
      <c r="O24" s="2"/>
      <c r="P24" s="42"/>
      <c r="U24" s="43"/>
      <c r="V24" s="43"/>
    </row>
    <row r="25" spans="2:22" ht="15" customHeight="1" thickBot="1" x14ac:dyDescent="0.3">
      <c r="B25" s="472" t="s">
        <v>35</v>
      </c>
      <c r="C25" s="473"/>
      <c r="D25" s="474"/>
      <c r="E25" s="475"/>
      <c r="H25" s="355" t="s">
        <v>36</v>
      </c>
      <c r="I25" s="356" t="s">
        <v>37</v>
      </c>
      <c r="J25" s="357"/>
      <c r="K25" s="357"/>
      <c r="L25" s="358"/>
      <c r="M25" s="450"/>
      <c r="N25" s="432">
        <f>SUM('SITE 1:SITE 15'!O25)</f>
        <v>0</v>
      </c>
      <c r="O25" s="3"/>
      <c r="P25" s="42"/>
      <c r="U25" s="43"/>
      <c r="V25" s="43"/>
    </row>
    <row r="26" spans="2:22" ht="15" customHeight="1" x14ac:dyDescent="0.25">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2:22" ht="15" customHeight="1" x14ac:dyDescent="0.25">
      <c r="B27" s="27" t="s">
        <v>40</v>
      </c>
      <c r="C27" s="23"/>
      <c r="D27" s="24"/>
      <c r="E27" s="438">
        <f>C27*D27</f>
        <v>0</v>
      </c>
      <c r="H27" s="364"/>
      <c r="I27" s="365"/>
      <c r="J27" s="336"/>
      <c r="K27" s="336"/>
      <c r="L27" s="366"/>
      <c r="M27" s="367"/>
      <c r="N27" s="365"/>
      <c r="O27" s="454"/>
      <c r="P27" s="369"/>
      <c r="U27" s="369"/>
      <c r="V27" s="369"/>
    </row>
    <row r="28" spans="2:22" ht="15" customHeight="1" thickBot="1" x14ac:dyDescent="0.3">
      <c r="B28" s="27" t="s">
        <v>41</v>
      </c>
      <c r="C28" s="23"/>
      <c r="D28" s="24"/>
      <c r="E28" s="438">
        <f>C28*D28</f>
        <v>0</v>
      </c>
      <c r="H28" s="370">
        <v>613</v>
      </c>
      <c r="I28" s="371" t="s">
        <v>42</v>
      </c>
      <c r="J28" s="372"/>
      <c r="K28" s="372"/>
      <c r="L28" s="373"/>
      <c r="M28" s="373"/>
      <c r="N28" s="455">
        <f>SUM('SITE 1:SITE 15'!O28)</f>
        <v>0</v>
      </c>
      <c r="O28" s="4"/>
      <c r="P28" s="45"/>
      <c r="U28" s="43"/>
      <c r="V28" s="43"/>
    </row>
    <row r="29" spans="2:22" ht="15" customHeight="1" thickBot="1" x14ac:dyDescent="0.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2:22" ht="15" customHeight="1" x14ac:dyDescent="0.25">
      <c r="B30" s="603"/>
      <c r="C30" s="74"/>
      <c r="D30" s="75"/>
      <c r="E30" s="73"/>
      <c r="H30" s="348">
        <v>615</v>
      </c>
      <c r="I30" s="349" t="s">
        <v>45</v>
      </c>
      <c r="J30" s="350"/>
      <c r="K30" s="350"/>
      <c r="L30" s="351"/>
      <c r="M30" s="351"/>
      <c r="N30" s="455">
        <f>SUM('SITE 1:SITE 15'!O30)</f>
        <v>0</v>
      </c>
      <c r="O30" s="5"/>
      <c r="P30" s="45"/>
      <c r="U30" s="43"/>
      <c r="V30" s="43"/>
    </row>
    <row r="31" spans="2:22" ht="15" customHeight="1" thickBot="1" x14ac:dyDescent="0.3">
      <c r="B31" s="433" t="s">
        <v>46</v>
      </c>
      <c r="C31" s="460"/>
      <c r="D31" s="461"/>
      <c r="E31" s="462"/>
      <c r="F31" s="463"/>
      <c r="H31" s="348">
        <v>616</v>
      </c>
      <c r="I31" s="349" t="s">
        <v>47</v>
      </c>
      <c r="J31" s="350"/>
      <c r="K31" s="350"/>
      <c r="L31" s="351"/>
      <c r="M31" s="351"/>
      <c r="N31" s="455">
        <f>SUM('SITE 1:SITE 15'!O31)</f>
        <v>0</v>
      </c>
      <c r="O31" s="5"/>
      <c r="P31" s="369"/>
      <c r="U31" s="369"/>
      <c r="V31" s="369"/>
    </row>
    <row r="32" spans="2:22" ht="15" customHeight="1" x14ac:dyDescent="0.25">
      <c r="B32" s="20" t="s">
        <v>48</v>
      </c>
      <c r="C32" s="21"/>
      <c r="D32" s="22"/>
      <c r="E32" s="438">
        <f>C32*D32</f>
        <v>0</v>
      </c>
      <c r="F32" s="464"/>
      <c r="H32" s="374">
        <v>618</v>
      </c>
      <c r="I32" s="375" t="s">
        <v>49</v>
      </c>
      <c r="J32" s="376"/>
      <c r="K32" s="376"/>
      <c r="L32" s="377"/>
      <c r="M32" s="377"/>
      <c r="N32" s="455">
        <f>SUM('SITE 1:SITE 15'!O32)</f>
        <v>0</v>
      </c>
      <c r="O32" s="6"/>
      <c r="P32" s="45"/>
      <c r="U32" s="43"/>
      <c r="V32" s="43"/>
    </row>
    <row r="33" spans="2:22" ht="15" customHeight="1" x14ac:dyDescent="0.25">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2:22" ht="15" customHeight="1" x14ac:dyDescent="0.25">
      <c r="B34" s="28" t="s">
        <v>52</v>
      </c>
      <c r="C34" s="21"/>
      <c r="D34" s="22"/>
      <c r="E34" s="438">
        <f t="shared" si="0"/>
        <v>0</v>
      </c>
      <c r="F34" s="464"/>
      <c r="H34" s="379"/>
      <c r="I34" s="42"/>
      <c r="J34" s="341"/>
      <c r="K34" s="341"/>
      <c r="L34" s="45"/>
      <c r="M34" s="43"/>
      <c r="N34" s="367"/>
      <c r="O34" s="465"/>
      <c r="P34" s="45"/>
      <c r="U34" s="43"/>
      <c r="V34" s="43"/>
    </row>
    <row r="35" spans="2:22" ht="15" customHeight="1" x14ac:dyDescent="0.25">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2:22" ht="15" customHeight="1" x14ac:dyDescent="0.25">
      <c r="B36" s="28" t="s">
        <v>55</v>
      </c>
      <c r="C36" s="21"/>
      <c r="D36" s="22"/>
      <c r="E36" s="438">
        <f t="shared" si="0"/>
        <v>0</v>
      </c>
      <c r="F36" s="464"/>
      <c r="H36" s="348">
        <v>622</v>
      </c>
      <c r="I36" s="349" t="s">
        <v>56</v>
      </c>
      <c r="J36" s="350"/>
      <c r="K36" s="350"/>
      <c r="L36" s="351"/>
      <c r="M36" s="437"/>
      <c r="N36" s="432">
        <f>SUM('SITE 1:SITE 15'!O36)</f>
        <v>0</v>
      </c>
      <c r="O36" s="2"/>
      <c r="P36" s="352"/>
      <c r="U36" s="43"/>
      <c r="V36" s="43"/>
    </row>
    <row r="37" spans="2:22" ht="15" customHeight="1" x14ac:dyDescent="0.25">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2:22" ht="15" customHeight="1" x14ac:dyDescent="0.25">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2:22" ht="15" customHeight="1" x14ac:dyDescent="0.25">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2:22" ht="15" customHeight="1" x14ac:dyDescent="0.25">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2:22" ht="15" customHeight="1" x14ac:dyDescent="0.25">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2:22" ht="15" customHeight="1" x14ac:dyDescent="0.25">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2:22" ht="15" customHeight="1" x14ac:dyDescent="0.25">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2:22" ht="15" customHeight="1" x14ac:dyDescent="0.25">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2:22" ht="15" customHeight="1" x14ac:dyDescent="0.25">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2:22" ht="14.4" thickBot="1" x14ac:dyDescent="0.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2:22" ht="14.1" customHeight="1" thickBot="1" x14ac:dyDescent="0.3">
      <c r="B47" s="467" t="s">
        <v>83</v>
      </c>
      <c r="C47" s="468">
        <f>SUM(C32:C46)</f>
        <v>0</v>
      </c>
      <c r="D47" s="469" t="e">
        <f>E47/C47</f>
        <v>#DIV/0!</v>
      </c>
      <c r="E47" s="470">
        <f>SUM(E32:E46)</f>
        <v>0</v>
      </c>
      <c r="F47" s="464"/>
      <c r="H47" s="334"/>
      <c r="I47" s="369"/>
      <c r="J47" s="341"/>
      <c r="K47" s="341"/>
      <c r="L47" s="325"/>
      <c r="M47" s="325"/>
      <c r="N47" s="335"/>
      <c r="O47" s="471"/>
    </row>
    <row r="48" spans="2:22" ht="14.1" customHeight="1" thickBot="1" x14ac:dyDescent="0.3">
      <c r="B48" s="70"/>
      <c r="C48" s="67"/>
      <c r="D48" s="68"/>
      <c r="E48" s="69"/>
      <c r="H48" s="383">
        <v>63</v>
      </c>
      <c r="I48" s="378" t="s">
        <v>84</v>
      </c>
      <c r="J48" s="361"/>
      <c r="K48" s="361"/>
      <c r="L48" s="362"/>
      <c r="M48" s="451"/>
      <c r="N48" s="452">
        <f>SUM('SITE 1:SITE 15'!O48)</f>
        <v>0</v>
      </c>
      <c r="O48" s="7"/>
    </row>
    <row r="49" spans="2:15" ht="14.1" customHeight="1" thickBot="1" x14ac:dyDescent="0.3">
      <c r="B49" s="472" t="s">
        <v>85</v>
      </c>
      <c r="C49" s="473"/>
      <c r="D49" s="474"/>
      <c r="E49" s="475"/>
      <c r="H49" s="364"/>
      <c r="I49" s="352"/>
      <c r="J49" s="341"/>
      <c r="K49" s="341"/>
      <c r="L49" s="325"/>
      <c r="M49" s="325"/>
      <c r="N49" s="365"/>
      <c r="O49" s="454"/>
    </row>
    <row r="50" spans="2:15" ht="14.1" customHeight="1" x14ac:dyDescent="0.25">
      <c r="B50" s="29" t="s">
        <v>86</v>
      </c>
      <c r="C50" s="21"/>
      <c r="D50" s="22"/>
      <c r="E50" s="438">
        <f>C50*D50</f>
        <v>0</v>
      </c>
      <c r="H50" s="370">
        <v>64111</v>
      </c>
      <c r="I50" s="381" t="s">
        <v>87</v>
      </c>
      <c r="J50" s="346"/>
      <c r="K50" s="346"/>
      <c r="L50" s="347"/>
      <c r="M50" s="431"/>
      <c r="N50" s="432">
        <f>SUM('SITE 1:SITE 15'!O50)</f>
        <v>0</v>
      </c>
      <c r="O50" s="7"/>
    </row>
    <row r="51" spans="2:15" ht="14.1" customHeight="1" x14ac:dyDescent="0.25">
      <c r="B51" s="27" t="s">
        <v>88</v>
      </c>
      <c r="C51" s="23"/>
      <c r="D51" s="24"/>
      <c r="E51" s="438">
        <f>C51*D51</f>
        <v>0</v>
      </c>
      <c r="H51" s="348">
        <v>64115</v>
      </c>
      <c r="I51" s="349" t="s">
        <v>89</v>
      </c>
      <c r="J51" s="350"/>
      <c r="K51" s="350"/>
      <c r="L51" s="351"/>
      <c r="M51" s="437"/>
      <c r="N51" s="432">
        <f>SUM('SITE 1:SITE 15'!O51)</f>
        <v>0</v>
      </c>
      <c r="O51" s="2"/>
    </row>
    <row r="52" spans="2:15" ht="14.1" customHeight="1" thickBot="1" x14ac:dyDescent="0.3">
      <c r="B52" s="27" t="s">
        <v>90</v>
      </c>
      <c r="C52" s="25"/>
      <c r="D52" s="26"/>
      <c r="E52" s="438">
        <f>C52*D52</f>
        <v>0</v>
      </c>
      <c r="H52" s="348">
        <v>645</v>
      </c>
      <c r="I52" s="349" t="s">
        <v>91</v>
      </c>
      <c r="J52" s="350"/>
      <c r="K52" s="350"/>
      <c r="L52" s="351"/>
      <c r="M52" s="437"/>
      <c r="N52" s="432">
        <f>SUM('SITE 1:SITE 15'!O52)</f>
        <v>0</v>
      </c>
      <c r="O52" s="2"/>
    </row>
    <row r="53" spans="2:15" ht="14.1" customHeight="1" thickBot="1" x14ac:dyDescent="0.3">
      <c r="B53" s="467" t="s">
        <v>92</v>
      </c>
      <c r="C53" s="468">
        <f>SUM(C50:C52)</f>
        <v>0</v>
      </c>
      <c r="D53" s="469" t="e">
        <f>E53/C53</f>
        <v>#DIV/0!</v>
      </c>
      <c r="E53" s="470">
        <f>SUM(E50:E52)</f>
        <v>0</v>
      </c>
      <c r="H53" s="374">
        <v>647</v>
      </c>
      <c r="I53" s="356" t="s">
        <v>93</v>
      </c>
      <c r="J53" s="357"/>
      <c r="K53" s="357"/>
      <c r="L53" s="358"/>
      <c r="M53" s="450"/>
      <c r="N53" s="432">
        <f>SUM('SITE 1:SITE 15'!O53)</f>
        <v>0</v>
      </c>
      <c r="O53" s="3"/>
    </row>
    <row r="54" spans="2:15" ht="14.1" customHeight="1" thickBot="1" x14ac:dyDescent="0.3">
      <c r="B54" s="70"/>
      <c r="C54" s="67"/>
      <c r="D54" s="68"/>
      <c r="E54" s="69"/>
      <c r="H54" s="359">
        <v>64</v>
      </c>
      <c r="I54" s="378" t="s">
        <v>94</v>
      </c>
      <c r="J54" s="361"/>
      <c r="K54" s="361"/>
      <c r="L54" s="362"/>
      <c r="M54" s="451"/>
      <c r="N54" s="452">
        <f>SUM('SITE 1:SITE 15'!O54)</f>
        <v>0</v>
      </c>
      <c r="O54" s="476">
        <f>E64+O53</f>
        <v>0</v>
      </c>
    </row>
    <row r="55" spans="2:15" ht="14.1" customHeight="1" thickBot="1" x14ac:dyDescent="0.3">
      <c r="B55" s="472" t="s">
        <v>95</v>
      </c>
      <c r="C55" s="473"/>
      <c r="D55" s="474"/>
      <c r="E55" s="475"/>
      <c r="H55" s="364"/>
      <c r="I55" s="352"/>
      <c r="J55" s="341"/>
      <c r="K55" s="341"/>
      <c r="L55" s="325"/>
      <c r="M55" s="325"/>
      <c r="N55" s="365"/>
      <c r="O55" s="454"/>
    </row>
    <row r="56" spans="2:15" ht="14.1" customHeight="1" x14ac:dyDescent="0.25">
      <c r="B56" s="29" t="s">
        <v>96</v>
      </c>
      <c r="C56" s="21"/>
      <c r="D56" s="22"/>
      <c r="E56" s="438">
        <f>C56*D56</f>
        <v>0</v>
      </c>
      <c r="H56" s="348">
        <v>654</v>
      </c>
      <c r="I56" s="381" t="s">
        <v>97</v>
      </c>
      <c r="J56" s="346"/>
      <c r="K56" s="346"/>
      <c r="L56" s="347"/>
      <c r="M56" s="431"/>
      <c r="N56" s="432">
        <f>SUM('SITE 1:SITE 15'!O56)</f>
        <v>0</v>
      </c>
      <c r="O56" s="2"/>
    </row>
    <row r="57" spans="2:15" ht="14.1" customHeight="1" x14ac:dyDescent="0.25">
      <c r="B57" s="27" t="s">
        <v>98</v>
      </c>
      <c r="C57" s="23"/>
      <c r="D57" s="24"/>
      <c r="E57" s="438">
        <f>C57*D57</f>
        <v>0</v>
      </c>
      <c r="H57" s="348">
        <v>655</v>
      </c>
      <c r="I57" s="384" t="s">
        <v>99</v>
      </c>
      <c r="J57" s="350"/>
      <c r="K57" s="350"/>
      <c r="L57" s="351"/>
      <c r="M57" s="437"/>
      <c r="N57" s="432">
        <f>SUM('SITE 1:SITE 15'!O57)</f>
        <v>0</v>
      </c>
      <c r="O57" s="2"/>
    </row>
    <row r="58" spans="2:15" ht="14.1" customHeight="1" x14ac:dyDescent="0.25">
      <c r="B58" s="27" t="s">
        <v>100</v>
      </c>
      <c r="C58" s="23"/>
      <c r="D58" s="24"/>
      <c r="E58" s="438">
        <f>C58*D58</f>
        <v>0</v>
      </c>
      <c r="H58" s="370">
        <v>658</v>
      </c>
      <c r="I58" s="385" t="s">
        <v>101</v>
      </c>
      <c r="J58" s="357"/>
      <c r="K58" s="357"/>
      <c r="L58" s="386"/>
      <c r="M58" s="477"/>
      <c r="N58" s="432">
        <f>SUM('SITE 1:SITE 15'!O58)</f>
        <v>0</v>
      </c>
      <c r="O58" s="3"/>
    </row>
    <row r="59" spans="2:15" ht="14.1" customHeight="1" x14ac:dyDescent="0.25">
      <c r="B59" s="27" t="s">
        <v>102</v>
      </c>
      <c r="C59" s="23"/>
      <c r="D59" s="24"/>
      <c r="E59" s="438">
        <f>C59*D59</f>
        <v>0</v>
      </c>
      <c r="H59" s="359">
        <v>65</v>
      </c>
      <c r="I59" s="378" t="s">
        <v>103</v>
      </c>
      <c r="J59" s="361"/>
      <c r="K59" s="361"/>
      <c r="L59" s="387"/>
      <c r="M59" s="478"/>
      <c r="N59" s="452">
        <f>SUM('SITE 1:SITE 15'!O59)</f>
        <v>0</v>
      </c>
      <c r="O59" s="453">
        <f>SUM(O56:O58)</f>
        <v>0</v>
      </c>
    </row>
    <row r="60" spans="2:15" ht="14.1" customHeight="1" thickBot="1" x14ac:dyDescent="0.3">
      <c r="B60" s="27" t="s">
        <v>104</v>
      </c>
      <c r="C60" s="25"/>
      <c r="D60" s="26"/>
      <c r="E60" s="438">
        <f>C60*D60</f>
        <v>0</v>
      </c>
      <c r="H60" s="334"/>
      <c r="I60" s="369"/>
      <c r="J60" s="341"/>
      <c r="K60" s="341"/>
      <c r="L60" s="352"/>
      <c r="M60" s="352"/>
      <c r="N60" s="335"/>
      <c r="O60" s="471"/>
    </row>
    <row r="61" spans="2:15" ht="14.1" customHeight="1" thickBot="1" x14ac:dyDescent="0.3">
      <c r="B61" s="467" t="s">
        <v>105</v>
      </c>
      <c r="C61" s="468">
        <f>SUM(C56:C60)</f>
        <v>0</v>
      </c>
      <c r="D61" s="469" t="e">
        <f>E61/C61</f>
        <v>#DIV/0!</v>
      </c>
      <c r="E61" s="470">
        <f>SUM(E56:E60)</f>
        <v>0</v>
      </c>
      <c r="H61" s="383">
        <v>66</v>
      </c>
      <c r="I61" s="378" t="s">
        <v>106</v>
      </c>
      <c r="J61" s="361"/>
      <c r="K61" s="361"/>
      <c r="L61" s="361"/>
      <c r="M61" s="479"/>
      <c r="N61" s="452">
        <f>SUM('SITE 1:SITE 15'!O61)</f>
        <v>0</v>
      </c>
      <c r="O61" s="7"/>
    </row>
    <row r="62" spans="2:15" ht="14.1" customHeight="1" x14ac:dyDescent="0.25">
      <c r="B62" s="70"/>
      <c r="C62" s="480"/>
      <c r="D62" s="68"/>
      <c r="E62" s="69"/>
      <c r="H62" s="334"/>
      <c r="I62" s="369"/>
      <c r="J62" s="325"/>
      <c r="K62" s="325"/>
      <c r="L62" s="352"/>
      <c r="M62" s="352"/>
      <c r="N62" s="335"/>
      <c r="O62" s="471"/>
    </row>
    <row r="63" spans="2:15" ht="14.1" customHeight="1" thickBot="1" x14ac:dyDescent="0.3">
      <c r="B63" s="70"/>
      <c r="C63" s="480"/>
      <c r="D63" s="68"/>
      <c r="E63" s="69"/>
      <c r="H63" s="383">
        <v>67</v>
      </c>
      <c r="I63" s="378" t="s">
        <v>107</v>
      </c>
      <c r="J63" s="361"/>
      <c r="K63" s="361"/>
      <c r="L63" s="361"/>
      <c r="M63" s="479"/>
      <c r="N63" s="452">
        <f>SUM('SITE 1:SITE 15'!O63)</f>
        <v>0</v>
      </c>
      <c r="O63" s="7"/>
    </row>
    <row r="64" spans="2:15" ht="14.1" customHeight="1" x14ac:dyDescent="0.25">
      <c r="B64" s="2395" t="s">
        <v>108</v>
      </c>
      <c r="C64" s="2408"/>
      <c r="D64" s="2409"/>
      <c r="E64" s="2416">
        <f>E61+E53+E47+E23+E29</f>
        <v>0</v>
      </c>
      <c r="H64" s="364"/>
      <c r="I64" s="352"/>
      <c r="J64" s="341"/>
      <c r="K64" s="341"/>
      <c r="L64" s="352"/>
      <c r="M64" s="352"/>
      <c r="N64" s="365"/>
      <c r="O64" s="454"/>
    </row>
    <row r="65" spans="2:15" ht="14.1" customHeight="1" x14ac:dyDescent="0.25">
      <c r="B65" s="2410"/>
      <c r="C65" s="2411"/>
      <c r="D65" s="2412"/>
      <c r="E65" s="2417"/>
      <c r="H65" s="370" t="s">
        <v>109</v>
      </c>
      <c r="I65" s="381" t="s">
        <v>110</v>
      </c>
      <c r="J65" s="346"/>
      <c r="K65" s="346"/>
      <c r="L65" s="388"/>
      <c r="M65" s="481"/>
      <c r="N65" s="432">
        <f>SUM('SITE 1:SITE 15'!O65)</f>
        <v>0</v>
      </c>
      <c r="O65" s="7"/>
    </row>
    <row r="66" spans="2:15" ht="14.1" customHeight="1" x14ac:dyDescent="0.25">
      <c r="B66" s="2410"/>
      <c r="C66" s="2411"/>
      <c r="D66" s="2412"/>
      <c r="E66" s="2417"/>
      <c r="H66" s="348" t="s">
        <v>111</v>
      </c>
      <c r="I66" s="349" t="s">
        <v>112</v>
      </c>
      <c r="J66" s="350"/>
      <c r="K66" s="350"/>
      <c r="L66" s="351"/>
      <c r="M66" s="437"/>
      <c r="N66" s="432">
        <f>SUM('SITE 1:SITE 15'!O66)</f>
        <v>0</v>
      </c>
      <c r="O66" s="2"/>
    </row>
    <row r="67" spans="2:15" ht="14.1" customHeight="1" thickBot="1" x14ac:dyDescent="0.3">
      <c r="B67" s="2413"/>
      <c r="C67" s="2414"/>
      <c r="D67" s="2415"/>
      <c r="E67" s="2418"/>
      <c r="H67" s="374">
        <v>6815</v>
      </c>
      <c r="I67" s="356" t="s">
        <v>113</v>
      </c>
      <c r="J67" s="357"/>
      <c r="K67" s="357"/>
      <c r="L67" s="358"/>
      <c r="M67" s="450"/>
      <c r="N67" s="432">
        <f>SUM('SITE 1:SITE 15'!O67)</f>
        <v>0</v>
      </c>
      <c r="O67" s="3"/>
    </row>
    <row r="68" spans="2:15" ht="14.1" customHeight="1" thickBot="1" x14ac:dyDescent="0.3">
      <c r="B68" s="482"/>
      <c r="C68" s="483"/>
      <c r="D68" s="483"/>
      <c r="E68" s="484"/>
      <c r="H68" s="359">
        <v>68</v>
      </c>
      <c r="I68" s="378" t="s">
        <v>114</v>
      </c>
      <c r="J68" s="361"/>
      <c r="K68" s="361"/>
      <c r="L68" s="389"/>
      <c r="M68" s="485"/>
      <c r="N68" s="452">
        <f>SUM('SITE 1:SITE 15'!O68)</f>
        <v>0</v>
      </c>
      <c r="O68" s="453">
        <f>SUM(O65:O67)</f>
        <v>0</v>
      </c>
    </row>
    <row r="69" spans="2:15" ht="14.1" customHeight="1" thickTop="1" x14ac:dyDescent="0.25">
      <c r="B69" s="486"/>
      <c r="C69" s="487"/>
      <c r="D69" s="488"/>
      <c r="E69" s="489"/>
      <c r="H69" s="364"/>
      <c r="I69" s="352"/>
      <c r="J69" s="341"/>
      <c r="K69" s="341"/>
      <c r="L69" s="352"/>
      <c r="M69" s="352"/>
      <c r="N69" s="365"/>
      <c r="O69" s="454"/>
    </row>
    <row r="70" spans="2:15" ht="14.1" customHeight="1" x14ac:dyDescent="0.25">
      <c r="B70" s="490"/>
      <c r="C70" s="490"/>
      <c r="D70" s="490"/>
      <c r="E70" s="491"/>
      <c r="H70" s="390">
        <v>86</v>
      </c>
      <c r="I70" s="378" t="s">
        <v>115</v>
      </c>
      <c r="J70" s="361"/>
      <c r="K70" s="361"/>
      <c r="L70" s="361"/>
      <c r="M70" s="479"/>
      <c r="N70" s="452">
        <f>SUM('SITE 1:SITE 15'!O70)</f>
        <v>0</v>
      </c>
      <c r="O70" s="11"/>
    </row>
    <row r="71" spans="2:15" ht="15.75" customHeight="1" thickBot="1" x14ac:dyDescent="0.3">
      <c r="B71" s="490"/>
      <c r="C71" s="490"/>
      <c r="D71" s="490"/>
      <c r="E71" s="491"/>
      <c r="H71" s="391"/>
      <c r="I71" s="45"/>
      <c r="J71" s="45"/>
      <c r="K71" s="45"/>
      <c r="L71" s="352"/>
      <c r="M71" s="352"/>
      <c r="N71" s="43"/>
      <c r="O71" s="380"/>
    </row>
    <row r="72" spans="2:15" ht="17.100000000000001" customHeight="1" x14ac:dyDescent="0.25">
      <c r="B72" s="490"/>
      <c r="C72" s="490"/>
      <c r="D72" s="490"/>
      <c r="E72" s="491"/>
      <c r="H72" s="392" t="s">
        <v>116</v>
      </c>
      <c r="I72" s="393"/>
      <c r="J72" s="394"/>
      <c r="K72" s="394"/>
      <c r="L72" s="393"/>
      <c r="M72" s="393"/>
      <c r="N72" s="492">
        <f>SUM('SITE 1:SITE 15'!O72)</f>
        <v>0</v>
      </c>
      <c r="O72" s="493">
        <f>SUM(O70+O68+O63+O61+O59+O54+O48+O46+O33+O26)</f>
        <v>0</v>
      </c>
    </row>
    <row r="73" spans="2:15" ht="17.100000000000001" customHeight="1" x14ac:dyDescent="0.25">
      <c r="B73" s="494"/>
      <c r="C73" s="495"/>
      <c r="D73" s="488"/>
      <c r="E73" s="489"/>
      <c r="H73" s="364" t="s">
        <v>117</v>
      </c>
      <c r="I73" s="365"/>
      <c r="J73" s="367"/>
      <c r="K73" s="367"/>
      <c r="L73" s="365"/>
      <c r="M73" s="365"/>
      <c r="N73" s="496">
        <f>SUM('SITE 1:SITE 15'!O73)</f>
        <v>0</v>
      </c>
      <c r="O73" s="497">
        <f>IF(O72&lt;O115,O115-O72,0)</f>
        <v>0</v>
      </c>
    </row>
    <row r="74" spans="2:15" ht="17.100000000000001" customHeight="1" thickBot="1" x14ac:dyDescent="0.3">
      <c r="F74" s="498"/>
      <c r="H74" s="398" t="s">
        <v>118</v>
      </c>
      <c r="I74" s="399"/>
      <c r="J74" s="400"/>
      <c r="K74" s="400"/>
      <c r="L74" s="401"/>
      <c r="M74" s="401"/>
      <c r="N74" s="499">
        <f>SUM('SITE 1:SITE 15'!O74)</f>
        <v>0</v>
      </c>
      <c r="O74" s="500">
        <f>SUM(O72+O73)</f>
        <v>0</v>
      </c>
    </row>
    <row r="75" spans="2:15" ht="14.4" thickBot="1" x14ac:dyDescent="0.3">
      <c r="E75" s="498"/>
      <c r="F75" s="498"/>
    </row>
    <row r="76" spans="2:15" ht="15" customHeight="1" x14ac:dyDescent="0.25">
      <c r="B76" s="2342" t="s">
        <v>170</v>
      </c>
      <c r="C76" s="2343"/>
      <c r="D76" s="2343"/>
      <c r="E76" s="2343"/>
      <c r="F76" s="2344"/>
      <c r="H76" s="404" t="s">
        <v>119</v>
      </c>
      <c r="I76" s="405"/>
      <c r="J76" s="406"/>
      <c r="K76" s="406"/>
      <c r="L76" s="405"/>
      <c r="M76" s="405"/>
      <c r="N76" s="331"/>
      <c r="O76" s="333"/>
    </row>
    <row r="77" spans="2:15" ht="28.2" thickBot="1" x14ac:dyDescent="0.3">
      <c r="B77" s="2363"/>
      <c r="C77" s="2364"/>
      <c r="D77" s="2364"/>
      <c r="E77" s="2364"/>
      <c r="F77" s="2365"/>
      <c r="H77" s="334"/>
      <c r="I77" s="335"/>
      <c r="J77" s="336"/>
      <c r="K77" s="336"/>
      <c r="L77" s="335"/>
      <c r="M77" s="337"/>
      <c r="N77" s="429" t="str">
        <f>N16</f>
        <v>Global PAM 3/5 ans</v>
      </c>
      <c r="O77" s="501" t="s">
        <v>19</v>
      </c>
    </row>
    <row r="78" spans="2:15" ht="15" customHeight="1" x14ac:dyDescent="0.25">
      <c r="B78" s="2366" t="s">
        <v>179</v>
      </c>
      <c r="C78" s="503"/>
      <c r="D78" s="503"/>
      <c r="E78" s="503"/>
      <c r="F78" s="504"/>
      <c r="H78" s="409"/>
      <c r="I78" s="410"/>
      <c r="J78" s="336"/>
      <c r="K78" s="336"/>
      <c r="L78" s="411"/>
      <c r="M78" s="505"/>
      <c r="N78" s="45"/>
      <c r="O78" s="412"/>
    </row>
    <row r="79" spans="2:15" ht="14.25" customHeight="1" x14ac:dyDescent="0.25">
      <c r="B79" s="2367"/>
      <c r="C79" s="507"/>
      <c r="D79" s="507"/>
      <c r="E79" s="507"/>
      <c r="F79" s="508"/>
      <c r="H79" s="413">
        <v>70623</v>
      </c>
      <c r="I79" s="381" t="s">
        <v>1022</v>
      </c>
      <c r="J79" s="346"/>
      <c r="K79" s="346"/>
      <c r="L79" s="347"/>
      <c r="M79" s="431"/>
      <c r="N79" s="432">
        <f>SUM('SITE 1:SITE 15'!O79)</f>
        <v>0</v>
      </c>
      <c r="O79" s="509">
        <f>J10+J11</f>
        <v>0</v>
      </c>
    </row>
    <row r="80" spans="2:15" ht="16.5" customHeight="1" x14ac:dyDescent="0.25">
      <c r="B80" s="2336" t="s">
        <v>381</v>
      </c>
      <c r="C80" s="2337"/>
      <c r="D80" s="2337"/>
      <c r="E80" s="2337"/>
      <c r="F80" s="2338"/>
      <c r="H80" s="413">
        <v>70624</v>
      </c>
      <c r="I80" s="349" t="s">
        <v>1019</v>
      </c>
      <c r="J80" s="350"/>
      <c r="K80" s="350"/>
      <c r="L80" s="351"/>
      <c r="M80" s="437"/>
      <c r="N80" s="432">
        <f>SUM('SITE 1:SITE 15'!O80)</f>
        <v>0</v>
      </c>
      <c r="O80" s="9"/>
    </row>
    <row r="81" spans="2:15" ht="14.25" customHeight="1" x14ac:dyDescent="0.25">
      <c r="B81" s="2336"/>
      <c r="C81" s="2337"/>
      <c r="D81" s="2337"/>
      <c r="E81" s="2337"/>
      <c r="F81" s="2338"/>
      <c r="H81" s="413">
        <v>70625</v>
      </c>
      <c r="I81" s="349" t="s">
        <v>1020</v>
      </c>
      <c r="J81" s="350"/>
      <c r="K81" s="350"/>
      <c r="L81" s="351"/>
      <c r="M81" s="437"/>
      <c r="N81" s="432">
        <f>SUM('SITE 1:SITE 15'!O81)</f>
        <v>0</v>
      </c>
      <c r="O81" s="9"/>
    </row>
    <row r="82" spans="2:15" s="1940" customFormat="1" ht="14.25" customHeight="1" x14ac:dyDescent="0.25">
      <c r="B82" s="1937"/>
      <c r="C82" s="1938"/>
      <c r="D82" s="1938"/>
      <c r="E82" s="1938"/>
      <c r="F82" s="1939"/>
      <c r="H82" s="413">
        <v>70626</v>
      </c>
      <c r="I82" s="349" t="s">
        <v>1021</v>
      </c>
      <c r="J82" s="350"/>
      <c r="K82" s="350"/>
      <c r="L82" s="351"/>
      <c r="M82" s="437"/>
      <c r="N82" s="432">
        <f>SUM('SITE 1:SITE 15'!O82)</f>
        <v>0</v>
      </c>
      <c r="O82" s="2"/>
    </row>
    <row r="83" spans="2:15" ht="14.25" customHeight="1" x14ac:dyDescent="0.25">
      <c r="B83" s="2336" t="s">
        <v>207</v>
      </c>
      <c r="C83" s="2337"/>
      <c r="D83" s="2337"/>
      <c r="E83" s="2337"/>
      <c r="F83" s="2338"/>
      <c r="H83" s="348">
        <v>70641</v>
      </c>
      <c r="I83" s="349" t="s">
        <v>123</v>
      </c>
      <c r="J83" s="350"/>
      <c r="K83" s="350"/>
      <c r="L83" s="351"/>
      <c r="M83" s="437"/>
      <c r="N83" s="432">
        <f>SUM('SITE 1:SITE 15'!O83)</f>
        <v>0</v>
      </c>
      <c r="O83" s="2"/>
    </row>
    <row r="84" spans="2:15" ht="15" customHeight="1" x14ac:dyDescent="0.25">
      <c r="B84" s="2336"/>
      <c r="C84" s="2337"/>
      <c r="D84" s="2337"/>
      <c r="E84" s="2337"/>
      <c r="F84" s="2338"/>
      <c r="H84" s="370">
        <v>706421</v>
      </c>
      <c r="I84" s="349" t="s">
        <v>124</v>
      </c>
      <c r="J84" s="350"/>
      <c r="K84" s="350"/>
      <c r="L84" s="351"/>
      <c r="M84" s="437"/>
      <c r="N84" s="432">
        <f>SUM('SITE 1:SITE 15'!O84)</f>
        <v>0</v>
      </c>
      <c r="O84" s="7"/>
    </row>
    <row r="85" spans="2:15" ht="14.25" customHeight="1" x14ac:dyDescent="0.25">
      <c r="B85" s="2336"/>
      <c r="C85" s="2337"/>
      <c r="D85" s="2337"/>
      <c r="E85" s="2337"/>
      <c r="F85" s="2338"/>
      <c r="H85" s="370">
        <v>708</v>
      </c>
      <c r="I85" s="356" t="s">
        <v>125</v>
      </c>
      <c r="J85" s="357"/>
      <c r="K85" s="357"/>
      <c r="L85" s="358"/>
      <c r="M85" s="450"/>
      <c r="N85" s="432">
        <f>SUM('SITE 1:SITE 15'!O85)</f>
        <v>0</v>
      </c>
      <c r="O85" s="7"/>
    </row>
    <row r="86" spans="2:15" ht="16.5" customHeight="1" x14ac:dyDescent="0.25">
      <c r="B86" s="2336"/>
      <c r="C86" s="2337"/>
      <c r="D86" s="2337"/>
      <c r="E86" s="2337"/>
      <c r="F86" s="2338"/>
      <c r="H86" s="359">
        <v>70</v>
      </c>
      <c r="I86" s="378" t="s">
        <v>126</v>
      </c>
      <c r="J86" s="361"/>
      <c r="K86" s="361"/>
      <c r="L86" s="389"/>
      <c r="M86" s="485"/>
      <c r="N86" s="452">
        <f>SUM('SITE 1:SITE 15'!O86)</f>
        <v>0</v>
      </c>
      <c r="O86" s="453">
        <f>SUM(O79:O85)</f>
        <v>0</v>
      </c>
    </row>
    <row r="87" spans="2:15" ht="16.5" customHeight="1" x14ac:dyDescent="0.25">
      <c r="B87" s="2336"/>
      <c r="C87" s="2337"/>
      <c r="D87" s="2337"/>
      <c r="E87" s="2337"/>
      <c r="F87" s="2338"/>
      <c r="H87" s="364"/>
      <c r="I87" s="352"/>
      <c r="J87" s="341"/>
      <c r="K87" s="341"/>
      <c r="L87" s="369"/>
      <c r="M87" s="369"/>
      <c r="N87" s="365"/>
      <c r="O87" s="454"/>
    </row>
    <row r="88" spans="2:15" ht="16.05" customHeight="1" x14ac:dyDescent="0.25">
      <c r="B88" s="2428" t="s">
        <v>382</v>
      </c>
      <c r="C88" s="2429"/>
      <c r="D88" s="2429"/>
      <c r="E88" s="2429"/>
      <c r="F88" s="2430"/>
      <c r="H88" s="370">
        <v>741</v>
      </c>
      <c r="I88" s="381" t="s">
        <v>127</v>
      </c>
      <c r="J88" s="346"/>
      <c r="K88" s="346"/>
      <c r="L88" s="414"/>
      <c r="M88" s="513"/>
      <c r="N88" s="432">
        <f>SUM('SITE 1:SITE 15'!O88)</f>
        <v>0</v>
      </c>
      <c r="O88" s="7"/>
    </row>
    <row r="89" spans="2:15" ht="16.05" customHeight="1" x14ac:dyDescent="0.25">
      <c r="B89" s="2428"/>
      <c r="C89" s="2429"/>
      <c r="D89" s="2429"/>
      <c r="E89" s="2429"/>
      <c r="F89" s="2430"/>
      <c r="H89" s="348">
        <v>742</v>
      </c>
      <c r="I89" s="349" t="s">
        <v>128</v>
      </c>
      <c r="J89" s="350"/>
      <c r="K89" s="350"/>
      <c r="L89" s="415"/>
      <c r="M89" s="514"/>
      <c r="N89" s="432">
        <f>SUM('SITE 1:SITE 15'!O89)</f>
        <v>0</v>
      </c>
      <c r="O89" s="2"/>
    </row>
    <row r="90" spans="2:15" ht="16.05" customHeight="1" x14ac:dyDescent="0.25">
      <c r="B90" s="2428"/>
      <c r="C90" s="2429"/>
      <c r="D90" s="2429"/>
      <c r="E90" s="2429"/>
      <c r="F90" s="2430"/>
      <c r="H90" s="370">
        <v>743</v>
      </c>
      <c r="I90" s="349" t="s">
        <v>129</v>
      </c>
      <c r="J90" s="350"/>
      <c r="K90" s="350"/>
      <c r="L90" s="351"/>
      <c r="M90" s="437"/>
      <c r="N90" s="432">
        <f>SUM('SITE 1:SITE 15'!O90)</f>
        <v>0</v>
      </c>
      <c r="O90" s="7"/>
    </row>
    <row r="91" spans="2:15" ht="16.05" customHeight="1" x14ac:dyDescent="0.25">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2:15" ht="14.25" customHeight="1" x14ac:dyDescent="0.3">
      <c r="B92" s="515"/>
      <c r="C92" s="516"/>
      <c r="D92" s="516"/>
      <c r="E92" s="516"/>
      <c r="F92" s="517"/>
      <c r="H92" s="416">
        <v>7442</v>
      </c>
      <c r="I92" s="349" t="s">
        <v>131</v>
      </c>
      <c r="J92" s="350"/>
      <c r="K92" s="350"/>
      <c r="L92" s="351"/>
      <c r="M92" s="437"/>
      <c r="N92" s="2456">
        <f>SUM('SITE 1:SITE 15'!O92)</f>
        <v>0</v>
      </c>
      <c r="O92" s="2427"/>
    </row>
    <row r="93" spans="2:15" ht="14.25" customHeight="1" x14ac:dyDescent="0.25">
      <c r="B93" s="2336" t="s">
        <v>208</v>
      </c>
      <c r="C93" s="2337"/>
      <c r="D93" s="2337"/>
      <c r="E93" s="2337"/>
      <c r="F93" s="2338"/>
      <c r="H93" s="416">
        <v>7443</v>
      </c>
      <c r="I93" s="349" t="s">
        <v>132</v>
      </c>
      <c r="J93" s="350"/>
      <c r="K93" s="350"/>
      <c r="L93" s="351"/>
      <c r="M93" s="437"/>
      <c r="N93" s="432">
        <f>SUM('SITE 1:SITE 15'!O93)</f>
        <v>0</v>
      </c>
      <c r="O93" s="10"/>
    </row>
    <row r="94" spans="2:15" ht="14.25" customHeight="1" x14ac:dyDescent="0.25">
      <c r="B94" s="2336"/>
      <c r="C94" s="2337"/>
      <c r="D94" s="2337"/>
      <c r="E94" s="2337"/>
      <c r="F94" s="2338"/>
      <c r="H94" s="416">
        <v>7451</v>
      </c>
      <c r="I94" s="349" t="s">
        <v>133</v>
      </c>
      <c r="J94" s="350"/>
      <c r="K94" s="350"/>
      <c r="L94" s="351"/>
      <c r="M94" s="437"/>
      <c r="N94" s="432">
        <f>SUM('SITE 1:SITE 15'!O94)</f>
        <v>0</v>
      </c>
      <c r="O94" s="10"/>
    </row>
    <row r="95" spans="2:15" ht="15" customHeight="1" x14ac:dyDescent="0.25">
      <c r="B95" s="518"/>
      <c r="C95" s="519"/>
      <c r="D95" s="519"/>
      <c r="E95" s="519"/>
      <c r="F95" s="520"/>
      <c r="H95" s="416">
        <v>746</v>
      </c>
      <c r="I95" s="349" t="s">
        <v>134</v>
      </c>
      <c r="J95" s="350"/>
      <c r="K95" s="350"/>
      <c r="L95" s="351"/>
      <c r="M95" s="437"/>
      <c r="N95" s="432">
        <f>SUM('SITE 1:SITE 15'!O95)</f>
        <v>0</v>
      </c>
      <c r="O95" s="10"/>
    </row>
    <row r="96" spans="2:15" ht="14.25" customHeight="1" x14ac:dyDescent="0.25">
      <c r="B96" s="2350" t="s">
        <v>506</v>
      </c>
      <c r="C96" s="2351"/>
      <c r="D96" s="2351"/>
      <c r="E96" s="2351"/>
      <c r="F96" s="2352"/>
      <c r="H96" s="416">
        <v>747</v>
      </c>
      <c r="I96" s="349" t="s">
        <v>135</v>
      </c>
      <c r="J96" s="350"/>
      <c r="K96" s="350"/>
      <c r="L96" s="351"/>
      <c r="M96" s="437"/>
      <c r="N96" s="432">
        <f>SUM('SITE 1:SITE 15'!O96)</f>
        <v>0</v>
      </c>
      <c r="O96" s="10"/>
    </row>
    <row r="97" spans="2:15" ht="16.5" customHeight="1" x14ac:dyDescent="0.25">
      <c r="B97" s="2350"/>
      <c r="C97" s="2351"/>
      <c r="D97" s="2351"/>
      <c r="E97" s="2351"/>
      <c r="F97" s="2352"/>
      <c r="H97" s="374">
        <v>748</v>
      </c>
      <c r="I97" s="349" t="s">
        <v>168</v>
      </c>
      <c r="J97" s="357"/>
      <c r="K97" s="357"/>
      <c r="L97" s="417"/>
      <c r="M97" s="523"/>
      <c r="N97" s="432">
        <f>SUM('SITE 1:SITE 15'!O97)</f>
        <v>0</v>
      </c>
      <c r="O97" s="3"/>
    </row>
    <row r="98" spans="2:15" ht="15" customHeight="1" x14ac:dyDescent="0.25">
      <c r="B98" s="2380" t="s">
        <v>558</v>
      </c>
      <c r="C98" s="2381"/>
      <c r="D98" s="2381"/>
      <c r="E98" s="2381"/>
      <c r="F98" s="2382"/>
      <c r="H98" s="359">
        <v>74</v>
      </c>
      <c r="I98" s="378" t="s">
        <v>136</v>
      </c>
      <c r="J98" s="361"/>
      <c r="K98" s="361"/>
      <c r="L98" s="362"/>
      <c r="M98" s="451"/>
      <c r="N98" s="452">
        <f>SUM('SITE 1:SITE 15'!O98)</f>
        <v>0</v>
      </c>
      <c r="O98" s="453">
        <f>SUM(O88:O97)</f>
        <v>0</v>
      </c>
    </row>
    <row r="99" spans="2:15" ht="15" customHeight="1" x14ac:dyDescent="0.25">
      <c r="B99" s="2380"/>
      <c r="C99" s="2381"/>
      <c r="D99" s="2381"/>
      <c r="E99" s="2381"/>
      <c r="F99" s="2382"/>
      <c r="H99" s="364"/>
      <c r="I99" s="352"/>
      <c r="J99" s="341"/>
      <c r="K99" s="341"/>
      <c r="L99" s="325"/>
      <c r="M99" s="325"/>
      <c r="N99" s="365"/>
      <c r="O99" s="454"/>
    </row>
    <row r="100" spans="2:15" ht="14.25" customHeight="1" x14ac:dyDescent="0.25">
      <c r="B100" s="2333" t="s">
        <v>559</v>
      </c>
      <c r="C100" s="2334"/>
      <c r="D100" s="2334"/>
      <c r="E100" s="2334"/>
      <c r="F100" s="2335"/>
      <c r="H100" s="370">
        <v>751</v>
      </c>
      <c r="I100" s="381" t="s">
        <v>137</v>
      </c>
      <c r="J100" s="346"/>
      <c r="K100" s="346"/>
      <c r="L100" s="347"/>
      <c r="M100" s="431"/>
      <c r="N100" s="432">
        <f>SUM('SITE 1:SITE 15'!O100)</f>
        <v>0</v>
      </c>
      <c r="O100" s="7"/>
    </row>
    <row r="101" spans="2:15" ht="16.5" customHeight="1" x14ac:dyDescent="0.25">
      <c r="B101" s="2333"/>
      <c r="C101" s="2334"/>
      <c r="D101" s="2334"/>
      <c r="E101" s="2334"/>
      <c r="F101" s="2335"/>
      <c r="H101" s="348">
        <v>752</v>
      </c>
      <c r="I101" s="349" t="s">
        <v>138</v>
      </c>
      <c r="J101" s="350"/>
      <c r="K101" s="350"/>
      <c r="L101" s="351"/>
      <c r="M101" s="437"/>
      <c r="N101" s="432">
        <f>SUM('SITE 1:SITE 15'!O101)</f>
        <v>0</v>
      </c>
      <c r="O101" s="2"/>
    </row>
    <row r="102" spans="2:15" ht="20.25" customHeight="1" x14ac:dyDescent="0.25">
      <c r="B102" s="2333"/>
      <c r="C102" s="2334"/>
      <c r="D102" s="2334"/>
      <c r="E102" s="2334"/>
      <c r="F102" s="2335"/>
      <c r="H102" s="348">
        <v>757</v>
      </c>
      <c r="I102" s="356" t="s">
        <v>139</v>
      </c>
      <c r="J102" s="357"/>
      <c r="K102" s="357"/>
      <c r="L102" s="358"/>
      <c r="M102" s="450"/>
      <c r="N102" s="432">
        <f>SUM('SITE 1:SITE 15'!O102)</f>
        <v>0</v>
      </c>
      <c r="O102" s="2"/>
    </row>
    <row r="103" spans="2:15" ht="16.5" customHeight="1" x14ac:dyDescent="0.25">
      <c r="B103" s="658"/>
      <c r="C103" s="664"/>
      <c r="D103" s="664"/>
      <c r="E103" s="664"/>
      <c r="F103" s="665"/>
      <c r="H103" s="359">
        <v>75</v>
      </c>
      <c r="I103" s="378" t="s">
        <v>140</v>
      </c>
      <c r="J103" s="361"/>
      <c r="K103" s="361"/>
      <c r="L103" s="389"/>
      <c r="M103" s="485"/>
      <c r="N103" s="452">
        <f>SUM('SITE 1:SITE 15'!O103)</f>
        <v>0</v>
      </c>
      <c r="O103" s="453">
        <f>SUM(O100:O102)</f>
        <v>0</v>
      </c>
    </row>
    <row r="104" spans="2:15" ht="15" customHeight="1" x14ac:dyDescent="0.25">
      <c r="B104" s="524"/>
      <c r="C104" s="511"/>
      <c r="D104" s="511"/>
      <c r="E104" s="511"/>
      <c r="F104" s="512"/>
      <c r="H104" s="334"/>
      <c r="I104" s="369"/>
      <c r="J104" s="341"/>
      <c r="K104" s="341"/>
      <c r="L104" s="352"/>
      <c r="M104" s="352"/>
      <c r="N104" s="335"/>
      <c r="O104" s="471"/>
    </row>
    <row r="105" spans="2:15" ht="15" customHeight="1" x14ac:dyDescent="0.25">
      <c r="B105" s="2336"/>
      <c r="C105" s="2337"/>
      <c r="D105" s="2337"/>
      <c r="E105" s="2337"/>
      <c r="F105" s="2338"/>
      <c r="H105" s="383">
        <v>76</v>
      </c>
      <c r="I105" s="378" t="s">
        <v>141</v>
      </c>
      <c r="J105" s="361"/>
      <c r="K105" s="361"/>
      <c r="L105" s="361"/>
      <c r="M105" s="479"/>
      <c r="N105" s="452">
        <f>SUM('SITE 1:SITE 15'!O105)</f>
        <v>0</v>
      </c>
      <c r="O105" s="7"/>
    </row>
    <row r="106" spans="2:15" ht="13.5" customHeight="1" x14ac:dyDescent="0.25">
      <c r="B106" s="2336"/>
      <c r="C106" s="2337"/>
      <c r="D106" s="2337"/>
      <c r="E106" s="2337"/>
      <c r="F106" s="2338"/>
      <c r="H106" s="334"/>
      <c r="I106" s="369"/>
      <c r="J106" s="341"/>
      <c r="K106" s="341"/>
      <c r="L106" s="352"/>
      <c r="M106" s="352"/>
      <c r="N106" s="335"/>
      <c r="O106" s="471"/>
    </row>
    <row r="107" spans="2:15" ht="15" customHeight="1" x14ac:dyDescent="0.25">
      <c r="B107" s="2380"/>
      <c r="C107" s="2381"/>
      <c r="D107" s="2381"/>
      <c r="E107" s="2381"/>
      <c r="F107" s="2382"/>
      <c r="H107" s="383">
        <v>77</v>
      </c>
      <c r="I107" s="378" t="s">
        <v>383</v>
      </c>
      <c r="J107" s="361"/>
      <c r="K107" s="361"/>
      <c r="L107" s="361"/>
      <c r="M107" s="479"/>
      <c r="N107" s="452">
        <f>SUM('SITE 1:SITE 15'!O107)</f>
        <v>0</v>
      </c>
      <c r="O107" s="7"/>
    </row>
    <row r="108" spans="2:15" ht="16.5" customHeight="1" x14ac:dyDescent="0.25">
      <c r="B108" s="2350" t="s">
        <v>509</v>
      </c>
      <c r="C108" s="2351"/>
      <c r="D108" s="2351"/>
      <c r="E108" s="2351"/>
      <c r="F108" s="2352"/>
      <c r="H108" s="334"/>
      <c r="I108" s="369"/>
      <c r="J108" s="341"/>
      <c r="K108" s="341"/>
      <c r="L108" s="352"/>
      <c r="M108" s="352"/>
      <c r="N108" s="335"/>
      <c r="O108" s="471"/>
    </row>
    <row r="109" spans="2:15" ht="16.5" customHeight="1" x14ac:dyDescent="0.25">
      <c r="B109" s="2434" t="s">
        <v>241</v>
      </c>
      <c r="C109" s="2435"/>
      <c r="D109" s="2435"/>
      <c r="E109" s="2435"/>
      <c r="F109" s="2452"/>
      <c r="H109" s="383">
        <v>78</v>
      </c>
      <c r="I109" s="378" t="s">
        <v>143</v>
      </c>
      <c r="J109" s="361"/>
      <c r="K109" s="361"/>
      <c r="L109" s="361"/>
      <c r="M109" s="479"/>
      <c r="N109" s="452">
        <f>SUM('SITE 1:SITE 15'!O109)</f>
        <v>0</v>
      </c>
      <c r="O109" s="7"/>
    </row>
    <row r="110" spans="2:15" ht="14.1" customHeight="1" x14ac:dyDescent="0.25">
      <c r="B110" s="2380" t="s">
        <v>476</v>
      </c>
      <c r="C110" s="2381"/>
      <c r="D110" s="2381"/>
      <c r="E110" s="2381"/>
      <c r="F110" s="2382"/>
      <c r="H110" s="334"/>
      <c r="I110" s="369"/>
      <c r="J110" s="341"/>
      <c r="K110" s="341"/>
      <c r="L110" s="352"/>
      <c r="M110" s="352"/>
      <c r="N110" s="335"/>
      <c r="O110" s="471"/>
    </row>
    <row r="111" spans="2:15" ht="15" customHeight="1" x14ac:dyDescent="0.25">
      <c r="B111" s="2380" t="s">
        <v>508</v>
      </c>
      <c r="C111" s="2381"/>
      <c r="D111" s="2381"/>
      <c r="E111" s="2381"/>
      <c r="F111" s="2382"/>
      <c r="H111" s="383">
        <v>79</v>
      </c>
      <c r="I111" s="378" t="s">
        <v>384</v>
      </c>
      <c r="J111" s="361"/>
      <c r="K111" s="361"/>
      <c r="L111" s="361"/>
      <c r="M111" s="479"/>
      <c r="N111" s="452">
        <f>SUM('SITE 1:SITE 15'!O111)</f>
        <v>0</v>
      </c>
      <c r="O111" s="7"/>
    </row>
    <row r="112" spans="2:15" ht="16.5" customHeight="1" x14ac:dyDescent="0.25">
      <c r="B112" s="2380" t="s">
        <v>507</v>
      </c>
      <c r="C112" s="2381"/>
      <c r="D112" s="2381"/>
      <c r="E112" s="2381"/>
      <c r="F112" s="2382"/>
      <c r="H112" s="364"/>
      <c r="I112" s="352"/>
      <c r="J112" s="341"/>
      <c r="K112" s="341"/>
      <c r="L112" s="352"/>
      <c r="M112" s="352"/>
      <c r="N112" s="365"/>
      <c r="O112" s="454"/>
    </row>
    <row r="113" spans="1:22" ht="15" customHeight="1" x14ac:dyDescent="0.25">
      <c r="B113" s="2380" t="s">
        <v>479</v>
      </c>
      <c r="C113" s="2381"/>
      <c r="D113" s="2381"/>
      <c r="E113" s="2381"/>
      <c r="F113" s="2382"/>
      <c r="H113" s="390">
        <v>87</v>
      </c>
      <c r="I113" s="378" t="s">
        <v>145</v>
      </c>
      <c r="J113" s="361"/>
      <c r="K113" s="361"/>
      <c r="L113" s="361"/>
      <c r="M113" s="479"/>
      <c r="N113" s="452">
        <f>SUM('SITE 1:SITE 15'!O113)</f>
        <v>0</v>
      </c>
      <c r="O113" s="11"/>
    </row>
    <row r="114" spans="1:22" ht="17.25" customHeight="1" thickBot="1" x14ac:dyDescent="0.3">
      <c r="B114" s="658"/>
      <c r="C114" s="659"/>
      <c r="D114" s="659"/>
      <c r="E114" s="659"/>
      <c r="F114" s="660"/>
      <c r="H114" s="391"/>
      <c r="I114" s="45"/>
      <c r="J114" s="341"/>
      <c r="K114" s="341"/>
      <c r="L114" s="352"/>
      <c r="M114" s="352"/>
      <c r="N114" s="45"/>
      <c r="O114" s="412"/>
    </row>
    <row r="115" spans="1:22" ht="16.5" customHeight="1" x14ac:dyDescent="0.25">
      <c r="B115" s="658"/>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B116" s="658"/>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B117" s="526"/>
      <c r="C117" s="527"/>
      <c r="D117" s="527"/>
      <c r="E117" s="527"/>
      <c r="F117" s="528"/>
      <c r="H117" s="398" t="s">
        <v>118</v>
      </c>
      <c r="I117" s="399"/>
      <c r="J117" s="421"/>
      <c r="K117" s="421"/>
      <c r="L117" s="401"/>
      <c r="M117" s="401"/>
      <c r="N117" s="499">
        <f>SUM('SITE 1:SITE 15'!O117)</f>
        <v>0</v>
      </c>
      <c r="O117" s="422">
        <f>O116+O115</f>
        <v>0</v>
      </c>
    </row>
    <row r="118" spans="1:22" ht="13.8" x14ac:dyDescent="0.25">
      <c r="H118" s="352"/>
      <c r="I118" s="352"/>
      <c r="J118" s="341"/>
      <c r="K118" s="341"/>
      <c r="L118" s="325"/>
      <c r="M118" s="325"/>
      <c r="N118" s="43"/>
      <c r="O118" s="43"/>
    </row>
    <row r="119" spans="1:22" s="324" customFormat="1" ht="33.75" hidden="1" customHeight="1" thickBot="1" x14ac:dyDescent="0.3">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row r="121" spans="1:22" ht="30.75" hidden="1" customHeight="1" thickBot="1" x14ac:dyDescent="0.3">
      <c r="B121" s="2325" t="s">
        <v>276</v>
      </c>
      <c r="C121" s="2326"/>
      <c r="D121" s="2326"/>
      <c r="E121" s="2326"/>
      <c r="F121" s="2326"/>
      <c r="G121" s="2326"/>
      <c r="H121" s="2325" t="str">
        <f>H6</f>
        <v>SITE 1</v>
      </c>
      <c r="I121" s="2326"/>
      <c r="J121" s="2326"/>
      <c r="K121" s="2326"/>
      <c r="L121" s="2326"/>
      <c r="M121" s="2326"/>
      <c r="N121" s="2326"/>
      <c r="O121" s="2327"/>
    </row>
    <row r="122" spans="1:22" ht="27.75" hidden="1" customHeight="1" x14ac:dyDescent="0.25">
      <c r="A122" s="423"/>
      <c r="B122" s="423"/>
      <c r="C122" s="423"/>
      <c r="D122" s="423"/>
      <c r="E122" s="423"/>
      <c r="F122" s="423"/>
      <c r="G122" s="423"/>
      <c r="H122" s="423"/>
      <c r="I122" s="423"/>
      <c r="J122" s="423"/>
      <c r="K122" s="423"/>
      <c r="L122" s="423"/>
      <c r="M122" s="423"/>
      <c r="N122" s="423"/>
      <c r="O122" s="423"/>
    </row>
    <row r="123" spans="1:22" ht="34.5" hidden="1" customHeight="1" thickBot="1" x14ac:dyDescent="0.3">
      <c r="B123" s="2466" t="s">
        <v>232</v>
      </c>
      <c r="C123" s="2466"/>
      <c r="D123" s="2466"/>
      <c r="E123" s="2466"/>
      <c r="F123" s="2466"/>
      <c r="G123" s="2466"/>
      <c r="H123" s="2466"/>
      <c r="I123" s="2462" t="s">
        <v>244</v>
      </c>
      <c r="J123" s="2463"/>
      <c r="L123" s="423"/>
    </row>
    <row r="124" spans="1:22" ht="60.75" hidden="1" customHeight="1" x14ac:dyDescent="0.25">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42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423"/>
      <c r="B128" s="423"/>
      <c r="C128" s="423"/>
      <c r="D128" s="423"/>
      <c r="E128" s="423"/>
      <c r="F128" s="423"/>
      <c r="G128" s="423"/>
      <c r="H128" s="423"/>
      <c r="I128" s="423"/>
      <c r="J128" s="423"/>
      <c r="K128" s="423"/>
      <c r="L128" s="423"/>
      <c r="M128" s="423"/>
      <c r="N128" s="423"/>
      <c r="O128" s="423"/>
    </row>
    <row r="129" spans="2:22" s="426" customFormat="1" ht="25.05" hidden="1" customHeight="1" thickTop="1" thickBot="1" x14ac:dyDescent="0.35">
      <c r="B129" s="2389" t="s">
        <v>173</v>
      </c>
      <c r="C129" s="2448"/>
      <c r="D129" s="2448"/>
      <c r="E129" s="2449"/>
      <c r="H129" s="2392" t="s">
        <v>174</v>
      </c>
      <c r="I129" s="2393"/>
      <c r="J129" s="2393"/>
      <c r="K129" s="2393"/>
      <c r="L129" s="2393"/>
      <c r="M129" s="2393"/>
      <c r="N129" s="2393"/>
      <c r="O129" s="2394"/>
      <c r="P129" s="427"/>
      <c r="U129" s="428"/>
      <c r="V129" s="428"/>
    </row>
    <row r="130" spans="2:22" ht="15" hidden="1" customHeight="1" thickTop="1" x14ac:dyDescent="0.25">
      <c r="B130" s="2353" t="s">
        <v>189</v>
      </c>
      <c r="C130" s="2436" t="s">
        <v>16</v>
      </c>
      <c r="D130" s="2436" t="s">
        <v>191</v>
      </c>
      <c r="E130" s="2370" t="s">
        <v>192</v>
      </c>
      <c r="H130" s="330" t="s">
        <v>17</v>
      </c>
      <c r="I130" s="331"/>
      <c r="J130" s="332"/>
      <c r="K130" s="332"/>
      <c r="L130" s="331"/>
      <c r="M130" s="331"/>
      <c r="N130" s="331"/>
      <c r="O130" s="333"/>
      <c r="P130" s="42"/>
      <c r="U130" s="43"/>
      <c r="V130" s="43"/>
    </row>
    <row r="131" spans="2:22" ht="36.75" hidden="1" customHeight="1" x14ac:dyDescent="0.25">
      <c r="B131" s="2354"/>
      <c r="C131" s="2437"/>
      <c r="D131" s="2437"/>
      <c r="E131" s="2371"/>
      <c r="H131" s="334"/>
      <c r="I131" s="335"/>
      <c r="J131" s="336"/>
      <c r="K131" s="336"/>
      <c r="L131" s="335"/>
      <c r="M131" s="337"/>
      <c r="N131" s="429" t="s">
        <v>240</v>
      </c>
      <c r="O131" s="430" t="s">
        <v>19</v>
      </c>
      <c r="P131" s="42"/>
      <c r="U131" s="43"/>
      <c r="V131" s="43"/>
    </row>
    <row r="132" spans="2:22" ht="15" hidden="1" customHeight="1" x14ac:dyDescent="0.25">
      <c r="B132" s="2354"/>
      <c r="C132" s="2437"/>
      <c r="D132" s="2437"/>
      <c r="E132" s="2371"/>
      <c r="H132" s="339"/>
      <c r="I132" s="340"/>
      <c r="J132" s="341"/>
      <c r="K132" s="341"/>
      <c r="L132" s="42"/>
      <c r="M132" s="43"/>
      <c r="N132" s="342"/>
      <c r="O132" s="343"/>
      <c r="P132" s="42"/>
      <c r="U132" s="43"/>
      <c r="V132" s="43"/>
    </row>
    <row r="133" spans="2:22" ht="15" hidden="1" customHeight="1" x14ac:dyDescent="0.25">
      <c r="B133" s="2354"/>
      <c r="C133" s="2437"/>
      <c r="D133" s="2437"/>
      <c r="E133" s="2371"/>
      <c r="H133" s="344">
        <v>6061</v>
      </c>
      <c r="I133" s="345" t="s">
        <v>20</v>
      </c>
      <c r="J133" s="346"/>
      <c r="K133" s="346"/>
      <c r="L133" s="347"/>
      <c r="M133" s="431"/>
      <c r="N133" s="432">
        <f>SUM('SITE 1:SITE 15'!O133)</f>
        <v>0</v>
      </c>
      <c r="O133" s="1"/>
      <c r="P133" s="42"/>
      <c r="U133" s="43"/>
      <c r="V133" s="43"/>
    </row>
    <row r="134" spans="2:22" ht="15" hidden="1" customHeight="1" thickBot="1" x14ac:dyDescent="0.3">
      <c r="B134" s="433" t="s">
        <v>21</v>
      </c>
      <c r="C134" s="434"/>
      <c r="D134" s="435"/>
      <c r="E134" s="436"/>
      <c r="H134" s="348">
        <v>6063</v>
      </c>
      <c r="I134" s="349" t="s">
        <v>22</v>
      </c>
      <c r="J134" s="350"/>
      <c r="K134" s="350"/>
      <c r="L134" s="351"/>
      <c r="M134" s="437"/>
      <c r="N134" s="432">
        <f>SUM('SITE 1:SITE 15'!O134)</f>
        <v>0</v>
      </c>
      <c r="O134" s="2"/>
      <c r="P134" s="42"/>
      <c r="U134" s="43"/>
      <c r="V134" s="43"/>
    </row>
    <row r="135" spans="2:22" ht="15" hidden="1" customHeight="1" x14ac:dyDescent="0.25">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2:22" ht="15" hidden="1" customHeight="1" x14ac:dyDescent="0.25">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2:22" ht="15" hidden="1" customHeight="1" thickBot="1" x14ac:dyDescent="0.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2:22" ht="15" hidden="1" customHeight="1" thickBot="1" x14ac:dyDescent="0.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2:22" ht="15" hidden="1" customHeight="1" x14ac:dyDescent="0.25">
      <c r="B139" s="444"/>
      <c r="C139" s="445"/>
      <c r="D139" s="446"/>
      <c r="E139" s="447"/>
      <c r="H139" s="353" t="s">
        <v>33</v>
      </c>
      <c r="I139" s="349" t="s">
        <v>34</v>
      </c>
      <c r="J139" s="350"/>
      <c r="K139" s="350"/>
      <c r="L139" s="351"/>
      <c r="M139" s="437"/>
      <c r="N139" s="432">
        <f>SUM('SITE 1:SITE 15'!O139)</f>
        <v>0</v>
      </c>
      <c r="O139" s="2"/>
      <c r="P139" s="42"/>
      <c r="U139" s="43"/>
      <c r="V139" s="43"/>
    </row>
    <row r="140" spans="2:22" ht="15" hidden="1" customHeight="1" x14ac:dyDescent="0.25">
      <c r="B140" s="448"/>
      <c r="C140" s="74"/>
      <c r="D140" s="75"/>
      <c r="E140" s="449"/>
      <c r="H140" s="355" t="s">
        <v>36</v>
      </c>
      <c r="I140" s="356" t="s">
        <v>37</v>
      </c>
      <c r="J140" s="357"/>
      <c r="K140" s="357"/>
      <c r="L140" s="358"/>
      <c r="M140" s="450"/>
      <c r="N140" s="432">
        <f>SUM('SITE 1:SITE 15'!O140)</f>
        <v>0</v>
      </c>
      <c r="O140" s="3"/>
      <c r="P140" s="42"/>
      <c r="U140" s="43"/>
      <c r="V140" s="43"/>
    </row>
    <row r="141" spans="2:22" ht="15" hidden="1" customHeight="1" x14ac:dyDescent="0.25">
      <c r="B141" s="448"/>
      <c r="C141" s="74"/>
      <c r="D141" s="75"/>
      <c r="E141" s="449"/>
      <c r="H141" s="359">
        <v>60</v>
      </c>
      <c r="I141" s="360" t="s">
        <v>39</v>
      </c>
      <c r="J141" s="361"/>
      <c r="K141" s="361"/>
      <c r="L141" s="362"/>
      <c r="M141" s="451"/>
      <c r="N141" s="452">
        <f>SUM('SITE 1:SITE 15'!O141)</f>
        <v>0</v>
      </c>
      <c r="O141" s="453">
        <f>SUM(O133:O140)</f>
        <v>0</v>
      </c>
      <c r="P141" s="45"/>
      <c r="U141" s="43"/>
      <c r="V141" s="43"/>
    </row>
    <row r="142" spans="2:22" ht="15" hidden="1" customHeight="1" x14ac:dyDescent="0.25">
      <c r="B142" s="448"/>
      <c r="C142" s="74"/>
      <c r="D142" s="75"/>
      <c r="E142" s="449"/>
      <c r="H142" s="364"/>
      <c r="I142" s="365"/>
      <c r="J142" s="336"/>
      <c r="K142" s="336"/>
      <c r="L142" s="366"/>
      <c r="M142" s="367"/>
      <c r="N142" s="365"/>
      <c r="O142" s="454"/>
      <c r="P142" s="369"/>
      <c r="U142" s="369"/>
      <c r="V142" s="369"/>
    </row>
    <row r="143" spans="2:22" ht="15" hidden="1" customHeight="1" x14ac:dyDescent="0.25">
      <c r="B143" s="448"/>
      <c r="C143" s="74"/>
      <c r="D143" s="75"/>
      <c r="E143" s="449"/>
      <c r="H143" s="370">
        <v>613</v>
      </c>
      <c r="I143" s="371" t="s">
        <v>42</v>
      </c>
      <c r="J143" s="372"/>
      <c r="K143" s="372"/>
      <c r="L143" s="373"/>
      <c r="M143" s="373"/>
      <c r="N143" s="432">
        <f>SUM('SITE 1:SITE 15'!O143)</f>
        <v>0</v>
      </c>
      <c r="O143" s="4"/>
      <c r="P143" s="45"/>
      <c r="U143" s="43"/>
      <c r="V143" s="43"/>
    </row>
    <row r="144" spans="2:22" ht="15" hidden="1" customHeight="1" x14ac:dyDescent="0.25">
      <c r="B144" s="448"/>
      <c r="C144" s="74"/>
      <c r="D144" s="75"/>
      <c r="E144" s="449"/>
      <c r="H144" s="348">
        <v>614</v>
      </c>
      <c r="I144" s="349" t="s">
        <v>44</v>
      </c>
      <c r="J144" s="350"/>
      <c r="K144" s="350"/>
      <c r="L144" s="351"/>
      <c r="M144" s="351"/>
      <c r="N144" s="432">
        <f>SUM('SITE 1:SITE 15'!O144)</f>
        <v>0</v>
      </c>
      <c r="O144" s="5"/>
      <c r="P144" s="369"/>
      <c r="U144" s="369"/>
      <c r="V144" s="369"/>
    </row>
    <row r="145" spans="2:22" ht="15" hidden="1" customHeight="1" thickBot="1" x14ac:dyDescent="0.3">
      <c r="B145" s="456"/>
      <c r="C145" s="457"/>
      <c r="D145" s="458"/>
      <c r="E145" s="459"/>
      <c r="H145" s="348">
        <v>615</v>
      </c>
      <c r="I145" s="349" t="s">
        <v>45</v>
      </c>
      <c r="J145" s="350"/>
      <c r="K145" s="350"/>
      <c r="L145" s="351"/>
      <c r="M145" s="351"/>
      <c r="N145" s="432">
        <f>SUM('SITE 1:SITE 15'!O145)</f>
        <v>0</v>
      </c>
      <c r="O145" s="5"/>
      <c r="P145" s="45"/>
      <c r="U145" s="43"/>
      <c r="V145" s="43"/>
    </row>
    <row r="146" spans="2:22" ht="15" hidden="1" customHeight="1" thickBot="1" x14ac:dyDescent="0.3">
      <c r="B146" s="433" t="s">
        <v>46</v>
      </c>
      <c r="C146" s="460"/>
      <c r="D146" s="461"/>
      <c r="E146" s="462"/>
      <c r="H146" s="348">
        <v>616</v>
      </c>
      <c r="I146" s="349" t="s">
        <v>47</v>
      </c>
      <c r="J146" s="350"/>
      <c r="K146" s="350"/>
      <c r="L146" s="351"/>
      <c r="M146" s="351"/>
      <c r="N146" s="432">
        <f>SUM('SITE 1:SITE 15'!O146)</f>
        <v>0</v>
      </c>
      <c r="O146" s="5"/>
      <c r="P146" s="369"/>
      <c r="U146" s="369"/>
      <c r="V146" s="369"/>
    </row>
    <row r="147" spans="2:22" ht="15" hidden="1" customHeight="1" x14ac:dyDescent="0.25">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2:22" ht="15" hidden="1" customHeight="1" x14ac:dyDescent="0.25">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2:22" ht="15" hidden="1" customHeight="1" x14ac:dyDescent="0.25">
      <c r="B149" s="28" t="s">
        <v>52</v>
      </c>
      <c r="C149" s="21"/>
      <c r="D149" s="22"/>
      <c r="E149" s="438">
        <f t="shared" si="1"/>
        <v>0</v>
      </c>
      <c r="H149" s="379"/>
      <c r="I149" s="42"/>
      <c r="J149" s="341"/>
      <c r="K149" s="341"/>
      <c r="L149" s="45"/>
      <c r="M149" s="43"/>
      <c r="N149" s="367"/>
      <c r="O149" s="465"/>
      <c r="P149" s="45"/>
      <c r="U149" s="43"/>
      <c r="V149" s="43"/>
    </row>
    <row r="150" spans="2:22" ht="15" hidden="1" customHeight="1" x14ac:dyDescent="0.25">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2:22" ht="15" hidden="1" customHeight="1" x14ac:dyDescent="0.25">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2:22" ht="15" hidden="1" customHeight="1" x14ac:dyDescent="0.25">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2:22" ht="15" hidden="1" customHeight="1" x14ac:dyDescent="0.25">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2:22" ht="15" hidden="1" customHeight="1" x14ac:dyDescent="0.25">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2:22" ht="15" hidden="1" customHeight="1" x14ac:dyDescent="0.25">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2:22" ht="15" hidden="1" customHeight="1" x14ac:dyDescent="0.25">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2:22" ht="15" hidden="1" customHeight="1" x14ac:dyDescent="0.25">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2:22" ht="15" hidden="1" customHeight="1" x14ac:dyDescent="0.25">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2:22" ht="15" hidden="1" customHeight="1" x14ac:dyDescent="0.25">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2:22" ht="15" hidden="1" customHeight="1" x14ac:dyDescent="0.25">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2:22" ht="14.4" hidden="1" thickBot="1" x14ac:dyDescent="0.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2:22" ht="14.1" hidden="1" customHeight="1" thickBot="1" x14ac:dyDescent="0.3">
      <c r="B162" s="467" t="s">
        <v>83</v>
      </c>
      <c r="C162" s="468">
        <f>SUM(C147:C161)</f>
        <v>0</v>
      </c>
      <c r="D162" s="469" t="e">
        <f>E162/C162</f>
        <v>#DIV/0!</v>
      </c>
      <c r="E162" s="470">
        <f>SUM(E147:E161)</f>
        <v>0</v>
      </c>
      <c r="H162" s="334"/>
      <c r="I162" s="369"/>
      <c r="J162" s="341"/>
      <c r="K162" s="341"/>
      <c r="L162" s="325"/>
      <c r="M162" s="325"/>
      <c r="N162" s="335"/>
      <c r="O162" s="471"/>
    </row>
    <row r="163" spans="2:22" ht="14.1" hidden="1" customHeight="1" thickBot="1" x14ac:dyDescent="0.3">
      <c r="B163" s="70"/>
      <c r="C163" s="67"/>
      <c r="D163" s="68"/>
      <c r="E163" s="69"/>
      <c r="H163" s="383">
        <v>63</v>
      </c>
      <c r="I163" s="378" t="s">
        <v>84</v>
      </c>
      <c r="J163" s="361"/>
      <c r="K163" s="361"/>
      <c r="L163" s="362"/>
      <c r="M163" s="451"/>
      <c r="N163" s="452">
        <f>SUM('SITE 1:SITE 15'!O163)</f>
        <v>0</v>
      </c>
      <c r="O163" s="7"/>
    </row>
    <row r="164" spans="2:22" ht="14.1" hidden="1" customHeight="1" thickBot="1" x14ac:dyDescent="0.3">
      <c r="B164" s="472" t="s">
        <v>85</v>
      </c>
      <c r="C164" s="473"/>
      <c r="D164" s="474"/>
      <c r="E164" s="475"/>
      <c r="H164" s="364"/>
      <c r="I164" s="352"/>
      <c r="J164" s="341"/>
      <c r="K164" s="341"/>
      <c r="L164" s="325"/>
      <c r="M164" s="325"/>
      <c r="N164" s="365"/>
      <c r="O164" s="454"/>
    </row>
    <row r="165" spans="2:22" ht="14.1" hidden="1" customHeight="1" x14ac:dyDescent="0.25">
      <c r="B165" s="29" t="s">
        <v>86</v>
      </c>
      <c r="C165" s="21"/>
      <c r="D165" s="22"/>
      <c r="E165" s="438">
        <f>C165*D165</f>
        <v>0</v>
      </c>
      <c r="H165" s="370">
        <v>64111</v>
      </c>
      <c r="I165" s="381" t="s">
        <v>87</v>
      </c>
      <c r="J165" s="346"/>
      <c r="K165" s="346"/>
      <c r="L165" s="347"/>
      <c r="M165" s="431"/>
      <c r="N165" s="432">
        <f>SUM('SITE 1:SITE 15'!O165)</f>
        <v>0</v>
      </c>
      <c r="O165" s="7"/>
    </row>
    <row r="166" spans="2:22" ht="14.1" hidden="1" customHeight="1" x14ac:dyDescent="0.25">
      <c r="B166" s="27" t="s">
        <v>88</v>
      </c>
      <c r="C166" s="23"/>
      <c r="D166" s="24"/>
      <c r="E166" s="438">
        <f>C166*D166</f>
        <v>0</v>
      </c>
      <c r="H166" s="348">
        <v>64115</v>
      </c>
      <c r="I166" s="349" t="s">
        <v>89</v>
      </c>
      <c r="J166" s="350"/>
      <c r="K166" s="350"/>
      <c r="L166" s="351"/>
      <c r="M166" s="437"/>
      <c r="N166" s="432">
        <f>SUM('SITE 1:SITE 15'!O166)</f>
        <v>0</v>
      </c>
      <c r="O166" s="2"/>
    </row>
    <row r="167" spans="2:22" ht="14.1" hidden="1" customHeight="1" thickBot="1" x14ac:dyDescent="0.3">
      <c r="B167" s="27" t="s">
        <v>90</v>
      </c>
      <c r="C167" s="25"/>
      <c r="D167" s="26"/>
      <c r="E167" s="438">
        <f>C167*D167</f>
        <v>0</v>
      </c>
      <c r="H167" s="348">
        <v>645</v>
      </c>
      <c r="I167" s="349" t="s">
        <v>91</v>
      </c>
      <c r="J167" s="350"/>
      <c r="K167" s="350"/>
      <c r="L167" s="351"/>
      <c r="M167" s="437"/>
      <c r="N167" s="432">
        <f>SUM('SITE 1:SITE 15'!O167)</f>
        <v>0</v>
      </c>
      <c r="O167" s="2"/>
    </row>
    <row r="168" spans="2:22" ht="14.1" hidden="1" customHeight="1" thickBot="1" x14ac:dyDescent="0.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2:22" ht="14.1" hidden="1" customHeight="1" thickBot="1" x14ac:dyDescent="0.3">
      <c r="B169" s="70"/>
      <c r="C169" s="67"/>
      <c r="D169" s="68"/>
      <c r="E169" s="69"/>
      <c r="H169" s="359">
        <v>64</v>
      </c>
      <c r="I169" s="378" t="s">
        <v>94</v>
      </c>
      <c r="J169" s="361"/>
      <c r="K169" s="361"/>
      <c r="L169" s="362"/>
      <c r="M169" s="451"/>
      <c r="N169" s="452">
        <f>SUM('SITE 1:SITE 15'!O169)</f>
        <v>0</v>
      </c>
      <c r="O169" s="476">
        <f>E179+O168</f>
        <v>0</v>
      </c>
    </row>
    <row r="170" spans="2:22" ht="14.1" hidden="1" customHeight="1" thickBot="1" x14ac:dyDescent="0.3">
      <c r="B170" s="472" t="s">
        <v>95</v>
      </c>
      <c r="C170" s="473"/>
      <c r="D170" s="474"/>
      <c r="E170" s="475"/>
      <c r="H170" s="364"/>
      <c r="I170" s="352"/>
      <c r="J170" s="341"/>
      <c r="K170" s="341"/>
      <c r="L170" s="325"/>
      <c r="M170" s="325"/>
      <c r="N170" s="365"/>
      <c r="O170" s="454"/>
    </row>
    <row r="171" spans="2:22" ht="14.1" hidden="1" customHeight="1" x14ac:dyDescent="0.25">
      <c r="B171" s="29" t="s">
        <v>96</v>
      </c>
      <c r="C171" s="21"/>
      <c r="D171" s="22"/>
      <c r="E171" s="438">
        <f>C171*D171</f>
        <v>0</v>
      </c>
      <c r="H171" s="348">
        <v>654</v>
      </c>
      <c r="I171" s="381" t="s">
        <v>97</v>
      </c>
      <c r="J171" s="346"/>
      <c r="K171" s="346"/>
      <c r="L171" s="347"/>
      <c r="M171" s="431"/>
      <c r="N171" s="432">
        <f>SUM('SITE 1:SITE 15'!O171)</f>
        <v>0</v>
      </c>
      <c r="O171" s="2"/>
    </row>
    <row r="172" spans="2:22" ht="14.1" hidden="1" customHeight="1" x14ac:dyDescent="0.25">
      <c r="B172" s="27" t="s">
        <v>98</v>
      </c>
      <c r="C172" s="23"/>
      <c r="D172" s="24"/>
      <c r="E172" s="438">
        <f>C172*D172</f>
        <v>0</v>
      </c>
      <c r="H172" s="348">
        <v>655</v>
      </c>
      <c r="I172" s="384" t="s">
        <v>99</v>
      </c>
      <c r="J172" s="350"/>
      <c r="K172" s="350"/>
      <c r="L172" s="351"/>
      <c r="M172" s="437"/>
      <c r="N172" s="432">
        <f>SUM('SITE 1:SITE 15'!O172)</f>
        <v>0</v>
      </c>
      <c r="O172" s="2"/>
    </row>
    <row r="173" spans="2:22" ht="14.1" hidden="1" customHeight="1" x14ac:dyDescent="0.25">
      <c r="B173" s="27" t="s">
        <v>100</v>
      </c>
      <c r="C173" s="23"/>
      <c r="D173" s="24"/>
      <c r="E173" s="438">
        <f>C173*D173</f>
        <v>0</v>
      </c>
      <c r="H173" s="370">
        <v>658</v>
      </c>
      <c r="I173" s="385" t="s">
        <v>101</v>
      </c>
      <c r="J173" s="357"/>
      <c r="K173" s="357"/>
      <c r="L173" s="386"/>
      <c r="M173" s="477"/>
      <c r="N173" s="432">
        <f>SUM('SITE 1:SITE 15'!O173)</f>
        <v>0</v>
      </c>
      <c r="O173" s="3"/>
    </row>
    <row r="174" spans="2:22" ht="14.1" hidden="1" customHeight="1" x14ac:dyDescent="0.25">
      <c r="B174" s="27" t="s">
        <v>102</v>
      </c>
      <c r="C174" s="23"/>
      <c r="D174" s="24"/>
      <c r="E174" s="438">
        <f>C174*D174</f>
        <v>0</v>
      </c>
      <c r="H174" s="359">
        <v>65</v>
      </c>
      <c r="I174" s="378" t="s">
        <v>103</v>
      </c>
      <c r="J174" s="361"/>
      <c r="K174" s="361"/>
      <c r="L174" s="387"/>
      <c r="M174" s="478"/>
      <c r="N174" s="452">
        <f>SUM('SITE 1:SITE 15'!O174)</f>
        <v>0</v>
      </c>
      <c r="O174" s="453">
        <f>SUM(O171:O173)</f>
        <v>0</v>
      </c>
    </row>
    <row r="175" spans="2:22" ht="14.1" hidden="1" customHeight="1" thickBot="1" x14ac:dyDescent="0.3">
      <c r="B175" s="27" t="s">
        <v>104</v>
      </c>
      <c r="C175" s="25"/>
      <c r="D175" s="26"/>
      <c r="E175" s="438">
        <f>C175*D175</f>
        <v>0</v>
      </c>
      <c r="H175" s="334"/>
      <c r="I175" s="369"/>
      <c r="J175" s="341"/>
      <c r="K175" s="341"/>
      <c r="L175" s="352"/>
      <c r="M175" s="352"/>
      <c r="N175" s="335"/>
      <c r="O175" s="471"/>
    </row>
    <row r="176" spans="2:22" ht="14.1" hidden="1" customHeight="1" thickBot="1" x14ac:dyDescent="0.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2:15" ht="14.1" hidden="1" customHeight="1" x14ac:dyDescent="0.25">
      <c r="B177" s="70"/>
      <c r="C177" s="480"/>
      <c r="D177" s="68"/>
      <c r="E177" s="69"/>
      <c r="H177" s="334"/>
      <c r="I177" s="369"/>
      <c r="J177" s="325"/>
      <c r="K177" s="325"/>
      <c r="L177" s="352"/>
      <c r="M177" s="352"/>
      <c r="N177" s="335"/>
      <c r="O177" s="471"/>
    </row>
    <row r="178" spans="2:15" ht="14.1" hidden="1" customHeight="1" thickBot="1" x14ac:dyDescent="0.3">
      <c r="B178" s="70"/>
      <c r="C178" s="480"/>
      <c r="D178" s="68"/>
      <c r="E178" s="69"/>
      <c r="H178" s="383">
        <v>67</v>
      </c>
      <c r="I178" s="378" t="s">
        <v>107</v>
      </c>
      <c r="J178" s="361"/>
      <c r="K178" s="361"/>
      <c r="L178" s="361"/>
      <c r="M178" s="479"/>
      <c r="N178" s="452">
        <f>SUM('SITE 1:SITE 15'!O178)</f>
        <v>0</v>
      </c>
      <c r="O178" s="7"/>
    </row>
    <row r="179" spans="2:15" ht="14.1" hidden="1" customHeight="1" x14ac:dyDescent="0.25">
      <c r="B179" s="2395" t="s">
        <v>108</v>
      </c>
      <c r="C179" s="2408"/>
      <c r="D179" s="2409"/>
      <c r="E179" s="2416">
        <f>E176+E168+E162+E138</f>
        <v>0</v>
      </c>
      <c r="H179" s="364"/>
      <c r="I179" s="352"/>
      <c r="J179" s="341"/>
      <c r="K179" s="341"/>
      <c r="L179" s="352"/>
      <c r="M179" s="352"/>
      <c r="N179" s="365"/>
      <c r="O179" s="454"/>
    </row>
    <row r="180" spans="2:15" ht="14.1" hidden="1" customHeight="1" x14ac:dyDescent="0.25">
      <c r="B180" s="2410"/>
      <c r="C180" s="2411"/>
      <c r="D180" s="2412"/>
      <c r="E180" s="2417"/>
      <c r="H180" s="370" t="s">
        <v>109</v>
      </c>
      <c r="I180" s="381" t="s">
        <v>110</v>
      </c>
      <c r="J180" s="346"/>
      <c r="K180" s="346"/>
      <c r="L180" s="388"/>
      <c r="M180" s="481"/>
      <c r="N180" s="432">
        <f>SUM('SITE 1:SITE 15'!O180)</f>
        <v>0</v>
      </c>
      <c r="O180" s="7"/>
    </row>
    <row r="181" spans="2:15" ht="14.1" hidden="1" customHeight="1" x14ac:dyDescent="0.25">
      <c r="B181" s="2410"/>
      <c r="C181" s="2411"/>
      <c r="D181" s="2412"/>
      <c r="E181" s="2417"/>
      <c r="H181" s="348" t="s">
        <v>111</v>
      </c>
      <c r="I181" s="349" t="s">
        <v>112</v>
      </c>
      <c r="J181" s="350"/>
      <c r="K181" s="350"/>
      <c r="L181" s="351"/>
      <c r="M181" s="437"/>
      <c r="N181" s="432">
        <f>SUM('SITE 1:SITE 15'!O181)</f>
        <v>0</v>
      </c>
      <c r="O181" s="2"/>
    </row>
    <row r="182" spans="2:15" ht="14.1" hidden="1" customHeight="1" thickBot="1" x14ac:dyDescent="0.3">
      <c r="B182" s="2413"/>
      <c r="C182" s="2414"/>
      <c r="D182" s="2415"/>
      <c r="E182" s="2418"/>
      <c r="H182" s="374">
        <v>6815</v>
      </c>
      <c r="I182" s="356" t="s">
        <v>113</v>
      </c>
      <c r="J182" s="357"/>
      <c r="K182" s="357"/>
      <c r="L182" s="358"/>
      <c r="M182" s="450"/>
      <c r="N182" s="432">
        <f>SUM('SITE 1:SITE 15'!O182)</f>
        <v>0</v>
      </c>
      <c r="O182" s="3"/>
    </row>
    <row r="183" spans="2:15" ht="14.1" hidden="1" customHeight="1" thickBot="1" x14ac:dyDescent="0.3">
      <c r="B183" s="482"/>
      <c r="C183" s="483"/>
      <c r="D183" s="483"/>
      <c r="E183" s="484"/>
      <c r="H183" s="359">
        <v>68</v>
      </c>
      <c r="I183" s="378" t="s">
        <v>114</v>
      </c>
      <c r="J183" s="361"/>
      <c r="K183" s="361"/>
      <c r="L183" s="389"/>
      <c r="M183" s="485"/>
      <c r="N183" s="452">
        <f>SUM('SITE 1:SITE 15'!O183)</f>
        <v>0</v>
      </c>
      <c r="O183" s="453">
        <f>SUM(O180:O182)</f>
        <v>0</v>
      </c>
    </row>
    <row r="184" spans="2:15" ht="14.1" hidden="1" customHeight="1" thickTop="1" x14ac:dyDescent="0.25">
      <c r="B184" s="486"/>
      <c r="C184" s="487"/>
      <c r="D184" s="488"/>
      <c r="E184" s="489"/>
      <c r="H184" s="364"/>
      <c r="I184" s="352"/>
      <c r="J184" s="341"/>
      <c r="K184" s="341"/>
      <c r="L184" s="352"/>
      <c r="M184" s="352"/>
      <c r="N184" s="365"/>
      <c r="O184" s="454"/>
    </row>
    <row r="185" spans="2:15" ht="14.1" hidden="1" customHeight="1" x14ac:dyDescent="0.25">
      <c r="B185" s="490"/>
      <c r="C185" s="490"/>
      <c r="D185" s="490"/>
      <c r="E185" s="491"/>
      <c r="H185" s="390">
        <v>86</v>
      </c>
      <c r="I185" s="378" t="s">
        <v>115</v>
      </c>
      <c r="J185" s="361"/>
      <c r="K185" s="361"/>
      <c r="L185" s="361"/>
      <c r="M185" s="479"/>
      <c r="N185" s="452">
        <f>SUM('SITE 1:SITE 15'!O185)</f>
        <v>0</v>
      </c>
      <c r="O185" s="11"/>
    </row>
    <row r="186" spans="2:15" ht="15.75" hidden="1" customHeight="1" thickBot="1" x14ac:dyDescent="0.3">
      <c r="B186" s="490"/>
      <c r="C186" s="490"/>
      <c r="D186" s="490"/>
      <c r="E186" s="491"/>
      <c r="H186" s="391"/>
      <c r="I186" s="45"/>
      <c r="J186" s="45"/>
      <c r="K186" s="45"/>
      <c r="L186" s="352"/>
      <c r="M186" s="352"/>
      <c r="N186" s="43"/>
      <c r="O186" s="380"/>
    </row>
    <row r="187" spans="2:15" ht="17.100000000000001" hidden="1" customHeight="1" x14ac:dyDescent="0.25">
      <c r="B187" s="490"/>
      <c r="C187" s="490"/>
      <c r="D187" s="490"/>
      <c r="E187" s="491"/>
      <c r="H187" s="392" t="s">
        <v>116</v>
      </c>
      <c r="I187" s="393"/>
      <c r="J187" s="394"/>
      <c r="K187" s="394"/>
      <c r="L187" s="393"/>
      <c r="M187" s="393"/>
      <c r="N187" s="492">
        <f>SUM('SITE 1:SITE 15'!O187)</f>
        <v>0</v>
      </c>
      <c r="O187" s="396">
        <f>SUM(O185+O183+O178+O176+O174+O169+O163+O161+O148+O141)</f>
        <v>0</v>
      </c>
    </row>
    <row r="188" spans="2:15" ht="17.100000000000001" hidden="1" customHeight="1" x14ac:dyDescent="0.25">
      <c r="B188" s="494"/>
      <c r="C188" s="495"/>
      <c r="D188" s="488"/>
      <c r="E188" s="489"/>
      <c r="H188" s="364" t="s">
        <v>117</v>
      </c>
      <c r="I188" s="365"/>
      <c r="J188" s="367"/>
      <c r="K188" s="367"/>
      <c r="L188" s="365"/>
      <c r="M188" s="365"/>
      <c r="N188" s="496">
        <f>SUM('SITE 1:SITE 15'!O188)</f>
        <v>0</v>
      </c>
      <c r="O188" s="397">
        <f>IF(O187&lt;O229,O229-O187,0)</f>
        <v>0</v>
      </c>
    </row>
    <row r="189" spans="2:15" ht="17.100000000000001" hidden="1" customHeight="1" thickBot="1" x14ac:dyDescent="0.3">
      <c r="F189" s="498"/>
      <c r="H189" s="398" t="s">
        <v>118</v>
      </c>
      <c r="I189" s="399"/>
      <c r="J189" s="400"/>
      <c r="K189" s="400"/>
      <c r="L189" s="401"/>
      <c r="M189" s="401"/>
      <c r="N189" s="499">
        <f>SUM('SITE 1:SITE 15'!O189)</f>
        <v>0</v>
      </c>
      <c r="O189" s="403">
        <f>SUM(O187+O188)</f>
        <v>0</v>
      </c>
    </row>
    <row r="190" spans="2:15" ht="14.4" hidden="1" thickBot="1" x14ac:dyDescent="0.3">
      <c r="E190" s="498"/>
      <c r="F190" s="498"/>
    </row>
    <row r="191" spans="2:15" ht="15" hidden="1" customHeight="1" x14ac:dyDescent="0.25">
      <c r="B191" s="2342" t="s">
        <v>170</v>
      </c>
      <c r="C191" s="2343"/>
      <c r="D191" s="2343"/>
      <c r="E191" s="2343"/>
      <c r="F191" s="2344"/>
      <c r="H191" s="404" t="s">
        <v>119</v>
      </c>
      <c r="I191" s="405"/>
      <c r="J191" s="406"/>
      <c r="K191" s="406"/>
      <c r="L191" s="405"/>
      <c r="M191" s="405"/>
      <c r="N191" s="331"/>
      <c r="O191" s="333"/>
    </row>
    <row r="192" spans="2:15" ht="28.2" hidden="1" thickBot="1" x14ac:dyDescent="0.3">
      <c r="B192" s="2363"/>
      <c r="C192" s="2364"/>
      <c r="D192" s="2364"/>
      <c r="E192" s="2364"/>
      <c r="F192" s="2365"/>
      <c r="H192" s="334"/>
      <c r="I192" s="335"/>
      <c r="J192" s="336"/>
      <c r="K192" s="336"/>
      <c r="L192" s="335"/>
      <c r="M192" s="337"/>
      <c r="N192" s="429" t="str">
        <f>N131</f>
        <v>Global APE 6/11 ans</v>
      </c>
      <c r="O192" s="501" t="s">
        <v>19</v>
      </c>
    </row>
    <row r="193" spans="2:15" ht="15" hidden="1" customHeight="1" x14ac:dyDescent="0.25">
      <c r="B193" s="2366" t="s">
        <v>179</v>
      </c>
      <c r="C193" s="503"/>
      <c r="D193" s="503"/>
      <c r="E193" s="503"/>
      <c r="F193" s="504"/>
      <c r="H193" s="409"/>
      <c r="I193" s="410"/>
      <c r="J193" s="336"/>
      <c r="K193" s="336"/>
      <c r="L193" s="411"/>
      <c r="M193" s="505"/>
      <c r="N193" s="45"/>
      <c r="O193" s="412"/>
    </row>
    <row r="194" spans="2:15" ht="14.25" hidden="1" customHeight="1" x14ac:dyDescent="0.25">
      <c r="B194" s="2367"/>
      <c r="C194" s="507"/>
      <c r="D194" s="507"/>
      <c r="E194" s="507"/>
      <c r="F194" s="508"/>
      <c r="H194" s="413">
        <v>70623</v>
      </c>
      <c r="I194" s="381" t="s">
        <v>120</v>
      </c>
      <c r="J194" s="346"/>
      <c r="K194" s="346"/>
      <c r="L194" s="347"/>
      <c r="M194" s="431"/>
      <c r="N194" s="432">
        <f>SUM('SITE 1:SITE 15'!O194)</f>
        <v>0</v>
      </c>
      <c r="O194" s="529">
        <f>J125+J126</f>
        <v>0</v>
      </c>
    </row>
    <row r="195" spans="2:15" ht="16.5" hidden="1" customHeight="1" x14ac:dyDescent="0.25">
      <c r="B195" s="2336" t="s">
        <v>381</v>
      </c>
      <c r="C195" s="2337"/>
      <c r="D195" s="2337"/>
      <c r="E195" s="2337"/>
      <c r="F195" s="2338"/>
      <c r="H195" s="413">
        <v>70624</v>
      </c>
      <c r="I195" s="349" t="s">
        <v>121</v>
      </c>
      <c r="J195" s="350"/>
      <c r="K195" s="350"/>
      <c r="L195" s="351"/>
      <c r="M195" s="437"/>
      <c r="N195" s="432">
        <f>SUM('SITE 1:SITE 15'!O195)</f>
        <v>0</v>
      </c>
      <c r="O195" s="9"/>
    </row>
    <row r="196" spans="2:15" ht="14.25" hidden="1" customHeight="1" x14ac:dyDescent="0.25">
      <c r="B196" s="2336"/>
      <c r="C196" s="2337"/>
      <c r="D196" s="2337"/>
      <c r="E196" s="2337"/>
      <c r="F196" s="2338"/>
      <c r="H196" s="413">
        <v>70625</v>
      </c>
      <c r="I196" s="349" t="s">
        <v>122</v>
      </c>
      <c r="J196" s="350"/>
      <c r="K196" s="350"/>
      <c r="L196" s="351"/>
      <c r="M196" s="437"/>
      <c r="N196" s="432">
        <f>SUM('SITE 1:SITE 15'!O196)</f>
        <v>0</v>
      </c>
      <c r="O196" s="9"/>
    </row>
    <row r="197" spans="2:15" ht="14.25" hidden="1" customHeight="1" x14ac:dyDescent="0.25">
      <c r="B197" s="2336" t="s">
        <v>207</v>
      </c>
      <c r="C197" s="2337"/>
      <c r="D197" s="2337"/>
      <c r="E197" s="2337"/>
      <c r="F197" s="2338"/>
      <c r="H197" s="348">
        <v>70641</v>
      </c>
      <c r="I197" s="349" t="s">
        <v>123</v>
      </c>
      <c r="J197" s="350"/>
      <c r="K197" s="350"/>
      <c r="L197" s="351"/>
      <c r="M197" s="437"/>
      <c r="N197" s="432">
        <f>SUM('SITE 1:SITE 15'!O197)</f>
        <v>0</v>
      </c>
      <c r="O197" s="2"/>
    </row>
    <row r="198" spans="2:15" ht="15" hidden="1" customHeight="1" x14ac:dyDescent="0.25">
      <c r="B198" s="2336"/>
      <c r="C198" s="2337"/>
      <c r="D198" s="2337"/>
      <c r="E198" s="2337"/>
      <c r="F198" s="2338"/>
      <c r="H198" s="370">
        <v>706421</v>
      </c>
      <c r="I198" s="349" t="s">
        <v>124</v>
      </c>
      <c r="J198" s="350"/>
      <c r="K198" s="350"/>
      <c r="L198" s="351"/>
      <c r="M198" s="437"/>
      <c r="N198" s="432">
        <f>SUM('SITE 1:SITE 15'!O198)</f>
        <v>0</v>
      </c>
      <c r="O198" s="9"/>
    </row>
    <row r="199" spans="2:15" ht="14.25" hidden="1" customHeight="1" x14ac:dyDescent="0.25">
      <c r="B199" s="2336"/>
      <c r="C199" s="2337"/>
      <c r="D199" s="2337"/>
      <c r="E199" s="2337"/>
      <c r="F199" s="2338"/>
      <c r="H199" s="370">
        <v>708</v>
      </c>
      <c r="I199" s="356" t="s">
        <v>125</v>
      </c>
      <c r="J199" s="357"/>
      <c r="K199" s="357"/>
      <c r="L199" s="358"/>
      <c r="M199" s="450"/>
      <c r="N199" s="432">
        <f>SUM('SITE 1:SITE 15'!O199)</f>
        <v>0</v>
      </c>
      <c r="O199" s="9"/>
    </row>
    <row r="200" spans="2:15" ht="16.5" hidden="1" customHeight="1" x14ac:dyDescent="0.25">
      <c r="B200" s="2336"/>
      <c r="C200" s="2337"/>
      <c r="D200" s="2337"/>
      <c r="E200" s="2337"/>
      <c r="F200" s="2338"/>
      <c r="H200" s="359">
        <v>70</v>
      </c>
      <c r="I200" s="378" t="s">
        <v>126</v>
      </c>
      <c r="J200" s="361"/>
      <c r="K200" s="361"/>
      <c r="L200" s="389"/>
      <c r="M200" s="485"/>
      <c r="N200" s="452">
        <f>SUM('SITE 1:SITE 15'!O200)</f>
        <v>0</v>
      </c>
      <c r="O200" s="453">
        <f>SUM(O194:O199)</f>
        <v>0</v>
      </c>
    </row>
    <row r="201" spans="2:15" ht="16.5" hidden="1" customHeight="1" x14ac:dyDescent="0.25">
      <c r="B201" s="2336"/>
      <c r="C201" s="2337"/>
      <c r="D201" s="2337"/>
      <c r="E201" s="2337"/>
      <c r="F201" s="2338"/>
      <c r="H201" s="364"/>
      <c r="I201" s="352"/>
      <c r="J201" s="341"/>
      <c r="K201" s="341"/>
      <c r="L201" s="369"/>
      <c r="M201" s="369"/>
      <c r="N201" s="365"/>
      <c r="O201" s="454"/>
    </row>
    <row r="202" spans="2:15" ht="16.05" hidden="1" customHeight="1" x14ac:dyDescent="0.25">
      <c r="B202" s="2428" t="s">
        <v>382</v>
      </c>
      <c r="C202" s="2429"/>
      <c r="D202" s="2429"/>
      <c r="E202" s="2429"/>
      <c r="F202" s="2430"/>
      <c r="H202" s="370">
        <v>741</v>
      </c>
      <c r="I202" s="381" t="s">
        <v>127</v>
      </c>
      <c r="J202" s="346"/>
      <c r="K202" s="346"/>
      <c r="L202" s="414"/>
      <c r="M202" s="513"/>
      <c r="N202" s="432">
        <f>SUM('SITE 1:SITE 15'!O202)</f>
        <v>0</v>
      </c>
      <c r="O202" s="7"/>
    </row>
    <row r="203" spans="2:15" ht="16.05" hidden="1" customHeight="1" x14ac:dyDescent="0.25">
      <c r="B203" s="2428"/>
      <c r="C203" s="2429"/>
      <c r="D203" s="2429"/>
      <c r="E203" s="2429"/>
      <c r="F203" s="2430"/>
      <c r="H203" s="348">
        <v>742</v>
      </c>
      <c r="I203" s="349" t="s">
        <v>128</v>
      </c>
      <c r="J203" s="350"/>
      <c r="K203" s="350"/>
      <c r="L203" s="415"/>
      <c r="M203" s="514"/>
      <c r="N203" s="432">
        <f>SUM('SITE 1:SITE 15'!O203)</f>
        <v>0</v>
      </c>
      <c r="O203" s="2"/>
    </row>
    <row r="204" spans="2:15" ht="16.05" hidden="1" customHeight="1" x14ac:dyDescent="0.25">
      <c r="B204" s="2428"/>
      <c r="C204" s="2429"/>
      <c r="D204" s="2429"/>
      <c r="E204" s="2429"/>
      <c r="F204" s="2430"/>
      <c r="H204" s="370">
        <v>743</v>
      </c>
      <c r="I204" s="349" t="s">
        <v>129</v>
      </c>
      <c r="J204" s="350"/>
      <c r="K204" s="350"/>
      <c r="L204" s="351"/>
      <c r="M204" s="437"/>
      <c r="N204" s="432">
        <f>SUM('SITE 1:SITE 15'!O204)</f>
        <v>0</v>
      </c>
      <c r="O204" s="7"/>
    </row>
    <row r="205" spans="2:15" ht="16.05" hidden="1" customHeight="1" x14ac:dyDescent="0.25">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2:15" ht="14.25" hidden="1" customHeight="1" x14ac:dyDescent="0.3">
      <c r="B206" s="515"/>
      <c r="C206" s="516"/>
      <c r="D206" s="516"/>
      <c r="E206" s="516"/>
      <c r="F206" s="517"/>
      <c r="H206" s="416">
        <v>7442</v>
      </c>
      <c r="I206" s="349" t="s">
        <v>131</v>
      </c>
      <c r="J206" s="350"/>
      <c r="K206" s="350"/>
      <c r="L206" s="351"/>
      <c r="M206" s="437"/>
      <c r="N206" s="2369">
        <f>SUM('SITE 1:SITE 15'!O206)</f>
        <v>0</v>
      </c>
      <c r="O206" s="2427"/>
    </row>
    <row r="207" spans="2:15" ht="14.25" hidden="1" customHeight="1" x14ac:dyDescent="0.25">
      <c r="B207" s="2336" t="s">
        <v>208</v>
      </c>
      <c r="C207" s="2337"/>
      <c r="D207" s="2337"/>
      <c r="E207" s="2337"/>
      <c r="F207" s="2338"/>
      <c r="H207" s="416">
        <v>7443</v>
      </c>
      <c r="I207" s="349" t="s">
        <v>132</v>
      </c>
      <c r="J207" s="350"/>
      <c r="K207" s="350"/>
      <c r="L207" s="351"/>
      <c r="M207" s="437"/>
      <c r="N207" s="432">
        <f>SUM('SITE 1:SITE 15'!O207)</f>
        <v>0</v>
      </c>
      <c r="O207" s="10"/>
    </row>
    <row r="208" spans="2:15" ht="14.25" hidden="1" customHeight="1" x14ac:dyDescent="0.25">
      <c r="B208" s="2336"/>
      <c r="C208" s="2337"/>
      <c r="D208" s="2337"/>
      <c r="E208" s="2337"/>
      <c r="F208" s="2338"/>
      <c r="H208" s="416">
        <v>7451</v>
      </c>
      <c r="I208" s="349" t="s">
        <v>133</v>
      </c>
      <c r="J208" s="350"/>
      <c r="K208" s="350"/>
      <c r="L208" s="351"/>
      <c r="M208" s="437"/>
      <c r="N208" s="432">
        <f>SUM('SITE 1:SITE 15'!O208)</f>
        <v>0</v>
      </c>
      <c r="O208" s="10"/>
    </row>
    <row r="209" spans="2:15" ht="15" hidden="1" customHeight="1" x14ac:dyDescent="0.25">
      <c r="B209" s="518"/>
      <c r="C209" s="519"/>
      <c r="D209" s="519"/>
      <c r="E209" s="519"/>
      <c r="F209" s="520"/>
      <c r="H209" s="416">
        <v>746</v>
      </c>
      <c r="I209" s="349" t="s">
        <v>134</v>
      </c>
      <c r="J209" s="350"/>
      <c r="K209" s="350"/>
      <c r="L209" s="351"/>
      <c r="M209" s="437"/>
      <c r="N209" s="432">
        <f>SUM('SITE 1:SITE 15'!O209)</f>
        <v>0</v>
      </c>
      <c r="O209" s="10"/>
    </row>
    <row r="210" spans="2:15" ht="14.25" hidden="1" customHeight="1" x14ac:dyDescent="0.25">
      <c r="B210" s="2350" t="s">
        <v>251</v>
      </c>
      <c r="C210" s="2351"/>
      <c r="D210" s="2351"/>
      <c r="E210" s="2351"/>
      <c r="F210" s="2352"/>
      <c r="H210" s="416">
        <v>747</v>
      </c>
      <c r="I210" s="349" t="s">
        <v>135</v>
      </c>
      <c r="J210" s="350"/>
      <c r="K210" s="350"/>
      <c r="L210" s="351"/>
      <c r="M210" s="437"/>
      <c r="N210" s="432">
        <f>SUM('SITE 1:SITE 15'!O210)</f>
        <v>0</v>
      </c>
      <c r="O210" s="10"/>
    </row>
    <row r="211" spans="2:15" ht="16.5" hidden="1" customHeight="1" x14ac:dyDescent="0.25">
      <c r="B211" s="2350"/>
      <c r="C211" s="2351"/>
      <c r="D211" s="2351"/>
      <c r="E211" s="2351"/>
      <c r="F211" s="2352"/>
      <c r="H211" s="374">
        <v>748</v>
      </c>
      <c r="I211" s="349" t="s">
        <v>168</v>
      </c>
      <c r="J211" s="357"/>
      <c r="K211" s="357"/>
      <c r="L211" s="417"/>
      <c r="M211" s="523"/>
      <c r="N211" s="432">
        <f>SUM('SITE 1:SITE 15'!O211)</f>
        <v>0</v>
      </c>
      <c r="O211" s="3"/>
    </row>
    <row r="212" spans="2:15" ht="15" hidden="1" customHeight="1" x14ac:dyDescent="0.25">
      <c r="B212" s="2380" t="s">
        <v>435</v>
      </c>
      <c r="C212" s="2381"/>
      <c r="D212" s="2381"/>
      <c r="E212" s="2381"/>
      <c r="F212" s="2382"/>
      <c r="H212" s="359">
        <v>74</v>
      </c>
      <c r="I212" s="378" t="s">
        <v>136</v>
      </c>
      <c r="J212" s="361"/>
      <c r="K212" s="361"/>
      <c r="L212" s="362"/>
      <c r="M212" s="451"/>
      <c r="N212" s="452">
        <f>SUM('SITE 1:SITE 15'!O212)</f>
        <v>0</v>
      </c>
      <c r="O212" s="453">
        <f>SUM(O202:O211)</f>
        <v>0</v>
      </c>
    </row>
    <row r="213" spans="2:15" ht="15" hidden="1" customHeight="1" x14ac:dyDescent="0.25">
      <c r="B213" s="524"/>
      <c r="C213" s="521"/>
      <c r="D213" s="521"/>
      <c r="E213" s="521"/>
      <c r="F213" s="522"/>
      <c r="H213" s="364"/>
      <c r="I213" s="352"/>
      <c r="J213" s="341"/>
      <c r="K213" s="341"/>
      <c r="L213" s="325"/>
      <c r="M213" s="325"/>
      <c r="N213" s="365"/>
      <c r="O213" s="454"/>
    </row>
    <row r="214" spans="2:15" ht="14.25" hidden="1" customHeight="1" x14ac:dyDescent="0.25">
      <c r="B214" s="2333" t="s">
        <v>436</v>
      </c>
      <c r="C214" s="2476"/>
      <c r="D214" s="2476"/>
      <c r="E214" s="2476"/>
      <c r="F214" s="2477"/>
      <c r="H214" s="370">
        <v>751</v>
      </c>
      <c r="I214" s="381" t="s">
        <v>137</v>
      </c>
      <c r="J214" s="346"/>
      <c r="K214" s="346"/>
      <c r="L214" s="347"/>
      <c r="M214" s="431"/>
      <c r="N214" s="432">
        <f>SUM('SITE 1:SITE 15'!O214)</f>
        <v>0</v>
      </c>
      <c r="O214" s="7"/>
    </row>
    <row r="215" spans="2:15" ht="16.5" hidden="1" customHeight="1" x14ac:dyDescent="0.25">
      <c r="B215" s="2478"/>
      <c r="C215" s="2476"/>
      <c r="D215" s="2476"/>
      <c r="E215" s="2476"/>
      <c r="F215" s="2477"/>
      <c r="H215" s="348">
        <v>752</v>
      </c>
      <c r="I215" s="349" t="s">
        <v>138</v>
      </c>
      <c r="J215" s="350"/>
      <c r="K215" s="350"/>
      <c r="L215" s="351"/>
      <c r="M215" s="437"/>
      <c r="N215" s="432">
        <f>SUM('SITE 1:SITE 15'!O215)</f>
        <v>0</v>
      </c>
      <c r="O215" s="2"/>
    </row>
    <row r="216" spans="2:15" ht="15" hidden="1" customHeight="1" x14ac:dyDescent="0.25">
      <c r="B216" s="2380"/>
      <c r="C216" s="2381"/>
      <c r="D216" s="2381"/>
      <c r="E216" s="2381"/>
      <c r="F216" s="2382"/>
      <c r="H216" s="348">
        <v>757</v>
      </c>
      <c r="I216" s="356" t="s">
        <v>139</v>
      </c>
      <c r="J216" s="357"/>
      <c r="K216" s="357"/>
      <c r="L216" s="358"/>
      <c r="M216" s="450"/>
      <c r="N216" s="432">
        <f>SUM('SITE 1:SITE 15'!O216)</f>
        <v>0</v>
      </c>
      <c r="O216" s="2"/>
    </row>
    <row r="217" spans="2:15" ht="16.5" hidden="1" customHeight="1" x14ac:dyDescent="0.25">
      <c r="B217" s="2380"/>
      <c r="C217" s="2381"/>
      <c r="D217" s="2381"/>
      <c r="E217" s="2381"/>
      <c r="F217" s="2382"/>
      <c r="H217" s="359">
        <v>75</v>
      </c>
      <c r="I217" s="378" t="s">
        <v>140</v>
      </c>
      <c r="J217" s="361"/>
      <c r="K217" s="361"/>
      <c r="L217" s="389"/>
      <c r="M217" s="485"/>
      <c r="N217" s="452">
        <f>SUM('SITE 1:SITE 15'!O217)</f>
        <v>0</v>
      </c>
      <c r="O217" s="453">
        <f>SUM(O214:O216)</f>
        <v>0</v>
      </c>
    </row>
    <row r="218" spans="2:15" ht="15" hidden="1" customHeight="1" x14ac:dyDescent="0.25">
      <c r="B218" s="524"/>
      <c r="C218" s="511"/>
      <c r="D218" s="511"/>
      <c r="E218" s="511"/>
      <c r="F218" s="512"/>
      <c r="H218" s="334"/>
      <c r="I218" s="369"/>
      <c r="J218" s="341"/>
      <c r="K218" s="341"/>
      <c r="L218" s="352"/>
      <c r="M218" s="352"/>
      <c r="N218" s="335"/>
      <c r="O218" s="471"/>
    </row>
    <row r="219" spans="2:15" ht="15" hidden="1" customHeight="1" x14ac:dyDescent="0.25">
      <c r="B219" s="2336"/>
      <c r="C219" s="2337"/>
      <c r="D219" s="2337"/>
      <c r="E219" s="2337"/>
      <c r="F219" s="2338"/>
      <c r="H219" s="383">
        <v>76</v>
      </c>
      <c r="I219" s="378" t="s">
        <v>141</v>
      </c>
      <c r="J219" s="361"/>
      <c r="K219" s="361"/>
      <c r="L219" s="361"/>
      <c r="M219" s="479"/>
      <c r="N219" s="452">
        <f>SUM('SITE 1:SITE 15'!O219)</f>
        <v>0</v>
      </c>
      <c r="O219" s="7"/>
    </row>
    <row r="220" spans="2:15" ht="13.5" hidden="1" customHeight="1" x14ac:dyDescent="0.25">
      <c r="B220" s="2336"/>
      <c r="C220" s="2337"/>
      <c r="D220" s="2337"/>
      <c r="E220" s="2337"/>
      <c r="F220" s="2338"/>
      <c r="H220" s="334"/>
      <c r="I220" s="369"/>
      <c r="J220" s="341"/>
      <c r="K220" s="341"/>
      <c r="L220" s="352"/>
      <c r="M220" s="352"/>
      <c r="N220" s="335"/>
      <c r="O220" s="471"/>
    </row>
    <row r="221" spans="2:15" ht="15" hidden="1" customHeight="1" x14ac:dyDescent="0.25">
      <c r="B221" s="2380"/>
      <c r="C221" s="2381"/>
      <c r="D221" s="2381"/>
      <c r="E221" s="2381"/>
      <c r="F221" s="2382"/>
      <c r="H221" s="383">
        <v>77</v>
      </c>
      <c r="I221" s="378" t="s">
        <v>383</v>
      </c>
      <c r="J221" s="361"/>
      <c r="K221" s="361"/>
      <c r="L221" s="361"/>
      <c r="M221" s="479"/>
      <c r="N221" s="452">
        <f>SUM('SITE 1:SITE 15'!O221)</f>
        <v>0</v>
      </c>
      <c r="O221" s="7"/>
    </row>
    <row r="222" spans="2:15" ht="16.5" hidden="1" customHeight="1" x14ac:dyDescent="0.25">
      <c r="B222" s="2336"/>
      <c r="C222" s="2337"/>
      <c r="D222" s="2337"/>
      <c r="E222" s="2337"/>
      <c r="F222" s="2338"/>
      <c r="H222" s="334"/>
      <c r="I222" s="369"/>
      <c r="J222" s="341"/>
      <c r="K222" s="341"/>
      <c r="L222" s="352"/>
      <c r="M222" s="352"/>
      <c r="N222" s="335"/>
      <c r="O222" s="471"/>
    </row>
    <row r="223" spans="2:15" ht="16.5" hidden="1" customHeight="1" x14ac:dyDescent="0.25">
      <c r="B223" s="2336"/>
      <c r="C223" s="2337"/>
      <c r="D223" s="2337"/>
      <c r="E223" s="2337"/>
      <c r="F223" s="2338"/>
      <c r="H223" s="383">
        <v>78</v>
      </c>
      <c r="I223" s="378" t="s">
        <v>143</v>
      </c>
      <c r="J223" s="361"/>
      <c r="K223" s="361"/>
      <c r="L223" s="361"/>
      <c r="M223" s="479"/>
      <c r="N223" s="452">
        <f>SUM('SITE 1:SITE 15'!O223)</f>
        <v>0</v>
      </c>
      <c r="O223" s="7"/>
    </row>
    <row r="224" spans="2:15" ht="14.1" hidden="1" customHeight="1" x14ac:dyDescent="0.25">
      <c r="B224" s="518"/>
      <c r="C224" s="519"/>
      <c r="D224" s="519"/>
      <c r="E224" s="519"/>
      <c r="F224" s="520"/>
      <c r="H224" s="334"/>
      <c r="I224" s="369"/>
      <c r="J224" s="341"/>
      <c r="K224" s="341"/>
      <c r="L224" s="352"/>
      <c r="M224" s="352"/>
      <c r="N224" s="335"/>
      <c r="O224" s="471"/>
    </row>
    <row r="225" spans="1:22" ht="15" hidden="1" customHeight="1" x14ac:dyDescent="0.25">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B226" s="2350"/>
      <c r="C226" s="2351"/>
      <c r="D226" s="2351"/>
      <c r="E226" s="2351"/>
      <c r="F226" s="2352"/>
      <c r="H226" s="364"/>
      <c r="I226" s="352"/>
      <c r="J226" s="341"/>
      <c r="K226" s="341"/>
      <c r="L226" s="352"/>
      <c r="M226" s="352"/>
      <c r="N226" s="365"/>
      <c r="O226" s="454"/>
    </row>
    <row r="227" spans="1:22" ht="15" hidden="1" customHeight="1" x14ac:dyDescent="0.25">
      <c r="B227" s="2380" t="s">
        <v>412</v>
      </c>
      <c r="C227" s="2381"/>
      <c r="D227" s="2381"/>
      <c r="E227" s="2381"/>
      <c r="F227" s="2382"/>
      <c r="H227" s="390">
        <v>87</v>
      </c>
      <c r="I227" s="378" t="s">
        <v>145</v>
      </c>
      <c r="J227" s="361"/>
      <c r="K227" s="361"/>
      <c r="L227" s="361"/>
      <c r="M227" s="479"/>
      <c r="N227" s="452">
        <f>SUM('SITE 1:SITE 15'!O227)</f>
        <v>0</v>
      </c>
      <c r="O227" s="11"/>
    </row>
    <row r="228" spans="1:22" ht="17.25" hidden="1" customHeight="1" thickBot="1" x14ac:dyDescent="0.3">
      <c r="B228" s="2380"/>
      <c r="C228" s="2381"/>
      <c r="D228" s="2381"/>
      <c r="E228" s="2381"/>
      <c r="F228" s="2382"/>
      <c r="H228" s="391"/>
      <c r="I228" s="45"/>
      <c r="J228" s="341"/>
      <c r="K228" s="341"/>
      <c r="L228" s="352"/>
      <c r="M228" s="352"/>
      <c r="N228" s="45"/>
      <c r="O228" s="412"/>
    </row>
    <row r="229" spans="1:22" ht="16.5" hidden="1" customHeight="1" x14ac:dyDescent="0.25">
      <c r="B229" s="2380"/>
      <c r="C229" s="2381"/>
      <c r="D229" s="2381"/>
      <c r="E229" s="2381"/>
      <c r="F229" s="2382"/>
      <c r="H229" s="392" t="s">
        <v>146</v>
      </c>
      <c r="I229" s="393"/>
      <c r="J229" s="418"/>
      <c r="K229" s="418"/>
      <c r="L229" s="393"/>
      <c r="M229" s="530"/>
      <c r="N229" s="492">
        <f>SUM('SITE 1:SITE 15'!O229)</f>
        <v>0</v>
      </c>
      <c r="O229" s="531">
        <f>O225+O223+O221+O219+O217+O212+O200+O227</f>
        <v>0</v>
      </c>
    </row>
    <row r="230" spans="1:22" ht="15" hidden="1" customHeight="1" x14ac:dyDescent="0.25">
      <c r="B230" s="2380"/>
      <c r="C230" s="2381"/>
      <c r="D230" s="2381"/>
      <c r="E230" s="2381"/>
      <c r="F230" s="2382"/>
      <c r="H230" s="364" t="s">
        <v>147</v>
      </c>
      <c r="I230" s="365"/>
      <c r="J230" s="336"/>
      <c r="K230" s="336"/>
      <c r="L230" s="411"/>
      <c r="M230" s="505"/>
      <c r="N230" s="496">
        <f>SUM('SITE 1:SITE 15'!O230)</f>
        <v>0</v>
      </c>
      <c r="O230" s="532">
        <f>IF(O229&lt;K187,K187-O229,0)</f>
        <v>0</v>
      </c>
    </row>
    <row r="231" spans="1:22" ht="15.75" hidden="1" customHeight="1" thickBot="1" x14ac:dyDescent="0.3">
      <c r="B231" s="2468"/>
      <c r="C231" s="2469"/>
      <c r="D231" s="2469"/>
      <c r="E231" s="2469"/>
      <c r="F231" s="2470"/>
      <c r="H231" s="398" t="s">
        <v>118</v>
      </c>
      <c r="I231" s="399"/>
      <c r="J231" s="421"/>
      <c r="K231" s="421"/>
      <c r="L231" s="401"/>
      <c r="M231" s="533"/>
      <c r="N231" s="499">
        <f>SUM('SITE 1:SITE 15'!O231)</f>
        <v>0</v>
      </c>
      <c r="O231" s="534">
        <f>O230+O229</f>
        <v>0</v>
      </c>
    </row>
    <row r="232" spans="1:22" ht="14.4" hidden="1" thickBot="1" x14ac:dyDescent="0.3">
      <c r="H232" s="352"/>
      <c r="I232" s="352"/>
      <c r="J232" s="341"/>
      <c r="K232" s="341"/>
      <c r="L232" s="325"/>
      <c r="M232" s="325"/>
      <c r="N232" s="43"/>
      <c r="O232" s="43"/>
    </row>
    <row r="233" spans="1:22" s="324" customFormat="1" ht="33.75" hidden="1" customHeight="1" thickBot="1" x14ac:dyDescent="0.3">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row r="235" spans="1:22" ht="30.75" hidden="1" customHeight="1" thickBot="1" x14ac:dyDescent="0.3">
      <c r="B235" s="2325" t="s">
        <v>279</v>
      </c>
      <c r="C235" s="2326"/>
      <c r="D235" s="2326"/>
      <c r="E235" s="2326"/>
      <c r="F235" s="2326"/>
      <c r="G235" s="2326"/>
      <c r="H235" s="2325" t="str">
        <f>H6</f>
        <v>SITE 1</v>
      </c>
      <c r="I235" s="2326"/>
      <c r="J235" s="2326"/>
      <c r="K235" s="2326"/>
      <c r="L235" s="2326"/>
      <c r="M235" s="2326"/>
      <c r="N235" s="2326"/>
      <c r="O235" s="2327"/>
    </row>
    <row r="236" spans="1:22" ht="27.75" hidden="1" customHeight="1" x14ac:dyDescent="0.25">
      <c r="A236" s="423"/>
      <c r="B236" s="423"/>
      <c r="C236" s="423"/>
      <c r="D236" s="423"/>
      <c r="E236" s="423"/>
      <c r="F236" s="423"/>
      <c r="G236" s="423"/>
      <c r="H236" s="423"/>
      <c r="I236" s="423"/>
      <c r="J236" s="423"/>
      <c r="K236" s="423"/>
      <c r="L236" s="423"/>
      <c r="M236" s="423"/>
      <c r="N236" s="423"/>
      <c r="O236" s="423"/>
    </row>
    <row r="237" spans="1:22" ht="41.25" hidden="1" customHeight="1" x14ac:dyDescent="0.25">
      <c r="B237" s="2482" t="s">
        <v>232</v>
      </c>
      <c r="C237" s="2483"/>
      <c r="D237" s="2483"/>
      <c r="E237" s="2484"/>
      <c r="F237" s="423"/>
      <c r="G237" s="423"/>
      <c r="H237" s="423"/>
      <c r="J237" s="2467"/>
      <c r="K237" s="2467"/>
      <c r="L237" s="423"/>
    </row>
    <row r="238" spans="1:22" ht="60.75" hidden="1" customHeight="1" x14ac:dyDescent="0.25">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42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B246" s="2354"/>
      <c r="C246" s="2437"/>
      <c r="D246" s="2437"/>
      <c r="E246" s="2371"/>
      <c r="H246" s="339"/>
      <c r="I246" s="340"/>
      <c r="J246" s="341"/>
      <c r="K246" s="341"/>
      <c r="L246" s="42"/>
      <c r="M246" s="43"/>
      <c r="N246" s="342"/>
      <c r="O246" s="343"/>
      <c r="P246" s="42"/>
      <c r="U246" s="43"/>
      <c r="V246" s="43"/>
    </row>
    <row r="247" spans="1:22" ht="15" hidden="1" customHeight="1" thickBot="1" x14ac:dyDescent="0.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B256" s="20" t="s">
        <v>264</v>
      </c>
      <c r="C256" s="21"/>
      <c r="D256" s="22"/>
      <c r="E256" s="438">
        <f>C256*D256</f>
        <v>0</v>
      </c>
      <c r="H256" s="364"/>
      <c r="I256" s="365"/>
      <c r="J256" s="336"/>
      <c r="K256" s="336"/>
      <c r="L256" s="366"/>
      <c r="M256" s="367"/>
      <c r="N256" s="365"/>
      <c r="O256" s="454"/>
      <c r="P256" s="369"/>
      <c r="U256" s="369"/>
      <c r="V256" s="369"/>
    </row>
    <row r="257" spans="2:22" ht="15" hidden="1" customHeight="1" thickBot="1" x14ac:dyDescent="0.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2:22" ht="15" hidden="1" customHeight="1" thickBot="1" x14ac:dyDescent="0.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2:22" ht="15" hidden="1" customHeight="1" x14ac:dyDescent="0.25">
      <c r="B259" s="70"/>
      <c r="C259" s="74"/>
      <c r="D259" s="75"/>
      <c r="E259" s="73"/>
      <c r="H259" s="348">
        <v>615</v>
      </c>
      <c r="I259" s="349" t="s">
        <v>45</v>
      </c>
      <c r="J259" s="350"/>
      <c r="K259" s="350"/>
      <c r="L259" s="351"/>
      <c r="M259" s="351"/>
      <c r="N259" s="432">
        <f>SUM('SITE 1:SITE 15'!O259)</f>
        <v>0</v>
      </c>
      <c r="O259" s="5"/>
      <c r="P259" s="45"/>
      <c r="U259" s="43"/>
      <c r="V259" s="43"/>
    </row>
    <row r="260" spans="2:22" ht="15" hidden="1" customHeight="1" x14ac:dyDescent="0.25">
      <c r="B260" s="70"/>
      <c r="C260" s="74"/>
      <c r="D260" s="75"/>
      <c r="E260" s="73"/>
      <c r="H260" s="348">
        <v>616</v>
      </c>
      <c r="I260" s="349" t="s">
        <v>47</v>
      </c>
      <c r="J260" s="350"/>
      <c r="K260" s="350"/>
      <c r="L260" s="351"/>
      <c r="M260" s="351"/>
      <c r="N260" s="432">
        <f>SUM('SITE 1:SITE 15'!O260)</f>
        <v>0</v>
      </c>
      <c r="O260" s="5"/>
      <c r="P260" s="369"/>
      <c r="U260" s="369"/>
      <c r="V260" s="369"/>
    </row>
    <row r="261" spans="2:22" ht="15" hidden="1" customHeight="1" x14ac:dyDescent="0.25">
      <c r="B261" s="70"/>
      <c r="C261" s="74"/>
      <c r="D261" s="75"/>
      <c r="E261" s="73"/>
      <c r="H261" s="374">
        <v>618</v>
      </c>
      <c r="I261" s="375" t="s">
        <v>49</v>
      </c>
      <c r="J261" s="376"/>
      <c r="K261" s="376"/>
      <c r="L261" s="377"/>
      <c r="M261" s="377"/>
      <c r="N261" s="432">
        <f>SUM('SITE 1:SITE 15'!O261)</f>
        <v>0</v>
      </c>
      <c r="O261" s="6"/>
      <c r="P261" s="45"/>
      <c r="U261" s="43"/>
      <c r="V261" s="43"/>
    </row>
    <row r="262" spans="2:22" ht="15" hidden="1" customHeight="1" x14ac:dyDescent="0.25">
      <c r="B262" s="70"/>
      <c r="C262" s="74"/>
      <c r="D262" s="75"/>
      <c r="E262" s="73"/>
      <c r="H262" s="359">
        <v>61</v>
      </c>
      <c r="I262" s="378" t="s">
        <v>51</v>
      </c>
      <c r="J262" s="361"/>
      <c r="K262" s="361"/>
      <c r="L262" s="362"/>
      <c r="M262" s="362"/>
      <c r="N262" s="452">
        <f>SUM('SITE 1:SITE 15'!O262)</f>
        <v>0</v>
      </c>
      <c r="O262" s="453">
        <f>SUM(O257:O261)</f>
        <v>0</v>
      </c>
      <c r="P262" s="369"/>
      <c r="U262" s="369"/>
      <c r="V262" s="369"/>
    </row>
    <row r="263" spans="2:22" ht="15" hidden="1" customHeight="1" x14ac:dyDescent="0.25">
      <c r="B263" s="70"/>
      <c r="C263" s="74"/>
      <c r="D263" s="75"/>
      <c r="E263" s="73"/>
      <c r="H263" s="379"/>
      <c r="I263" s="42"/>
      <c r="J263" s="341"/>
      <c r="K263" s="341"/>
      <c r="L263" s="45"/>
      <c r="M263" s="43"/>
      <c r="N263" s="367"/>
      <c r="O263" s="465"/>
      <c r="P263" s="45"/>
      <c r="U263" s="43"/>
      <c r="V263" s="43"/>
    </row>
    <row r="264" spans="2:22" ht="15" hidden="1" customHeight="1" x14ac:dyDescent="0.25">
      <c r="B264" s="70"/>
      <c r="C264" s="74"/>
      <c r="D264" s="75"/>
      <c r="E264" s="73"/>
      <c r="H264" s="370">
        <v>621</v>
      </c>
      <c r="I264" s="381" t="s">
        <v>54</v>
      </c>
      <c r="J264" s="346"/>
      <c r="K264" s="346"/>
      <c r="L264" s="347"/>
      <c r="M264" s="431"/>
      <c r="N264" s="432">
        <f>SUM('SITE 1:SITE 15'!O264)</f>
        <v>0</v>
      </c>
      <c r="O264" s="7"/>
      <c r="P264" s="352"/>
      <c r="U264" s="352"/>
      <c r="V264" s="352"/>
    </row>
    <row r="265" spans="2:22" ht="15" hidden="1" customHeight="1" x14ac:dyDescent="0.25">
      <c r="B265" s="70"/>
      <c r="C265" s="74"/>
      <c r="D265" s="75"/>
      <c r="E265" s="73"/>
      <c r="H265" s="348">
        <v>622</v>
      </c>
      <c r="I265" s="349" t="s">
        <v>56</v>
      </c>
      <c r="J265" s="350"/>
      <c r="K265" s="350"/>
      <c r="L265" s="351"/>
      <c r="M265" s="437"/>
      <c r="N265" s="432">
        <f>SUM('SITE 1:SITE 15'!O265)</f>
        <v>0</v>
      </c>
      <c r="O265" s="2"/>
      <c r="P265" s="352"/>
      <c r="U265" s="43"/>
      <c r="V265" s="43"/>
    </row>
    <row r="266" spans="2:22" ht="15" hidden="1" customHeight="1" x14ac:dyDescent="0.25">
      <c r="B266" s="70"/>
      <c r="C266" s="74"/>
      <c r="D266" s="75"/>
      <c r="E266" s="73"/>
      <c r="H266" s="348" t="s">
        <v>58</v>
      </c>
      <c r="I266" s="349" t="s">
        <v>59</v>
      </c>
      <c r="J266" s="350"/>
      <c r="K266" s="350"/>
      <c r="L266" s="351"/>
      <c r="M266" s="437"/>
      <c r="N266" s="432">
        <f>SUM('SITE 1:SITE 15'!O266)</f>
        <v>0</v>
      </c>
      <c r="O266" s="2"/>
      <c r="P266" s="352"/>
      <c r="U266" s="43"/>
      <c r="V266" s="43"/>
    </row>
    <row r="267" spans="2:22" ht="15" hidden="1" customHeight="1" x14ac:dyDescent="0.25">
      <c r="B267" s="70"/>
      <c r="C267" s="74"/>
      <c r="D267" s="75"/>
      <c r="E267" s="73"/>
      <c r="H267" s="348">
        <v>623</v>
      </c>
      <c r="I267" s="349" t="s">
        <v>61</v>
      </c>
      <c r="J267" s="350"/>
      <c r="K267" s="350"/>
      <c r="L267" s="351"/>
      <c r="M267" s="437"/>
      <c r="N267" s="432">
        <f>SUM('SITE 1:SITE 15'!O267)</f>
        <v>0</v>
      </c>
      <c r="O267" s="2"/>
      <c r="P267" s="325"/>
      <c r="U267" s="325"/>
      <c r="V267" s="325"/>
    </row>
    <row r="268" spans="2:22" ht="15" hidden="1" customHeight="1" x14ac:dyDescent="0.25">
      <c r="B268" s="70"/>
      <c r="C268" s="74"/>
      <c r="D268" s="75"/>
      <c r="E268" s="73"/>
      <c r="H268" s="348">
        <v>624</v>
      </c>
      <c r="I268" s="349" t="s">
        <v>63</v>
      </c>
      <c r="J268" s="350"/>
      <c r="K268" s="350"/>
      <c r="L268" s="351"/>
      <c r="M268" s="437"/>
      <c r="N268" s="432">
        <f>SUM('SITE 1:SITE 15'!O268)</f>
        <v>0</v>
      </c>
      <c r="O268" s="2"/>
      <c r="P268" s="325"/>
      <c r="U268" s="325"/>
      <c r="V268" s="325"/>
    </row>
    <row r="269" spans="2:22" ht="15" hidden="1" customHeight="1" x14ac:dyDescent="0.25">
      <c r="B269" s="70"/>
      <c r="C269" s="74"/>
      <c r="D269" s="75"/>
      <c r="E269" s="73"/>
      <c r="H269" s="348" t="s">
        <v>65</v>
      </c>
      <c r="I269" s="349" t="s">
        <v>66</v>
      </c>
      <c r="J269" s="350"/>
      <c r="K269" s="350"/>
      <c r="L269" s="351"/>
      <c r="M269" s="437"/>
      <c r="N269" s="432">
        <f>SUM('SITE 1:SITE 15'!O269)</f>
        <v>0</v>
      </c>
      <c r="O269" s="2"/>
      <c r="P269" s="325"/>
      <c r="U269" s="325"/>
      <c r="V269" s="325"/>
    </row>
    <row r="270" spans="2:22" ht="15" hidden="1" customHeight="1" x14ac:dyDescent="0.25">
      <c r="B270" s="70"/>
      <c r="C270" s="74"/>
      <c r="D270" s="75"/>
      <c r="E270" s="73"/>
      <c r="H270" s="348" t="s">
        <v>68</v>
      </c>
      <c r="I270" s="349" t="s">
        <v>69</v>
      </c>
      <c r="J270" s="350"/>
      <c r="K270" s="350"/>
      <c r="L270" s="351"/>
      <c r="M270" s="437"/>
      <c r="N270" s="432">
        <f>SUM('SITE 1:SITE 15'!O270)</f>
        <v>0</v>
      </c>
      <c r="O270" s="2"/>
      <c r="P270" s="325"/>
      <c r="U270" s="325"/>
      <c r="V270" s="325"/>
    </row>
    <row r="271" spans="2:22" ht="15" hidden="1" customHeight="1" x14ac:dyDescent="0.25">
      <c r="B271" s="70"/>
      <c r="C271" s="74"/>
      <c r="D271" s="75"/>
      <c r="E271" s="73"/>
      <c r="H271" s="348">
        <v>626</v>
      </c>
      <c r="I271" s="349" t="s">
        <v>71</v>
      </c>
      <c r="J271" s="350"/>
      <c r="K271" s="350"/>
      <c r="L271" s="351"/>
      <c r="M271" s="437"/>
      <c r="N271" s="432">
        <f>SUM('SITE 1:SITE 15'!O271)</f>
        <v>0</v>
      </c>
      <c r="O271" s="2"/>
      <c r="P271" s="325"/>
      <c r="U271" s="325"/>
      <c r="V271" s="325"/>
    </row>
    <row r="272" spans="2:22" ht="15" hidden="1" customHeight="1" x14ac:dyDescent="0.25">
      <c r="B272" s="70"/>
      <c r="C272" s="74"/>
      <c r="D272" s="75"/>
      <c r="E272" s="73"/>
      <c r="H272" s="348" t="s">
        <v>73</v>
      </c>
      <c r="I272" s="349" t="s">
        <v>74</v>
      </c>
      <c r="J272" s="350"/>
      <c r="K272" s="350"/>
      <c r="L272" s="351"/>
      <c r="M272" s="437"/>
      <c r="N272" s="432">
        <f>SUM('SITE 1:SITE 15'!O272)</f>
        <v>0</v>
      </c>
      <c r="O272" s="2"/>
      <c r="P272" s="325"/>
      <c r="U272" s="325"/>
      <c r="V272" s="325"/>
    </row>
    <row r="273" spans="2:22" ht="15" hidden="1" customHeight="1" x14ac:dyDescent="0.25">
      <c r="B273" s="70"/>
      <c r="C273" s="74"/>
      <c r="D273" s="75"/>
      <c r="E273" s="73"/>
      <c r="H273" s="348" t="s">
        <v>76</v>
      </c>
      <c r="I273" s="349" t="s">
        <v>77</v>
      </c>
      <c r="J273" s="350"/>
      <c r="K273" s="350"/>
      <c r="L273" s="351"/>
      <c r="M273" s="437"/>
      <c r="N273" s="432">
        <f>SUM('SITE 1:SITE 15'!O273)</f>
        <v>0</v>
      </c>
      <c r="O273" s="2"/>
      <c r="P273" s="325"/>
      <c r="U273" s="325"/>
      <c r="V273" s="325"/>
    </row>
    <row r="274" spans="2:22" ht="15" hidden="1" customHeight="1" x14ac:dyDescent="0.25">
      <c r="B274" s="70"/>
      <c r="C274" s="74"/>
      <c r="D274" s="75"/>
      <c r="E274" s="73"/>
      <c r="H274" s="374" t="s">
        <v>79</v>
      </c>
      <c r="I274" s="356" t="s">
        <v>80</v>
      </c>
      <c r="J274" s="357"/>
      <c r="K274" s="357"/>
      <c r="L274" s="358"/>
      <c r="M274" s="450"/>
      <c r="N274" s="432">
        <f>SUM('SITE 1:SITE 15'!O274)</f>
        <v>0</v>
      </c>
      <c r="O274" s="3"/>
      <c r="P274" s="325"/>
      <c r="U274" s="325"/>
      <c r="V274" s="325"/>
    </row>
    <row r="275" spans="2:22" ht="13.8" hidden="1" x14ac:dyDescent="0.25">
      <c r="B275" s="70"/>
      <c r="C275" s="74"/>
      <c r="D275" s="75"/>
      <c r="E275" s="73"/>
      <c r="H275" s="359">
        <v>62</v>
      </c>
      <c r="I275" s="378" t="s">
        <v>82</v>
      </c>
      <c r="J275" s="361"/>
      <c r="K275" s="361"/>
      <c r="L275" s="362"/>
      <c r="M275" s="451"/>
      <c r="N275" s="452">
        <f>SUM('SITE 1:SITE 15'!O275)</f>
        <v>0</v>
      </c>
      <c r="O275" s="453">
        <f>SUM(O264:O274)</f>
        <v>0</v>
      </c>
      <c r="P275" s="325"/>
      <c r="U275" s="325"/>
      <c r="V275" s="325"/>
    </row>
    <row r="276" spans="2:22" ht="14.1" hidden="1" customHeight="1" x14ac:dyDescent="0.25">
      <c r="B276" s="70"/>
      <c r="C276" s="74"/>
      <c r="D276" s="75"/>
      <c r="E276" s="73"/>
      <c r="H276" s="334"/>
      <c r="I276" s="369"/>
      <c r="J276" s="341"/>
      <c r="K276" s="341"/>
      <c r="L276" s="325"/>
      <c r="M276" s="325"/>
      <c r="N276" s="335"/>
      <c r="O276" s="471"/>
    </row>
    <row r="277" spans="2:22" ht="14.1" hidden="1" customHeight="1" x14ac:dyDescent="0.25">
      <c r="B277" s="70"/>
      <c r="C277" s="74"/>
      <c r="D277" s="75"/>
      <c r="E277" s="73"/>
      <c r="H277" s="383">
        <v>63</v>
      </c>
      <c r="I277" s="378" t="s">
        <v>84</v>
      </c>
      <c r="J277" s="361"/>
      <c r="K277" s="361"/>
      <c r="L277" s="362"/>
      <c r="M277" s="451"/>
      <c r="N277" s="452">
        <f>SUM('SITE 1:SITE 15'!O277)</f>
        <v>0</v>
      </c>
      <c r="O277" s="7"/>
    </row>
    <row r="278" spans="2:22" ht="14.1" hidden="1" customHeight="1" x14ac:dyDescent="0.25">
      <c r="B278" s="70"/>
      <c r="C278" s="74"/>
      <c r="D278" s="75"/>
      <c r="E278" s="73"/>
      <c r="H278" s="364"/>
      <c r="I278" s="352"/>
      <c r="J278" s="341"/>
      <c r="K278" s="341"/>
      <c r="L278" s="325"/>
      <c r="M278" s="325"/>
      <c r="N278" s="365"/>
      <c r="O278" s="454"/>
    </row>
    <row r="279" spans="2:22" ht="14.1" hidden="1" customHeight="1" x14ac:dyDescent="0.25">
      <c r="B279" s="70"/>
      <c r="C279" s="74"/>
      <c r="D279" s="75"/>
      <c r="E279" s="73"/>
      <c r="H279" s="370">
        <v>64111</v>
      </c>
      <c r="I279" s="381" t="s">
        <v>87</v>
      </c>
      <c r="J279" s="346"/>
      <c r="K279" s="346"/>
      <c r="L279" s="347"/>
      <c r="M279" s="431"/>
      <c r="N279" s="432">
        <f>SUM('SITE 1:SITE 15'!O279)</f>
        <v>0</v>
      </c>
      <c r="O279" s="7"/>
    </row>
    <row r="280" spans="2:22" ht="14.1" hidden="1" customHeight="1" x14ac:dyDescent="0.25">
      <c r="B280" s="70"/>
      <c r="C280" s="74"/>
      <c r="D280" s="75"/>
      <c r="E280" s="73"/>
      <c r="H280" s="348">
        <v>64115</v>
      </c>
      <c r="I280" s="349" t="s">
        <v>89</v>
      </c>
      <c r="J280" s="350"/>
      <c r="K280" s="350"/>
      <c r="L280" s="351"/>
      <c r="M280" s="437"/>
      <c r="N280" s="432">
        <f>SUM('SITE 1:SITE 15'!O280)</f>
        <v>0</v>
      </c>
      <c r="O280" s="2"/>
    </row>
    <row r="281" spans="2:22" ht="14.1" hidden="1" customHeight="1" x14ac:dyDescent="0.25">
      <c r="B281" s="70"/>
      <c r="C281" s="74"/>
      <c r="D281" s="75"/>
      <c r="E281" s="73"/>
      <c r="H281" s="348">
        <v>645</v>
      </c>
      <c r="I281" s="349" t="s">
        <v>91</v>
      </c>
      <c r="J281" s="350"/>
      <c r="K281" s="350"/>
      <c r="L281" s="351"/>
      <c r="M281" s="437"/>
      <c r="N281" s="432">
        <f>SUM('SITE 1:SITE 15'!O281)</f>
        <v>0</v>
      </c>
      <c r="O281" s="2"/>
    </row>
    <row r="282" spans="2:22" ht="14.1" hidden="1" customHeight="1" thickBot="1" x14ac:dyDescent="0.3">
      <c r="B282" s="70"/>
      <c r="C282" s="74"/>
      <c r="D282" s="75"/>
      <c r="E282" s="73"/>
      <c r="H282" s="374">
        <v>647</v>
      </c>
      <c r="I282" s="356" t="s">
        <v>93</v>
      </c>
      <c r="J282" s="357"/>
      <c r="K282" s="357"/>
      <c r="L282" s="358"/>
      <c r="M282" s="450"/>
      <c r="N282" s="432">
        <f>SUM('SITE 1:SITE 15'!O282)</f>
        <v>0</v>
      </c>
      <c r="O282" s="3"/>
    </row>
    <row r="283" spans="2:22" ht="14.1" hidden="1" customHeight="1" thickBot="1" x14ac:dyDescent="0.3">
      <c r="B283" s="70"/>
      <c r="C283" s="74"/>
      <c r="D283" s="75"/>
      <c r="E283" s="73"/>
      <c r="H283" s="359">
        <v>64</v>
      </c>
      <c r="I283" s="378" t="s">
        <v>94</v>
      </c>
      <c r="J283" s="361"/>
      <c r="K283" s="361"/>
      <c r="L283" s="362"/>
      <c r="M283" s="451"/>
      <c r="N283" s="452">
        <f>SUM('SITE 1:SITE 15'!O283)</f>
        <v>0</v>
      </c>
      <c r="O283" s="476">
        <f>E293+O282</f>
        <v>0</v>
      </c>
    </row>
    <row r="284" spans="2:22" ht="14.1" hidden="1" customHeight="1" x14ac:dyDescent="0.25">
      <c r="B284" s="70"/>
      <c r="C284" s="74"/>
      <c r="D284" s="75"/>
      <c r="E284" s="73"/>
      <c r="H284" s="364"/>
      <c r="I284" s="352"/>
      <c r="J284" s="341"/>
      <c r="K284" s="341"/>
      <c r="L284" s="325"/>
      <c r="M284" s="325"/>
      <c r="N284" s="365"/>
      <c r="O284" s="454"/>
    </row>
    <row r="285" spans="2:22" ht="14.1" hidden="1" customHeight="1" x14ac:dyDescent="0.25">
      <c r="B285" s="70"/>
      <c r="C285" s="74"/>
      <c r="D285" s="75"/>
      <c r="E285" s="73"/>
      <c r="H285" s="348">
        <v>654</v>
      </c>
      <c r="I285" s="381" t="s">
        <v>97</v>
      </c>
      <c r="J285" s="346"/>
      <c r="K285" s="346"/>
      <c r="L285" s="347"/>
      <c r="M285" s="431"/>
      <c r="N285" s="432">
        <f>SUM('SITE 1:SITE 15'!O285)</f>
        <v>0</v>
      </c>
      <c r="O285" s="2"/>
    </row>
    <row r="286" spans="2:22" ht="14.1" hidden="1" customHeight="1" x14ac:dyDescent="0.25">
      <c r="B286" s="70"/>
      <c r="C286" s="74"/>
      <c r="D286" s="75"/>
      <c r="E286" s="73"/>
      <c r="H286" s="348">
        <v>655</v>
      </c>
      <c r="I286" s="384" t="s">
        <v>99</v>
      </c>
      <c r="J286" s="350"/>
      <c r="K286" s="350"/>
      <c r="L286" s="351"/>
      <c r="M286" s="437"/>
      <c r="N286" s="432">
        <f>SUM('SITE 1:SITE 15'!O286)</f>
        <v>0</v>
      </c>
      <c r="O286" s="2"/>
    </row>
    <row r="287" spans="2:22" ht="14.1" hidden="1" customHeight="1" x14ac:dyDescent="0.25">
      <c r="B287" s="70"/>
      <c r="C287" s="74"/>
      <c r="D287" s="75"/>
      <c r="E287" s="73"/>
      <c r="H287" s="370">
        <v>658</v>
      </c>
      <c r="I287" s="385" t="s">
        <v>101</v>
      </c>
      <c r="J287" s="357"/>
      <c r="K287" s="357"/>
      <c r="L287" s="386"/>
      <c r="M287" s="477"/>
      <c r="N287" s="432">
        <f>SUM('SITE 1:SITE 15'!O287)</f>
        <v>0</v>
      </c>
      <c r="O287" s="3"/>
    </row>
    <row r="288" spans="2:22" ht="14.1" hidden="1" customHeight="1" x14ac:dyDescent="0.25">
      <c r="B288" s="70"/>
      <c r="C288" s="74"/>
      <c r="D288" s="75"/>
      <c r="E288" s="73"/>
      <c r="H288" s="359">
        <v>65</v>
      </c>
      <c r="I288" s="378" t="s">
        <v>103</v>
      </c>
      <c r="J288" s="361"/>
      <c r="K288" s="361"/>
      <c r="L288" s="387"/>
      <c r="M288" s="478"/>
      <c r="N288" s="452">
        <f>SUM('SITE 1:SITE 15'!O288)</f>
        <v>0</v>
      </c>
      <c r="O288" s="453">
        <f>SUM(O285:O287)</f>
        <v>0</v>
      </c>
    </row>
    <row r="289" spans="2:15" ht="14.1" hidden="1" customHeight="1" x14ac:dyDescent="0.25">
      <c r="B289" s="70"/>
      <c r="C289" s="74"/>
      <c r="D289" s="75"/>
      <c r="E289" s="73"/>
      <c r="H289" s="334"/>
      <c r="I289" s="369"/>
      <c r="J289" s="341"/>
      <c r="K289" s="341"/>
      <c r="L289" s="352"/>
      <c r="M289" s="352"/>
      <c r="N289" s="335"/>
      <c r="O289" s="471"/>
    </row>
    <row r="290" spans="2:15" ht="14.1" hidden="1" customHeight="1" x14ac:dyDescent="0.25">
      <c r="B290" s="539"/>
      <c r="C290" s="540"/>
      <c r="D290" s="541"/>
      <c r="E290" s="542"/>
      <c r="H290" s="383">
        <v>66</v>
      </c>
      <c r="I290" s="378" t="s">
        <v>106</v>
      </c>
      <c r="J290" s="361"/>
      <c r="K290" s="361"/>
      <c r="L290" s="361"/>
      <c r="M290" s="479"/>
      <c r="N290" s="452">
        <f>SUM('SITE 1:SITE 15'!O290)</f>
        <v>0</v>
      </c>
      <c r="O290" s="7"/>
    </row>
    <row r="291" spans="2:15" ht="14.1" hidden="1" customHeight="1" x14ac:dyDescent="0.25">
      <c r="B291" s="70"/>
      <c r="C291" s="480"/>
      <c r="D291" s="68"/>
      <c r="E291" s="69"/>
      <c r="H291" s="334"/>
      <c r="I291" s="369"/>
      <c r="J291" s="325"/>
      <c r="K291" s="325"/>
      <c r="L291" s="352"/>
      <c r="M291" s="352"/>
      <c r="N291" s="335"/>
      <c r="O291" s="471"/>
    </row>
    <row r="292" spans="2:15" ht="14.1" hidden="1" customHeight="1" thickBot="1" x14ac:dyDescent="0.3">
      <c r="B292" s="70"/>
      <c r="C292" s="480"/>
      <c r="D292" s="68"/>
      <c r="E292" s="69"/>
      <c r="H292" s="383">
        <v>67</v>
      </c>
      <c r="I292" s="378" t="s">
        <v>107</v>
      </c>
      <c r="J292" s="361"/>
      <c r="K292" s="361"/>
      <c r="L292" s="361"/>
      <c r="M292" s="479"/>
      <c r="N292" s="452">
        <f>SUM('SITE 1:SITE 15'!O292)</f>
        <v>0</v>
      </c>
      <c r="O292" s="7"/>
    </row>
    <row r="293" spans="2:15" ht="14.1" hidden="1" customHeight="1" x14ac:dyDescent="0.25">
      <c r="B293" s="2395" t="s">
        <v>108</v>
      </c>
      <c r="C293" s="2408"/>
      <c r="D293" s="2409"/>
      <c r="E293" s="2416">
        <f>E258</f>
        <v>0</v>
      </c>
      <c r="H293" s="364"/>
      <c r="I293" s="352"/>
      <c r="J293" s="341"/>
      <c r="K293" s="341"/>
      <c r="L293" s="352"/>
      <c r="M293" s="352"/>
      <c r="N293" s="365"/>
      <c r="O293" s="454"/>
    </row>
    <row r="294" spans="2:15" ht="14.1" hidden="1" customHeight="1" x14ac:dyDescent="0.25">
      <c r="B294" s="2410"/>
      <c r="C294" s="2411"/>
      <c r="D294" s="2412"/>
      <c r="E294" s="2417"/>
      <c r="H294" s="370" t="s">
        <v>109</v>
      </c>
      <c r="I294" s="381" t="s">
        <v>110</v>
      </c>
      <c r="J294" s="346"/>
      <c r="K294" s="346"/>
      <c r="L294" s="388"/>
      <c r="M294" s="481"/>
      <c r="N294" s="432">
        <f>SUM('SITE 1:SITE 15'!O294)</f>
        <v>0</v>
      </c>
      <c r="O294" s="7"/>
    </row>
    <row r="295" spans="2:15" ht="14.1" hidden="1" customHeight="1" x14ac:dyDescent="0.25">
      <c r="B295" s="2410"/>
      <c r="C295" s="2411"/>
      <c r="D295" s="2412"/>
      <c r="E295" s="2417"/>
      <c r="H295" s="348" t="s">
        <v>111</v>
      </c>
      <c r="I295" s="349" t="s">
        <v>112</v>
      </c>
      <c r="J295" s="350"/>
      <c r="K295" s="350"/>
      <c r="L295" s="351"/>
      <c r="M295" s="437"/>
      <c r="N295" s="432">
        <f>SUM('SITE 1:SITE 15'!O295)</f>
        <v>0</v>
      </c>
      <c r="O295" s="2"/>
    </row>
    <row r="296" spans="2:15" ht="14.1" hidden="1" customHeight="1" thickBot="1" x14ac:dyDescent="0.3">
      <c r="B296" s="2413"/>
      <c r="C296" s="2414"/>
      <c r="D296" s="2415"/>
      <c r="E296" s="2418"/>
      <c r="H296" s="374">
        <v>6815</v>
      </c>
      <c r="I296" s="356" t="s">
        <v>113</v>
      </c>
      <c r="J296" s="357"/>
      <c r="K296" s="357"/>
      <c r="L296" s="358"/>
      <c r="M296" s="450"/>
      <c r="N296" s="432">
        <f>SUM('SITE 1:SITE 15'!O296)</f>
        <v>0</v>
      </c>
      <c r="O296" s="3"/>
    </row>
    <row r="297" spans="2:15" ht="14.1" hidden="1" customHeight="1" thickBot="1" x14ac:dyDescent="0.3">
      <c r="B297" s="482"/>
      <c r="C297" s="483"/>
      <c r="D297" s="483"/>
      <c r="E297" s="484"/>
      <c r="H297" s="359">
        <v>68</v>
      </c>
      <c r="I297" s="378" t="s">
        <v>114</v>
      </c>
      <c r="J297" s="361"/>
      <c r="K297" s="361"/>
      <c r="L297" s="389"/>
      <c r="M297" s="485"/>
      <c r="N297" s="452">
        <f>SUM('SITE 1:SITE 15'!O297)</f>
        <v>0</v>
      </c>
      <c r="O297" s="453">
        <f>SUM(O294:O296)</f>
        <v>0</v>
      </c>
    </row>
    <row r="298" spans="2:15" ht="14.1" hidden="1" customHeight="1" thickTop="1" x14ac:dyDescent="0.25">
      <c r="B298" s="486"/>
      <c r="C298" s="487"/>
      <c r="D298" s="488"/>
      <c r="E298" s="489"/>
      <c r="H298" s="364"/>
      <c r="I298" s="352"/>
      <c r="J298" s="341"/>
      <c r="K298" s="341"/>
      <c r="L298" s="352"/>
      <c r="M298" s="352"/>
      <c r="N298" s="365"/>
      <c r="O298" s="454"/>
    </row>
    <row r="299" spans="2:15" ht="14.1" hidden="1" customHeight="1" x14ac:dyDescent="0.25">
      <c r="B299" s="490"/>
      <c r="C299" s="490"/>
      <c r="D299" s="490"/>
      <c r="E299" s="491"/>
      <c r="H299" s="390">
        <v>86</v>
      </c>
      <c r="I299" s="378" t="s">
        <v>115</v>
      </c>
      <c r="J299" s="361"/>
      <c r="K299" s="361"/>
      <c r="L299" s="361"/>
      <c r="M299" s="479"/>
      <c r="N299" s="452">
        <f>SUM('SITE 1:SITE 15'!O299)</f>
        <v>0</v>
      </c>
      <c r="O299" s="11"/>
    </row>
    <row r="300" spans="2:15" ht="15.75" hidden="1" customHeight="1" thickBot="1" x14ac:dyDescent="0.3">
      <c r="B300" s="490"/>
      <c r="C300" s="490"/>
      <c r="D300" s="490"/>
      <c r="E300" s="491"/>
      <c r="H300" s="391"/>
      <c r="I300" s="45"/>
      <c r="J300" s="45"/>
      <c r="K300" s="45"/>
      <c r="L300" s="352"/>
      <c r="M300" s="352"/>
      <c r="N300" s="43"/>
      <c r="O300" s="380"/>
    </row>
    <row r="301" spans="2:15" ht="17.100000000000001" hidden="1" customHeight="1" x14ac:dyDescent="0.25">
      <c r="B301" s="490"/>
      <c r="C301" s="490"/>
      <c r="D301" s="490"/>
      <c r="E301" s="491"/>
      <c r="H301" s="392" t="s">
        <v>116</v>
      </c>
      <c r="I301" s="393"/>
      <c r="J301" s="394"/>
      <c r="K301" s="394"/>
      <c r="L301" s="393"/>
      <c r="M301" s="393"/>
      <c r="N301" s="492">
        <f>SUM('SITE 1:SITE 15'!O301)</f>
        <v>0</v>
      </c>
      <c r="O301" s="396">
        <f>SUM(O299+O297+O292+O290+O288+O283+O277+O275+O262+O255)</f>
        <v>0</v>
      </c>
    </row>
    <row r="302" spans="2:15" ht="17.100000000000001" hidden="1" customHeight="1" x14ac:dyDescent="0.25">
      <c r="B302" s="494"/>
      <c r="C302" s="495"/>
      <c r="D302" s="488"/>
      <c r="E302" s="489"/>
      <c r="H302" s="364" t="s">
        <v>117</v>
      </c>
      <c r="I302" s="365"/>
      <c r="J302" s="367"/>
      <c r="K302" s="367"/>
      <c r="L302" s="365"/>
      <c r="M302" s="365"/>
      <c r="N302" s="496">
        <f>SUM('SITE 1:SITE 15'!O302)</f>
        <v>0</v>
      </c>
      <c r="O302" s="397">
        <f>IF(O301&lt;O343,O343-O301,0)</f>
        <v>0</v>
      </c>
    </row>
    <row r="303" spans="2:15" ht="17.100000000000001" hidden="1" customHeight="1" thickBot="1" x14ac:dyDescent="0.3">
      <c r="F303" s="498"/>
      <c r="H303" s="398" t="s">
        <v>118</v>
      </c>
      <c r="I303" s="399"/>
      <c r="J303" s="400"/>
      <c r="K303" s="400"/>
      <c r="L303" s="401"/>
      <c r="M303" s="401"/>
      <c r="N303" s="499">
        <f>SUM('SITE 1:SITE 15'!O303)</f>
        <v>0</v>
      </c>
      <c r="O303" s="403">
        <f>SUM(O301+O302)</f>
        <v>0</v>
      </c>
    </row>
    <row r="304" spans="2:15" ht="14.4" hidden="1" thickBot="1" x14ac:dyDescent="0.3">
      <c r="E304" s="498"/>
      <c r="F304" s="498"/>
    </row>
    <row r="305" spans="2:15" ht="15" hidden="1" customHeight="1" x14ac:dyDescent="0.25">
      <c r="B305" s="2342" t="s">
        <v>170</v>
      </c>
      <c r="C305" s="2343"/>
      <c r="D305" s="2343"/>
      <c r="E305" s="2343"/>
      <c r="F305" s="2344"/>
      <c r="H305" s="404" t="s">
        <v>119</v>
      </c>
      <c r="I305" s="405"/>
      <c r="J305" s="406"/>
      <c r="K305" s="406"/>
      <c r="L305" s="405"/>
      <c r="M305" s="405"/>
      <c r="N305" s="331"/>
      <c r="O305" s="333"/>
    </row>
    <row r="306" spans="2:15" ht="42" hidden="1" thickBot="1" x14ac:dyDescent="0.3">
      <c r="B306" s="2363"/>
      <c r="C306" s="2364"/>
      <c r="D306" s="2364"/>
      <c r="E306" s="2364"/>
      <c r="F306" s="2365"/>
      <c r="H306" s="334"/>
      <c r="I306" s="335"/>
      <c r="J306" s="336"/>
      <c r="K306" s="336"/>
      <c r="L306" s="335"/>
      <c r="M306" s="337"/>
      <c r="N306" s="429" t="str">
        <f>N245</f>
        <v>Global 
Référent 6/11 ans</v>
      </c>
      <c r="O306" s="501" t="s">
        <v>19</v>
      </c>
    </row>
    <row r="307" spans="2:15" ht="15" hidden="1" customHeight="1" x14ac:dyDescent="0.25">
      <c r="B307" s="2366" t="s">
        <v>179</v>
      </c>
      <c r="C307" s="503"/>
      <c r="D307" s="503"/>
      <c r="E307" s="503"/>
      <c r="F307" s="504"/>
      <c r="H307" s="409"/>
      <c r="I307" s="410"/>
      <c r="J307" s="336"/>
      <c r="K307" s="336"/>
      <c r="L307" s="411"/>
      <c r="M307" s="505"/>
      <c r="N307" s="45"/>
      <c r="O307" s="412"/>
    </row>
    <row r="308" spans="2:15" ht="14.25" hidden="1" customHeight="1" x14ac:dyDescent="0.25">
      <c r="B308" s="2367"/>
      <c r="C308" s="507"/>
      <c r="D308" s="507"/>
      <c r="E308" s="507"/>
      <c r="F308" s="508"/>
      <c r="H308" s="413">
        <v>70623</v>
      </c>
      <c r="I308" s="381" t="s">
        <v>120</v>
      </c>
      <c r="J308" s="346"/>
      <c r="K308" s="346"/>
      <c r="L308" s="347"/>
      <c r="M308" s="431"/>
      <c r="N308" s="432">
        <f>SUM('SITE 1:SITE 15'!O308)</f>
        <v>0</v>
      </c>
      <c r="O308" s="12"/>
    </row>
    <row r="309" spans="2:15" ht="16.5" hidden="1" customHeight="1" x14ac:dyDescent="0.25">
      <c r="B309" s="2336" t="s">
        <v>381</v>
      </c>
      <c r="C309" s="2337"/>
      <c r="D309" s="2337"/>
      <c r="E309" s="2337"/>
      <c r="F309" s="2338"/>
      <c r="H309" s="413">
        <v>70624</v>
      </c>
      <c r="I309" s="349" t="s">
        <v>121</v>
      </c>
      <c r="J309" s="350"/>
      <c r="K309" s="350"/>
      <c r="L309" s="351"/>
      <c r="M309" s="437"/>
      <c r="N309" s="432">
        <f>SUM('SITE 1:SITE 15'!O309)</f>
        <v>0</v>
      </c>
      <c r="O309" s="9"/>
    </row>
    <row r="310" spans="2:15" ht="14.25" hidden="1" customHeight="1" x14ac:dyDescent="0.25">
      <c r="B310" s="2336"/>
      <c r="C310" s="2337"/>
      <c r="D310" s="2337"/>
      <c r="E310" s="2337"/>
      <c r="F310" s="2338"/>
      <c r="H310" s="413">
        <v>70625</v>
      </c>
      <c r="I310" s="349" t="s">
        <v>122</v>
      </c>
      <c r="J310" s="350"/>
      <c r="K310" s="350"/>
      <c r="L310" s="351"/>
      <c r="M310" s="437"/>
      <c r="N310" s="432">
        <f>SUM('SITE 1:SITE 15'!O310)</f>
        <v>0</v>
      </c>
      <c r="O310" s="9"/>
    </row>
    <row r="311" spans="2:15" ht="14.25" hidden="1" customHeight="1" x14ac:dyDescent="0.25">
      <c r="B311" s="2336" t="s">
        <v>207</v>
      </c>
      <c r="C311" s="2337"/>
      <c r="D311" s="2337"/>
      <c r="E311" s="2337"/>
      <c r="F311" s="2338"/>
      <c r="H311" s="348">
        <v>70641</v>
      </c>
      <c r="I311" s="349" t="s">
        <v>123</v>
      </c>
      <c r="J311" s="350"/>
      <c r="K311" s="350"/>
      <c r="L311" s="351"/>
      <c r="M311" s="437"/>
      <c r="N311" s="432">
        <f>SUM('SITE 1:SITE 15'!O311)</f>
        <v>0</v>
      </c>
      <c r="O311" s="2"/>
    </row>
    <row r="312" spans="2:15" ht="15" hidden="1" customHeight="1" x14ac:dyDescent="0.25">
      <c r="B312" s="2336"/>
      <c r="C312" s="2337"/>
      <c r="D312" s="2337"/>
      <c r="E312" s="2337"/>
      <c r="F312" s="2338"/>
      <c r="H312" s="370">
        <v>706421</v>
      </c>
      <c r="I312" s="349" t="s">
        <v>124</v>
      </c>
      <c r="J312" s="350"/>
      <c r="K312" s="350"/>
      <c r="L312" s="351"/>
      <c r="M312" s="437"/>
      <c r="N312" s="432">
        <f>SUM('SITE 1:SITE 15'!O312)</f>
        <v>0</v>
      </c>
      <c r="O312" s="2"/>
    </row>
    <row r="313" spans="2:15" ht="14.25" hidden="1" customHeight="1" x14ac:dyDescent="0.25">
      <c r="B313" s="2336"/>
      <c r="C313" s="2337"/>
      <c r="D313" s="2337"/>
      <c r="E313" s="2337"/>
      <c r="F313" s="2338"/>
      <c r="H313" s="370">
        <v>708</v>
      </c>
      <c r="I313" s="356" t="s">
        <v>125</v>
      </c>
      <c r="J313" s="357"/>
      <c r="K313" s="357"/>
      <c r="L313" s="358"/>
      <c r="M313" s="450"/>
      <c r="N313" s="432">
        <f>SUM('SITE 1:SITE 15'!O313)</f>
        <v>0</v>
      </c>
      <c r="O313" s="7"/>
    </row>
    <row r="314" spans="2:15" ht="16.5" hidden="1" customHeight="1" x14ac:dyDescent="0.25">
      <c r="B314" s="2336"/>
      <c r="C314" s="2337"/>
      <c r="D314" s="2337"/>
      <c r="E314" s="2337"/>
      <c r="F314" s="2338"/>
      <c r="H314" s="359">
        <v>70</v>
      </c>
      <c r="I314" s="378" t="s">
        <v>126</v>
      </c>
      <c r="J314" s="361"/>
      <c r="K314" s="361"/>
      <c r="L314" s="389"/>
      <c r="M314" s="485"/>
      <c r="N314" s="452">
        <f>SUM('SITE 1:SITE 15'!O314)</f>
        <v>0</v>
      </c>
      <c r="O314" s="453">
        <f>SUM(O308:O313)</f>
        <v>0</v>
      </c>
    </row>
    <row r="315" spans="2:15" ht="16.5" hidden="1" customHeight="1" x14ac:dyDescent="0.25">
      <c r="B315" s="2336"/>
      <c r="C315" s="2337"/>
      <c r="D315" s="2337"/>
      <c r="E315" s="2337"/>
      <c r="F315" s="2338"/>
      <c r="H315" s="364"/>
      <c r="I315" s="352"/>
      <c r="J315" s="341"/>
      <c r="K315" s="341"/>
      <c r="L315" s="369"/>
      <c r="M315" s="369"/>
      <c r="N315" s="365"/>
      <c r="O315" s="454"/>
    </row>
    <row r="316" spans="2:15" ht="16.05" hidden="1" customHeight="1" x14ac:dyDescent="0.25">
      <c r="B316" s="2428" t="s">
        <v>382</v>
      </c>
      <c r="C316" s="2429"/>
      <c r="D316" s="2429"/>
      <c r="E316" s="2429"/>
      <c r="F316" s="2430"/>
      <c r="H316" s="370">
        <v>741</v>
      </c>
      <c r="I316" s="381" t="s">
        <v>127</v>
      </c>
      <c r="J316" s="346"/>
      <c r="K316" s="346"/>
      <c r="L316" s="414"/>
      <c r="M316" s="513"/>
      <c r="N316" s="432">
        <f>SUM('SITE 1:SITE 15'!O316)</f>
        <v>0</v>
      </c>
      <c r="O316" s="7"/>
    </row>
    <row r="317" spans="2:15" ht="16.05" hidden="1" customHeight="1" x14ac:dyDescent="0.25">
      <c r="B317" s="2428"/>
      <c r="C317" s="2429"/>
      <c r="D317" s="2429"/>
      <c r="E317" s="2429"/>
      <c r="F317" s="2430"/>
      <c r="H317" s="348">
        <v>742</v>
      </c>
      <c r="I317" s="349" t="s">
        <v>128</v>
      </c>
      <c r="J317" s="350"/>
      <c r="K317" s="350"/>
      <c r="L317" s="415"/>
      <c r="M317" s="514"/>
      <c r="N317" s="432">
        <f>SUM('SITE 1:SITE 15'!O317)</f>
        <v>0</v>
      </c>
      <c r="O317" s="2"/>
    </row>
    <row r="318" spans="2:15" ht="16.05" hidden="1" customHeight="1" x14ac:dyDescent="0.25">
      <c r="B318" s="2428"/>
      <c r="C318" s="2429"/>
      <c r="D318" s="2429"/>
      <c r="E318" s="2429"/>
      <c r="F318" s="2430"/>
      <c r="H318" s="370">
        <v>743</v>
      </c>
      <c r="I318" s="349" t="s">
        <v>129</v>
      </c>
      <c r="J318" s="350"/>
      <c r="K318" s="350"/>
      <c r="L318" s="351"/>
      <c r="M318" s="437"/>
      <c r="N318" s="432">
        <f>SUM('SITE 1:SITE 15'!O318)</f>
        <v>0</v>
      </c>
      <c r="O318" s="7"/>
    </row>
    <row r="319" spans="2:15" ht="16.05" hidden="1" customHeight="1" x14ac:dyDescent="0.25">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2:15" ht="14.25" hidden="1" customHeight="1" x14ac:dyDescent="0.3">
      <c r="B320" s="515"/>
      <c r="C320" s="516"/>
      <c r="D320" s="516"/>
      <c r="E320" s="516"/>
      <c r="F320" s="517"/>
      <c r="H320" s="416">
        <v>7442</v>
      </c>
      <c r="I320" s="349" t="s">
        <v>131</v>
      </c>
      <c r="J320" s="350"/>
      <c r="K320" s="350"/>
      <c r="L320" s="351"/>
      <c r="M320" s="437"/>
      <c r="N320" s="2369">
        <f>SUM('SITE 1:SITE 15'!O320)</f>
        <v>0</v>
      </c>
      <c r="O320" s="2427"/>
    </row>
    <row r="321" spans="2:15" ht="14.25" hidden="1" customHeight="1" x14ac:dyDescent="0.25">
      <c r="B321" s="2336" t="s">
        <v>208</v>
      </c>
      <c r="C321" s="2337"/>
      <c r="D321" s="2337"/>
      <c r="E321" s="2337"/>
      <c r="F321" s="2338"/>
      <c r="H321" s="416">
        <v>7443</v>
      </c>
      <c r="I321" s="349" t="s">
        <v>132</v>
      </c>
      <c r="J321" s="350"/>
      <c r="K321" s="350"/>
      <c r="L321" s="351"/>
      <c r="M321" s="437"/>
      <c r="N321" s="432">
        <f>SUM('SITE 1:SITE 15'!O321)</f>
        <v>0</v>
      </c>
      <c r="O321" s="10"/>
    </row>
    <row r="322" spans="2:15" ht="14.25" hidden="1" customHeight="1" x14ac:dyDescent="0.25">
      <c r="B322" s="2336"/>
      <c r="C322" s="2337"/>
      <c r="D322" s="2337"/>
      <c r="E322" s="2337"/>
      <c r="F322" s="2338"/>
      <c r="H322" s="416">
        <v>7451</v>
      </c>
      <c r="I322" s="349" t="s">
        <v>133</v>
      </c>
      <c r="J322" s="350"/>
      <c r="K322" s="350"/>
      <c r="L322" s="351"/>
      <c r="M322" s="437"/>
      <c r="N322" s="432">
        <f>SUM('SITE 1:SITE 15'!O322)</f>
        <v>0</v>
      </c>
      <c r="O322" s="10"/>
    </row>
    <row r="323" spans="2:15" ht="15" hidden="1" customHeight="1" x14ac:dyDescent="0.25">
      <c r="B323" s="518"/>
      <c r="C323" s="519"/>
      <c r="D323" s="519"/>
      <c r="E323" s="519"/>
      <c r="F323" s="520"/>
      <c r="H323" s="416">
        <v>746</v>
      </c>
      <c r="I323" s="349" t="s">
        <v>134</v>
      </c>
      <c r="J323" s="350"/>
      <c r="K323" s="350"/>
      <c r="L323" s="351"/>
      <c r="M323" s="437"/>
      <c r="N323" s="432">
        <f>SUM('SITE 1:SITE 15'!O323)</f>
        <v>0</v>
      </c>
      <c r="O323" s="10"/>
    </row>
    <row r="324" spans="2:15" ht="14.25" hidden="1" customHeight="1" x14ac:dyDescent="0.25">
      <c r="B324" s="2350"/>
      <c r="C324" s="2351"/>
      <c r="D324" s="2351"/>
      <c r="E324" s="2351"/>
      <c r="F324" s="2352"/>
      <c r="H324" s="416">
        <v>747</v>
      </c>
      <c r="I324" s="349" t="s">
        <v>135</v>
      </c>
      <c r="J324" s="350"/>
      <c r="K324" s="350"/>
      <c r="L324" s="351"/>
      <c r="M324" s="437"/>
      <c r="N324" s="432">
        <f>SUM('SITE 1:SITE 15'!O324)</f>
        <v>0</v>
      </c>
      <c r="O324" s="10"/>
    </row>
    <row r="325" spans="2:15" ht="16.5" hidden="1" customHeight="1" x14ac:dyDescent="0.25">
      <c r="B325" s="2350"/>
      <c r="C325" s="2351"/>
      <c r="D325" s="2351"/>
      <c r="E325" s="2351"/>
      <c r="F325" s="2352"/>
      <c r="H325" s="374">
        <v>748</v>
      </c>
      <c r="I325" s="349" t="s">
        <v>168</v>
      </c>
      <c r="J325" s="357"/>
      <c r="K325" s="357"/>
      <c r="L325" s="417"/>
      <c r="M325" s="523"/>
      <c r="N325" s="432">
        <f>SUM('SITE 1:SITE 15'!O325)</f>
        <v>0</v>
      </c>
      <c r="O325" s="3"/>
    </row>
    <row r="326" spans="2:15" ht="15" hidden="1" customHeight="1" x14ac:dyDescent="0.25">
      <c r="B326" s="2380"/>
      <c r="C326" s="2381"/>
      <c r="D326" s="2381"/>
      <c r="E326" s="2381"/>
      <c r="F326" s="2382"/>
      <c r="H326" s="359">
        <v>74</v>
      </c>
      <c r="I326" s="378" t="s">
        <v>136</v>
      </c>
      <c r="J326" s="361"/>
      <c r="K326" s="361"/>
      <c r="L326" s="362"/>
      <c r="M326" s="451"/>
      <c r="N326" s="452">
        <f>SUM('SITE 1:SITE 15'!O326)</f>
        <v>0</v>
      </c>
      <c r="O326" s="453">
        <f>SUM(O316:O325)</f>
        <v>0</v>
      </c>
    </row>
    <row r="327" spans="2:15" ht="15" hidden="1" customHeight="1" x14ac:dyDescent="0.25">
      <c r="B327" s="524"/>
      <c r="C327" s="521"/>
      <c r="D327" s="521"/>
      <c r="E327" s="521"/>
      <c r="F327" s="522"/>
      <c r="H327" s="364"/>
      <c r="I327" s="352"/>
      <c r="J327" s="341"/>
      <c r="K327" s="341"/>
      <c r="L327" s="325"/>
      <c r="M327" s="325"/>
      <c r="N327" s="365"/>
      <c r="O327" s="454"/>
    </row>
    <row r="328" spans="2:15" ht="14.25" hidden="1" customHeight="1" x14ac:dyDescent="0.25">
      <c r="B328" s="2350" t="s">
        <v>277</v>
      </c>
      <c r="C328" s="2351"/>
      <c r="D328" s="2351"/>
      <c r="E328" s="2351"/>
      <c r="F328" s="2352"/>
      <c r="H328" s="370">
        <v>751</v>
      </c>
      <c r="I328" s="381" t="s">
        <v>137</v>
      </c>
      <c r="J328" s="346"/>
      <c r="K328" s="346"/>
      <c r="L328" s="347"/>
      <c r="M328" s="431"/>
      <c r="N328" s="432">
        <f>SUM('SITE 1:SITE 15'!O328)</f>
        <v>0</v>
      </c>
      <c r="O328" s="7"/>
    </row>
    <row r="329" spans="2:15" ht="16.5" hidden="1" customHeight="1" x14ac:dyDescent="0.25">
      <c r="B329" s="2350"/>
      <c r="C329" s="2351"/>
      <c r="D329" s="2351"/>
      <c r="E329" s="2351"/>
      <c r="F329" s="2352"/>
      <c r="H329" s="348">
        <v>752</v>
      </c>
      <c r="I329" s="349" t="s">
        <v>138</v>
      </c>
      <c r="J329" s="350"/>
      <c r="K329" s="350"/>
      <c r="L329" s="351"/>
      <c r="M329" s="437"/>
      <c r="N329" s="432">
        <f>SUM('SITE 1:SITE 15'!O329)</f>
        <v>0</v>
      </c>
      <c r="O329" s="2"/>
    </row>
    <row r="330" spans="2:15" ht="15" hidden="1" customHeight="1" x14ac:dyDescent="0.25">
      <c r="B330" s="2380" t="s">
        <v>280</v>
      </c>
      <c r="C330" s="2381"/>
      <c r="D330" s="2381"/>
      <c r="E330" s="2381"/>
      <c r="F330" s="2382"/>
      <c r="H330" s="348">
        <v>757</v>
      </c>
      <c r="I330" s="356" t="s">
        <v>139</v>
      </c>
      <c r="J330" s="357"/>
      <c r="K330" s="357"/>
      <c r="L330" s="358"/>
      <c r="M330" s="450"/>
      <c r="N330" s="432">
        <f>SUM('SITE 1:SITE 15'!O330)</f>
        <v>0</v>
      </c>
      <c r="O330" s="2"/>
    </row>
    <row r="331" spans="2:15" ht="16.5" hidden="1" customHeight="1" x14ac:dyDescent="0.25">
      <c r="B331" s="2380"/>
      <c r="C331" s="2381"/>
      <c r="D331" s="2381"/>
      <c r="E331" s="2381"/>
      <c r="F331" s="2382"/>
      <c r="H331" s="359">
        <v>75</v>
      </c>
      <c r="I331" s="378" t="s">
        <v>140</v>
      </c>
      <c r="J331" s="361"/>
      <c r="K331" s="361"/>
      <c r="L331" s="389"/>
      <c r="M331" s="485"/>
      <c r="N331" s="452">
        <f>SUM('SITE 1:SITE 15'!O331)</f>
        <v>0</v>
      </c>
      <c r="O331" s="453">
        <f>SUM(O328:O330)</f>
        <v>0</v>
      </c>
    </row>
    <row r="332" spans="2:15" ht="15" hidden="1" customHeight="1" x14ac:dyDescent="0.25">
      <c r="B332" s="524"/>
      <c r="C332" s="511"/>
      <c r="D332" s="511"/>
      <c r="E332" s="511"/>
      <c r="F332" s="512"/>
      <c r="H332" s="334"/>
      <c r="I332" s="369"/>
      <c r="J332" s="341"/>
      <c r="K332" s="341"/>
      <c r="L332" s="352"/>
      <c r="M332" s="352"/>
      <c r="N332" s="335"/>
      <c r="O332" s="471"/>
    </row>
    <row r="333" spans="2:15" ht="15" hidden="1" customHeight="1" x14ac:dyDescent="0.25">
      <c r="B333" s="2336"/>
      <c r="C333" s="2337"/>
      <c r="D333" s="2337"/>
      <c r="E333" s="2337"/>
      <c r="F333" s="2338"/>
      <c r="H333" s="383">
        <v>76</v>
      </c>
      <c r="I333" s="378" t="s">
        <v>141</v>
      </c>
      <c r="J333" s="361"/>
      <c r="K333" s="361"/>
      <c r="L333" s="361"/>
      <c r="M333" s="479"/>
      <c r="N333" s="452">
        <f>SUM('SITE 1:SITE 15'!O333)</f>
        <v>0</v>
      </c>
      <c r="O333" s="7"/>
    </row>
    <row r="334" spans="2:15" ht="13.5" hidden="1" customHeight="1" x14ac:dyDescent="0.25">
      <c r="B334" s="2336"/>
      <c r="C334" s="2337"/>
      <c r="D334" s="2337"/>
      <c r="E334" s="2337"/>
      <c r="F334" s="2338"/>
      <c r="H334" s="334"/>
      <c r="I334" s="369"/>
      <c r="J334" s="341"/>
      <c r="K334" s="341"/>
      <c r="L334" s="352"/>
      <c r="M334" s="352"/>
      <c r="N334" s="335"/>
      <c r="O334" s="471"/>
    </row>
    <row r="335" spans="2:15" ht="15" hidden="1" customHeight="1" x14ac:dyDescent="0.25">
      <c r="B335" s="2380"/>
      <c r="C335" s="2381"/>
      <c r="D335" s="2381"/>
      <c r="E335" s="2381"/>
      <c r="F335" s="2382"/>
      <c r="H335" s="383">
        <v>77</v>
      </c>
      <c r="I335" s="378" t="s">
        <v>383</v>
      </c>
      <c r="J335" s="361"/>
      <c r="K335" s="361"/>
      <c r="L335" s="361"/>
      <c r="M335" s="479"/>
      <c r="N335" s="452">
        <f>SUM('SITE 1:SITE 15'!O335)</f>
        <v>0</v>
      </c>
      <c r="O335" s="7"/>
    </row>
    <row r="336" spans="2:15" ht="16.5" hidden="1" customHeight="1" x14ac:dyDescent="0.25">
      <c r="B336" s="2336"/>
      <c r="C336" s="2337"/>
      <c r="D336" s="2337"/>
      <c r="E336" s="2337"/>
      <c r="F336" s="2338"/>
      <c r="H336" s="334"/>
      <c r="I336" s="369"/>
      <c r="J336" s="341"/>
      <c r="K336" s="341"/>
      <c r="L336" s="352"/>
      <c r="M336" s="352"/>
      <c r="N336" s="335"/>
      <c r="O336" s="471"/>
    </row>
    <row r="337" spans="1:16" ht="16.5" hidden="1" customHeight="1" x14ac:dyDescent="0.25">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B338" s="518"/>
      <c r="C338" s="519"/>
      <c r="D338" s="519"/>
      <c r="E338" s="519"/>
      <c r="F338" s="520"/>
      <c r="H338" s="334"/>
      <c r="I338" s="369"/>
      <c r="J338" s="341"/>
      <c r="K338" s="341"/>
      <c r="L338" s="352"/>
      <c r="M338" s="352"/>
      <c r="N338" s="335"/>
      <c r="O338" s="471"/>
    </row>
    <row r="339" spans="1:16" ht="15" hidden="1" customHeight="1" x14ac:dyDescent="0.25">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B340" s="2350"/>
      <c r="C340" s="2351"/>
      <c r="D340" s="2351"/>
      <c r="E340" s="2351"/>
      <c r="F340" s="2352"/>
      <c r="H340" s="364"/>
      <c r="I340" s="352"/>
      <c r="J340" s="341"/>
      <c r="K340" s="341"/>
      <c r="L340" s="352"/>
      <c r="M340" s="352"/>
      <c r="N340" s="365"/>
      <c r="O340" s="454"/>
    </row>
    <row r="341" spans="1:16" ht="15" hidden="1" customHeight="1" x14ac:dyDescent="0.25">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B342" s="2336"/>
      <c r="C342" s="2337"/>
      <c r="D342" s="2337"/>
      <c r="E342" s="2337"/>
      <c r="F342" s="2338"/>
      <c r="H342" s="391"/>
      <c r="I342" s="45"/>
      <c r="J342" s="341"/>
      <c r="K342" s="341"/>
      <c r="L342" s="352"/>
      <c r="M342" s="352"/>
      <c r="N342" s="45"/>
      <c r="O342" s="412"/>
    </row>
    <row r="343" spans="1:16" ht="16.5" hidden="1" customHeight="1" x14ac:dyDescent="0.25">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B345" s="526"/>
      <c r="C345" s="527"/>
      <c r="D345" s="527"/>
      <c r="E345" s="527"/>
      <c r="F345" s="528"/>
      <c r="H345" s="398" t="s">
        <v>118</v>
      </c>
      <c r="I345" s="399"/>
      <c r="J345" s="421"/>
      <c r="K345" s="421"/>
      <c r="L345" s="401"/>
      <c r="M345" s="533"/>
      <c r="N345" s="499">
        <f>SUM('SITE 1:SITE 15'!O345)</f>
        <v>0</v>
      </c>
      <c r="O345" s="534">
        <f>O344+O343</f>
        <v>0</v>
      </c>
    </row>
    <row r="346" spans="1:16" hidden="1" x14ac:dyDescent="0.25"/>
    <row r="347" spans="1:16" hidden="1" x14ac:dyDescent="0.25"/>
    <row r="348" spans="1:16" ht="13.8" thickBot="1" x14ac:dyDescent="0.3"/>
    <row r="349" spans="1:16" s="324" customFormat="1" ht="33.75" customHeight="1" thickBot="1" x14ac:dyDescent="0.3">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row r="351" spans="1:16" ht="30.75" customHeight="1" thickBot="1" x14ac:dyDescent="0.3">
      <c r="A351" s="1564"/>
      <c r="B351" s="2325" t="s">
        <v>0</v>
      </c>
      <c r="C351" s="2326"/>
      <c r="D351" s="2326"/>
      <c r="E351" s="2326"/>
      <c r="F351" s="2326"/>
      <c r="G351" s="2326"/>
      <c r="H351" s="2479" t="str">
        <f>H6</f>
        <v>SITE 1</v>
      </c>
      <c r="I351" s="2480"/>
      <c r="J351" s="2480"/>
      <c r="K351" s="2480"/>
      <c r="L351" s="2480"/>
      <c r="M351" s="2480"/>
      <c r="N351" s="2480"/>
      <c r="O351" s="2481"/>
    </row>
    <row r="353" spans="2:22" ht="15.6" thickBot="1" x14ac:dyDescent="0.3">
      <c r="B353" s="543"/>
      <c r="C353" s="543"/>
      <c r="D353" s="543"/>
      <c r="E353" s="544"/>
    </row>
    <row r="354" spans="2:22" ht="35.1" customHeight="1" thickBot="1" x14ac:dyDescent="0.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2:22" ht="55.5" customHeight="1" x14ac:dyDescent="0.25">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2:22" ht="15" customHeight="1" x14ac:dyDescent="0.25">
      <c r="B356" s="557" t="s">
        <v>278</v>
      </c>
      <c r="C356" s="311"/>
      <c r="D356" s="311"/>
      <c r="E356" s="558">
        <f>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2:22" ht="15" customHeight="1" x14ac:dyDescent="0.25">
      <c r="B357" s="563" t="s">
        <v>167</v>
      </c>
      <c r="C357" s="311"/>
      <c r="D357" s="311"/>
      <c r="E357" s="558">
        <f t="shared" ref="E357:E366" si="3">C357*D357</f>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2:22" ht="15" customHeight="1" x14ac:dyDescent="0.25">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2:22" ht="15" customHeight="1" x14ac:dyDescent="0.25">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2:22" ht="15" customHeight="1" x14ac:dyDescent="0.25">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2:22" ht="15" customHeight="1" x14ac:dyDescent="0.25">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2:22" ht="15" customHeight="1" x14ac:dyDescent="0.25">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2:22" ht="15" customHeight="1" x14ac:dyDescent="0.25">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2:22" ht="15" customHeight="1" x14ac:dyDescent="0.25">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2:22" ht="15" customHeight="1" x14ac:dyDescent="0.25">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2:22" ht="18" customHeight="1" thickBot="1" x14ac:dyDescent="0.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2:22" s="324" customFormat="1" ht="35.1" customHeight="1" x14ac:dyDescent="0.25">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2:22" s="324" customFormat="1" ht="35.1" customHeight="1" thickBot="1" x14ac:dyDescent="0.3">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2:24" s="324" customFormat="1" ht="33" customHeight="1" x14ac:dyDescent="0.25">
      <c r="B369" s="322"/>
      <c r="C369" s="594"/>
      <c r="D369" s="595"/>
      <c r="E369" s="595"/>
      <c r="F369" s="287"/>
      <c r="G369" s="596"/>
      <c r="H369" s="597"/>
      <c r="I369" s="594"/>
      <c r="J369" s="596"/>
      <c r="K369" s="597"/>
      <c r="L369" s="288"/>
      <c r="M369" s="288"/>
      <c r="N369" s="594"/>
      <c r="O369" s="596"/>
      <c r="P369" s="580"/>
      <c r="U369" s="581"/>
      <c r="V369" s="581"/>
    </row>
    <row r="370" spans="2:24" s="324" customFormat="1" ht="33" customHeight="1" x14ac:dyDescent="0.25">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2:24" s="324" customFormat="1" ht="33" customHeight="1" x14ac:dyDescent="0.25">
      <c r="B371" s="2486"/>
      <c r="C371" s="944"/>
      <c r="D371" s="942">
        <v>0.46</v>
      </c>
      <c r="E371" s="943">
        <f>C371*D371</f>
        <v>0</v>
      </c>
      <c r="F371" s="287"/>
      <c r="G371" s="596"/>
      <c r="H371" s="597"/>
      <c r="I371" s="594"/>
      <c r="J371" s="596"/>
      <c r="K371" s="597"/>
      <c r="L371" s="288"/>
      <c r="M371" s="288"/>
      <c r="N371" s="594"/>
      <c r="O371" s="596"/>
      <c r="P371" s="580"/>
      <c r="U371" s="581"/>
      <c r="V371" s="581"/>
    </row>
    <row r="372" spans="2:24" s="324" customFormat="1" ht="33" customHeight="1" thickBot="1" x14ac:dyDescent="0.3">
      <c r="B372" s="2407" t="s">
        <v>1000</v>
      </c>
      <c r="C372" s="2407"/>
      <c r="D372" s="2407"/>
      <c r="E372" s="2407"/>
      <c r="F372" s="2049"/>
      <c r="G372" s="596"/>
      <c r="H372" s="597"/>
      <c r="I372" s="594"/>
      <c r="J372" s="596"/>
      <c r="K372" s="597"/>
      <c r="L372" s="288"/>
      <c r="M372" s="288"/>
      <c r="N372" s="594"/>
      <c r="O372" s="596"/>
      <c r="P372" s="580"/>
      <c r="U372" s="581"/>
      <c r="V372" s="581"/>
    </row>
    <row r="373" spans="2:24" ht="74.25" customHeight="1" thickBot="1" x14ac:dyDescent="0.3">
      <c r="B373" s="598" t="s">
        <v>498</v>
      </c>
      <c r="C373" s="851" t="s">
        <v>255</v>
      </c>
      <c r="D373" s="599"/>
      <c r="E373" s="599"/>
      <c r="K373" s="42"/>
      <c r="L373" s="42"/>
      <c r="M373" s="43"/>
      <c r="N373" s="43"/>
      <c r="O373" s="325"/>
      <c r="P373" s="42"/>
      <c r="U373" s="43"/>
      <c r="V373" s="43"/>
    </row>
    <row r="374" spans="2:24" ht="33" customHeight="1" thickBot="1" x14ac:dyDescent="0.3">
      <c r="B374" s="600"/>
      <c r="C374" s="601"/>
      <c r="D374" s="599"/>
      <c r="E374" s="599"/>
      <c r="K374" s="42"/>
      <c r="L374" s="42"/>
      <c r="M374" s="43"/>
      <c r="N374" s="43"/>
      <c r="O374" s="325"/>
      <c r="P374" s="42"/>
      <c r="U374" s="43"/>
      <c r="V374" s="43"/>
      <c r="W374" s="37" t="s">
        <v>426</v>
      </c>
    </row>
    <row r="375" spans="2:24" s="426" customFormat="1" ht="25.05" customHeight="1" thickTop="1" thickBot="1" x14ac:dyDescent="0.35">
      <c r="B375" s="2389" t="s">
        <v>173</v>
      </c>
      <c r="C375" s="2390"/>
      <c r="D375" s="2390"/>
      <c r="E375" s="2391"/>
      <c r="H375" s="2392" t="s">
        <v>174</v>
      </c>
      <c r="I375" s="2393"/>
      <c r="J375" s="2393"/>
      <c r="K375" s="2393"/>
      <c r="L375" s="2393"/>
      <c r="M375" s="2393"/>
      <c r="N375" s="2393"/>
      <c r="O375" s="2394"/>
      <c r="P375" s="427"/>
      <c r="U375" s="428"/>
      <c r="V375" s="428"/>
    </row>
    <row r="376" spans="2:24" ht="15" customHeight="1" thickTop="1" x14ac:dyDescent="0.25">
      <c r="B376" s="2419" t="s">
        <v>189</v>
      </c>
      <c r="C376" s="2386" t="s">
        <v>16</v>
      </c>
      <c r="D376" s="2386" t="s">
        <v>191</v>
      </c>
      <c r="E376" s="2383" t="s">
        <v>192</v>
      </c>
      <c r="H376" s="330" t="s">
        <v>17</v>
      </c>
      <c r="I376" s="331"/>
      <c r="J376" s="332"/>
      <c r="K376" s="332"/>
      <c r="L376" s="331"/>
      <c r="M376" s="331"/>
      <c r="N376" s="331"/>
      <c r="O376" s="333"/>
      <c r="P376" s="42"/>
      <c r="U376" s="43"/>
      <c r="V376" s="43"/>
    </row>
    <row r="377" spans="2:24" ht="36.75" customHeight="1" x14ac:dyDescent="0.25">
      <c r="B377" s="2420"/>
      <c r="C377" s="2387"/>
      <c r="D377" s="2387"/>
      <c r="E377" s="2384"/>
      <c r="H377" s="334"/>
      <c r="I377" s="335"/>
      <c r="J377" s="336"/>
      <c r="K377" s="336"/>
      <c r="L377" s="335"/>
      <c r="M377" s="337"/>
      <c r="N377" s="429" t="s">
        <v>18</v>
      </c>
      <c r="O377" s="430" t="s">
        <v>19</v>
      </c>
      <c r="P377" s="42"/>
      <c r="U377" s="43"/>
      <c r="V377" s="43"/>
    </row>
    <row r="378" spans="2:24" ht="15" customHeight="1" x14ac:dyDescent="0.25">
      <c r="B378" s="2420"/>
      <c r="C378" s="2387"/>
      <c r="D378" s="2387"/>
      <c r="E378" s="2384"/>
      <c r="H378" s="339"/>
      <c r="I378" s="340"/>
      <c r="J378" s="341"/>
      <c r="K378" s="341"/>
      <c r="L378" s="42"/>
      <c r="M378" s="43"/>
      <c r="N378" s="342"/>
      <c r="O378" s="343"/>
      <c r="P378" s="42"/>
      <c r="U378" s="43"/>
      <c r="V378" s="43"/>
    </row>
    <row r="379" spans="2:24" ht="15" customHeight="1" x14ac:dyDescent="0.25">
      <c r="B379" s="2421"/>
      <c r="C379" s="2388"/>
      <c r="D379" s="2388"/>
      <c r="E379" s="2385"/>
      <c r="H379" s="344">
        <v>6061</v>
      </c>
      <c r="I379" s="345" t="s">
        <v>20</v>
      </c>
      <c r="J379" s="346"/>
      <c r="K379" s="346"/>
      <c r="L379" s="347"/>
      <c r="M379" s="431"/>
      <c r="N379" s="432">
        <f>SUM('SITE 1:SITE 15'!O379)</f>
        <v>0</v>
      </c>
      <c r="O379" s="1"/>
      <c r="P379" s="42"/>
      <c r="U379" s="43"/>
      <c r="V379" s="43"/>
      <c r="X379" s="37" t="s">
        <v>247</v>
      </c>
    </row>
    <row r="380" spans="2:24" ht="15" customHeight="1" thickBot="1" x14ac:dyDescent="0.3">
      <c r="B380" s="433" t="s">
        <v>21</v>
      </c>
      <c r="C380" s="434"/>
      <c r="D380" s="435"/>
      <c r="E380" s="436"/>
      <c r="H380" s="348">
        <v>6063</v>
      </c>
      <c r="I380" s="349" t="s">
        <v>22</v>
      </c>
      <c r="J380" s="350"/>
      <c r="K380" s="350"/>
      <c r="L380" s="351"/>
      <c r="M380" s="437"/>
      <c r="N380" s="432">
        <f>SUM('SITE 1:SITE 15'!O380)</f>
        <v>0</v>
      </c>
      <c r="O380" s="2"/>
      <c r="P380" s="42"/>
      <c r="U380" s="43"/>
      <c r="V380" s="43"/>
    </row>
    <row r="381" spans="2:24" ht="15" customHeight="1" x14ac:dyDescent="0.25">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2:24" ht="15" customHeight="1" x14ac:dyDescent="0.25">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2:24" ht="15" customHeight="1" thickBot="1" x14ac:dyDescent="0.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2:24" ht="15" customHeight="1" thickBot="1" x14ac:dyDescent="0.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2:22" ht="15" customHeight="1" thickBot="1" x14ac:dyDescent="0.3">
      <c r="B385" s="603"/>
      <c r="C385" s="445"/>
      <c r="D385" s="446"/>
      <c r="E385" s="604"/>
      <c r="H385" s="353" t="s">
        <v>33</v>
      </c>
      <c r="I385" s="349" t="s">
        <v>34</v>
      </c>
      <c r="J385" s="350"/>
      <c r="K385" s="350"/>
      <c r="L385" s="351"/>
      <c r="M385" s="437"/>
      <c r="N385" s="432">
        <f>SUM('SITE 1:SITE 15'!O385)</f>
        <v>0</v>
      </c>
      <c r="O385" s="2"/>
      <c r="P385" s="42"/>
      <c r="U385" s="43"/>
      <c r="V385" s="43"/>
    </row>
    <row r="386" spans="2:22" ht="15" customHeight="1" thickBot="1" x14ac:dyDescent="0.3">
      <c r="B386" s="472" t="s">
        <v>35</v>
      </c>
      <c r="C386" s="473"/>
      <c r="D386" s="474"/>
      <c r="E386" s="475"/>
      <c r="H386" s="355" t="s">
        <v>36</v>
      </c>
      <c r="I386" s="356" t="s">
        <v>37</v>
      </c>
      <c r="J386" s="357"/>
      <c r="K386" s="357"/>
      <c r="L386" s="358"/>
      <c r="M386" s="450"/>
      <c r="N386" s="432">
        <f>SUM('SITE 1:SITE 15'!O386)</f>
        <v>0</v>
      </c>
      <c r="O386" s="3"/>
      <c r="P386" s="42"/>
      <c r="U386" s="43"/>
      <c r="V386" s="43"/>
    </row>
    <row r="387" spans="2:22" ht="15" customHeight="1" x14ac:dyDescent="0.25">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2:22" ht="15" customHeight="1" x14ac:dyDescent="0.25">
      <c r="B388" s="27" t="s">
        <v>40</v>
      </c>
      <c r="C388" s="23"/>
      <c r="D388" s="24"/>
      <c r="E388" s="438">
        <f>C388*D388</f>
        <v>0</v>
      </c>
      <c r="H388" s="364"/>
      <c r="I388" s="365"/>
      <c r="J388" s="336"/>
      <c r="K388" s="336"/>
      <c r="L388" s="366"/>
      <c r="M388" s="367"/>
      <c r="N388" s="365"/>
      <c r="O388" s="454"/>
      <c r="P388" s="369"/>
      <c r="U388" s="369"/>
      <c r="V388" s="369"/>
    </row>
    <row r="389" spans="2:22" ht="15" customHeight="1" thickBot="1" x14ac:dyDescent="0.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2:22" ht="15" customHeight="1" thickBot="1" x14ac:dyDescent="0.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2:22" ht="15" customHeight="1" thickBot="1" x14ac:dyDescent="0.3">
      <c r="B391" s="603"/>
      <c r="C391" s="74"/>
      <c r="D391" s="75"/>
      <c r="E391" s="73"/>
      <c r="H391" s="348">
        <v>615</v>
      </c>
      <c r="I391" s="349" t="s">
        <v>45</v>
      </c>
      <c r="J391" s="350"/>
      <c r="K391" s="350"/>
      <c r="L391" s="351"/>
      <c r="M391" s="351"/>
      <c r="N391" s="605">
        <f>SUM('SITE 1:SITE 15'!O391)</f>
        <v>0</v>
      </c>
      <c r="O391" s="5"/>
      <c r="P391" s="45"/>
      <c r="U391" s="43"/>
      <c r="V391" s="43"/>
    </row>
    <row r="392" spans="2:22" ht="15" customHeight="1" thickBot="1" x14ac:dyDescent="0.3">
      <c r="B392" s="472" t="s">
        <v>46</v>
      </c>
      <c r="C392" s="473"/>
      <c r="D392" s="474"/>
      <c r="E392" s="475"/>
      <c r="H392" s="348">
        <v>616</v>
      </c>
      <c r="I392" s="349" t="s">
        <v>47</v>
      </c>
      <c r="J392" s="350"/>
      <c r="K392" s="350"/>
      <c r="L392" s="351"/>
      <c r="M392" s="351"/>
      <c r="N392" s="605">
        <f>SUM('SITE 1:SITE 15'!O392)</f>
        <v>0</v>
      </c>
      <c r="O392" s="5"/>
      <c r="P392" s="369"/>
      <c r="U392" s="369"/>
      <c r="V392" s="369"/>
    </row>
    <row r="393" spans="2:22" ht="15" customHeight="1" x14ac:dyDescent="0.25">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2:22" ht="15" customHeight="1" x14ac:dyDescent="0.25">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2:22" ht="15" customHeight="1" x14ac:dyDescent="0.25">
      <c r="B395" s="28" t="s">
        <v>52</v>
      </c>
      <c r="C395" s="21"/>
      <c r="D395" s="22"/>
      <c r="E395" s="438">
        <f t="shared" si="5"/>
        <v>0</v>
      </c>
      <c r="H395" s="379"/>
      <c r="I395" s="42"/>
      <c r="J395" s="341"/>
      <c r="K395" s="341"/>
      <c r="L395" s="45"/>
      <c r="M395" s="43"/>
      <c r="N395" s="367"/>
      <c r="O395" s="465"/>
      <c r="P395" s="45"/>
      <c r="U395" s="43"/>
      <c r="V395" s="43"/>
    </row>
    <row r="396" spans="2:22" ht="15" customHeight="1" x14ac:dyDescent="0.25">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2:22" ht="15" customHeight="1" x14ac:dyDescent="0.25">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2:22" ht="15" customHeight="1" x14ac:dyDescent="0.25">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2:22" ht="15" customHeight="1" x14ac:dyDescent="0.25">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2:22" ht="15" customHeight="1" x14ac:dyDescent="0.25">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2:22" ht="15" customHeight="1" x14ac:dyDescent="0.25">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2:22" ht="15" customHeight="1" x14ac:dyDescent="0.25">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2:22" ht="15" customHeight="1" x14ac:dyDescent="0.25">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2:22" ht="15" customHeight="1" x14ac:dyDescent="0.25">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2:22" ht="15" customHeight="1" x14ac:dyDescent="0.25">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2:22" ht="15" customHeight="1" x14ac:dyDescent="0.25">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2:22" ht="14.4" thickBot="1" x14ac:dyDescent="0.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2:22" ht="14.1" customHeight="1" thickBot="1" x14ac:dyDescent="0.3">
      <c r="B408" s="467" t="s">
        <v>83</v>
      </c>
      <c r="C408" s="468">
        <f>SUM(C393:C407)</f>
        <v>0</v>
      </c>
      <c r="D408" s="469" t="e">
        <f>E408/C408</f>
        <v>#DIV/0!</v>
      </c>
      <c r="E408" s="470">
        <f>SUM(E393:E407)</f>
        <v>0</v>
      </c>
      <c r="H408" s="334"/>
      <c r="I408" s="369"/>
      <c r="J408" s="341"/>
      <c r="K408" s="341"/>
      <c r="L408" s="325"/>
      <c r="M408" s="325"/>
      <c r="N408" s="335"/>
      <c r="O408" s="471"/>
    </row>
    <row r="409" spans="2:22" ht="14.1" customHeight="1" thickBot="1" x14ac:dyDescent="0.3">
      <c r="B409" s="70"/>
      <c r="C409" s="67"/>
      <c r="D409" s="68"/>
      <c r="E409" s="69"/>
      <c r="H409" s="383">
        <v>63</v>
      </c>
      <c r="I409" s="378" t="s">
        <v>84</v>
      </c>
      <c r="J409" s="361"/>
      <c r="K409" s="361"/>
      <c r="L409" s="362"/>
      <c r="M409" s="451"/>
      <c r="N409" s="452">
        <f>SUM('SITE 1:SITE 15'!O409)</f>
        <v>0</v>
      </c>
      <c r="O409" s="7"/>
    </row>
    <row r="410" spans="2:22" ht="14.1" customHeight="1" thickBot="1" x14ac:dyDescent="0.3">
      <c r="B410" s="472" t="s">
        <v>85</v>
      </c>
      <c r="C410" s="473"/>
      <c r="D410" s="474"/>
      <c r="E410" s="475"/>
      <c r="H410" s="364"/>
      <c r="I410" s="352"/>
      <c r="J410" s="341"/>
      <c r="K410" s="341"/>
      <c r="L410" s="325"/>
      <c r="M410" s="325"/>
      <c r="N410" s="365"/>
      <c r="O410" s="454"/>
    </row>
    <row r="411" spans="2:22" ht="14.1" customHeight="1" x14ac:dyDescent="0.25">
      <c r="B411" s="29" t="s">
        <v>86</v>
      </c>
      <c r="C411" s="21"/>
      <c r="D411" s="22"/>
      <c r="E411" s="438">
        <f>C411*D411</f>
        <v>0</v>
      </c>
      <c r="H411" s="370">
        <v>64111</v>
      </c>
      <c r="I411" s="381" t="s">
        <v>87</v>
      </c>
      <c r="J411" s="346"/>
      <c r="K411" s="346"/>
      <c r="L411" s="347"/>
      <c r="M411" s="431"/>
      <c r="N411" s="432">
        <f>SUM('SITE 1:SITE 15'!O411)</f>
        <v>0</v>
      </c>
      <c r="O411" s="7"/>
    </row>
    <row r="412" spans="2:22" ht="14.1" customHeight="1" x14ac:dyDescent="0.25">
      <c r="B412" s="27" t="s">
        <v>88</v>
      </c>
      <c r="C412" s="23"/>
      <c r="D412" s="24"/>
      <c r="E412" s="438">
        <f>C412*D412</f>
        <v>0</v>
      </c>
      <c r="H412" s="348">
        <v>64115</v>
      </c>
      <c r="I412" s="349" t="s">
        <v>89</v>
      </c>
      <c r="J412" s="350"/>
      <c r="K412" s="350"/>
      <c r="L412" s="351"/>
      <c r="M412" s="437"/>
      <c r="N412" s="432">
        <f>SUM('SITE 1:SITE 15'!O412)</f>
        <v>0</v>
      </c>
      <c r="O412" s="2"/>
    </row>
    <row r="413" spans="2:22" ht="14.1" customHeight="1" thickBot="1" x14ac:dyDescent="0.3">
      <c r="B413" s="27" t="s">
        <v>90</v>
      </c>
      <c r="C413" s="25"/>
      <c r="D413" s="26"/>
      <c r="E413" s="438">
        <f>C413*D413</f>
        <v>0</v>
      </c>
      <c r="H413" s="348">
        <v>645</v>
      </c>
      <c r="I413" s="349" t="s">
        <v>91</v>
      </c>
      <c r="J413" s="350"/>
      <c r="K413" s="350"/>
      <c r="L413" s="351"/>
      <c r="M413" s="437"/>
      <c r="N413" s="432">
        <f>SUM('SITE 1:SITE 15'!O413)</f>
        <v>0</v>
      </c>
      <c r="O413" s="2"/>
    </row>
    <row r="414" spans="2:22" ht="14.1" customHeight="1" thickBot="1" x14ac:dyDescent="0.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2:22" ht="14.1" customHeight="1" thickBot="1" x14ac:dyDescent="0.3">
      <c r="B415" s="70"/>
      <c r="C415" s="67"/>
      <c r="D415" s="68"/>
      <c r="E415" s="69"/>
      <c r="H415" s="359">
        <v>64</v>
      </c>
      <c r="I415" s="378" t="s">
        <v>94</v>
      </c>
      <c r="J415" s="361"/>
      <c r="K415" s="361"/>
      <c r="L415" s="362"/>
      <c r="M415" s="451"/>
      <c r="N415" s="452">
        <f>SUM('SITE 1:SITE 15'!O415)</f>
        <v>0</v>
      </c>
      <c r="O415" s="476">
        <f>E425+O414</f>
        <v>0</v>
      </c>
    </row>
    <row r="416" spans="2:22" ht="14.1" customHeight="1" thickBot="1" x14ac:dyDescent="0.3">
      <c r="B416" s="472" t="s">
        <v>95</v>
      </c>
      <c r="C416" s="473"/>
      <c r="D416" s="474"/>
      <c r="E416" s="475"/>
      <c r="H416" s="364"/>
      <c r="I416" s="352"/>
      <c r="J416" s="341"/>
      <c r="K416" s="341"/>
      <c r="L416" s="325"/>
      <c r="M416" s="325"/>
      <c r="N416" s="365"/>
      <c r="O416" s="454"/>
    </row>
    <row r="417" spans="2:15" ht="14.1" customHeight="1" x14ac:dyDescent="0.25">
      <c r="B417" s="29" t="s">
        <v>96</v>
      </c>
      <c r="C417" s="21"/>
      <c r="D417" s="22"/>
      <c r="E417" s="438">
        <f>C417*D417</f>
        <v>0</v>
      </c>
      <c r="H417" s="348">
        <v>654</v>
      </c>
      <c r="I417" s="381" t="s">
        <v>97</v>
      </c>
      <c r="J417" s="346"/>
      <c r="K417" s="346"/>
      <c r="L417" s="347"/>
      <c r="M417" s="431"/>
      <c r="N417" s="432">
        <f>SUM('SITE 1:SITE 15'!O417)</f>
        <v>0</v>
      </c>
      <c r="O417" s="2"/>
    </row>
    <row r="418" spans="2:15" ht="14.1" customHeight="1" x14ac:dyDescent="0.25">
      <c r="B418" s="27" t="s">
        <v>98</v>
      </c>
      <c r="C418" s="23"/>
      <c r="D418" s="24"/>
      <c r="E418" s="438">
        <f>C418*D418</f>
        <v>0</v>
      </c>
      <c r="H418" s="348">
        <v>655</v>
      </c>
      <c r="I418" s="384" t="s">
        <v>99</v>
      </c>
      <c r="J418" s="350"/>
      <c r="K418" s="350"/>
      <c r="L418" s="351"/>
      <c r="M418" s="437"/>
      <c r="N418" s="432">
        <f>SUM('SITE 1:SITE 15'!O418)</f>
        <v>0</v>
      </c>
      <c r="O418" s="2"/>
    </row>
    <row r="419" spans="2:15" ht="14.1" customHeight="1" x14ac:dyDescent="0.25">
      <c r="B419" s="27" t="s">
        <v>100</v>
      </c>
      <c r="C419" s="23"/>
      <c r="D419" s="24"/>
      <c r="E419" s="438">
        <f>C419*D419</f>
        <v>0</v>
      </c>
      <c r="H419" s="370">
        <v>658</v>
      </c>
      <c r="I419" s="385" t="s">
        <v>101</v>
      </c>
      <c r="J419" s="357"/>
      <c r="K419" s="357"/>
      <c r="L419" s="386"/>
      <c r="M419" s="477"/>
      <c r="N419" s="432">
        <f>SUM('SITE 1:SITE 15'!O419)</f>
        <v>0</v>
      </c>
      <c r="O419" s="3"/>
    </row>
    <row r="420" spans="2:15" ht="14.1" customHeight="1" x14ac:dyDescent="0.25">
      <c r="B420" s="27" t="s">
        <v>102</v>
      </c>
      <c r="C420" s="23"/>
      <c r="D420" s="24"/>
      <c r="E420" s="438">
        <f>C420*D420</f>
        <v>0</v>
      </c>
      <c r="H420" s="359">
        <v>65</v>
      </c>
      <c r="I420" s="378" t="s">
        <v>103</v>
      </c>
      <c r="J420" s="361"/>
      <c r="K420" s="361"/>
      <c r="L420" s="387"/>
      <c r="M420" s="478"/>
      <c r="N420" s="452">
        <f>SUM('SITE 1:SITE 15'!O420)</f>
        <v>0</v>
      </c>
      <c r="O420" s="453">
        <f>SUM(O417:O419)</f>
        <v>0</v>
      </c>
    </row>
    <row r="421" spans="2:15" ht="14.1" customHeight="1" thickBot="1" x14ac:dyDescent="0.3">
      <c r="B421" s="27" t="s">
        <v>104</v>
      </c>
      <c r="C421" s="25"/>
      <c r="D421" s="26"/>
      <c r="E421" s="438">
        <f>C421*D421</f>
        <v>0</v>
      </c>
      <c r="H421" s="334"/>
      <c r="I421" s="369"/>
      <c r="J421" s="341"/>
      <c r="K421" s="341"/>
      <c r="L421" s="352"/>
      <c r="M421" s="352"/>
      <c r="N421" s="335"/>
      <c r="O421" s="471"/>
    </row>
    <row r="422" spans="2:15" ht="14.1" customHeight="1" thickBot="1" x14ac:dyDescent="0.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2:15" ht="14.1" customHeight="1" x14ac:dyDescent="0.25">
      <c r="B423" s="70"/>
      <c r="C423" s="480"/>
      <c r="D423" s="68"/>
      <c r="E423" s="69"/>
      <c r="H423" s="334"/>
      <c r="I423" s="369"/>
      <c r="J423" s="325"/>
      <c r="K423" s="325"/>
      <c r="L423" s="352"/>
      <c r="M423" s="352"/>
      <c r="N423" s="335"/>
      <c r="O423" s="471"/>
    </row>
    <row r="424" spans="2:15" ht="14.1" customHeight="1" thickBot="1" x14ac:dyDescent="0.3">
      <c r="B424" s="70"/>
      <c r="C424" s="480"/>
      <c r="D424" s="68"/>
      <c r="E424" s="69"/>
      <c r="H424" s="383">
        <v>67</v>
      </c>
      <c r="I424" s="378" t="s">
        <v>107</v>
      </c>
      <c r="J424" s="361"/>
      <c r="K424" s="361"/>
      <c r="L424" s="361"/>
      <c r="M424" s="479"/>
      <c r="N424" s="452">
        <f>SUM('SITE 1:SITE 15'!O424)</f>
        <v>0</v>
      </c>
      <c r="O424" s="7"/>
    </row>
    <row r="425" spans="2:15" ht="14.1" customHeight="1" x14ac:dyDescent="0.25">
      <c r="B425" s="2395" t="s">
        <v>108</v>
      </c>
      <c r="C425" s="2396"/>
      <c r="D425" s="2397"/>
      <c r="E425" s="2416">
        <f>E422+E414+E408+E390+E384</f>
        <v>0</v>
      </c>
      <c r="H425" s="364"/>
      <c r="I425" s="352"/>
      <c r="J425" s="341"/>
      <c r="K425" s="341"/>
      <c r="L425" s="352"/>
      <c r="M425" s="352"/>
      <c r="N425" s="365"/>
      <c r="O425" s="454"/>
    </row>
    <row r="426" spans="2:15" ht="14.1" customHeight="1" x14ac:dyDescent="0.25">
      <c r="B426" s="2398"/>
      <c r="C426" s="2399"/>
      <c r="D426" s="2400"/>
      <c r="E426" s="2424"/>
      <c r="H426" s="370" t="s">
        <v>109</v>
      </c>
      <c r="I426" s="381" t="s">
        <v>110</v>
      </c>
      <c r="J426" s="346"/>
      <c r="K426" s="346"/>
      <c r="L426" s="388"/>
      <c r="M426" s="481"/>
      <c r="N426" s="432">
        <f>SUM('SITE 1:SITE 15'!O426)</f>
        <v>0</v>
      </c>
      <c r="O426" s="7"/>
    </row>
    <row r="427" spans="2:15" ht="14.1" customHeight="1" x14ac:dyDescent="0.25">
      <c r="B427" s="2398"/>
      <c r="C427" s="2399"/>
      <c r="D427" s="2400"/>
      <c r="E427" s="2424"/>
      <c r="H427" s="348" t="s">
        <v>111</v>
      </c>
      <c r="I427" s="349" t="s">
        <v>112</v>
      </c>
      <c r="J427" s="350"/>
      <c r="K427" s="350"/>
      <c r="L427" s="351"/>
      <c r="M427" s="437"/>
      <c r="N427" s="432">
        <f>SUM('SITE 1:SITE 15'!O427)</f>
        <v>0</v>
      </c>
      <c r="O427" s="2"/>
    </row>
    <row r="428" spans="2:15" ht="14.1" customHeight="1" thickBot="1" x14ac:dyDescent="0.3">
      <c r="B428" s="2401"/>
      <c r="C428" s="2402"/>
      <c r="D428" s="2403"/>
      <c r="E428" s="2425"/>
      <c r="H428" s="374">
        <v>6815</v>
      </c>
      <c r="I428" s="356" t="s">
        <v>113</v>
      </c>
      <c r="J428" s="357"/>
      <c r="K428" s="357"/>
      <c r="L428" s="358"/>
      <c r="M428" s="450"/>
      <c r="N428" s="432">
        <f>SUM('SITE 1:SITE 15'!O428)</f>
        <v>0</v>
      </c>
      <c r="O428" s="3"/>
    </row>
    <row r="429" spans="2:15" ht="14.1" customHeight="1" thickBot="1" x14ac:dyDescent="0.3">
      <c r="B429" s="482"/>
      <c r="C429" s="483"/>
      <c r="D429" s="483"/>
      <c r="E429" s="484"/>
      <c r="H429" s="359">
        <v>68</v>
      </c>
      <c r="I429" s="378" t="s">
        <v>114</v>
      </c>
      <c r="J429" s="361"/>
      <c r="K429" s="361"/>
      <c r="L429" s="389"/>
      <c r="M429" s="485"/>
      <c r="N429" s="452">
        <f>SUM('SITE 1:SITE 15'!O429)</f>
        <v>0</v>
      </c>
      <c r="O429" s="453">
        <f>SUM(O426:O428)</f>
        <v>0</v>
      </c>
    </row>
    <row r="430" spans="2:15" ht="14.1" customHeight="1" thickTop="1" x14ac:dyDescent="0.25">
      <c r="B430" s="486"/>
      <c r="C430" s="487"/>
      <c r="D430" s="488"/>
      <c r="E430" s="489"/>
      <c r="H430" s="364"/>
      <c r="I430" s="352"/>
      <c r="J430" s="341"/>
      <c r="K430" s="341"/>
      <c r="L430" s="352"/>
      <c r="M430" s="352"/>
      <c r="N430" s="365"/>
      <c r="O430" s="454"/>
    </row>
    <row r="431" spans="2:15" ht="14.1" customHeight="1" x14ac:dyDescent="0.25">
      <c r="B431" s="490"/>
      <c r="C431" s="490"/>
      <c r="D431" s="490"/>
      <c r="E431" s="491"/>
      <c r="H431" s="390">
        <v>86</v>
      </c>
      <c r="I431" s="378" t="s">
        <v>115</v>
      </c>
      <c r="J431" s="361"/>
      <c r="K431" s="361"/>
      <c r="L431" s="361"/>
      <c r="M431" s="479"/>
      <c r="N431" s="363">
        <f>SUM('SITE 1:SITE 15'!O431)</f>
        <v>0</v>
      </c>
      <c r="O431" s="11"/>
    </row>
    <row r="432" spans="2:15" ht="15.75" customHeight="1" thickBot="1" x14ac:dyDescent="0.3">
      <c r="B432" s="609"/>
      <c r="C432" s="609"/>
      <c r="D432" s="609"/>
      <c r="E432" s="609"/>
      <c r="F432" s="609"/>
      <c r="H432" s="391"/>
      <c r="I432" s="45"/>
      <c r="J432" s="45"/>
      <c r="K432" s="45"/>
      <c r="L432" s="352"/>
      <c r="M432" s="352"/>
      <c r="N432" s="43"/>
      <c r="O432" s="380"/>
    </row>
    <row r="433" spans="2:15" ht="17.100000000000001" customHeight="1" x14ac:dyDescent="0.25">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2:15" ht="19.5" customHeight="1" thickBot="1" x14ac:dyDescent="0.3">
      <c r="B434" s="2345"/>
      <c r="C434" s="2346"/>
      <c r="D434" s="2346"/>
      <c r="E434" s="2346"/>
      <c r="F434" s="2347"/>
      <c r="H434" s="364" t="s">
        <v>117</v>
      </c>
      <c r="I434" s="365"/>
      <c r="J434" s="367"/>
      <c r="K434" s="367"/>
      <c r="L434" s="365"/>
      <c r="M434" s="365"/>
      <c r="N434" s="496">
        <f>SUM('SITE 1:SITE 15'!O434)</f>
        <v>0</v>
      </c>
      <c r="O434" s="497">
        <f>IF(O433&lt;O391,O391-O433,0)</f>
        <v>0</v>
      </c>
    </row>
    <row r="435" spans="2:15" ht="19.5" customHeight="1" thickBot="1" x14ac:dyDescent="0.3">
      <c r="B435" s="502" t="s">
        <v>179</v>
      </c>
      <c r="C435" s="610"/>
      <c r="D435" s="610"/>
      <c r="E435" s="610"/>
      <c r="F435" s="611"/>
      <c r="H435" s="398" t="s">
        <v>118</v>
      </c>
      <c r="I435" s="399"/>
      <c r="J435" s="400"/>
      <c r="K435" s="400"/>
      <c r="L435" s="401"/>
      <c r="M435" s="401"/>
      <c r="N435" s="499">
        <f>SUM('SITE 1:SITE 15'!O435)</f>
        <v>0</v>
      </c>
      <c r="O435" s="500">
        <f>SUM(O433+O434)</f>
        <v>0</v>
      </c>
    </row>
    <row r="436" spans="2:15" ht="19.5" customHeight="1" thickBot="1" x14ac:dyDescent="0.3">
      <c r="B436" s="506"/>
      <c r="C436" s="612"/>
      <c r="D436" s="612"/>
      <c r="E436" s="612"/>
      <c r="F436" s="613"/>
    </row>
    <row r="437" spans="2:15" ht="19.5" customHeight="1" x14ac:dyDescent="0.25">
      <c r="B437" s="2336" t="s">
        <v>381</v>
      </c>
      <c r="C437" s="2337"/>
      <c r="D437" s="2337"/>
      <c r="E437" s="2337"/>
      <c r="F437" s="2338"/>
      <c r="H437" s="404" t="s">
        <v>119</v>
      </c>
      <c r="I437" s="405"/>
      <c r="J437" s="406"/>
      <c r="K437" s="406"/>
      <c r="L437" s="405"/>
      <c r="M437" s="405"/>
      <c r="N437" s="331"/>
      <c r="O437" s="333"/>
    </row>
    <row r="438" spans="2:15" ht="19.5" customHeight="1" x14ac:dyDescent="0.25">
      <c r="B438" s="2336"/>
      <c r="C438" s="2337"/>
      <c r="D438" s="2337"/>
      <c r="E438" s="2337"/>
      <c r="F438" s="2338"/>
      <c r="H438" s="334"/>
      <c r="I438" s="335"/>
      <c r="J438" s="336"/>
      <c r="K438" s="336"/>
      <c r="L438" s="335"/>
      <c r="M438" s="337"/>
      <c r="N438" s="429" t="str">
        <f>N377</f>
        <v>Global CAL 3/5 ans</v>
      </c>
      <c r="O438" s="501" t="s">
        <v>19</v>
      </c>
    </row>
    <row r="439" spans="2:15" ht="19.5" customHeight="1" x14ac:dyDescent="0.25">
      <c r="B439" s="2336" t="s">
        <v>207</v>
      </c>
      <c r="C439" s="2337"/>
      <c r="D439" s="2337"/>
      <c r="E439" s="2337"/>
      <c r="F439" s="2338"/>
      <c r="H439" s="409"/>
      <c r="I439" s="410"/>
      <c r="J439" s="336"/>
      <c r="K439" s="336"/>
      <c r="L439" s="411"/>
      <c r="M439" s="505"/>
      <c r="N439" s="45"/>
      <c r="O439" s="412"/>
    </row>
    <row r="440" spans="2:15" ht="19.5" customHeight="1" x14ac:dyDescent="0.25">
      <c r="B440" s="2336"/>
      <c r="C440" s="2337"/>
      <c r="D440" s="2337"/>
      <c r="E440" s="2337"/>
      <c r="F440" s="2338"/>
      <c r="H440" s="413">
        <v>70623</v>
      </c>
      <c r="I440" s="381" t="s">
        <v>1022</v>
      </c>
      <c r="J440" s="346"/>
      <c r="K440" s="346"/>
      <c r="L440" s="347"/>
      <c r="M440" s="431"/>
      <c r="N440" s="432">
        <f>SUM('SITE 1:SITE 15'!O440)</f>
        <v>0</v>
      </c>
      <c r="O440" s="509">
        <f>G368+G367</f>
        <v>0</v>
      </c>
    </row>
    <row r="441" spans="2:15" ht="19.5" customHeight="1" x14ac:dyDescent="0.25">
      <c r="B441" s="2336"/>
      <c r="C441" s="2337"/>
      <c r="D441" s="2337"/>
      <c r="E441" s="2337"/>
      <c r="F441" s="2338"/>
      <c r="H441" s="413">
        <v>70624</v>
      </c>
      <c r="I441" s="349" t="s">
        <v>1019</v>
      </c>
      <c r="J441" s="350"/>
      <c r="K441" s="350"/>
      <c r="L441" s="351"/>
      <c r="M441" s="437"/>
      <c r="N441" s="432">
        <f>SUM('SITE 1:SITE 15'!O441)</f>
        <v>0</v>
      </c>
      <c r="O441" s="9"/>
    </row>
    <row r="442" spans="2:15" ht="19.5" customHeight="1" x14ac:dyDescent="0.25">
      <c r="B442" s="2336"/>
      <c r="C442" s="2337"/>
      <c r="D442" s="2337"/>
      <c r="E442" s="2337"/>
      <c r="F442" s="2338"/>
      <c r="H442" s="413">
        <v>70625</v>
      </c>
      <c r="I442" s="349" t="s">
        <v>1020</v>
      </c>
      <c r="J442" s="350"/>
      <c r="K442" s="350"/>
      <c r="L442" s="351"/>
      <c r="M442" s="437"/>
      <c r="N442" s="432">
        <f>SUM('SITE 1:SITE 15'!O442)</f>
        <v>0</v>
      </c>
      <c r="O442" s="509">
        <f>E371</f>
        <v>0</v>
      </c>
    </row>
    <row r="443" spans="2:15" s="1940" customFormat="1" ht="19.5" customHeight="1" x14ac:dyDescent="0.25">
      <c r="B443" s="2336"/>
      <c r="C443" s="2337"/>
      <c r="D443" s="2337"/>
      <c r="E443" s="2337"/>
      <c r="F443" s="2338"/>
      <c r="H443" s="413">
        <v>70626</v>
      </c>
      <c r="I443" s="349" t="s">
        <v>1021</v>
      </c>
      <c r="J443" s="350"/>
      <c r="K443" s="350"/>
      <c r="L443" s="351"/>
      <c r="M443" s="437"/>
      <c r="N443" s="432">
        <f>SUM('SITE 1:SITE 15'!O443)</f>
        <v>0</v>
      </c>
      <c r="O443" s="2"/>
    </row>
    <row r="444" spans="2:15" ht="19.5" customHeight="1" x14ac:dyDescent="0.25">
      <c r="B444" s="2336"/>
      <c r="C444" s="2337"/>
      <c r="D444" s="2337"/>
      <c r="E444" s="2337"/>
      <c r="F444" s="2338"/>
      <c r="H444" s="348">
        <v>70641</v>
      </c>
      <c r="I444" s="349" t="s">
        <v>123</v>
      </c>
      <c r="J444" s="350"/>
      <c r="K444" s="350"/>
      <c r="L444" s="351"/>
      <c r="M444" s="437"/>
      <c r="N444" s="432">
        <f>SUM('SITE 1:SITE 15'!O444)</f>
        <v>0</v>
      </c>
      <c r="O444" s="2"/>
    </row>
    <row r="445" spans="2:15" ht="19.5" customHeight="1" x14ac:dyDescent="0.25">
      <c r="B445" s="2336" t="s">
        <v>385</v>
      </c>
      <c r="C445" s="2337"/>
      <c r="D445" s="2337"/>
      <c r="E445" s="2337"/>
      <c r="F445" s="2338"/>
      <c r="H445" s="370">
        <v>706421</v>
      </c>
      <c r="I445" s="349" t="s">
        <v>124</v>
      </c>
      <c r="J445" s="350"/>
      <c r="K445" s="350"/>
      <c r="L445" s="351"/>
      <c r="M445" s="437"/>
      <c r="N445" s="432">
        <f>SUM('SITE 1:SITE 15'!O445)</f>
        <v>0</v>
      </c>
      <c r="O445" s="9"/>
    </row>
    <row r="446" spans="2:15" ht="19.5" customHeight="1" x14ac:dyDescent="0.25">
      <c r="B446" s="2336"/>
      <c r="C446" s="2337"/>
      <c r="D446" s="2337"/>
      <c r="E446" s="2337"/>
      <c r="F446" s="2338"/>
      <c r="H446" s="370">
        <v>708</v>
      </c>
      <c r="I446" s="356" t="s">
        <v>125</v>
      </c>
      <c r="J446" s="357"/>
      <c r="K446" s="357"/>
      <c r="L446" s="358"/>
      <c r="M446" s="450"/>
      <c r="N446" s="432">
        <f>SUM('SITE 1:SITE 15'!O446)</f>
        <v>0</v>
      </c>
      <c r="O446" s="7"/>
    </row>
    <row r="447" spans="2:15" ht="19.5" customHeight="1" x14ac:dyDescent="0.25">
      <c r="B447" s="2336"/>
      <c r="C447" s="2337"/>
      <c r="D447" s="2337"/>
      <c r="E447" s="2337"/>
      <c r="F447" s="2338"/>
      <c r="H447" s="359">
        <v>70</v>
      </c>
      <c r="I447" s="378" t="s">
        <v>126</v>
      </c>
      <c r="J447" s="361"/>
      <c r="K447" s="361"/>
      <c r="L447" s="389"/>
      <c r="M447" s="485"/>
      <c r="N447" s="452">
        <f>SUM('SITE 1:SITE 15'!O447)</f>
        <v>0</v>
      </c>
      <c r="O447" s="453">
        <f>SUM(O440:O446)</f>
        <v>0</v>
      </c>
    </row>
    <row r="448" spans="2:15" ht="19.5" customHeight="1" x14ac:dyDescent="0.25">
      <c r="B448" s="2336"/>
      <c r="C448" s="2337"/>
      <c r="D448" s="2337"/>
      <c r="E448" s="2337"/>
      <c r="F448" s="2338"/>
      <c r="H448" s="364"/>
      <c r="I448" s="352"/>
      <c r="J448" s="341"/>
      <c r="K448" s="341"/>
      <c r="L448" s="369"/>
      <c r="M448" s="369"/>
      <c r="N448" s="365"/>
      <c r="O448" s="454"/>
    </row>
    <row r="449" spans="2:15" ht="19.5" customHeight="1" x14ac:dyDescent="0.25">
      <c r="B449" s="510"/>
      <c r="C449" s="511"/>
      <c r="D449" s="511"/>
      <c r="E449" s="511"/>
      <c r="F449" s="512"/>
      <c r="H449" s="370">
        <v>741</v>
      </c>
      <c r="I449" s="381" t="s">
        <v>127</v>
      </c>
      <c r="J449" s="346"/>
      <c r="K449" s="346"/>
      <c r="L449" s="414"/>
      <c r="M449" s="513"/>
      <c r="N449" s="432">
        <f>SUM('SITE 1:SITE 15'!O449)</f>
        <v>0</v>
      </c>
      <c r="O449" s="7"/>
    </row>
    <row r="450" spans="2:15" ht="19.5" customHeight="1" x14ac:dyDescent="0.25">
      <c r="B450" s="2336" t="s">
        <v>208</v>
      </c>
      <c r="C450" s="2337"/>
      <c r="D450" s="2337"/>
      <c r="E450" s="2337"/>
      <c r="F450" s="2338"/>
      <c r="H450" s="348">
        <v>742</v>
      </c>
      <c r="I450" s="349" t="s">
        <v>128</v>
      </c>
      <c r="J450" s="350"/>
      <c r="K450" s="350"/>
      <c r="L450" s="415"/>
      <c r="M450" s="514"/>
      <c r="N450" s="432">
        <f>SUM('SITE 1:SITE 15'!O450)</f>
        <v>0</v>
      </c>
      <c r="O450" s="2"/>
    </row>
    <row r="451" spans="2:15" ht="19.5" customHeight="1" x14ac:dyDescent="0.25">
      <c r="B451" s="2336"/>
      <c r="C451" s="2337"/>
      <c r="D451" s="2337"/>
      <c r="E451" s="2337"/>
      <c r="F451" s="2338"/>
      <c r="H451" s="370">
        <v>743</v>
      </c>
      <c r="I451" s="349" t="s">
        <v>129</v>
      </c>
      <c r="J451" s="350"/>
      <c r="K451" s="350"/>
      <c r="L451" s="351"/>
      <c r="M451" s="437"/>
      <c r="N451" s="432">
        <f>SUM('SITE 1:SITE 15'!O451)</f>
        <v>0</v>
      </c>
      <c r="O451" s="7"/>
    </row>
    <row r="452" spans="2:15" ht="19.5" customHeight="1" x14ac:dyDescent="0.25">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2:15" ht="19.5" customHeight="1" x14ac:dyDescent="0.25">
      <c r="B453" s="614" t="s">
        <v>512</v>
      </c>
      <c r="C453" s="615"/>
      <c r="D453" s="615"/>
      <c r="E453" s="615"/>
      <c r="F453" s="616"/>
      <c r="H453" s="416">
        <v>7442</v>
      </c>
      <c r="I453" s="349" t="s">
        <v>131</v>
      </c>
      <c r="J453" s="350"/>
      <c r="K453" s="350"/>
      <c r="L453" s="351"/>
      <c r="M453" s="437"/>
      <c r="N453" s="2369">
        <f>SUM('SITE 1:SITE 15'!O453)</f>
        <v>0</v>
      </c>
      <c r="O453" s="2427"/>
    </row>
    <row r="454" spans="2:15" ht="19.5" customHeight="1" x14ac:dyDescent="0.25">
      <c r="B454" s="614"/>
      <c r="C454" s="615"/>
      <c r="D454" s="615"/>
      <c r="E454" s="615"/>
      <c r="F454" s="616"/>
      <c r="H454" s="416">
        <v>7443</v>
      </c>
      <c r="I454" s="349" t="s">
        <v>132</v>
      </c>
      <c r="J454" s="350"/>
      <c r="K454" s="350"/>
      <c r="L454" s="351"/>
      <c r="M454" s="437"/>
      <c r="N454" s="432">
        <f>SUM('SITE 1:SITE 15'!O454)</f>
        <v>0</v>
      </c>
      <c r="O454" s="10"/>
    </row>
    <row r="455" spans="2:15" ht="19.5" customHeight="1" x14ac:dyDescent="0.25">
      <c r="B455" s="2380" t="s">
        <v>560</v>
      </c>
      <c r="C455" s="2381"/>
      <c r="D455" s="2381"/>
      <c r="E455" s="2381"/>
      <c r="F455" s="2382"/>
      <c r="H455" s="416">
        <v>7451</v>
      </c>
      <c r="I455" s="349" t="s">
        <v>133</v>
      </c>
      <c r="J455" s="350"/>
      <c r="K455" s="350"/>
      <c r="L455" s="351"/>
      <c r="M455" s="437"/>
      <c r="N455" s="432">
        <f>SUM('SITE 1:SITE 15'!O455)</f>
        <v>0</v>
      </c>
      <c r="O455" s="10"/>
    </row>
    <row r="456" spans="2:15" ht="19.5" customHeight="1" x14ac:dyDescent="0.25">
      <c r="B456" s="2380"/>
      <c r="C456" s="2381"/>
      <c r="D456" s="2381"/>
      <c r="E456" s="2381"/>
      <c r="F456" s="2382"/>
      <c r="H456" s="416">
        <v>746</v>
      </c>
      <c r="I456" s="349" t="s">
        <v>134</v>
      </c>
      <c r="J456" s="350"/>
      <c r="K456" s="350"/>
      <c r="L456" s="351"/>
      <c r="M456" s="437"/>
      <c r="N456" s="432">
        <f>SUM('SITE 1:SITE 15'!O456)</f>
        <v>0</v>
      </c>
      <c r="O456" s="10"/>
    </row>
    <row r="457" spans="2:15" ht="19.5" customHeight="1" x14ac:dyDescent="0.25">
      <c r="B457" s="2380" t="s">
        <v>561</v>
      </c>
      <c r="C457" s="2381"/>
      <c r="D457" s="2381"/>
      <c r="E457" s="2381"/>
      <c r="F457" s="2382"/>
      <c r="H457" s="416">
        <v>747</v>
      </c>
      <c r="I457" s="349" t="s">
        <v>135</v>
      </c>
      <c r="J457" s="350"/>
      <c r="K457" s="350"/>
      <c r="L457" s="351"/>
      <c r="M457" s="437"/>
      <c r="N457" s="432">
        <f>SUM('SITE 1:SITE 15'!O457)</f>
        <v>0</v>
      </c>
      <c r="O457" s="10"/>
    </row>
    <row r="458" spans="2:15" ht="19.5" customHeight="1" x14ac:dyDescent="0.25">
      <c r="B458" s="2380"/>
      <c r="C458" s="2381"/>
      <c r="D458" s="2381"/>
      <c r="E458" s="2381"/>
      <c r="F458" s="2382"/>
      <c r="H458" s="374">
        <v>748</v>
      </c>
      <c r="I458" s="349" t="s">
        <v>168</v>
      </c>
      <c r="J458" s="357"/>
      <c r="K458" s="357"/>
      <c r="L458" s="417"/>
      <c r="M458" s="523"/>
      <c r="N458" s="432">
        <f>SUM('SITE 1:SITE 15'!O458)</f>
        <v>0</v>
      </c>
      <c r="O458" s="3"/>
    </row>
    <row r="459" spans="2:15" ht="19.5" customHeight="1" x14ac:dyDescent="0.25">
      <c r="B459" s="2333" t="s">
        <v>563</v>
      </c>
      <c r="C459" s="2476"/>
      <c r="D459" s="2476"/>
      <c r="E459" s="2476"/>
      <c r="F459" s="2477"/>
      <c r="H459" s="359">
        <v>74</v>
      </c>
      <c r="I459" s="378" t="s">
        <v>136</v>
      </c>
      <c r="J459" s="361"/>
      <c r="K459" s="361"/>
      <c r="L459" s="362"/>
      <c r="M459" s="451"/>
      <c r="N459" s="452">
        <f>SUM('SITE 1:SITE 15'!O459)</f>
        <v>0</v>
      </c>
      <c r="O459" s="453">
        <f>SUM(O449:O458)</f>
        <v>0</v>
      </c>
    </row>
    <row r="460" spans="2:15" ht="19.5" customHeight="1" x14ac:dyDescent="0.25">
      <c r="B460" s="2478"/>
      <c r="C460" s="2476"/>
      <c r="D460" s="2476"/>
      <c r="E460" s="2476"/>
      <c r="F460" s="2477"/>
      <c r="H460" s="364"/>
      <c r="I460" s="352"/>
      <c r="J460" s="341"/>
      <c r="K460" s="341"/>
      <c r="L460" s="325"/>
      <c r="M460" s="325"/>
      <c r="N460" s="365"/>
      <c r="O460" s="454"/>
    </row>
    <row r="461" spans="2:15" ht="19.5" customHeight="1" x14ac:dyDescent="0.25">
      <c r="B461" s="617"/>
      <c r="C461" s="618"/>
      <c r="D461" s="618"/>
      <c r="E461" s="618"/>
      <c r="F461" s="619"/>
      <c r="H461" s="370">
        <v>751</v>
      </c>
      <c r="I461" s="381" t="s">
        <v>137</v>
      </c>
      <c r="J461" s="346"/>
      <c r="K461" s="346"/>
      <c r="L461" s="347"/>
      <c r="M461" s="431"/>
      <c r="N461" s="432">
        <f>SUM('SITE 1:SITE 15'!O461)</f>
        <v>0</v>
      </c>
      <c r="O461" s="7"/>
    </row>
    <row r="462" spans="2:15" ht="19.5" customHeight="1" x14ac:dyDescent="0.25">
      <c r="B462" s="614" t="s">
        <v>270</v>
      </c>
      <c r="C462" s="615"/>
      <c r="D462" s="615"/>
      <c r="E462" s="615"/>
      <c r="F462" s="616"/>
      <c r="H462" s="348">
        <v>752</v>
      </c>
      <c r="I462" s="349" t="s">
        <v>138</v>
      </c>
      <c r="J462" s="350"/>
      <c r="K462" s="350"/>
      <c r="L462" s="351"/>
      <c r="M462" s="437"/>
      <c r="N462" s="432">
        <f>SUM('SITE 1:SITE 15'!O462)</f>
        <v>0</v>
      </c>
      <c r="O462" s="2"/>
    </row>
    <row r="463" spans="2:15" ht="19.5" customHeight="1" x14ac:dyDescent="0.25">
      <c r="B463" s="620"/>
      <c r="C463" s="325"/>
      <c r="D463" s="325"/>
      <c r="E463" s="325"/>
      <c r="F463" s="621"/>
      <c r="H463" s="348">
        <v>757</v>
      </c>
      <c r="I463" s="356" t="s">
        <v>139</v>
      </c>
      <c r="J463" s="357"/>
      <c r="K463" s="357"/>
      <c r="L463" s="358"/>
      <c r="M463" s="450"/>
      <c r="N463" s="432">
        <f>SUM('SITE 1:SITE 15'!O463)</f>
        <v>0</v>
      </c>
      <c r="O463" s="2"/>
    </row>
    <row r="464" spans="2:15" ht="19.5" customHeight="1" x14ac:dyDescent="0.25">
      <c r="B464" s="626" t="s">
        <v>448</v>
      </c>
      <c r="C464" s="623"/>
      <c r="D464" s="623"/>
      <c r="E464" s="623"/>
      <c r="F464" s="624"/>
      <c r="H464" s="359">
        <v>75</v>
      </c>
      <c r="I464" s="378" t="s">
        <v>140</v>
      </c>
      <c r="J464" s="361"/>
      <c r="K464" s="361"/>
      <c r="L464" s="389"/>
      <c r="M464" s="485"/>
      <c r="N464" s="452">
        <f>SUM('SITE 1:SITE 15'!O464)</f>
        <v>0</v>
      </c>
      <c r="O464" s="453">
        <f>SUM(O461:O463)</f>
        <v>0</v>
      </c>
    </row>
    <row r="465" spans="2:16" ht="19.5" customHeight="1" x14ac:dyDescent="0.25">
      <c r="B465" s="622" t="s">
        <v>193</v>
      </c>
      <c r="C465" s="623"/>
      <c r="D465" s="623"/>
      <c r="E465" s="623"/>
      <c r="F465" s="624"/>
      <c r="H465" s="334"/>
      <c r="I465" s="369"/>
      <c r="J465" s="341"/>
      <c r="K465" s="341"/>
      <c r="L465" s="352"/>
      <c r="M465" s="352"/>
      <c r="N465" s="335"/>
      <c r="O465" s="471"/>
    </row>
    <row r="466" spans="2:16" ht="19.5" customHeight="1" x14ac:dyDescent="0.25">
      <c r="B466" s="627" t="s">
        <v>477</v>
      </c>
      <c r="C466" s="623"/>
      <c r="D466" s="623"/>
      <c r="E466" s="623"/>
      <c r="F466" s="624"/>
      <c r="H466" s="383">
        <v>76</v>
      </c>
      <c r="I466" s="378" t="s">
        <v>141</v>
      </c>
      <c r="J466" s="361"/>
      <c r="K466" s="361"/>
      <c r="L466" s="361"/>
      <c r="M466" s="479"/>
      <c r="N466" s="452">
        <f>SUM('SITE 1:SITE 15'!O466)</f>
        <v>0</v>
      </c>
      <c r="O466" s="7"/>
    </row>
    <row r="467" spans="2:16" ht="19.5" customHeight="1" x14ac:dyDescent="0.25">
      <c r="B467" s="627" t="s">
        <v>478</v>
      </c>
      <c r="C467" s="325"/>
      <c r="D467" s="325"/>
      <c r="E467" s="325"/>
      <c r="F467" s="621"/>
      <c r="H467" s="334"/>
      <c r="I467" s="369"/>
      <c r="J467" s="341"/>
      <c r="K467" s="341"/>
      <c r="L467" s="352"/>
      <c r="M467" s="352"/>
      <c r="N467" s="335"/>
      <c r="O467" s="471"/>
    </row>
    <row r="468" spans="2:16" ht="19.5" customHeight="1" x14ac:dyDescent="0.25">
      <c r="B468" s="627" t="s">
        <v>216</v>
      </c>
      <c r="C468" s="615"/>
      <c r="D468" s="615"/>
      <c r="E468" s="615"/>
      <c r="F468" s="616"/>
      <c r="H468" s="383">
        <v>77</v>
      </c>
      <c r="I468" s="378" t="s">
        <v>383</v>
      </c>
      <c r="J468" s="361"/>
      <c r="K468" s="361"/>
      <c r="L468" s="361"/>
      <c r="M468" s="479"/>
      <c r="N468" s="452">
        <f>SUM('SITE 1:SITE 15'!O468)</f>
        <v>0</v>
      </c>
      <c r="O468" s="7"/>
    </row>
    <row r="469" spans="2:16" ht="19.5" customHeight="1" x14ac:dyDescent="0.25">
      <c r="B469" s="627"/>
      <c r="C469" s="623"/>
      <c r="D469" s="623"/>
      <c r="E469" s="623"/>
      <c r="F469" s="624"/>
      <c r="H469" s="334"/>
      <c r="I469" s="369"/>
      <c r="J469" s="341"/>
      <c r="K469" s="341"/>
      <c r="L469" s="352"/>
      <c r="M469" s="352"/>
      <c r="N469" s="335"/>
      <c r="O469" s="471"/>
    </row>
    <row r="470" spans="2:16" ht="19.5" customHeight="1" x14ac:dyDescent="0.25">
      <c r="B470" s="627"/>
      <c r="C470" s="623"/>
      <c r="D470" s="623"/>
      <c r="E470" s="623"/>
      <c r="F470" s="624"/>
      <c r="H470" s="383">
        <v>78</v>
      </c>
      <c r="I470" s="378" t="s">
        <v>143</v>
      </c>
      <c r="J470" s="361"/>
      <c r="K470" s="361"/>
      <c r="L470" s="361"/>
      <c r="M470" s="479"/>
      <c r="N470" s="452">
        <f>SUM('SITE 1:SITE 15'!O470)</f>
        <v>0</v>
      </c>
      <c r="O470" s="7"/>
    </row>
    <row r="471" spans="2:16" ht="19.5" customHeight="1" x14ac:dyDescent="0.25">
      <c r="B471" s="622"/>
      <c r="C471" s="623"/>
      <c r="D471" s="623"/>
      <c r="E471" s="623"/>
      <c r="F471" s="624"/>
      <c r="H471" s="334"/>
      <c r="I471" s="369"/>
      <c r="J471" s="341"/>
      <c r="K471" s="341"/>
      <c r="L471" s="352"/>
      <c r="M471" s="352"/>
      <c r="N471" s="335"/>
      <c r="O471" s="471"/>
    </row>
    <row r="472" spans="2:16" ht="19.5" customHeight="1" x14ac:dyDescent="0.25">
      <c r="B472" s="625"/>
      <c r="C472" s="325"/>
      <c r="D472" s="325"/>
      <c r="E472" s="325"/>
      <c r="F472" s="621"/>
      <c r="H472" s="383">
        <v>79</v>
      </c>
      <c r="I472" s="378" t="s">
        <v>384</v>
      </c>
      <c r="J472" s="361"/>
      <c r="K472" s="361"/>
      <c r="L472" s="361"/>
      <c r="M472" s="479"/>
      <c r="N472" s="452">
        <f>SUM('SITE 1:SITE 15'!O472)</f>
        <v>0</v>
      </c>
      <c r="O472" s="7"/>
    </row>
    <row r="473" spans="2:16" ht="19.5" customHeight="1" x14ac:dyDescent="0.25">
      <c r="B473" s="761"/>
      <c r="C473" s="325"/>
      <c r="D473" s="325"/>
      <c r="E473" s="325"/>
      <c r="F473" s="621"/>
      <c r="H473" s="364"/>
      <c r="I473" s="352"/>
      <c r="J473" s="341"/>
      <c r="K473" s="341"/>
      <c r="L473" s="352"/>
      <c r="M473" s="352"/>
      <c r="N473" s="365"/>
      <c r="O473" s="454"/>
    </row>
    <row r="474" spans="2:16" ht="15" customHeight="1" x14ac:dyDescent="0.25">
      <c r="B474" s="761"/>
      <c r="C474" s="623"/>
      <c r="D474" s="623"/>
      <c r="E474" s="623"/>
      <c r="F474" s="624"/>
      <c r="H474" s="390">
        <v>87</v>
      </c>
      <c r="I474" s="378" t="s">
        <v>145</v>
      </c>
      <c r="J474" s="361"/>
      <c r="K474" s="361"/>
      <c r="L474" s="361"/>
      <c r="M474" s="479"/>
      <c r="N474" s="363">
        <f>SUM('SITE 1:SITE 15'!O474)</f>
        <v>0</v>
      </c>
      <c r="O474" s="11"/>
    </row>
    <row r="475" spans="2:16" ht="17.25" customHeight="1" thickBot="1" x14ac:dyDescent="0.3">
      <c r="B475" s="761"/>
      <c r="C475" s="325"/>
      <c r="D475" s="325"/>
      <c r="E475" s="325"/>
      <c r="F475" s="621"/>
      <c r="H475" s="391"/>
      <c r="I475" s="45"/>
      <c r="J475" s="341"/>
      <c r="K475" s="341"/>
      <c r="L475" s="352"/>
      <c r="M475" s="352"/>
      <c r="N475" s="45"/>
      <c r="O475" s="412"/>
    </row>
    <row r="476" spans="2:16" ht="16.5" customHeight="1" thickBot="1" x14ac:dyDescent="0.3">
      <c r="B476" s="628"/>
      <c r="C476" s="629"/>
      <c r="D476" s="629"/>
      <c r="E476" s="629"/>
      <c r="F476" s="630"/>
      <c r="H476" s="392" t="s">
        <v>146</v>
      </c>
      <c r="I476" s="393"/>
      <c r="J476" s="418"/>
      <c r="K476" s="418"/>
      <c r="L476" s="393"/>
      <c r="M476" s="393"/>
      <c r="N476" s="492">
        <f>SUM('SITE 1:SITE 15'!O476)</f>
        <v>0</v>
      </c>
      <c r="O476" s="419">
        <f>O472+O470+O468+O466+O464+O459+O447+O474</f>
        <v>0</v>
      </c>
    </row>
    <row r="477" spans="2:16" ht="15" customHeight="1" x14ac:dyDescent="0.25">
      <c r="H477" s="364" t="s">
        <v>147</v>
      </c>
      <c r="I477" s="365"/>
      <c r="J477" s="336"/>
      <c r="K477" s="336"/>
      <c r="L477" s="411"/>
      <c r="M477" s="411"/>
      <c r="N477" s="496">
        <f>SUM('SITE 1:SITE 15'!O477)</f>
        <v>0</v>
      </c>
      <c r="O477" s="420">
        <f>IF(O476&lt;O433,O433-O476,0)</f>
        <v>0</v>
      </c>
    </row>
    <row r="478" spans="2:16" ht="15.75" customHeight="1" thickBot="1" x14ac:dyDescent="0.3">
      <c r="H478" s="398" t="s">
        <v>118</v>
      </c>
      <c r="I478" s="399"/>
      <c r="J478" s="421"/>
      <c r="K478" s="421"/>
      <c r="L478" s="401"/>
      <c r="M478" s="401"/>
      <c r="N478" s="499">
        <f>SUM('SITE 1:SITE 15'!O478)</f>
        <v>0</v>
      </c>
      <c r="O478" s="422">
        <f>O477+O476</f>
        <v>0</v>
      </c>
    </row>
    <row r="479" spans="2:16" ht="14.4" thickBot="1" x14ac:dyDescent="0.3">
      <c r="H479" s="352"/>
      <c r="I479" s="352"/>
      <c r="J479" s="341"/>
      <c r="K479" s="341"/>
      <c r="L479" s="325"/>
      <c r="M479" s="325"/>
      <c r="N479" s="43"/>
      <c r="O479" s="43"/>
    </row>
    <row r="480" spans="2:16" s="324" customFormat="1" ht="33.75" customHeight="1" thickBot="1" x14ac:dyDescent="0.3">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row r="482" spans="1:22" ht="30.75" customHeight="1" thickBot="1" x14ac:dyDescent="0.3">
      <c r="A482" s="1564"/>
      <c r="B482" s="2325" t="s">
        <v>148</v>
      </c>
      <c r="C482" s="2326"/>
      <c r="D482" s="2326"/>
      <c r="E482" s="2326"/>
      <c r="F482" s="2326"/>
      <c r="G482" s="2326"/>
      <c r="H482" s="2325" t="str">
        <f>H6</f>
        <v>SITE 1</v>
      </c>
      <c r="I482" s="2326"/>
      <c r="J482" s="2326"/>
      <c r="K482" s="2326"/>
      <c r="L482" s="2326"/>
      <c r="M482" s="2326"/>
      <c r="N482" s="2326"/>
      <c r="O482" s="2327"/>
    </row>
    <row r="484" spans="1:22" ht="15.6" thickBot="1" x14ac:dyDescent="0.3">
      <c r="B484" s="543"/>
      <c r="C484" s="543"/>
      <c r="D484" s="543"/>
      <c r="E484" s="544"/>
    </row>
    <row r="485" spans="1:22" ht="35.1" customHeight="1" thickBot="1" x14ac:dyDescent="0.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2:22" ht="18" customHeight="1" thickBot="1" x14ac:dyDescent="0.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2:22" s="324" customFormat="1" ht="35.1" customHeight="1" x14ac:dyDescent="0.25">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2:22" s="324" customFormat="1" ht="35.1" customHeight="1" thickBot="1" x14ac:dyDescent="0.3">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2:22" s="324" customFormat="1" ht="33" customHeight="1" x14ac:dyDescent="0.25">
      <c r="B500" s="322"/>
      <c r="C500" s="594"/>
      <c r="D500" s="595"/>
      <c r="E500" s="595"/>
      <c r="F500" s="287"/>
      <c r="G500" s="596"/>
      <c r="H500" s="597"/>
      <c r="I500" s="594"/>
      <c r="J500" s="596"/>
      <c r="K500" s="597"/>
      <c r="L500" s="288"/>
      <c r="M500" s="288"/>
      <c r="N500" s="594"/>
      <c r="O500" s="596"/>
      <c r="P500" s="580"/>
      <c r="U500" s="581"/>
      <c r="V500" s="581"/>
    </row>
    <row r="501" spans="2:22" s="324" customFormat="1" ht="33" customHeight="1" x14ac:dyDescent="0.25">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2:22" s="324" customFormat="1" ht="33" customHeight="1" x14ac:dyDescent="0.25">
      <c r="B502" s="2486"/>
      <c r="C502" s="944"/>
      <c r="D502" s="942">
        <v>0.46</v>
      </c>
      <c r="E502" s="943">
        <f>C502*D502</f>
        <v>0</v>
      </c>
      <c r="F502" s="287"/>
      <c r="G502" s="596"/>
      <c r="H502" s="597"/>
      <c r="I502" s="594"/>
      <c r="J502" s="596"/>
      <c r="K502" s="597"/>
      <c r="L502" s="288"/>
      <c r="M502" s="288"/>
      <c r="N502" s="594"/>
      <c r="O502" s="596"/>
      <c r="P502" s="580"/>
      <c r="U502" s="581"/>
      <c r="V502" s="581"/>
    </row>
    <row r="503" spans="2:22" s="324" customFormat="1" ht="33" customHeight="1" thickBot="1" x14ac:dyDescent="0.3">
      <c r="B503" s="2407" t="s">
        <v>1000</v>
      </c>
      <c r="C503" s="2407"/>
      <c r="D503" s="2407"/>
      <c r="E503" s="2407"/>
      <c r="F503" s="2049"/>
      <c r="G503" s="596"/>
      <c r="H503" s="597"/>
      <c r="I503" s="594"/>
      <c r="J503" s="596"/>
      <c r="K503" s="597"/>
      <c r="L503" s="288"/>
      <c r="M503" s="288"/>
      <c r="N503" s="594"/>
      <c r="O503" s="596"/>
      <c r="P503" s="580"/>
      <c r="U503" s="581"/>
      <c r="V503" s="581"/>
    </row>
    <row r="504" spans="2:22" ht="74.25" customHeight="1" thickBot="1" x14ac:dyDescent="0.3">
      <c r="B504" s="598" t="s">
        <v>498</v>
      </c>
      <c r="C504" s="851" t="s">
        <v>255</v>
      </c>
      <c r="D504" s="599"/>
      <c r="E504" s="599"/>
      <c r="K504" s="42"/>
      <c r="L504" s="42"/>
      <c r="M504" s="43"/>
      <c r="N504" s="43"/>
      <c r="O504" s="325"/>
      <c r="P504" s="42"/>
      <c r="U504" s="43"/>
      <c r="V504" s="43"/>
    </row>
    <row r="505" spans="2:22" ht="33" customHeight="1" thickBot="1" x14ac:dyDescent="0.3">
      <c r="B505" s="600"/>
      <c r="C505" s="601"/>
      <c r="D505" s="599"/>
      <c r="E505" s="599"/>
      <c r="K505" s="42"/>
      <c r="L505" s="42"/>
      <c r="M505" s="43"/>
      <c r="N505" s="43"/>
      <c r="O505" s="325"/>
      <c r="P505" s="42"/>
      <c r="U505" s="43"/>
      <c r="V505" s="43"/>
    </row>
    <row r="506" spans="2:22" s="426" customFormat="1" ht="25.05" customHeight="1" thickTop="1" thickBot="1" x14ac:dyDescent="0.35">
      <c r="B506" s="2389" t="s">
        <v>173</v>
      </c>
      <c r="C506" s="2390"/>
      <c r="D506" s="2390"/>
      <c r="E506" s="2391"/>
      <c r="H506" s="2392" t="s">
        <v>174</v>
      </c>
      <c r="I506" s="2393"/>
      <c r="J506" s="2393"/>
      <c r="K506" s="2393"/>
      <c r="L506" s="2393"/>
      <c r="M506" s="2393"/>
      <c r="N506" s="2393"/>
      <c r="O506" s="2394"/>
      <c r="P506" s="427"/>
      <c r="U506" s="428"/>
      <c r="V506" s="428"/>
    </row>
    <row r="507" spans="2:22" ht="15" customHeight="1" thickTop="1" x14ac:dyDescent="0.25">
      <c r="B507" s="2419" t="s">
        <v>189</v>
      </c>
      <c r="C507" s="2386" t="s">
        <v>16</v>
      </c>
      <c r="D507" s="2386" t="s">
        <v>191</v>
      </c>
      <c r="E507" s="2383" t="s">
        <v>192</v>
      </c>
      <c r="H507" s="330" t="s">
        <v>17</v>
      </c>
      <c r="I507" s="331"/>
      <c r="J507" s="332"/>
      <c r="K507" s="332"/>
      <c r="L507" s="331"/>
      <c r="M507" s="331"/>
      <c r="N507" s="331"/>
      <c r="O507" s="333"/>
      <c r="P507" s="42"/>
      <c r="U507" s="43"/>
      <c r="V507" s="43"/>
    </row>
    <row r="508" spans="2:22" ht="36.75" customHeight="1" x14ac:dyDescent="0.25">
      <c r="B508" s="2420"/>
      <c r="C508" s="2387"/>
      <c r="D508" s="2387"/>
      <c r="E508" s="2384"/>
      <c r="H508" s="334"/>
      <c r="I508" s="335"/>
      <c r="J508" s="336"/>
      <c r="K508" s="336"/>
      <c r="L508" s="335"/>
      <c r="M508" s="337"/>
      <c r="N508" s="429" t="s">
        <v>149</v>
      </c>
      <c r="O508" s="430" t="s">
        <v>19</v>
      </c>
      <c r="P508" s="42"/>
      <c r="U508" s="43"/>
      <c r="V508" s="43"/>
    </row>
    <row r="509" spans="2:22" ht="15" customHeight="1" x14ac:dyDescent="0.25">
      <c r="B509" s="2420"/>
      <c r="C509" s="2387"/>
      <c r="D509" s="2387"/>
      <c r="E509" s="2384"/>
      <c r="H509" s="339"/>
      <c r="I509" s="340"/>
      <c r="J509" s="341"/>
      <c r="K509" s="341"/>
      <c r="L509" s="42"/>
      <c r="M509" s="43"/>
      <c r="N509" s="342"/>
      <c r="O509" s="343"/>
      <c r="P509" s="42"/>
      <c r="U509" s="43"/>
      <c r="V509" s="43"/>
    </row>
    <row r="510" spans="2:22" ht="15" customHeight="1" x14ac:dyDescent="0.25">
      <c r="B510" s="2421"/>
      <c r="C510" s="2388"/>
      <c r="D510" s="2388"/>
      <c r="E510" s="2385"/>
      <c r="H510" s="344">
        <v>6061</v>
      </c>
      <c r="I510" s="345" t="s">
        <v>20</v>
      </c>
      <c r="J510" s="346"/>
      <c r="K510" s="346"/>
      <c r="L510" s="347"/>
      <c r="M510" s="431"/>
      <c r="N510" s="432">
        <f>SUM('SITE 1:SITE 15'!O510)</f>
        <v>0</v>
      </c>
      <c r="O510" s="1"/>
      <c r="P510" s="42"/>
      <c r="U510" s="43"/>
      <c r="V510" s="43"/>
    </row>
    <row r="511" spans="2:22" ht="15" customHeight="1" thickBot="1" x14ac:dyDescent="0.3">
      <c r="B511" s="433" t="s">
        <v>21</v>
      </c>
      <c r="C511" s="434"/>
      <c r="D511" s="435"/>
      <c r="E511" s="436"/>
      <c r="H511" s="348">
        <v>6063</v>
      </c>
      <c r="I511" s="349" t="s">
        <v>22</v>
      </c>
      <c r="J511" s="350"/>
      <c r="K511" s="350"/>
      <c r="L511" s="351"/>
      <c r="M511" s="437"/>
      <c r="N511" s="432">
        <f>SUM('SITE 1:SITE 15'!O511)</f>
        <v>0</v>
      </c>
      <c r="O511" s="2"/>
      <c r="P511" s="42"/>
      <c r="U511" s="43"/>
      <c r="V511" s="43"/>
    </row>
    <row r="512" spans="2:22" ht="15" customHeight="1" x14ac:dyDescent="0.25">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2:22" ht="15" customHeight="1" x14ac:dyDescent="0.25">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2:22" ht="15" customHeight="1" thickBot="1" x14ac:dyDescent="0.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2:22" ht="15" customHeight="1" thickBot="1" x14ac:dyDescent="0.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2:22" ht="15" customHeight="1" thickBot="1" x14ac:dyDescent="0.3">
      <c r="B516" s="603"/>
      <c r="C516" s="445"/>
      <c r="D516" s="446"/>
      <c r="E516" s="604"/>
      <c r="H516" s="353" t="s">
        <v>33</v>
      </c>
      <c r="I516" s="349" t="s">
        <v>34</v>
      </c>
      <c r="J516" s="350"/>
      <c r="K516" s="350"/>
      <c r="L516" s="351"/>
      <c r="M516" s="437"/>
      <c r="N516" s="432">
        <f>SUM('SITE 1:SITE 15'!O516)</f>
        <v>0</v>
      </c>
      <c r="O516" s="2"/>
      <c r="P516" s="42"/>
      <c r="U516" s="43"/>
      <c r="V516" s="43"/>
    </row>
    <row r="517" spans="2:22" ht="15" customHeight="1" thickBot="1" x14ac:dyDescent="0.3">
      <c r="B517" s="472" t="s">
        <v>35</v>
      </c>
      <c r="C517" s="473"/>
      <c r="D517" s="474"/>
      <c r="E517" s="475"/>
      <c r="H517" s="355" t="s">
        <v>36</v>
      </c>
      <c r="I517" s="356" t="s">
        <v>37</v>
      </c>
      <c r="J517" s="357"/>
      <c r="K517" s="357"/>
      <c r="L517" s="358"/>
      <c r="M517" s="450"/>
      <c r="N517" s="432">
        <f>SUM('SITE 1:SITE 15'!O517)</f>
        <v>0</v>
      </c>
      <c r="O517" s="3"/>
      <c r="P517" s="42"/>
      <c r="U517" s="43"/>
      <c r="V517" s="43"/>
    </row>
    <row r="518" spans="2:22" ht="15" customHeight="1" x14ac:dyDescent="0.25">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2:22" ht="15" customHeight="1" x14ac:dyDescent="0.25">
      <c r="B519" s="27" t="s">
        <v>40</v>
      </c>
      <c r="C519" s="23"/>
      <c r="D519" s="24"/>
      <c r="E519" s="438">
        <f>C519*D519</f>
        <v>0</v>
      </c>
      <c r="H519" s="364"/>
      <c r="I519" s="365"/>
      <c r="J519" s="336"/>
      <c r="K519" s="336"/>
      <c r="L519" s="366"/>
      <c r="M519" s="367"/>
      <c r="N519" s="365"/>
      <c r="O519" s="454"/>
      <c r="P519" s="369"/>
      <c r="U519" s="369"/>
      <c r="V519" s="369"/>
    </row>
    <row r="520" spans="2:22" ht="15" customHeight="1" thickBot="1" x14ac:dyDescent="0.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2:22" ht="15" customHeight="1" thickBot="1" x14ac:dyDescent="0.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2:22" ht="15" customHeight="1" thickBot="1" x14ac:dyDescent="0.3">
      <c r="B522" s="603"/>
      <c r="C522" s="74"/>
      <c r="D522" s="75"/>
      <c r="E522" s="73"/>
      <c r="H522" s="348">
        <v>615</v>
      </c>
      <c r="I522" s="349" t="s">
        <v>45</v>
      </c>
      <c r="J522" s="350"/>
      <c r="K522" s="350"/>
      <c r="L522" s="351"/>
      <c r="M522" s="351"/>
      <c r="N522" s="605">
        <f>SUM('SITE 1:SITE 15'!O522)</f>
        <v>0</v>
      </c>
      <c r="O522" s="5"/>
      <c r="P522" s="45"/>
      <c r="U522" s="43"/>
      <c r="V522" s="43"/>
    </row>
    <row r="523" spans="2:22" ht="15" customHeight="1" thickBot="1" x14ac:dyDescent="0.3">
      <c r="B523" s="472" t="s">
        <v>46</v>
      </c>
      <c r="C523" s="473"/>
      <c r="D523" s="474"/>
      <c r="E523" s="475"/>
      <c r="H523" s="348">
        <v>616</v>
      </c>
      <c r="I523" s="349" t="s">
        <v>47</v>
      </c>
      <c r="J523" s="350"/>
      <c r="K523" s="350"/>
      <c r="L523" s="351"/>
      <c r="M523" s="351"/>
      <c r="N523" s="605">
        <f>SUM('SITE 1:SITE 15'!O523)</f>
        <v>0</v>
      </c>
      <c r="O523" s="5"/>
      <c r="P523" s="369"/>
      <c r="U523" s="369"/>
      <c r="V523" s="369"/>
    </row>
    <row r="524" spans="2:22" ht="15" customHeight="1" x14ac:dyDescent="0.25">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2:22" ht="15" customHeight="1" x14ac:dyDescent="0.25">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2:22" ht="15" customHeight="1" x14ac:dyDescent="0.25">
      <c r="B526" s="28" t="s">
        <v>52</v>
      </c>
      <c r="C526" s="21"/>
      <c r="D526" s="22"/>
      <c r="E526" s="438">
        <f t="shared" si="8"/>
        <v>0</v>
      </c>
      <c r="H526" s="379"/>
      <c r="I526" s="42"/>
      <c r="J526" s="341"/>
      <c r="K526" s="341"/>
      <c r="L526" s="45"/>
      <c r="M526" s="43"/>
      <c r="N526" s="367"/>
      <c r="O526" s="465"/>
      <c r="P526" s="45"/>
      <c r="U526" s="43"/>
      <c r="V526" s="43"/>
    </row>
    <row r="527" spans="2:22" ht="15" customHeight="1" x14ac:dyDescent="0.25">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2:22" ht="15" customHeight="1" x14ac:dyDescent="0.25">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2:22" ht="15" customHeight="1" x14ac:dyDescent="0.25">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2:22" ht="15" customHeight="1" x14ac:dyDescent="0.25">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2:22" ht="15" customHeight="1" x14ac:dyDescent="0.25">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2:22" ht="15" customHeight="1" x14ac:dyDescent="0.25">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2:22" ht="15" customHeight="1" x14ac:dyDescent="0.25">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2:22" ht="15" customHeight="1" x14ac:dyDescent="0.25">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2:22" ht="15" customHeight="1" x14ac:dyDescent="0.25">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2:22" ht="15" customHeight="1" x14ac:dyDescent="0.25">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2:22" ht="15" customHeight="1" x14ac:dyDescent="0.25">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2:22" ht="14.4" thickBot="1" x14ac:dyDescent="0.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2:22" ht="14.1" customHeight="1" thickBot="1" x14ac:dyDescent="0.3">
      <c r="B539" s="467" t="s">
        <v>83</v>
      </c>
      <c r="C539" s="468">
        <f>SUM(C524:C538)</f>
        <v>0</v>
      </c>
      <c r="D539" s="469" t="e">
        <f>E539/C539</f>
        <v>#DIV/0!</v>
      </c>
      <c r="E539" s="470">
        <f>SUM(E524:E538)</f>
        <v>0</v>
      </c>
      <c r="H539" s="334"/>
      <c r="I539" s="369"/>
      <c r="J539" s="341"/>
      <c r="K539" s="341"/>
      <c r="L539" s="325"/>
      <c r="M539" s="325"/>
      <c r="N539" s="335"/>
      <c r="O539" s="471"/>
    </row>
    <row r="540" spans="2:22" ht="14.1" customHeight="1" thickBot="1" x14ac:dyDescent="0.3">
      <c r="B540" s="70"/>
      <c r="C540" s="67"/>
      <c r="D540" s="68"/>
      <c r="E540" s="69"/>
      <c r="H540" s="383">
        <v>63</v>
      </c>
      <c r="I540" s="378" t="s">
        <v>84</v>
      </c>
      <c r="J540" s="361"/>
      <c r="K540" s="361"/>
      <c r="L540" s="362"/>
      <c r="M540" s="451"/>
      <c r="N540" s="452">
        <f>SUM('SITE 1:SITE 15'!O540)</f>
        <v>0</v>
      </c>
      <c r="O540" s="7"/>
    </row>
    <row r="541" spans="2:22" ht="14.1" customHeight="1" thickBot="1" x14ac:dyDescent="0.3">
      <c r="B541" s="472" t="s">
        <v>85</v>
      </c>
      <c r="C541" s="473"/>
      <c r="D541" s="474"/>
      <c r="E541" s="475"/>
      <c r="H541" s="364"/>
      <c r="I541" s="352"/>
      <c r="J541" s="341"/>
      <c r="K541" s="341"/>
      <c r="L541" s="325"/>
      <c r="M541" s="325"/>
      <c r="N541" s="365"/>
      <c r="O541" s="454"/>
    </row>
    <row r="542" spans="2:22" ht="14.1" customHeight="1" x14ac:dyDescent="0.25">
      <c r="B542" s="29" t="s">
        <v>86</v>
      </c>
      <c r="C542" s="21"/>
      <c r="D542" s="22"/>
      <c r="E542" s="438">
        <f>C542*D542</f>
        <v>0</v>
      </c>
      <c r="H542" s="370">
        <v>64111</v>
      </c>
      <c r="I542" s="381" t="s">
        <v>87</v>
      </c>
      <c r="J542" s="346"/>
      <c r="K542" s="346"/>
      <c r="L542" s="347"/>
      <c r="M542" s="431"/>
      <c r="N542" s="432">
        <f>SUM('SITE 1:SITE 15'!O542)</f>
        <v>0</v>
      </c>
      <c r="O542" s="7"/>
    </row>
    <row r="543" spans="2:22" ht="14.1" customHeight="1" x14ac:dyDescent="0.25">
      <c r="B543" s="27" t="s">
        <v>88</v>
      </c>
      <c r="C543" s="23"/>
      <c r="D543" s="24"/>
      <c r="E543" s="438">
        <f>C543*D543</f>
        <v>0</v>
      </c>
      <c r="H543" s="348">
        <v>64115</v>
      </c>
      <c r="I543" s="349" t="s">
        <v>89</v>
      </c>
      <c r="J543" s="350"/>
      <c r="K543" s="350"/>
      <c r="L543" s="351"/>
      <c r="M543" s="437"/>
      <c r="N543" s="432">
        <f>SUM('SITE 1:SITE 15'!O543)</f>
        <v>0</v>
      </c>
      <c r="O543" s="2"/>
    </row>
    <row r="544" spans="2:22" ht="14.1" customHeight="1" thickBot="1" x14ac:dyDescent="0.3">
      <c r="B544" s="27" t="s">
        <v>90</v>
      </c>
      <c r="C544" s="25"/>
      <c r="D544" s="26"/>
      <c r="E544" s="438">
        <f>C544*D544</f>
        <v>0</v>
      </c>
      <c r="H544" s="348">
        <v>645</v>
      </c>
      <c r="I544" s="349" t="s">
        <v>91</v>
      </c>
      <c r="J544" s="350"/>
      <c r="K544" s="350"/>
      <c r="L544" s="351"/>
      <c r="M544" s="437"/>
      <c r="N544" s="432">
        <f>SUM('SITE 1:SITE 15'!O544)</f>
        <v>0</v>
      </c>
      <c r="O544" s="2"/>
    </row>
    <row r="545" spans="2:15" ht="14.1" customHeight="1" thickBot="1" x14ac:dyDescent="0.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2:15" ht="14.1" customHeight="1" thickBot="1" x14ac:dyDescent="0.3">
      <c r="B546" s="70"/>
      <c r="C546" s="67"/>
      <c r="D546" s="68"/>
      <c r="E546" s="69"/>
      <c r="H546" s="359">
        <v>64</v>
      </c>
      <c r="I546" s="378" t="s">
        <v>94</v>
      </c>
      <c r="J546" s="361"/>
      <c r="K546" s="361"/>
      <c r="L546" s="362"/>
      <c r="M546" s="451"/>
      <c r="N546" s="452">
        <f>SUM('SITE 1:SITE 15'!O546)</f>
        <v>0</v>
      </c>
      <c r="O546" s="476">
        <f>E556+O545</f>
        <v>0</v>
      </c>
    </row>
    <row r="547" spans="2:15" ht="14.1" customHeight="1" thickBot="1" x14ac:dyDescent="0.3">
      <c r="B547" s="472" t="s">
        <v>95</v>
      </c>
      <c r="C547" s="473"/>
      <c r="D547" s="474"/>
      <c r="E547" s="475"/>
      <c r="H547" s="364"/>
      <c r="I547" s="352"/>
      <c r="J547" s="341"/>
      <c r="K547" s="341"/>
      <c r="L547" s="325"/>
      <c r="M547" s="325"/>
      <c r="N547" s="365"/>
      <c r="O547" s="454"/>
    </row>
    <row r="548" spans="2:15" ht="14.1" customHeight="1" x14ac:dyDescent="0.25">
      <c r="B548" s="29" t="s">
        <v>96</v>
      </c>
      <c r="C548" s="21"/>
      <c r="D548" s="22"/>
      <c r="E548" s="438">
        <f>C548*D548</f>
        <v>0</v>
      </c>
      <c r="H548" s="348">
        <v>654</v>
      </c>
      <c r="I548" s="381" t="s">
        <v>97</v>
      </c>
      <c r="J548" s="346"/>
      <c r="K548" s="346"/>
      <c r="L548" s="347"/>
      <c r="M548" s="431"/>
      <c r="N548" s="432">
        <f>SUM('SITE 1:SITE 15'!O548)</f>
        <v>0</v>
      </c>
      <c r="O548" s="2"/>
    </row>
    <row r="549" spans="2:15" ht="14.1" customHeight="1" x14ac:dyDescent="0.25">
      <c r="B549" s="27" t="s">
        <v>98</v>
      </c>
      <c r="C549" s="23"/>
      <c r="D549" s="24"/>
      <c r="E549" s="438">
        <f>C549*D549</f>
        <v>0</v>
      </c>
      <c r="H549" s="348">
        <v>655</v>
      </c>
      <c r="I549" s="384" t="s">
        <v>99</v>
      </c>
      <c r="J549" s="350"/>
      <c r="K549" s="350"/>
      <c r="L549" s="351"/>
      <c r="M549" s="437"/>
      <c r="N549" s="432">
        <f>SUM('SITE 1:SITE 15'!O549)</f>
        <v>0</v>
      </c>
      <c r="O549" s="2"/>
    </row>
    <row r="550" spans="2:15" ht="14.1" customHeight="1" x14ac:dyDescent="0.25">
      <c r="B550" s="27" t="s">
        <v>100</v>
      </c>
      <c r="C550" s="23"/>
      <c r="D550" s="24"/>
      <c r="E550" s="438">
        <f>C550*D550</f>
        <v>0</v>
      </c>
      <c r="H550" s="370">
        <v>658</v>
      </c>
      <c r="I550" s="385" t="s">
        <v>101</v>
      </c>
      <c r="J550" s="357"/>
      <c r="K550" s="357"/>
      <c r="L550" s="386"/>
      <c r="M550" s="477"/>
      <c r="N550" s="432">
        <f>SUM('SITE 1:SITE 15'!O550)</f>
        <v>0</v>
      </c>
      <c r="O550" s="3"/>
    </row>
    <row r="551" spans="2:15" ht="14.1" customHeight="1" x14ac:dyDescent="0.25">
      <c r="B551" s="27" t="s">
        <v>102</v>
      </c>
      <c r="C551" s="23"/>
      <c r="D551" s="24"/>
      <c r="E551" s="438">
        <f>C551*D551</f>
        <v>0</v>
      </c>
      <c r="H551" s="359">
        <v>65</v>
      </c>
      <c r="I551" s="378" t="s">
        <v>103</v>
      </c>
      <c r="J551" s="361"/>
      <c r="K551" s="361"/>
      <c r="L551" s="387"/>
      <c r="M551" s="478"/>
      <c r="N551" s="452">
        <f>SUM('SITE 1:SITE 15'!O551)</f>
        <v>0</v>
      </c>
      <c r="O551" s="453">
        <f>SUM(O548:O550)</f>
        <v>0</v>
      </c>
    </row>
    <row r="552" spans="2:15" ht="14.1" customHeight="1" thickBot="1" x14ac:dyDescent="0.3">
      <c r="B552" s="27" t="s">
        <v>104</v>
      </c>
      <c r="C552" s="25"/>
      <c r="D552" s="26"/>
      <c r="E552" s="438">
        <f>C552*D552</f>
        <v>0</v>
      </c>
      <c r="H552" s="334"/>
      <c r="I552" s="369"/>
      <c r="J552" s="341"/>
      <c r="K552" s="341"/>
      <c r="L552" s="352"/>
      <c r="M552" s="352"/>
      <c r="N552" s="335"/>
      <c r="O552" s="471"/>
    </row>
    <row r="553" spans="2:15" ht="14.1" customHeight="1" thickBot="1" x14ac:dyDescent="0.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2:15" ht="14.1" customHeight="1" x14ac:dyDescent="0.25">
      <c r="B554" s="70"/>
      <c r="C554" s="480"/>
      <c r="D554" s="68"/>
      <c r="E554" s="69"/>
      <c r="H554" s="334"/>
      <c r="I554" s="369"/>
      <c r="J554" s="325"/>
      <c r="K554" s="325"/>
      <c r="L554" s="352"/>
      <c r="M554" s="352"/>
      <c r="N554" s="335"/>
      <c r="O554" s="471"/>
    </row>
    <row r="555" spans="2:15" ht="14.1" customHeight="1" thickBot="1" x14ac:dyDescent="0.3">
      <c r="B555" s="70"/>
      <c r="C555" s="480"/>
      <c r="D555" s="68"/>
      <c r="E555" s="69"/>
      <c r="H555" s="383">
        <v>67</v>
      </c>
      <c r="I555" s="378" t="s">
        <v>107</v>
      </c>
      <c r="J555" s="361"/>
      <c r="K555" s="361"/>
      <c r="L555" s="361"/>
      <c r="M555" s="479"/>
      <c r="N555" s="452">
        <f>SUM('SITE 1:SITE 15'!O555)</f>
        <v>0</v>
      </c>
      <c r="O555" s="7"/>
    </row>
    <row r="556" spans="2:15" ht="14.1" customHeight="1" x14ac:dyDescent="0.25">
      <c r="B556" s="2395" t="s">
        <v>108</v>
      </c>
      <c r="C556" s="2396"/>
      <c r="D556" s="2397"/>
      <c r="E556" s="2416">
        <f>E553+E545+E539+E521+E515</f>
        <v>0</v>
      </c>
      <c r="H556" s="364"/>
      <c r="I556" s="352"/>
      <c r="J556" s="341"/>
      <c r="K556" s="341"/>
      <c r="L556" s="352"/>
      <c r="M556" s="352"/>
      <c r="N556" s="365"/>
      <c r="O556" s="454"/>
    </row>
    <row r="557" spans="2:15" ht="14.1" customHeight="1" x14ac:dyDescent="0.25">
      <c r="B557" s="2398"/>
      <c r="C557" s="2399"/>
      <c r="D557" s="2400"/>
      <c r="E557" s="2424"/>
      <c r="H557" s="370" t="s">
        <v>109</v>
      </c>
      <c r="I557" s="381" t="s">
        <v>110</v>
      </c>
      <c r="J557" s="346"/>
      <c r="K557" s="346"/>
      <c r="L557" s="388"/>
      <c r="M557" s="481"/>
      <c r="N557" s="432">
        <f>SUM('SITE 1:SITE 15'!O557)</f>
        <v>0</v>
      </c>
      <c r="O557" s="7"/>
    </row>
    <row r="558" spans="2:15" ht="14.1" customHeight="1" x14ac:dyDescent="0.25">
      <c r="B558" s="2398"/>
      <c r="C558" s="2399"/>
      <c r="D558" s="2400"/>
      <c r="E558" s="2424"/>
      <c r="H558" s="348" t="s">
        <v>111</v>
      </c>
      <c r="I558" s="349" t="s">
        <v>112</v>
      </c>
      <c r="J558" s="350"/>
      <c r="K558" s="350"/>
      <c r="L558" s="351"/>
      <c r="M558" s="437"/>
      <c r="N558" s="432">
        <f>SUM('SITE 1:SITE 15'!O558)</f>
        <v>0</v>
      </c>
      <c r="O558" s="2"/>
    </row>
    <row r="559" spans="2:15" ht="14.1" customHeight="1" thickBot="1" x14ac:dyDescent="0.3">
      <c r="B559" s="2401"/>
      <c r="C559" s="2402"/>
      <c r="D559" s="2403"/>
      <c r="E559" s="2425"/>
      <c r="H559" s="374">
        <v>6815</v>
      </c>
      <c r="I559" s="356" t="s">
        <v>113</v>
      </c>
      <c r="J559" s="357"/>
      <c r="K559" s="357"/>
      <c r="L559" s="358"/>
      <c r="M559" s="450"/>
      <c r="N559" s="432">
        <f>SUM('SITE 1:SITE 15'!O559)</f>
        <v>0</v>
      </c>
      <c r="O559" s="3"/>
    </row>
    <row r="560" spans="2:15" ht="14.1" customHeight="1" thickBot="1" x14ac:dyDescent="0.3">
      <c r="B560" s="482"/>
      <c r="C560" s="483"/>
      <c r="D560" s="483"/>
      <c r="E560" s="484"/>
      <c r="H560" s="359">
        <v>68</v>
      </c>
      <c r="I560" s="378" t="s">
        <v>114</v>
      </c>
      <c r="J560" s="361"/>
      <c r="K560" s="361"/>
      <c r="L560" s="389"/>
      <c r="M560" s="485"/>
      <c r="N560" s="452">
        <f>SUM('SITE 1:SITE 15'!O560)</f>
        <v>0</v>
      </c>
      <c r="O560" s="453">
        <f>SUM(O557:O559)</f>
        <v>0</v>
      </c>
    </row>
    <row r="561" spans="2:15" ht="14.1" customHeight="1" thickTop="1" x14ac:dyDescent="0.25">
      <c r="B561" s="486"/>
      <c r="C561" s="487"/>
      <c r="D561" s="488"/>
      <c r="E561" s="489"/>
      <c r="H561" s="364"/>
      <c r="I561" s="352"/>
      <c r="J561" s="341"/>
      <c r="K561" s="341"/>
      <c r="L561" s="352"/>
      <c r="M561" s="352"/>
      <c r="N561" s="365"/>
      <c r="O561" s="454"/>
    </row>
    <row r="562" spans="2:15" ht="14.1" customHeight="1" x14ac:dyDescent="0.25">
      <c r="B562" s="490"/>
      <c r="C562" s="490"/>
      <c r="D562" s="490"/>
      <c r="E562" s="491"/>
      <c r="H562" s="390">
        <v>86</v>
      </c>
      <c r="I562" s="378" t="s">
        <v>115</v>
      </c>
      <c r="J562" s="361"/>
      <c r="K562" s="361"/>
      <c r="L562" s="361"/>
      <c r="M562" s="479"/>
      <c r="N562" s="363">
        <f>SUM('SITE 1:SITE 15'!O562)</f>
        <v>0</v>
      </c>
      <c r="O562" s="11"/>
    </row>
    <row r="563" spans="2:15" ht="15.75" customHeight="1" thickBot="1" x14ac:dyDescent="0.3">
      <c r="B563" s="490"/>
      <c r="C563" s="490"/>
      <c r="D563" s="490"/>
      <c r="E563" s="491"/>
      <c r="H563" s="391"/>
      <c r="I563" s="45"/>
      <c r="J563" s="45"/>
      <c r="K563" s="45"/>
      <c r="L563" s="352"/>
      <c r="M563" s="352"/>
      <c r="N563" s="43"/>
      <c r="O563" s="380"/>
    </row>
    <row r="564" spans="2:15" ht="17.100000000000001" customHeight="1" x14ac:dyDescent="0.25">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2:15" ht="17.100000000000001" customHeight="1" thickBot="1" x14ac:dyDescent="0.3">
      <c r="B565" s="2345"/>
      <c r="C565" s="2346"/>
      <c r="D565" s="2346"/>
      <c r="E565" s="2346"/>
      <c r="F565" s="2347"/>
      <c r="H565" s="364" t="s">
        <v>117</v>
      </c>
      <c r="I565" s="365"/>
      <c r="J565" s="367"/>
      <c r="K565" s="367"/>
      <c r="L565" s="365"/>
      <c r="M565" s="365"/>
      <c r="N565" s="496">
        <f>SUM('SITE 1:SITE 15'!O565)</f>
        <v>0</v>
      </c>
      <c r="O565" s="397">
        <f>IF(O564&lt;O607,O607-O564,0)</f>
        <v>0</v>
      </c>
    </row>
    <row r="566" spans="2:15" ht="17.100000000000001" customHeight="1" thickBot="1" x14ac:dyDescent="0.3">
      <c r="B566" s="502" t="s">
        <v>179</v>
      </c>
      <c r="C566" s="610"/>
      <c r="D566" s="610"/>
      <c r="E566" s="610"/>
      <c r="F566" s="611"/>
      <c r="H566" s="398" t="s">
        <v>118</v>
      </c>
      <c r="I566" s="399"/>
      <c r="J566" s="400"/>
      <c r="K566" s="400"/>
      <c r="L566" s="401"/>
      <c r="M566" s="401"/>
      <c r="N566" s="499">
        <f>SUM('SITE 1:SITE 15'!O566)</f>
        <v>0</v>
      </c>
      <c r="O566" s="403">
        <f>SUM(O564+O565)</f>
        <v>0</v>
      </c>
    </row>
    <row r="567" spans="2:15" ht="18" thickBot="1" x14ac:dyDescent="0.3">
      <c r="B567" s="506"/>
      <c r="C567" s="612"/>
      <c r="D567" s="612"/>
      <c r="E567" s="612"/>
      <c r="F567" s="613"/>
    </row>
    <row r="568" spans="2:15" ht="15" customHeight="1" x14ac:dyDescent="0.25">
      <c r="B568" s="2336" t="s">
        <v>381</v>
      </c>
      <c r="C568" s="2337"/>
      <c r="D568" s="2337"/>
      <c r="E568" s="2337"/>
      <c r="F568" s="2338"/>
      <c r="H568" s="404" t="s">
        <v>119</v>
      </c>
      <c r="I568" s="405"/>
      <c r="J568" s="406"/>
      <c r="K568" s="406"/>
      <c r="L568" s="405"/>
      <c r="M568" s="405"/>
      <c r="N568" s="331"/>
      <c r="O568" s="333"/>
    </row>
    <row r="569" spans="2:15" ht="27.6" x14ac:dyDescent="0.25">
      <c r="B569" s="2336"/>
      <c r="C569" s="2337"/>
      <c r="D569" s="2337"/>
      <c r="E569" s="2337"/>
      <c r="F569" s="2338"/>
      <c r="H569" s="334"/>
      <c r="I569" s="335"/>
      <c r="J569" s="336"/>
      <c r="K569" s="336"/>
      <c r="L569" s="335"/>
      <c r="M569" s="337"/>
      <c r="N569" s="429" t="str">
        <f>N508</f>
        <v>Global CAL 6/11 ans</v>
      </c>
      <c r="O569" s="501" t="s">
        <v>19</v>
      </c>
    </row>
    <row r="570" spans="2:15" ht="15" customHeight="1" x14ac:dyDescent="0.25">
      <c r="B570" s="2336" t="s">
        <v>207</v>
      </c>
      <c r="C570" s="2337"/>
      <c r="D570" s="2337"/>
      <c r="E570" s="2337"/>
      <c r="F570" s="2338"/>
      <c r="H570" s="409"/>
      <c r="I570" s="410"/>
      <c r="J570" s="336"/>
      <c r="K570" s="336"/>
      <c r="L570" s="411"/>
      <c r="M570" s="505"/>
      <c r="N570" s="45"/>
      <c r="O570" s="412"/>
    </row>
    <row r="571" spans="2:15" ht="14.25" customHeight="1" x14ac:dyDescent="0.25">
      <c r="B571" s="2336"/>
      <c r="C571" s="2337"/>
      <c r="D571" s="2337"/>
      <c r="E571" s="2337"/>
      <c r="F571" s="2338"/>
      <c r="H571" s="413">
        <v>70623</v>
      </c>
      <c r="I571" s="381" t="s">
        <v>1022</v>
      </c>
      <c r="J571" s="346"/>
      <c r="K571" s="346"/>
      <c r="L571" s="347"/>
      <c r="M571" s="431"/>
      <c r="N571" s="432">
        <f>SUM('SITE 1:SITE 15'!O571)</f>
        <v>0</v>
      </c>
      <c r="O571" s="509">
        <f>G499+G498</f>
        <v>0</v>
      </c>
    </row>
    <row r="572" spans="2:15" ht="16.5" customHeight="1" x14ac:dyDescent="0.25">
      <c r="B572" s="2336"/>
      <c r="C572" s="2337"/>
      <c r="D572" s="2337"/>
      <c r="E572" s="2337"/>
      <c r="F572" s="2338"/>
      <c r="H572" s="413">
        <v>70624</v>
      </c>
      <c r="I572" s="349" t="s">
        <v>1019</v>
      </c>
      <c r="J572" s="350"/>
      <c r="K572" s="350"/>
      <c r="L572" s="351"/>
      <c r="M572" s="437"/>
      <c r="N572" s="432">
        <f>SUM('SITE 1:SITE 15'!O572)</f>
        <v>0</v>
      </c>
      <c r="O572" s="9"/>
    </row>
    <row r="573" spans="2:15" ht="14.25" customHeight="1" x14ac:dyDescent="0.25">
      <c r="B573" s="2336"/>
      <c r="C573" s="2337"/>
      <c r="D573" s="2337"/>
      <c r="E573" s="2337"/>
      <c r="F573" s="2338"/>
      <c r="H573" s="413">
        <v>70625</v>
      </c>
      <c r="I573" s="349" t="s">
        <v>1020</v>
      </c>
      <c r="J573" s="350"/>
      <c r="K573" s="350"/>
      <c r="L573" s="351"/>
      <c r="M573" s="437"/>
      <c r="N573" s="432">
        <f>SUM('SITE 1:SITE 15'!O573)</f>
        <v>0</v>
      </c>
      <c r="O573" s="509">
        <f>E502</f>
        <v>0</v>
      </c>
    </row>
    <row r="574" spans="2:15" s="1940" customFormat="1" ht="14.25" customHeight="1" x14ac:dyDescent="0.25">
      <c r="B574" s="2336"/>
      <c r="C574" s="2337"/>
      <c r="D574" s="2337"/>
      <c r="E574" s="2337"/>
      <c r="F574" s="2338"/>
      <c r="H574" s="413">
        <v>70626</v>
      </c>
      <c r="I574" s="349" t="s">
        <v>1021</v>
      </c>
      <c r="J574" s="350"/>
      <c r="K574" s="350"/>
      <c r="L574" s="351"/>
      <c r="M574" s="437"/>
      <c r="N574" s="432">
        <f>SUM('SITE 1:SITE 15'!O574)</f>
        <v>0</v>
      </c>
      <c r="O574" s="2"/>
    </row>
    <row r="575" spans="2:15" ht="14.25" customHeight="1" x14ac:dyDescent="0.25">
      <c r="B575" s="2336"/>
      <c r="C575" s="2337"/>
      <c r="D575" s="2337"/>
      <c r="E575" s="2337"/>
      <c r="F575" s="2338"/>
      <c r="H575" s="348">
        <v>70641</v>
      </c>
      <c r="I575" s="349" t="s">
        <v>123</v>
      </c>
      <c r="J575" s="350"/>
      <c r="K575" s="350"/>
      <c r="L575" s="351"/>
      <c r="M575" s="437"/>
      <c r="N575" s="432">
        <f>SUM('SITE 1:SITE 15'!O575)</f>
        <v>0</v>
      </c>
      <c r="O575" s="2"/>
    </row>
    <row r="576" spans="2:15" ht="15" customHeight="1" x14ac:dyDescent="0.25">
      <c r="B576" s="2336" t="s">
        <v>385</v>
      </c>
      <c r="C576" s="2337"/>
      <c r="D576" s="2337"/>
      <c r="E576" s="2337"/>
      <c r="F576" s="2338"/>
      <c r="H576" s="370">
        <v>706421</v>
      </c>
      <c r="I576" s="349" t="s">
        <v>124</v>
      </c>
      <c r="J576" s="350"/>
      <c r="K576" s="350"/>
      <c r="L576" s="351"/>
      <c r="M576" s="437"/>
      <c r="N576" s="432">
        <f>SUM('SITE 1:SITE 15'!O576)</f>
        <v>0</v>
      </c>
      <c r="O576" s="9"/>
    </row>
    <row r="577" spans="2:15" ht="14.25" customHeight="1" x14ac:dyDescent="0.25">
      <c r="B577" s="2336"/>
      <c r="C577" s="2337"/>
      <c r="D577" s="2337"/>
      <c r="E577" s="2337"/>
      <c r="F577" s="2338"/>
      <c r="H577" s="370">
        <v>708</v>
      </c>
      <c r="I577" s="356" t="s">
        <v>125</v>
      </c>
      <c r="J577" s="357"/>
      <c r="K577" s="357"/>
      <c r="L577" s="358"/>
      <c r="M577" s="450"/>
      <c r="N577" s="432">
        <f>SUM('SITE 1:SITE 15'!O577)</f>
        <v>0</v>
      </c>
      <c r="O577" s="7"/>
    </row>
    <row r="578" spans="2:15" ht="16.5" customHeight="1" x14ac:dyDescent="0.25">
      <c r="B578" s="2336"/>
      <c r="C578" s="2337"/>
      <c r="D578" s="2337"/>
      <c r="E578" s="2337"/>
      <c r="F578" s="2338"/>
      <c r="H578" s="359">
        <v>70</v>
      </c>
      <c r="I578" s="378" t="s">
        <v>126</v>
      </c>
      <c r="J578" s="361"/>
      <c r="K578" s="361"/>
      <c r="L578" s="389"/>
      <c r="M578" s="485"/>
      <c r="N578" s="452">
        <f>SUM('SITE 1:SITE 15'!O578)</f>
        <v>0</v>
      </c>
      <c r="O578" s="453">
        <f>SUM(O571:O577)</f>
        <v>0</v>
      </c>
    </row>
    <row r="579" spans="2:15" ht="16.5" customHeight="1" x14ac:dyDescent="0.25">
      <c r="B579" s="2336"/>
      <c r="C579" s="2337"/>
      <c r="D579" s="2337"/>
      <c r="E579" s="2337"/>
      <c r="F579" s="2338"/>
      <c r="H579" s="364"/>
      <c r="I579" s="352"/>
      <c r="J579" s="341"/>
      <c r="K579" s="341"/>
      <c r="L579" s="369"/>
      <c r="M579" s="369"/>
      <c r="N579" s="365"/>
      <c r="O579" s="454"/>
    </row>
    <row r="580" spans="2:15" ht="16.05" customHeight="1" x14ac:dyDescent="0.25">
      <c r="B580" s="510"/>
      <c r="C580" s="511"/>
      <c r="D580" s="511"/>
      <c r="E580" s="511"/>
      <c r="F580" s="512"/>
      <c r="H580" s="370">
        <v>741</v>
      </c>
      <c r="I580" s="381" t="s">
        <v>127</v>
      </c>
      <c r="J580" s="346"/>
      <c r="K580" s="346"/>
      <c r="L580" s="414"/>
      <c r="M580" s="513"/>
      <c r="N580" s="432">
        <f>SUM('SITE 1:SITE 15'!O580)</f>
        <v>0</v>
      </c>
      <c r="O580" s="7"/>
    </row>
    <row r="581" spans="2:15" ht="16.05" customHeight="1" x14ac:dyDescent="0.25">
      <c r="B581" s="2336" t="s">
        <v>208</v>
      </c>
      <c r="C581" s="2337"/>
      <c r="D581" s="2337"/>
      <c r="E581" s="2337"/>
      <c r="F581" s="2338"/>
      <c r="H581" s="348">
        <v>742</v>
      </c>
      <c r="I581" s="349" t="s">
        <v>128</v>
      </c>
      <c r="J581" s="350"/>
      <c r="K581" s="350"/>
      <c r="L581" s="415"/>
      <c r="M581" s="514"/>
      <c r="N581" s="432">
        <f>SUM('SITE 1:SITE 15'!O581)</f>
        <v>0</v>
      </c>
      <c r="O581" s="2"/>
    </row>
    <row r="582" spans="2:15" ht="16.05" customHeight="1" x14ac:dyDescent="0.25">
      <c r="B582" s="2336"/>
      <c r="C582" s="2337"/>
      <c r="D582" s="2337"/>
      <c r="E582" s="2337"/>
      <c r="F582" s="2338"/>
      <c r="H582" s="370">
        <v>743</v>
      </c>
      <c r="I582" s="349" t="s">
        <v>129</v>
      </c>
      <c r="J582" s="350"/>
      <c r="K582" s="350"/>
      <c r="L582" s="351"/>
      <c r="M582" s="437"/>
      <c r="N582" s="432">
        <f>SUM('SITE 1:SITE 15'!O582)</f>
        <v>0</v>
      </c>
      <c r="O582" s="7"/>
    </row>
    <row r="583" spans="2:15" ht="16.05" customHeight="1" x14ac:dyDescent="0.25">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2:15" ht="14.25" customHeight="1" x14ac:dyDescent="0.25">
      <c r="B584" s="614" t="s">
        <v>512</v>
      </c>
      <c r="C584" s="615"/>
      <c r="D584" s="615"/>
      <c r="E584" s="615"/>
      <c r="F584" s="616"/>
      <c r="H584" s="416">
        <v>7442</v>
      </c>
      <c r="I584" s="349" t="s">
        <v>131</v>
      </c>
      <c r="J584" s="350"/>
      <c r="K584" s="350"/>
      <c r="L584" s="351"/>
      <c r="M584" s="437"/>
      <c r="N584" s="2369">
        <f>SUM('SITE 1:SITE 15'!O584)</f>
        <v>0</v>
      </c>
      <c r="O584" s="2427"/>
    </row>
    <row r="585" spans="2:15" ht="14.25" customHeight="1" x14ac:dyDescent="0.25">
      <c r="B585" s="614"/>
      <c r="C585" s="615"/>
      <c r="D585" s="615"/>
      <c r="E585" s="615"/>
      <c r="F585" s="616"/>
      <c r="H585" s="416">
        <v>7443</v>
      </c>
      <c r="I585" s="349" t="s">
        <v>132</v>
      </c>
      <c r="J585" s="350"/>
      <c r="K585" s="350"/>
      <c r="L585" s="351"/>
      <c r="M585" s="437"/>
      <c r="N585" s="432">
        <f>SUM('SITE 1:SITE 15'!O585)</f>
        <v>0</v>
      </c>
      <c r="O585" s="10"/>
    </row>
    <row r="586" spans="2:15" ht="19.5" customHeight="1" x14ac:dyDescent="0.25">
      <c r="B586" s="2380" t="s">
        <v>560</v>
      </c>
      <c r="C586" s="2381"/>
      <c r="D586" s="2381"/>
      <c r="E586" s="2381"/>
      <c r="F586" s="2382"/>
      <c r="H586" s="416">
        <v>7451</v>
      </c>
      <c r="I586" s="349" t="s">
        <v>133</v>
      </c>
      <c r="J586" s="350"/>
      <c r="K586" s="350"/>
      <c r="L586" s="351"/>
      <c r="M586" s="437"/>
      <c r="N586" s="432">
        <f>SUM('SITE 1:SITE 15'!O586)</f>
        <v>0</v>
      </c>
      <c r="O586" s="10"/>
    </row>
    <row r="587" spans="2:15" ht="15" customHeight="1" x14ac:dyDescent="0.25">
      <c r="B587" s="2380"/>
      <c r="C587" s="2381"/>
      <c r="D587" s="2381"/>
      <c r="E587" s="2381"/>
      <c r="F587" s="2382"/>
      <c r="H587" s="416">
        <v>746</v>
      </c>
      <c r="I587" s="349" t="s">
        <v>134</v>
      </c>
      <c r="J587" s="350"/>
      <c r="K587" s="350"/>
      <c r="L587" s="351"/>
      <c r="M587" s="437"/>
      <c r="N587" s="432">
        <f>SUM('SITE 1:SITE 15'!O587)</f>
        <v>0</v>
      </c>
      <c r="O587" s="10"/>
    </row>
    <row r="588" spans="2:15" ht="14.25" customHeight="1" x14ac:dyDescent="0.25">
      <c r="B588" s="2380" t="s">
        <v>561</v>
      </c>
      <c r="C588" s="2381"/>
      <c r="D588" s="2381"/>
      <c r="E588" s="2381"/>
      <c r="F588" s="2382"/>
      <c r="H588" s="416">
        <v>747</v>
      </c>
      <c r="I588" s="349" t="s">
        <v>135</v>
      </c>
      <c r="J588" s="350"/>
      <c r="K588" s="350"/>
      <c r="L588" s="351"/>
      <c r="M588" s="437"/>
      <c r="N588" s="432">
        <f>SUM('SITE 1:SITE 15'!O588)</f>
        <v>0</v>
      </c>
      <c r="O588" s="10"/>
    </row>
    <row r="589" spans="2:15" ht="16.5" customHeight="1" x14ac:dyDescent="0.25">
      <c r="B589" s="2380"/>
      <c r="C589" s="2381"/>
      <c r="D589" s="2381"/>
      <c r="E589" s="2381"/>
      <c r="F589" s="2382"/>
      <c r="H589" s="374">
        <v>748</v>
      </c>
      <c r="I589" s="349" t="s">
        <v>168</v>
      </c>
      <c r="J589" s="357"/>
      <c r="K589" s="357"/>
      <c r="L589" s="417"/>
      <c r="M589" s="523"/>
      <c r="N589" s="432">
        <f>SUM('SITE 1:SITE 15'!O589)</f>
        <v>0</v>
      </c>
      <c r="O589" s="3"/>
    </row>
    <row r="590" spans="2:15" ht="15" customHeight="1" x14ac:dyDescent="0.25">
      <c r="B590" s="2333" t="s">
        <v>563</v>
      </c>
      <c r="C590" s="2476"/>
      <c r="D590" s="2476"/>
      <c r="E590" s="2476"/>
      <c r="F590" s="2477"/>
      <c r="H590" s="359">
        <v>74</v>
      </c>
      <c r="I590" s="378" t="s">
        <v>136</v>
      </c>
      <c r="J590" s="361"/>
      <c r="K590" s="361"/>
      <c r="L590" s="362"/>
      <c r="M590" s="451"/>
      <c r="N590" s="452">
        <f>SUM('SITE 1:SITE 15'!O590)</f>
        <v>0</v>
      </c>
      <c r="O590" s="453">
        <f>SUM(O580:O589)</f>
        <v>0</v>
      </c>
    </row>
    <row r="591" spans="2:15" ht="15" customHeight="1" x14ac:dyDescent="0.25">
      <c r="B591" s="2478"/>
      <c r="C591" s="2476"/>
      <c r="D591" s="2476"/>
      <c r="E591" s="2476"/>
      <c r="F591" s="2477"/>
      <c r="H591" s="364"/>
      <c r="I591" s="352"/>
      <c r="J591" s="341"/>
      <c r="K591" s="341"/>
      <c r="L591" s="325"/>
      <c r="M591" s="325"/>
      <c r="N591" s="365"/>
      <c r="O591" s="454"/>
    </row>
    <row r="592" spans="2:15" ht="14.25" customHeight="1" x14ac:dyDescent="0.25">
      <c r="B592" s="617"/>
      <c r="C592" s="618"/>
      <c r="D592" s="618"/>
      <c r="E592" s="618"/>
      <c r="F592" s="619"/>
      <c r="H592" s="370">
        <v>751</v>
      </c>
      <c r="I592" s="381" t="s">
        <v>137</v>
      </c>
      <c r="J592" s="346"/>
      <c r="K592" s="346"/>
      <c r="L592" s="347"/>
      <c r="M592" s="431"/>
      <c r="N592" s="432">
        <f>SUM('SITE 1:SITE 15'!O592)</f>
        <v>0</v>
      </c>
      <c r="O592" s="7"/>
    </row>
    <row r="593" spans="2:15" ht="16.5" customHeight="1" x14ac:dyDescent="0.25">
      <c r="B593" s="614" t="s">
        <v>270</v>
      </c>
      <c r="C593" s="615"/>
      <c r="D593" s="615"/>
      <c r="E593" s="615"/>
      <c r="F593" s="616"/>
      <c r="H593" s="348">
        <v>752</v>
      </c>
      <c r="I593" s="349" t="s">
        <v>138</v>
      </c>
      <c r="J593" s="350"/>
      <c r="K593" s="350"/>
      <c r="L593" s="351"/>
      <c r="M593" s="437"/>
      <c r="N593" s="432">
        <f>SUM('SITE 1:SITE 15'!O593)</f>
        <v>0</v>
      </c>
      <c r="O593" s="2"/>
    </row>
    <row r="594" spans="2:15" ht="15" customHeight="1" x14ac:dyDescent="0.25">
      <c r="B594" s="620"/>
      <c r="C594" s="325"/>
      <c r="D594" s="325"/>
      <c r="E594" s="325"/>
      <c r="F594" s="621"/>
      <c r="H594" s="348">
        <v>757</v>
      </c>
      <c r="I594" s="356" t="s">
        <v>139</v>
      </c>
      <c r="J594" s="357"/>
      <c r="K594" s="357"/>
      <c r="L594" s="358"/>
      <c r="M594" s="450"/>
      <c r="N594" s="432">
        <f>SUM('SITE 1:SITE 15'!O594)</f>
        <v>0</v>
      </c>
      <c r="O594" s="2"/>
    </row>
    <row r="595" spans="2:15" ht="16.5" customHeight="1" x14ac:dyDescent="0.25">
      <c r="B595" s="626" t="s">
        <v>449</v>
      </c>
      <c r="C595" s="623"/>
      <c r="D595" s="623"/>
      <c r="E595" s="623"/>
      <c r="F595" s="624"/>
      <c r="H595" s="359">
        <v>75</v>
      </c>
      <c r="I595" s="378" t="s">
        <v>140</v>
      </c>
      <c r="J595" s="361"/>
      <c r="K595" s="361"/>
      <c r="L595" s="389"/>
      <c r="M595" s="485"/>
      <c r="N595" s="452">
        <f>SUM('SITE 1:SITE 15'!O595)</f>
        <v>0</v>
      </c>
      <c r="O595" s="453">
        <f>SUM(O592:O594)</f>
        <v>0</v>
      </c>
    </row>
    <row r="596" spans="2:15" ht="15" customHeight="1" x14ac:dyDescent="0.25">
      <c r="B596" s="627" t="s">
        <v>194</v>
      </c>
      <c r="C596" s="623"/>
      <c r="D596" s="623"/>
      <c r="E596" s="623"/>
      <c r="F596" s="624"/>
      <c r="H596" s="334"/>
      <c r="I596" s="369"/>
      <c r="J596" s="341"/>
      <c r="K596" s="341"/>
      <c r="L596" s="352"/>
      <c r="M596" s="352"/>
      <c r="N596" s="335"/>
      <c r="O596" s="471"/>
    </row>
    <row r="597" spans="2:15" ht="15" customHeight="1" x14ac:dyDescent="0.25">
      <c r="B597" s="627" t="s">
        <v>477</v>
      </c>
      <c r="C597" s="623"/>
      <c r="D597" s="623"/>
      <c r="E597" s="623"/>
      <c r="F597" s="624"/>
      <c r="H597" s="383">
        <v>76</v>
      </c>
      <c r="I597" s="378" t="s">
        <v>141</v>
      </c>
      <c r="J597" s="361"/>
      <c r="K597" s="361"/>
      <c r="L597" s="361"/>
      <c r="M597" s="479"/>
      <c r="N597" s="452">
        <f>SUM('SITE 1:SITE 15'!O597)</f>
        <v>0</v>
      </c>
      <c r="O597" s="7"/>
    </row>
    <row r="598" spans="2:15" ht="13.5" customHeight="1" x14ac:dyDescent="0.25">
      <c r="B598" s="627" t="s">
        <v>478</v>
      </c>
      <c r="C598" s="623"/>
      <c r="D598" s="325"/>
      <c r="E598" s="325"/>
      <c r="F598" s="621"/>
      <c r="H598" s="334"/>
      <c r="I598" s="369"/>
      <c r="J598" s="341"/>
      <c r="K598" s="341"/>
      <c r="L598" s="352"/>
      <c r="M598" s="352"/>
      <c r="N598" s="335"/>
      <c r="O598" s="471"/>
    </row>
    <row r="599" spans="2:15" ht="15" customHeight="1" x14ac:dyDescent="0.25">
      <c r="B599" s="627" t="s">
        <v>216</v>
      </c>
      <c r="C599" s="623"/>
      <c r="D599" s="615"/>
      <c r="E599" s="615"/>
      <c r="F599" s="616"/>
      <c r="H599" s="383">
        <v>77</v>
      </c>
      <c r="I599" s="378" t="s">
        <v>383</v>
      </c>
      <c r="J599" s="361"/>
      <c r="K599" s="361"/>
      <c r="L599" s="361"/>
      <c r="M599" s="479"/>
      <c r="N599" s="452">
        <f>SUM('SITE 1:SITE 15'!O599)</f>
        <v>0</v>
      </c>
      <c r="O599" s="7"/>
    </row>
    <row r="600" spans="2:15" ht="16.5" customHeight="1" x14ac:dyDescent="0.25">
      <c r="B600" s="627"/>
      <c r="C600" s="623"/>
      <c r="D600" s="623"/>
      <c r="E600" s="623"/>
      <c r="F600" s="624"/>
      <c r="H600" s="334"/>
      <c r="I600" s="369"/>
      <c r="J600" s="341"/>
      <c r="K600" s="341"/>
      <c r="L600" s="352"/>
      <c r="M600" s="352"/>
      <c r="N600" s="335"/>
      <c r="O600" s="471"/>
    </row>
    <row r="601" spans="2:15" ht="16.5" customHeight="1" x14ac:dyDescent="0.25">
      <c r="B601" s="627"/>
      <c r="C601" s="623"/>
      <c r="D601" s="623"/>
      <c r="E601" s="623"/>
      <c r="F601" s="624"/>
      <c r="H601" s="383">
        <v>78</v>
      </c>
      <c r="I601" s="378" t="s">
        <v>143</v>
      </c>
      <c r="J601" s="361"/>
      <c r="K601" s="361"/>
      <c r="L601" s="361"/>
      <c r="M601" s="479"/>
      <c r="N601" s="452">
        <f>SUM('SITE 1:SITE 15'!O601)</f>
        <v>0</v>
      </c>
      <c r="O601" s="7"/>
    </row>
    <row r="602" spans="2:15" ht="14.1" customHeight="1" x14ac:dyDescent="0.25">
      <c r="B602" s="627"/>
      <c r="C602" s="623"/>
      <c r="D602" s="623"/>
      <c r="E602" s="623"/>
      <c r="F602" s="624"/>
      <c r="H602" s="334"/>
      <c r="I602" s="369"/>
      <c r="J602" s="341"/>
      <c r="K602" s="341"/>
      <c r="L602" s="352"/>
      <c r="M602" s="352"/>
      <c r="N602" s="335"/>
      <c r="O602" s="471"/>
    </row>
    <row r="603" spans="2:15" ht="15" customHeight="1" x14ac:dyDescent="0.25">
      <c r="B603" s="625"/>
      <c r="C603" s="325"/>
      <c r="D603" s="325"/>
      <c r="E603" s="325"/>
      <c r="F603" s="621"/>
      <c r="H603" s="383">
        <v>79</v>
      </c>
      <c r="I603" s="378" t="s">
        <v>384</v>
      </c>
      <c r="J603" s="361"/>
      <c r="K603" s="361"/>
      <c r="L603" s="361"/>
      <c r="M603" s="479"/>
      <c r="N603" s="452">
        <f>SUM('SITE 1:SITE 15'!O603)</f>
        <v>0</v>
      </c>
      <c r="O603" s="7"/>
    </row>
    <row r="604" spans="2:15" ht="16.5" customHeight="1" x14ac:dyDescent="0.25">
      <c r="B604" s="626"/>
      <c r="C604" s="325"/>
      <c r="D604" s="325"/>
      <c r="E604" s="325"/>
      <c r="F604" s="621"/>
      <c r="H604" s="364"/>
      <c r="I604" s="352"/>
      <c r="J604" s="341"/>
      <c r="K604" s="341"/>
      <c r="L604" s="352"/>
      <c r="M604" s="352"/>
      <c r="N604" s="365"/>
      <c r="O604" s="454"/>
    </row>
    <row r="605" spans="2:15" ht="15" customHeight="1" x14ac:dyDescent="0.25">
      <c r="B605" s="627"/>
      <c r="C605" s="623"/>
      <c r="D605" s="623"/>
      <c r="E605" s="623"/>
      <c r="F605" s="624"/>
      <c r="H605" s="390">
        <v>87</v>
      </c>
      <c r="I605" s="378" t="s">
        <v>145</v>
      </c>
      <c r="J605" s="361"/>
      <c r="K605" s="361"/>
      <c r="L605" s="361"/>
      <c r="M605" s="479"/>
      <c r="N605" s="363">
        <f>SUM('SITE 1:SITE 15'!O605)</f>
        <v>0</v>
      </c>
      <c r="O605" s="11"/>
    </row>
    <row r="606" spans="2:15" ht="17.25" customHeight="1" thickBot="1" x14ac:dyDescent="0.3">
      <c r="B606" s="627"/>
      <c r="C606" s="325"/>
      <c r="D606" s="325"/>
      <c r="E606" s="325"/>
      <c r="F606" s="621"/>
      <c r="H606" s="391"/>
      <c r="I606" s="45"/>
      <c r="J606" s="341"/>
      <c r="K606" s="341"/>
      <c r="L606" s="352"/>
      <c r="M606" s="352"/>
      <c r="N606" s="45"/>
      <c r="O606" s="412"/>
    </row>
    <row r="607" spans="2:15" ht="16.5" customHeight="1" thickBot="1" x14ac:dyDescent="0.3">
      <c r="B607" s="628"/>
      <c r="C607" s="629"/>
      <c r="D607" s="629"/>
      <c r="E607" s="629"/>
      <c r="F607" s="630"/>
      <c r="H607" s="392" t="s">
        <v>146</v>
      </c>
      <c r="I607" s="393"/>
      <c r="J607" s="418"/>
      <c r="K607" s="418"/>
      <c r="L607" s="393"/>
      <c r="M607" s="530"/>
      <c r="N607" s="492">
        <f>SUM('SITE 1:SITE 15'!O607)</f>
        <v>0</v>
      </c>
      <c r="O607" s="531">
        <f>O603+O601+O599+O597+O595+O590+O578+O605</f>
        <v>0</v>
      </c>
    </row>
    <row r="608" spans="2:15" ht="15" customHeight="1" x14ac:dyDescent="0.25">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B609" s="631"/>
      <c r="C609" s="623"/>
      <c r="D609" s="623"/>
      <c r="E609" s="623"/>
      <c r="F609" s="623"/>
      <c r="H609" s="398" t="s">
        <v>118</v>
      </c>
      <c r="I609" s="399"/>
      <c r="J609" s="421"/>
      <c r="K609" s="421"/>
      <c r="L609" s="401"/>
      <c r="M609" s="533"/>
      <c r="N609" s="499">
        <f>SUM('SITE 1:SITE 15'!O609)</f>
        <v>0</v>
      </c>
      <c r="O609" s="534">
        <f>O608+O607</f>
        <v>0</v>
      </c>
    </row>
    <row r="611" spans="1:22" ht="13.8" thickBot="1" x14ac:dyDescent="0.3"/>
    <row r="612" spans="1:22" s="324" customFormat="1" ht="33.75" customHeight="1" thickBot="1" x14ac:dyDescent="0.3">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row r="614" spans="1:22" ht="30.75" customHeight="1" thickBot="1" x14ac:dyDescent="0.3">
      <c r="A614" s="1564"/>
      <c r="B614" s="2325" t="s">
        <v>150</v>
      </c>
      <c r="C614" s="2326"/>
      <c r="D614" s="2326"/>
      <c r="E614" s="2326"/>
      <c r="F614" s="2326"/>
      <c r="G614" s="2326"/>
      <c r="H614" s="2325" t="str">
        <f>H6</f>
        <v>SITE 1</v>
      </c>
      <c r="I614" s="2326"/>
      <c r="J614" s="2326"/>
      <c r="K614" s="2326"/>
      <c r="L614" s="2326"/>
      <c r="M614" s="2326"/>
      <c r="N614" s="2326"/>
      <c r="O614" s="2327"/>
    </row>
    <row r="616" spans="1:22" ht="15.6" thickBot="1" x14ac:dyDescent="0.3">
      <c r="B616" s="543"/>
      <c r="C616" s="543"/>
      <c r="D616" s="543"/>
      <c r="E616" s="544"/>
    </row>
    <row r="617" spans="1:22" ht="35.1" customHeight="1" thickBot="1" x14ac:dyDescent="0.35">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B624" s="600"/>
      <c r="C624" s="601"/>
      <c r="D624" s="599"/>
      <c r="E624" s="599"/>
      <c r="K624" s="42"/>
      <c r="L624" s="42"/>
      <c r="M624" s="43"/>
      <c r="N624" s="43"/>
      <c r="O624" s="325"/>
      <c r="P624" s="42"/>
      <c r="U624" s="43"/>
      <c r="V624" s="43"/>
    </row>
    <row r="625" spans="2:22" s="426" customFormat="1" ht="25.05" customHeight="1" thickTop="1" thickBot="1" x14ac:dyDescent="0.35">
      <c r="B625" s="2389" t="s">
        <v>173</v>
      </c>
      <c r="C625" s="2390"/>
      <c r="D625" s="2390"/>
      <c r="E625" s="2391"/>
      <c r="H625" s="2392" t="s">
        <v>174</v>
      </c>
      <c r="I625" s="2393"/>
      <c r="J625" s="2393"/>
      <c r="K625" s="2393"/>
      <c r="L625" s="2393"/>
      <c r="M625" s="2393"/>
      <c r="N625" s="2393"/>
      <c r="O625" s="2394"/>
      <c r="P625" s="427"/>
      <c r="U625" s="428"/>
      <c r="V625" s="428"/>
    </row>
    <row r="626" spans="2:22" ht="15" customHeight="1" thickTop="1" x14ac:dyDescent="0.25">
      <c r="B626" s="2419" t="s">
        <v>189</v>
      </c>
      <c r="C626" s="2386" t="s">
        <v>16</v>
      </c>
      <c r="D626" s="2386" t="s">
        <v>191</v>
      </c>
      <c r="E626" s="2383" t="s">
        <v>192</v>
      </c>
      <c r="H626" s="330" t="s">
        <v>17</v>
      </c>
      <c r="I626" s="331"/>
      <c r="J626" s="332"/>
      <c r="K626" s="332"/>
      <c r="L626" s="331"/>
      <c r="M626" s="331"/>
      <c r="N626" s="331"/>
      <c r="O626" s="333"/>
      <c r="P626" s="42"/>
      <c r="U626" s="43"/>
      <c r="V626" s="43"/>
    </row>
    <row r="627" spans="2:22" ht="31.5" customHeight="1" x14ac:dyDescent="0.25">
      <c r="B627" s="2420"/>
      <c r="C627" s="2387"/>
      <c r="D627" s="2387"/>
      <c r="E627" s="2384"/>
      <c r="H627" s="334"/>
      <c r="I627" s="335"/>
      <c r="J627" s="336"/>
      <c r="K627" s="336"/>
      <c r="L627" s="335"/>
      <c r="M627" s="337"/>
      <c r="N627" s="429" t="s">
        <v>155</v>
      </c>
      <c r="O627" s="430" t="s">
        <v>19</v>
      </c>
      <c r="P627" s="42"/>
      <c r="U627" s="43"/>
      <c r="V627" s="43"/>
    </row>
    <row r="628" spans="2:22" ht="15" customHeight="1" x14ac:dyDescent="0.25">
      <c r="B628" s="2420"/>
      <c r="C628" s="2387"/>
      <c r="D628" s="2387"/>
      <c r="E628" s="2384"/>
      <c r="H628" s="339"/>
      <c r="I628" s="340"/>
      <c r="J628" s="341"/>
      <c r="K628" s="341"/>
      <c r="L628" s="42"/>
      <c r="M628" s="43"/>
      <c r="N628" s="342"/>
      <c r="O628" s="343"/>
      <c r="P628" s="42"/>
      <c r="U628" s="43"/>
      <c r="V628" s="43"/>
    </row>
    <row r="629" spans="2:22" ht="15" customHeight="1" x14ac:dyDescent="0.25">
      <c r="B629" s="2421"/>
      <c r="C629" s="2388"/>
      <c r="D629" s="2388"/>
      <c r="E629" s="2385"/>
      <c r="H629" s="344">
        <v>6061</v>
      </c>
      <c r="I629" s="345" t="s">
        <v>20</v>
      </c>
      <c r="J629" s="346"/>
      <c r="K629" s="346"/>
      <c r="L629" s="347"/>
      <c r="M629" s="431"/>
      <c r="N629" s="432">
        <f>SUM('SITE 1:SITE 15'!O629)</f>
        <v>0</v>
      </c>
      <c r="O629" s="1"/>
      <c r="P629" s="42"/>
      <c r="U629" s="43"/>
      <c r="V629" s="43"/>
    </row>
    <row r="630" spans="2:22" ht="15" customHeight="1" thickBot="1" x14ac:dyDescent="0.3">
      <c r="B630" s="433" t="s">
        <v>21</v>
      </c>
      <c r="C630" s="434"/>
      <c r="D630" s="435"/>
      <c r="E630" s="436"/>
      <c r="H630" s="348">
        <v>6063</v>
      </c>
      <c r="I630" s="349" t="s">
        <v>22</v>
      </c>
      <c r="J630" s="350"/>
      <c r="K630" s="350"/>
      <c r="L630" s="351"/>
      <c r="M630" s="437"/>
      <c r="N630" s="432">
        <f>SUM('SITE 1:SITE 15'!O630)</f>
        <v>0</v>
      </c>
      <c r="O630" s="2"/>
      <c r="P630" s="42"/>
      <c r="U630" s="43"/>
      <c r="V630" s="43"/>
    </row>
    <row r="631" spans="2:22" ht="15" customHeight="1" x14ac:dyDescent="0.25">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2:22" ht="15" customHeight="1" x14ac:dyDescent="0.25">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2:22" ht="15" customHeight="1" thickBot="1" x14ac:dyDescent="0.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2:22" ht="15" customHeight="1" thickBot="1" x14ac:dyDescent="0.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2:22" ht="15" customHeight="1" thickBot="1" x14ac:dyDescent="0.3">
      <c r="B635" s="603"/>
      <c r="C635" s="445"/>
      <c r="D635" s="446"/>
      <c r="E635" s="604"/>
      <c r="H635" s="353" t="s">
        <v>33</v>
      </c>
      <c r="I635" s="349" t="s">
        <v>34</v>
      </c>
      <c r="J635" s="350"/>
      <c r="K635" s="350"/>
      <c r="L635" s="351"/>
      <c r="M635" s="437"/>
      <c r="N635" s="432">
        <f>SUM('SITE 1:SITE 15'!O635)</f>
        <v>0</v>
      </c>
      <c r="O635" s="2"/>
      <c r="P635" s="42"/>
      <c r="U635" s="43"/>
      <c r="V635" s="43"/>
    </row>
    <row r="636" spans="2:22" ht="15" customHeight="1" thickBot="1" x14ac:dyDescent="0.3">
      <c r="B636" s="472" t="s">
        <v>35</v>
      </c>
      <c r="C636" s="473"/>
      <c r="D636" s="474"/>
      <c r="E636" s="475"/>
      <c r="H636" s="355" t="s">
        <v>36</v>
      </c>
      <c r="I636" s="356" t="s">
        <v>37</v>
      </c>
      <c r="J636" s="357"/>
      <c r="K636" s="357"/>
      <c r="L636" s="358"/>
      <c r="M636" s="450"/>
      <c r="N636" s="432">
        <f>SUM('SITE 1:SITE 15'!O636)</f>
        <v>0</v>
      </c>
      <c r="O636" s="3"/>
      <c r="P636" s="42"/>
      <c r="U636" s="43"/>
      <c r="V636" s="43"/>
    </row>
    <row r="637" spans="2:22" ht="15" customHeight="1" x14ac:dyDescent="0.25">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2:22" ht="15" customHeight="1" x14ac:dyDescent="0.25">
      <c r="B638" s="27" t="s">
        <v>40</v>
      </c>
      <c r="C638" s="23"/>
      <c r="D638" s="24"/>
      <c r="E638" s="438">
        <f>C638*D638</f>
        <v>0</v>
      </c>
      <c r="H638" s="364"/>
      <c r="I638" s="365"/>
      <c r="J638" s="336"/>
      <c r="K638" s="336"/>
      <c r="L638" s="366"/>
      <c r="M638" s="367"/>
      <c r="N638" s="365"/>
      <c r="O638" s="454"/>
      <c r="P638" s="369"/>
      <c r="U638" s="369"/>
      <c r="V638" s="369"/>
    </row>
    <row r="639" spans="2:22" ht="15" customHeight="1" thickBot="1" x14ac:dyDescent="0.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2:22" ht="15" customHeight="1" thickBot="1" x14ac:dyDescent="0.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2:22" ht="15" customHeight="1" thickBot="1" x14ac:dyDescent="0.3">
      <c r="B641" s="603"/>
      <c r="C641" s="74"/>
      <c r="D641" s="75"/>
      <c r="E641" s="73"/>
      <c r="H641" s="348">
        <v>615</v>
      </c>
      <c r="I641" s="349" t="s">
        <v>45</v>
      </c>
      <c r="J641" s="350"/>
      <c r="K641" s="350"/>
      <c r="L641" s="351"/>
      <c r="M641" s="351"/>
      <c r="N641" s="605">
        <f>SUM('SITE 1:SITE 15'!O641)</f>
        <v>0</v>
      </c>
      <c r="O641" s="5"/>
      <c r="P641" s="45"/>
      <c r="U641" s="43"/>
      <c r="V641" s="43"/>
    </row>
    <row r="642" spans="2:22" ht="15" customHeight="1" thickBot="1" x14ac:dyDescent="0.3">
      <c r="B642" s="472" t="s">
        <v>46</v>
      </c>
      <c r="C642" s="473"/>
      <c r="D642" s="474"/>
      <c r="E642" s="475"/>
      <c r="H642" s="348">
        <v>616</v>
      </c>
      <c r="I642" s="349" t="s">
        <v>47</v>
      </c>
      <c r="J642" s="350"/>
      <c r="K642" s="350"/>
      <c r="L642" s="351"/>
      <c r="M642" s="351"/>
      <c r="N642" s="605">
        <f>SUM('SITE 1:SITE 15'!O642)</f>
        <v>0</v>
      </c>
      <c r="O642" s="5"/>
      <c r="P642" s="369"/>
      <c r="U642" s="369"/>
      <c r="V642" s="369"/>
    </row>
    <row r="643" spans="2:22" ht="15" customHeight="1" x14ac:dyDescent="0.25">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2:22" ht="15" customHeight="1" x14ac:dyDescent="0.25">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2:22" ht="15" customHeight="1" x14ac:dyDescent="0.25">
      <c r="B645" s="28" t="s">
        <v>52</v>
      </c>
      <c r="C645" s="21"/>
      <c r="D645" s="22"/>
      <c r="E645" s="438">
        <f t="shared" si="9"/>
        <v>0</v>
      </c>
      <c r="H645" s="379"/>
      <c r="I645" s="42"/>
      <c r="J645" s="341"/>
      <c r="K645" s="341"/>
      <c r="L645" s="45"/>
      <c r="M645" s="43"/>
      <c r="N645" s="367"/>
      <c r="O645" s="465"/>
      <c r="P645" s="45"/>
      <c r="U645" s="43"/>
      <c r="V645" s="43"/>
    </row>
    <row r="646" spans="2:22" ht="15" customHeight="1" x14ac:dyDescent="0.25">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2:22" ht="15" customHeight="1" x14ac:dyDescent="0.25">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2:22" ht="15" customHeight="1" x14ac:dyDescent="0.25">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2:22" ht="15" customHeight="1" x14ac:dyDescent="0.25">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2:22" ht="15" customHeight="1" x14ac:dyDescent="0.25">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2:22" ht="15" customHeight="1" x14ac:dyDescent="0.25">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2:22" ht="15" customHeight="1" x14ac:dyDescent="0.25">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2:22" ht="15" customHeight="1" x14ac:dyDescent="0.25">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2:22" ht="15" customHeight="1" x14ac:dyDescent="0.25">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2:22" ht="15" customHeight="1" x14ac:dyDescent="0.25">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2:22" ht="15" customHeight="1" x14ac:dyDescent="0.25">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2:22" ht="14.4" thickBot="1" x14ac:dyDescent="0.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2:22" ht="14.1" customHeight="1" thickBot="1" x14ac:dyDescent="0.3">
      <c r="B658" s="467" t="s">
        <v>83</v>
      </c>
      <c r="C658" s="468">
        <f>SUM(C643:C657)</f>
        <v>0</v>
      </c>
      <c r="D658" s="469" t="e">
        <f>E658/C658</f>
        <v>#DIV/0!</v>
      </c>
      <c r="E658" s="470">
        <f>SUM(E643:E657)</f>
        <v>0</v>
      </c>
      <c r="H658" s="334"/>
      <c r="I658" s="369"/>
      <c r="J658" s="341"/>
      <c r="K658" s="341"/>
      <c r="L658" s="325"/>
      <c r="M658" s="325"/>
      <c r="N658" s="335"/>
      <c r="O658" s="471"/>
    </row>
    <row r="659" spans="2:22" ht="14.1" customHeight="1" thickBot="1" x14ac:dyDescent="0.3">
      <c r="B659" s="70"/>
      <c r="C659" s="67"/>
      <c r="D659" s="68"/>
      <c r="E659" s="69"/>
      <c r="H659" s="383">
        <v>63</v>
      </c>
      <c r="I659" s="378" t="s">
        <v>84</v>
      </c>
      <c r="J659" s="361"/>
      <c r="K659" s="361"/>
      <c r="L659" s="362"/>
      <c r="M659" s="451"/>
      <c r="N659" s="452">
        <f>SUM('SITE 1:SITE 15'!O659)</f>
        <v>0</v>
      </c>
      <c r="O659" s="7"/>
    </row>
    <row r="660" spans="2:22" ht="14.1" customHeight="1" thickBot="1" x14ac:dyDescent="0.3">
      <c r="B660" s="472" t="s">
        <v>85</v>
      </c>
      <c r="C660" s="473"/>
      <c r="D660" s="474"/>
      <c r="E660" s="475"/>
      <c r="H660" s="364"/>
      <c r="I660" s="352"/>
      <c r="J660" s="341"/>
      <c r="K660" s="341"/>
      <c r="L660" s="325"/>
      <c r="M660" s="325"/>
      <c r="N660" s="365"/>
      <c r="O660" s="454"/>
    </row>
    <row r="661" spans="2:22" ht="14.1" customHeight="1" x14ac:dyDescent="0.25">
      <c r="B661" s="29" t="s">
        <v>86</v>
      </c>
      <c r="C661" s="21"/>
      <c r="D661" s="22"/>
      <c r="E661" s="438">
        <f>C661*D661</f>
        <v>0</v>
      </c>
      <c r="H661" s="370">
        <v>64111</v>
      </c>
      <c r="I661" s="381" t="s">
        <v>87</v>
      </c>
      <c r="J661" s="346"/>
      <c r="K661" s="346"/>
      <c r="L661" s="347"/>
      <c r="M661" s="431"/>
      <c r="N661" s="432">
        <f>SUM('SITE 1:SITE 15'!O661)</f>
        <v>0</v>
      </c>
      <c r="O661" s="7"/>
    </row>
    <row r="662" spans="2:22" ht="14.1" customHeight="1" x14ac:dyDescent="0.25">
      <c r="B662" s="27" t="s">
        <v>88</v>
      </c>
      <c r="C662" s="23"/>
      <c r="D662" s="24"/>
      <c r="E662" s="438">
        <f>C662*D662</f>
        <v>0</v>
      </c>
      <c r="H662" s="348">
        <v>64115</v>
      </c>
      <c r="I662" s="349" t="s">
        <v>89</v>
      </c>
      <c r="J662" s="350"/>
      <c r="K662" s="350"/>
      <c r="L662" s="351"/>
      <c r="M662" s="437"/>
      <c r="N662" s="432">
        <f>SUM('SITE 1:SITE 15'!O662)</f>
        <v>0</v>
      </c>
      <c r="O662" s="2"/>
    </row>
    <row r="663" spans="2:22" ht="14.1" customHeight="1" thickBot="1" x14ac:dyDescent="0.3">
      <c r="B663" s="27" t="s">
        <v>90</v>
      </c>
      <c r="C663" s="25"/>
      <c r="D663" s="26"/>
      <c r="E663" s="438">
        <f>C663*D663</f>
        <v>0</v>
      </c>
      <c r="H663" s="348">
        <v>645</v>
      </c>
      <c r="I663" s="349" t="s">
        <v>91</v>
      </c>
      <c r="J663" s="350"/>
      <c r="K663" s="350"/>
      <c r="L663" s="351"/>
      <c r="M663" s="437"/>
      <c r="N663" s="432">
        <f>SUM('SITE 1:SITE 15'!O663)</f>
        <v>0</v>
      </c>
      <c r="O663" s="2"/>
    </row>
    <row r="664" spans="2:22" ht="14.1" customHeight="1" thickBot="1" x14ac:dyDescent="0.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2:22" ht="14.1" customHeight="1" thickBot="1" x14ac:dyDescent="0.3">
      <c r="B665" s="70"/>
      <c r="C665" s="67"/>
      <c r="D665" s="68"/>
      <c r="E665" s="69"/>
      <c r="H665" s="359">
        <v>64</v>
      </c>
      <c r="I665" s="378" t="s">
        <v>94</v>
      </c>
      <c r="J665" s="361"/>
      <c r="K665" s="361"/>
      <c r="L665" s="362"/>
      <c r="M665" s="451"/>
      <c r="N665" s="452">
        <f>SUM('SITE 1:SITE 15'!O665)</f>
        <v>0</v>
      </c>
      <c r="O665" s="476">
        <f>E675+O664</f>
        <v>0</v>
      </c>
    </row>
    <row r="666" spans="2:22" ht="14.1" customHeight="1" thickBot="1" x14ac:dyDescent="0.3">
      <c r="B666" s="472" t="s">
        <v>95</v>
      </c>
      <c r="C666" s="473"/>
      <c r="D666" s="474"/>
      <c r="E666" s="475"/>
      <c r="H666" s="364"/>
      <c r="I666" s="352"/>
      <c r="J666" s="341"/>
      <c r="K666" s="341"/>
      <c r="L666" s="325"/>
      <c r="M666" s="325"/>
      <c r="N666" s="365"/>
      <c r="O666" s="454"/>
    </row>
    <row r="667" spans="2:22" ht="14.1" customHeight="1" x14ac:dyDescent="0.25">
      <c r="B667" s="29" t="s">
        <v>96</v>
      </c>
      <c r="C667" s="21"/>
      <c r="D667" s="22"/>
      <c r="E667" s="438">
        <f>C667*D667</f>
        <v>0</v>
      </c>
      <c r="H667" s="348">
        <v>654</v>
      </c>
      <c r="I667" s="381" t="s">
        <v>97</v>
      </c>
      <c r="J667" s="346"/>
      <c r="K667" s="346"/>
      <c r="L667" s="347"/>
      <c r="M667" s="431"/>
      <c r="N667" s="432">
        <f>SUM('SITE 1:SITE 15'!O667)</f>
        <v>0</v>
      </c>
      <c r="O667" s="2"/>
    </row>
    <row r="668" spans="2:22" ht="14.1" customHeight="1" x14ac:dyDescent="0.25">
      <c r="B668" s="27" t="s">
        <v>98</v>
      </c>
      <c r="C668" s="23"/>
      <c r="D668" s="24"/>
      <c r="E668" s="438">
        <f>C668*D668</f>
        <v>0</v>
      </c>
      <c r="H668" s="348">
        <v>655</v>
      </c>
      <c r="I668" s="384" t="s">
        <v>99</v>
      </c>
      <c r="J668" s="350"/>
      <c r="K668" s="350"/>
      <c r="L668" s="351"/>
      <c r="M668" s="437"/>
      <c r="N668" s="432">
        <f>SUM('SITE 1:SITE 15'!O668)</f>
        <v>0</v>
      </c>
      <c r="O668" s="2"/>
    </row>
    <row r="669" spans="2:22" ht="14.1" customHeight="1" x14ac:dyDescent="0.25">
      <c r="B669" s="27" t="s">
        <v>100</v>
      </c>
      <c r="C669" s="23"/>
      <c r="D669" s="24"/>
      <c r="E669" s="438">
        <f>C669*D669</f>
        <v>0</v>
      </c>
      <c r="H669" s="370">
        <v>658</v>
      </c>
      <c r="I669" s="385" t="s">
        <v>101</v>
      </c>
      <c r="J669" s="357"/>
      <c r="K669" s="357"/>
      <c r="L669" s="386"/>
      <c r="M669" s="477"/>
      <c r="N669" s="432">
        <f>SUM('SITE 1:SITE 15'!O669)</f>
        <v>0</v>
      </c>
      <c r="O669" s="3"/>
    </row>
    <row r="670" spans="2:22" ht="14.1" customHeight="1" x14ac:dyDescent="0.25">
      <c r="B670" s="27" t="s">
        <v>102</v>
      </c>
      <c r="C670" s="23"/>
      <c r="D670" s="24"/>
      <c r="E670" s="438">
        <f>C670*D670</f>
        <v>0</v>
      </c>
      <c r="H670" s="359">
        <v>65</v>
      </c>
      <c r="I670" s="378" t="s">
        <v>103</v>
      </c>
      <c r="J670" s="361"/>
      <c r="K670" s="361"/>
      <c r="L670" s="387"/>
      <c r="M670" s="478"/>
      <c r="N670" s="452">
        <f>SUM('SITE 1:SITE 15'!O670)</f>
        <v>0</v>
      </c>
      <c r="O670" s="453">
        <f>SUM(O667:O669)</f>
        <v>0</v>
      </c>
    </row>
    <row r="671" spans="2:22" ht="14.1" customHeight="1" thickBot="1" x14ac:dyDescent="0.3">
      <c r="B671" s="27" t="s">
        <v>104</v>
      </c>
      <c r="C671" s="25"/>
      <c r="D671" s="26"/>
      <c r="E671" s="438">
        <f>C671*D671</f>
        <v>0</v>
      </c>
      <c r="H671" s="334"/>
      <c r="I671" s="369"/>
      <c r="J671" s="341"/>
      <c r="K671" s="341"/>
      <c r="L671" s="352"/>
      <c r="M671" s="352"/>
      <c r="N671" s="335"/>
      <c r="O671" s="471"/>
    </row>
    <row r="672" spans="2:22" ht="14.1" customHeight="1" thickBot="1" x14ac:dyDescent="0.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2:15" ht="14.1" customHeight="1" x14ac:dyDescent="0.25">
      <c r="B673" s="70"/>
      <c r="C673" s="480"/>
      <c r="D673" s="68"/>
      <c r="E673" s="69"/>
      <c r="H673" s="334"/>
      <c r="I673" s="369"/>
      <c r="J673" s="325"/>
      <c r="K673" s="325"/>
      <c r="L673" s="352"/>
      <c r="M673" s="352"/>
      <c r="N673" s="335"/>
      <c r="O673" s="471"/>
    </row>
    <row r="674" spans="2:15" ht="14.1" customHeight="1" thickBot="1" x14ac:dyDescent="0.3">
      <c r="B674" s="70"/>
      <c r="C674" s="480"/>
      <c r="D674" s="68"/>
      <c r="E674" s="69"/>
      <c r="H674" s="383">
        <v>67</v>
      </c>
      <c r="I674" s="378" t="s">
        <v>107</v>
      </c>
      <c r="J674" s="361"/>
      <c r="K674" s="361"/>
      <c r="L674" s="361"/>
      <c r="M674" s="479"/>
      <c r="N674" s="452">
        <f>SUM('SITE 1:SITE 15'!O674)</f>
        <v>0</v>
      </c>
      <c r="O674" s="7"/>
    </row>
    <row r="675" spans="2:15" ht="14.1" customHeight="1" x14ac:dyDescent="0.25">
      <c r="B675" s="2395" t="s">
        <v>108</v>
      </c>
      <c r="C675" s="2396"/>
      <c r="D675" s="2397"/>
      <c r="E675" s="2416">
        <f>E672+E664+E658+E640+E634</f>
        <v>0</v>
      </c>
      <c r="H675" s="364"/>
      <c r="I675" s="352"/>
      <c r="J675" s="341"/>
      <c r="K675" s="341"/>
      <c r="L675" s="352"/>
      <c r="M675" s="352"/>
      <c r="N675" s="365"/>
      <c r="O675" s="454"/>
    </row>
    <row r="676" spans="2:15" ht="14.1" customHeight="1" x14ac:dyDescent="0.25">
      <c r="B676" s="2398"/>
      <c r="C676" s="2399"/>
      <c r="D676" s="2400"/>
      <c r="E676" s="2424"/>
      <c r="H676" s="370" t="s">
        <v>109</v>
      </c>
      <c r="I676" s="381" t="s">
        <v>110</v>
      </c>
      <c r="J676" s="346"/>
      <c r="K676" s="346"/>
      <c r="L676" s="388"/>
      <c r="M676" s="481"/>
      <c r="N676" s="432">
        <f>SUM('SITE 1:SITE 15'!O676)</f>
        <v>0</v>
      </c>
      <c r="O676" s="7"/>
    </row>
    <row r="677" spans="2:15" ht="14.1" customHeight="1" x14ac:dyDescent="0.25">
      <c r="B677" s="2398"/>
      <c r="C677" s="2399"/>
      <c r="D677" s="2400"/>
      <c r="E677" s="2424"/>
      <c r="H677" s="348" t="s">
        <v>111</v>
      </c>
      <c r="I677" s="349" t="s">
        <v>112</v>
      </c>
      <c r="J677" s="350"/>
      <c r="K677" s="350"/>
      <c r="L677" s="351"/>
      <c r="M677" s="437"/>
      <c r="N677" s="432">
        <f>SUM('SITE 1:SITE 15'!O677)</f>
        <v>0</v>
      </c>
      <c r="O677" s="2"/>
    </row>
    <row r="678" spans="2:15" ht="14.1" customHeight="1" thickBot="1" x14ac:dyDescent="0.3">
      <c r="B678" s="2401"/>
      <c r="C678" s="2402"/>
      <c r="D678" s="2403"/>
      <c r="E678" s="2425"/>
      <c r="H678" s="374">
        <v>6815</v>
      </c>
      <c r="I678" s="356" t="s">
        <v>113</v>
      </c>
      <c r="J678" s="357"/>
      <c r="K678" s="357"/>
      <c r="L678" s="358"/>
      <c r="M678" s="450"/>
      <c r="N678" s="432">
        <f>SUM('SITE 1:SITE 15'!O678)</f>
        <v>0</v>
      </c>
      <c r="O678" s="3"/>
    </row>
    <row r="679" spans="2:15" ht="14.1" customHeight="1" thickBot="1" x14ac:dyDescent="0.3">
      <c r="B679" s="482"/>
      <c r="C679" s="483"/>
      <c r="D679" s="483"/>
      <c r="E679" s="484"/>
      <c r="H679" s="359">
        <v>68</v>
      </c>
      <c r="I679" s="378" t="s">
        <v>114</v>
      </c>
      <c r="J679" s="361"/>
      <c r="K679" s="361"/>
      <c r="L679" s="389"/>
      <c r="M679" s="485"/>
      <c r="N679" s="452">
        <f>SUM('SITE 1:SITE 15'!O679)</f>
        <v>0</v>
      </c>
      <c r="O679" s="453">
        <f>SUM(O676:O678)</f>
        <v>0</v>
      </c>
    </row>
    <row r="680" spans="2:15" ht="14.1" customHeight="1" thickTop="1" x14ac:dyDescent="0.25">
      <c r="H680" s="364"/>
      <c r="I680" s="352"/>
      <c r="J680" s="341"/>
      <c r="K680" s="341"/>
      <c r="L680" s="352"/>
      <c r="M680" s="352"/>
      <c r="N680" s="365"/>
      <c r="O680" s="454"/>
    </row>
    <row r="681" spans="2:15" ht="14.1" customHeight="1" x14ac:dyDescent="0.25">
      <c r="H681" s="390">
        <v>86</v>
      </c>
      <c r="I681" s="378" t="s">
        <v>115</v>
      </c>
      <c r="J681" s="361"/>
      <c r="K681" s="361"/>
      <c r="L681" s="361"/>
      <c r="M681" s="479"/>
      <c r="N681" s="363">
        <f>SUM('SITE 1:SITE 15'!O681)</f>
        <v>0</v>
      </c>
      <c r="O681" s="11"/>
    </row>
    <row r="682" spans="2:15" ht="14.4" thickBot="1" x14ac:dyDescent="0.3">
      <c r="H682" s="391"/>
      <c r="I682" s="45"/>
      <c r="J682" s="45"/>
      <c r="K682" s="45"/>
      <c r="L682" s="352"/>
      <c r="M682" s="352"/>
      <c r="N682" s="43"/>
      <c r="O682" s="380"/>
    </row>
    <row r="683" spans="2:15" ht="13.8" x14ac:dyDescent="0.25">
      <c r="H683" s="392" t="s">
        <v>116</v>
      </c>
      <c r="I683" s="393"/>
      <c r="J683" s="394"/>
      <c r="K683" s="394"/>
      <c r="L683" s="393"/>
      <c r="M683" s="530"/>
      <c r="N683" s="492">
        <f>SUM('SITE 1:SITE 15'!O683)</f>
        <v>0</v>
      </c>
      <c r="O683" s="396">
        <f>SUM(O681+O679+O674+O672+O670+O665+O659+O657+O644+O637)</f>
        <v>0</v>
      </c>
    </row>
    <row r="684" spans="2:15" ht="13.8" x14ac:dyDescent="0.25">
      <c r="H684" s="364" t="s">
        <v>117</v>
      </c>
      <c r="I684" s="365"/>
      <c r="J684" s="367"/>
      <c r="K684" s="367"/>
      <c r="L684" s="365"/>
      <c r="M684" s="656"/>
      <c r="N684" s="496">
        <f>SUM('SITE 1:SITE 15'!O684)</f>
        <v>0</v>
      </c>
      <c r="O684" s="397">
        <f>IF(O683&lt;O726,O726-O683,0)</f>
        <v>0</v>
      </c>
    </row>
    <row r="685" spans="2:15" ht="14.4" thickBot="1" x14ac:dyDescent="0.3">
      <c r="H685" s="398" t="s">
        <v>118</v>
      </c>
      <c r="I685" s="399"/>
      <c r="J685" s="400"/>
      <c r="K685" s="400"/>
      <c r="L685" s="401"/>
      <c r="M685" s="533"/>
      <c r="N685" s="499">
        <f>SUM('SITE 1:SITE 15'!O685)</f>
        <v>0</v>
      </c>
      <c r="O685" s="403">
        <f>SUM(O683+O684)</f>
        <v>0</v>
      </c>
    </row>
    <row r="686" spans="2:15" ht="13.8" thickBot="1" x14ac:dyDescent="0.3"/>
    <row r="687" spans="2:15" ht="15" customHeight="1" x14ac:dyDescent="0.25">
      <c r="B687" s="2342" t="s">
        <v>170</v>
      </c>
      <c r="C687" s="2343"/>
      <c r="D687" s="2343"/>
      <c r="E687" s="2343"/>
      <c r="F687" s="2344"/>
      <c r="H687" s="404" t="s">
        <v>119</v>
      </c>
      <c r="I687" s="405"/>
      <c r="J687" s="406"/>
      <c r="K687" s="406"/>
      <c r="L687" s="405"/>
      <c r="M687" s="405"/>
      <c r="N687" s="331"/>
      <c r="O687" s="333"/>
    </row>
    <row r="688" spans="2:15" ht="28.2" thickBot="1" x14ac:dyDescent="0.3">
      <c r="B688" s="2363"/>
      <c r="C688" s="2364"/>
      <c r="D688" s="2364"/>
      <c r="E688" s="2364"/>
      <c r="F688" s="2365"/>
      <c r="H688" s="334"/>
      <c r="I688" s="335"/>
      <c r="J688" s="336"/>
      <c r="K688" s="336"/>
      <c r="L688" s="335"/>
      <c r="M688" s="337"/>
      <c r="N688" s="429" t="str">
        <f>N627</f>
        <v>Global APS 3/5 ans</v>
      </c>
      <c r="O688" s="501" t="s">
        <v>19</v>
      </c>
    </row>
    <row r="689" spans="2:15" ht="15" customHeight="1" x14ac:dyDescent="0.25">
      <c r="B689" s="2366" t="s">
        <v>179</v>
      </c>
      <c r="C689" s="503"/>
      <c r="D689" s="503"/>
      <c r="E689" s="503"/>
      <c r="F689" s="504"/>
      <c r="H689" s="409"/>
      <c r="I689" s="410"/>
      <c r="J689" s="336"/>
      <c r="K689" s="336"/>
      <c r="L689" s="411"/>
      <c r="M689" s="505"/>
      <c r="N689" s="45"/>
      <c r="O689" s="412"/>
    </row>
    <row r="690" spans="2:15" ht="14.25" customHeight="1" x14ac:dyDescent="0.25">
      <c r="B690" s="2367"/>
      <c r="C690" s="507"/>
      <c r="D690" s="507"/>
      <c r="E690" s="507"/>
      <c r="F690" s="508"/>
      <c r="H690" s="413">
        <v>70623</v>
      </c>
      <c r="I690" s="381" t="s">
        <v>1022</v>
      </c>
      <c r="J690" s="346"/>
      <c r="K690" s="346"/>
      <c r="L690" s="347"/>
      <c r="M690" s="431"/>
      <c r="N690" s="432">
        <f>SUM('SITE 1:SITE 15'!O690)</f>
        <v>0</v>
      </c>
      <c r="O690" s="509">
        <f>I623</f>
        <v>0</v>
      </c>
    </row>
    <row r="691" spans="2:15" ht="14.25" customHeight="1" x14ac:dyDescent="0.25">
      <c r="B691" s="2336" t="s">
        <v>381</v>
      </c>
      <c r="C691" s="2337"/>
      <c r="D691" s="2337"/>
      <c r="E691" s="2337"/>
      <c r="F691" s="2338"/>
      <c r="H691" s="413">
        <v>70624</v>
      </c>
      <c r="I691" s="349" t="s">
        <v>1019</v>
      </c>
      <c r="J691" s="350"/>
      <c r="K691" s="350"/>
      <c r="L691" s="351"/>
      <c r="M691" s="437"/>
      <c r="N691" s="432">
        <f>SUM('SITE 1:SITE 15'!O691)</f>
        <v>0</v>
      </c>
      <c r="O691" s="9"/>
    </row>
    <row r="692" spans="2:15" ht="14.25" customHeight="1" x14ac:dyDescent="0.25">
      <c r="B692" s="2336"/>
      <c r="C692" s="2337"/>
      <c r="D692" s="2337"/>
      <c r="E692" s="2337"/>
      <c r="F692" s="2338"/>
      <c r="H692" s="413">
        <v>70625</v>
      </c>
      <c r="I692" s="349" t="s">
        <v>1020</v>
      </c>
      <c r="J692" s="350"/>
      <c r="K692" s="350"/>
      <c r="L692" s="351"/>
      <c r="M692" s="437"/>
      <c r="N692" s="432">
        <f>SUM('SITE 1:SITE 15'!O692)</f>
        <v>0</v>
      </c>
      <c r="O692" s="9"/>
    </row>
    <row r="693" spans="2:15" s="1940" customFormat="1" ht="14.25" customHeight="1" x14ac:dyDescent="0.25">
      <c r="B693" s="1937"/>
      <c r="C693" s="1938"/>
      <c r="D693" s="1938"/>
      <c r="E693" s="1938"/>
      <c r="F693" s="1939"/>
      <c r="H693" s="413">
        <v>70626</v>
      </c>
      <c r="I693" s="349" t="s">
        <v>1021</v>
      </c>
      <c r="J693" s="350"/>
      <c r="K693" s="350"/>
      <c r="L693" s="351"/>
      <c r="M693" s="437"/>
      <c r="N693" s="432">
        <f>SUM('SITE 1:SITE 15'!O693)</f>
        <v>0</v>
      </c>
      <c r="O693" s="2"/>
    </row>
    <row r="694" spans="2:15" ht="14.25" customHeight="1" x14ac:dyDescent="0.25">
      <c r="B694" s="2336" t="s">
        <v>206</v>
      </c>
      <c r="C694" s="2337"/>
      <c r="D694" s="2337"/>
      <c r="E694" s="2337"/>
      <c r="F694" s="2338"/>
      <c r="H694" s="348">
        <v>70641</v>
      </c>
      <c r="I694" s="349" t="s">
        <v>123</v>
      </c>
      <c r="J694" s="350"/>
      <c r="K694" s="350"/>
      <c r="L694" s="351"/>
      <c r="M694" s="437"/>
      <c r="N694" s="432">
        <f>SUM('SITE 1:SITE 15'!O694)</f>
        <v>0</v>
      </c>
      <c r="O694" s="2"/>
    </row>
    <row r="695" spans="2:15" ht="15" customHeight="1" x14ac:dyDescent="0.25">
      <c r="B695" s="2336"/>
      <c r="C695" s="2337"/>
      <c r="D695" s="2337"/>
      <c r="E695" s="2337"/>
      <c r="F695" s="2338"/>
      <c r="H695" s="370">
        <v>706421</v>
      </c>
      <c r="I695" s="349" t="s">
        <v>124</v>
      </c>
      <c r="J695" s="350"/>
      <c r="K695" s="350"/>
      <c r="L695" s="351"/>
      <c r="M695" s="437"/>
      <c r="N695" s="432">
        <f>SUM('SITE 1:SITE 15'!O695)</f>
        <v>0</v>
      </c>
      <c r="O695" s="9"/>
    </row>
    <row r="696" spans="2:15" ht="14.25" customHeight="1" x14ac:dyDescent="0.25">
      <c r="B696" s="2336"/>
      <c r="C696" s="2337"/>
      <c r="D696" s="2337"/>
      <c r="E696" s="2337"/>
      <c r="F696" s="2338"/>
      <c r="H696" s="370">
        <v>708</v>
      </c>
      <c r="I696" s="356" t="s">
        <v>125</v>
      </c>
      <c r="J696" s="357"/>
      <c r="K696" s="357"/>
      <c r="L696" s="358"/>
      <c r="M696" s="450"/>
      <c r="N696" s="432">
        <f>SUM('SITE 1:SITE 15'!O696)</f>
        <v>0</v>
      </c>
      <c r="O696" s="7"/>
    </row>
    <row r="697" spans="2:15" ht="20.25" customHeight="1" x14ac:dyDescent="0.25">
      <c r="B697" s="2336"/>
      <c r="C697" s="2337"/>
      <c r="D697" s="2337"/>
      <c r="E697" s="2337"/>
      <c r="F697" s="2338"/>
      <c r="H697" s="359">
        <v>70</v>
      </c>
      <c r="I697" s="378" t="s">
        <v>126</v>
      </c>
      <c r="J697" s="361"/>
      <c r="K697" s="361"/>
      <c r="L697" s="389"/>
      <c r="M697" s="485"/>
      <c r="N697" s="452">
        <f>SUM('SITE 1:SITE 15'!O697)</f>
        <v>0</v>
      </c>
      <c r="O697" s="453">
        <f>SUM(O690:O696)</f>
        <v>0</v>
      </c>
    </row>
    <row r="698" spans="2:15" ht="16.05" customHeight="1" x14ac:dyDescent="0.25">
      <c r="B698" s="2428" t="s">
        <v>385</v>
      </c>
      <c r="C698" s="2429"/>
      <c r="D698" s="2429"/>
      <c r="E698" s="2429"/>
      <c r="F698" s="2430"/>
      <c r="H698" s="364"/>
      <c r="I698" s="352"/>
      <c r="J698" s="341"/>
      <c r="K698" s="341"/>
      <c r="L698" s="369"/>
      <c r="M698" s="369"/>
      <c r="N698" s="365"/>
      <c r="O698" s="454"/>
    </row>
    <row r="699" spans="2:15" ht="16.05" customHeight="1" x14ac:dyDescent="0.25">
      <c r="B699" s="2428"/>
      <c r="C699" s="2429"/>
      <c r="D699" s="2429"/>
      <c r="E699" s="2429"/>
      <c r="F699" s="2430"/>
      <c r="H699" s="370">
        <v>741</v>
      </c>
      <c r="I699" s="381" t="s">
        <v>127</v>
      </c>
      <c r="J699" s="346"/>
      <c r="K699" s="346"/>
      <c r="L699" s="414"/>
      <c r="M699" s="513"/>
      <c r="N699" s="432">
        <f>SUM('SITE 1:SITE 15'!O699)</f>
        <v>0</v>
      </c>
      <c r="O699" s="7"/>
    </row>
    <row r="700" spans="2:15" ht="16.05" customHeight="1" x14ac:dyDescent="0.25">
      <c r="B700" s="2428"/>
      <c r="C700" s="2429"/>
      <c r="D700" s="2429"/>
      <c r="E700" s="2429"/>
      <c r="F700" s="2430"/>
      <c r="H700" s="348">
        <v>742</v>
      </c>
      <c r="I700" s="349" t="s">
        <v>128</v>
      </c>
      <c r="J700" s="350"/>
      <c r="K700" s="350"/>
      <c r="L700" s="415"/>
      <c r="M700" s="514"/>
      <c r="N700" s="432">
        <f>SUM('SITE 1:SITE 15'!O700)</f>
        <v>0</v>
      </c>
      <c r="O700" s="2"/>
    </row>
    <row r="701" spans="2:15" ht="16.05" customHeight="1" x14ac:dyDescent="0.25">
      <c r="B701" s="2428"/>
      <c r="C701" s="2429"/>
      <c r="D701" s="2429"/>
      <c r="E701" s="2429"/>
      <c r="F701" s="2430"/>
      <c r="H701" s="370">
        <v>743</v>
      </c>
      <c r="I701" s="349" t="s">
        <v>129</v>
      </c>
      <c r="J701" s="350"/>
      <c r="K701" s="350"/>
      <c r="L701" s="351"/>
      <c r="M701" s="437"/>
      <c r="N701" s="432">
        <f>SUM('SITE 1:SITE 15'!O701)</f>
        <v>0</v>
      </c>
      <c r="O701" s="7"/>
    </row>
    <row r="702" spans="2:15" ht="14.25" customHeight="1" x14ac:dyDescent="0.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2:15" ht="14.25" customHeight="1" x14ac:dyDescent="0.25">
      <c r="B703" s="2336" t="s">
        <v>208</v>
      </c>
      <c r="C703" s="2337"/>
      <c r="D703" s="2337"/>
      <c r="E703" s="2337"/>
      <c r="F703" s="2338"/>
      <c r="H703" s="416">
        <v>7442</v>
      </c>
      <c r="I703" s="349" t="s">
        <v>131</v>
      </c>
      <c r="J703" s="350"/>
      <c r="K703" s="350"/>
      <c r="L703" s="351"/>
      <c r="M703" s="437"/>
      <c r="N703" s="2369">
        <f>SUM('SITE 1:SITE 15'!O703)</f>
        <v>0</v>
      </c>
      <c r="O703" s="2427"/>
    </row>
    <row r="704" spans="2:15" ht="14.25" customHeight="1" x14ac:dyDescent="0.25">
      <c r="B704" s="2336"/>
      <c r="C704" s="2337"/>
      <c r="D704" s="2337"/>
      <c r="E704" s="2337"/>
      <c r="F704" s="2338"/>
      <c r="H704" s="416">
        <v>7443</v>
      </c>
      <c r="I704" s="349" t="s">
        <v>132</v>
      </c>
      <c r="J704" s="350"/>
      <c r="K704" s="350"/>
      <c r="L704" s="351"/>
      <c r="M704" s="437"/>
      <c r="N704" s="432">
        <f>SUM('SITE 1:SITE 15'!O704)</f>
        <v>0</v>
      </c>
      <c r="O704" s="10"/>
    </row>
    <row r="705" spans="2:15" ht="14.25" customHeight="1" x14ac:dyDescent="0.25">
      <c r="B705" s="518"/>
      <c r="C705" s="519"/>
      <c r="D705" s="519"/>
      <c r="E705" s="519"/>
      <c r="F705" s="520"/>
      <c r="H705" s="416">
        <v>7451</v>
      </c>
      <c r="I705" s="349" t="s">
        <v>133</v>
      </c>
      <c r="J705" s="350"/>
      <c r="K705" s="350"/>
      <c r="L705" s="351"/>
      <c r="M705" s="437"/>
      <c r="N705" s="432">
        <f>SUM('SITE 1:SITE 15'!O705)</f>
        <v>0</v>
      </c>
      <c r="O705" s="10"/>
    </row>
    <row r="706" spans="2:15" ht="15" customHeight="1" x14ac:dyDescent="0.25">
      <c r="B706" s="2350" t="s">
        <v>506</v>
      </c>
      <c r="C706" s="2351"/>
      <c r="D706" s="2351"/>
      <c r="E706" s="2351"/>
      <c r="F706" s="2352"/>
      <c r="H706" s="416">
        <v>746</v>
      </c>
      <c r="I706" s="349" t="s">
        <v>134</v>
      </c>
      <c r="J706" s="350"/>
      <c r="K706" s="350"/>
      <c r="L706" s="351"/>
      <c r="M706" s="437"/>
      <c r="N706" s="432">
        <f>SUM('SITE 1:SITE 15'!O706)</f>
        <v>0</v>
      </c>
      <c r="O706" s="10"/>
    </row>
    <row r="707" spans="2:15" ht="14.25" customHeight="1" x14ac:dyDescent="0.25">
      <c r="B707" s="2350"/>
      <c r="C707" s="2351"/>
      <c r="D707" s="2351"/>
      <c r="E707" s="2351"/>
      <c r="F707" s="2352"/>
      <c r="H707" s="416">
        <v>747</v>
      </c>
      <c r="I707" s="349" t="s">
        <v>135</v>
      </c>
      <c r="J707" s="350"/>
      <c r="K707" s="350"/>
      <c r="L707" s="351"/>
      <c r="M707" s="437"/>
      <c r="N707" s="432">
        <f>SUM('SITE 1:SITE 15'!O707)</f>
        <v>0</v>
      </c>
      <c r="O707" s="10"/>
    </row>
    <row r="708" spans="2:15" ht="18" customHeight="1" x14ac:dyDescent="0.3">
      <c r="B708" s="663" t="s">
        <v>562</v>
      </c>
      <c r="C708" s="664"/>
      <c r="D708" s="664"/>
      <c r="E708" s="664"/>
      <c r="F708" s="665"/>
      <c r="H708" s="374">
        <v>748</v>
      </c>
      <c r="I708" s="349" t="s">
        <v>168</v>
      </c>
      <c r="J708" s="357"/>
      <c r="K708" s="357"/>
      <c r="L708" s="417"/>
      <c r="M708" s="523"/>
      <c r="N708" s="432">
        <f>SUM('SITE 1:SITE 15'!O708)</f>
        <v>0</v>
      </c>
      <c r="O708" s="3"/>
    </row>
    <row r="709" spans="2:15" ht="15" customHeight="1" x14ac:dyDescent="0.25">
      <c r="B709" s="658"/>
      <c r="C709" s="659"/>
      <c r="D709" s="659"/>
      <c r="E709" s="659"/>
      <c r="F709" s="660"/>
      <c r="H709" s="359">
        <v>74</v>
      </c>
      <c r="I709" s="378" t="s">
        <v>136</v>
      </c>
      <c r="J709" s="361"/>
      <c r="K709" s="361"/>
      <c r="L709" s="362"/>
      <c r="M709" s="451"/>
      <c r="N709" s="452">
        <f>SUM('SITE 1:SITE 15'!O709)</f>
        <v>0</v>
      </c>
      <c r="O709" s="453">
        <f>SUM(O699:O708)</f>
        <v>0</v>
      </c>
    </row>
    <row r="710" spans="2:15" ht="15" customHeight="1" x14ac:dyDescent="0.3">
      <c r="B710" s="663"/>
      <c r="C710" s="623"/>
      <c r="D710" s="623"/>
      <c r="E710" s="623"/>
      <c r="F710" s="624"/>
      <c r="H710" s="364"/>
      <c r="I710" s="352"/>
      <c r="J710" s="341"/>
      <c r="K710" s="341"/>
      <c r="L710" s="325"/>
      <c r="M710" s="325"/>
      <c r="N710" s="365"/>
      <c r="O710" s="454"/>
    </row>
    <row r="711" spans="2:15" ht="14.25" customHeight="1" x14ac:dyDescent="0.25">
      <c r="B711" s="662"/>
      <c r="C711" s="623"/>
      <c r="D711" s="623"/>
      <c r="E711" s="623"/>
      <c r="F711" s="624"/>
      <c r="H711" s="370">
        <v>751</v>
      </c>
      <c r="I711" s="381" t="s">
        <v>137</v>
      </c>
      <c r="J711" s="346"/>
      <c r="K711" s="346"/>
      <c r="L711" s="347"/>
      <c r="M711" s="431"/>
      <c r="N711" s="432">
        <f>SUM('SITE 1:SITE 15'!O711)</f>
        <v>0</v>
      </c>
      <c r="O711" s="7"/>
    </row>
    <row r="712" spans="2:15" ht="18.75" customHeight="1" x14ac:dyDescent="0.25">
      <c r="B712" s="2350" t="s">
        <v>402</v>
      </c>
      <c r="C712" s="2351"/>
      <c r="D712" s="2351"/>
      <c r="E712" s="2351"/>
      <c r="F712" s="2352"/>
      <c r="H712" s="348">
        <v>752</v>
      </c>
      <c r="I712" s="349" t="s">
        <v>138</v>
      </c>
      <c r="J712" s="350"/>
      <c r="K712" s="350"/>
      <c r="L712" s="351"/>
      <c r="M712" s="437"/>
      <c r="N712" s="432">
        <f>SUM('SITE 1:SITE 15'!O712)</f>
        <v>0</v>
      </c>
      <c r="O712" s="2"/>
    </row>
    <row r="713" spans="2:15" ht="14.25" customHeight="1" x14ac:dyDescent="0.25">
      <c r="B713" s="2350"/>
      <c r="C713" s="2351"/>
      <c r="D713" s="2351"/>
      <c r="E713" s="2351"/>
      <c r="F713" s="2352"/>
      <c r="H713" s="348">
        <v>757</v>
      </c>
      <c r="I713" s="356" t="s">
        <v>139</v>
      </c>
      <c r="J713" s="357"/>
      <c r="K713" s="357"/>
      <c r="L713" s="358"/>
      <c r="M713" s="450"/>
      <c r="N713" s="432">
        <f>SUM('SITE 1:SITE 15'!O713)</f>
        <v>0</v>
      </c>
      <c r="O713" s="2"/>
    </row>
    <row r="714" spans="2:15" ht="15" customHeight="1" x14ac:dyDescent="0.3">
      <c r="B714" s="663" t="s">
        <v>472</v>
      </c>
      <c r="C714" s="664"/>
      <c r="D714" s="664"/>
      <c r="E714" s="664"/>
      <c r="F714" s="665"/>
      <c r="H714" s="359">
        <v>75</v>
      </c>
      <c r="I714" s="378" t="s">
        <v>140</v>
      </c>
      <c r="J714" s="361"/>
      <c r="K714" s="361"/>
      <c r="L714" s="389"/>
      <c r="M714" s="485"/>
      <c r="N714" s="452">
        <f>SUM('SITE 1:SITE 15'!O714)</f>
        <v>0</v>
      </c>
      <c r="O714" s="453">
        <f>SUM(O711:O713)</f>
        <v>0</v>
      </c>
    </row>
    <row r="715" spans="2:15" ht="16.8" x14ac:dyDescent="0.3">
      <c r="B715" s="663" t="s">
        <v>473</v>
      </c>
      <c r="C715" s="664"/>
      <c r="D715" s="664"/>
      <c r="E715" s="664"/>
      <c r="F715" s="665"/>
      <c r="H715" s="334"/>
      <c r="I715" s="369"/>
      <c r="J715" s="341"/>
      <c r="K715" s="341"/>
      <c r="L715" s="352"/>
      <c r="M715" s="352"/>
      <c r="N715" s="335"/>
      <c r="O715" s="471"/>
    </row>
    <row r="716" spans="2:15" ht="15" customHeight="1" x14ac:dyDescent="0.3">
      <c r="B716" s="661"/>
      <c r="C716" s="659"/>
      <c r="D716" s="659"/>
      <c r="E716" s="659"/>
      <c r="F716" s="660"/>
      <c r="H716" s="383">
        <v>76</v>
      </c>
      <c r="I716" s="378" t="s">
        <v>141</v>
      </c>
      <c r="J716" s="361"/>
      <c r="K716" s="361"/>
      <c r="L716" s="361"/>
      <c r="M716" s="479"/>
      <c r="N716" s="452">
        <f>SUM('SITE 1:SITE 15'!O716)</f>
        <v>0</v>
      </c>
      <c r="O716" s="7"/>
    </row>
    <row r="717" spans="2:15" ht="15" customHeight="1" x14ac:dyDescent="0.3">
      <c r="B717" s="663" t="s">
        <v>403</v>
      </c>
      <c r="C717" s="659"/>
      <c r="D717" s="659"/>
      <c r="E717" s="659"/>
      <c r="F717" s="660"/>
      <c r="H717" s="334"/>
      <c r="I717" s="369"/>
      <c r="J717" s="341"/>
      <c r="K717" s="341"/>
      <c r="L717" s="352"/>
      <c r="M717" s="352"/>
      <c r="N717" s="335"/>
      <c r="O717" s="471"/>
    </row>
    <row r="718" spans="2:15" ht="15" customHeight="1" x14ac:dyDescent="0.3">
      <c r="B718" s="663" t="s">
        <v>404</v>
      </c>
      <c r="C718" s="659"/>
      <c r="D718" s="659"/>
      <c r="E718" s="659"/>
      <c r="F718" s="660"/>
      <c r="H718" s="383">
        <v>77</v>
      </c>
      <c r="I718" s="378" t="s">
        <v>383</v>
      </c>
      <c r="J718" s="361"/>
      <c r="K718" s="361"/>
      <c r="L718" s="361"/>
      <c r="M718" s="479"/>
      <c r="N718" s="452">
        <f>SUM('SITE 1:SITE 15'!O718)</f>
        <v>0</v>
      </c>
      <c r="O718" s="7"/>
    </row>
    <row r="719" spans="2:15" ht="15" customHeight="1" x14ac:dyDescent="0.3">
      <c r="B719" s="661"/>
      <c r="C719" s="659"/>
      <c r="D719" s="659"/>
      <c r="E719" s="659"/>
      <c r="F719" s="660"/>
      <c r="H719" s="334"/>
      <c r="I719" s="369"/>
      <c r="J719" s="341"/>
      <c r="K719" s="341"/>
      <c r="L719" s="352"/>
      <c r="M719" s="352"/>
      <c r="N719" s="335"/>
      <c r="O719" s="471"/>
    </row>
    <row r="720" spans="2:15" ht="15" customHeight="1" x14ac:dyDescent="0.25">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B721" s="2434"/>
      <c r="C721" s="2435"/>
      <c r="D721" s="659"/>
      <c r="E721" s="659"/>
      <c r="F721" s="660"/>
      <c r="H721" s="334"/>
      <c r="I721" s="369"/>
      <c r="J721" s="341"/>
      <c r="K721" s="341"/>
      <c r="L721" s="352"/>
      <c r="M721" s="352"/>
      <c r="N721" s="335"/>
      <c r="O721" s="471"/>
    </row>
    <row r="722" spans="1:22" ht="15" customHeight="1" x14ac:dyDescent="0.25">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B723" s="662"/>
      <c r="C723" s="666"/>
      <c r="D723" s="666"/>
      <c r="E723" s="666"/>
      <c r="F723" s="667"/>
      <c r="H723" s="364"/>
      <c r="I723" s="352"/>
      <c r="J723" s="341"/>
      <c r="K723" s="341"/>
      <c r="L723" s="352"/>
      <c r="M723" s="352"/>
      <c r="N723" s="365"/>
      <c r="O723" s="454"/>
    </row>
    <row r="724" spans="1:22" ht="16.8" x14ac:dyDescent="0.25">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B725" s="662"/>
      <c r="C725" s="668"/>
      <c r="D725" s="668"/>
      <c r="E725" s="668"/>
      <c r="F725" s="667"/>
      <c r="H725" s="391"/>
      <c r="I725" s="45"/>
      <c r="J725" s="341"/>
      <c r="K725" s="341"/>
      <c r="L725" s="352"/>
      <c r="M725" s="352"/>
      <c r="N725" s="45"/>
      <c r="O725" s="412"/>
    </row>
    <row r="726" spans="1:22" ht="16.8" x14ac:dyDescent="0.25">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B728" s="669"/>
      <c r="C728" s="607"/>
      <c r="D728" s="607"/>
      <c r="E728" s="607"/>
      <c r="F728" s="608"/>
      <c r="H728" s="398" t="s">
        <v>118</v>
      </c>
      <c r="I728" s="399"/>
      <c r="J728" s="421"/>
      <c r="K728" s="421"/>
      <c r="L728" s="401"/>
      <c r="M728" s="533"/>
      <c r="N728" s="499">
        <f>SUM('SITE 1:SITE 15'!O728)</f>
        <v>0</v>
      </c>
      <c r="O728" s="403">
        <f>O727+O726</f>
        <v>0</v>
      </c>
    </row>
    <row r="730" spans="1:22" ht="13.8" thickBot="1" x14ac:dyDescent="0.3"/>
    <row r="731" spans="1:22" s="324" customFormat="1" ht="33.75" customHeight="1" thickBot="1" x14ac:dyDescent="0.3">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row r="733" spans="1:22" ht="30.75" customHeight="1" thickBot="1" x14ac:dyDescent="0.3">
      <c r="A733" s="1564"/>
      <c r="B733" s="2325" t="s">
        <v>156</v>
      </c>
      <c r="C733" s="2326"/>
      <c r="D733" s="2326"/>
      <c r="E733" s="2326"/>
      <c r="F733" s="2326"/>
      <c r="G733" s="2326"/>
      <c r="H733" s="2325" t="str">
        <f>H6</f>
        <v>SITE 1</v>
      </c>
      <c r="I733" s="2326"/>
      <c r="J733" s="2326"/>
      <c r="K733" s="2326"/>
      <c r="L733" s="2326"/>
      <c r="M733" s="2326"/>
      <c r="N733" s="2326"/>
      <c r="O733" s="2327"/>
    </row>
    <row r="735" spans="1:22" ht="15.6" thickBot="1" x14ac:dyDescent="0.3">
      <c r="B735" s="543"/>
      <c r="C735" s="543"/>
      <c r="D735" s="543"/>
      <c r="E735" s="544"/>
    </row>
    <row r="736" spans="1:22" ht="35.1" customHeight="1" thickBot="1" x14ac:dyDescent="0.35">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2:22" ht="55.5" customHeight="1" thickBot="1" x14ac:dyDescent="0.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2:22" ht="15" customHeight="1" x14ac:dyDescent="0.25">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2:22" ht="15" hidden="1" customHeight="1" x14ac:dyDescent="0.25">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2:22" ht="15" customHeight="1" thickBot="1" x14ac:dyDescent="0.35">
      <c r="B740" s="2455"/>
      <c r="C740" s="860"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2:22" ht="15" customHeight="1" x14ac:dyDescent="0.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2:22" ht="15" hidden="1" customHeight="1" x14ac:dyDescent="0.3">
      <c r="B742" s="2356"/>
      <c r="C742" s="670" t="s">
        <v>231</v>
      </c>
      <c r="D742" s="952"/>
      <c r="E742" s="952"/>
      <c r="F742" s="952"/>
      <c r="G742" s="671"/>
      <c r="H742" s="953"/>
      <c r="I742" s="898"/>
      <c r="J742" s="640"/>
      <c r="K742" s="641"/>
      <c r="L742" s="646"/>
      <c r="M742" s="646"/>
      <c r="N742" s="325"/>
      <c r="O742" s="640"/>
      <c r="P742" s="42"/>
      <c r="U742" s="43"/>
      <c r="V742" s="43"/>
    </row>
    <row r="743" spans="2:22" ht="15" customHeight="1" thickBot="1" x14ac:dyDescent="0.35">
      <c r="B743" s="2357"/>
      <c r="C743" s="861" t="s">
        <v>154</v>
      </c>
      <c r="D743" s="297"/>
      <c r="E743" s="297"/>
      <c r="F743" s="297"/>
      <c r="G743" s="644">
        <f t="shared" si="10"/>
        <v>0</v>
      </c>
      <c r="H743" s="893"/>
      <c r="I743" s="897">
        <f>IF(F743&gt;0,($W$4+$X$4)*G743*H743,0)</f>
        <v>0</v>
      </c>
      <c r="J743" s="640"/>
      <c r="K743" s="641"/>
      <c r="L743" s="646"/>
      <c r="M743" s="646"/>
      <c r="N743" s="325"/>
      <c r="O743" s="640"/>
      <c r="P743" s="42"/>
      <c r="U743" s="43"/>
      <c r="V743" s="43"/>
    </row>
    <row r="744" spans="2:22" ht="15" customHeight="1" thickBot="1" x14ac:dyDescent="0.35">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2:22" ht="15" customHeight="1" thickBot="1" x14ac:dyDescent="0.3">
      <c r="B745" s="600"/>
      <c r="C745" s="601"/>
      <c r="D745" s="599"/>
      <c r="E745" s="599"/>
      <c r="K745" s="42"/>
      <c r="L745" s="42"/>
      <c r="M745" s="43"/>
      <c r="N745" s="43"/>
      <c r="O745" s="325"/>
      <c r="P745" s="42"/>
      <c r="U745" s="43"/>
      <c r="V745" s="43"/>
    </row>
    <row r="746" spans="2:22" s="426" customFormat="1" ht="25.05" customHeight="1" thickTop="1" thickBot="1" x14ac:dyDescent="0.35">
      <c r="B746" s="2389" t="s">
        <v>173</v>
      </c>
      <c r="C746" s="2390"/>
      <c r="D746" s="2390"/>
      <c r="E746" s="2391"/>
      <c r="H746" s="2392" t="s">
        <v>174</v>
      </c>
      <c r="I746" s="2393"/>
      <c r="J746" s="2393"/>
      <c r="K746" s="2393"/>
      <c r="L746" s="2393"/>
      <c r="M746" s="2393"/>
      <c r="N746" s="2393"/>
      <c r="O746" s="2394"/>
      <c r="P746" s="427"/>
      <c r="U746" s="428"/>
      <c r="V746" s="428"/>
    </row>
    <row r="747" spans="2:22" ht="15" customHeight="1" thickTop="1" x14ac:dyDescent="0.25">
      <c r="B747" s="2419" t="s">
        <v>189</v>
      </c>
      <c r="C747" s="2386" t="s">
        <v>16</v>
      </c>
      <c r="D747" s="2386" t="s">
        <v>191</v>
      </c>
      <c r="E747" s="2383" t="s">
        <v>192</v>
      </c>
      <c r="H747" s="330" t="s">
        <v>17</v>
      </c>
      <c r="I747" s="331"/>
      <c r="J747" s="332"/>
      <c r="K747" s="332"/>
      <c r="L747" s="331"/>
      <c r="M747" s="331"/>
      <c r="N747" s="331"/>
      <c r="O747" s="333"/>
      <c r="P747" s="42"/>
      <c r="U747" s="43"/>
      <c r="V747" s="43"/>
    </row>
    <row r="748" spans="2:22" ht="31.5" customHeight="1" x14ac:dyDescent="0.25">
      <c r="B748" s="2420"/>
      <c r="C748" s="2387"/>
      <c r="D748" s="2387"/>
      <c r="E748" s="2384"/>
      <c r="H748" s="334"/>
      <c r="I748" s="335"/>
      <c r="J748" s="336"/>
      <c r="K748" s="336"/>
      <c r="L748" s="335"/>
      <c r="M748" s="337"/>
      <c r="N748" s="429" t="s">
        <v>157</v>
      </c>
      <c r="O748" s="430" t="s">
        <v>19</v>
      </c>
      <c r="P748" s="42"/>
      <c r="U748" s="43"/>
      <c r="V748" s="43"/>
    </row>
    <row r="749" spans="2:22" ht="15" customHeight="1" x14ac:dyDescent="0.25">
      <c r="B749" s="2420"/>
      <c r="C749" s="2387"/>
      <c r="D749" s="2387"/>
      <c r="E749" s="2384"/>
      <c r="H749" s="339"/>
      <c r="I749" s="340"/>
      <c r="J749" s="341"/>
      <c r="K749" s="341"/>
      <c r="L749" s="42"/>
      <c r="M749" s="43"/>
      <c r="N749" s="342"/>
      <c r="O749" s="343"/>
      <c r="P749" s="42"/>
      <c r="U749" s="43"/>
      <c r="V749" s="43"/>
    </row>
    <row r="750" spans="2:22" ht="15" customHeight="1" x14ac:dyDescent="0.25">
      <c r="B750" s="2421"/>
      <c r="C750" s="2388"/>
      <c r="D750" s="2388"/>
      <c r="E750" s="2385"/>
      <c r="H750" s="344">
        <v>6061</v>
      </c>
      <c r="I750" s="345" t="s">
        <v>20</v>
      </c>
      <c r="J750" s="346"/>
      <c r="K750" s="346"/>
      <c r="L750" s="347"/>
      <c r="M750" s="431"/>
      <c r="N750" s="432">
        <f>SUM('SITE 1:SITE 15'!O750)</f>
        <v>0</v>
      </c>
      <c r="O750" s="1"/>
      <c r="P750" s="42"/>
      <c r="U750" s="43"/>
      <c r="V750" s="43"/>
    </row>
    <row r="751" spans="2:22" ht="15" customHeight="1" thickBot="1" x14ac:dyDescent="0.3">
      <c r="B751" s="433" t="s">
        <v>21</v>
      </c>
      <c r="C751" s="434"/>
      <c r="D751" s="435"/>
      <c r="E751" s="436"/>
      <c r="H751" s="348">
        <v>6063</v>
      </c>
      <c r="I751" s="349" t="s">
        <v>22</v>
      </c>
      <c r="J751" s="350"/>
      <c r="K751" s="350"/>
      <c r="L751" s="351"/>
      <c r="M751" s="437"/>
      <c r="N751" s="432">
        <f>SUM('SITE 1:SITE 15'!O751)</f>
        <v>0</v>
      </c>
      <c r="O751" s="2"/>
      <c r="P751" s="42"/>
      <c r="U751" s="43"/>
      <c r="V751" s="43"/>
    </row>
    <row r="752" spans="2:22" ht="15" customHeight="1" x14ac:dyDescent="0.25">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2:22" ht="15" customHeight="1" x14ac:dyDescent="0.25">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2:22" ht="15" customHeight="1" thickBot="1" x14ac:dyDescent="0.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2:22" ht="15" customHeight="1" thickBot="1" x14ac:dyDescent="0.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2:22" ht="15" customHeight="1" thickBot="1" x14ac:dyDescent="0.3">
      <c r="B756" s="603"/>
      <c r="C756" s="445"/>
      <c r="D756" s="446"/>
      <c r="E756" s="604"/>
      <c r="H756" s="353" t="s">
        <v>33</v>
      </c>
      <c r="I756" s="349" t="s">
        <v>34</v>
      </c>
      <c r="J756" s="350"/>
      <c r="K756" s="350"/>
      <c r="L756" s="351"/>
      <c r="M756" s="437"/>
      <c r="N756" s="432">
        <f>SUM('SITE 1:SITE 15'!O756)</f>
        <v>0</v>
      </c>
      <c r="O756" s="2"/>
      <c r="P756" s="42"/>
      <c r="U756" s="43"/>
      <c r="V756" s="43"/>
    </row>
    <row r="757" spans="2:22" ht="15" customHeight="1" thickBot="1" x14ac:dyDescent="0.3">
      <c r="B757" s="472" t="s">
        <v>35</v>
      </c>
      <c r="C757" s="473"/>
      <c r="D757" s="474"/>
      <c r="E757" s="475"/>
      <c r="H757" s="355" t="s">
        <v>36</v>
      </c>
      <c r="I757" s="356" t="s">
        <v>37</v>
      </c>
      <c r="J757" s="357"/>
      <c r="K757" s="357"/>
      <c r="L757" s="358"/>
      <c r="M757" s="450"/>
      <c r="N757" s="432">
        <f>SUM('SITE 1:SITE 15'!O757)</f>
        <v>0</v>
      </c>
      <c r="O757" s="3"/>
      <c r="P757" s="42"/>
      <c r="U757" s="43"/>
      <c r="V757" s="43"/>
    </row>
    <row r="758" spans="2:22" ht="15" customHeight="1" x14ac:dyDescent="0.25">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2:22" ht="15" customHeight="1" x14ac:dyDescent="0.25">
      <c r="B759" s="27" t="s">
        <v>40</v>
      </c>
      <c r="C759" s="23"/>
      <c r="D759" s="24"/>
      <c r="E759" s="438">
        <f>C759*D759</f>
        <v>0</v>
      </c>
      <c r="H759" s="364"/>
      <c r="I759" s="365"/>
      <c r="J759" s="336"/>
      <c r="K759" s="336"/>
      <c r="L759" s="366"/>
      <c r="M759" s="367"/>
      <c r="N759" s="365"/>
      <c r="O759" s="454"/>
      <c r="P759" s="369"/>
      <c r="U759" s="369"/>
      <c r="V759" s="369"/>
    </row>
    <row r="760" spans="2:22" ht="15" customHeight="1" thickBot="1" x14ac:dyDescent="0.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2:22" ht="15" customHeight="1" thickBot="1" x14ac:dyDescent="0.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2:22" ht="15" customHeight="1" thickBot="1" x14ac:dyDescent="0.3">
      <c r="B762" s="603"/>
      <c r="C762" s="74"/>
      <c r="D762" s="75"/>
      <c r="E762" s="73"/>
      <c r="H762" s="348">
        <v>615</v>
      </c>
      <c r="I762" s="349" t="s">
        <v>45</v>
      </c>
      <c r="J762" s="350"/>
      <c r="K762" s="350"/>
      <c r="L762" s="351"/>
      <c r="M762" s="351"/>
      <c r="N762" s="605">
        <f>SUM('SITE 1:SITE 15'!O762)</f>
        <v>0</v>
      </c>
      <c r="O762" s="5"/>
      <c r="P762" s="45"/>
      <c r="U762" s="43"/>
      <c r="V762" s="43"/>
    </row>
    <row r="763" spans="2:22" ht="15" customHeight="1" thickBot="1" x14ac:dyDescent="0.3">
      <c r="B763" s="472" t="s">
        <v>46</v>
      </c>
      <c r="C763" s="473"/>
      <c r="D763" s="474"/>
      <c r="E763" s="475"/>
      <c r="H763" s="348">
        <v>616</v>
      </c>
      <c r="I763" s="349" t="s">
        <v>47</v>
      </c>
      <c r="J763" s="350"/>
      <c r="K763" s="350"/>
      <c r="L763" s="351"/>
      <c r="M763" s="351"/>
      <c r="N763" s="605">
        <f>SUM('SITE 1:SITE 15'!O763)</f>
        <v>0</v>
      </c>
      <c r="O763" s="5"/>
      <c r="P763" s="369"/>
      <c r="U763" s="369"/>
      <c r="V763" s="369"/>
    </row>
    <row r="764" spans="2:22" ht="15" customHeight="1" x14ac:dyDescent="0.25">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2:22" ht="15" customHeight="1" x14ac:dyDescent="0.25">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2:22" ht="15" customHeight="1" x14ac:dyDescent="0.25">
      <c r="B766" s="28" t="s">
        <v>52</v>
      </c>
      <c r="C766" s="21"/>
      <c r="D766" s="22"/>
      <c r="E766" s="438">
        <f t="shared" si="11"/>
        <v>0</v>
      </c>
      <c r="H766" s="379"/>
      <c r="I766" s="42"/>
      <c r="J766" s="341"/>
      <c r="K766" s="341"/>
      <c r="L766" s="45"/>
      <c r="M766" s="43"/>
      <c r="N766" s="367"/>
      <c r="O766" s="465"/>
      <c r="P766" s="45"/>
      <c r="U766" s="43"/>
      <c r="V766" s="43"/>
    </row>
    <row r="767" spans="2:22" ht="15" customHeight="1" x14ac:dyDescent="0.25">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2:22" ht="15" customHeight="1" x14ac:dyDescent="0.25">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2:22" ht="15" customHeight="1" x14ac:dyDescent="0.25">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2:22" ht="15" customHeight="1" x14ac:dyDescent="0.25">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2:22" ht="15" customHeight="1" x14ac:dyDescent="0.25">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2:22" ht="15" customHeight="1" x14ac:dyDescent="0.25">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2:22" ht="15" customHeight="1" x14ac:dyDescent="0.25">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2:22" ht="15" customHeight="1" x14ac:dyDescent="0.25">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2:22" ht="15" customHeight="1" x14ac:dyDescent="0.25">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2:22" ht="15" customHeight="1" x14ac:dyDescent="0.25">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2:22" ht="15" customHeight="1" x14ac:dyDescent="0.25">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2:22" ht="14.4" thickBot="1" x14ac:dyDescent="0.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2:22" ht="14.1" customHeight="1" thickBot="1" x14ac:dyDescent="0.3">
      <c r="B779" s="467" t="s">
        <v>83</v>
      </c>
      <c r="C779" s="468">
        <f>SUM(C764:C778)</f>
        <v>0</v>
      </c>
      <c r="D779" s="469" t="e">
        <f>E779/C779</f>
        <v>#DIV/0!</v>
      </c>
      <c r="E779" s="470">
        <f>SUM(E764:E778)</f>
        <v>0</v>
      </c>
      <c r="H779" s="334"/>
      <c r="I779" s="369"/>
      <c r="J779" s="341"/>
      <c r="K779" s="341"/>
      <c r="L779" s="325"/>
      <c r="M779" s="325"/>
      <c r="N779" s="335"/>
      <c r="O779" s="471"/>
    </row>
    <row r="780" spans="2:22" ht="14.1" customHeight="1" thickBot="1" x14ac:dyDescent="0.3">
      <c r="B780" s="70"/>
      <c r="C780" s="67"/>
      <c r="D780" s="68"/>
      <c r="E780" s="69"/>
      <c r="H780" s="383">
        <v>63</v>
      </c>
      <c r="I780" s="378" t="s">
        <v>84</v>
      </c>
      <c r="J780" s="361"/>
      <c r="K780" s="361"/>
      <c r="L780" s="362"/>
      <c r="M780" s="451"/>
      <c r="N780" s="452">
        <f>SUM('SITE 1:SITE 15'!O780)</f>
        <v>0</v>
      </c>
      <c r="O780" s="7"/>
    </row>
    <row r="781" spans="2:22" ht="14.1" customHeight="1" thickBot="1" x14ac:dyDescent="0.3">
      <c r="B781" s="472" t="s">
        <v>85</v>
      </c>
      <c r="C781" s="473"/>
      <c r="D781" s="474"/>
      <c r="E781" s="475"/>
      <c r="H781" s="364"/>
      <c r="I781" s="352"/>
      <c r="J781" s="341"/>
      <c r="K781" s="341"/>
      <c r="L781" s="325"/>
      <c r="M781" s="325"/>
      <c r="N781" s="365"/>
      <c r="O781" s="454"/>
    </row>
    <row r="782" spans="2:22" ht="14.1" customHeight="1" x14ac:dyDescent="0.25">
      <c r="B782" s="29" t="s">
        <v>86</v>
      </c>
      <c r="C782" s="21"/>
      <c r="D782" s="22"/>
      <c r="E782" s="438">
        <f>C782*D782</f>
        <v>0</v>
      </c>
      <c r="H782" s="370">
        <v>64111</v>
      </c>
      <c r="I782" s="381" t="s">
        <v>87</v>
      </c>
      <c r="J782" s="346"/>
      <c r="K782" s="346"/>
      <c r="L782" s="347"/>
      <c r="M782" s="431"/>
      <c r="N782" s="432">
        <f>SUM('SITE 1:SITE 15'!O782)</f>
        <v>0</v>
      </c>
      <c r="O782" s="7"/>
    </row>
    <row r="783" spans="2:22" ht="14.1" customHeight="1" x14ac:dyDescent="0.25">
      <c r="B783" s="27" t="s">
        <v>88</v>
      </c>
      <c r="C783" s="23"/>
      <c r="D783" s="24"/>
      <c r="E783" s="438">
        <f>C783*D783</f>
        <v>0</v>
      </c>
      <c r="H783" s="348">
        <v>64115</v>
      </c>
      <c r="I783" s="349" t="s">
        <v>89</v>
      </c>
      <c r="J783" s="350"/>
      <c r="K783" s="350"/>
      <c r="L783" s="351"/>
      <c r="M783" s="437"/>
      <c r="N783" s="432">
        <f>SUM('SITE 1:SITE 15'!O783)</f>
        <v>0</v>
      </c>
      <c r="O783" s="2"/>
    </row>
    <row r="784" spans="2:22" ht="14.1" customHeight="1" thickBot="1" x14ac:dyDescent="0.3">
      <c r="B784" s="27" t="s">
        <v>90</v>
      </c>
      <c r="C784" s="25"/>
      <c r="D784" s="26"/>
      <c r="E784" s="438">
        <f>C784*D784</f>
        <v>0</v>
      </c>
      <c r="H784" s="348">
        <v>645</v>
      </c>
      <c r="I784" s="349" t="s">
        <v>91</v>
      </c>
      <c r="J784" s="350"/>
      <c r="K784" s="350"/>
      <c r="L784" s="351"/>
      <c r="M784" s="437"/>
      <c r="N784" s="432">
        <f>SUM('SITE 1:SITE 15'!O784)</f>
        <v>0</v>
      </c>
      <c r="O784" s="2"/>
    </row>
    <row r="785" spans="2:15" ht="14.1" customHeight="1" thickBot="1" x14ac:dyDescent="0.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2:15" ht="14.1" customHeight="1" thickBot="1" x14ac:dyDescent="0.3">
      <c r="B786" s="70"/>
      <c r="C786" s="67"/>
      <c r="D786" s="68"/>
      <c r="E786" s="69"/>
      <c r="H786" s="359">
        <v>64</v>
      </c>
      <c r="I786" s="378" t="s">
        <v>94</v>
      </c>
      <c r="J786" s="361"/>
      <c r="K786" s="361"/>
      <c r="L786" s="362"/>
      <c r="M786" s="451"/>
      <c r="N786" s="452">
        <f>SUM('SITE 1:SITE 15'!O786)</f>
        <v>0</v>
      </c>
      <c r="O786" s="476">
        <f>E796+O785</f>
        <v>0</v>
      </c>
    </row>
    <row r="787" spans="2:15" ht="14.1" customHeight="1" thickBot="1" x14ac:dyDescent="0.3">
      <c r="B787" s="472" t="s">
        <v>95</v>
      </c>
      <c r="C787" s="473"/>
      <c r="D787" s="474"/>
      <c r="E787" s="475"/>
      <c r="H787" s="364"/>
      <c r="I787" s="352"/>
      <c r="J787" s="341"/>
      <c r="K787" s="341"/>
      <c r="L787" s="325"/>
      <c r="M787" s="325"/>
      <c r="N787" s="365"/>
      <c r="O787" s="454"/>
    </row>
    <row r="788" spans="2:15" ht="14.1" customHeight="1" x14ac:dyDescent="0.25">
      <c r="B788" s="29" t="s">
        <v>96</v>
      </c>
      <c r="C788" s="21"/>
      <c r="D788" s="22"/>
      <c r="E788" s="438">
        <f>C788*D788</f>
        <v>0</v>
      </c>
      <c r="H788" s="348">
        <v>654</v>
      </c>
      <c r="I788" s="381" t="s">
        <v>97</v>
      </c>
      <c r="J788" s="346"/>
      <c r="K788" s="346"/>
      <c r="L788" s="347"/>
      <c r="M788" s="431"/>
      <c r="N788" s="432">
        <f>SUM('SITE 1:SITE 15'!O788)</f>
        <v>0</v>
      </c>
      <c r="O788" s="2"/>
    </row>
    <row r="789" spans="2:15" ht="14.1" customHeight="1" x14ac:dyDescent="0.25">
      <c r="B789" s="27" t="s">
        <v>98</v>
      </c>
      <c r="C789" s="23"/>
      <c r="D789" s="24"/>
      <c r="E789" s="438">
        <f>C789*D789</f>
        <v>0</v>
      </c>
      <c r="H789" s="348">
        <v>655</v>
      </c>
      <c r="I789" s="384" t="s">
        <v>99</v>
      </c>
      <c r="J789" s="350"/>
      <c r="K789" s="350"/>
      <c r="L789" s="351"/>
      <c r="M789" s="437"/>
      <c r="N789" s="432">
        <f>SUM('SITE 1:SITE 15'!O789)</f>
        <v>0</v>
      </c>
      <c r="O789" s="2"/>
    </row>
    <row r="790" spans="2:15" ht="14.1" customHeight="1" x14ac:dyDescent="0.25">
      <c r="B790" s="27" t="s">
        <v>100</v>
      </c>
      <c r="C790" s="23"/>
      <c r="D790" s="24"/>
      <c r="E790" s="438">
        <f>C790*D790</f>
        <v>0</v>
      </c>
      <c r="H790" s="370">
        <v>658</v>
      </c>
      <c r="I790" s="385" t="s">
        <v>101</v>
      </c>
      <c r="J790" s="357"/>
      <c r="K790" s="357"/>
      <c r="L790" s="386"/>
      <c r="M790" s="477"/>
      <c r="N790" s="432">
        <f>SUM('SITE 1:SITE 15'!O790)</f>
        <v>0</v>
      </c>
      <c r="O790" s="3"/>
    </row>
    <row r="791" spans="2:15" ht="14.1" customHeight="1" x14ac:dyDescent="0.25">
      <c r="B791" s="27" t="s">
        <v>102</v>
      </c>
      <c r="C791" s="23"/>
      <c r="D791" s="24"/>
      <c r="E791" s="438">
        <f>C791*D791</f>
        <v>0</v>
      </c>
      <c r="H791" s="359">
        <v>65</v>
      </c>
      <c r="I791" s="378" t="s">
        <v>103</v>
      </c>
      <c r="J791" s="361"/>
      <c r="K791" s="361"/>
      <c r="L791" s="387"/>
      <c r="M791" s="478"/>
      <c r="N791" s="452">
        <f>SUM('SITE 1:SITE 15'!O791)</f>
        <v>0</v>
      </c>
      <c r="O791" s="453">
        <f>SUM(O788:O790)</f>
        <v>0</v>
      </c>
    </row>
    <row r="792" spans="2:15" ht="14.1" customHeight="1" thickBot="1" x14ac:dyDescent="0.3">
      <c r="B792" s="27" t="s">
        <v>104</v>
      </c>
      <c r="C792" s="25"/>
      <c r="D792" s="26"/>
      <c r="E792" s="438">
        <f>C792*D792</f>
        <v>0</v>
      </c>
      <c r="H792" s="334"/>
      <c r="I792" s="369"/>
      <c r="J792" s="341"/>
      <c r="K792" s="341"/>
      <c r="L792" s="352"/>
      <c r="M792" s="352"/>
      <c r="N792" s="335"/>
      <c r="O792" s="471"/>
    </row>
    <row r="793" spans="2:15" ht="14.1" customHeight="1" thickBot="1" x14ac:dyDescent="0.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2:15" ht="14.1" customHeight="1" x14ac:dyDescent="0.25">
      <c r="B794" s="70"/>
      <c r="C794" s="480"/>
      <c r="D794" s="68"/>
      <c r="E794" s="69"/>
      <c r="H794" s="334"/>
      <c r="I794" s="369"/>
      <c r="J794" s="325"/>
      <c r="K794" s="325"/>
      <c r="L794" s="352"/>
      <c r="M794" s="352"/>
      <c r="N794" s="335"/>
      <c r="O794" s="471"/>
    </row>
    <row r="795" spans="2:15" ht="14.1" customHeight="1" thickBot="1" x14ac:dyDescent="0.3">
      <c r="B795" s="70"/>
      <c r="C795" s="480"/>
      <c r="D795" s="68"/>
      <c r="E795" s="69"/>
      <c r="H795" s="383">
        <v>67</v>
      </c>
      <c r="I795" s="378" t="s">
        <v>107</v>
      </c>
      <c r="J795" s="361"/>
      <c r="K795" s="361"/>
      <c r="L795" s="361"/>
      <c r="M795" s="479"/>
      <c r="N795" s="452">
        <f>SUM('SITE 1:SITE 15'!O795)</f>
        <v>0</v>
      </c>
      <c r="O795" s="7"/>
    </row>
    <row r="796" spans="2:15" ht="14.1" customHeight="1" x14ac:dyDescent="0.25">
      <c r="B796" s="2395" t="s">
        <v>108</v>
      </c>
      <c r="C796" s="2396"/>
      <c r="D796" s="2397"/>
      <c r="E796" s="2416">
        <f>E793+E785+E779+E761+E755</f>
        <v>0</v>
      </c>
      <c r="H796" s="364"/>
      <c r="I796" s="352"/>
      <c r="J796" s="341"/>
      <c r="K796" s="341"/>
      <c r="L796" s="352"/>
      <c r="M796" s="352"/>
      <c r="N796" s="365"/>
      <c r="O796" s="454"/>
    </row>
    <row r="797" spans="2:15" ht="14.1" customHeight="1" x14ac:dyDescent="0.25">
      <c r="B797" s="2398"/>
      <c r="C797" s="2399"/>
      <c r="D797" s="2400"/>
      <c r="E797" s="2424"/>
      <c r="H797" s="370" t="s">
        <v>109</v>
      </c>
      <c r="I797" s="381" t="s">
        <v>110</v>
      </c>
      <c r="J797" s="346"/>
      <c r="K797" s="346"/>
      <c r="L797" s="388"/>
      <c r="M797" s="481"/>
      <c r="N797" s="432">
        <f>SUM('SITE 1:SITE 15'!O797)</f>
        <v>0</v>
      </c>
      <c r="O797" s="7"/>
    </row>
    <row r="798" spans="2:15" ht="14.1" customHeight="1" x14ac:dyDescent="0.25">
      <c r="B798" s="2398"/>
      <c r="C798" s="2399"/>
      <c r="D798" s="2400"/>
      <c r="E798" s="2424"/>
      <c r="H798" s="348" t="s">
        <v>111</v>
      </c>
      <c r="I798" s="349" t="s">
        <v>112</v>
      </c>
      <c r="J798" s="350"/>
      <c r="K798" s="350"/>
      <c r="L798" s="351"/>
      <c r="M798" s="437"/>
      <c r="N798" s="432">
        <f>SUM('SITE 1:SITE 15'!O798)</f>
        <v>0</v>
      </c>
      <c r="O798" s="2"/>
    </row>
    <row r="799" spans="2:15" ht="14.1" customHeight="1" thickBot="1" x14ac:dyDescent="0.3">
      <c r="B799" s="2401"/>
      <c r="C799" s="2402"/>
      <c r="D799" s="2403"/>
      <c r="E799" s="2425"/>
      <c r="H799" s="374">
        <v>6815</v>
      </c>
      <c r="I799" s="356" t="s">
        <v>113</v>
      </c>
      <c r="J799" s="357"/>
      <c r="K799" s="357"/>
      <c r="L799" s="358"/>
      <c r="M799" s="450"/>
      <c r="N799" s="432">
        <f>SUM('SITE 1:SITE 15'!O799)</f>
        <v>0</v>
      </c>
      <c r="O799" s="3"/>
    </row>
    <row r="800" spans="2:15" ht="14.1" customHeight="1" thickBot="1" x14ac:dyDescent="0.3">
      <c r="B800" s="482"/>
      <c r="C800" s="483"/>
      <c r="D800" s="483"/>
      <c r="E800" s="484"/>
      <c r="H800" s="359">
        <v>68</v>
      </c>
      <c r="I800" s="378" t="s">
        <v>114</v>
      </c>
      <c r="J800" s="361"/>
      <c r="K800" s="361"/>
      <c r="L800" s="389"/>
      <c r="M800" s="485"/>
      <c r="N800" s="452">
        <f>SUM('SITE 1:SITE 15'!O800)</f>
        <v>0</v>
      </c>
      <c r="O800" s="453">
        <f>SUM(O797:O799)</f>
        <v>0</v>
      </c>
    </row>
    <row r="801" spans="2:15" ht="14.1" customHeight="1" thickTop="1" x14ac:dyDescent="0.25">
      <c r="H801" s="364"/>
      <c r="I801" s="352"/>
      <c r="J801" s="341"/>
      <c r="K801" s="341"/>
      <c r="L801" s="352"/>
      <c r="M801" s="352"/>
      <c r="N801" s="365"/>
      <c r="O801" s="454"/>
    </row>
    <row r="802" spans="2:15" ht="14.1" customHeight="1" x14ac:dyDescent="0.25">
      <c r="H802" s="390">
        <v>86</v>
      </c>
      <c r="I802" s="378" t="s">
        <v>115</v>
      </c>
      <c r="J802" s="361"/>
      <c r="K802" s="361"/>
      <c r="L802" s="361"/>
      <c r="M802" s="479"/>
      <c r="N802" s="363">
        <f>SUM('SITE 1:SITE 15'!O802)</f>
        <v>0</v>
      </c>
      <c r="O802" s="11"/>
    </row>
    <row r="803" spans="2:15" ht="14.4" thickBot="1" x14ac:dyDescent="0.3">
      <c r="H803" s="391"/>
      <c r="I803" s="45"/>
      <c r="J803" s="45"/>
      <c r="K803" s="45"/>
      <c r="L803" s="352"/>
      <c r="M803" s="352"/>
      <c r="N803" s="43"/>
      <c r="O803" s="380"/>
    </row>
    <row r="804" spans="2:15" ht="13.8" x14ac:dyDescent="0.25">
      <c r="H804" s="392" t="s">
        <v>116</v>
      </c>
      <c r="I804" s="393"/>
      <c r="J804" s="394"/>
      <c r="K804" s="394"/>
      <c r="L804" s="393"/>
      <c r="M804" s="530"/>
      <c r="N804" s="492">
        <f>SUM('SITE 1:SITE 15'!O804)</f>
        <v>0</v>
      </c>
      <c r="O804" s="396">
        <f>SUM(O802+O800+O795+O793+O791+O786+O780+O778+O765+O758)</f>
        <v>0</v>
      </c>
    </row>
    <row r="805" spans="2:15" ht="13.8" x14ac:dyDescent="0.25">
      <c r="H805" s="364" t="s">
        <v>117</v>
      </c>
      <c r="I805" s="365"/>
      <c r="J805" s="367"/>
      <c r="K805" s="367"/>
      <c r="L805" s="365"/>
      <c r="M805" s="656"/>
      <c r="N805" s="496">
        <f>SUM('SITE 1:SITE 15'!O805)</f>
        <v>0</v>
      </c>
      <c r="O805" s="397">
        <f>IF(O804&lt;O847,O847-O804,0)</f>
        <v>0</v>
      </c>
    </row>
    <row r="806" spans="2:15" ht="14.4" thickBot="1" x14ac:dyDescent="0.3">
      <c r="H806" s="398" t="s">
        <v>118</v>
      </c>
      <c r="I806" s="399"/>
      <c r="J806" s="400"/>
      <c r="K806" s="400"/>
      <c r="L806" s="401"/>
      <c r="M806" s="533"/>
      <c r="N806" s="499">
        <f>SUM('SITE 1:SITE 15'!O806)</f>
        <v>0</v>
      </c>
      <c r="O806" s="403">
        <f>SUM(O804+O805)</f>
        <v>0</v>
      </c>
    </row>
    <row r="807" spans="2:15" ht="13.8" thickBot="1" x14ac:dyDescent="0.3"/>
    <row r="808" spans="2:15" ht="15" customHeight="1" x14ac:dyDescent="0.25">
      <c r="B808" s="2342" t="s">
        <v>170</v>
      </c>
      <c r="C808" s="2343"/>
      <c r="D808" s="2343"/>
      <c r="E808" s="2343"/>
      <c r="F808" s="2344"/>
      <c r="H808" s="404" t="s">
        <v>119</v>
      </c>
      <c r="I808" s="405"/>
      <c r="J808" s="406"/>
      <c r="K808" s="406"/>
      <c r="L808" s="405"/>
      <c r="M808" s="405"/>
      <c r="N808" s="331"/>
      <c r="O808" s="333"/>
    </row>
    <row r="809" spans="2:15" ht="28.2" thickBot="1" x14ac:dyDescent="0.3">
      <c r="B809" s="2363"/>
      <c r="C809" s="2364"/>
      <c r="D809" s="2364"/>
      <c r="E809" s="2364"/>
      <c r="F809" s="2365"/>
      <c r="H809" s="334"/>
      <c r="I809" s="335"/>
      <c r="J809" s="336"/>
      <c r="K809" s="336"/>
      <c r="L809" s="335"/>
      <c r="M809" s="337"/>
      <c r="N809" s="429" t="str">
        <f>N748</f>
        <v>Global APS 6/11 ans</v>
      </c>
      <c r="O809" s="501" t="s">
        <v>19</v>
      </c>
    </row>
    <row r="810" spans="2:15" ht="15" customHeight="1" x14ac:dyDescent="0.25">
      <c r="B810" s="2366" t="s">
        <v>179</v>
      </c>
      <c r="C810" s="503"/>
      <c r="D810" s="503"/>
      <c r="E810" s="503"/>
      <c r="F810" s="504"/>
      <c r="H810" s="409"/>
      <c r="I810" s="410"/>
      <c r="J810" s="336"/>
      <c r="K810" s="336"/>
      <c r="L810" s="411"/>
      <c r="M810" s="505"/>
      <c r="N810" s="45"/>
      <c r="O810" s="412"/>
    </row>
    <row r="811" spans="2:15" ht="14.25" customHeight="1" x14ac:dyDescent="0.25">
      <c r="B811" s="2367"/>
      <c r="C811" s="507"/>
      <c r="D811" s="507"/>
      <c r="E811" s="507"/>
      <c r="F811" s="508"/>
      <c r="H811" s="413">
        <v>70623</v>
      </c>
      <c r="I811" s="381" t="s">
        <v>1022</v>
      </c>
      <c r="J811" s="346"/>
      <c r="K811" s="346"/>
      <c r="L811" s="347"/>
      <c r="M811" s="431"/>
      <c r="N811" s="432">
        <f>SUM('SITE 1:SITE 15'!O811)</f>
        <v>0</v>
      </c>
      <c r="O811" s="509">
        <f>I744</f>
        <v>0</v>
      </c>
    </row>
    <row r="812" spans="2:15" ht="14.25" customHeight="1" x14ac:dyDescent="0.25">
      <c r="B812" s="2336" t="s">
        <v>381</v>
      </c>
      <c r="C812" s="2337"/>
      <c r="D812" s="2337"/>
      <c r="E812" s="2337"/>
      <c r="F812" s="2338"/>
      <c r="H812" s="413">
        <v>70624</v>
      </c>
      <c r="I812" s="349" t="s">
        <v>1019</v>
      </c>
      <c r="J812" s="350"/>
      <c r="K812" s="350"/>
      <c r="L812" s="351"/>
      <c r="M812" s="437"/>
      <c r="N812" s="432">
        <f>SUM('SITE 1:SITE 15'!O812)</f>
        <v>0</v>
      </c>
      <c r="O812" s="9"/>
    </row>
    <row r="813" spans="2:15" ht="19.5" customHeight="1" x14ac:dyDescent="0.25">
      <c r="B813" s="2336"/>
      <c r="C813" s="2337"/>
      <c r="D813" s="2337"/>
      <c r="E813" s="2337"/>
      <c r="F813" s="2338"/>
      <c r="H813" s="413">
        <v>70625</v>
      </c>
      <c r="I813" s="349" t="s">
        <v>1020</v>
      </c>
      <c r="J813" s="350"/>
      <c r="K813" s="350"/>
      <c r="L813" s="351"/>
      <c r="M813" s="437"/>
      <c r="N813" s="432">
        <f>SUM('SITE 1:SITE 15'!O813)</f>
        <v>0</v>
      </c>
      <c r="O813" s="9"/>
    </row>
    <row r="814" spans="2:15" s="1940" customFormat="1" ht="18" customHeight="1" x14ac:dyDescent="0.25">
      <c r="B814" s="1937"/>
      <c r="C814" s="1938"/>
      <c r="D814" s="1938"/>
      <c r="E814" s="1938"/>
      <c r="F814" s="1939"/>
      <c r="H814" s="413">
        <v>70626</v>
      </c>
      <c r="I814" s="349" t="s">
        <v>1021</v>
      </c>
      <c r="J814" s="350"/>
      <c r="K814" s="350"/>
      <c r="L814" s="351"/>
      <c r="M814" s="437"/>
      <c r="N814" s="432">
        <f>SUM('SITE 1:SITE 15'!O814)</f>
        <v>0</v>
      </c>
      <c r="O814" s="9"/>
    </row>
    <row r="815" spans="2:15" ht="14.25" customHeight="1" x14ac:dyDescent="0.25">
      <c r="B815" s="2336" t="s">
        <v>206</v>
      </c>
      <c r="C815" s="2337"/>
      <c r="D815" s="2337"/>
      <c r="E815" s="2337"/>
      <c r="F815" s="2338"/>
      <c r="H815" s="348">
        <v>70641</v>
      </c>
      <c r="I815" s="349" t="s">
        <v>123</v>
      </c>
      <c r="J815" s="350"/>
      <c r="K815" s="350"/>
      <c r="L815" s="351"/>
      <c r="M815" s="437"/>
      <c r="N815" s="432">
        <f>SUM('SITE 1:SITE 15'!O815)</f>
        <v>0</v>
      </c>
      <c r="O815" s="2"/>
    </row>
    <row r="816" spans="2:15" ht="15" customHeight="1" x14ac:dyDescent="0.25">
      <c r="B816" s="2336"/>
      <c r="C816" s="2337"/>
      <c r="D816" s="2337"/>
      <c r="E816" s="2337"/>
      <c r="F816" s="2338"/>
      <c r="H816" s="370">
        <v>706421</v>
      </c>
      <c r="I816" s="349" t="s">
        <v>124</v>
      </c>
      <c r="J816" s="350"/>
      <c r="K816" s="350"/>
      <c r="L816" s="351"/>
      <c r="M816" s="437"/>
      <c r="N816" s="432">
        <f>SUM('SITE 1:SITE 15'!O816)</f>
        <v>0</v>
      </c>
      <c r="O816" s="9"/>
    </row>
    <row r="817" spans="2:15" ht="14.25" customHeight="1" x14ac:dyDescent="0.25">
      <c r="B817" s="2336"/>
      <c r="C817" s="2337"/>
      <c r="D817" s="2337"/>
      <c r="E817" s="2337"/>
      <c r="F817" s="2338"/>
      <c r="H817" s="370">
        <v>708</v>
      </c>
      <c r="I817" s="356" t="s">
        <v>125</v>
      </c>
      <c r="J817" s="357"/>
      <c r="K817" s="357"/>
      <c r="L817" s="358"/>
      <c r="M817" s="450"/>
      <c r="N817" s="432">
        <f>SUM('SITE 1:SITE 15'!O817)</f>
        <v>0</v>
      </c>
      <c r="O817" s="7"/>
    </row>
    <row r="818" spans="2:15" ht="15" customHeight="1" x14ac:dyDescent="0.25">
      <c r="B818" s="2336"/>
      <c r="C818" s="2337"/>
      <c r="D818" s="2337"/>
      <c r="E818" s="2337"/>
      <c r="F818" s="2338"/>
      <c r="H818" s="359">
        <v>70</v>
      </c>
      <c r="I818" s="378" t="s">
        <v>126</v>
      </c>
      <c r="J818" s="361"/>
      <c r="K818" s="361"/>
      <c r="L818" s="389"/>
      <c r="M818" s="485"/>
      <c r="N818" s="452">
        <f>SUM('SITE 1:SITE 15'!O818)</f>
        <v>0</v>
      </c>
      <c r="O818" s="453">
        <f>SUM(O811:O817)</f>
        <v>0</v>
      </c>
    </row>
    <row r="819" spans="2:15" ht="16.05" customHeight="1" x14ac:dyDescent="0.25">
      <c r="B819" s="2428" t="s">
        <v>385</v>
      </c>
      <c r="C819" s="2429"/>
      <c r="D819" s="2429"/>
      <c r="E819" s="2429"/>
      <c r="F819" s="2430"/>
      <c r="H819" s="364"/>
      <c r="I819" s="352"/>
      <c r="J819" s="341"/>
      <c r="K819" s="341"/>
      <c r="L819" s="369"/>
      <c r="M819" s="369"/>
      <c r="N819" s="365"/>
      <c r="O819" s="454"/>
    </row>
    <row r="820" spans="2:15" ht="16.05" customHeight="1" x14ac:dyDescent="0.25">
      <c r="B820" s="2428"/>
      <c r="C820" s="2429"/>
      <c r="D820" s="2429"/>
      <c r="E820" s="2429"/>
      <c r="F820" s="2430"/>
      <c r="H820" s="370">
        <v>741</v>
      </c>
      <c r="I820" s="381" t="s">
        <v>127</v>
      </c>
      <c r="J820" s="346"/>
      <c r="K820" s="346"/>
      <c r="L820" s="414"/>
      <c r="M820" s="513"/>
      <c r="N820" s="432">
        <f>SUM('SITE 1:SITE 15'!O820)</f>
        <v>0</v>
      </c>
      <c r="O820" s="7"/>
    </row>
    <row r="821" spans="2:15" ht="16.05" customHeight="1" x14ac:dyDescent="0.25">
      <c r="B821" s="2428"/>
      <c r="C821" s="2429"/>
      <c r="D821" s="2429"/>
      <c r="E821" s="2429"/>
      <c r="F821" s="2430"/>
      <c r="H821" s="348">
        <v>742</v>
      </c>
      <c r="I821" s="349" t="s">
        <v>128</v>
      </c>
      <c r="J821" s="350"/>
      <c r="K821" s="350"/>
      <c r="L821" s="415"/>
      <c r="M821" s="514"/>
      <c r="N821" s="432">
        <f>SUM('SITE 1:SITE 15'!O821)</f>
        <v>0</v>
      </c>
      <c r="O821" s="2"/>
    </row>
    <row r="822" spans="2:15" ht="16.05" customHeight="1" x14ac:dyDescent="0.25">
      <c r="B822" s="2428"/>
      <c r="C822" s="2429"/>
      <c r="D822" s="2429"/>
      <c r="E822" s="2429"/>
      <c r="F822" s="2430"/>
      <c r="H822" s="370">
        <v>743</v>
      </c>
      <c r="I822" s="349" t="s">
        <v>129</v>
      </c>
      <c r="J822" s="350"/>
      <c r="K822" s="350"/>
      <c r="L822" s="351"/>
      <c r="M822" s="437"/>
      <c r="N822" s="432">
        <f>SUM('SITE 1:SITE 15'!O822)</f>
        <v>0</v>
      </c>
      <c r="O822" s="7"/>
    </row>
    <row r="823" spans="2:15" ht="14.25" customHeight="1" x14ac:dyDescent="0.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2:15" ht="14.25" customHeight="1" x14ac:dyDescent="0.25">
      <c r="B824" s="2336" t="s">
        <v>208</v>
      </c>
      <c r="C824" s="2337"/>
      <c r="D824" s="2337"/>
      <c r="E824" s="2337"/>
      <c r="F824" s="2338"/>
      <c r="H824" s="416">
        <v>7442</v>
      </c>
      <c r="I824" s="349" t="s">
        <v>131</v>
      </c>
      <c r="J824" s="350"/>
      <c r="K824" s="350"/>
      <c r="L824" s="351"/>
      <c r="M824" s="437"/>
      <c r="N824" s="2369">
        <f>SUM('SITE 1:SITE 15'!O824)</f>
        <v>0</v>
      </c>
      <c r="O824" s="2427"/>
    </row>
    <row r="825" spans="2:15" ht="14.25" customHeight="1" x14ac:dyDescent="0.25">
      <c r="B825" s="2336"/>
      <c r="C825" s="2337"/>
      <c r="D825" s="2337"/>
      <c r="E825" s="2337"/>
      <c r="F825" s="2338"/>
      <c r="H825" s="416">
        <v>7443</v>
      </c>
      <c r="I825" s="349" t="s">
        <v>132</v>
      </c>
      <c r="J825" s="350"/>
      <c r="K825" s="350"/>
      <c r="L825" s="351"/>
      <c r="M825" s="437"/>
      <c r="N825" s="432">
        <f>SUM('SITE 1:SITE 15'!O825)</f>
        <v>0</v>
      </c>
      <c r="O825" s="10"/>
    </row>
    <row r="826" spans="2:15" ht="14.25" customHeight="1" x14ac:dyDescent="0.25">
      <c r="B826" s="518"/>
      <c r="C826" s="519"/>
      <c r="D826" s="519"/>
      <c r="E826" s="519"/>
      <c r="F826" s="520"/>
      <c r="H826" s="416">
        <v>7451</v>
      </c>
      <c r="I826" s="349" t="s">
        <v>133</v>
      </c>
      <c r="J826" s="350"/>
      <c r="K826" s="350"/>
      <c r="L826" s="351"/>
      <c r="M826" s="437"/>
      <c r="N826" s="432">
        <f>SUM('SITE 1:SITE 15'!O826)</f>
        <v>0</v>
      </c>
      <c r="O826" s="10"/>
    </row>
    <row r="827" spans="2:15" ht="15" customHeight="1" x14ac:dyDescent="0.25">
      <c r="B827" s="2350" t="s">
        <v>506</v>
      </c>
      <c r="C827" s="2351"/>
      <c r="D827" s="2351"/>
      <c r="E827" s="2351"/>
      <c r="F827" s="2352"/>
      <c r="H827" s="416">
        <v>746</v>
      </c>
      <c r="I827" s="349" t="s">
        <v>134</v>
      </c>
      <c r="J827" s="350"/>
      <c r="K827" s="350"/>
      <c r="L827" s="351"/>
      <c r="M827" s="437"/>
      <c r="N827" s="432">
        <f>SUM('SITE 1:SITE 15'!O827)</f>
        <v>0</v>
      </c>
      <c r="O827" s="10"/>
    </row>
    <row r="828" spans="2:15" ht="14.25" customHeight="1" x14ac:dyDescent="0.25">
      <c r="B828" s="2350"/>
      <c r="C828" s="2351"/>
      <c r="D828" s="2351"/>
      <c r="E828" s="2351"/>
      <c r="F828" s="2352"/>
      <c r="H828" s="416">
        <v>747</v>
      </c>
      <c r="I828" s="349" t="s">
        <v>135</v>
      </c>
      <c r="J828" s="350"/>
      <c r="K828" s="350"/>
      <c r="L828" s="351"/>
      <c r="M828" s="437"/>
      <c r="N828" s="432">
        <f>SUM('SITE 1:SITE 15'!O828)</f>
        <v>0</v>
      </c>
      <c r="O828" s="10"/>
    </row>
    <row r="829" spans="2:15" ht="15" customHeight="1" x14ac:dyDescent="0.3">
      <c r="B829" s="663" t="s">
        <v>562</v>
      </c>
      <c r="C829" s="664"/>
      <c r="D829" s="664"/>
      <c r="E829" s="664"/>
      <c r="F829" s="665"/>
      <c r="H829" s="374">
        <v>748</v>
      </c>
      <c r="I829" s="349" t="s">
        <v>168</v>
      </c>
      <c r="J829" s="357"/>
      <c r="K829" s="357"/>
      <c r="L829" s="417"/>
      <c r="M829" s="523"/>
      <c r="N829" s="432">
        <f>SUM('SITE 1:SITE 15'!O829)</f>
        <v>0</v>
      </c>
      <c r="O829" s="3"/>
    </row>
    <row r="830" spans="2:15" ht="15" customHeight="1" x14ac:dyDescent="0.25">
      <c r="B830" s="658"/>
      <c r="C830" s="659"/>
      <c r="D830" s="659"/>
      <c r="E830" s="659"/>
      <c r="F830" s="660"/>
      <c r="H830" s="359">
        <v>74</v>
      </c>
      <c r="I830" s="378" t="s">
        <v>136</v>
      </c>
      <c r="J830" s="361"/>
      <c r="K830" s="361"/>
      <c r="L830" s="362"/>
      <c r="M830" s="451"/>
      <c r="N830" s="452">
        <f>SUM('SITE 1:SITE 15'!O830)</f>
        <v>0</v>
      </c>
      <c r="O830" s="453">
        <f>SUM(O820:O829)</f>
        <v>0</v>
      </c>
    </row>
    <row r="831" spans="2:15" ht="15" customHeight="1" x14ac:dyDescent="0.3">
      <c r="B831" s="663"/>
      <c r="C831" s="623"/>
      <c r="D831" s="623"/>
      <c r="E831" s="623"/>
      <c r="F831" s="624"/>
      <c r="H831" s="364"/>
      <c r="I831" s="352"/>
      <c r="J831" s="341"/>
      <c r="K831" s="341"/>
      <c r="L831" s="325"/>
      <c r="M831" s="325"/>
      <c r="N831" s="365"/>
      <c r="O831" s="454"/>
    </row>
    <row r="832" spans="2:15" ht="14.25" customHeight="1" x14ac:dyDescent="0.25">
      <c r="B832" s="662"/>
      <c r="C832" s="623"/>
      <c r="D832" s="623"/>
      <c r="E832" s="623"/>
      <c r="F832" s="624"/>
      <c r="H832" s="370">
        <v>751</v>
      </c>
      <c r="I832" s="381" t="s">
        <v>137</v>
      </c>
      <c r="J832" s="346"/>
      <c r="K832" s="346"/>
      <c r="L832" s="347"/>
      <c r="M832" s="431"/>
      <c r="N832" s="432">
        <f>SUM('SITE 1:SITE 15'!O832)</f>
        <v>0</v>
      </c>
      <c r="O832" s="7"/>
    </row>
    <row r="833" spans="2:15" ht="13.8" x14ac:dyDescent="0.25">
      <c r="B833" s="2350" t="s">
        <v>407</v>
      </c>
      <c r="C833" s="2351"/>
      <c r="D833" s="2351"/>
      <c r="E833" s="2351"/>
      <c r="F833" s="2352"/>
      <c r="H833" s="348">
        <v>752</v>
      </c>
      <c r="I833" s="349" t="s">
        <v>138</v>
      </c>
      <c r="J833" s="350"/>
      <c r="K833" s="350"/>
      <c r="L833" s="351"/>
      <c r="M833" s="437"/>
      <c r="N833" s="432">
        <f>SUM('SITE 1:SITE 15'!O833)</f>
        <v>0</v>
      </c>
      <c r="O833" s="2"/>
    </row>
    <row r="834" spans="2:15" ht="14.25" customHeight="1" x14ac:dyDescent="0.25">
      <c r="B834" s="2350"/>
      <c r="C834" s="2351"/>
      <c r="D834" s="2351"/>
      <c r="E834" s="2351"/>
      <c r="F834" s="2352"/>
      <c r="H834" s="348">
        <v>757</v>
      </c>
      <c r="I834" s="356" t="s">
        <v>139</v>
      </c>
      <c r="J834" s="357"/>
      <c r="K834" s="357"/>
      <c r="L834" s="358"/>
      <c r="M834" s="450"/>
      <c r="N834" s="432">
        <f>SUM('SITE 1:SITE 15'!O834)</f>
        <v>0</v>
      </c>
      <c r="O834" s="2"/>
    </row>
    <row r="835" spans="2:15" ht="15" customHeight="1" x14ac:dyDescent="0.3">
      <c r="B835" s="663" t="s">
        <v>474</v>
      </c>
      <c r="C835" s="664"/>
      <c r="D835" s="664"/>
      <c r="E835" s="664"/>
      <c r="F835" s="665"/>
      <c r="H835" s="359">
        <v>75</v>
      </c>
      <c r="I835" s="378" t="s">
        <v>140</v>
      </c>
      <c r="J835" s="361"/>
      <c r="K835" s="361"/>
      <c r="L835" s="389"/>
      <c r="M835" s="485"/>
      <c r="N835" s="452">
        <f>SUM('SITE 1:SITE 15'!O835)</f>
        <v>0</v>
      </c>
      <c r="O835" s="453">
        <f>SUM(O832:O834)</f>
        <v>0</v>
      </c>
    </row>
    <row r="836" spans="2:15" ht="16.8" x14ac:dyDescent="0.3">
      <c r="B836" s="663" t="s">
        <v>475</v>
      </c>
      <c r="C836" s="664"/>
      <c r="D836" s="664"/>
      <c r="E836" s="664"/>
      <c r="F836" s="665"/>
      <c r="H836" s="334"/>
      <c r="I836" s="369"/>
      <c r="J836" s="341"/>
      <c r="K836" s="341"/>
      <c r="L836" s="352"/>
      <c r="M836" s="352"/>
      <c r="N836" s="335"/>
      <c r="O836" s="471"/>
    </row>
    <row r="837" spans="2:15" ht="15" customHeight="1" x14ac:dyDescent="0.3">
      <c r="B837" s="661"/>
      <c r="C837" s="659"/>
      <c r="D837" s="659"/>
      <c r="E837" s="659"/>
      <c r="F837" s="660"/>
      <c r="H837" s="383">
        <v>76</v>
      </c>
      <c r="I837" s="378" t="s">
        <v>141</v>
      </c>
      <c r="J837" s="361"/>
      <c r="K837" s="361"/>
      <c r="L837" s="361"/>
      <c r="M837" s="479"/>
      <c r="N837" s="452">
        <f>SUM('SITE 1:SITE 15'!O837)</f>
        <v>0</v>
      </c>
      <c r="O837" s="7"/>
    </row>
    <row r="838" spans="2:15" ht="15" customHeight="1" x14ac:dyDescent="0.3">
      <c r="B838" s="663" t="s">
        <v>405</v>
      </c>
      <c r="C838" s="659"/>
      <c r="D838" s="659"/>
      <c r="E838" s="659"/>
      <c r="F838" s="660"/>
      <c r="H838" s="334"/>
      <c r="I838" s="369"/>
      <c r="J838" s="341"/>
      <c r="K838" s="341"/>
      <c r="L838" s="352"/>
      <c r="M838" s="352"/>
      <c r="N838" s="335"/>
      <c r="O838" s="471"/>
    </row>
    <row r="839" spans="2:15" ht="15" customHeight="1" x14ac:dyDescent="0.3">
      <c r="B839" s="663" t="s">
        <v>406</v>
      </c>
      <c r="C839" s="659"/>
      <c r="D839" s="659"/>
      <c r="E839" s="659"/>
      <c r="F839" s="660"/>
      <c r="H839" s="383">
        <v>77</v>
      </c>
      <c r="I839" s="378" t="s">
        <v>383</v>
      </c>
      <c r="J839" s="361"/>
      <c r="K839" s="361"/>
      <c r="L839" s="361"/>
      <c r="M839" s="479"/>
      <c r="N839" s="452">
        <f>SUM('SITE 1:SITE 15'!O839)</f>
        <v>0</v>
      </c>
      <c r="O839" s="7"/>
    </row>
    <row r="840" spans="2:15" ht="15" customHeight="1" x14ac:dyDescent="0.3">
      <c r="B840" s="661"/>
      <c r="C840" s="659"/>
      <c r="D840" s="659"/>
      <c r="E840" s="659"/>
      <c r="F840" s="660"/>
      <c r="H840" s="334"/>
      <c r="I840" s="369"/>
      <c r="J840" s="341"/>
      <c r="K840" s="341"/>
      <c r="L840" s="352"/>
      <c r="M840" s="352"/>
      <c r="N840" s="335"/>
      <c r="O840" s="471"/>
    </row>
    <row r="841" spans="2:15" ht="15" customHeight="1" x14ac:dyDescent="0.25">
      <c r="B841" s="2434" t="s">
        <v>269</v>
      </c>
      <c r="C841" s="2435"/>
      <c r="D841" s="659"/>
      <c r="E841" s="659"/>
      <c r="F841" s="660"/>
      <c r="H841" s="383">
        <v>78</v>
      </c>
      <c r="I841" s="378" t="s">
        <v>143</v>
      </c>
      <c r="J841" s="361"/>
      <c r="K841" s="361"/>
      <c r="L841" s="361"/>
      <c r="M841" s="479"/>
      <c r="N841" s="452">
        <f>SUM('SITE 1:SITE 15'!O841)</f>
        <v>0</v>
      </c>
      <c r="O841" s="7"/>
    </row>
    <row r="842" spans="2:15" ht="15" customHeight="1" x14ac:dyDescent="0.25">
      <c r="B842" s="2434"/>
      <c r="C842" s="2435"/>
      <c r="D842" s="659"/>
      <c r="E842" s="659"/>
      <c r="F842" s="660"/>
      <c r="H842" s="334"/>
      <c r="I842" s="369"/>
      <c r="J842" s="341"/>
      <c r="K842" s="341"/>
      <c r="L842" s="352"/>
      <c r="M842" s="352"/>
      <c r="N842" s="335"/>
      <c r="O842" s="471"/>
    </row>
    <row r="843" spans="2:15" ht="15" customHeight="1" x14ac:dyDescent="0.25">
      <c r="B843" s="2434" t="s">
        <v>216</v>
      </c>
      <c r="C843" s="2450"/>
      <c r="D843" s="2450"/>
      <c r="E843" s="2450"/>
      <c r="F843" s="2451"/>
      <c r="H843" s="383">
        <v>79</v>
      </c>
      <c r="I843" s="378" t="s">
        <v>384</v>
      </c>
      <c r="J843" s="361"/>
      <c r="K843" s="361"/>
      <c r="L843" s="361"/>
      <c r="M843" s="479"/>
      <c r="N843" s="452">
        <f>SUM('SITE 1:SITE 15'!O843)</f>
        <v>0</v>
      </c>
      <c r="O843" s="7"/>
    </row>
    <row r="844" spans="2:15" ht="16.8" x14ac:dyDescent="0.25">
      <c r="B844" s="662"/>
      <c r="C844" s="666"/>
      <c r="D844" s="666"/>
      <c r="E844" s="666"/>
      <c r="F844" s="667"/>
      <c r="H844" s="364"/>
      <c r="I844" s="352"/>
      <c r="J844" s="341"/>
      <c r="K844" s="341"/>
      <c r="L844" s="352"/>
      <c r="M844" s="352"/>
      <c r="N844" s="365"/>
      <c r="O844" s="454"/>
    </row>
    <row r="845" spans="2:15" ht="16.8" x14ac:dyDescent="0.25">
      <c r="B845" s="518"/>
      <c r="C845" s="507"/>
      <c r="D845" s="507"/>
      <c r="E845" s="507"/>
      <c r="F845" s="508"/>
      <c r="H845" s="390">
        <v>87</v>
      </c>
      <c r="I845" s="378" t="s">
        <v>145</v>
      </c>
      <c r="J845" s="361"/>
      <c r="K845" s="361"/>
      <c r="L845" s="361"/>
      <c r="M845" s="479"/>
      <c r="N845" s="363">
        <f>SUM('SITE 1:SITE 15'!O845)</f>
        <v>0</v>
      </c>
      <c r="O845" s="11"/>
    </row>
    <row r="846" spans="2:15" ht="17.399999999999999" thickBot="1" x14ac:dyDescent="0.3">
      <c r="B846" s="518"/>
      <c r="C846" s="507"/>
      <c r="D846" s="507"/>
      <c r="E846" s="507"/>
      <c r="F846" s="508"/>
      <c r="H846" s="391"/>
      <c r="I846" s="45"/>
      <c r="J846" s="341"/>
      <c r="K846" s="341"/>
      <c r="L846" s="352"/>
      <c r="M846" s="352"/>
      <c r="N846" s="45"/>
      <c r="O846" s="412"/>
    </row>
    <row r="847" spans="2:15" ht="16.8" x14ac:dyDescent="0.25">
      <c r="B847" s="518"/>
      <c r="C847" s="507"/>
      <c r="D847" s="507"/>
      <c r="E847" s="507"/>
      <c r="F847" s="508"/>
      <c r="H847" s="392" t="s">
        <v>146</v>
      </c>
      <c r="I847" s="393"/>
      <c r="J847" s="418"/>
      <c r="K847" s="418"/>
      <c r="L847" s="393"/>
      <c r="M847" s="530"/>
      <c r="N847" s="492">
        <f>SUM('SITE 1:SITE 15'!O847)</f>
        <v>0</v>
      </c>
      <c r="O847" s="396">
        <f>O843+O841+O839+O837+O835+O830+O818+O845</f>
        <v>0</v>
      </c>
    </row>
    <row r="848" spans="2:15" ht="16.8" x14ac:dyDescent="0.25">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B849" s="669"/>
      <c r="C849" s="607"/>
      <c r="D849" s="607"/>
      <c r="E849" s="607"/>
      <c r="F849" s="608"/>
      <c r="H849" s="398" t="s">
        <v>118</v>
      </c>
      <c r="I849" s="399"/>
      <c r="J849" s="421"/>
      <c r="K849" s="421"/>
      <c r="L849" s="401"/>
      <c r="M849" s="533"/>
      <c r="N849" s="499">
        <f>SUM('SITE 1:SITE 15'!O849)</f>
        <v>0</v>
      </c>
      <c r="O849" s="403">
        <f>O848+O847</f>
        <v>0</v>
      </c>
    </row>
    <row r="852" spans="1:22" ht="13.8" thickBot="1" x14ac:dyDescent="0.3"/>
    <row r="853" spans="1:22" s="324" customFormat="1" ht="33.75" customHeight="1" thickBot="1" x14ac:dyDescent="0.3">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row r="855" spans="1:22" ht="30.75" customHeight="1" thickBot="1" x14ac:dyDescent="0.3">
      <c r="A855" s="1564"/>
      <c r="B855" s="2325" t="s">
        <v>442</v>
      </c>
      <c r="C855" s="2326"/>
      <c r="D855" s="2326"/>
      <c r="E855" s="2326"/>
      <c r="F855" s="2326"/>
      <c r="G855" s="2326"/>
      <c r="H855" s="2325" t="str">
        <f>H6</f>
        <v>SITE 1</v>
      </c>
      <c r="I855" s="2326"/>
      <c r="J855" s="2326"/>
      <c r="K855" s="2326"/>
      <c r="L855" s="2326"/>
      <c r="M855" s="2326"/>
      <c r="N855" s="2326"/>
      <c r="O855" s="2327"/>
    </row>
    <row r="857" spans="1:22" ht="15.6" thickBot="1" x14ac:dyDescent="0.3">
      <c r="B857" s="543"/>
      <c r="C857" s="543"/>
      <c r="D857" s="543"/>
      <c r="E857" s="544"/>
    </row>
    <row r="858" spans="1:22" ht="35.1" customHeight="1" thickBot="1" x14ac:dyDescent="0.35">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K863" s="42"/>
      <c r="L863" s="42"/>
      <c r="M863" s="43"/>
      <c r="N863" s="43"/>
      <c r="O863" s="325"/>
      <c r="P863" s="42"/>
      <c r="U863" s="43"/>
      <c r="V863" s="43"/>
    </row>
    <row r="864" spans="1:22" ht="15" customHeight="1" x14ac:dyDescent="0.25">
      <c r="K864" s="42"/>
      <c r="L864" s="42"/>
      <c r="M864" s="43"/>
      <c r="N864" s="43"/>
      <c r="O864" s="325"/>
      <c r="P864" s="42"/>
      <c r="U864" s="43"/>
      <c r="V864" s="43"/>
    </row>
    <row r="865" spans="2:22" ht="15" customHeight="1" x14ac:dyDescent="0.25">
      <c r="K865" s="42"/>
      <c r="L865" s="42"/>
      <c r="M865" s="43"/>
      <c r="N865" s="43"/>
      <c r="O865" s="325"/>
      <c r="P865" s="42"/>
      <c r="U865" s="43"/>
      <c r="V865" s="43"/>
    </row>
    <row r="866" spans="2:22" ht="15" customHeight="1" x14ac:dyDescent="0.25">
      <c r="K866" s="42"/>
      <c r="L866" s="42"/>
      <c r="M866" s="43"/>
      <c r="N866" s="43"/>
      <c r="O866" s="325"/>
      <c r="P866" s="42"/>
      <c r="U866" s="43"/>
      <c r="V866" s="43"/>
    </row>
    <row r="867" spans="2:22" ht="15" customHeight="1" thickBot="1" x14ac:dyDescent="0.3">
      <c r="K867" s="42"/>
      <c r="L867" s="42"/>
      <c r="M867" s="43"/>
      <c r="N867" s="43"/>
      <c r="O867" s="325"/>
      <c r="P867" s="42"/>
      <c r="U867" s="43"/>
      <c r="V867" s="43"/>
    </row>
    <row r="868" spans="2:22" s="426" customFormat="1" ht="25.05" customHeight="1" thickTop="1" thickBot="1" x14ac:dyDescent="0.35">
      <c r="B868" s="2389" t="s">
        <v>173</v>
      </c>
      <c r="C868" s="2448"/>
      <c r="D868" s="2448"/>
      <c r="E868" s="2449"/>
      <c r="H868" s="2392" t="s">
        <v>174</v>
      </c>
      <c r="I868" s="2393"/>
      <c r="J868" s="2393"/>
      <c r="K868" s="2393"/>
      <c r="L868" s="2393"/>
      <c r="M868" s="2393"/>
      <c r="N868" s="2393"/>
      <c r="O868" s="2394"/>
      <c r="P868" s="427"/>
      <c r="U868" s="428"/>
      <c r="V868" s="428"/>
    </row>
    <row r="869" spans="2:22" ht="15" customHeight="1" thickTop="1" x14ac:dyDescent="0.25">
      <c r="B869" s="2353" t="s">
        <v>189</v>
      </c>
      <c r="C869" s="2436" t="s">
        <v>16</v>
      </c>
      <c r="D869" s="2436" t="s">
        <v>191</v>
      </c>
      <c r="E869" s="2370" t="s">
        <v>192</v>
      </c>
      <c r="H869" s="330" t="s">
        <v>17</v>
      </c>
      <c r="I869" s="331"/>
      <c r="J869" s="332"/>
      <c r="K869" s="332"/>
      <c r="L869" s="331"/>
      <c r="M869" s="331"/>
      <c r="N869" s="331"/>
      <c r="O869" s="333"/>
      <c r="P869" s="42"/>
      <c r="U869" s="43"/>
      <c r="V869" s="43"/>
    </row>
    <row r="870" spans="2:22" ht="31.5" customHeight="1" x14ac:dyDescent="0.25">
      <c r="B870" s="2354"/>
      <c r="C870" s="2437"/>
      <c r="D870" s="2437"/>
      <c r="E870" s="2371"/>
      <c r="H870" s="334"/>
      <c r="I870" s="335"/>
      <c r="J870" s="336"/>
      <c r="K870" s="336"/>
      <c r="L870" s="335"/>
      <c r="M870" s="337"/>
      <c r="N870" s="429" t="s">
        <v>538</v>
      </c>
      <c r="O870" s="430" t="s">
        <v>19</v>
      </c>
      <c r="P870" s="42"/>
      <c r="U870" s="43"/>
      <c r="V870" s="43"/>
    </row>
    <row r="871" spans="2:22" ht="15" customHeight="1" x14ac:dyDescent="0.25">
      <c r="B871" s="2354"/>
      <c r="C871" s="2437"/>
      <c r="D871" s="2437"/>
      <c r="E871" s="2371"/>
      <c r="H871" s="339"/>
      <c r="I871" s="340"/>
      <c r="J871" s="341"/>
      <c r="K871" s="341"/>
      <c r="L871" s="42"/>
      <c r="M871" s="43"/>
      <c r="N871" s="342"/>
      <c r="O871" s="343"/>
      <c r="P871" s="42"/>
      <c r="U871" s="43"/>
      <c r="V871" s="43"/>
    </row>
    <row r="872" spans="2:22" ht="15" customHeight="1" x14ac:dyDescent="0.25">
      <c r="B872" s="2354"/>
      <c r="C872" s="2437"/>
      <c r="D872" s="2437"/>
      <c r="E872" s="2371"/>
      <c r="H872" s="344">
        <v>6061</v>
      </c>
      <c r="I872" s="345" t="s">
        <v>20</v>
      </c>
      <c r="J872" s="346"/>
      <c r="K872" s="346"/>
      <c r="L872" s="347"/>
      <c r="M872" s="431"/>
      <c r="N872" s="432">
        <f>SUM('SITE 1:SITE 15'!O872)</f>
        <v>0</v>
      </c>
      <c r="O872" s="1"/>
      <c r="P872" s="42"/>
      <c r="U872" s="43"/>
      <c r="V872" s="43"/>
    </row>
    <row r="873" spans="2:22" ht="15" customHeight="1" thickBot="1" x14ac:dyDescent="0.3">
      <c r="B873" s="433" t="s">
        <v>21</v>
      </c>
      <c r="C873" s="434"/>
      <c r="D873" s="435"/>
      <c r="E873" s="436"/>
      <c r="H873" s="348">
        <v>6063</v>
      </c>
      <c r="I873" s="349" t="s">
        <v>22</v>
      </c>
      <c r="J873" s="350"/>
      <c r="K873" s="350"/>
      <c r="L873" s="351"/>
      <c r="M873" s="437"/>
      <c r="N873" s="432">
        <f>SUM('SITE 1:SITE 15'!O873)</f>
        <v>0</v>
      </c>
      <c r="O873" s="2"/>
      <c r="P873" s="42"/>
      <c r="U873" s="43"/>
      <c r="V873" s="43"/>
    </row>
    <row r="874" spans="2:22" ht="15" customHeight="1" x14ac:dyDescent="0.25">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2:22" ht="15" customHeight="1" x14ac:dyDescent="0.25">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2:22" ht="15" customHeight="1" thickBot="1" x14ac:dyDescent="0.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2:22" ht="15" customHeight="1" thickBot="1" x14ac:dyDescent="0.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2:22" ht="15" customHeight="1" thickBot="1" x14ac:dyDescent="0.3">
      <c r="B878" s="603"/>
      <c r="C878" s="445"/>
      <c r="D878" s="446"/>
      <c r="E878" s="604"/>
      <c r="H878" s="353" t="s">
        <v>33</v>
      </c>
      <c r="I878" s="349" t="s">
        <v>34</v>
      </c>
      <c r="J878" s="350"/>
      <c r="K878" s="350"/>
      <c r="L878" s="351"/>
      <c r="M878" s="437"/>
      <c r="N878" s="432">
        <f>SUM('SITE 1:SITE 15'!O878)</f>
        <v>0</v>
      </c>
      <c r="O878" s="2"/>
      <c r="P878" s="42"/>
      <c r="U878" s="43"/>
      <c r="V878" s="43"/>
    </row>
    <row r="879" spans="2:22" ht="15" customHeight="1" thickBot="1" x14ac:dyDescent="0.3">
      <c r="B879" s="472" t="s">
        <v>35</v>
      </c>
      <c r="C879" s="473"/>
      <c r="D879" s="474"/>
      <c r="E879" s="475"/>
      <c r="H879" s="355" t="s">
        <v>36</v>
      </c>
      <c r="I879" s="356" t="s">
        <v>37</v>
      </c>
      <c r="J879" s="357"/>
      <c r="K879" s="357"/>
      <c r="L879" s="358"/>
      <c r="M879" s="450"/>
      <c r="N879" s="432">
        <f>SUM('SITE 1:SITE 15'!O879)</f>
        <v>0</v>
      </c>
      <c r="O879" s="3"/>
      <c r="P879" s="42"/>
      <c r="U879" s="43"/>
      <c r="V879" s="43"/>
    </row>
    <row r="880" spans="2:22" ht="15" customHeight="1" x14ac:dyDescent="0.25">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2:22" ht="15" customHeight="1" x14ac:dyDescent="0.25">
      <c r="B881" s="27" t="s">
        <v>40</v>
      </c>
      <c r="C881" s="23"/>
      <c r="D881" s="24"/>
      <c r="E881" s="438">
        <f>C881*D881</f>
        <v>0</v>
      </c>
      <c r="H881" s="364"/>
      <c r="I881" s="365"/>
      <c r="J881" s="336"/>
      <c r="K881" s="336"/>
      <c r="L881" s="366"/>
      <c r="M881" s="367"/>
      <c r="N881" s="365"/>
      <c r="O881" s="454"/>
      <c r="P881" s="369"/>
      <c r="U881" s="369"/>
      <c r="V881" s="369"/>
    </row>
    <row r="882" spans="2:22" ht="15" customHeight="1" thickBot="1" x14ac:dyDescent="0.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2:22" ht="15" customHeight="1" thickBot="1" x14ac:dyDescent="0.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2:22" ht="15" customHeight="1" x14ac:dyDescent="0.25">
      <c r="B884" s="603"/>
      <c r="C884" s="74"/>
      <c r="D884" s="75"/>
      <c r="E884" s="73"/>
      <c r="H884" s="348">
        <v>615</v>
      </c>
      <c r="I884" s="349" t="s">
        <v>45</v>
      </c>
      <c r="J884" s="350"/>
      <c r="K884" s="350"/>
      <c r="L884" s="351"/>
      <c r="M884" s="351"/>
      <c r="N884" s="605">
        <f>SUM('SITE 1:SITE 15'!O884)</f>
        <v>0</v>
      </c>
      <c r="O884" s="5"/>
      <c r="P884" s="45"/>
      <c r="U884" s="43"/>
      <c r="V884" s="43"/>
    </row>
    <row r="885" spans="2:22" ht="15" customHeight="1" thickBot="1" x14ac:dyDescent="0.3">
      <c r="B885" s="433" t="s">
        <v>46</v>
      </c>
      <c r="C885" s="460"/>
      <c r="D885" s="461"/>
      <c r="E885" s="462"/>
      <c r="H885" s="348">
        <v>616</v>
      </c>
      <c r="I885" s="349" t="s">
        <v>47</v>
      </c>
      <c r="J885" s="350"/>
      <c r="K885" s="350"/>
      <c r="L885" s="351"/>
      <c r="M885" s="351"/>
      <c r="N885" s="605">
        <f>SUM('SITE 1:SITE 15'!O885)</f>
        <v>0</v>
      </c>
      <c r="O885" s="5"/>
      <c r="P885" s="369"/>
      <c r="U885" s="369"/>
      <c r="V885" s="369"/>
    </row>
    <row r="886" spans="2:22" ht="15" customHeight="1" x14ac:dyDescent="0.25">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2:22" ht="15" customHeight="1" x14ac:dyDescent="0.25">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2:22" ht="15" customHeight="1" x14ac:dyDescent="0.25">
      <c r="B888" s="28" t="s">
        <v>52</v>
      </c>
      <c r="C888" s="21"/>
      <c r="D888" s="22"/>
      <c r="E888" s="438">
        <f t="shared" si="12"/>
        <v>0</v>
      </c>
      <c r="H888" s="379"/>
      <c r="I888" s="42"/>
      <c r="J888" s="341"/>
      <c r="K888" s="341"/>
      <c r="L888" s="45"/>
      <c r="M888" s="43"/>
      <c r="N888" s="367"/>
      <c r="O888" s="465"/>
      <c r="P888" s="45"/>
      <c r="U888" s="43"/>
      <c r="V888" s="43"/>
    </row>
    <row r="889" spans="2:22" ht="15" customHeight="1" x14ac:dyDescent="0.25">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2:22" ht="15" customHeight="1" x14ac:dyDescent="0.25">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2:22" ht="15" customHeight="1" x14ac:dyDescent="0.25">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2:22" ht="15" customHeight="1" x14ac:dyDescent="0.25">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2:22" ht="15" customHeight="1" x14ac:dyDescent="0.25">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2:22" ht="15" customHeight="1" x14ac:dyDescent="0.25">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2:22" ht="15" customHeight="1" x14ac:dyDescent="0.25">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2:22" ht="15" customHeight="1" x14ac:dyDescent="0.25">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2:22" ht="15" customHeight="1" x14ac:dyDescent="0.25">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2:22" ht="15" customHeight="1" x14ac:dyDescent="0.25">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2:22" ht="15" customHeight="1" x14ac:dyDescent="0.25">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2:22" ht="14.4" thickBot="1" x14ac:dyDescent="0.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2:22" ht="14.1" customHeight="1" thickBot="1" x14ac:dyDescent="0.3">
      <c r="B901" s="467" t="s">
        <v>83</v>
      </c>
      <c r="C901" s="468">
        <f>SUM(C886:C900)</f>
        <v>0</v>
      </c>
      <c r="D901" s="469" t="e">
        <f>E901/C901</f>
        <v>#DIV/0!</v>
      </c>
      <c r="E901" s="470">
        <f>SUM(E886:E900)</f>
        <v>0</v>
      </c>
      <c r="H901" s="334"/>
      <c r="I901" s="369"/>
      <c r="J901" s="341"/>
      <c r="K901" s="341"/>
      <c r="L901" s="325"/>
      <c r="M901" s="325"/>
      <c r="N901" s="335"/>
      <c r="O901" s="471"/>
    </row>
    <row r="902" spans="2:22" ht="14.1" customHeight="1" thickBot="1" x14ac:dyDescent="0.3">
      <c r="B902" s="70"/>
      <c r="C902" s="67"/>
      <c r="D902" s="68"/>
      <c r="E902" s="69"/>
      <c r="H902" s="383">
        <v>63</v>
      </c>
      <c r="I902" s="378" t="s">
        <v>84</v>
      </c>
      <c r="J902" s="361"/>
      <c r="K902" s="361"/>
      <c r="L902" s="362"/>
      <c r="M902" s="451"/>
      <c r="N902" s="452">
        <f>SUM('SITE 1:SITE 15'!O902)</f>
        <v>0</v>
      </c>
      <c r="O902" s="7"/>
    </row>
    <row r="903" spans="2:22" ht="14.1" customHeight="1" thickBot="1" x14ac:dyDescent="0.3">
      <c r="B903" s="472" t="s">
        <v>85</v>
      </c>
      <c r="C903" s="473"/>
      <c r="D903" s="474"/>
      <c r="E903" s="475"/>
      <c r="H903" s="364"/>
      <c r="I903" s="352"/>
      <c r="J903" s="341"/>
      <c r="K903" s="341"/>
      <c r="L903" s="325"/>
      <c r="M903" s="325"/>
      <c r="N903" s="365"/>
      <c r="O903" s="454"/>
    </row>
    <row r="904" spans="2:22" ht="14.1" customHeight="1" x14ac:dyDescent="0.25">
      <c r="B904" s="29" t="s">
        <v>86</v>
      </c>
      <c r="C904" s="21"/>
      <c r="D904" s="22"/>
      <c r="E904" s="438">
        <f>C904*D904</f>
        <v>0</v>
      </c>
      <c r="H904" s="370">
        <v>64111</v>
      </c>
      <c r="I904" s="381" t="s">
        <v>87</v>
      </c>
      <c r="J904" s="346"/>
      <c r="K904" s="346"/>
      <c r="L904" s="347"/>
      <c r="M904" s="431"/>
      <c r="N904" s="432">
        <f>SUM('SITE 1:SITE 15'!O904)</f>
        <v>0</v>
      </c>
      <c r="O904" s="7"/>
    </row>
    <row r="905" spans="2:22" ht="14.1" customHeight="1" x14ac:dyDescent="0.25">
      <c r="B905" s="27" t="s">
        <v>88</v>
      </c>
      <c r="C905" s="23"/>
      <c r="D905" s="24"/>
      <c r="E905" s="438">
        <f>C905*D905</f>
        <v>0</v>
      </c>
      <c r="H905" s="348">
        <v>64115</v>
      </c>
      <c r="I905" s="349" t="s">
        <v>89</v>
      </c>
      <c r="J905" s="350"/>
      <c r="K905" s="350"/>
      <c r="L905" s="351"/>
      <c r="M905" s="437"/>
      <c r="N905" s="432">
        <f>SUM('SITE 1:SITE 15'!O905)</f>
        <v>0</v>
      </c>
      <c r="O905" s="2"/>
    </row>
    <row r="906" spans="2:22" ht="14.1" customHeight="1" thickBot="1" x14ac:dyDescent="0.3">
      <c r="B906" s="27" t="s">
        <v>90</v>
      </c>
      <c r="C906" s="25"/>
      <c r="D906" s="26"/>
      <c r="E906" s="438">
        <f>C906*D906</f>
        <v>0</v>
      </c>
      <c r="H906" s="348">
        <v>645</v>
      </c>
      <c r="I906" s="349" t="s">
        <v>91</v>
      </c>
      <c r="J906" s="350"/>
      <c r="K906" s="350"/>
      <c r="L906" s="351"/>
      <c r="M906" s="437"/>
      <c r="N906" s="432">
        <f>SUM('SITE 1:SITE 15'!O906)</f>
        <v>0</v>
      </c>
      <c r="O906" s="2"/>
    </row>
    <row r="907" spans="2:22" ht="14.1" customHeight="1" thickBot="1" x14ac:dyDescent="0.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2:22" ht="14.1" customHeight="1" thickBot="1" x14ac:dyDescent="0.3">
      <c r="B908" s="70"/>
      <c r="C908" s="67"/>
      <c r="D908" s="68"/>
      <c r="E908" s="69"/>
      <c r="H908" s="359">
        <v>64</v>
      </c>
      <c r="I908" s="378" t="s">
        <v>94</v>
      </c>
      <c r="J908" s="361"/>
      <c r="K908" s="361"/>
      <c r="L908" s="362"/>
      <c r="M908" s="451"/>
      <c r="N908" s="452">
        <f>SUM('SITE 1:SITE 15'!O908)</f>
        <v>0</v>
      </c>
      <c r="O908" s="476">
        <f>E918+O907</f>
        <v>0</v>
      </c>
    </row>
    <row r="909" spans="2:22" ht="14.1" customHeight="1" thickBot="1" x14ac:dyDescent="0.3">
      <c r="B909" s="472" t="s">
        <v>95</v>
      </c>
      <c r="C909" s="473"/>
      <c r="D909" s="474"/>
      <c r="E909" s="475"/>
      <c r="H909" s="364"/>
      <c r="I909" s="352"/>
      <c r="J909" s="341"/>
      <c r="K909" s="341"/>
      <c r="L909" s="325"/>
      <c r="M909" s="325"/>
      <c r="N909" s="365"/>
      <c r="O909" s="454"/>
    </row>
    <row r="910" spans="2:22" ht="14.1" customHeight="1" x14ac:dyDescent="0.25">
      <c r="B910" s="29" t="s">
        <v>96</v>
      </c>
      <c r="C910" s="21"/>
      <c r="D910" s="22"/>
      <c r="E910" s="438">
        <f>C910*D910</f>
        <v>0</v>
      </c>
      <c r="H910" s="348">
        <v>654</v>
      </c>
      <c r="I910" s="381" t="s">
        <v>97</v>
      </c>
      <c r="J910" s="346"/>
      <c r="K910" s="346"/>
      <c r="L910" s="347"/>
      <c r="M910" s="431"/>
      <c r="N910" s="432">
        <f>SUM('SITE 1:SITE 15'!O910)</f>
        <v>0</v>
      </c>
      <c r="O910" s="2"/>
    </row>
    <row r="911" spans="2:22" ht="14.1" customHeight="1" x14ac:dyDescent="0.25">
      <c r="B911" s="27" t="s">
        <v>98</v>
      </c>
      <c r="C911" s="23"/>
      <c r="D911" s="24"/>
      <c r="E911" s="438">
        <f>C911*D911</f>
        <v>0</v>
      </c>
      <c r="H911" s="348">
        <v>655</v>
      </c>
      <c r="I911" s="384" t="s">
        <v>99</v>
      </c>
      <c r="J911" s="350"/>
      <c r="K911" s="350"/>
      <c r="L911" s="351"/>
      <c r="M911" s="437"/>
      <c r="N911" s="432">
        <f>SUM('SITE 1:SITE 15'!O911)</f>
        <v>0</v>
      </c>
      <c r="O911" s="2"/>
    </row>
    <row r="912" spans="2:22" ht="14.1" customHeight="1" x14ac:dyDescent="0.25">
      <c r="B912" s="27" t="s">
        <v>100</v>
      </c>
      <c r="C912" s="23"/>
      <c r="D912" s="24"/>
      <c r="E912" s="438">
        <f>C912*D912</f>
        <v>0</v>
      </c>
      <c r="H912" s="370">
        <v>658</v>
      </c>
      <c r="I912" s="385" t="s">
        <v>101</v>
      </c>
      <c r="J912" s="357"/>
      <c r="K912" s="357"/>
      <c r="L912" s="386"/>
      <c r="M912" s="477"/>
      <c r="N912" s="432">
        <f>SUM('SITE 1:SITE 15'!O912)</f>
        <v>0</v>
      </c>
      <c r="O912" s="3"/>
    </row>
    <row r="913" spans="2:15" ht="14.1" customHeight="1" x14ac:dyDescent="0.25">
      <c r="B913" s="27" t="s">
        <v>102</v>
      </c>
      <c r="C913" s="23"/>
      <c r="D913" s="24"/>
      <c r="E913" s="438">
        <f>C913*D913</f>
        <v>0</v>
      </c>
      <c r="H913" s="359">
        <v>65</v>
      </c>
      <c r="I913" s="378" t="s">
        <v>103</v>
      </c>
      <c r="J913" s="361"/>
      <c r="K913" s="361"/>
      <c r="L913" s="387"/>
      <c r="M913" s="478"/>
      <c r="N913" s="452">
        <f>SUM('SITE 1:SITE 15'!O913)</f>
        <v>0</v>
      </c>
      <c r="O913" s="453">
        <f>SUM(O910:O912)</f>
        <v>0</v>
      </c>
    </row>
    <row r="914" spans="2:15" ht="14.1" customHeight="1" thickBot="1" x14ac:dyDescent="0.3">
      <c r="B914" s="27" t="s">
        <v>104</v>
      </c>
      <c r="C914" s="25"/>
      <c r="D914" s="26"/>
      <c r="E914" s="438">
        <f>C914*D914</f>
        <v>0</v>
      </c>
      <c r="H914" s="334"/>
      <c r="I914" s="369"/>
      <c r="J914" s="341"/>
      <c r="K914" s="341"/>
      <c r="L914" s="352"/>
      <c r="M914" s="352"/>
      <c r="N914" s="335"/>
      <c r="O914" s="471"/>
    </row>
    <row r="915" spans="2:15" ht="14.1" customHeight="1" thickBot="1" x14ac:dyDescent="0.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2:15" ht="14.1" customHeight="1" x14ac:dyDescent="0.25">
      <c r="B916" s="70"/>
      <c r="C916" s="480"/>
      <c r="D916" s="68"/>
      <c r="E916" s="69"/>
      <c r="H916" s="334"/>
      <c r="I916" s="369"/>
      <c r="J916" s="325"/>
      <c r="K916" s="325"/>
      <c r="L916" s="352"/>
      <c r="M916" s="352"/>
      <c r="N916" s="335"/>
      <c r="O916" s="471"/>
    </row>
    <row r="917" spans="2:15" ht="14.1" customHeight="1" thickBot="1" x14ac:dyDescent="0.3">
      <c r="B917" s="70"/>
      <c r="C917" s="480"/>
      <c r="D917" s="68"/>
      <c r="E917" s="69"/>
      <c r="H917" s="383">
        <v>67</v>
      </c>
      <c r="I917" s="378" t="s">
        <v>107</v>
      </c>
      <c r="J917" s="361"/>
      <c r="K917" s="361"/>
      <c r="L917" s="361"/>
      <c r="M917" s="479"/>
      <c r="N917" s="452">
        <f>SUM('SITE 1:SITE 15'!O917)</f>
        <v>0</v>
      </c>
      <c r="O917" s="7"/>
    </row>
    <row r="918" spans="2:15" ht="14.1" customHeight="1" x14ac:dyDescent="0.25">
      <c r="B918" s="2395" t="s">
        <v>108</v>
      </c>
      <c r="C918" s="2408"/>
      <c r="D918" s="2409"/>
      <c r="E918" s="2416">
        <f>E915+E907+E901+E877+E883</f>
        <v>0</v>
      </c>
      <c r="H918" s="364"/>
      <c r="I918" s="352"/>
      <c r="J918" s="341"/>
      <c r="K918" s="341"/>
      <c r="L918" s="352"/>
      <c r="M918" s="352"/>
      <c r="N918" s="365"/>
      <c r="O918" s="454"/>
    </row>
    <row r="919" spans="2:15" ht="14.1" customHeight="1" x14ac:dyDescent="0.25">
      <c r="B919" s="2410"/>
      <c r="C919" s="2411"/>
      <c r="D919" s="2412"/>
      <c r="E919" s="2417"/>
      <c r="H919" s="370" t="s">
        <v>109</v>
      </c>
      <c r="I919" s="381" t="s">
        <v>110</v>
      </c>
      <c r="J919" s="346"/>
      <c r="K919" s="346"/>
      <c r="L919" s="388"/>
      <c r="M919" s="481"/>
      <c r="N919" s="432">
        <f>SUM('SITE 1:SITE 15'!O919)</f>
        <v>0</v>
      </c>
      <c r="O919" s="7"/>
    </row>
    <row r="920" spans="2:15" ht="14.1" customHeight="1" x14ac:dyDescent="0.25">
      <c r="B920" s="2410"/>
      <c r="C920" s="2411"/>
      <c r="D920" s="2412"/>
      <c r="E920" s="2417"/>
      <c r="H920" s="348" t="s">
        <v>111</v>
      </c>
      <c r="I920" s="349" t="s">
        <v>112</v>
      </c>
      <c r="J920" s="350"/>
      <c r="K920" s="350"/>
      <c r="L920" s="351"/>
      <c r="M920" s="437"/>
      <c r="N920" s="432">
        <f>SUM('SITE 1:SITE 15'!O920)</f>
        <v>0</v>
      </c>
      <c r="O920" s="2"/>
    </row>
    <row r="921" spans="2:15" ht="14.1" customHeight="1" thickBot="1" x14ac:dyDescent="0.3">
      <c r="B921" s="2413"/>
      <c r="C921" s="2414"/>
      <c r="D921" s="2415"/>
      <c r="E921" s="2418"/>
      <c r="H921" s="374">
        <v>6815</v>
      </c>
      <c r="I921" s="356" t="s">
        <v>113</v>
      </c>
      <c r="J921" s="357"/>
      <c r="K921" s="357"/>
      <c r="L921" s="358"/>
      <c r="M921" s="450"/>
      <c r="N921" s="432">
        <f>SUM('SITE 1:SITE 15'!O921)</f>
        <v>0</v>
      </c>
      <c r="O921" s="3"/>
    </row>
    <row r="922" spans="2:15" ht="14.1" customHeight="1" thickBot="1" x14ac:dyDescent="0.3">
      <c r="B922" s="482"/>
      <c r="C922" s="483"/>
      <c r="D922" s="483"/>
      <c r="E922" s="484"/>
      <c r="H922" s="359">
        <v>68</v>
      </c>
      <c r="I922" s="378" t="s">
        <v>114</v>
      </c>
      <c r="J922" s="361"/>
      <c r="K922" s="361"/>
      <c r="L922" s="389"/>
      <c r="M922" s="485"/>
      <c r="N922" s="452">
        <f>SUM('SITE 1:SITE 15'!O922)</f>
        <v>0</v>
      </c>
      <c r="O922" s="453">
        <f>SUM(O919:O921)</f>
        <v>0</v>
      </c>
    </row>
    <row r="923" spans="2:15" ht="14.1" customHeight="1" thickTop="1" x14ac:dyDescent="0.25">
      <c r="H923" s="364"/>
      <c r="I923" s="352"/>
      <c r="J923" s="341"/>
      <c r="K923" s="341"/>
      <c r="L923" s="352"/>
      <c r="M923" s="352"/>
      <c r="N923" s="365"/>
      <c r="O923" s="454"/>
    </row>
    <row r="924" spans="2:15" ht="14.1" customHeight="1" x14ac:dyDescent="0.25">
      <c r="H924" s="390">
        <v>86</v>
      </c>
      <c r="I924" s="378" t="s">
        <v>115</v>
      </c>
      <c r="J924" s="361"/>
      <c r="K924" s="361"/>
      <c r="L924" s="361"/>
      <c r="M924" s="479"/>
      <c r="N924" s="363">
        <f>SUM('SITE 1:SITE 15'!O924)</f>
        <v>0</v>
      </c>
      <c r="O924" s="11"/>
    </row>
    <row r="925" spans="2:15" ht="14.4" thickBot="1" x14ac:dyDescent="0.3">
      <c r="H925" s="391"/>
      <c r="I925" s="45"/>
      <c r="J925" s="45"/>
      <c r="K925" s="45"/>
      <c r="L925" s="352"/>
      <c r="M925" s="352"/>
      <c r="N925" s="43"/>
      <c r="O925" s="380"/>
    </row>
    <row r="926" spans="2:15" ht="13.8" x14ac:dyDescent="0.25">
      <c r="H926" s="392" t="s">
        <v>116</v>
      </c>
      <c r="I926" s="393"/>
      <c r="J926" s="394"/>
      <c r="K926" s="394"/>
      <c r="L926" s="393"/>
      <c r="M926" s="530"/>
      <c r="N926" s="492">
        <f>SUM('SITE 1:SITE 15'!O926)</f>
        <v>0</v>
      </c>
      <c r="O926" s="396">
        <f>SUM(O924+O922+O917+O915+O913+O908+O902+O900+O887+O880)</f>
        <v>0</v>
      </c>
    </row>
    <row r="927" spans="2:15" ht="13.8" x14ac:dyDescent="0.25">
      <c r="H927" s="364" t="s">
        <v>117</v>
      </c>
      <c r="I927" s="365"/>
      <c r="J927" s="367"/>
      <c r="K927" s="367"/>
      <c r="L927" s="365"/>
      <c r="M927" s="656"/>
      <c r="N927" s="496">
        <f>SUM('SITE 1:SITE 15'!O927)</f>
        <v>0</v>
      </c>
      <c r="O927" s="397">
        <f>IF(O926&lt;O969,O969-O926,0)</f>
        <v>0</v>
      </c>
    </row>
    <row r="928" spans="2:15" ht="14.4" thickBot="1" x14ac:dyDescent="0.3">
      <c r="H928" s="398" t="s">
        <v>118</v>
      </c>
      <c r="I928" s="399"/>
      <c r="J928" s="400"/>
      <c r="K928" s="400"/>
      <c r="L928" s="401"/>
      <c r="M928" s="533"/>
      <c r="N928" s="499">
        <f>SUM('SITE 1:SITE 15'!O928)</f>
        <v>0</v>
      </c>
      <c r="O928" s="403">
        <f>SUM(O926+O927)</f>
        <v>0</v>
      </c>
    </row>
    <row r="929" spans="2:15" ht="13.8" thickBot="1" x14ac:dyDescent="0.3"/>
    <row r="930" spans="2:15" ht="15" customHeight="1" x14ac:dyDescent="0.25">
      <c r="B930" s="2342" t="s">
        <v>170</v>
      </c>
      <c r="C930" s="2343"/>
      <c r="D930" s="2343"/>
      <c r="E930" s="2343"/>
      <c r="F930" s="2344"/>
      <c r="H930" s="404" t="s">
        <v>119</v>
      </c>
      <c r="I930" s="405"/>
      <c r="J930" s="406"/>
      <c r="K930" s="406"/>
      <c r="L930" s="405"/>
      <c r="M930" s="405"/>
      <c r="N930" s="331"/>
      <c r="O930" s="333"/>
    </row>
    <row r="931" spans="2:15" ht="28.2" thickBot="1" x14ac:dyDescent="0.3">
      <c r="B931" s="2363"/>
      <c r="C931" s="2364"/>
      <c r="D931" s="2364"/>
      <c r="E931" s="2364"/>
      <c r="F931" s="2365"/>
      <c r="H931" s="334"/>
      <c r="I931" s="335"/>
      <c r="J931" s="336"/>
      <c r="K931" s="336"/>
      <c r="L931" s="335"/>
      <c r="M931" s="337"/>
      <c r="N931" s="429" t="str">
        <f>N870</f>
        <v>Global PAM 6-11 ANS</v>
      </c>
      <c r="O931" s="501" t="s">
        <v>19</v>
      </c>
    </row>
    <row r="932" spans="2:15" ht="15" customHeight="1" x14ac:dyDescent="0.25">
      <c r="B932" s="2366" t="s">
        <v>179</v>
      </c>
      <c r="C932" s="503"/>
      <c r="D932" s="503"/>
      <c r="E932" s="503"/>
      <c r="F932" s="504"/>
      <c r="H932" s="409"/>
      <c r="I932" s="410"/>
      <c r="J932" s="336"/>
      <c r="K932" s="336"/>
      <c r="L932" s="411"/>
      <c r="M932" s="505"/>
      <c r="N932" s="45"/>
      <c r="O932" s="412"/>
    </row>
    <row r="933" spans="2:15" ht="14.25" customHeight="1" x14ac:dyDescent="0.25">
      <c r="B933" s="2367"/>
      <c r="C933" s="507"/>
      <c r="D933" s="507"/>
      <c r="E933" s="507"/>
      <c r="F933" s="508"/>
      <c r="H933" s="413">
        <v>70623</v>
      </c>
      <c r="I933" s="381" t="s">
        <v>1022</v>
      </c>
      <c r="J933" s="346"/>
      <c r="K933" s="346"/>
      <c r="L933" s="347"/>
      <c r="M933" s="431"/>
      <c r="N933" s="432">
        <f>SUM('SITE 1:SITE 15'!O933)</f>
        <v>0</v>
      </c>
      <c r="O933" s="509">
        <f>J862</f>
        <v>0</v>
      </c>
    </row>
    <row r="934" spans="2:15" ht="14.25" customHeight="1" x14ac:dyDescent="0.25">
      <c r="B934" s="2336" t="s">
        <v>381</v>
      </c>
      <c r="C934" s="2337"/>
      <c r="D934" s="2337"/>
      <c r="E934" s="2337"/>
      <c r="F934" s="2338"/>
      <c r="H934" s="413">
        <v>70624</v>
      </c>
      <c r="I934" s="349" t="s">
        <v>1019</v>
      </c>
      <c r="J934" s="350"/>
      <c r="K934" s="350"/>
      <c r="L934" s="351"/>
      <c r="M934" s="437"/>
      <c r="N934" s="432">
        <f>SUM('SITE 1:SITE 15'!O934)</f>
        <v>0</v>
      </c>
      <c r="O934" s="9"/>
    </row>
    <row r="935" spans="2:15" ht="14.25" customHeight="1" x14ac:dyDescent="0.25">
      <c r="B935" s="2336"/>
      <c r="C935" s="2337"/>
      <c r="D935" s="2337"/>
      <c r="E935" s="2337"/>
      <c r="F935" s="2338"/>
      <c r="H935" s="413">
        <v>70625</v>
      </c>
      <c r="I935" s="349" t="s">
        <v>1020</v>
      </c>
      <c r="J935" s="350"/>
      <c r="K935" s="350"/>
      <c r="L935" s="351"/>
      <c r="M935" s="437"/>
      <c r="N935" s="432">
        <f>SUM('SITE 1:SITE 15'!O935)</f>
        <v>0</v>
      </c>
      <c r="O935" s="9"/>
    </row>
    <row r="936" spans="2:15" s="1940" customFormat="1" ht="14.25" customHeight="1" x14ac:dyDescent="0.25">
      <c r="B936" s="1937"/>
      <c r="C936" s="1938"/>
      <c r="D936" s="1938"/>
      <c r="E936" s="1938"/>
      <c r="F936" s="1939"/>
      <c r="H936" s="413">
        <v>70626</v>
      </c>
      <c r="I936" s="349" t="s">
        <v>1021</v>
      </c>
      <c r="J936" s="350"/>
      <c r="K936" s="350"/>
      <c r="L936" s="351"/>
      <c r="M936" s="437"/>
      <c r="N936" s="432">
        <f>SUM('SITE 1:SITE 15'!O936)</f>
        <v>0</v>
      </c>
      <c r="O936" s="2"/>
    </row>
    <row r="937" spans="2:15" ht="14.25" customHeight="1" x14ac:dyDescent="0.25">
      <c r="B937" s="2336" t="s">
        <v>207</v>
      </c>
      <c r="C937" s="2337"/>
      <c r="D937" s="2337"/>
      <c r="E937" s="2337"/>
      <c r="F937" s="2338"/>
      <c r="H937" s="348">
        <v>70641</v>
      </c>
      <c r="I937" s="349" t="s">
        <v>123</v>
      </c>
      <c r="J937" s="350"/>
      <c r="K937" s="350"/>
      <c r="L937" s="351"/>
      <c r="M937" s="437"/>
      <c r="N937" s="432">
        <f>SUM('SITE 1:SITE 15'!O937)</f>
        <v>0</v>
      </c>
      <c r="O937" s="2"/>
    </row>
    <row r="938" spans="2:15" ht="15" customHeight="1" x14ac:dyDescent="0.25">
      <c r="B938" s="2336"/>
      <c r="C938" s="2337"/>
      <c r="D938" s="2337"/>
      <c r="E938" s="2337"/>
      <c r="F938" s="2338"/>
      <c r="H938" s="370">
        <v>706421</v>
      </c>
      <c r="I938" s="349" t="s">
        <v>124</v>
      </c>
      <c r="J938" s="350"/>
      <c r="K938" s="350"/>
      <c r="L938" s="351"/>
      <c r="M938" s="437"/>
      <c r="N938" s="432">
        <f>SUM('SITE 1:SITE 15'!O938)</f>
        <v>0</v>
      </c>
      <c r="O938" s="9"/>
    </row>
    <row r="939" spans="2:15" ht="16.5" customHeight="1" x14ac:dyDescent="0.25">
      <c r="B939" s="2336"/>
      <c r="C939" s="2337"/>
      <c r="D939" s="2337"/>
      <c r="E939" s="2337"/>
      <c r="F939" s="2338"/>
      <c r="H939" s="370">
        <v>708</v>
      </c>
      <c r="I939" s="356" t="s">
        <v>125</v>
      </c>
      <c r="J939" s="357"/>
      <c r="K939" s="357"/>
      <c r="L939" s="358"/>
      <c r="M939" s="450"/>
      <c r="N939" s="432">
        <f>SUM('SITE 1:SITE 15'!O939)</f>
        <v>0</v>
      </c>
      <c r="O939" s="7"/>
    </row>
    <row r="940" spans="2:15" ht="15" customHeight="1" x14ac:dyDescent="0.25">
      <c r="B940" s="2336"/>
      <c r="C940" s="2337"/>
      <c r="D940" s="2337"/>
      <c r="E940" s="2337"/>
      <c r="F940" s="2338"/>
      <c r="H940" s="359">
        <v>70</v>
      </c>
      <c r="I940" s="378" t="s">
        <v>126</v>
      </c>
      <c r="J940" s="361"/>
      <c r="K940" s="361"/>
      <c r="L940" s="389"/>
      <c r="M940" s="485"/>
      <c r="N940" s="452">
        <f>SUM('SITE 1:SITE 15'!O940)</f>
        <v>0</v>
      </c>
      <c r="O940" s="453">
        <f>SUM(O933:O939)</f>
        <v>0</v>
      </c>
    </row>
    <row r="941" spans="2:15" ht="15" customHeight="1" x14ac:dyDescent="0.25">
      <c r="B941" s="2336"/>
      <c r="C941" s="2337"/>
      <c r="D941" s="2337"/>
      <c r="E941" s="2337"/>
      <c r="F941" s="2338"/>
      <c r="H941" s="364"/>
      <c r="I941" s="352"/>
      <c r="J941" s="341"/>
      <c r="K941" s="341"/>
      <c r="L941" s="369"/>
      <c r="M941" s="369"/>
      <c r="N941" s="365"/>
      <c r="O941" s="454"/>
    </row>
    <row r="942" spans="2:15" ht="15" customHeight="1" x14ac:dyDescent="0.25">
      <c r="B942" s="2428" t="s">
        <v>382</v>
      </c>
      <c r="C942" s="2429"/>
      <c r="D942" s="2429"/>
      <c r="E942" s="2429"/>
      <c r="F942" s="2430"/>
      <c r="H942" s="370">
        <v>741</v>
      </c>
      <c r="I942" s="381" t="s">
        <v>127</v>
      </c>
      <c r="J942" s="346"/>
      <c r="K942" s="346"/>
      <c r="L942" s="414"/>
      <c r="M942" s="513"/>
      <c r="N942" s="432">
        <f>SUM('SITE 1:SITE 15'!O942)</f>
        <v>0</v>
      </c>
      <c r="O942" s="7"/>
    </row>
    <row r="943" spans="2:15" ht="14.25" customHeight="1" x14ac:dyDescent="0.25">
      <c r="B943" s="2428"/>
      <c r="C943" s="2429"/>
      <c r="D943" s="2429"/>
      <c r="E943" s="2429"/>
      <c r="F943" s="2430"/>
      <c r="H943" s="348">
        <v>742</v>
      </c>
      <c r="I943" s="349" t="s">
        <v>128</v>
      </c>
      <c r="J943" s="350"/>
      <c r="K943" s="350"/>
      <c r="L943" s="415"/>
      <c r="M943" s="514"/>
      <c r="N943" s="432">
        <f>SUM('SITE 1:SITE 15'!O943)</f>
        <v>0</v>
      </c>
      <c r="O943" s="2"/>
    </row>
    <row r="944" spans="2:15" ht="16.05" customHeight="1" x14ac:dyDescent="0.25">
      <c r="B944" s="2428"/>
      <c r="C944" s="2429"/>
      <c r="D944" s="2429"/>
      <c r="E944" s="2429"/>
      <c r="F944" s="2430"/>
      <c r="H944" s="370">
        <v>743</v>
      </c>
      <c r="I944" s="349" t="s">
        <v>129</v>
      </c>
      <c r="J944" s="350"/>
      <c r="K944" s="350"/>
      <c r="L944" s="351"/>
      <c r="M944" s="437"/>
      <c r="N944" s="432">
        <f>SUM('SITE 1:SITE 15'!O944)</f>
        <v>0</v>
      </c>
      <c r="O944" s="7"/>
    </row>
    <row r="945" spans="2:15" ht="16.05" customHeight="1" x14ac:dyDescent="0.25">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2:15" ht="16.05" customHeight="1" x14ac:dyDescent="0.3">
      <c r="B946" s="515"/>
      <c r="C946" s="516"/>
      <c r="D946" s="516"/>
      <c r="E946" s="516"/>
      <c r="F946" s="517"/>
      <c r="H946" s="416">
        <v>7442</v>
      </c>
      <c r="I946" s="349" t="s">
        <v>131</v>
      </c>
      <c r="J946" s="350"/>
      <c r="K946" s="350"/>
      <c r="L946" s="351"/>
      <c r="M946" s="437"/>
      <c r="N946" s="2369">
        <f>SUM('SITE 1:SITE 15'!O946)</f>
        <v>0</v>
      </c>
      <c r="O946" s="2427"/>
    </row>
    <row r="947" spans="2:15" ht="16.05" customHeight="1" x14ac:dyDescent="0.25">
      <c r="B947" s="2336" t="s">
        <v>208</v>
      </c>
      <c r="C947" s="2337"/>
      <c r="D947" s="2337"/>
      <c r="E947" s="2337"/>
      <c r="F947" s="2338"/>
      <c r="H947" s="416">
        <v>7443</v>
      </c>
      <c r="I947" s="349" t="s">
        <v>132</v>
      </c>
      <c r="J947" s="350"/>
      <c r="K947" s="350"/>
      <c r="L947" s="351"/>
      <c r="M947" s="437"/>
      <c r="N947" s="432">
        <f>SUM('SITE 1:SITE 15'!O947)</f>
        <v>0</v>
      </c>
      <c r="O947" s="10"/>
    </row>
    <row r="948" spans="2:15" ht="14.25" customHeight="1" x14ac:dyDescent="0.25">
      <c r="B948" s="2336"/>
      <c r="C948" s="2337"/>
      <c r="D948" s="2337"/>
      <c r="E948" s="2337"/>
      <c r="F948" s="2338"/>
      <c r="H948" s="416">
        <v>7451</v>
      </c>
      <c r="I948" s="349" t="s">
        <v>133</v>
      </c>
      <c r="J948" s="350"/>
      <c r="K948" s="350"/>
      <c r="L948" s="351"/>
      <c r="M948" s="437"/>
      <c r="N948" s="432">
        <f>SUM('SITE 1:SITE 15'!O948)</f>
        <v>0</v>
      </c>
      <c r="O948" s="10"/>
    </row>
    <row r="949" spans="2:15" ht="15" customHeight="1" x14ac:dyDescent="0.25">
      <c r="B949" s="518"/>
      <c r="C949" s="519"/>
      <c r="D949" s="519"/>
      <c r="E949" s="519"/>
      <c r="F949" s="520"/>
      <c r="H949" s="416">
        <v>746</v>
      </c>
      <c r="I949" s="349" t="s">
        <v>134</v>
      </c>
      <c r="J949" s="350"/>
      <c r="K949" s="350"/>
      <c r="L949" s="351"/>
      <c r="M949" s="437"/>
      <c r="N949" s="432">
        <f>SUM('SITE 1:SITE 15'!O949)</f>
        <v>0</v>
      </c>
      <c r="O949" s="10"/>
    </row>
    <row r="950" spans="2:15" ht="14.25" customHeight="1" x14ac:dyDescent="0.25">
      <c r="B950" s="2350" t="s">
        <v>506</v>
      </c>
      <c r="C950" s="2351"/>
      <c r="D950" s="2351"/>
      <c r="E950" s="2351"/>
      <c r="F950" s="2352"/>
      <c r="H950" s="416">
        <v>747</v>
      </c>
      <c r="I950" s="349" t="s">
        <v>135</v>
      </c>
      <c r="J950" s="350"/>
      <c r="K950" s="350"/>
      <c r="L950" s="351"/>
      <c r="M950" s="437"/>
      <c r="N950" s="432">
        <f>SUM('SITE 1:SITE 15'!O950)</f>
        <v>0</v>
      </c>
      <c r="O950" s="10"/>
    </row>
    <row r="951" spans="2:15" ht="14.25" customHeight="1" x14ac:dyDescent="0.25">
      <c r="B951" s="2350"/>
      <c r="C951" s="2351"/>
      <c r="D951" s="2351"/>
      <c r="E951" s="2351"/>
      <c r="F951" s="2352"/>
      <c r="H951" s="374">
        <v>748</v>
      </c>
      <c r="I951" s="349" t="s">
        <v>168</v>
      </c>
      <c r="J951" s="357"/>
      <c r="K951" s="357"/>
      <c r="L951" s="417"/>
      <c r="M951" s="523"/>
      <c r="N951" s="432">
        <f>SUM('SITE 1:SITE 15'!O951)</f>
        <v>0</v>
      </c>
      <c r="O951" s="3"/>
    </row>
    <row r="952" spans="2:15" ht="15" customHeight="1" x14ac:dyDescent="0.25">
      <c r="B952" s="2380" t="s">
        <v>558</v>
      </c>
      <c r="C952" s="2381"/>
      <c r="D952" s="2381"/>
      <c r="E952" s="2381"/>
      <c r="F952" s="2382"/>
      <c r="H952" s="359">
        <v>74</v>
      </c>
      <c r="I952" s="378" t="s">
        <v>136</v>
      </c>
      <c r="J952" s="361"/>
      <c r="K952" s="361"/>
      <c r="L952" s="362"/>
      <c r="M952" s="451"/>
      <c r="N952" s="452">
        <f>SUM('SITE 1:SITE 15'!O952)</f>
        <v>0</v>
      </c>
      <c r="O952" s="453">
        <f>SUM(O942:O951)</f>
        <v>0</v>
      </c>
    </row>
    <row r="953" spans="2:15" ht="15" customHeight="1" x14ac:dyDescent="0.25">
      <c r="B953" s="2380"/>
      <c r="C953" s="2381"/>
      <c r="D953" s="2381"/>
      <c r="E953" s="2381"/>
      <c r="F953" s="2382"/>
      <c r="H953" s="364"/>
      <c r="I953" s="352"/>
      <c r="J953" s="341"/>
      <c r="K953" s="341"/>
      <c r="L953" s="325"/>
      <c r="M953" s="325"/>
      <c r="N953" s="365"/>
      <c r="O953" s="454"/>
    </row>
    <row r="954" spans="2:15" ht="14.25" customHeight="1" x14ac:dyDescent="0.25">
      <c r="B954" s="2333" t="s">
        <v>559</v>
      </c>
      <c r="C954" s="2334"/>
      <c r="D954" s="2334"/>
      <c r="E954" s="2334"/>
      <c r="F954" s="2335"/>
      <c r="H954" s="370">
        <v>751</v>
      </c>
      <c r="I954" s="381" t="s">
        <v>137</v>
      </c>
      <c r="J954" s="346"/>
      <c r="K954" s="346"/>
      <c r="L954" s="347"/>
      <c r="M954" s="431"/>
      <c r="N954" s="432">
        <f>SUM('SITE 1:SITE 15'!O954)</f>
        <v>0</v>
      </c>
      <c r="O954" s="7"/>
    </row>
    <row r="955" spans="2:15" ht="16.5" customHeight="1" x14ac:dyDescent="0.25">
      <c r="B955" s="2333"/>
      <c r="C955" s="2334"/>
      <c r="D955" s="2334"/>
      <c r="E955" s="2334"/>
      <c r="F955" s="2335"/>
      <c r="H955" s="348">
        <v>752</v>
      </c>
      <c r="I955" s="349" t="s">
        <v>138</v>
      </c>
      <c r="J955" s="350"/>
      <c r="K955" s="350"/>
      <c r="L955" s="351"/>
      <c r="M955" s="437"/>
      <c r="N955" s="432">
        <f>SUM('SITE 1:SITE 15'!O955)</f>
        <v>0</v>
      </c>
      <c r="O955" s="2"/>
    </row>
    <row r="956" spans="2:15" ht="25.5" customHeight="1" x14ac:dyDescent="0.25">
      <c r="B956" s="2333"/>
      <c r="C956" s="2334"/>
      <c r="D956" s="2334"/>
      <c r="E956" s="2334"/>
      <c r="F956" s="2335"/>
      <c r="H956" s="348">
        <v>757</v>
      </c>
      <c r="I956" s="356" t="s">
        <v>139</v>
      </c>
      <c r="J956" s="357"/>
      <c r="K956" s="357"/>
      <c r="L956" s="358"/>
      <c r="M956" s="450"/>
      <c r="N956" s="432">
        <f>SUM('SITE 1:SITE 15'!O956)</f>
        <v>0</v>
      </c>
      <c r="O956" s="2"/>
    </row>
    <row r="957" spans="2:15" ht="16.5" customHeight="1" x14ac:dyDescent="0.25">
      <c r="B957" s="658"/>
      <c r="C957" s="664"/>
      <c r="D957" s="664"/>
      <c r="E957" s="664"/>
      <c r="F957" s="665"/>
      <c r="H957" s="359">
        <v>75</v>
      </c>
      <c r="I957" s="378" t="s">
        <v>140</v>
      </c>
      <c r="J957" s="361"/>
      <c r="K957" s="361"/>
      <c r="L957" s="389"/>
      <c r="M957" s="485"/>
      <c r="N957" s="452">
        <f>SUM('SITE 1:SITE 15'!O957)</f>
        <v>0</v>
      </c>
      <c r="O957" s="453">
        <f>SUM(O954:O956)</f>
        <v>0</v>
      </c>
    </row>
    <row r="958" spans="2:15" ht="18.75" customHeight="1" x14ac:dyDescent="0.25">
      <c r="B958" s="524"/>
      <c r="C958" s="511"/>
      <c r="D958" s="511"/>
      <c r="E958" s="511"/>
      <c r="F958" s="512"/>
      <c r="H958" s="334"/>
      <c r="I958" s="369"/>
      <c r="J958" s="341"/>
      <c r="K958" s="341"/>
      <c r="L958" s="352"/>
      <c r="M958" s="352"/>
      <c r="N958" s="335"/>
      <c r="O958" s="471"/>
    </row>
    <row r="959" spans="2:15" ht="15" customHeight="1" x14ac:dyDescent="0.25">
      <c r="B959" s="2336"/>
      <c r="C959" s="2337"/>
      <c r="D959" s="2337"/>
      <c r="E959" s="2337"/>
      <c r="F959" s="2338"/>
      <c r="H959" s="383">
        <v>76</v>
      </c>
      <c r="I959" s="378" t="s">
        <v>141</v>
      </c>
      <c r="J959" s="361"/>
      <c r="K959" s="361"/>
      <c r="L959" s="361"/>
      <c r="M959" s="479"/>
      <c r="N959" s="452">
        <f>SUM('SITE 1:SITE 15'!O959)</f>
        <v>0</v>
      </c>
      <c r="O959" s="7"/>
    </row>
    <row r="960" spans="2:15" ht="15" customHeight="1" x14ac:dyDescent="0.25">
      <c r="B960" s="2336"/>
      <c r="C960" s="2337"/>
      <c r="D960" s="2337"/>
      <c r="E960" s="2337"/>
      <c r="F960" s="2338"/>
      <c r="H960" s="334"/>
      <c r="I960" s="369"/>
      <c r="J960" s="341"/>
      <c r="K960" s="341"/>
      <c r="L960" s="352"/>
      <c r="M960" s="352"/>
      <c r="N960" s="335"/>
      <c r="O960" s="471"/>
    </row>
    <row r="961" spans="1:15" ht="15" customHeight="1" x14ac:dyDescent="0.25">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B962" s="2350" t="s">
        <v>510</v>
      </c>
      <c r="C962" s="2351"/>
      <c r="D962" s="2351"/>
      <c r="E962" s="2351"/>
      <c r="F962" s="2352"/>
      <c r="H962" s="334"/>
      <c r="I962" s="369"/>
      <c r="J962" s="341"/>
      <c r="K962" s="341"/>
      <c r="L962" s="352"/>
      <c r="M962" s="352"/>
      <c r="N962" s="335"/>
      <c r="O962" s="471"/>
    </row>
    <row r="963" spans="1:15" ht="15" customHeight="1" x14ac:dyDescent="0.25">
      <c r="B963" s="2380" t="s">
        <v>511</v>
      </c>
      <c r="C963" s="2435"/>
      <c r="D963" s="2435"/>
      <c r="E963" s="2435"/>
      <c r="F963" s="2452"/>
      <c r="H963" s="383">
        <v>78</v>
      </c>
      <c r="I963" s="378" t="s">
        <v>143</v>
      </c>
      <c r="J963" s="361"/>
      <c r="K963" s="361"/>
      <c r="L963" s="361"/>
      <c r="M963" s="479"/>
      <c r="N963" s="452">
        <f>SUM('SITE 1:SITE 15'!O963)</f>
        <v>0</v>
      </c>
      <c r="O963" s="7"/>
    </row>
    <row r="964" spans="1:15" ht="15" customHeight="1" x14ac:dyDescent="0.25">
      <c r="B964" s="2380" t="s">
        <v>507</v>
      </c>
      <c r="C964" s="2381"/>
      <c r="D964" s="2381"/>
      <c r="E964" s="2381"/>
      <c r="F964" s="2382"/>
      <c r="H964" s="334"/>
      <c r="I964" s="369"/>
      <c r="J964" s="341"/>
      <c r="K964" s="341"/>
      <c r="L964" s="352"/>
      <c r="M964" s="352"/>
      <c r="N964" s="335"/>
      <c r="O964" s="471"/>
    </row>
    <row r="965" spans="1:15" ht="15" customHeight="1" x14ac:dyDescent="0.25">
      <c r="B965" s="2380" t="s">
        <v>479</v>
      </c>
      <c r="C965" s="2381"/>
      <c r="D965" s="2381"/>
      <c r="E965" s="2381"/>
      <c r="F965" s="2382"/>
      <c r="H965" s="383">
        <v>79</v>
      </c>
      <c r="I965" s="378" t="s">
        <v>384</v>
      </c>
      <c r="J965" s="361"/>
      <c r="K965" s="361"/>
      <c r="L965" s="361"/>
      <c r="M965" s="479"/>
      <c r="N965" s="452">
        <f>SUM('SITE 1:SITE 15'!O965)</f>
        <v>0</v>
      </c>
      <c r="O965" s="7"/>
    </row>
    <row r="966" spans="1:15" ht="18.75" customHeight="1" x14ac:dyDescent="0.25">
      <c r="B966" s="2380"/>
      <c r="C966" s="2381"/>
      <c r="D966" s="2381"/>
      <c r="E966" s="2381"/>
      <c r="F966" s="2382"/>
      <c r="H966" s="364"/>
      <c r="I966" s="352"/>
      <c r="J966" s="341"/>
      <c r="K966" s="341"/>
      <c r="L966" s="352"/>
      <c r="M966" s="352"/>
      <c r="N966" s="365"/>
      <c r="O966" s="454"/>
    </row>
    <row r="967" spans="1:15" ht="17.100000000000001" customHeight="1" x14ac:dyDescent="0.25">
      <c r="B967" s="2380"/>
      <c r="C967" s="2381"/>
      <c r="D967" s="2381"/>
      <c r="E967" s="2381"/>
      <c r="F967" s="2382"/>
      <c r="H967" s="390">
        <v>87</v>
      </c>
      <c r="I967" s="378" t="s">
        <v>145</v>
      </c>
      <c r="J967" s="361"/>
      <c r="K967" s="361"/>
      <c r="L967" s="361"/>
      <c r="M967" s="479"/>
      <c r="N967" s="363">
        <f>SUM('SITE 1:SITE 15'!O967)</f>
        <v>0</v>
      </c>
      <c r="O967" s="11"/>
    </row>
    <row r="968" spans="1:15" ht="17.100000000000001" customHeight="1" thickBot="1" x14ac:dyDescent="0.3">
      <c r="B968" s="882"/>
      <c r="C968" s="883"/>
      <c r="D968" s="883"/>
      <c r="E968" s="883"/>
      <c r="F968" s="884"/>
      <c r="H968" s="391"/>
      <c r="I968" s="45"/>
      <c r="J968" s="341"/>
      <c r="K968" s="341"/>
      <c r="L968" s="352"/>
      <c r="M968" s="352"/>
      <c r="N968" s="45"/>
      <c r="O968" s="412"/>
    </row>
    <row r="969" spans="1:15" ht="16.8" x14ac:dyDescent="0.25">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B971" s="526"/>
      <c r="C971" s="527"/>
      <c r="D971" s="527"/>
      <c r="E971" s="527"/>
      <c r="F971" s="528"/>
      <c r="H971" s="398" t="s">
        <v>118</v>
      </c>
      <c r="I971" s="399"/>
      <c r="J971" s="421"/>
      <c r="K971" s="421"/>
      <c r="L971" s="401"/>
      <c r="M971" s="533"/>
      <c r="N971" s="499">
        <f>SUM('SITE 1:SITE 15'!O971)</f>
        <v>0</v>
      </c>
      <c r="O971" s="403">
        <f>O970+O969</f>
        <v>0</v>
      </c>
    </row>
    <row r="974" spans="1:15" ht="13.8" thickBot="1" x14ac:dyDescent="0.3"/>
    <row r="975" spans="1:15" ht="25.2" thickBot="1" x14ac:dyDescent="0.3">
      <c r="A975" s="324"/>
      <c r="B975" s="2358" t="str">
        <f>B4</f>
        <v>ASSOCIATION</v>
      </c>
      <c r="C975" s="2359"/>
      <c r="D975" s="2359"/>
      <c r="E975" s="2359"/>
      <c r="F975" s="2359"/>
      <c r="G975" s="2359"/>
      <c r="H975" s="2359"/>
      <c r="I975" s="2359"/>
      <c r="J975" s="2359"/>
      <c r="K975" s="2359"/>
      <c r="L975" s="2359"/>
      <c r="M975" s="2359"/>
      <c r="N975" s="2359"/>
      <c r="O975" s="2360"/>
    </row>
    <row r="976" spans="1:15" ht="13.8" thickBot="1" x14ac:dyDescent="0.3"/>
    <row r="977" spans="1:15" ht="23.4" thickBot="1" x14ac:dyDescent="0.3">
      <c r="A977" s="1564"/>
      <c r="B977" s="2325" t="s">
        <v>162</v>
      </c>
      <c r="C977" s="2326"/>
      <c r="D977" s="2326"/>
      <c r="E977" s="2326"/>
      <c r="F977" s="2326"/>
      <c r="G977" s="2326"/>
      <c r="H977" s="2325" t="str">
        <f>H6</f>
        <v>SITE 1</v>
      </c>
      <c r="I977" s="2326"/>
      <c r="J977" s="2326"/>
      <c r="K977" s="2326"/>
      <c r="L977" s="2326"/>
      <c r="M977" s="2326"/>
      <c r="N977" s="2326"/>
      <c r="O977" s="2327"/>
    </row>
    <row r="979" spans="1:15" ht="15.6" thickBot="1" x14ac:dyDescent="0.3">
      <c r="B979" s="543"/>
      <c r="C979" s="543"/>
      <c r="D979" s="543"/>
      <c r="E979" s="544"/>
    </row>
    <row r="980" spans="1:15" ht="17.399999999999999" thickBot="1" x14ac:dyDescent="0.35">
      <c r="B980" s="341"/>
      <c r="C980" s="2443" t="s">
        <v>504</v>
      </c>
      <c r="D980" s="2444"/>
      <c r="E980" s="2444"/>
      <c r="F980" s="2444"/>
      <c r="G980" s="2444"/>
      <c r="H980" s="2444"/>
      <c r="I980" s="2445"/>
      <c r="J980" s="632"/>
      <c r="K980" s="632"/>
      <c r="L980" s="632"/>
      <c r="M980" s="632"/>
      <c r="N980" s="632"/>
      <c r="O980" s="632"/>
    </row>
    <row r="981" spans="1:15" ht="16.8" x14ac:dyDescent="0.3">
      <c r="B981" s="689"/>
      <c r="C981" s="690" t="s">
        <v>0</v>
      </c>
      <c r="D981" s="691" t="s">
        <v>148</v>
      </c>
      <c r="E981" s="691" t="s">
        <v>163</v>
      </c>
      <c r="F981" s="691" t="s">
        <v>164</v>
      </c>
      <c r="G981" s="867" t="s">
        <v>446</v>
      </c>
      <c r="H981" s="867" t="s">
        <v>447</v>
      </c>
      <c r="I981" s="693" t="s">
        <v>165</v>
      </c>
      <c r="K981" s="865"/>
      <c r="L981" s="494"/>
      <c r="M981" s="635"/>
      <c r="N981" s="635"/>
      <c r="O981" s="635"/>
    </row>
    <row r="982" spans="1:15" ht="18" thickBot="1" x14ac:dyDescent="0.35">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B983" s="600"/>
      <c r="C983" s="601"/>
      <c r="D983" s="599"/>
      <c r="E983" s="599"/>
      <c r="K983" s="42"/>
      <c r="L983" s="42"/>
      <c r="M983" s="43"/>
      <c r="N983" s="43"/>
      <c r="O983" s="325"/>
    </row>
    <row r="984" spans="1:15" ht="19.8" thickBot="1" x14ac:dyDescent="0.3">
      <c r="B984" s="600"/>
      <c r="C984" s="601"/>
      <c r="D984" s="599"/>
      <c r="E984" s="599"/>
      <c r="H984" s="2392" t="s">
        <v>174</v>
      </c>
      <c r="I984" s="2393"/>
      <c r="J984" s="2393"/>
      <c r="K984" s="2393"/>
      <c r="L984" s="2393"/>
      <c r="M984" s="2393"/>
      <c r="N984" s="2393"/>
      <c r="O984" s="2394"/>
    </row>
    <row r="985" spans="1:15" ht="18" thickTop="1" thickBot="1" x14ac:dyDescent="0.3">
      <c r="B985" s="2438" t="s">
        <v>175</v>
      </c>
      <c r="C985" s="2439"/>
      <c r="D985" s="2439"/>
      <c r="E985" s="2440"/>
      <c r="H985" s="330" t="s">
        <v>17</v>
      </c>
      <c r="I985" s="331"/>
      <c r="J985" s="332"/>
      <c r="K985" s="332"/>
      <c r="L985" s="331"/>
      <c r="M985" s="331"/>
      <c r="N985" s="331"/>
      <c r="O985" s="333"/>
    </row>
    <row r="986" spans="1:15" ht="14.4" thickTop="1" x14ac:dyDescent="0.25">
      <c r="B986" s="2419" t="s">
        <v>190</v>
      </c>
      <c r="C986" s="2386" t="s">
        <v>16</v>
      </c>
      <c r="D986" s="2436" t="s">
        <v>191</v>
      </c>
      <c r="E986" s="2370" t="s">
        <v>192</v>
      </c>
      <c r="H986" s="334"/>
      <c r="I986" s="335"/>
      <c r="J986" s="336"/>
      <c r="K986" s="336"/>
      <c r="L986" s="335"/>
      <c r="M986" s="337"/>
      <c r="N986" s="698" t="s">
        <v>166</v>
      </c>
      <c r="O986" s="699" t="str">
        <f>H6</f>
        <v>SITE 1</v>
      </c>
    </row>
    <row r="987" spans="1:15" ht="13.8" x14ac:dyDescent="0.25">
      <c r="B987" s="2446"/>
      <c r="C987" s="2441"/>
      <c r="D987" s="2437"/>
      <c r="E987" s="2371"/>
      <c r="H987" s="339"/>
      <c r="I987" s="340"/>
      <c r="J987" s="341"/>
      <c r="K987" s="341"/>
      <c r="L987" s="42"/>
      <c r="M987" s="43"/>
      <c r="N987" s="342"/>
      <c r="O987" s="343"/>
    </row>
    <row r="988" spans="1:15" ht="13.8" x14ac:dyDescent="0.25">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B989" s="2447"/>
      <c r="C989" s="2442"/>
      <c r="D989" s="2437"/>
      <c r="E989" s="2371"/>
      <c r="H989" s="348">
        <v>6063</v>
      </c>
      <c r="I989" s="349" t="s">
        <v>22</v>
      </c>
      <c r="J989" s="350"/>
      <c r="K989" s="350"/>
      <c r="L989" s="351"/>
      <c r="M989" s="437"/>
      <c r="N989" s="700">
        <f>SUM('SITE 1:SITE 15'!O989)</f>
        <v>0</v>
      </c>
      <c r="O989" s="701">
        <f t="shared" si="13"/>
        <v>0</v>
      </c>
    </row>
    <row r="990" spans="1:15" ht="15.6" x14ac:dyDescent="0.25">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2:15" ht="13.8" x14ac:dyDescent="0.25">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2:15" ht="13.8" x14ac:dyDescent="0.25">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2:15" ht="13.8" x14ac:dyDescent="0.25">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2:15" ht="13.8" x14ac:dyDescent="0.25">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2:15" ht="13.8" x14ac:dyDescent="0.25">
      <c r="B997" s="706"/>
      <c r="C997" s="709"/>
      <c r="D997" s="708"/>
      <c r="E997" s="708"/>
      <c r="H997" s="364"/>
      <c r="I997" s="365"/>
      <c r="J997" s="336"/>
      <c r="K997" s="336"/>
      <c r="L997" s="366"/>
      <c r="M997" s="367"/>
      <c r="N997" s="711"/>
      <c r="O997" s="712"/>
    </row>
    <row r="998" spans="2:15" ht="14.4" thickBot="1" x14ac:dyDescent="0.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2:15" ht="13.8" x14ac:dyDescent="0.25">
      <c r="B999" s="717"/>
      <c r="C999" s="718"/>
      <c r="D999" s="718"/>
      <c r="E999" s="719"/>
      <c r="H999" s="348">
        <v>614</v>
      </c>
      <c r="I999" s="349" t="s">
        <v>44</v>
      </c>
      <c r="J999" s="350"/>
      <c r="K999" s="350"/>
      <c r="L999" s="351"/>
      <c r="M999" s="351"/>
      <c r="N999" s="700">
        <f>SUM('SITE 1:SITE 15'!O999)</f>
        <v>0</v>
      </c>
      <c r="O999" s="701">
        <f t="shared" si="14"/>
        <v>0</v>
      </c>
    </row>
    <row r="1000" spans="2:15" ht="13.8" x14ac:dyDescent="0.25">
      <c r="B1000" s="70"/>
      <c r="C1000" s="74"/>
      <c r="D1000" s="720"/>
      <c r="E1000" s="73"/>
      <c r="H1000" s="348">
        <v>615</v>
      </c>
      <c r="I1000" s="349" t="s">
        <v>45</v>
      </c>
      <c r="J1000" s="350"/>
      <c r="K1000" s="350"/>
      <c r="L1000" s="351"/>
      <c r="M1000" s="351"/>
      <c r="N1000" s="700">
        <f>SUM('SITE 1:SITE 15'!O1000)</f>
        <v>0</v>
      </c>
      <c r="O1000" s="701">
        <f t="shared" si="14"/>
        <v>0</v>
      </c>
    </row>
    <row r="1001" spans="2:15" ht="14.4" thickBot="1" x14ac:dyDescent="0.3">
      <c r="B1001" s="433" t="s">
        <v>35</v>
      </c>
      <c r="C1001" s="460"/>
      <c r="D1001" s="721"/>
      <c r="E1001" s="462"/>
      <c r="H1001" s="348">
        <v>616</v>
      </c>
      <c r="I1001" s="349" t="s">
        <v>47</v>
      </c>
      <c r="J1001" s="350"/>
      <c r="K1001" s="350"/>
      <c r="L1001" s="351"/>
      <c r="M1001" s="351"/>
      <c r="N1001" s="700">
        <f>SUM('SITE 1:SITE 15'!O1001)</f>
        <v>0</v>
      </c>
      <c r="O1001" s="701">
        <f t="shared" si="14"/>
        <v>0</v>
      </c>
    </row>
    <row r="1002" spans="2:15" ht="13.8" x14ac:dyDescent="0.25">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2:15" ht="13.8" x14ac:dyDescent="0.25">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2:15" ht="13.8" x14ac:dyDescent="0.25">
      <c r="B1004" s="706" t="s">
        <v>163</v>
      </c>
      <c r="C1004" s="707">
        <f>C640</f>
        <v>0</v>
      </c>
      <c r="D1004" s="708" t="e">
        <f>D640</f>
        <v>#DIV/0!</v>
      </c>
      <c r="E1004" s="708">
        <f>E640</f>
        <v>0</v>
      </c>
      <c r="H1004" s="379"/>
      <c r="I1004" s="42"/>
      <c r="J1004" s="341"/>
      <c r="K1004" s="341"/>
      <c r="L1004" s="45"/>
      <c r="M1004" s="43"/>
      <c r="N1004" s="722"/>
      <c r="O1004" s="723"/>
    </row>
    <row r="1005" spans="2:15" ht="13.8" x14ac:dyDescent="0.25">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2:15" ht="14.4" thickBot="1" x14ac:dyDescent="0.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2:15" ht="14.4" thickBot="1" x14ac:dyDescent="0.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2:15" ht="13.8" x14ac:dyDescent="0.25">
      <c r="B1008" s="717"/>
      <c r="C1008" s="718"/>
      <c r="D1008" s="718"/>
      <c r="E1008" s="719"/>
      <c r="H1008" s="348">
        <v>623</v>
      </c>
      <c r="I1008" s="349" t="s">
        <v>61</v>
      </c>
      <c r="J1008" s="350"/>
      <c r="K1008" s="350"/>
      <c r="L1008" s="351"/>
      <c r="M1008" s="437"/>
      <c r="N1008" s="700">
        <f>SUM('SITE 1:SITE 15'!O1008)</f>
        <v>0</v>
      </c>
      <c r="O1008" s="701">
        <f t="shared" si="15"/>
        <v>0</v>
      </c>
    </row>
    <row r="1009" spans="2:15" ht="14.4" thickBot="1" x14ac:dyDescent="0.3">
      <c r="B1009" s="70"/>
      <c r="C1009" s="74"/>
      <c r="D1009" s="720"/>
      <c r="E1009" s="73"/>
      <c r="H1009" s="348">
        <v>624</v>
      </c>
      <c r="I1009" s="349" t="s">
        <v>63</v>
      </c>
      <c r="J1009" s="350"/>
      <c r="K1009" s="350"/>
      <c r="L1009" s="351"/>
      <c r="M1009" s="437"/>
      <c r="N1009" s="700">
        <f>SUM('SITE 1:SITE 15'!O1009)</f>
        <v>0</v>
      </c>
      <c r="O1009" s="701">
        <f t="shared" si="15"/>
        <v>0</v>
      </c>
    </row>
    <row r="1010" spans="2:15" ht="14.4" thickBot="1" x14ac:dyDescent="0.3">
      <c r="B1010" s="472" t="s">
        <v>46</v>
      </c>
      <c r="C1010" s="473"/>
      <c r="D1010" s="730"/>
      <c r="E1010" s="475"/>
      <c r="H1010" s="348" t="s">
        <v>65</v>
      </c>
      <c r="I1010" s="349" t="s">
        <v>66</v>
      </c>
      <c r="J1010" s="350"/>
      <c r="K1010" s="350"/>
      <c r="L1010" s="351"/>
      <c r="M1010" s="437"/>
      <c r="N1010" s="700">
        <f>SUM('SITE 1:SITE 15'!O1010)</f>
        <v>0</v>
      </c>
      <c r="O1010" s="701">
        <f t="shared" si="15"/>
        <v>0</v>
      </c>
    </row>
    <row r="1011" spans="2:15" ht="13.8" x14ac:dyDescent="0.25">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2:15" ht="13.8" x14ac:dyDescent="0.25">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2:15" ht="13.8" x14ac:dyDescent="0.25">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2:15" ht="13.8" x14ac:dyDescent="0.25">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2:15" ht="13.8" x14ac:dyDescent="0.25">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2:15" ht="13.8" x14ac:dyDescent="0.25">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2:15" ht="13.8" x14ac:dyDescent="0.25">
      <c r="B1017" s="706"/>
      <c r="C1017" s="709"/>
      <c r="D1017" s="708"/>
      <c r="E1017" s="708"/>
      <c r="H1017" s="334"/>
      <c r="I1017" s="369"/>
      <c r="J1017" s="341"/>
      <c r="K1017" s="341"/>
      <c r="L1017" s="325"/>
      <c r="M1017" s="325"/>
      <c r="N1017" s="731"/>
      <c r="O1017" s="732"/>
    </row>
    <row r="1018" spans="2: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2: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2: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2: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2: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2: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2: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1</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lMJuFDivzlDD4Xjz6LNRHSYipC2kv7tBWETEF+yyKpqtv9i0gDPgIUuMnhwIn9ru5+a8MZyYjC0T8HbhMvWt3Q==" saltValue="UVbwTOGhNgQOeoaAEEYs9Q==" spinCount="100000" sheet="1" objects="1" scenarios="1"/>
  <mergeCells count="267">
    <mergeCell ref="B586:F587"/>
    <mergeCell ref="B588:F589"/>
    <mergeCell ref="B507:B510"/>
    <mergeCell ref="D507:D510"/>
    <mergeCell ref="B214:F215"/>
    <mergeCell ref="B216:F217"/>
    <mergeCell ref="B219:F220"/>
    <mergeCell ref="B237:E237"/>
    <mergeCell ref="B342:F342"/>
    <mergeCell ref="B333:F334"/>
    <mergeCell ref="B336:F337"/>
    <mergeCell ref="B339:F340"/>
    <mergeCell ref="B341:F341"/>
    <mergeCell ref="B309:F310"/>
    <mergeCell ref="B311:F315"/>
    <mergeCell ref="B316:F319"/>
    <mergeCell ref="B370:B371"/>
    <mergeCell ref="B501:B502"/>
    <mergeCell ref="B244:B247"/>
    <mergeCell ref="C244:C247"/>
    <mergeCell ref="D244:D247"/>
    <mergeCell ref="E244:E247"/>
    <mergeCell ref="B335:F335"/>
    <mergeCell ref="B225:F226"/>
    <mergeCell ref="C376:C379"/>
    <mergeCell ref="D376:D379"/>
    <mergeCell ref="F354:G354"/>
    <mergeCell ref="B349:O349"/>
    <mergeCell ref="B351:G351"/>
    <mergeCell ref="H354:J354"/>
    <mergeCell ref="K354:O354"/>
    <mergeCell ref="H351:O351"/>
    <mergeCell ref="B459:F460"/>
    <mergeCell ref="B372:E372"/>
    <mergeCell ref="O1061:O1062"/>
    <mergeCell ref="N1061:N1062"/>
    <mergeCell ref="B343:F343"/>
    <mergeCell ref="B1057:F1058"/>
    <mergeCell ref="B425:D428"/>
    <mergeCell ref="B947:F948"/>
    <mergeCell ref="D626:D629"/>
    <mergeCell ref="B961:F961"/>
    <mergeCell ref="M357:M363"/>
    <mergeCell ref="M365:M366"/>
    <mergeCell ref="L496:L497"/>
    <mergeCell ref="B619:B620"/>
    <mergeCell ref="B621:B622"/>
    <mergeCell ref="E556:E559"/>
    <mergeCell ref="B689:B690"/>
    <mergeCell ref="B675:D678"/>
    <mergeCell ref="B612:O612"/>
    <mergeCell ref="B625:E625"/>
    <mergeCell ref="H617:I617"/>
    <mergeCell ref="B618:C618"/>
    <mergeCell ref="O583:O584"/>
    <mergeCell ref="N583:N584"/>
    <mergeCell ref="B614:G614"/>
    <mergeCell ref="B590:F591"/>
    <mergeCell ref="O319:O320"/>
    <mergeCell ref="B321:F322"/>
    <mergeCell ref="B324:F325"/>
    <mergeCell ref="B326:F326"/>
    <mergeCell ref="B328:F329"/>
    <mergeCell ref="B330:F331"/>
    <mergeCell ref="B293:D296"/>
    <mergeCell ref="E293:E296"/>
    <mergeCell ref="B305:F306"/>
    <mergeCell ref="B307:B308"/>
    <mergeCell ref="N319:N320"/>
    <mergeCell ref="J237:K237"/>
    <mergeCell ref="B243:E243"/>
    <mergeCell ref="H243:O243"/>
    <mergeCell ref="B233:O233"/>
    <mergeCell ref="B235:G235"/>
    <mergeCell ref="H235:O235"/>
    <mergeCell ref="O205:O206"/>
    <mergeCell ref="B207:F208"/>
    <mergeCell ref="B210:F211"/>
    <mergeCell ref="B212:F212"/>
    <mergeCell ref="B227:F231"/>
    <mergeCell ref="B195:F196"/>
    <mergeCell ref="B197:F201"/>
    <mergeCell ref="B202:F205"/>
    <mergeCell ref="N205:N206"/>
    <mergeCell ref="B222:F223"/>
    <mergeCell ref="I123:J123"/>
    <mergeCell ref="C127:E127"/>
    <mergeCell ref="B121:G121"/>
    <mergeCell ref="H121:O121"/>
    <mergeCell ref="B179:D182"/>
    <mergeCell ref="E179:E182"/>
    <mergeCell ref="B191:F192"/>
    <mergeCell ref="B193:B194"/>
    <mergeCell ref="B130:B133"/>
    <mergeCell ref="C130:C133"/>
    <mergeCell ref="D130:D133"/>
    <mergeCell ref="E130:E133"/>
    <mergeCell ref="B123:H123"/>
    <mergeCell ref="B129:E129"/>
    <mergeCell ref="H129:O129"/>
    <mergeCell ref="B221:F221"/>
    <mergeCell ref="B4:O4"/>
    <mergeCell ref="B6:G6"/>
    <mergeCell ref="H6:O6"/>
    <mergeCell ref="B8:H8"/>
    <mergeCell ref="I8:J8"/>
    <mergeCell ref="D15:D18"/>
    <mergeCell ref="B15:B18"/>
    <mergeCell ref="C15:C18"/>
    <mergeCell ref="B14:E14"/>
    <mergeCell ref="H14:O14"/>
    <mergeCell ref="E15:E18"/>
    <mergeCell ref="B113:F113"/>
    <mergeCell ref="O91:O92"/>
    <mergeCell ref="B93:F94"/>
    <mergeCell ref="B96:F97"/>
    <mergeCell ref="N91:N92"/>
    <mergeCell ref="B88:F91"/>
    <mergeCell ref="B100:F102"/>
    <mergeCell ref="B109:F109"/>
    <mergeCell ref="B98:F99"/>
    <mergeCell ref="B108:F108"/>
    <mergeCell ref="B110:F110"/>
    <mergeCell ref="B111:F111"/>
    <mergeCell ref="B112:F112"/>
    <mergeCell ref="B824:F825"/>
    <mergeCell ref="C869:C872"/>
    <mergeCell ref="B744:C744"/>
    <mergeCell ref="B812:F813"/>
    <mergeCell ref="B855:G855"/>
    <mergeCell ref="O945:O946"/>
    <mergeCell ref="B737:C737"/>
    <mergeCell ref="B738:B740"/>
    <mergeCell ref="H625:O625"/>
    <mergeCell ref="B722:F722"/>
    <mergeCell ref="B721:C721"/>
    <mergeCell ref="B720:C720"/>
    <mergeCell ref="B626:B629"/>
    <mergeCell ref="C626:C629"/>
    <mergeCell ref="E675:E678"/>
    <mergeCell ref="N702:N703"/>
    <mergeCell ref="O702:O703"/>
    <mergeCell ref="B687:F688"/>
    <mergeCell ref="B691:F692"/>
    <mergeCell ref="B694:F697"/>
    <mergeCell ref="B698:F701"/>
    <mergeCell ref="B703:F704"/>
    <mergeCell ref="B712:F713"/>
    <mergeCell ref="E626:E629"/>
    <mergeCell ref="B975:O975"/>
    <mergeCell ref="H746:O746"/>
    <mergeCell ref="O823:O824"/>
    <mergeCell ref="N945:N946"/>
    <mergeCell ref="B918:D921"/>
    <mergeCell ref="E918:E921"/>
    <mergeCell ref="B842:C842"/>
    <mergeCell ref="B843:F843"/>
    <mergeCell ref="B819:F822"/>
    <mergeCell ref="B796:D799"/>
    <mergeCell ref="E796:E799"/>
    <mergeCell ref="B746:E746"/>
    <mergeCell ref="B747:B750"/>
    <mergeCell ref="C747:C750"/>
    <mergeCell ref="D747:D750"/>
    <mergeCell ref="E747:E750"/>
    <mergeCell ref="B967:F967"/>
    <mergeCell ref="B963:F963"/>
    <mergeCell ref="B964:F964"/>
    <mergeCell ref="B942:F945"/>
    <mergeCell ref="B950:F951"/>
    <mergeCell ref="B966:F966"/>
    <mergeCell ref="B932:B933"/>
    <mergeCell ref="B937:F941"/>
    <mergeCell ref="B1059:F1060"/>
    <mergeCell ref="B1051:F1053"/>
    <mergeCell ref="B1048:B1049"/>
    <mergeCell ref="B1054:F1055"/>
    <mergeCell ref="B1046:F1047"/>
    <mergeCell ref="B858:H858"/>
    <mergeCell ref="B841:C841"/>
    <mergeCell ref="H984:O984"/>
    <mergeCell ref="B977:G977"/>
    <mergeCell ref="H977:O977"/>
    <mergeCell ref="E986:E989"/>
    <mergeCell ref="D986:D989"/>
    <mergeCell ref="B985:E985"/>
    <mergeCell ref="C986:C989"/>
    <mergeCell ref="C980:I980"/>
    <mergeCell ref="B986:B989"/>
    <mergeCell ref="B952:F953"/>
    <mergeCell ref="B962:F962"/>
    <mergeCell ref="B965:F965"/>
    <mergeCell ref="H855:O855"/>
    <mergeCell ref="B930:F931"/>
    <mergeCell ref="B868:E868"/>
    <mergeCell ref="H868:O868"/>
    <mergeCell ref="D869:D872"/>
    <mergeCell ref="B64:D67"/>
    <mergeCell ref="B76:F77"/>
    <mergeCell ref="E64:E67"/>
    <mergeCell ref="B78:B79"/>
    <mergeCell ref="B450:F452"/>
    <mergeCell ref="B80:F81"/>
    <mergeCell ref="B105:F106"/>
    <mergeCell ref="B107:F107"/>
    <mergeCell ref="B119:O119"/>
    <mergeCell ref="B354:E354"/>
    <mergeCell ref="H375:O375"/>
    <mergeCell ref="B445:F448"/>
    <mergeCell ref="B375:E375"/>
    <mergeCell ref="E376:E379"/>
    <mergeCell ref="B376:B379"/>
    <mergeCell ref="B439:F444"/>
    <mergeCell ref="B433:F434"/>
    <mergeCell ref="L357:L363"/>
    <mergeCell ref="L365:L366"/>
    <mergeCell ref="E425:E428"/>
    <mergeCell ref="B437:F438"/>
    <mergeCell ref="N452:N453"/>
    <mergeCell ref="O452:O453"/>
    <mergeCell ref="B83:F87"/>
    <mergeCell ref="H485:J485"/>
    <mergeCell ref="K485:O485"/>
    <mergeCell ref="M496:M497"/>
    <mergeCell ref="B480:O480"/>
    <mergeCell ref="M488:M494"/>
    <mergeCell ref="L488:L494"/>
    <mergeCell ref="B455:F456"/>
    <mergeCell ref="B457:F458"/>
    <mergeCell ref="B581:F583"/>
    <mergeCell ref="B568:F569"/>
    <mergeCell ref="E507:E510"/>
    <mergeCell ref="C507:C510"/>
    <mergeCell ref="H482:O482"/>
    <mergeCell ref="B482:G482"/>
    <mergeCell ref="B506:E506"/>
    <mergeCell ref="H506:O506"/>
    <mergeCell ref="B556:D559"/>
    <mergeCell ref="B570:F575"/>
    <mergeCell ref="B576:F579"/>
    <mergeCell ref="B485:E485"/>
    <mergeCell ref="F485:G485"/>
    <mergeCell ref="B503:E503"/>
    <mergeCell ref="B954:F956"/>
    <mergeCell ref="B959:F960"/>
    <mergeCell ref="B736:G736"/>
    <mergeCell ref="B564:F565"/>
    <mergeCell ref="B623:C623"/>
    <mergeCell ref="B706:F707"/>
    <mergeCell ref="B934:F935"/>
    <mergeCell ref="B869:B872"/>
    <mergeCell ref="B815:F818"/>
    <mergeCell ref="B741:B743"/>
    <mergeCell ref="B617:G617"/>
    <mergeCell ref="B731:O731"/>
    <mergeCell ref="H733:O733"/>
    <mergeCell ref="B733:G733"/>
    <mergeCell ref="H736:I736"/>
    <mergeCell ref="B827:F828"/>
    <mergeCell ref="B808:F809"/>
    <mergeCell ref="B810:B811"/>
    <mergeCell ref="N823:N824"/>
    <mergeCell ref="E869:E872"/>
    <mergeCell ref="I858:J858"/>
    <mergeCell ref="H614:O614"/>
    <mergeCell ref="B833:F834"/>
    <mergeCell ref="B853:O853"/>
  </mergeCells>
  <phoneticPr fontId="0" type="noConversion"/>
  <conditionalFormatting sqref="O54 O169 O283 O415 O546 O665 O786 O908">
    <cfRule type="cellIs" dxfId="149" priority="5" stopIfTrue="1" operator="notEqual">
      <formula>O50+O51+O52+O53</formula>
    </cfRule>
  </conditionalFormatting>
  <dataValidations disablePrompts="1" xWindow="126" yWindow="546" count="1">
    <dataValidation type="list" allowBlank="1" errorTitle="grousse error" error="ALERTTTTTT" promptTitle="ATTENTION" prompt="uniquement liste déroulante" sqref="C373 C504" xr:uid="{00000000-0002-0000-0300-000000000000}">
      <formula1>CAL</formula1>
    </dataValidation>
  </dataValidations>
  <hyperlinks>
    <hyperlink ref="C1" location="'Calendrier 2024'!A1" display="CALENDRIER" xr:uid="{DD7FF59E-8039-4FD9-BEBF-D598670C5BAB}"/>
    <hyperlink ref="D1" location="'SITE 1'!A3" display="PAM 3-5" xr:uid="{52A9AAF0-6B04-46A7-A218-1FEC50CB9559}"/>
    <hyperlink ref="E1" location="'SITE 1'!A903" display="PAM 6-11" xr:uid="{C5671B98-9A42-4A2F-B1A3-998AE019739D}"/>
    <hyperlink ref="F1" location="'SITE 1'!A345" display="CAL 3-5" xr:uid="{11BA1E23-73D4-4123-A1B8-2249B39EBF65}"/>
    <hyperlink ref="G1" location="'SITE 1'!A524" display="CAL 6-11" xr:uid="{83527756-D9A9-4AC4-97AB-B0F34E159C7B}"/>
    <hyperlink ref="H1" location="'SITE 1'!A669" display="APS 3-5" xr:uid="{85438E0B-034E-4E06-87B8-DBAE1B773F64}"/>
    <hyperlink ref="I1" location="'SITE 1'!A789" display="APS 6-11" xr:uid="{39D00D93-0E6C-450C-8244-297B0A6EC1C5}"/>
    <hyperlink ref="J1" location="'SITE 1'!A1035" display="Global Site" xr:uid="{EA415B95-25E2-49EB-B24F-84C0ABA69B97}"/>
  </hyperlinks>
  <pageMargins left="0" right="0" top="0.39370078740157483" bottom="0" header="0" footer="0"/>
  <pageSetup paperSize="8" scale="48" fitToHeight="6" orientation="portrait" cellComments="asDisplayed"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8"/>
      <c r="B1" s="1557"/>
      <c r="C1" s="2167" t="s">
        <v>731</v>
      </c>
      <c r="D1" s="1549" t="s">
        <v>732</v>
      </c>
      <c r="E1" s="1549" t="s">
        <v>733</v>
      </c>
      <c r="F1" s="1550" t="s">
        <v>737</v>
      </c>
      <c r="G1" s="1550" t="s">
        <v>738</v>
      </c>
      <c r="H1" s="1551" t="s">
        <v>734</v>
      </c>
      <c r="I1" s="1551" t="s">
        <v>735</v>
      </c>
      <c r="J1" s="1565" t="s">
        <v>736</v>
      </c>
      <c r="K1" s="1557"/>
      <c r="L1" s="1557"/>
      <c r="M1" s="1557"/>
      <c r="N1" s="1557"/>
      <c r="O1" s="1557"/>
      <c r="P1" s="1557"/>
    </row>
    <row r="2" spans="1:24" s="1546" customFormat="1" ht="11.25" customHeight="1" x14ac:dyDescent="0.25">
      <c r="A2" s="1558"/>
      <c r="B2" s="1556"/>
      <c r="C2" s="1556"/>
      <c r="D2" s="1556"/>
      <c r="E2" s="1556"/>
      <c r="F2" s="1556"/>
      <c r="G2" s="1556"/>
      <c r="H2" s="1556"/>
      <c r="I2" s="1556"/>
      <c r="J2" s="1557"/>
      <c r="K2" s="1557"/>
      <c r="L2" s="1557"/>
      <c r="M2" s="1557"/>
      <c r="N2" s="1557"/>
      <c r="O2" s="1557"/>
      <c r="P2" s="1557"/>
    </row>
    <row r="3" spans="1:24" ht="13.8" thickBot="1" x14ac:dyDescent="0.3">
      <c r="A3" s="1553"/>
    </row>
    <row r="4" spans="1:24" s="324" customFormat="1" ht="33.75" customHeight="1" thickBot="1" x14ac:dyDescent="0.3">
      <c r="A4" s="1554"/>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53"/>
      <c r="V5" s="853" t="s">
        <v>730</v>
      </c>
      <c r="W5" s="1543">
        <v>0.57899999999999996</v>
      </c>
    </row>
    <row r="6" spans="1:24" ht="30.75" customHeight="1" thickBot="1" x14ac:dyDescent="0.3">
      <c r="A6" s="1564"/>
      <c r="B6" s="2325" t="s">
        <v>441</v>
      </c>
      <c r="C6" s="2326"/>
      <c r="D6" s="2326"/>
      <c r="E6" s="2326"/>
      <c r="F6" s="2326"/>
      <c r="G6" s="2327"/>
      <c r="H6" s="2457" t="s">
        <v>230</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32">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32">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32">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32">
        <f>SUM('SITE 1:SITE 15'!O31)</f>
        <v>0</v>
      </c>
      <c r="O31" s="5"/>
      <c r="P31" s="369"/>
      <c r="U31" s="369"/>
      <c r="V31" s="369"/>
    </row>
    <row r="32" spans="1:22" ht="15" customHeight="1" x14ac:dyDescent="0.25">
      <c r="A32" s="1553"/>
      <c r="B32" s="20" t="s">
        <v>48</v>
      </c>
      <c r="C32" s="21"/>
      <c r="D32" s="22"/>
      <c r="E32" s="438">
        <f t="shared" ref="E32:E46" si="0">C32*D32</f>
        <v>0</v>
      </c>
      <c r="F32" s="464"/>
      <c r="H32" s="374">
        <v>618</v>
      </c>
      <c r="I32" s="375" t="s">
        <v>49</v>
      </c>
      <c r="J32" s="376"/>
      <c r="K32" s="376"/>
      <c r="L32" s="377"/>
      <c r="M32" s="377"/>
      <c r="N32" s="432">
        <f>SUM('SITE 1:SITE 15'!O32)</f>
        <v>0</v>
      </c>
      <c r="O32" s="6"/>
      <c r="P32" s="45"/>
      <c r="U32" s="43"/>
      <c r="V32" s="43"/>
    </row>
    <row r="33" spans="1:22" ht="15" customHeight="1" x14ac:dyDescent="0.25">
      <c r="A33" s="1553"/>
      <c r="B33" s="28" t="s">
        <v>50</v>
      </c>
      <c r="C33" s="21"/>
      <c r="D33" s="22"/>
      <c r="E33" s="438">
        <f t="shared" si="0"/>
        <v>0</v>
      </c>
      <c r="F33" s="464"/>
      <c r="H33" s="359">
        <v>61</v>
      </c>
      <c r="I33" s="378" t="s">
        <v>51</v>
      </c>
      <c r="J33" s="361"/>
      <c r="K33" s="361"/>
      <c r="L33" s="362"/>
      <c r="M33" s="362"/>
      <c r="N33" s="452">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369">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478" t="s">
        <v>559</v>
      </c>
      <c r="C100" s="2476"/>
      <c r="D100" s="2476"/>
      <c r="E100" s="2476"/>
      <c r="F100" s="2477"/>
      <c r="H100" s="370">
        <v>751</v>
      </c>
      <c r="I100" s="381" t="s">
        <v>137</v>
      </c>
      <c r="J100" s="346"/>
      <c r="K100" s="346"/>
      <c r="L100" s="347"/>
      <c r="M100" s="431"/>
      <c r="N100" s="432">
        <f>SUM('SITE 1:SITE 15'!O100)</f>
        <v>0</v>
      </c>
      <c r="O100" s="7"/>
    </row>
    <row r="101" spans="1:15" ht="16.5" customHeight="1" x14ac:dyDescent="0.25">
      <c r="A101" s="1553"/>
      <c r="B101" s="2478"/>
      <c r="C101" s="2476"/>
      <c r="D101" s="2476"/>
      <c r="E101" s="2476"/>
      <c r="F101" s="2477"/>
      <c r="H101" s="348">
        <v>752</v>
      </c>
      <c r="I101" s="349" t="s">
        <v>138</v>
      </c>
      <c r="J101" s="350"/>
      <c r="K101" s="350"/>
      <c r="L101" s="351"/>
      <c r="M101" s="437"/>
      <c r="N101" s="432">
        <f>SUM('SITE 1:SITE 15'!O101)</f>
        <v>0</v>
      </c>
      <c r="O101" s="2"/>
    </row>
    <row r="102" spans="1:15" ht="20.25" customHeight="1" x14ac:dyDescent="0.25">
      <c r="A102" s="1553"/>
      <c r="B102" s="2478"/>
      <c r="C102" s="2476"/>
      <c r="D102" s="2476"/>
      <c r="E102" s="2476"/>
      <c r="F102" s="2477"/>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2</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 t="shared" ref="E147:E161" si="1">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si="1"/>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 t="shared" si="1"/>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si="1"/>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1"/>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1"/>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1"/>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1"/>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1"/>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2</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2</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2">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2"/>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2"/>
        <v>0</v>
      </c>
      <c r="F358" s="312"/>
      <c r="G358" s="559">
        <f>($W$5+$X$4)*$W$7*E358*F358+IF(HANDICAP!$A$3="OUI",($W$9)*$W$7*E358*F358,0)</f>
        <v>0</v>
      </c>
      <c r="H358" s="312"/>
      <c r="I358" s="313"/>
      <c r="J358" s="560">
        <f>((W10+W11)*$C358*$D358*H358)+(W13*I358*$D358)</f>
        <v>0</v>
      </c>
      <c r="K358" s="312"/>
      <c r="L358" s="2379"/>
      <c r="M358" s="2378"/>
      <c r="N358" s="315"/>
      <c r="O358" s="562">
        <f t="shared" ref="O358:O363" si="3">(C358*K358*$L$357*D358)+(N358*D358*$M$357)</f>
        <v>0</v>
      </c>
      <c r="P358" s="42"/>
      <c r="U358" s="43"/>
      <c r="V358" s="43"/>
    </row>
    <row r="359" spans="1:22" ht="15" customHeight="1" x14ac:dyDescent="0.25">
      <c r="A359" s="1553"/>
      <c r="B359" s="563" t="s">
        <v>9</v>
      </c>
      <c r="C359" s="311"/>
      <c r="D359" s="311"/>
      <c r="E359" s="558">
        <f t="shared" si="2"/>
        <v>0</v>
      </c>
      <c r="F359" s="312"/>
      <c r="G359" s="559">
        <f>($W$5+$X$4)*$W$7*E359*F359+IF(HANDICAP!$A$3="OUI",($W$9)*$W$7*E359*F359,0)</f>
        <v>0</v>
      </c>
      <c r="H359" s="312"/>
      <c r="I359" s="313"/>
      <c r="J359" s="560">
        <f>((W10+W11)*$C359*$D359*H359)+(W13*I359*$D359)</f>
        <v>0</v>
      </c>
      <c r="K359" s="312"/>
      <c r="L359" s="2379"/>
      <c r="M359" s="2378"/>
      <c r="N359" s="315"/>
      <c r="O359" s="562">
        <f t="shared" si="3"/>
        <v>0</v>
      </c>
      <c r="P359" s="42"/>
      <c r="U359" s="43"/>
      <c r="V359" s="43"/>
    </row>
    <row r="360" spans="1:22" ht="15" customHeight="1" x14ac:dyDescent="0.25">
      <c r="A360" s="1553"/>
      <c r="B360" s="564" t="s">
        <v>10</v>
      </c>
      <c r="C360" s="316"/>
      <c r="D360" s="311"/>
      <c r="E360" s="558">
        <f t="shared" si="2"/>
        <v>0</v>
      </c>
      <c r="F360" s="312"/>
      <c r="G360" s="559">
        <f>($W$5+$X$4)*$W$7*E360*F360+IF(HANDICAP!$A$3="OUI",($W$9)*$W$7*E360*F360,0)</f>
        <v>0</v>
      </c>
      <c r="H360" s="312"/>
      <c r="I360" s="313"/>
      <c r="J360" s="560">
        <f>((W10+W11)*$C360*$D360*H360)+(W13*I360*$D360)</f>
        <v>0</v>
      </c>
      <c r="K360" s="312"/>
      <c r="L360" s="2379"/>
      <c r="M360" s="2378"/>
      <c r="N360" s="315"/>
      <c r="O360" s="562">
        <f t="shared" si="3"/>
        <v>0</v>
      </c>
      <c r="P360" s="42"/>
      <c r="U360" s="43"/>
      <c r="V360" s="43"/>
    </row>
    <row r="361" spans="1:22" ht="15" customHeight="1" x14ac:dyDescent="0.25">
      <c r="A361" s="1553"/>
      <c r="B361" s="564" t="s">
        <v>11</v>
      </c>
      <c r="C361" s="316"/>
      <c r="D361" s="311"/>
      <c r="E361" s="558">
        <f t="shared" si="2"/>
        <v>0</v>
      </c>
      <c r="F361" s="312"/>
      <c r="G361" s="559">
        <f>($W$5+$X$4)*$W$7*E361*F361+IF(HANDICAP!$A$3="OUI",($W$9)*$W$7*E361*F361,0)</f>
        <v>0</v>
      </c>
      <c r="H361" s="312"/>
      <c r="I361" s="313"/>
      <c r="J361" s="560">
        <f>((W10+W11)*$C361*$D361*H361)+(W13*I361*$D361)</f>
        <v>0</v>
      </c>
      <c r="K361" s="312"/>
      <c r="L361" s="2379"/>
      <c r="M361" s="2378"/>
      <c r="N361" s="315"/>
      <c r="O361" s="562">
        <f t="shared" si="3"/>
        <v>0</v>
      </c>
      <c r="P361" s="42"/>
      <c r="U361" s="43"/>
      <c r="V361" s="43"/>
    </row>
    <row r="362" spans="1:22" ht="15" customHeight="1" x14ac:dyDescent="0.25">
      <c r="A362" s="1553"/>
      <c r="B362" s="564" t="s">
        <v>12</v>
      </c>
      <c r="C362" s="316"/>
      <c r="D362" s="311"/>
      <c r="E362" s="558">
        <f t="shared" si="2"/>
        <v>0</v>
      </c>
      <c r="F362" s="312"/>
      <c r="G362" s="559">
        <f>($W$5+$X$4)*$W$7*E362*F362+IF(HANDICAP!$A$3="OUI",($W$9)*$W$7*E362*F362,0)</f>
        <v>0</v>
      </c>
      <c r="H362" s="312"/>
      <c r="I362" s="313"/>
      <c r="J362" s="560">
        <f>((W10+W11)*$C362*$D362*H362)+(W13*I362*$D362)</f>
        <v>0</v>
      </c>
      <c r="K362" s="312"/>
      <c r="L362" s="2379"/>
      <c r="M362" s="2378"/>
      <c r="N362" s="315"/>
      <c r="O362" s="562">
        <f t="shared" si="3"/>
        <v>0</v>
      </c>
      <c r="P362" s="42"/>
      <c r="U362" s="43"/>
      <c r="V362" s="43"/>
    </row>
    <row r="363" spans="1:22" ht="15" customHeight="1" x14ac:dyDescent="0.25">
      <c r="A363" s="1553"/>
      <c r="B363" s="564" t="s">
        <v>13</v>
      </c>
      <c r="C363" s="316"/>
      <c r="D363" s="311"/>
      <c r="E363" s="558">
        <f t="shared" si="2"/>
        <v>0</v>
      </c>
      <c r="F363" s="312"/>
      <c r="G363" s="559">
        <f>($W$5+$X$4)*$W$7*E363*F363+IF(HANDICAP!$A$3="OUI",($W$9)*$W$7*E363*F363,0)</f>
        <v>0</v>
      </c>
      <c r="H363" s="312"/>
      <c r="I363" s="313"/>
      <c r="J363" s="560">
        <f>((W10+W11)*$C363*$D363*H363)+(W13*I363*$D363)</f>
        <v>0</v>
      </c>
      <c r="K363" s="312"/>
      <c r="L363" s="2379"/>
      <c r="M363" s="2378"/>
      <c r="N363" s="315"/>
      <c r="O363" s="562">
        <f t="shared" si="3"/>
        <v>0</v>
      </c>
      <c r="P363" s="42"/>
      <c r="U363" s="43"/>
      <c r="V363" s="43"/>
    </row>
    <row r="364" spans="1:22" ht="15" customHeight="1" x14ac:dyDescent="0.25">
      <c r="A364" s="1553"/>
      <c r="B364" s="557" t="s">
        <v>271</v>
      </c>
      <c r="C364" s="311"/>
      <c r="D364" s="311"/>
      <c r="E364" s="558">
        <f t="shared" si="2"/>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2"/>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2"/>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 t="shared" ref="E393:E407" si="4">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si="4"/>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4"/>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4"/>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4"/>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4"/>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4"/>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4"/>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4"/>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4"/>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4"/>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4"/>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4"/>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4"/>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4"/>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2</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5">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5"/>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5"/>
        <v>0</v>
      </c>
      <c r="F489" s="312"/>
      <c r="G489" s="559">
        <f>($W$5+$X$4)*$W$7*E489*F489+IF(HANDICAP!$A$3="OUI",($W$9)*$W$7*E489*F489,0)</f>
        <v>0</v>
      </c>
      <c r="H489" s="312"/>
      <c r="I489" s="313"/>
      <c r="J489" s="560">
        <f>((W10+W12)*$C489*$D489*H489)+(W13*I489*$D489)</f>
        <v>0</v>
      </c>
      <c r="K489" s="312"/>
      <c r="L489" s="2379"/>
      <c r="M489" s="2378"/>
      <c r="N489" s="315"/>
      <c r="O489" s="562">
        <f t="shared" ref="O489:O494" si="6">(C489*K489*$L$488*D489)+(N489*D489*$M$488)</f>
        <v>0</v>
      </c>
      <c r="P489" s="42"/>
      <c r="U489" s="43"/>
      <c r="V489" s="43"/>
    </row>
    <row r="490" spans="1:22" ht="15" customHeight="1" x14ac:dyDescent="0.25">
      <c r="A490" s="1553"/>
      <c r="B490" s="563" t="s">
        <v>9</v>
      </c>
      <c r="C490" s="311"/>
      <c r="D490" s="311"/>
      <c r="E490" s="558">
        <f t="shared" si="5"/>
        <v>0</v>
      </c>
      <c r="F490" s="312"/>
      <c r="G490" s="559">
        <f>($W$5+$X$4)*$W$7*E490*F490+IF(HANDICAP!$A$3="OUI",($W$9)*$W$7*E490*F490,0)</f>
        <v>0</v>
      </c>
      <c r="H490" s="312"/>
      <c r="I490" s="313"/>
      <c r="J490" s="560">
        <f>((W10+W12)*$C490*$D490*H490)+(W13*I490*$D490)</f>
        <v>0</v>
      </c>
      <c r="K490" s="312"/>
      <c r="L490" s="2379"/>
      <c r="M490" s="2378"/>
      <c r="N490" s="315"/>
      <c r="O490" s="562">
        <f t="shared" si="6"/>
        <v>0</v>
      </c>
      <c r="P490" s="42"/>
      <c r="U490" s="43"/>
      <c r="V490" s="43"/>
    </row>
    <row r="491" spans="1:22" ht="15" customHeight="1" x14ac:dyDescent="0.25">
      <c r="A491" s="1553"/>
      <c r="B491" s="564" t="s">
        <v>10</v>
      </c>
      <c r="C491" s="316"/>
      <c r="D491" s="311"/>
      <c r="E491" s="558">
        <f t="shared" si="5"/>
        <v>0</v>
      </c>
      <c r="F491" s="312"/>
      <c r="G491" s="559">
        <f>($W$5+$X$4)*$W$7*E491*F491+IF(HANDICAP!$A$3="OUI",($W$9)*$W$7*E491*F491,0)</f>
        <v>0</v>
      </c>
      <c r="H491" s="312"/>
      <c r="I491" s="313"/>
      <c r="J491" s="560">
        <f>((W10+W12)*$C491*$D491*H491)+(W13*I491*$D491)</f>
        <v>0</v>
      </c>
      <c r="K491" s="312"/>
      <c r="L491" s="2379"/>
      <c r="M491" s="2378"/>
      <c r="N491" s="315"/>
      <c r="O491" s="562">
        <f t="shared" si="6"/>
        <v>0</v>
      </c>
      <c r="P491" s="42"/>
      <c r="U491" s="43"/>
      <c r="V491" s="43"/>
    </row>
    <row r="492" spans="1:22" ht="15" customHeight="1" x14ac:dyDescent="0.25">
      <c r="A492" s="1553"/>
      <c r="B492" s="564" t="s">
        <v>11</v>
      </c>
      <c r="C492" s="316"/>
      <c r="D492" s="311"/>
      <c r="E492" s="558">
        <f t="shared" si="5"/>
        <v>0</v>
      </c>
      <c r="F492" s="312"/>
      <c r="G492" s="559">
        <f>($W$5+$X$4)*$W$7*E492*F492+IF(HANDICAP!$A$3="OUI",($W$9)*$W$7*E492*F492,0)</f>
        <v>0</v>
      </c>
      <c r="H492" s="312"/>
      <c r="I492" s="313"/>
      <c r="J492" s="560">
        <f>((W10+W12)*$C492*$D492*H492)+(W13*I492*$D492)</f>
        <v>0</v>
      </c>
      <c r="K492" s="312"/>
      <c r="L492" s="2379"/>
      <c r="M492" s="2378"/>
      <c r="N492" s="315"/>
      <c r="O492" s="562">
        <f t="shared" si="6"/>
        <v>0</v>
      </c>
      <c r="P492" s="42"/>
      <c r="U492" s="43"/>
      <c r="V492" s="43"/>
    </row>
    <row r="493" spans="1:22" ht="15" customHeight="1" x14ac:dyDescent="0.25">
      <c r="A493" s="1553"/>
      <c r="B493" s="564" t="s">
        <v>12</v>
      </c>
      <c r="C493" s="316"/>
      <c r="D493" s="311"/>
      <c r="E493" s="558">
        <f t="shared" si="5"/>
        <v>0</v>
      </c>
      <c r="F493" s="312"/>
      <c r="G493" s="559">
        <f>($W$5+$X$4)*$W$7*E493*F493+IF(HANDICAP!$A$3="OUI",($W$9)*$W$7*E493*F493,0)</f>
        <v>0</v>
      </c>
      <c r="H493" s="312"/>
      <c r="I493" s="313"/>
      <c r="J493" s="560">
        <f>((W10+W12)*$C493*$D493*H493)+(W13*I493*$D493)</f>
        <v>0</v>
      </c>
      <c r="K493" s="312"/>
      <c r="L493" s="2379"/>
      <c r="M493" s="2378"/>
      <c r="N493" s="315"/>
      <c r="O493" s="562">
        <f t="shared" si="6"/>
        <v>0</v>
      </c>
      <c r="P493" s="42"/>
      <c r="U493" s="43"/>
      <c r="V493" s="43"/>
    </row>
    <row r="494" spans="1:22" ht="15" customHeight="1" x14ac:dyDescent="0.25">
      <c r="A494" s="1553"/>
      <c r="B494" s="564" t="s">
        <v>13</v>
      </c>
      <c r="C494" s="316"/>
      <c r="D494" s="311"/>
      <c r="E494" s="558">
        <f t="shared" si="5"/>
        <v>0</v>
      </c>
      <c r="F494" s="312"/>
      <c r="G494" s="559">
        <f>($W$5+$X$4)*$W$7*E494*F494+IF(HANDICAP!$A$3="OUI",($W$9)*$W$7*E494*F494,0)</f>
        <v>0</v>
      </c>
      <c r="H494" s="312"/>
      <c r="I494" s="313"/>
      <c r="J494" s="560">
        <f>((W10+W12)*$C494*$D494*H494)+(W13*I494*$D494)</f>
        <v>0</v>
      </c>
      <c r="K494" s="312"/>
      <c r="L494" s="2379"/>
      <c r="M494" s="2378"/>
      <c r="N494" s="315"/>
      <c r="O494" s="562">
        <f t="shared" si="6"/>
        <v>0</v>
      </c>
      <c r="P494" s="42"/>
      <c r="U494" s="43"/>
      <c r="V494" s="43"/>
    </row>
    <row r="495" spans="1:22" ht="15" customHeight="1" x14ac:dyDescent="0.25">
      <c r="A495" s="1553"/>
      <c r="B495" s="557" t="s">
        <v>271</v>
      </c>
      <c r="C495" s="311"/>
      <c r="D495" s="311"/>
      <c r="E495" s="558">
        <f t="shared" si="5"/>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5"/>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5"/>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 t="shared" ref="E524:E538" si="7">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si="7"/>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7"/>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7"/>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7"/>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7"/>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7"/>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7"/>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7"/>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7"/>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7"/>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7"/>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7"/>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7"/>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7"/>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2</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 t="shared" ref="E643:E657" si="8">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si="8"/>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8"/>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8"/>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8"/>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8"/>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8"/>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8"/>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8"/>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8"/>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8"/>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8"/>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8"/>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8"/>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8"/>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2</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9">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9"/>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9"/>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9"/>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 t="shared" ref="E764:E778" si="10">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si="10"/>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0"/>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0"/>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0"/>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0"/>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0"/>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0"/>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0"/>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0"/>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0"/>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0"/>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0"/>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0"/>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0"/>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2</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 t="shared" ref="E886:E900" si="11">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si="11"/>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1"/>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1"/>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1"/>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1"/>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1"/>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1"/>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1"/>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1"/>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1"/>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1"/>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1"/>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1"/>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1"/>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478" t="s">
        <v>559</v>
      </c>
      <c r="C954" s="2476"/>
      <c r="D954" s="2476"/>
      <c r="E954" s="2476"/>
      <c r="F954" s="2477"/>
      <c r="H954" s="370">
        <v>751</v>
      </c>
      <c r="I954" s="381" t="s">
        <v>137</v>
      </c>
      <c r="J954" s="346"/>
      <c r="K954" s="346"/>
      <c r="L954" s="347"/>
      <c r="M954" s="431"/>
      <c r="N954" s="432">
        <f>SUM('SITE 1:SITE 15'!O954)</f>
        <v>0</v>
      </c>
      <c r="O954" s="7"/>
    </row>
    <row r="955" spans="1:15" ht="16.5" customHeight="1" x14ac:dyDescent="0.25">
      <c r="A955" s="1553"/>
      <c r="B955" s="2478"/>
      <c r="C955" s="2476"/>
      <c r="D955" s="2476"/>
      <c r="E955" s="2476"/>
      <c r="F955" s="2477"/>
      <c r="H955" s="348">
        <v>752</v>
      </c>
      <c r="I955" s="349" t="s">
        <v>138</v>
      </c>
      <c r="J955" s="350"/>
      <c r="K955" s="350"/>
      <c r="L955" s="351"/>
      <c r="M955" s="437"/>
      <c r="N955" s="432">
        <f>SUM('SITE 1:SITE 15'!O955)</f>
        <v>0</v>
      </c>
      <c r="O955" s="2"/>
    </row>
    <row r="956" spans="1:15" ht="25.5" customHeight="1" x14ac:dyDescent="0.25">
      <c r="A956" s="1553"/>
      <c r="B956" s="2478"/>
      <c r="C956" s="2476"/>
      <c r="D956" s="2476"/>
      <c r="E956" s="2476"/>
      <c r="F956" s="2477"/>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2</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A982" s="1553"/>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A983" s="1553"/>
      <c r="B983" s="600"/>
      <c r="C983" s="601"/>
      <c r="D983" s="599"/>
      <c r="E983" s="599"/>
      <c r="K983" s="42"/>
      <c r="L983" s="42"/>
      <c r="M983" s="43"/>
      <c r="N983" s="43"/>
      <c r="O983" s="325"/>
    </row>
    <row r="984" spans="1:15" ht="19.8" thickBot="1" x14ac:dyDescent="0.3">
      <c r="A984" s="1553"/>
      <c r="B984" s="600"/>
      <c r="C984" s="601"/>
      <c r="D984" s="599"/>
      <c r="E984" s="599"/>
      <c r="H984" s="2392" t="s">
        <v>174</v>
      </c>
      <c r="I984" s="2393"/>
      <c r="J984" s="2393"/>
      <c r="K984" s="2393"/>
      <c r="L984" s="2393"/>
      <c r="M984" s="2393"/>
      <c r="N984" s="2393"/>
      <c r="O984" s="2394"/>
    </row>
    <row r="985" spans="1:15" ht="18" thickTop="1" thickBot="1" x14ac:dyDescent="0.3">
      <c r="A985" s="1553"/>
      <c r="B985" s="2438" t="s">
        <v>175</v>
      </c>
      <c r="C985" s="2439"/>
      <c r="D985" s="2439"/>
      <c r="E985" s="2440"/>
      <c r="H985" s="330" t="s">
        <v>17</v>
      </c>
      <c r="I985" s="331"/>
      <c r="J985" s="332"/>
      <c r="K985" s="332"/>
      <c r="L985" s="331"/>
      <c r="M985" s="331"/>
      <c r="N985" s="331"/>
      <c r="O985" s="333"/>
    </row>
    <row r="986" spans="1:15" ht="14.4" thickTop="1" x14ac:dyDescent="0.25">
      <c r="A986" s="1553"/>
      <c r="B986" s="2419" t="s">
        <v>190</v>
      </c>
      <c r="C986" s="2386" t="s">
        <v>16</v>
      </c>
      <c r="D986" s="2436" t="s">
        <v>191</v>
      </c>
      <c r="E986" s="2370" t="s">
        <v>192</v>
      </c>
      <c r="H986" s="334"/>
      <c r="I986" s="335"/>
      <c r="J986" s="336"/>
      <c r="K986" s="336"/>
      <c r="L986" s="335"/>
      <c r="M986" s="337"/>
      <c r="N986" s="698" t="s">
        <v>166</v>
      </c>
      <c r="O986" s="699" t="str">
        <f>H6</f>
        <v>SITE 2</v>
      </c>
    </row>
    <row r="987" spans="1:15" ht="13.8" x14ac:dyDescent="0.25">
      <c r="A987" s="1553"/>
      <c r="B987" s="2446"/>
      <c r="C987" s="2441"/>
      <c r="D987" s="2437"/>
      <c r="E987" s="2371"/>
      <c r="H987" s="339"/>
      <c r="I987" s="340"/>
      <c r="J987" s="341"/>
      <c r="K987" s="341"/>
      <c r="L987" s="42"/>
      <c r="M987" s="43"/>
      <c r="N987" s="342"/>
      <c r="O987" s="343"/>
    </row>
    <row r="988" spans="1:15" ht="13.8" x14ac:dyDescent="0.25">
      <c r="A988" s="1553"/>
      <c r="B988" s="2446"/>
      <c r="C988" s="2441"/>
      <c r="D988" s="2437"/>
      <c r="E988" s="2371"/>
      <c r="H988" s="344">
        <v>6061</v>
      </c>
      <c r="I988" s="345" t="s">
        <v>20</v>
      </c>
      <c r="J988" s="346"/>
      <c r="K988" s="346"/>
      <c r="L988" s="347"/>
      <c r="M988" s="431"/>
      <c r="N988" s="700">
        <f>SUM('SITE 1:SITE 15'!O988)</f>
        <v>0</v>
      </c>
      <c r="O988" s="701">
        <f t="shared" ref="O988:O996" si="12">O18+O133+O247+O379+O510+O629+O750+O872</f>
        <v>0</v>
      </c>
    </row>
    <row r="989" spans="1:15" ht="13.8" x14ac:dyDescent="0.25">
      <c r="A989" s="1553"/>
      <c r="B989" s="2447"/>
      <c r="C989" s="2442"/>
      <c r="D989" s="2437"/>
      <c r="E989" s="2371"/>
      <c r="H989" s="348">
        <v>6063</v>
      </c>
      <c r="I989" s="349" t="s">
        <v>22</v>
      </c>
      <c r="J989" s="350"/>
      <c r="K989" s="350"/>
      <c r="L989" s="351"/>
      <c r="M989" s="437"/>
      <c r="N989" s="700">
        <f>SUM('SITE 1:SITE 15'!O989)</f>
        <v>0</v>
      </c>
      <c r="O989" s="701">
        <f t="shared" si="12"/>
        <v>0</v>
      </c>
    </row>
    <row r="990" spans="1:15" ht="15.6" x14ac:dyDescent="0.25">
      <c r="A990" s="1553"/>
      <c r="B990" s="702" t="s">
        <v>21</v>
      </c>
      <c r="C990" s="703"/>
      <c r="D990" s="704"/>
      <c r="E990" s="705"/>
      <c r="H990" s="348">
        <v>6064</v>
      </c>
      <c r="I990" s="349" t="s">
        <v>24</v>
      </c>
      <c r="J990" s="350"/>
      <c r="K990" s="350"/>
      <c r="L990" s="351"/>
      <c r="M990" s="437"/>
      <c r="N990" s="700">
        <f>SUM('SITE 1:SITE 15'!O990)</f>
        <v>0</v>
      </c>
      <c r="O990" s="701">
        <f t="shared" si="12"/>
        <v>0</v>
      </c>
    </row>
    <row r="991" spans="1:15" ht="13.8" x14ac:dyDescent="0.25">
      <c r="A991" s="1553"/>
      <c r="B991" s="706" t="s">
        <v>0</v>
      </c>
      <c r="C991" s="707">
        <f>C384</f>
        <v>0</v>
      </c>
      <c r="D991" s="708" t="e">
        <f>D384</f>
        <v>#DIV/0!</v>
      </c>
      <c r="E991" s="708">
        <f>E384</f>
        <v>0</v>
      </c>
      <c r="H991" s="348">
        <v>6066</v>
      </c>
      <c r="I991" s="349" t="s">
        <v>26</v>
      </c>
      <c r="J991" s="350"/>
      <c r="K991" s="350"/>
      <c r="L991" s="351"/>
      <c r="M991" s="437"/>
      <c r="N991" s="700">
        <f>SUM('SITE 1:SITE 15'!O991)</f>
        <v>0</v>
      </c>
      <c r="O991" s="701">
        <f t="shared" si="12"/>
        <v>0</v>
      </c>
    </row>
    <row r="992" spans="1:15" ht="13.8" x14ac:dyDescent="0.25">
      <c r="A992" s="1553"/>
      <c r="B992" s="706" t="s">
        <v>148</v>
      </c>
      <c r="C992" s="707">
        <f>C515</f>
        <v>0</v>
      </c>
      <c r="D992" s="708" t="e">
        <f>D515</f>
        <v>#DIV/0!</v>
      </c>
      <c r="E992" s="708">
        <f>E515</f>
        <v>0</v>
      </c>
      <c r="H992" s="353" t="s">
        <v>28</v>
      </c>
      <c r="I992" s="349" t="s">
        <v>29</v>
      </c>
      <c r="J992" s="350"/>
      <c r="K992" s="350"/>
      <c r="L992" s="351"/>
      <c r="M992" s="437"/>
      <c r="N992" s="700">
        <f>SUM('SITE 1:SITE 15'!O992)</f>
        <v>0</v>
      </c>
      <c r="O992" s="701">
        <f t="shared" si="12"/>
        <v>0</v>
      </c>
    </row>
    <row r="993" spans="1:15" ht="13.8" x14ac:dyDescent="0.25">
      <c r="A993" s="1553"/>
      <c r="B993" s="706" t="s">
        <v>163</v>
      </c>
      <c r="C993" s="707">
        <f>C634</f>
        <v>0</v>
      </c>
      <c r="D993" s="708" t="e">
        <f>D634</f>
        <v>#DIV/0!</v>
      </c>
      <c r="E993" s="708">
        <f>E634</f>
        <v>0</v>
      </c>
      <c r="H993" s="353" t="s">
        <v>31</v>
      </c>
      <c r="I993" s="349" t="s">
        <v>32</v>
      </c>
      <c r="J993" s="350"/>
      <c r="K993" s="350"/>
      <c r="L993" s="351"/>
      <c r="M993" s="437"/>
      <c r="N993" s="700">
        <f>SUM('SITE 1:SITE 15'!O993)</f>
        <v>0</v>
      </c>
      <c r="O993" s="701">
        <f t="shared" si="12"/>
        <v>0</v>
      </c>
    </row>
    <row r="994" spans="1:15" ht="13.8" x14ac:dyDescent="0.25">
      <c r="A994" s="1553"/>
      <c r="B994" s="706" t="s">
        <v>169</v>
      </c>
      <c r="C994" s="709">
        <f>C755</f>
        <v>0</v>
      </c>
      <c r="D994" s="708" t="e">
        <f>D755</f>
        <v>#DIV/0!</v>
      </c>
      <c r="E994" s="708">
        <f>E755</f>
        <v>0</v>
      </c>
      <c r="H994" s="353" t="s">
        <v>33</v>
      </c>
      <c r="I994" s="349" t="s">
        <v>34</v>
      </c>
      <c r="J994" s="350"/>
      <c r="K994" s="350"/>
      <c r="L994" s="351"/>
      <c r="M994" s="437"/>
      <c r="N994" s="700">
        <f>SUM('SITE 1:SITE 15'!O994)</f>
        <v>0</v>
      </c>
      <c r="O994" s="701">
        <f t="shared" si="12"/>
        <v>0</v>
      </c>
    </row>
    <row r="995" spans="1:15" ht="13.8" x14ac:dyDescent="0.25">
      <c r="A995" s="1553"/>
      <c r="B995" s="706" t="s">
        <v>446</v>
      </c>
      <c r="C995" s="709">
        <f>C877</f>
        <v>0</v>
      </c>
      <c r="D995" s="708" t="e">
        <f>D877</f>
        <v>#DIV/0!</v>
      </c>
      <c r="E995" s="708">
        <f>E877</f>
        <v>0</v>
      </c>
      <c r="H995" s="355" t="s">
        <v>36</v>
      </c>
      <c r="I995" s="356" t="s">
        <v>37</v>
      </c>
      <c r="J995" s="357"/>
      <c r="K995" s="357"/>
      <c r="L995" s="358"/>
      <c r="M995" s="450"/>
      <c r="N995" s="700">
        <f>SUM('SITE 1:SITE 15'!O995)</f>
        <v>0</v>
      </c>
      <c r="O995" s="701">
        <f t="shared" si="12"/>
        <v>0</v>
      </c>
    </row>
    <row r="996" spans="1:15" ht="13.8" x14ac:dyDescent="0.25">
      <c r="A996" s="1553"/>
      <c r="B996" s="706" t="s">
        <v>447</v>
      </c>
      <c r="C996" s="709">
        <f>C23</f>
        <v>0</v>
      </c>
      <c r="D996" s="708" t="e">
        <f>D23</f>
        <v>#DIV/0!</v>
      </c>
      <c r="E996" s="708">
        <f>E23</f>
        <v>0</v>
      </c>
      <c r="H996" s="359">
        <v>60</v>
      </c>
      <c r="I996" s="360" t="s">
        <v>39</v>
      </c>
      <c r="J996" s="361"/>
      <c r="K996" s="361"/>
      <c r="L996" s="362"/>
      <c r="M996" s="451"/>
      <c r="N996" s="710">
        <f>SUM('SITE 1:SITE 15'!O996)</f>
        <v>0</v>
      </c>
      <c r="O996" s="397">
        <f t="shared" si="12"/>
        <v>0</v>
      </c>
    </row>
    <row r="997" spans="1:15" ht="13.8" x14ac:dyDescent="0.25">
      <c r="A997" s="1553"/>
      <c r="B997" s="706"/>
      <c r="C997" s="709"/>
      <c r="D997" s="708"/>
      <c r="E997" s="708"/>
      <c r="H997" s="364"/>
      <c r="I997" s="365"/>
      <c r="J997" s="336"/>
      <c r="K997" s="336"/>
      <c r="L997" s="366"/>
      <c r="M997" s="367"/>
      <c r="N997" s="711"/>
      <c r="O997" s="712"/>
    </row>
    <row r="998" spans="1:15" ht="14.4" thickBot="1" x14ac:dyDescent="0.3">
      <c r="A998" s="155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3">O28+O143+O257+O389+O520+O639+O760+O882</f>
        <v>0</v>
      </c>
    </row>
    <row r="999" spans="1:15" ht="13.8" x14ac:dyDescent="0.25">
      <c r="A999" s="1553"/>
      <c r="B999" s="717"/>
      <c r="C999" s="718"/>
      <c r="D999" s="718"/>
      <c r="E999" s="719"/>
      <c r="H999" s="348">
        <v>614</v>
      </c>
      <c r="I999" s="349" t="s">
        <v>44</v>
      </c>
      <c r="J999" s="350"/>
      <c r="K999" s="350"/>
      <c r="L999" s="351"/>
      <c r="M999" s="351"/>
      <c r="N999" s="700">
        <f>SUM('SITE 1:SITE 15'!O999)</f>
        <v>0</v>
      </c>
      <c r="O999" s="701">
        <f t="shared" si="13"/>
        <v>0</v>
      </c>
    </row>
    <row r="1000" spans="1:15" ht="13.8" x14ac:dyDescent="0.25">
      <c r="A1000" s="1553"/>
      <c r="B1000" s="70"/>
      <c r="C1000" s="74"/>
      <c r="D1000" s="720"/>
      <c r="E1000" s="73"/>
      <c r="H1000" s="348">
        <v>615</v>
      </c>
      <c r="I1000" s="349" t="s">
        <v>45</v>
      </c>
      <c r="J1000" s="350"/>
      <c r="K1000" s="350"/>
      <c r="L1000" s="351"/>
      <c r="M1000" s="351"/>
      <c r="N1000" s="700">
        <f>SUM('SITE 1:SITE 15'!O1000)</f>
        <v>0</v>
      </c>
      <c r="O1000" s="701">
        <f t="shared" si="13"/>
        <v>0</v>
      </c>
    </row>
    <row r="1001" spans="1:15" ht="14.4" thickBot="1" x14ac:dyDescent="0.3">
      <c r="A1001" s="1553"/>
      <c r="B1001" s="433" t="s">
        <v>35</v>
      </c>
      <c r="C1001" s="460"/>
      <c r="D1001" s="721"/>
      <c r="E1001" s="462"/>
      <c r="H1001" s="348">
        <v>616</v>
      </c>
      <c r="I1001" s="349" t="s">
        <v>47</v>
      </c>
      <c r="J1001" s="350"/>
      <c r="K1001" s="350"/>
      <c r="L1001" s="351"/>
      <c r="M1001" s="351"/>
      <c r="N1001" s="700">
        <f>SUM('SITE 1:SITE 15'!O1001)</f>
        <v>0</v>
      </c>
      <c r="O1001" s="701">
        <f t="shared" si="13"/>
        <v>0</v>
      </c>
    </row>
    <row r="1002" spans="1:15" ht="13.8" x14ac:dyDescent="0.25">
      <c r="A1002" s="1553"/>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3"/>
        <v>0</v>
      </c>
    </row>
    <row r="1003" spans="1:15" ht="13.8" x14ac:dyDescent="0.25">
      <c r="A1003" s="1553"/>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3"/>
        <v>0</v>
      </c>
    </row>
    <row r="1004" spans="1:15" ht="13.8" x14ac:dyDescent="0.25">
      <c r="A1004" s="1553"/>
      <c r="B1004" s="706" t="s">
        <v>163</v>
      </c>
      <c r="C1004" s="707">
        <f>C640</f>
        <v>0</v>
      </c>
      <c r="D1004" s="708" t="e">
        <f>D640</f>
        <v>#DIV/0!</v>
      </c>
      <c r="E1004" s="708">
        <f>E640</f>
        <v>0</v>
      </c>
      <c r="H1004" s="379"/>
      <c r="I1004" s="42"/>
      <c r="J1004" s="341"/>
      <c r="K1004" s="341"/>
      <c r="L1004" s="45"/>
      <c r="M1004" s="43"/>
      <c r="N1004" s="722"/>
      <c r="O1004" s="723"/>
    </row>
    <row r="1005" spans="1:15" ht="13.8" x14ac:dyDescent="0.25">
      <c r="A1005" s="1553"/>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4">O35+O150+O264+O396+O527+O646+O767+O889</f>
        <v>0</v>
      </c>
    </row>
    <row r="1006" spans="1:15" ht="14.4" thickBot="1" x14ac:dyDescent="0.3">
      <c r="A1006" s="155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4"/>
        <v>0</v>
      </c>
    </row>
    <row r="1007" spans="1:15" ht="14.4" thickBot="1" x14ac:dyDescent="0.3">
      <c r="A1007" s="155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4"/>
        <v>0</v>
      </c>
    </row>
    <row r="1008" spans="1:15" ht="13.8" x14ac:dyDescent="0.25">
      <c r="A1008" s="1553"/>
      <c r="B1008" s="717"/>
      <c r="C1008" s="718"/>
      <c r="D1008" s="718"/>
      <c r="E1008" s="719"/>
      <c r="H1008" s="348">
        <v>623</v>
      </c>
      <c r="I1008" s="349" t="s">
        <v>61</v>
      </c>
      <c r="J1008" s="350"/>
      <c r="K1008" s="350"/>
      <c r="L1008" s="351"/>
      <c r="M1008" s="437"/>
      <c r="N1008" s="700">
        <f>SUM('SITE 1:SITE 15'!O1008)</f>
        <v>0</v>
      </c>
      <c r="O1008" s="701">
        <f t="shared" si="14"/>
        <v>0</v>
      </c>
    </row>
    <row r="1009" spans="1:15" ht="14.4" thickBot="1" x14ac:dyDescent="0.3">
      <c r="A1009" s="1553"/>
      <c r="B1009" s="70"/>
      <c r="C1009" s="74"/>
      <c r="D1009" s="720"/>
      <c r="E1009" s="73"/>
      <c r="H1009" s="348">
        <v>624</v>
      </c>
      <c r="I1009" s="349" t="s">
        <v>63</v>
      </c>
      <c r="J1009" s="350"/>
      <c r="K1009" s="350"/>
      <c r="L1009" s="351"/>
      <c r="M1009" s="437"/>
      <c r="N1009" s="700">
        <f>SUM('SITE 1:SITE 15'!O1009)</f>
        <v>0</v>
      </c>
      <c r="O1009" s="701">
        <f t="shared" si="14"/>
        <v>0</v>
      </c>
    </row>
    <row r="1010" spans="1:15" ht="14.4" thickBot="1" x14ac:dyDescent="0.3">
      <c r="A1010" s="1553"/>
      <c r="B1010" s="472" t="s">
        <v>46</v>
      </c>
      <c r="C1010" s="473"/>
      <c r="D1010" s="730"/>
      <c r="E1010" s="475"/>
      <c r="H1010" s="348" t="s">
        <v>65</v>
      </c>
      <c r="I1010" s="349" t="s">
        <v>66</v>
      </c>
      <c r="J1010" s="350"/>
      <c r="K1010" s="350"/>
      <c r="L1010" s="351"/>
      <c r="M1010" s="437"/>
      <c r="N1010" s="700">
        <f>SUM('SITE 1:SITE 15'!O1010)</f>
        <v>0</v>
      </c>
      <c r="O1010" s="701">
        <f t="shared" si="14"/>
        <v>0</v>
      </c>
    </row>
    <row r="1011" spans="1:15" ht="13.8" x14ac:dyDescent="0.25">
      <c r="A1011" s="1553"/>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4"/>
        <v>0</v>
      </c>
    </row>
    <row r="1012" spans="1:15" ht="13.8" x14ac:dyDescent="0.25">
      <c r="A1012" s="1553"/>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4"/>
        <v>0</v>
      </c>
    </row>
    <row r="1013" spans="1:15" ht="13.8" x14ac:dyDescent="0.25">
      <c r="A1013" s="1553"/>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4"/>
        <v>0</v>
      </c>
    </row>
    <row r="1014" spans="1:15" ht="13.8" x14ac:dyDescent="0.25">
      <c r="A1014" s="1553"/>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4"/>
        <v>0</v>
      </c>
    </row>
    <row r="1015" spans="1:15" ht="13.8" x14ac:dyDescent="0.25">
      <c r="A1015" s="1553"/>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4"/>
        <v>0</v>
      </c>
    </row>
    <row r="1016" spans="1:15" ht="13.8" x14ac:dyDescent="0.25">
      <c r="A1016" s="1553"/>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4"/>
        <v>0</v>
      </c>
    </row>
    <row r="1017" spans="1:15" ht="13.8" x14ac:dyDescent="0.25">
      <c r="A1017" s="1553"/>
      <c r="B1017" s="706"/>
      <c r="C1017" s="709"/>
      <c r="D1017" s="708"/>
      <c r="E1017" s="708"/>
      <c r="H1017" s="334"/>
      <c r="I1017" s="369"/>
      <c r="J1017" s="341"/>
      <c r="K1017" s="341"/>
      <c r="L1017" s="325"/>
      <c r="M1017" s="325"/>
      <c r="N1017" s="731"/>
      <c r="O1017" s="732"/>
    </row>
    <row r="1018" spans="1:15" ht="14.4" thickBot="1" x14ac:dyDescent="0.3">
      <c r="A1018" s="1553"/>
      <c r="B1018" s="724"/>
      <c r="C1018" s="709"/>
      <c r="D1018" s="708"/>
      <c r="E1018" s="708"/>
      <c r="H1018" s="383">
        <v>63</v>
      </c>
      <c r="I1018" s="378" t="s">
        <v>84</v>
      </c>
      <c r="J1018" s="361"/>
      <c r="K1018" s="361"/>
      <c r="L1018" s="362"/>
      <c r="M1018" s="451"/>
      <c r="N1018" s="710">
        <f>SUM('SITE 1:SITE 15'!O1018)</f>
        <v>0</v>
      </c>
      <c r="O1018" s="397">
        <f>O48+O163+O277+O409+O540+O659+O780+O902</f>
        <v>0</v>
      </c>
    </row>
    <row r="1019" spans="1:15" ht="14.4" thickBot="1" x14ac:dyDescent="0.3">
      <c r="A1019" s="1553"/>
      <c r="B1019" s="733" t="s">
        <v>83</v>
      </c>
      <c r="C1019" s="727">
        <f>SUM(C1011:C1018)</f>
        <v>0</v>
      </c>
      <c r="D1019" s="734" t="e">
        <f>E1019/C1019</f>
        <v>#DIV/0!</v>
      </c>
      <c r="E1019" s="729">
        <f>SUM(E1011:E1018)</f>
        <v>0</v>
      </c>
      <c r="H1019" s="364"/>
      <c r="I1019" s="352"/>
      <c r="J1019" s="341"/>
      <c r="K1019" s="341"/>
      <c r="L1019" s="325"/>
      <c r="M1019" s="325"/>
      <c r="N1019" s="711"/>
      <c r="O1019" s="712"/>
    </row>
    <row r="1020" spans="1:15" ht="14.4" thickBot="1" x14ac:dyDescent="0.3">
      <c r="A1020" s="1553"/>
      <c r="B1020" s="70"/>
      <c r="C1020" s="67"/>
      <c r="D1020" s="735"/>
      <c r="E1020" s="69"/>
      <c r="H1020" s="370">
        <v>64111</v>
      </c>
      <c r="I1020" s="381" t="s">
        <v>87</v>
      </c>
      <c r="J1020" s="346"/>
      <c r="K1020" s="346"/>
      <c r="L1020" s="347"/>
      <c r="M1020" s="431"/>
      <c r="N1020" s="700">
        <f>SUM('SITE 1:SITE 15'!O1020)</f>
        <v>0</v>
      </c>
      <c r="O1020" s="701">
        <f>O50+O165+O279+O411+O542+O661+O782+O904</f>
        <v>0</v>
      </c>
    </row>
    <row r="1021" spans="1:15" ht="14.4" thickBot="1" x14ac:dyDescent="0.3">
      <c r="A1021" s="155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1:15" ht="13.8" x14ac:dyDescent="0.25">
      <c r="A1022" s="1553"/>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1:15" ht="13.8" x14ac:dyDescent="0.25">
      <c r="A1023" s="1553"/>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1:15" ht="13.8" x14ac:dyDescent="0.25">
      <c r="A1024" s="1553"/>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1:15" ht="13.8" x14ac:dyDescent="0.25">
      <c r="A1025" s="1553"/>
      <c r="B1025" s="706" t="s">
        <v>169</v>
      </c>
      <c r="C1025" s="709">
        <f>C785</f>
        <v>0</v>
      </c>
      <c r="D1025" s="708" t="e">
        <f>D785</f>
        <v>#DIV/0!</v>
      </c>
      <c r="E1025" s="708">
        <f>E785</f>
        <v>0</v>
      </c>
      <c r="H1025" s="364"/>
      <c r="I1025" s="352"/>
      <c r="J1025" s="341"/>
      <c r="K1025" s="341"/>
      <c r="L1025" s="325"/>
      <c r="M1025" s="325"/>
      <c r="N1025" s="711"/>
      <c r="O1025" s="712"/>
    </row>
    <row r="1026" spans="1:15" ht="13.8" x14ac:dyDescent="0.25">
      <c r="A1026" s="1553"/>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1:15" ht="13.8" x14ac:dyDescent="0.25">
      <c r="A1027" s="1553"/>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1:15" ht="14.4" thickBot="1" x14ac:dyDescent="0.3">
      <c r="A1028" s="1553"/>
      <c r="B1028" s="706"/>
      <c r="C1028" s="709"/>
      <c r="D1028" s="708"/>
      <c r="E1028" s="708"/>
      <c r="H1028" s="370">
        <v>658</v>
      </c>
      <c r="I1028" s="385" t="s">
        <v>101</v>
      </c>
      <c r="J1028" s="357"/>
      <c r="K1028" s="357"/>
      <c r="L1028" s="386"/>
      <c r="M1028" s="477"/>
      <c r="N1028" s="700">
        <f>SUM('SITE 1:SITE 15'!O1028)</f>
        <v>0</v>
      </c>
      <c r="O1028" s="701">
        <f>O58+O173+O287+O419+O550+O669+O790+O912</f>
        <v>0</v>
      </c>
    </row>
    <row r="1029" spans="1:15" ht="14.4" thickBot="1" x14ac:dyDescent="0.3">
      <c r="A1029" s="155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1:15" ht="14.4" thickBot="1" x14ac:dyDescent="0.3">
      <c r="A1030" s="1553"/>
      <c r="B1030" s="70"/>
      <c r="C1030" s="67"/>
      <c r="D1030" s="735"/>
      <c r="E1030" s="69"/>
      <c r="H1030" s="334"/>
      <c r="I1030" s="369"/>
      <c r="J1030" s="341"/>
      <c r="K1030" s="341"/>
      <c r="L1030" s="352"/>
      <c r="M1030" s="352"/>
      <c r="N1030" s="731"/>
      <c r="O1030" s="732"/>
    </row>
    <row r="1031" spans="1:15" ht="14.4" thickBot="1" x14ac:dyDescent="0.3">
      <c r="A1031" s="155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1:15" ht="13.8" x14ac:dyDescent="0.25">
      <c r="A1032" s="1553"/>
      <c r="B1032" s="706" t="s">
        <v>0</v>
      </c>
      <c r="C1032" s="707">
        <f>C422</f>
        <v>0</v>
      </c>
      <c r="D1032" s="708" t="e">
        <f>D422</f>
        <v>#DIV/0!</v>
      </c>
      <c r="E1032" s="708">
        <f>E422</f>
        <v>0</v>
      </c>
      <c r="H1032" s="334"/>
      <c r="I1032" s="369"/>
      <c r="J1032" s="325"/>
      <c r="K1032" s="325"/>
      <c r="L1032" s="352"/>
      <c r="M1032" s="352"/>
      <c r="N1032" s="731"/>
      <c r="O1032" s="732"/>
    </row>
    <row r="1033" spans="1:15" ht="13.8" x14ac:dyDescent="0.25">
      <c r="A1033" s="1553"/>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1:15" ht="13.8" x14ac:dyDescent="0.25">
      <c r="A1034" s="1553"/>
      <c r="B1034" s="706" t="s">
        <v>163</v>
      </c>
      <c r="C1034" s="707">
        <f>C672</f>
        <v>0</v>
      </c>
      <c r="D1034" s="708" t="e">
        <f>D672</f>
        <v>#DIV/0!</v>
      </c>
      <c r="E1034" s="708">
        <f>E672</f>
        <v>0</v>
      </c>
      <c r="H1034" s="364"/>
      <c r="I1034" s="352"/>
      <c r="J1034" s="341"/>
      <c r="K1034" s="341"/>
      <c r="L1034" s="352"/>
      <c r="M1034" s="352"/>
      <c r="N1034" s="711"/>
      <c r="O1034" s="712"/>
    </row>
    <row r="1035" spans="1:15" ht="13.8" x14ac:dyDescent="0.25">
      <c r="A1035" s="1553"/>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1:15" ht="13.8" x14ac:dyDescent="0.25">
      <c r="A1036" s="1553"/>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1:15" ht="13.8" x14ac:dyDescent="0.25">
      <c r="A1037" s="1553"/>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1:15" ht="14.4" thickBot="1" x14ac:dyDescent="0.3">
      <c r="A1038" s="1553"/>
      <c r="B1038" s="706"/>
      <c r="C1038" s="709"/>
      <c r="D1038" s="708"/>
      <c r="E1038" s="708"/>
      <c r="H1038" s="359">
        <v>68</v>
      </c>
      <c r="I1038" s="378" t="s">
        <v>114</v>
      </c>
      <c r="J1038" s="361"/>
      <c r="K1038" s="361"/>
      <c r="L1038" s="389"/>
      <c r="M1038" s="485"/>
      <c r="N1038" s="710">
        <f>SUM('SITE 1:SITE 15'!O1038)</f>
        <v>0</v>
      </c>
      <c r="O1038" s="397">
        <f>O68+O183+O297+O429+O560+O679+O800+O922</f>
        <v>0</v>
      </c>
    </row>
    <row r="1039" spans="1:15" ht="14.4" thickBot="1" x14ac:dyDescent="0.3">
      <c r="A1039" s="1553"/>
      <c r="B1039" s="733" t="s">
        <v>105</v>
      </c>
      <c r="C1039" s="727">
        <f>SUM(C1032:C1038)</f>
        <v>0</v>
      </c>
      <c r="D1039" s="734" t="e">
        <f>E1039/C1039</f>
        <v>#DIV/0!</v>
      </c>
      <c r="E1039" s="729">
        <f>SUM(E1032:E1038)</f>
        <v>0</v>
      </c>
      <c r="H1039" s="364"/>
      <c r="I1039" s="352"/>
      <c r="J1039" s="341"/>
      <c r="K1039" s="341"/>
      <c r="L1039" s="352"/>
      <c r="M1039" s="352"/>
      <c r="N1039" s="711"/>
      <c r="O1039" s="712"/>
    </row>
    <row r="1040" spans="1:15" ht="15" customHeight="1" thickBot="1" x14ac:dyDescent="0.3">
      <c r="A1040" s="1553"/>
      <c r="B1040" s="70"/>
      <c r="C1040" s="480"/>
      <c r="D1040" s="735"/>
      <c r="E1040" s="69"/>
      <c r="H1040" s="390">
        <v>86</v>
      </c>
      <c r="I1040" s="378" t="s">
        <v>115</v>
      </c>
      <c r="J1040" s="361"/>
      <c r="K1040" s="361"/>
      <c r="L1040" s="361"/>
      <c r="M1040" s="479"/>
      <c r="N1040" s="710">
        <f>SUM('SITE 1:SITE 15'!O1040)</f>
        <v>0</v>
      </c>
      <c r="O1040" s="397">
        <f>O70+O185+O299+O431+O562+O681+O802+O924</f>
        <v>0</v>
      </c>
    </row>
    <row r="1041" spans="1:15" ht="15.75" customHeight="1" thickBot="1" x14ac:dyDescent="0.3">
      <c r="A1041" s="1553"/>
      <c r="B1041" s="736" t="s">
        <v>108</v>
      </c>
      <c r="C1041" s="737"/>
      <c r="D1041" s="738"/>
      <c r="E1041" s="739">
        <f>E1039+E1029+E1019+E1007+E998</f>
        <v>0</v>
      </c>
      <c r="H1041" s="391"/>
      <c r="I1041" s="45"/>
      <c r="J1041" s="45"/>
      <c r="K1041" s="45"/>
      <c r="L1041" s="352"/>
      <c r="M1041" s="352"/>
      <c r="N1041" s="740"/>
      <c r="O1041" s="741"/>
    </row>
    <row r="1042" spans="1:15" ht="15" customHeight="1" x14ac:dyDescent="0.25">
      <c r="A1042" s="1553"/>
      <c r="B1042" s="742"/>
      <c r="C1042" s="743"/>
      <c r="D1042" s="744"/>
      <c r="E1042" s="745"/>
      <c r="H1042" s="392" t="s">
        <v>116</v>
      </c>
      <c r="I1042" s="393"/>
      <c r="J1042" s="394"/>
      <c r="K1042" s="394"/>
      <c r="L1042" s="393"/>
      <c r="M1042" s="393"/>
      <c r="N1042" s="746">
        <f>SUM('SITE 1:SITE 15'!O1042)</f>
        <v>0</v>
      </c>
      <c r="O1042" s="747">
        <f>O72+O187+O301+O433+O564+O683+O804+O926</f>
        <v>0</v>
      </c>
    </row>
    <row r="1043" spans="1:15" ht="15.75" customHeight="1" x14ac:dyDescent="0.25">
      <c r="A1043" s="1553"/>
      <c r="B1043" s="742"/>
      <c r="C1043" s="743"/>
      <c r="D1043" s="744"/>
      <c r="E1043" s="745"/>
      <c r="H1043" s="364" t="s">
        <v>117</v>
      </c>
      <c r="I1043" s="365"/>
      <c r="J1043" s="367"/>
      <c r="K1043" s="367"/>
      <c r="L1043" s="365"/>
      <c r="M1043" s="365"/>
      <c r="N1043" s="748">
        <f>SUM('SITE 1:SITE 15'!O1043)</f>
        <v>0</v>
      </c>
      <c r="O1043" s="749">
        <f>O73+O188+O302+O434+O565+O684+O805+O927</f>
        <v>0</v>
      </c>
    </row>
    <row r="1044" spans="1:15" ht="17.399999999999999" thickBot="1" x14ac:dyDescent="0.3">
      <c r="A1044" s="1553"/>
      <c r="B1044" s="750"/>
      <c r="C1044" s="751"/>
      <c r="D1044" s="752"/>
      <c r="E1044" s="753"/>
      <c r="H1044" s="398" t="s">
        <v>118</v>
      </c>
      <c r="I1044" s="399"/>
      <c r="J1044" s="400"/>
      <c r="K1044" s="400"/>
      <c r="L1044" s="401"/>
      <c r="M1044" s="401"/>
      <c r="N1044" s="754">
        <f>SUM('SITE 1:SITE 15'!O1044)</f>
        <v>0</v>
      </c>
      <c r="O1044" s="499">
        <f>O74+O189+O303+O435+O566+O685+O806+O928</f>
        <v>0</v>
      </c>
    </row>
    <row r="1045" spans="1:15" ht="13.8" thickBot="1" x14ac:dyDescent="0.3">
      <c r="A1045" s="1553"/>
      <c r="N1045" s="755"/>
      <c r="O1045" s="756"/>
    </row>
    <row r="1046" spans="1:15" ht="13.8" x14ac:dyDescent="0.25">
      <c r="A1046" s="1553"/>
      <c r="B1046" s="2342" t="s">
        <v>170</v>
      </c>
      <c r="C1046" s="2343"/>
      <c r="D1046" s="2343"/>
      <c r="E1046" s="2343"/>
      <c r="F1046" s="2344"/>
      <c r="H1046" s="404" t="s">
        <v>119</v>
      </c>
      <c r="I1046" s="405"/>
      <c r="J1046" s="406"/>
      <c r="K1046" s="406"/>
      <c r="L1046" s="405"/>
      <c r="M1046" s="405"/>
      <c r="N1046" s="757"/>
      <c r="O1046" s="758"/>
    </row>
    <row r="1047" spans="1:15" ht="14.4" thickBot="1" x14ac:dyDescent="0.3">
      <c r="A1047" s="1553"/>
      <c r="B1047" s="2363"/>
      <c r="C1047" s="2364"/>
      <c r="D1047" s="2364"/>
      <c r="E1047" s="2364"/>
      <c r="F1047" s="2365"/>
      <c r="H1047" s="334"/>
      <c r="I1047" s="335"/>
      <c r="J1047" s="336"/>
      <c r="K1047" s="336"/>
      <c r="L1047" s="335"/>
      <c r="M1047" s="337"/>
      <c r="N1047" s="698" t="str">
        <f>N986</f>
        <v>Global</v>
      </c>
      <c r="O1047" s="699" t="str">
        <f>H6</f>
        <v>SITE 2</v>
      </c>
    </row>
    <row r="1048" spans="1:15" ht="13.8" x14ac:dyDescent="0.25">
      <c r="A1048" s="1553"/>
      <c r="B1048" s="2366" t="s">
        <v>179</v>
      </c>
      <c r="C1048" s="503"/>
      <c r="D1048" s="503"/>
      <c r="E1048" s="503"/>
      <c r="F1048" s="504"/>
      <c r="H1048" s="409"/>
      <c r="I1048" s="410"/>
      <c r="J1048" s="336"/>
      <c r="K1048" s="336"/>
      <c r="L1048" s="411"/>
      <c r="M1048" s="505"/>
      <c r="N1048" s="759"/>
      <c r="O1048" s="760"/>
    </row>
    <row r="1049" spans="1:15" ht="13.8" x14ac:dyDescent="0.25">
      <c r="A1049" s="1553"/>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1:15" ht="13.8" x14ac:dyDescent="0.25">
      <c r="A1050" s="1553"/>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1:15" ht="13.8" x14ac:dyDescent="0.25">
      <c r="A1051" s="1553"/>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1:15" s="1940" customFormat="1" ht="13.8" x14ac:dyDescent="0.25">
      <c r="A1052" s="1553"/>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1:15" ht="13.8" x14ac:dyDescent="0.25">
      <c r="A1053" s="1553"/>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1:15" ht="13.8" x14ac:dyDescent="0.25">
      <c r="A1054" s="1553"/>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1:15" ht="13.8" x14ac:dyDescent="0.25">
      <c r="A1055" s="1553"/>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1:15" ht="16.8" x14ac:dyDescent="0.3">
      <c r="A1056" s="155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1:15" ht="13.8" x14ac:dyDescent="0.25">
      <c r="A1057" s="1553"/>
      <c r="B1057" s="2428" t="s">
        <v>205</v>
      </c>
      <c r="C1057" s="2429"/>
      <c r="D1057" s="2429"/>
      <c r="E1057" s="2429"/>
      <c r="F1057" s="2430"/>
      <c r="H1057" s="364"/>
      <c r="I1057" s="352"/>
      <c r="J1057" s="341"/>
      <c r="K1057" s="341"/>
      <c r="L1057" s="369"/>
      <c r="M1057" s="369"/>
      <c r="N1057" s="711"/>
      <c r="O1057" s="712"/>
    </row>
    <row r="1058" spans="1:15" ht="13.8" x14ac:dyDescent="0.25">
      <c r="A1058" s="1553"/>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1:15" ht="13.8" x14ac:dyDescent="0.25">
      <c r="A1059" s="1553"/>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1:15" ht="13.8" x14ac:dyDescent="0.25">
      <c r="A1060" s="1553"/>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1:15" ht="16.8" x14ac:dyDescent="0.3">
      <c r="A1061" s="155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1:15" ht="16.8" x14ac:dyDescent="0.3">
      <c r="A1062" s="1553"/>
      <c r="B1062" s="515"/>
      <c r="C1062" s="516"/>
      <c r="D1062" s="516"/>
      <c r="E1062" s="516"/>
      <c r="F1062" s="517"/>
      <c r="H1062" s="416">
        <v>7442</v>
      </c>
      <c r="I1062" s="349" t="s">
        <v>131</v>
      </c>
      <c r="J1062" s="350"/>
      <c r="K1062" s="350"/>
      <c r="L1062" s="351"/>
      <c r="M1062" s="437"/>
      <c r="N1062" s="2369">
        <f>SUM('SITE 1:SITE 15'!O1062)</f>
        <v>0</v>
      </c>
      <c r="O1062" s="2472"/>
    </row>
    <row r="1063" spans="1:15" ht="16.8" x14ac:dyDescent="0.3">
      <c r="A1063" s="1553"/>
      <c r="B1063" s="515"/>
      <c r="C1063" s="516"/>
      <c r="D1063" s="516"/>
      <c r="E1063" s="516"/>
      <c r="F1063" s="517"/>
      <c r="H1063" s="416">
        <v>7443</v>
      </c>
      <c r="I1063" s="349" t="s">
        <v>132</v>
      </c>
      <c r="J1063" s="350"/>
      <c r="K1063" s="350"/>
      <c r="L1063" s="351"/>
      <c r="M1063" s="437"/>
      <c r="N1063" s="700">
        <f>SUM('SITE 1:SITE 15'!O1063)</f>
        <v>0</v>
      </c>
      <c r="O1063" s="701">
        <f t="shared" ref="O1063:O1068" si="15">O93+O207+O321+O454+O585+O704+O825+O947</f>
        <v>0</v>
      </c>
    </row>
    <row r="1064" spans="1:15" ht="16.8" x14ac:dyDescent="0.3">
      <c r="A1064" s="1553"/>
      <c r="B1064" s="515"/>
      <c r="C1064" s="516"/>
      <c r="D1064" s="516"/>
      <c r="E1064" s="516"/>
      <c r="F1064" s="517"/>
      <c r="H1064" s="416">
        <v>7451</v>
      </c>
      <c r="I1064" s="349" t="s">
        <v>133</v>
      </c>
      <c r="J1064" s="350"/>
      <c r="K1064" s="350"/>
      <c r="L1064" s="351"/>
      <c r="M1064" s="437"/>
      <c r="N1064" s="700">
        <f>SUM('SITE 1:SITE 15'!O1064)</f>
        <v>0</v>
      </c>
      <c r="O1064" s="701">
        <f t="shared" si="15"/>
        <v>0</v>
      </c>
    </row>
    <row r="1065" spans="1:15" ht="16.8" x14ac:dyDescent="0.25">
      <c r="A1065" s="1553"/>
      <c r="B1065" s="518"/>
      <c r="C1065" s="519"/>
      <c r="D1065" s="519"/>
      <c r="E1065" s="519"/>
      <c r="F1065" s="520"/>
      <c r="H1065" s="416">
        <v>746</v>
      </c>
      <c r="I1065" s="349" t="s">
        <v>134</v>
      </c>
      <c r="J1065" s="350"/>
      <c r="K1065" s="350"/>
      <c r="L1065" s="351"/>
      <c r="M1065" s="437"/>
      <c r="N1065" s="700">
        <f>SUM('SITE 1:SITE 15'!O1065)</f>
        <v>0</v>
      </c>
      <c r="O1065" s="701">
        <f t="shared" si="15"/>
        <v>0</v>
      </c>
    </row>
    <row r="1066" spans="1:15" ht="16.8" x14ac:dyDescent="0.25">
      <c r="A1066" s="1553"/>
      <c r="B1066" s="518"/>
      <c r="C1066" s="519"/>
      <c r="D1066" s="519"/>
      <c r="E1066" s="519"/>
      <c r="F1066" s="520"/>
      <c r="H1066" s="416">
        <v>747</v>
      </c>
      <c r="I1066" s="349" t="s">
        <v>135</v>
      </c>
      <c r="J1066" s="350"/>
      <c r="K1066" s="350"/>
      <c r="L1066" s="351"/>
      <c r="M1066" s="437"/>
      <c r="N1066" s="700">
        <f>SUM('SITE 1:SITE 15'!O1066)</f>
        <v>0</v>
      </c>
      <c r="O1066" s="701">
        <f t="shared" si="15"/>
        <v>0</v>
      </c>
    </row>
    <row r="1067" spans="1:15" ht="16.8" x14ac:dyDescent="0.25">
      <c r="A1067" s="1553"/>
      <c r="B1067" s="518"/>
      <c r="C1067" s="519"/>
      <c r="D1067" s="519"/>
      <c r="E1067" s="519"/>
      <c r="F1067" s="520"/>
      <c r="H1067" s="374">
        <v>748</v>
      </c>
      <c r="I1067" s="349" t="s">
        <v>168</v>
      </c>
      <c r="J1067" s="357"/>
      <c r="K1067" s="357"/>
      <c r="L1067" s="417"/>
      <c r="M1067" s="523"/>
      <c r="N1067" s="700">
        <f>SUM('SITE 1:SITE 15'!O1067)</f>
        <v>0</v>
      </c>
      <c r="O1067" s="701">
        <f t="shared" si="15"/>
        <v>0</v>
      </c>
    </row>
    <row r="1068" spans="1:15" ht="16.8" x14ac:dyDescent="0.25">
      <c r="A1068" s="1553"/>
      <c r="B1068" s="518"/>
      <c r="C1068" s="519"/>
      <c r="D1068" s="519"/>
      <c r="E1068" s="519"/>
      <c r="F1068" s="520"/>
      <c r="H1068" s="359">
        <v>74</v>
      </c>
      <c r="I1068" s="378" t="s">
        <v>136</v>
      </c>
      <c r="J1068" s="361"/>
      <c r="K1068" s="361"/>
      <c r="L1068" s="362"/>
      <c r="M1068" s="451"/>
      <c r="N1068" s="710">
        <f>SUM('SITE 1:SITE 15'!O1068)</f>
        <v>0</v>
      </c>
      <c r="O1068" s="397">
        <f t="shared" si="15"/>
        <v>0</v>
      </c>
    </row>
    <row r="1069" spans="1:15" ht="17.399999999999999" x14ac:dyDescent="0.25">
      <c r="A1069" s="1553"/>
      <c r="B1069" s="657"/>
      <c r="C1069" s="341"/>
      <c r="D1069" s="341"/>
      <c r="E1069" s="341"/>
      <c r="F1069" s="606"/>
      <c r="H1069" s="364"/>
      <c r="I1069" s="352"/>
      <c r="J1069" s="341"/>
      <c r="K1069" s="341"/>
      <c r="L1069" s="325"/>
      <c r="M1069" s="325"/>
      <c r="N1069" s="711"/>
      <c r="O1069" s="712"/>
    </row>
    <row r="1070" spans="1:15" ht="17.399999999999999" x14ac:dyDescent="0.25">
      <c r="A1070" s="1553"/>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1:15" ht="17.399999999999999" x14ac:dyDescent="0.25">
      <c r="A1071" s="1553"/>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1:15" ht="16.8" x14ac:dyDescent="0.25">
      <c r="A1072" s="1553"/>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1:15" ht="16.8" x14ac:dyDescent="0.25">
      <c r="A1073" s="1553"/>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1:15" ht="16.8" x14ac:dyDescent="0.25">
      <c r="A1074" s="1553"/>
      <c r="B1074" s="658"/>
      <c r="C1074" s="664"/>
      <c r="D1074" s="664"/>
      <c r="E1074" s="664"/>
      <c r="F1074" s="665"/>
      <c r="H1074" s="334"/>
      <c r="I1074" s="369"/>
      <c r="J1074" s="341"/>
      <c r="K1074" s="341"/>
      <c r="L1074" s="352"/>
      <c r="M1074" s="352"/>
      <c r="N1074" s="731"/>
      <c r="O1074" s="732"/>
    </row>
    <row r="1075" spans="1:15" ht="16.8" x14ac:dyDescent="0.3">
      <c r="A1075" s="155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1:15" ht="16.8" x14ac:dyDescent="0.25">
      <c r="A1076" s="1553"/>
      <c r="B1076" s="518"/>
      <c r="C1076" s="519"/>
      <c r="D1076" s="519"/>
      <c r="E1076" s="519"/>
      <c r="F1076" s="520"/>
      <c r="H1076" s="334"/>
      <c r="I1076" s="369"/>
      <c r="J1076" s="341"/>
      <c r="K1076" s="341"/>
      <c r="L1076" s="352"/>
      <c r="M1076" s="352"/>
      <c r="N1076" s="731"/>
      <c r="O1076" s="732"/>
    </row>
    <row r="1077" spans="1:15" ht="16.8" x14ac:dyDescent="0.25">
      <c r="A1077" s="1553"/>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1:15" ht="16.8" x14ac:dyDescent="0.25">
      <c r="A1078" s="1553"/>
      <c r="B1078" s="658"/>
      <c r="C1078" s="664"/>
      <c r="D1078" s="664"/>
      <c r="E1078" s="664"/>
      <c r="F1078" s="665"/>
      <c r="H1078" s="334"/>
      <c r="I1078" s="369"/>
      <c r="J1078" s="341"/>
      <c r="K1078" s="341"/>
      <c r="L1078" s="352"/>
      <c r="M1078" s="352"/>
      <c r="N1078" s="731"/>
      <c r="O1078" s="732"/>
    </row>
    <row r="1079" spans="1:15" ht="16.8" x14ac:dyDescent="0.25">
      <c r="A1079" s="1553"/>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1:15" ht="16.8" x14ac:dyDescent="0.25">
      <c r="A1080" s="1553"/>
      <c r="B1080" s="518"/>
      <c r="C1080" s="519"/>
      <c r="D1080" s="519"/>
      <c r="E1080" s="519"/>
      <c r="F1080" s="520"/>
      <c r="H1080" s="334"/>
      <c r="I1080" s="369"/>
      <c r="J1080" s="341"/>
      <c r="K1080" s="341"/>
      <c r="L1080" s="352"/>
      <c r="M1080" s="352"/>
      <c r="N1080" s="731"/>
      <c r="O1080" s="732"/>
    </row>
    <row r="1081" spans="1:15" ht="16.8" x14ac:dyDescent="0.25">
      <c r="A1081" s="1553"/>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1:15" ht="16.8" x14ac:dyDescent="0.25">
      <c r="A1082" s="1553"/>
      <c r="B1082" s="518"/>
      <c r="C1082" s="519"/>
      <c r="D1082" s="519"/>
      <c r="E1082" s="519"/>
      <c r="F1082" s="520"/>
      <c r="H1082" s="364"/>
      <c r="I1082" s="352"/>
      <c r="J1082" s="341"/>
      <c r="K1082" s="341"/>
      <c r="L1082" s="352"/>
      <c r="M1082" s="352"/>
      <c r="N1082" s="711"/>
      <c r="O1082" s="712"/>
    </row>
    <row r="1083" spans="1:15" ht="16.8" x14ac:dyDescent="0.25">
      <c r="A1083" s="1553"/>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1:15" ht="17.399999999999999" thickBot="1" x14ac:dyDescent="0.3">
      <c r="A1084" s="1553"/>
      <c r="B1084" s="518"/>
      <c r="C1084" s="519"/>
      <c r="D1084" s="519"/>
      <c r="E1084" s="519"/>
      <c r="F1084" s="520"/>
      <c r="H1084" s="391"/>
      <c r="I1084" s="45"/>
      <c r="J1084" s="341"/>
      <c r="K1084" s="341"/>
      <c r="L1084" s="352"/>
      <c r="M1084" s="352"/>
      <c r="N1084" s="759"/>
      <c r="O1084" s="760"/>
    </row>
    <row r="1085" spans="1: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1: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1: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YEpmGq1/7/RlrNMYUc092dQRUmMEyiPPuWDPJaEOE6XpLp7e66Gud+u9WamwAQRrf1zuAc6KYM53/RZTYmpvyA==" saltValue="5z2HkZlgVTny1wmMD61G5g==" spinCount="100000" sheet="1" objects="1" scenarios="1"/>
  <mergeCells count="267">
    <mergeCell ref="B372:E372"/>
    <mergeCell ref="B503:E503"/>
    <mergeCell ref="N1061:N1062"/>
    <mergeCell ref="H506:O506"/>
    <mergeCell ref="B507:B510"/>
    <mergeCell ref="C507:C510"/>
    <mergeCell ref="D507:D510"/>
    <mergeCell ref="O1061:O1062"/>
    <mergeCell ref="B932:B933"/>
    <mergeCell ref="B1059:F1060"/>
    <mergeCell ref="B964:F964"/>
    <mergeCell ref="B966:F966"/>
    <mergeCell ref="B937:F941"/>
    <mergeCell ref="B942:F945"/>
    <mergeCell ref="B947:F948"/>
    <mergeCell ref="B950:F951"/>
    <mergeCell ref="B954:F956"/>
    <mergeCell ref="B1051:F1053"/>
    <mergeCell ref="B1048:B1049"/>
    <mergeCell ref="B746:E746"/>
    <mergeCell ref="B747:B750"/>
    <mergeCell ref="B1046:F1047"/>
    <mergeCell ref="B985:E985"/>
    <mergeCell ref="H746:O746"/>
    <mergeCell ref="C980:I980"/>
    <mergeCell ref="B986:B989"/>
    <mergeCell ref="C15:C18"/>
    <mergeCell ref="D15:D18"/>
    <mergeCell ref="E15:E18"/>
    <mergeCell ref="B1054:F1055"/>
    <mergeCell ref="B808:F809"/>
    <mergeCell ref="B810:B811"/>
    <mergeCell ref="B918:D921"/>
    <mergeCell ref="E918:E921"/>
    <mergeCell ref="B869:B872"/>
    <mergeCell ref="B868:E868"/>
    <mergeCell ref="B959:F960"/>
    <mergeCell ref="B961:F961"/>
    <mergeCell ref="B963:F963"/>
    <mergeCell ref="B64:D67"/>
    <mergeCell ref="B437:F438"/>
    <mergeCell ref="B83:F87"/>
    <mergeCell ref="B88:F91"/>
    <mergeCell ref="B105:F106"/>
    <mergeCell ref="B107:F107"/>
    <mergeCell ref="B109:F109"/>
    <mergeCell ref="B113:F113"/>
    <mergeCell ref="B119:O119"/>
    <mergeCell ref="B370:B371"/>
    <mergeCell ref="B501:B502"/>
    <mergeCell ref="H14:O14"/>
    <mergeCell ref="C986:C989"/>
    <mergeCell ref="D986:D989"/>
    <mergeCell ref="B812:F813"/>
    <mergeCell ref="B815:F818"/>
    <mergeCell ref="B819:F822"/>
    <mergeCell ref="B824:F825"/>
    <mergeCell ref="B450:F452"/>
    <mergeCell ref="B731:O731"/>
    <mergeCell ref="B14:E14"/>
    <mergeCell ref="B445:F448"/>
    <mergeCell ref="B459:F460"/>
    <mergeCell ref="B687:F688"/>
    <mergeCell ref="B689:B690"/>
    <mergeCell ref="B15:B18"/>
    <mergeCell ref="B110:F110"/>
    <mergeCell ref="B564:F565"/>
    <mergeCell ref="E507:E510"/>
    <mergeCell ref="H984:O984"/>
    <mergeCell ref="B977:G977"/>
    <mergeCell ref="H977:O977"/>
    <mergeCell ref="E986:E989"/>
    <mergeCell ref="O823:O824"/>
    <mergeCell ref="N823:N824"/>
    <mergeCell ref="O945:O946"/>
    <mergeCell ref="B855:G855"/>
    <mergeCell ref="C869:C872"/>
    <mergeCell ref="N945:N946"/>
    <mergeCell ref="E796:E799"/>
    <mergeCell ref="B796:D799"/>
    <mergeCell ref="D869:D872"/>
    <mergeCell ref="H868:O868"/>
    <mergeCell ref="B858:H858"/>
    <mergeCell ref="B841:C841"/>
    <mergeCell ref="B842:C842"/>
    <mergeCell ref="B934:F935"/>
    <mergeCell ref="B827:F828"/>
    <mergeCell ref="B843:F843"/>
    <mergeCell ref="E869:E872"/>
    <mergeCell ref="B744:C744"/>
    <mergeCell ref="B722:F722"/>
    <mergeCell ref="B721:C721"/>
    <mergeCell ref="B720:C720"/>
    <mergeCell ref="B626:B629"/>
    <mergeCell ref="C747:C750"/>
    <mergeCell ref="D747:D750"/>
    <mergeCell ref="E747:E750"/>
    <mergeCell ref="B975:O975"/>
    <mergeCell ref="H855:O855"/>
    <mergeCell ref="I858:J858"/>
    <mergeCell ref="B833:F834"/>
    <mergeCell ref="B853:O853"/>
    <mergeCell ref="B930:F931"/>
    <mergeCell ref="N702:N703"/>
    <mergeCell ref="E675:E678"/>
    <mergeCell ref="B712:F713"/>
    <mergeCell ref="H733:O733"/>
    <mergeCell ref="O702:O703"/>
    <mergeCell ref="H736:I736"/>
    <mergeCell ref="B736:G736"/>
    <mergeCell ref="B737:C737"/>
    <mergeCell ref="B738:B740"/>
    <mergeCell ref="B741:B743"/>
    <mergeCell ref="B590:F591"/>
    <mergeCell ref="B612:O612"/>
    <mergeCell ref="B621:B622"/>
    <mergeCell ref="D626:D629"/>
    <mergeCell ref="E626:E629"/>
    <mergeCell ref="H625:O625"/>
    <mergeCell ref="C626:C629"/>
    <mergeCell ref="B691:F692"/>
    <mergeCell ref="B706:F707"/>
    <mergeCell ref="B675:D678"/>
    <mergeCell ref="B625:E625"/>
    <mergeCell ref="B623:C623"/>
    <mergeCell ref="M365:M366"/>
    <mergeCell ref="L488:L494"/>
    <mergeCell ref="B733:G733"/>
    <mergeCell ref="B694:F697"/>
    <mergeCell ref="B698:F701"/>
    <mergeCell ref="B703:F704"/>
    <mergeCell ref="B482:G482"/>
    <mergeCell ref="B485:E485"/>
    <mergeCell ref="F485:G485"/>
    <mergeCell ref="B506:E506"/>
    <mergeCell ref="B556:D559"/>
    <mergeCell ref="E556:E559"/>
    <mergeCell ref="B568:F569"/>
    <mergeCell ref="H614:O614"/>
    <mergeCell ref="H617:I617"/>
    <mergeCell ref="B618:C618"/>
    <mergeCell ref="B617:G617"/>
    <mergeCell ref="B614:G614"/>
    <mergeCell ref="O583:O584"/>
    <mergeCell ref="N583:N584"/>
    <mergeCell ref="B570:F575"/>
    <mergeCell ref="B576:F579"/>
    <mergeCell ref="B581:F583"/>
    <mergeCell ref="B619:B620"/>
    <mergeCell ref="N91:N92"/>
    <mergeCell ref="O91:O92"/>
    <mergeCell ref="B93:F94"/>
    <mergeCell ref="B96:F97"/>
    <mergeCell ref="B100:F102"/>
    <mergeCell ref="B98:F99"/>
    <mergeCell ref="M496:M497"/>
    <mergeCell ref="B4:O4"/>
    <mergeCell ref="B6:G6"/>
    <mergeCell ref="H6:O6"/>
    <mergeCell ref="B8:H8"/>
    <mergeCell ref="I8:J8"/>
    <mergeCell ref="E64:E67"/>
    <mergeCell ref="B76:F77"/>
    <mergeCell ref="B78:B79"/>
    <mergeCell ref="B80:F81"/>
    <mergeCell ref="H485:J485"/>
    <mergeCell ref="K485:O485"/>
    <mergeCell ref="M488:M494"/>
    <mergeCell ref="H482:O482"/>
    <mergeCell ref="L496:L497"/>
    <mergeCell ref="L357:L363"/>
    <mergeCell ref="L365:L366"/>
    <mergeCell ref="M357:M363"/>
    <mergeCell ref="B130:B133"/>
    <mergeCell ref="C130:C133"/>
    <mergeCell ref="D130:D133"/>
    <mergeCell ref="E130:E133"/>
    <mergeCell ref="I123:J123"/>
    <mergeCell ref="C127:E127"/>
    <mergeCell ref="B111:F111"/>
    <mergeCell ref="B112:F112"/>
    <mergeCell ref="B121:G121"/>
    <mergeCell ref="H121:O121"/>
    <mergeCell ref="B123:H123"/>
    <mergeCell ref="B129:E129"/>
    <mergeCell ref="H129:O129"/>
    <mergeCell ref="B202:F205"/>
    <mergeCell ref="N205:N206"/>
    <mergeCell ref="O205:O206"/>
    <mergeCell ref="B207:F208"/>
    <mergeCell ref="B210:F211"/>
    <mergeCell ref="B212:F212"/>
    <mergeCell ref="B179:D182"/>
    <mergeCell ref="E179:E182"/>
    <mergeCell ref="B191:F192"/>
    <mergeCell ref="B193:B194"/>
    <mergeCell ref="B195:F196"/>
    <mergeCell ref="B197:F201"/>
    <mergeCell ref="B233:O233"/>
    <mergeCell ref="B235:G235"/>
    <mergeCell ref="H235:O235"/>
    <mergeCell ref="B227:F231"/>
    <mergeCell ref="B237:E237"/>
    <mergeCell ref="J237:K237"/>
    <mergeCell ref="B214:F215"/>
    <mergeCell ref="B216:F217"/>
    <mergeCell ref="B219:F220"/>
    <mergeCell ref="B221:F221"/>
    <mergeCell ref="B222:F223"/>
    <mergeCell ref="B225:F226"/>
    <mergeCell ref="B307:B308"/>
    <mergeCell ref="B309:F310"/>
    <mergeCell ref="B311:F315"/>
    <mergeCell ref="B243:E243"/>
    <mergeCell ref="H243:O243"/>
    <mergeCell ref="B244:B247"/>
    <mergeCell ref="C244:C247"/>
    <mergeCell ref="D244:D247"/>
    <mergeCell ref="E244:E247"/>
    <mergeCell ref="B1057:F1058"/>
    <mergeCell ref="B336:F337"/>
    <mergeCell ref="B339:F340"/>
    <mergeCell ref="B341:F341"/>
    <mergeCell ref="B342:F342"/>
    <mergeCell ref="B425:D428"/>
    <mergeCell ref="D376:D379"/>
    <mergeCell ref="B343:F343"/>
    <mergeCell ref="B480:O480"/>
    <mergeCell ref="B967:F967"/>
    <mergeCell ref="N452:N453"/>
    <mergeCell ref="C376:C379"/>
    <mergeCell ref="B433:F434"/>
    <mergeCell ref="E425:E428"/>
    <mergeCell ref="B375:E375"/>
    <mergeCell ref="K354:O354"/>
    <mergeCell ref="B439:F444"/>
    <mergeCell ref="B376:B379"/>
    <mergeCell ref="O452:O453"/>
    <mergeCell ref="H375:O375"/>
    <mergeCell ref="H351:O351"/>
    <mergeCell ref="B354:E354"/>
    <mergeCell ref="F354:G354"/>
    <mergeCell ref="H354:J354"/>
    <mergeCell ref="B108:F108"/>
    <mergeCell ref="B952:F953"/>
    <mergeCell ref="B962:F962"/>
    <mergeCell ref="B965:F965"/>
    <mergeCell ref="B586:F587"/>
    <mergeCell ref="B588:F589"/>
    <mergeCell ref="B455:F456"/>
    <mergeCell ref="B457:F458"/>
    <mergeCell ref="E376:E379"/>
    <mergeCell ref="B328:F329"/>
    <mergeCell ref="B330:F331"/>
    <mergeCell ref="B333:F334"/>
    <mergeCell ref="B335:F335"/>
    <mergeCell ref="B349:O349"/>
    <mergeCell ref="B351:G351"/>
    <mergeCell ref="B316:F319"/>
    <mergeCell ref="N319:N320"/>
    <mergeCell ref="O319:O320"/>
    <mergeCell ref="B321:F322"/>
    <mergeCell ref="B324:F325"/>
    <mergeCell ref="B326:F326"/>
    <mergeCell ref="B293:D296"/>
    <mergeCell ref="E293:E296"/>
    <mergeCell ref="B305:F306"/>
  </mergeCells>
  <phoneticPr fontId="0" type="noConversion"/>
  <conditionalFormatting sqref="O54 O169 O283 O415 O546 O665 O786 O908">
    <cfRule type="cellIs" dxfId="145" priority="2" stopIfTrue="1" operator="notEqual">
      <formula>O50+O51+O52+O53</formula>
    </cfRule>
  </conditionalFormatting>
  <dataValidations xWindow="126" yWindow="546" count="1">
    <dataValidation type="list" allowBlank="1" errorTitle="grousse error" error="ALERTTTTTT" promptTitle="ATTENTION" prompt="uniquement liste déroulante" sqref="C373 C504" xr:uid="{00000000-0002-0000-0400-000000000000}">
      <formula1>CAL</formula1>
    </dataValidation>
  </dataValidations>
  <hyperlinks>
    <hyperlink ref="D1" location="'SITE 2'!A3" display="PAM 3-5" xr:uid="{0890B0A8-A284-4CFF-B2A4-1844C9C41D1F}"/>
    <hyperlink ref="E1" location="'SITE 2'!A903" display="PAM 6-11" xr:uid="{A08B6C20-E256-4DF7-8FC2-EEC691A0C2BB}"/>
    <hyperlink ref="F1" location="'SITE 2'!A345" display="CAL 3-5" xr:uid="{90F15093-7F99-4F47-8167-DCF560A88126}"/>
    <hyperlink ref="G1" location="'SITE 2'!A524" display="CAL 6-11" xr:uid="{EE395627-F343-4FDA-BFE1-29140EB92122}"/>
    <hyperlink ref="H1" location="'SITE 2'!A669" display="APS 3-5" xr:uid="{343FB9C9-C61E-47E9-98C7-136ED1466F70}"/>
    <hyperlink ref="I1" location="'SITE 2'!A789" display="APS 6-11" xr:uid="{1C11860A-CDCE-4712-B94A-4A57C8CB73B2}"/>
    <hyperlink ref="J1" location="'SITE 2'!A1035" display="Global Site" xr:uid="{A7D38E39-7BB9-4B46-B9D6-7B159DA3AA1F}"/>
    <hyperlink ref="C1" location="'Calendrier 2024'!A1" display="CALENDRIER" xr:uid="{BF3387F3-1AA1-4769-82AA-0781C635E26D}"/>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58"/>
      <c r="B1" s="1557"/>
      <c r="C1" s="1548" t="s">
        <v>731</v>
      </c>
      <c r="D1" s="1549" t="s">
        <v>732</v>
      </c>
      <c r="E1" s="1549" t="s">
        <v>733</v>
      </c>
      <c r="F1" s="1550" t="s">
        <v>737</v>
      </c>
      <c r="G1" s="1550" t="s">
        <v>738</v>
      </c>
      <c r="H1" s="1551" t="s">
        <v>734</v>
      </c>
      <c r="I1" s="1551" t="s">
        <v>735</v>
      </c>
      <c r="J1" s="1565" t="s">
        <v>736</v>
      </c>
      <c r="K1" s="1557"/>
      <c r="L1" s="1557"/>
      <c r="M1" s="1557"/>
      <c r="N1" s="1557"/>
      <c r="O1" s="1557"/>
      <c r="P1" s="1557"/>
    </row>
    <row r="2" spans="1:24" s="1546" customFormat="1" ht="11.25" customHeight="1" x14ac:dyDescent="0.25">
      <c r="A2" s="1558"/>
      <c r="B2" s="1556"/>
      <c r="C2" s="1556"/>
      <c r="D2" s="1556"/>
      <c r="E2" s="1556"/>
      <c r="F2" s="1556"/>
      <c r="G2" s="1556"/>
      <c r="H2" s="1556"/>
      <c r="I2" s="1556"/>
      <c r="J2" s="1557"/>
      <c r="K2" s="1557"/>
      <c r="L2" s="1557"/>
      <c r="M2" s="1557"/>
      <c r="N2" s="1557"/>
      <c r="O2" s="1557"/>
      <c r="P2" s="1557"/>
    </row>
    <row r="3" spans="1:24" ht="13.8" thickBot="1" x14ac:dyDescent="0.3">
      <c r="A3" s="1553"/>
    </row>
    <row r="4" spans="1:24" s="324" customFormat="1" ht="33.75" customHeight="1" thickBot="1" x14ac:dyDescent="0.3">
      <c r="A4" s="1554"/>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53"/>
      <c r="V5" s="853" t="s">
        <v>730</v>
      </c>
      <c r="W5" s="1543">
        <v>0.57899999999999996</v>
      </c>
    </row>
    <row r="6" spans="1:24" ht="30.75" customHeight="1" thickBot="1" x14ac:dyDescent="0.3">
      <c r="A6" s="1564"/>
      <c r="B6" s="2325" t="s">
        <v>441</v>
      </c>
      <c r="C6" s="2326"/>
      <c r="D6" s="2326"/>
      <c r="E6" s="2326"/>
      <c r="F6" s="2326"/>
      <c r="G6" s="2327"/>
      <c r="H6" s="2457" t="s">
        <v>211</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55">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55">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53"/>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53"/>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456">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478" t="s">
        <v>559</v>
      </c>
      <c r="C100" s="2476"/>
      <c r="D100" s="2476"/>
      <c r="E100" s="2476"/>
      <c r="F100" s="2477"/>
      <c r="H100" s="370">
        <v>751</v>
      </c>
      <c r="I100" s="381" t="s">
        <v>137</v>
      </c>
      <c r="J100" s="346"/>
      <c r="K100" s="346"/>
      <c r="L100" s="347"/>
      <c r="M100" s="431"/>
      <c r="N100" s="432">
        <f>SUM('SITE 1:SITE 15'!O100)</f>
        <v>0</v>
      </c>
      <c r="O100" s="7"/>
    </row>
    <row r="101" spans="1:15" ht="16.5" customHeight="1" x14ac:dyDescent="0.25">
      <c r="A101" s="1553"/>
      <c r="B101" s="2478"/>
      <c r="C101" s="2476"/>
      <c r="D101" s="2476"/>
      <c r="E101" s="2476"/>
      <c r="F101" s="2477"/>
      <c r="H101" s="348">
        <v>752</v>
      </c>
      <c r="I101" s="349" t="s">
        <v>138</v>
      </c>
      <c r="J101" s="350"/>
      <c r="K101" s="350"/>
      <c r="L101" s="351"/>
      <c r="M101" s="437"/>
      <c r="N101" s="432">
        <f>SUM('SITE 1:SITE 15'!O101)</f>
        <v>0</v>
      </c>
      <c r="O101" s="2"/>
    </row>
    <row r="102" spans="1:15" ht="20.25" customHeight="1" x14ac:dyDescent="0.25">
      <c r="A102" s="1553"/>
      <c r="B102" s="2478"/>
      <c r="C102" s="2476"/>
      <c r="D102" s="2476"/>
      <c r="E102" s="2476"/>
      <c r="F102" s="2477"/>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3</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3</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3</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3"/>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1:22" ht="15" customHeight="1" x14ac:dyDescent="0.25">
      <c r="A359" s="1553"/>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1:22" ht="15" customHeight="1" x14ac:dyDescent="0.25">
      <c r="A360" s="1553"/>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1:22" ht="15" customHeight="1" x14ac:dyDescent="0.25">
      <c r="A361" s="1553"/>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1:22" ht="15" customHeight="1" x14ac:dyDescent="0.25">
      <c r="A362" s="1553"/>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1:22" ht="15" customHeight="1" x14ac:dyDescent="0.25">
      <c r="A363" s="1553"/>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1:22" ht="15" customHeight="1" x14ac:dyDescent="0.25">
      <c r="A364" s="1553"/>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3</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A490" s="1553"/>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A491" s="1553"/>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A492" s="1553"/>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A493" s="1553"/>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A494" s="1553"/>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A495" s="1553"/>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3</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3</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3</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478" t="s">
        <v>559</v>
      </c>
      <c r="C954" s="2476"/>
      <c r="D954" s="2476"/>
      <c r="E954" s="2476"/>
      <c r="F954" s="2477"/>
      <c r="H954" s="370">
        <v>751</v>
      </c>
      <c r="I954" s="381" t="s">
        <v>137</v>
      </c>
      <c r="J954" s="346"/>
      <c r="K954" s="346"/>
      <c r="L954" s="347"/>
      <c r="M954" s="431"/>
      <c r="N954" s="432">
        <f>SUM('SITE 1:SITE 15'!O954)</f>
        <v>0</v>
      </c>
      <c r="O954" s="7"/>
    </row>
    <row r="955" spans="1:15" ht="16.5" customHeight="1" x14ac:dyDescent="0.25">
      <c r="A955" s="1553"/>
      <c r="B955" s="2478"/>
      <c r="C955" s="2476"/>
      <c r="D955" s="2476"/>
      <c r="E955" s="2476"/>
      <c r="F955" s="2477"/>
      <c r="H955" s="348">
        <v>752</v>
      </c>
      <c r="I955" s="349" t="s">
        <v>138</v>
      </c>
      <c r="J955" s="350"/>
      <c r="K955" s="350"/>
      <c r="L955" s="351"/>
      <c r="M955" s="437"/>
      <c r="N955" s="432">
        <f>SUM('SITE 1:SITE 15'!O955)</f>
        <v>0</v>
      </c>
      <c r="O955" s="2"/>
    </row>
    <row r="956" spans="1:15" ht="25.5" customHeight="1" x14ac:dyDescent="0.25">
      <c r="A956" s="1553"/>
      <c r="B956" s="2478"/>
      <c r="C956" s="2476"/>
      <c r="D956" s="2476"/>
      <c r="E956" s="2476"/>
      <c r="F956" s="2477"/>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3</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B983" s="600"/>
      <c r="C983" s="601"/>
      <c r="D983" s="599"/>
      <c r="E983" s="599"/>
      <c r="K983" s="42"/>
      <c r="L983" s="42"/>
      <c r="M983" s="43"/>
      <c r="N983" s="43"/>
      <c r="O983" s="325"/>
    </row>
    <row r="984" spans="1:15" ht="19.8" thickBot="1" x14ac:dyDescent="0.3">
      <c r="B984" s="600"/>
      <c r="C984" s="601"/>
      <c r="D984" s="599"/>
      <c r="E984" s="599"/>
      <c r="H984" s="2392" t="s">
        <v>174</v>
      </c>
      <c r="I984" s="2393"/>
      <c r="J984" s="2393"/>
      <c r="K984" s="2393"/>
      <c r="L984" s="2393"/>
      <c r="M984" s="2393"/>
      <c r="N984" s="2393"/>
      <c r="O984" s="2394"/>
    </row>
    <row r="985" spans="1:15" ht="18" thickTop="1" thickBot="1" x14ac:dyDescent="0.3">
      <c r="B985" s="2438" t="s">
        <v>175</v>
      </c>
      <c r="C985" s="2439"/>
      <c r="D985" s="2439"/>
      <c r="E985" s="2440"/>
      <c r="H985" s="330" t="s">
        <v>17</v>
      </c>
      <c r="I985" s="331"/>
      <c r="J985" s="332"/>
      <c r="K985" s="332"/>
      <c r="L985" s="331"/>
      <c r="M985" s="331"/>
      <c r="N985" s="331"/>
      <c r="O985" s="333"/>
    </row>
    <row r="986" spans="1:15" ht="14.4" thickTop="1" x14ac:dyDescent="0.25">
      <c r="B986" s="2419" t="s">
        <v>190</v>
      </c>
      <c r="C986" s="2386" t="s">
        <v>16</v>
      </c>
      <c r="D986" s="2436" t="s">
        <v>191</v>
      </c>
      <c r="E986" s="2370" t="s">
        <v>192</v>
      </c>
      <c r="H986" s="334"/>
      <c r="I986" s="335"/>
      <c r="J986" s="336"/>
      <c r="K986" s="336"/>
      <c r="L986" s="335"/>
      <c r="M986" s="337"/>
      <c r="N986" s="698" t="s">
        <v>166</v>
      </c>
      <c r="O986" s="699" t="str">
        <f>H6</f>
        <v>SITE 3</v>
      </c>
    </row>
    <row r="987" spans="1:15" ht="13.8" x14ac:dyDescent="0.25">
      <c r="B987" s="2446"/>
      <c r="C987" s="2441"/>
      <c r="D987" s="2437"/>
      <c r="E987" s="2371"/>
      <c r="H987" s="339"/>
      <c r="I987" s="340"/>
      <c r="J987" s="341"/>
      <c r="K987" s="341"/>
      <c r="L987" s="42"/>
      <c r="M987" s="43"/>
      <c r="N987" s="342"/>
      <c r="O987" s="343"/>
    </row>
    <row r="988" spans="1:15" ht="13.8" x14ac:dyDescent="0.25">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B989" s="2447"/>
      <c r="C989" s="2442"/>
      <c r="D989" s="2437"/>
      <c r="E989" s="2371"/>
      <c r="H989" s="348">
        <v>6063</v>
      </c>
      <c r="I989" s="349" t="s">
        <v>22</v>
      </c>
      <c r="J989" s="350"/>
      <c r="K989" s="350"/>
      <c r="L989" s="351"/>
      <c r="M989" s="437"/>
      <c r="N989" s="700">
        <f>SUM('SITE 1:SITE 15'!O989)</f>
        <v>0</v>
      </c>
      <c r="O989" s="701">
        <f t="shared" si="13"/>
        <v>0</v>
      </c>
    </row>
    <row r="990" spans="1:15" ht="15.6" x14ac:dyDescent="0.25">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2:15" ht="13.8" x14ac:dyDescent="0.25">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2:15" ht="13.8" x14ac:dyDescent="0.25">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2:15" ht="13.8" x14ac:dyDescent="0.25">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2:15" ht="13.8" x14ac:dyDescent="0.25">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2:15" ht="13.8" x14ac:dyDescent="0.25">
      <c r="B997" s="706"/>
      <c r="C997" s="709"/>
      <c r="D997" s="708"/>
      <c r="E997" s="708"/>
      <c r="H997" s="364"/>
      <c r="I997" s="365"/>
      <c r="J997" s="336"/>
      <c r="K997" s="336"/>
      <c r="L997" s="366"/>
      <c r="M997" s="367"/>
      <c r="N997" s="711"/>
      <c r="O997" s="712"/>
    </row>
    <row r="998" spans="2:15" ht="14.4" thickBot="1" x14ac:dyDescent="0.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2:15" ht="13.8" x14ac:dyDescent="0.25">
      <c r="B999" s="717"/>
      <c r="C999" s="718"/>
      <c r="D999" s="718"/>
      <c r="E999" s="719"/>
      <c r="H999" s="348">
        <v>614</v>
      </c>
      <c r="I999" s="349" t="s">
        <v>44</v>
      </c>
      <c r="J999" s="350"/>
      <c r="K999" s="350"/>
      <c r="L999" s="351"/>
      <c r="M999" s="351"/>
      <c r="N999" s="700">
        <f>SUM('SITE 1:SITE 15'!O999)</f>
        <v>0</v>
      </c>
      <c r="O999" s="701">
        <f t="shared" si="14"/>
        <v>0</v>
      </c>
    </row>
    <row r="1000" spans="2:15" ht="13.8" x14ac:dyDescent="0.25">
      <c r="B1000" s="70"/>
      <c r="C1000" s="74"/>
      <c r="D1000" s="720"/>
      <c r="E1000" s="73"/>
      <c r="H1000" s="348">
        <v>615</v>
      </c>
      <c r="I1000" s="349" t="s">
        <v>45</v>
      </c>
      <c r="J1000" s="350"/>
      <c r="K1000" s="350"/>
      <c r="L1000" s="351"/>
      <c r="M1000" s="351"/>
      <c r="N1000" s="700">
        <f>SUM('SITE 1:SITE 15'!O1000)</f>
        <v>0</v>
      </c>
      <c r="O1000" s="701">
        <f t="shared" si="14"/>
        <v>0</v>
      </c>
    </row>
    <row r="1001" spans="2:15" ht="14.4" thickBot="1" x14ac:dyDescent="0.3">
      <c r="B1001" s="433" t="s">
        <v>35</v>
      </c>
      <c r="C1001" s="460"/>
      <c r="D1001" s="721"/>
      <c r="E1001" s="462"/>
      <c r="H1001" s="348">
        <v>616</v>
      </c>
      <c r="I1001" s="349" t="s">
        <v>47</v>
      </c>
      <c r="J1001" s="350"/>
      <c r="K1001" s="350"/>
      <c r="L1001" s="351"/>
      <c r="M1001" s="351"/>
      <c r="N1001" s="700">
        <f>SUM('SITE 1:SITE 15'!O1001)</f>
        <v>0</v>
      </c>
      <c r="O1001" s="701">
        <f t="shared" si="14"/>
        <v>0</v>
      </c>
    </row>
    <row r="1002" spans="2:15" ht="13.8" x14ac:dyDescent="0.25">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2:15" ht="13.8" x14ac:dyDescent="0.25">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2:15" ht="13.8" x14ac:dyDescent="0.25">
      <c r="B1004" s="706" t="s">
        <v>163</v>
      </c>
      <c r="C1004" s="707">
        <f>C640</f>
        <v>0</v>
      </c>
      <c r="D1004" s="708" t="e">
        <f>D640</f>
        <v>#DIV/0!</v>
      </c>
      <c r="E1004" s="708">
        <f>E640</f>
        <v>0</v>
      </c>
      <c r="H1004" s="379"/>
      <c r="I1004" s="42"/>
      <c r="J1004" s="341"/>
      <c r="K1004" s="341"/>
      <c r="L1004" s="45"/>
      <c r="M1004" s="43"/>
      <c r="N1004" s="722"/>
      <c r="O1004" s="723"/>
    </row>
    <row r="1005" spans="2:15" ht="13.8" x14ac:dyDescent="0.25">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2:15" ht="14.4" thickBot="1" x14ac:dyDescent="0.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2:15" ht="14.4" thickBot="1" x14ac:dyDescent="0.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2:15" ht="13.8" x14ac:dyDescent="0.25">
      <c r="B1008" s="717"/>
      <c r="C1008" s="718"/>
      <c r="D1008" s="718"/>
      <c r="E1008" s="719"/>
      <c r="H1008" s="348">
        <v>623</v>
      </c>
      <c r="I1008" s="349" t="s">
        <v>61</v>
      </c>
      <c r="J1008" s="350"/>
      <c r="K1008" s="350"/>
      <c r="L1008" s="351"/>
      <c r="M1008" s="437"/>
      <c r="N1008" s="700">
        <f>SUM('SITE 1:SITE 15'!O1008)</f>
        <v>0</v>
      </c>
      <c r="O1008" s="701">
        <f t="shared" si="15"/>
        <v>0</v>
      </c>
    </row>
    <row r="1009" spans="2:15" ht="14.4" thickBot="1" x14ac:dyDescent="0.3">
      <c r="B1009" s="70"/>
      <c r="C1009" s="74"/>
      <c r="D1009" s="720"/>
      <c r="E1009" s="73"/>
      <c r="H1009" s="348">
        <v>624</v>
      </c>
      <c r="I1009" s="349" t="s">
        <v>63</v>
      </c>
      <c r="J1009" s="350"/>
      <c r="K1009" s="350"/>
      <c r="L1009" s="351"/>
      <c r="M1009" s="437"/>
      <c r="N1009" s="700">
        <f>SUM('SITE 1:SITE 15'!O1009)</f>
        <v>0</v>
      </c>
      <c r="O1009" s="701">
        <f t="shared" si="15"/>
        <v>0</v>
      </c>
    </row>
    <row r="1010" spans="2:15" ht="14.4" thickBot="1" x14ac:dyDescent="0.3">
      <c r="B1010" s="472" t="s">
        <v>46</v>
      </c>
      <c r="C1010" s="473"/>
      <c r="D1010" s="730"/>
      <c r="E1010" s="475"/>
      <c r="H1010" s="348" t="s">
        <v>65</v>
      </c>
      <c r="I1010" s="349" t="s">
        <v>66</v>
      </c>
      <c r="J1010" s="350"/>
      <c r="K1010" s="350"/>
      <c r="L1010" s="351"/>
      <c r="M1010" s="437"/>
      <c r="N1010" s="700">
        <f>SUM('SITE 1:SITE 15'!O1010)</f>
        <v>0</v>
      </c>
      <c r="O1010" s="701">
        <f t="shared" si="15"/>
        <v>0</v>
      </c>
    </row>
    <row r="1011" spans="2:15" ht="13.8" x14ac:dyDescent="0.25">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2:15" ht="13.8" x14ac:dyDescent="0.25">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2:15" ht="13.8" x14ac:dyDescent="0.25">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2:15" ht="13.8" x14ac:dyDescent="0.25">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2:15" ht="13.8" x14ac:dyDescent="0.25">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2:15" ht="13.8" x14ac:dyDescent="0.25">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2:15" ht="13.8" x14ac:dyDescent="0.25">
      <c r="B1017" s="706"/>
      <c r="C1017" s="709"/>
      <c r="D1017" s="708"/>
      <c r="E1017" s="708"/>
      <c r="H1017" s="334"/>
      <c r="I1017" s="369"/>
      <c r="J1017" s="341"/>
      <c r="K1017" s="341"/>
      <c r="L1017" s="325"/>
      <c r="M1017" s="325"/>
      <c r="N1017" s="731"/>
      <c r="O1017" s="732"/>
    </row>
    <row r="1018" spans="2: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2: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2: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2: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2: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2: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2: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3</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3v+VmwpuPIHgpxOtN8VldJTQ2+XJ55eFteoXGfecK0goZftg384qJMKvOrxAHRtJLAqfrJHtjILooBByZTtppA==" saltValue="eJoFP+/vgKyGf7lKlve9Ow==" spinCount="100000" sheet="1" objects="1" scenarios="1"/>
  <mergeCells count="267">
    <mergeCell ref="B237:E237"/>
    <mergeCell ref="B197:F201"/>
    <mergeCell ref="B179:D182"/>
    <mergeCell ref="E179:E182"/>
    <mergeCell ref="B191:F192"/>
    <mergeCell ref="B193:B194"/>
    <mergeCell ref="B121:G121"/>
    <mergeCell ref="B341:F341"/>
    <mergeCell ref="B342:F342"/>
    <mergeCell ref="B333:F334"/>
    <mergeCell ref="B336:F337"/>
    <mergeCell ref="B339:F340"/>
    <mergeCell ref="B311:F315"/>
    <mergeCell ref="B316:F319"/>
    <mergeCell ref="B244:B247"/>
    <mergeCell ref="C244:C247"/>
    <mergeCell ref="D244:D247"/>
    <mergeCell ref="E244:E247"/>
    <mergeCell ref="E293:E296"/>
    <mergeCell ref="B305:F306"/>
    <mergeCell ref="B307:B308"/>
    <mergeCell ref="N1061:N1062"/>
    <mergeCell ref="O319:O320"/>
    <mergeCell ref="B321:F322"/>
    <mergeCell ref="B324:F325"/>
    <mergeCell ref="B326:F326"/>
    <mergeCell ref="B691:F692"/>
    <mergeCell ref="M488:M494"/>
    <mergeCell ref="L488:L494"/>
    <mergeCell ref="N702:N703"/>
    <mergeCell ref="B746:E746"/>
    <mergeCell ref="B564:F565"/>
    <mergeCell ref="B623:C623"/>
    <mergeCell ref="H617:I617"/>
    <mergeCell ref="B618:C618"/>
    <mergeCell ref="B617:G617"/>
    <mergeCell ref="B612:O612"/>
    <mergeCell ref="O583:O584"/>
    <mergeCell ref="B335:F335"/>
    <mergeCell ref="B556:D559"/>
    <mergeCell ref="M496:M497"/>
    <mergeCell ref="B480:O480"/>
    <mergeCell ref="N452:N453"/>
    <mergeCell ref="O1061:O1062"/>
    <mergeCell ref="B343:F343"/>
    <mergeCell ref="B722:F722"/>
    <mergeCell ref="B721:C721"/>
    <mergeCell ref="B720:C720"/>
    <mergeCell ref="C626:C629"/>
    <mergeCell ref="E675:E678"/>
    <mergeCell ref="B485:E485"/>
    <mergeCell ref="E425:E428"/>
    <mergeCell ref="D626:D629"/>
    <mergeCell ref="C376:C379"/>
    <mergeCell ref="D376:D379"/>
    <mergeCell ref="B376:B379"/>
    <mergeCell ref="B439:F444"/>
    <mergeCell ref="B433:F434"/>
    <mergeCell ref="B482:G482"/>
    <mergeCell ref="B425:D428"/>
    <mergeCell ref="B619:B620"/>
    <mergeCell ref="B445:F448"/>
    <mergeCell ref="B437:F438"/>
    <mergeCell ref="E376:E379"/>
    <mergeCell ref="B614:G614"/>
    <mergeCell ref="B506:E506"/>
    <mergeCell ref="B590:F591"/>
    <mergeCell ref="B568:F569"/>
    <mergeCell ref="B570:F575"/>
    <mergeCell ref="B689:B690"/>
    <mergeCell ref="B675:D678"/>
    <mergeCell ref="B354:E354"/>
    <mergeCell ref="B501:B502"/>
    <mergeCell ref="B625:E625"/>
    <mergeCell ref="B372:E372"/>
    <mergeCell ref="B503:E503"/>
    <mergeCell ref="N319:N320"/>
    <mergeCell ref="B328:F329"/>
    <mergeCell ref="B330:F331"/>
    <mergeCell ref="H485:J485"/>
    <mergeCell ref="M357:M363"/>
    <mergeCell ref="M365:M366"/>
    <mergeCell ref="L357:L363"/>
    <mergeCell ref="B370:B371"/>
    <mergeCell ref="L496:L497"/>
    <mergeCell ref="L365:L366"/>
    <mergeCell ref="H375:O375"/>
    <mergeCell ref="H482:O482"/>
    <mergeCell ref="N583:N584"/>
    <mergeCell ref="H614:O614"/>
    <mergeCell ref="H506:O506"/>
    <mergeCell ref="B576:F579"/>
    <mergeCell ref="H625:O625"/>
    <mergeCell ref="B626:B629"/>
    <mergeCell ref="B4:O4"/>
    <mergeCell ref="B6:G6"/>
    <mergeCell ref="H6:O6"/>
    <mergeCell ref="B8:H8"/>
    <mergeCell ref="I8:J8"/>
    <mergeCell ref="D15:D18"/>
    <mergeCell ref="B15:B18"/>
    <mergeCell ref="E15:E18"/>
    <mergeCell ref="C15:C18"/>
    <mergeCell ref="B14:E14"/>
    <mergeCell ref="H14:O14"/>
    <mergeCell ref="O91:O92"/>
    <mergeCell ref="B93:F94"/>
    <mergeCell ref="B96:F97"/>
    <mergeCell ref="N91:N92"/>
    <mergeCell ref="B621:B622"/>
    <mergeCell ref="E556:E559"/>
    <mergeCell ref="F485:G485"/>
    <mergeCell ref="K485:O485"/>
    <mergeCell ref="B110:F110"/>
    <mergeCell ref="B111:F111"/>
    <mergeCell ref="B112:F112"/>
    <mergeCell ref="E626:E629"/>
    <mergeCell ref="B375:E375"/>
    <mergeCell ref="H121:O121"/>
    <mergeCell ref="B113:F113"/>
    <mergeCell ref="H243:O243"/>
    <mergeCell ref="B309:F310"/>
    <mergeCell ref="B219:F220"/>
    <mergeCell ref="B221:F221"/>
    <mergeCell ref="O205:O206"/>
    <mergeCell ref="B207:F208"/>
    <mergeCell ref="B210:F211"/>
    <mergeCell ref="B212:F212"/>
    <mergeCell ref="B233:O233"/>
    <mergeCell ref="B235:G235"/>
    <mergeCell ref="H235:O235"/>
    <mergeCell ref="B222:F223"/>
    <mergeCell ref="B225:F226"/>
    <mergeCell ref="B227:F231"/>
    <mergeCell ref="B202:F205"/>
    <mergeCell ref="J237:K237"/>
    <mergeCell ref="B243:E243"/>
    <mergeCell ref="N205:N206"/>
    <mergeCell ref="B214:F215"/>
    <mergeCell ref="B216:F217"/>
    <mergeCell ref="B293:D296"/>
    <mergeCell ref="H984:O984"/>
    <mergeCell ref="B977:G977"/>
    <mergeCell ref="H977:O977"/>
    <mergeCell ref="C980:I980"/>
    <mergeCell ref="B687:F688"/>
    <mergeCell ref="B712:F713"/>
    <mergeCell ref="B694:F697"/>
    <mergeCell ref="B698:F701"/>
    <mergeCell ref="B703:F704"/>
    <mergeCell ref="O702:O703"/>
    <mergeCell ref="B959:F960"/>
    <mergeCell ref="B796:D799"/>
    <mergeCell ref="E796:E799"/>
    <mergeCell ref="O823:O824"/>
    <mergeCell ref="B842:C842"/>
    <mergeCell ref="B843:F843"/>
    <mergeCell ref="B808:F809"/>
    <mergeCell ref="B853:O853"/>
    <mergeCell ref="B824:F825"/>
    <mergeCell ref="B819:F822"/>
    <mergeCell ref="B706:F707"/>
    <mergeCell ref="B733:G733"/>
    <mergeCell ref="B731:O731"/>
    <mergeCell ref="H733:O733"/>
    <mergeCell ref="B1059:F1060"/>
    <mergeCell ref="B1051:F1053"/>
    <mergeCell ref="B1048:B1049"/>
    <mergeCell ref="B1054:F1055"/>
    <mergeCell ref="B1046:F1047"/>
    <mergeCell ref="B934:F935"/>
    <mergeCell ref="B869:B872"/>
    <mergeCell ref="E986:E989"/>
    <mergeCell ref="D986:D989"/>
    <mergeCell ref="B985:E985"/>
    <mergeCell ref="C986:C989"/>
    <mergeCell ref="B986:B989"/>
    <mergeCell ref="B1057:F1058"/>
    <mergeCell ref="B961:F961"/>
    <mergeCell ref="B932:B933"/>
    <mergeCell ref="B937:F941"/>
    <mergeCell ref="B741:B743"/>
    <mergeCell ref="B841:C841"/>
    <mergeCell ref="B810:B811"/>
    <mergeCell ref="N823:N824"/>
    <mergeCell ref="B833:F834"/>
    <mergeCell ref="H736:I736"/>
    <mergeCell ref="B812:F813"/>
    <mergeCell ref="D747:D750"/>
    <mergeCell ref="E747:E750"/>
    <mergeCell ref="B747:B750"/>
    <mergeCell ref="C747:C750"/>
    <mergeCell ref="B827:F828"/>
    <mergeCell ref="B815:F818"/>
    <mergeCell ref="B744:C744"/>
    <mergeCell ref="H746:O746"/>
    <mergeCell ref="H855:O855"/>
    <mergeCell ref="B930:F931"/>
    <mergeCell ref="B868:E868"/>
    <mergeCell ref="H868:O868"/>
    <mergeCell ref="D869:D872"/>
    <mergeCell ref="E869:E872"/>
    <mergeCell ref="I858:J858"/>
    <mergeCell ref="C869:C872"/>
    <mergeCell ref="B975:O975"/>
    <mergeCell ref="N945:N946"/>
    <mergeCell ref="B918:D921"/>
    <mergeCell ref="E918:E921"/>
    <mergeCell ref="B966:F966"/>
    <mergeCell ref="B858:H858"/>
    <mergeCell ref="O945:O946"/>
    <mergeCell ref="B855:G855"/>
    <mergeCell ref="B963:F963"/>
    <mergeCell ref="B964:F964"/>
    <mergeCell ref="B942:F945"/>
    <mergeCell ref="B947:F948"/>
    <mergeCell ref="B950:F951"/>
    <mergeCell ref="B954:F956"/>
    <mergeCell ref="B967:F967"/>
    <mergeCell ref="B64:D67"/>
    <mergeCell ref="B76:F77"/>
    <mergeCell ref="E64:E67"/>
    <mergeCell ref="B78:B79"/>
    <mergeCell ref="B450:F452"/>
    <mergeCell ref="B80:F81"/>
    <mergeCell ref="B105:F106"/>
    <mergeCell ref="B107:F107"/>
    <mergeCell ref="B119:O119"/>
    <mergeCell ref="B83:F87"/>
    <mergeCell ref="O452:O453"/>
    <mergeCell ref="B88:F91"/>
    <mergeCell ref="B100:F102"/>
    <mergeCell ref="B109:F109"/>
    <mergeCell ref="B130:B133"/>
    <mergeCell ref="C130:C133"/>
    <mergeCell ref="D130:D133"/>
    <mergeCell ref="E130:E133"/>
    <mergeCell ref="B123:H123"/>
    <mergeCell ref="B129:E129"/>
    <mergeCell ref="H129:O129"/>
    <mergeCell ref="I123:J123"/>
    <mergeCell ref="C127:E127"/>
    <mergeCell ref="B195:F196"/>
    <mergeCell ref="B98:F99"/>
    <mergeCell ref="B108:F108"/>
    <mergeCell ref="B952:F953"/>
    <mergeCell ref="B962:F962"/>
    <mergeCell ref="B965:F965"/>
    <mergeCell ref="B586:F587"/>
    <mergeCell ref="B588:F589"/>
    <mergeCell ref="B455:F456"/>
    <mergeCell ref="B457:F458"/>
    <mergeCell ref="B737:C737"/>
    <mergeCell ref="F354:G354"/>
    <mergeCell ref="B507:B510"/>
    <mergeCell ref="B349:O349"/>
    <mergeCell ref="B351:G351"/>
    <mergeCell ref="H354:J354"/>
    <mergeCell ref="K354:O354"/>
    <mergeCell ref="H351:O351"/>
    <mergeCell ref="B738:B740"/>
    <mergeCell ref="B581:F583"/>
    <mergeCell ref="B459:F460"/>
    <mergeCell ref="D507:D510"/>
    <mergeCell ref="E507:E510"/>
    <mergeCell ref="B736:G736"/>
    <mergeCell ref="C507:C510"/>
  </mergeCells>
  <phoneticPr fontId="0" type="noConversion"/>
  <conditionalFormatting sqref="O54 O169 O283 O415 O546 O665 O786 O908">
    <cfRule type="cellIs" dxfId="141" priority="5" stopIfTrue="1" operator="notEqual">
      <formula>O50+O51+O52+O53</formula>
    </cfRule>
  </conditionalFormatting>
  <dataValidations xWindow="126" yWindow="546" count="1">
    <dataValidation type="list" allowBlank="1" errorTitle="grousse error" error="ALERTTTTTT" promptTitle="ATTENTION" prompt="uniquement liste déroulante" sqref="C373 C504" xr:uid="{00000000-0002-0000-0500-000000000000}">
      <formula1>CAL</formula1>
    </dataValidation>
  </dataValidations>
  <hyperlinks>
    <hyperlink ref="D1" location="'SITE 3'!A3" display="PAM 3-5" xr:uid="{B964781A-7CF3-4DB7-9B32-EB68FC0317AB}"/>
    <hyperlink ref="E1" location="'SITE 3'!A903" display="PAM 6-11" xr:uid="{5BEA76BF-0F32-4A16-ACFB-2786514B8A22}"/>
    <hyperlink ref="F1" location="'SITE 3'!A345" display="CAL 3-5" xr:uid="{EDA07D7A-CC46-4DA7-BDC1-EB2D9193E349}"/>
    <hyperlink ref="G1" location="'SITE 3'!A524" display="CAL 6-11" xr:uid="{1753BA37-D119-40EB-BB9F-4308055C89DD}"/>
    <hyperlink ref="H1" location="'SITE 3'!A669" display="APS 3-5" xr:uid="{7EA4C74A-629A-44F1-AC96-D1121B646065}"/>
    <hyperlink ref="I1" location="'SITE 3'!A789" display="APS 6-11" xr:uid="{3CD7A020-EEE0-4952-8F44-D7EB6521A7CA}"/>
    <hyperlink ref="J1" location="'SITE 3'!A1035" display="Global Site" xr:uid="{791FE51D-6931-4A5F-8BAD-AB0AB30513FF}"/>
    <hyperlink ref="C1" location="'Calendrier 2024'!A1" display="CALENDRIER" xr:uid="{EE1E82C1-13F7-45C4-B0A2-E576AF193288}"/>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X1187"/>
  <sheetViews>
    <sheetView showGridLines="0" view="pageBreakPreview" zoomScale="55" zoomScaleNormal="55" zoomScaleSheetLayoutView="55" workbookViewId="0">
      <pane ySplit="2" topLeftCell="A3" activePane="bottomLeft" state="frozen"/>
      <selection activeCell="R810" sqref="R810"/>
      <selection pane="bottomLeft" activeCell="R810" sqref="R810"/>
    </sheetView>
  </sheetViews>
  <sheetFormatPr baseColWidth="10" defaultColWidth="11.44140625" defaultRowHeight="13.2" x14ac:dyDescent="0.25"/>
  <cols>
    <col min="1" max="1" width="10.21875" style="37" customWidth="1"/>
    <col min="2" max="2" width="35.77734375" style="37" customWidth="1"/>
    <col min="3" max="4" width="18.77734375" style="37" customWidth="1"/>
    <col min="5" max="5" width="20.77734375" style="37" customWidth="1"/>
    <col min="6" max="6" width="18.21875" style="37" customWidth="1"/>
    <col min="7" max="12" width="16.77734375" style="37" customWidth="1"/>
    <col min="13" max="13" width="13.77734375" style="37" customWidth="1"/>
    <col min="14" max="15" width="16.77734375" style="37" customWidth="1"/>
    <col min="16" max="16" width="5.44140625" style="37" customWidth="1"/>
    <col min="17" max="17" width="34.44140625" style="37" customWidth="1"/>
    <col min="18" max="18" width="21.44140625" style="37" customWidth="1"/>
    <col min="19" max="19" width="21.5546875" style="37" customWidth="1"/>
    <col min="20" max="20" width="27.44140625" style="37" customWidth="1"/>
    <col min="21" max="21" width="18.21875" style="37" customWidth="1"/>
    <col min="22" max="22" width="21.21875" style="37" customWidth="1"/>
    <col min="23" max="23" width="17.21875" style="37" customWidth="1"/>
    <col min="24" max="24" width="22" style="37" customWidth="1"/>
    <col min="25" max="25" width="21.44140625" style="37" customWidth="1"/>
    <col min="26" max="16384" width="11.44140625" style="37"/>
  </cols>
  <sheetData>
    <row r="1" spans="1:24" s="1545" customFormat="1" ht="46.5" customHeight="1" x14ac:dyDescent="0.25">
      <c r="A1" s="1563" t="s">
        <v>739</v>
      </c>
      <c r="B1" s="1557"/>
      <c r="C1" s="1548" t="s">
        <v>731</v>
      </c>
      <c r="D1" s="1549" t="s">
        <v>732</v>
      </c>
      <c r="E1" s="1549" t="s">
        <v>733</v>
      </c>
      <c r="F1" s="1550" t="s">
        <v>737</v>
      </c>
      <c r="G1" s="1550" t="s">
        <v>738</v>
      </c>
      <c r="H1" s="1551" t="s">
        <v>734</v>
      </c>
      <c r="I1" s="1551" t="s">
        <v>735</v>
      </c>
      <c r="J1" s="1565" t="s">
        <v>736</v>
      </c>
      <c r="K1" s="1557"/>
      <c r="L1" s="1557"/>
      <c r="M1" s="1557"/>
      <c r="N1" s="1557"/>
      <c r="O1" s="1557"/>
      <c r="P1" s="1557"/>
    </row>
    <row r="2" spans="1:24" s="1546" customFormat="1" ht="11.25" customHeight="1" x14ac:dyDescent="0.25">
      <c r="A2" s="1558"/>
      <c r="B2" s="1556"/>
      <c r="C2" s="1556"/>
      <c r="D2" s="1556"/>
      <c r="E2" s="1556"/>
      <c r="F2" s="1556"/>
      <c r="G2" s="1556"/>
      <c r="H2" s="1556"/>
      <c r="I2" s="1556"/>
      <c r="J2" s="1557"/>
      <c r="K2" s="1557"/>
      <c r="L2" s="1557"/>
      <c r="M2" s="1557"/>
      <c r="N2" s="1557"/>
      <c r="O2" s="1557"/>
      <c r="P2" s="1557"/>
    </row>
    <row r="3" spans="1:24" ht="13.8" thickBot="1" x14ac:dyDescent="0.3">
      <c r="A3" s="1553"/>
    </row>
    <row r="4" spans="1:24" s="324" customFormat="1" ht="33.75" customHeight="1" thickBot="1" x14ac:dyDescent="0.3">
      <c r="A4" s="1554"/>
      <c r="B4" s="2322" t="s">
        <v>182</v>
      </c>
      <c r="C4" s="2323"/>
      <c r="D4" s="2323"/>
      <c r="E4" s="2323"/>
      <c r="F4" s="2323"/>
      <c r="G4" s="2323"/>
      <c r="H4" s="2323"/>
      <c r="I4" s="2323"/>
      <c r="J4" s="2323"/>
      <c r="K4" s="2323"/>
      <c r="L4" s="2323"/>
      <c r="M4" s="2323"/>
      <c r="N4" s="2323"/>
      <c r="O4" s="2324"/>
      <c r="P4" s="326"/>
      <c r="U4" s="852" t="s">
        <v>429</v>
      </c>
      <c r="V4" s="853" t="s">
        <v>729</v>
      </c>
      <c r="W4" s="1543">
        <v>0.54900000000000004</v>
      </c>
      <c r="X4" s="855"/>
    </row>
    <row r="5" spans="1:24" ht="21" thickBot="1" x14ac:dyDescent="0.3">
      <c r="A5" s="1553"/>
      <c r="V5" s="853" t="s">
        <v>730</v>
      </c>
      <c r="W5" s="1543">
        <v>0.57899999999999996</v>
      </c>
    </row>
    <row r="6" spans="1:24" ht="30.75" customHeight="1" thickBot="1" x14ac:dyDescent="0.3">
      <c r="A6" s="1564"/>
      <c r="B6" s="2325" t="s">
        <v>441</v>
      </c>
      <c r="C6" s="2326"/>
      <c r="D6" s="2326"/>
      <c r="E6" s="2326"/>
      <c r="F6" s="2326"/>
      <c r="G6" s="2327"/>
      <c r="H6" s="2457" t="s">
        <v>393</v>
      </c>
      <c r="I6" s="2458"/>
      <c r="J6" s="2458"/>
      <c r="K6" s="2458"/>
      <c r="L6" s="2458"/>
      <c r="M6" s="2458"/>
      <c r="N6" s="2458"/>
      <c r="O6" s="2459"/>
      <c r="V6" s="853" t="s">
        <v>728</v>
      </c>
      <c r="W6" s="1543">
        <v>0.85799999999999998</v>
      </c>
    </row>
    <row r="7" spans="1:24" ht="27.75" customHeight="1" thickBot="1" x14ac:dyDescent="0.3">
      <c r="A7" s="1553"/>
      <c r="B7" s="423"/>
      <c r="C7" s="423"/>
      <c r="D7" s="423"/>
      <c r="E7" s="423"/>
      <c r="F7" s="423"/>
      <c r="G7" s="423"/>
      <c r="H7" s="423"/>
      <c r="I7" s="423"/>
      <c r="J7" s="423"/>
      <c r="K7" s="423"/>
      <c r="L7" s="423"/>
      <c r="M7" s="423"/>
      <c r="N7" s="423"/>
      <c r="O7" s="423"/>
      <c r="U7" s="889" t="s">
        <v>466</v>
      </c>
      <c r="V7" s="853" t="s">
        <v>437</v>
      </c>
      <c r="W7" s="857">
        <v>8</v>
      </c>
    </row>
    <row r="8" spans="1:24" ht="34.5" customHeight="1" x14ac:dyDescent="0.25">
      <c r="A8" s="1553"/>
      <c r="B8" s="2431" t="s">
        <v>181</v>
      </c>
      <c r="C8" s="2432"/>
      <c r="D8" s="2432"/>
      <c r="E8" s="2432"/>
      <c r="F8" s="2432"/>
      <c r="G8" s="2432"/>
      <c r="H8" s="2433"/>
      <c r="I8" s="2460" t="s">
        <v>501</v>
      </c>
      <c r="J8" s="2461"/>
      <c r="L8" s="423"/>
      <c r="U8" s="889" t="s">
        <v>497</v>
      </c>
      <c r="V8" s="853" t="s">
        <v>437</v>
      </c>
      <c r="W8" s="857">
        <v>9</v>
      </c>
    </row>
    <row r="9" spans="1:24" ht="72" customHeight="1" thickBot="1" x14ac:dyDescent="0.35">
      <c r="A9" s="1553"/>
      <c r="B9" s="675"/>
      <c r="C9" s="676" t="s">
        <v>158</v>
      </c>
      <c r="D9" s="676" t="s">
        <v>159</v>
      </c>
      <c r="E9" s="676" t="s">
        <v>160</v>
      </c>
      <c r="F9" s="676" t="s">
        <v>161</v>
      </c>
      <c r="G9" s="677" t="s">
        <v>177</v>
      </c>
      <c r="H9" s="678" t="s">
        <v>455</v>
      </c>
      <c r="I9" s="679" t="s">
        <v>2</v>
      </c>
      <c r="J9" s="680" t="s">
        <v>502</v>
      </c>
      <c r="L9" s="40"/>
      <c r="M9" s="40"/>
      <c r="N9" s="41" t="s">
        <v>247</v>
      </c>
      <c r="O9" s="41"/>
      <c r="P9" s="42"/>
      <c r="V9" s="853" t="s">
        <v>755</v>
      </c>
      <c r="W9" s="1655">
        <v>4.5</v>
      </c>
    </row>
    <row r="10" spans="1:24" ht="44.55" customHeight="1" thickBot="1" x14ac:dyDescent="0.4">
      <c r="A10" s="1553"/>
      <c r="B10" s="681" t="s">
        <v>226</v>
      </c>
      <c r="C10" s="298"/>
      <c r="D10" s="298"/>
      <c r="E10" s="298"/>
      <c r="F10" s="298"/>
      <c r="G10" s="682">
        <v>22</v>
      </c>
      <c r="H10" s="682">
        <f>SUM(C10:F10)*14</f>
        <v>0</v>
      </c>
      <c r="I10" s="299"/>
      <c r="J10" s="683">
        <f>IF(G10&gt;0,($W$4+$X$4)*H10*I10*G10,0)+IF(HANDICAP!$A$3="OUI",($W$9)*H10*I10*G10,0)</f>
        <v>0</v>
      </c>
      <c r="L10" s="44"/>
      <c r="M10" s="44"/>
      <c r="N10" s="41"/>
      <c r="O10" s="41"/>
      <c r="P10" s="45"/>
      <c r="U10" s="852" t="s">
        <v>430</v>
      </c>
      <c r="V10" s="853" t="s">
        <v>431</v>
      </c>
      <c r="W10" s="855">
        <v>0.81</v>
      </c>
      <c r="X10" s="856"/>
    </row>
    <row r="11" spans="1:24" ht="44.55" customHeight="1" thickBot="1" x14ac:dyDescent="0.4">
      <c r="A11" s="1553"/>
      <c r="B11" s="684" t="s">
        <v>227</v>
      </c>
      <c r="C11" s="298"/>
      <c r="D11" s="300"/>
      <c r="E11" s="300"/>
      <c r="F11" s="300"/>
      <c r="G11" s="685">
        <v>14</v>
      </c>
      <c r="H11" s="685">
        <f>SUM(C11:F11)*14</f>
        <v>0</v>
      </c>
      <c r="I11" s="302"/>
      <c r="J11" s="683">
        <f>IF(G11&gt;0,($W$4+$X$4)*H11*I11*G11,0)+IF(HANDICAP!$A$3="OUI",($W$9)*H11*I11*G11,0)</f>
        <v>0</v>
      </c>
      <c r="L11" s="44"/>
      <c r="M11" s="44"/>
      <c r="N11" s="41"/>
      <c r="O11" s="41"/>
      <c r="P11" s="42"/>
      <c r="R11" s="1652"/>
      <c r="U11" s="854"/>
      <c r="V11" s="853" t="s">
        <v>432</v>
      </c>
      <c r="W11" s="855">
        <v>5.01</v>
      </c>
      <c r="X11" s="856"/>
    </row>
    <row r="12" spans="1:24" ht="30" customHeight="1" thickBot="1" x14ac:dyDescent="0.4">
      <c r="A12" s="1553"/>
      <c r="B12" s="686" t="s">
        <v>165</v>
      </c>
      <c r="C12" s="687">
        <f>MAX(C10,C11)</f>
        <v>0</v>
      </c>
      <c r="D12" s="687">
        <f>MAX(D10,D11)</f>
        <v>0</v>
      </c>
      <c r="E12" s="687">
        <f>MAX(E10,E11)</f>
        <v>0</v>
      </c>
      <c r="F12" s="687">
        <f>MAX(F10,F11)</f>
        <v>0</v>
      </c>
      <c r="G12" s="687">
        <f>G10+G11</f>
        <v>36</v>
      </c>
      <c r="H12" s="687">
        <f>H10+H11</f>
        <v>0</v>
      </c>
      <c r="I12" s="688" t="e">
        <f>(H10*I10+H11*I11)/H12</f>
        <v>#DIV/0!</v>
      </c>
      <c r="J12" s="683">
        <f>J10+J11</f>
        <v>0</v>
      </c>
      <c r="L12" s="423"/>
      <c r="M12" s="423"/>
      <c r="N12" s="423"/>
      <c r="O12" s="423"/>
      <c r="R12" s="1652"/>
      <c r="U12" s="854"/>
      <c r="V12" s="853" t="s">
        <v>433</v>
      </c>
      <c r="W12" s="855">
        <v>5.72</v>
      </c>
      <c r="X12" s="856"/>
    </row>
    <row r="13" spans="1:24" ht="23.25" customHeight="1" thickBot="1" x14ac:dyDescent="0.4">
      <c r="A13" s="1553"/>
      <c r="B13" s="423"/>
      <c r="C13" s="423"/>
      <c r="D13" s="423"/>
      <c r="E13" s="423"/>
      <c r="F13" s="423"/>
      <c r="G13" s="423"/>
      <c r="H13" s="423"/>
      <c r="I13" s="423"/>
      <c r="J13" s="423"/>
      <c r="K13" s="423"/>
      <c r="L13" s="423"/>
      <c r="M13" s="423"/>
      <c r="N13" s="423"/>
      <c r="O13" s="423"/>
      <c r="R13" s="1652"/>
      <c r="U13" s="854"/>
      <c r="V13" s="853" t="s">
        <v>434</v>
      </c>
      <c r="W13" s="855">
        <v>6.42</v>
      </c>
      <c r="X13" s="856"/>
    </row>
    <row r="14" spans="1:24" s="426" customFormat="1" ht="25.05" customHeight="1" thickTop="1" thickBot="1" x14ac:dyDescent="0.35">
      <c r="A14" s="1553"/>
      <c r="B14" s="2389" t="s">
        <v>173</v>
      </c>
      <c r="C14" s="2448"/>
      <c r="D14" s="2448"/>
      <c r="E14" s="2449"/>
      <c r="H14" s="2392" t="s">
        <v>174</v>
      </c>
      <c r="I14" s="2393"/>
      <c r="J14" s="2393"/>
      <c r="K14" s="2393"/>
      <c r="L14" s="2393"/>
      <c r="M14" s="2393"/>
      <c r="N14" s="2393"/>
      <c r="O14" s="2394"/>
      <c r="P14" s="427"/>
      <c r="R14" s="1652"/>
      <c r="T14" s="43" t="s">
        <v>481</v>
      </c>
      <c r="U14" s="881" t="s">
        <v>470</v>
      </c>
      <c r="V14" s="855">
        <v>1.7</v>
      </c>
      <c r="W14" s="857">
        <v>36</v>
      </c>
      <c r="X14" s="857" t="s">
        <v>515</v>
      </c>
    </row>
    <row r="15" spans="1:24" ht="15" customHeight="1" thickTop="1" x14ac:dyDescent="0.25">
      <c r="A15" s="1553"/>
      <c r="B15" s="2353" t="s">
        <v>189</v>
      </c>
      <c r="C15" s="2436" t="s">
        <v>16</v>
      </c>
      <c r="D15" s="2436" t="s">
        <v>191</v>
      </c>
      <c r="E15" s="2370" t="s">
        <v>192</v>
      </c>
      <c r="H15" s="330" t="s">
        <v>17</v>
      </c>
      <c r="I15" s="331"/>
      <c r="J15" s="332"/>
      <c r="K15" s="332"/>
      <c r="L15" s="331"/>
      <c r="M15" s="331"/>
      <c r="N15" s="331"/>
      <c r="O15" s="333"/>
      <c r="P15" s="42"/>
      <c r="R15" s="1652"/>
      <c r="T15" s="43"/>
      <c r="U15" s="881" t="s">
        <v>471</v>
      </c>
      <c r="V15" s="855">
        <v>1.7</v>
      </c>
      <c r="W15" s="857">
        <v>33</v>
      </c>
      <c r="X15" s="857" t="s">
        <v>515</v>
      </c>
    </row>
    <row r="16" spans="1:24" ht="36.75" customHeight="1" x14ac:dyDescent="0.25">
      <c r="A16" s="1553"/>
      <c r="B16" s="2354"/>
      <c r="C16" s="2437"/>
      <c r="D16" s="2437"/>
      <c r="E16" s="2371"/>
      <c r="H16" s="334"/>
      <c r="I16" s="335"/>
      <c r="J16" s="336"/>
      <c r="K16" s="336"/>
      <c r="L16" s="335"/>
      <c r="M16" s="337"/>
      <c r="N16" s="429" t="s">
        <v>952</v>
      </c>
      <c r="O16" s="430" t="s">
        <v>19</v>
      </c>
      <c r="P16" s="42"/>
      <c r="U16" s="43"/>
      <c r="V16" s="43"/>
    </row>
    <row r="17" spans="1:22" ht="15" customHeight="1" x14ac:dyDescent="0.25">
      <c r="A17" s="1553"/>
      <c r="B17" s="2354"/>
      <c r="C17" s="2437"/>
      <c r="D17" s="2437"/>
      <c r="E17" s="2371"/>
      <c r="H17" s="339"/>
      <c r="I17" s="340"/>
      <c r="J17" s="341"/>
      <c r="K17" s="341"/>
      <c r="L17" s="42"/>
      <c r="M17" s="43"/>
      <c r="N17" s="342"/>
      <c r="O17" s="343"/>
      <c r="P17" s="42"/>
      <c r="U17" s="43"/>
      <c r="V17" s="43"/>
    </row>
    <row r="18" spans="1:22" ht="15" customHeight="1" x14ac:dyDescent="0.25">
      <c r="A18" s="1553"/>
      <c r="B18" s="2354"/>
      <c r="C18" s="2437"/>
      <c r="D18" s="2437"/>
      <c r="E18" s="2371"/>
      <c r="H18" s="344">
        <v>6061</v>
      </c>
      <c r="I18" s="345" t="s">
        <v>20</v>
      </c>
      <c r="J18" s="346"/>
      <c r="K18" s="346"/>
      <c r="L18" s="347"/>
      <c r="M18" s="431"/>
      <c r="N18" s="432">
        <f>SUM('SITE 1:SITE 15'!O18)</f>
        <v>0</v>
      </c>
      <c r="O18" s="1"/>
      <c r="P18" s="42"/>
      <c r="U18" s="43"/>
      <c r="V18" s="43"/>
    </row>
    <row r="19" spans="1:22" ht="15" customHeight="1" thickBot="1" x14ac:dyDescent="0.3">
      <c r="A19" s="1553"/>
      <c r="B19" s="433" t="s">
        <v>21</v>
      </c>
      <c r="C19" s="434"/>
      <c r="D19" s="435"/>
      <c r="E19" s="436"/>
      <c r="H19" s="348">
        <v>6063</v>
      </c>
      <c r="I19" s="349" t="s">
        <v>22</v>
      </c>
      <c r="J19" s="350"/>
      <c r="K19" s="350"/>
      <c r="L19" s="351"/>
      <c r="M19" s="437"/>
      <c r="N19" s="432">
        <f>SUM('SITE 1:SITE 15'!O19)</f>
        <v>0</v>
      </c>
      <c r="O19" s="2"/>
      <c r="P19" s="42"/>
      <c r="U19" s="43"/>
      <c r="V19" s="43"/>
    </row>
    <row r="20" spans="1:22" ht="15" customHeight="1" x14ac:dyDescent="0.25">
      <c r="A20" s="1553"/>
      <c r="B20" s="20" t="s">
        <v>23</v>
      </c>
      <c r="C20" s="21"/>
      <c r="D20" s="22"/>
      <c r="E20" s="438">
        <f>C20*D20</f>
        <v>0</v>
      </c>
      <c r="H20" s="348">
        <v>6064</v>
      </c>
      <c r="I20" s="349" t="s">
        <v>24</v>
      </c>
      <c r="J20" s="350"/>
      <c r="K20" s="350"/>
      <c r="L20" s="351"/>
      <c r="M20" s="437"/>
      <c r="N20" s="432">
        <f>SUM('SITE 1:SITE 15'!O20)</f>
        <v>0</v>
      </c>
      <c r="O20" s="2"/>
      <c r="P20" s="45"/>
      <c r="U20" s="43"/>
      <c r="V20" s="43"/>
    </row>
    <row r="21" spans="1:22" ht="15" customHeight="1" x14ac:dyDescent="0.25">
      <c r="A21" s="1553"/>
      <c r="B21" s="27" t="s">
        <v>25</v>
      </c>
      <c r="C21" s="23"/>
      <c r="D21" s="24"/>
      <c r="E21" s="438">
        <f>C21*D21</f>
        <v>0</v>
      </c>
      <c r="H21" s="348">
        <v>6066</v>
      </c>
      <c r="I21" s="349" t="s">
        <v>26</v>
      </c>
      <c r="J21" s="350"/>
      <c r="K21" s="350"/>
      <c r="L21" s="351"/>
      <c r="M21" s="437"/>
      <c r="N21" s="432">
        <f>SUM('SITE 1:SITE 15'!O21)</f>
        <v>0</v>
      </c>
      <c r="O21" s="2"/>
      <c r="P21" s="352"/>
      <c r="U21" s="352"/>
      <c r="V21" s="352"/>
    </row>
    <row r="22" spans="1:22" ht="15" customHeight="1" thickBot="1" x14ac:dyDescent="0.3">
      <c r="A22" s="1553"/>
      <c r="B22" s="27" t="s">
        <v>27</v>
      </c>
      <c r="C22" s="25"/>
      <c r="D22" s="26"/>
      <c r="E22" s="438">
        <f>C22*D22</f>
        <v>0</v>
      </c>
      <c r="H22" s="353" t="s">
        <v>28</v>
      </c>
      <c r="I22" s="349" t="s">
        <v>29</v>
      </c>
      <c r="J22" s="350"/>
      <c r="K22" s="350"/>
      <c r="L22" s="351"/>
      <c r="M22" s="437"/>
      <c r="N22" s="432">
        <f>SUM('SITE 1:SITE 15'!O22)</f>
        <v>0</v>
      </c>
      <c r="O22" s="2"/>
      <c r="P22" s="42"/>
      <c r="U22" s="43"/>
      <c r="V22" s="43"/>
    </row>
    <row r="23" spans="1:22" ht="15" customHeight="1" thickBot="1" x14ac:dyDescent="0.3">
      <c r="A23" s="1553"/>
      <c r="B23" s="439" t="s">
        <v>30</v>
      </c>
      <c r="C23" s="440">
        <f>SUM(C20:C22)</f>
        <v>0</v>
      </c>
      <c r="D23" s="441" t="e">
        <f>E23/C23</f>
        <v>#DIV/0!</v>
      </c>
      <c r="E23" s="442">
        <f>SUM(E20:E22)</f>
        <v>0</v>
      </c>
      <c r="H23" s="353" t="s">
        <v>31</v>
      </c>
      <c r="I23" s="349" t="s">
        <v>32</v>
      </c>
      <c r="J23" s="350"/>
      <c r="K23" s="350"/>
      <c r="L23" s="351"/>
      <c r="M23" s="437"/>
      <c r="N23" s="432">
        <f>SUM('SITE 1:SITE 15'!O23)</f>
        <v>0</v>
      </c>
      <c r="O23" s="2"/>
      <c r="P23" s="42"/>
      <c r="U23" s="43"/>
      <c r="V23" s="43"/>
    </row>
    <row r="24" spans="1:22" ht="15" customHeight="1" thickBot="1" x14ac:dyDescent="0.3">
      <c r="A24" s="1553"/>
      <c r="B24" s="603"/>
      <c r="C24" s="445"/>
      <c r="D24" s="446"/>
      <c r="E24" s="604"/>
      <c r="H24" s="353" t="s">
        <v>33</v>
      </c>
      <c r="I24" s="349" t="s">
        <v>34</v>
      </c>
      <c r="J24" s="350"/>
      <c r="K24" s="350"/>
      <c r="L24" s="351"/>
      <c r="M24" s="437"/>
      <c r="N24" s="432">
        <f>SUM('SITE 1:SITE 15'!O24)</f>
        <v>0</v>
      </c>
      <c r="O24" s="2"/>
      <c r="P24" s="42"/>
      <c r="U24" s="43"/>
      <c r="V24" s="43"/>
    </row>
    <row r="25" spans="1:22" ht="15" customHeight="1" thickBot="1" x14ac:dyDescent="0.3">
      <c r="A25" s="1553"/>
      <c r="B25" s="472" t="s">
        <v>35</v>
      </c>
      <c r="C25" s="473"/>
      <c r="D25" s="474"/>
      <c r="E25" s="475"/>
      <c r="H25" s="355" t="s">
        <v>36</v>
      </c>
      <c r="I25" s="356" t="s">
        <v>37</v>
      </c>
      <c r="J25" s="357"/>
      <c r="K25" s="357"/>
      <c r="L25" s="358"/>
      <c r="M25" s="450"/>
      <c r="N25" s="432">
        <f>SUM('SITE 1:SITE 15'!O25)</f>
        <v>0</v>
      </c>
      <c r="O25" s="3"/>
      <c r="P25" s="42"/>
      <c r="U25" s="43"/>
      <c r="V25" s="43"/>
    </row>
    <row r="26" spans="1:22" ht="15" customHeight="1" x14ac:dyDescent="0.25">
      <c r="A26" s="1553"/>
      <c r="B26" s="20" t="s">
        <v>38</v>
      </c>
      <c r="C26" s="21"/>
      <c r="D26" s="22"/>
      <c r="E26" s="438">
        <f>C26*D26</f>
        <v>0</v>
      </c>
      <c r="H26" s="359">
        <v>60</v>
      </c>
      <c r="I26" s="360" t="s">
        <v>39</v>
      </c>
      <c r="J26" s="361"/>
      <c r="K26" s="361"/>
      <c r="L26" s="362"/>
      <c r="M26" s="451"/>
      <c r="N26" s="452">
        <f>SUM('SITE 1:SITE 15'!O26)</f>
        <v>0</v>
      </c>
      <c r="O26" s="453">
        <f>SUM(O18:O25)</f>
        <v>0</v>
      </c>
      <c r="P26" s="45"/>
      <c r="U26" s="43"/>
      <c r="V26" s="43"/>
    </row>
    <row r="27" spans="1:22" ht="15" customHeight="1" x14ac:dyDescent="0.25">
      <c r="A27" s="1553"/>
      <c r="B27" s="27" t="s">
        <v>40</v>
      </c>
      <c r="C27" s="23"/>
      <c r="D27" s="24"/>
      <c r="E27" s="438">
        <f>C27*D27</f>
        <v>0</v>
      </c>
      <c r="H27" s="364"/>
      <c r="I27" s="365"/>
      <c r="J27" s="336"/>
      <c r="K27" s="336"/>
      <c r="L27" s="366"/>
      <c r="M27" s="367"/>
      <c r="N27" s="365"/>
      <c r="O27" s="454"/>
      <c r="P27" s="369"/>
      <c r="U27" s="369"/>
      <c r="V27" s="369"/>
    </row>
    <row r="28" spans="1:22" ht="15" customHeight="1" thickBot="1" x14ac:dyDescent="0.3">
      <c r="A28" s="1553"/>
      <c r="B28" s="27" t="s">
        <v>41</v>
      </c>
      <c r="C28" s="23"/>
      <c r="D28" s="24"/>
      <c r="E28" s="438">
        <f>C28*D28</f>
        <v>0</v>
      </c>
      <c r="H28" s="370">
        <v>613</v>
      </c>
      <c r="I28" s="371" t="s">
        <v>42</v>
      </c>
      <c r="J28" s="372"/>
      <c r="K28" s="372"/>
      <c r="L28" s="373"/>
      <c r="M28" s="373"/>
      <c r="N28" s="455">
        <f>SUM('SITE 1:SITE 15'!O28)</f>
        <v>0</v>
      </c>
      <c r="O28" s="4"/>
      <c r="P28" s="45"/>
      <c r="U28" s="43"/>
      <c r="V28" s="43"/>
    </row>
    <row r="29" spans="1:22" ht="15" customHeight="1" thickBot="1" x14ac:dyDescent="0.3">
      <c r="A29" s="1553"/>
      <c r="B29" s="538" t="s">
        <v>43</v>
      </c>
      <c r="C29" s="468">
        <f>SUM(C26:C28)</f>
        <v>0</v>
      </c>
      <c r="D29" s="469" t="e">
        <f>E29/C29</f>
        <v>#DIV/0!</v>
      </c>
      <c r="E29" s="470">
        <f>SUM(E26:E28)</f>
        <v>0</v>
      </c>
      <c r="H29" s="348">
        <v>614</v>
      </c>
      <c r="I29" s="349" t="s">
        <v>44</v>
      </c>
      <c r="J29" s="350"/>
      <c r="K29" s="350"/>
      <c r="L29" s="351"/>
      <c r="M29" s="351"/>
      <c r="N29" s="455">
        <f>SUM('SITE 1:SITE 15'!O29)</f>
        <v>0</v>
      </c>
      <c r="O29" s="5"/>
      <c r="P29" s="369"/>
      <c r="U29" s="369"/>
      <c r="V29" s="369"/>
    </row>
    <row r="30" spans="1:22" ht="15" customHeight="1" x14ac:dyDescent="0.25">
      <c r="A30" s="1553"/>
      <c r="B30" s="603"/>
      <c r="C30" s="74"/>
      <c r="D30" s="75"/>
      <c r="E30" s="73"/>
      <c r="H30" s="348">
        <v>615</v>
      </c>
      <c r="I30" s="349" t="s">
        <v>45</v>
      </c>
      <c r="J30" s="350"/>
      <c r="K30" s="350"/>
      <c r="L30" s="351"/>
      <c r="M30" s="351"/>
      <c r="N30" s="455">
        <f>SUM('SITE 1:SITE 15'!O30)</f>
        <v>0</v>
      </c>
      <c r="O30" s="5"/>
      <c r="P30" s="45"/>
      <c r="U30" s="43"/>
      <c r="V30" s="43"/>
    </row>
    <row r="31" spans="1:22" ht="15" customHeight="1" thickBot="1" x14ac:dyDescent="0.3">
      <c r="A31" s="1553"/>
      <c r="B31" s="433" t="s">
        <v>46</v>
      </c>
      <c r="C31" s="460"/>
      <c r="D31" s="461"/>
      <c r="E31" s="462"/>
      <c r="F31" s="463"/>
      <c r="H31" s="348">
        <v>616</v>
      </c>
      <c r="I31" s="349" t="s">
        <v>47</v>
      </c>
      <c r="J31" s="350"/>
      <c r="K31" s="350"/>
      <c r="L31" s="351"/>
      <c r="M31" s="351"/>
      <c r="N31" s="455">
        <f>SUM('SITE 1:SITE 15'!O31)</f>
        <v>0</v>
      </c>
      <c r="O31" s="5"/>
      <c r="P31" s="369"/>
      <c r="U31" s="369"/>
      <c r="V31" s="369"/>
    </row>
    <row r="32" spans="1:22" ht="15" customHeight="1" x14ac:dyDescent="0.25">
      <c r="A32" s="1553"/>
      <c r="B32" s="20" t="s">
        <v>48</v>
      </c>
      <c r="C32" s="21"/>
      <c r="D32" s="22"/>
      <c r="E32" s="438">
        <f>C32*D32</f>
        <v>0</v>
      </c>
      <c r="F32" s="464"/>
      <c r="H32" s="374">
        <v>618</v>
      </c>
      <c r="I32" s="375" t="s">
        <v>49</v>
      </c>
      <c r="J32" s="376"/>
      <c r="K32" s="376"/>
      <c r="L32" s="377"/>
      <c r="M32" s="377"/>
      <c r="N32" s="455">
        <f>SUM('SITE 1:SITE 15'!O32)</f>
        <v>0</v>
      </c>
      <c r="O32" s="6"/>
      <c r="P32" s="45"/>
      <c r="U32" s="43"/>
      <c r="V32" s="43"/>
    </row>
    <row r="33" spans="1:22" ht="15" customHeight="1" x14ac:dyDescent="0.25">
      <c r="A33" s="1553"/>
      <c r="B33" s="28" t="s">
        <v>50</v>
      </c>
      <c r="C33" s="21"/>
      <c r="D33" s="22"/>
      <c r="E33" s="438">
        <f t="shared" ref="E33:E46" si="0">C33*D33</f>
        <v>0</v>
      </c>
      <c r="F33" s="464"/>
      <c r="H33" s="359">
        <v>61</v>
      </c>
      <c r="I33" s="378" t="s">
        <v>51</v>
      </c>
      <c r="J33" s="361"/>
      <c r="K33" s="361"/>
      <c r="L33" s="362"/>
      <c r="M33" s="362"/>
      <c r="N33" s="363">
        <f>SUM('SITE 1:SITE 15'!O33)</f>
        <v>0</v>
      </c>
      <c r="O33" s="453">
        <f>SUM(O28:O32)</f>
        <v>0</v>
      </c>
      <c r="P33" s="369"/>
      <c r="U33" s="369"/>
      <c r="V33" s="369"/>
    </row>
    <row r="34" spans="1:22" ht="15" customHeight="1" x14ac:dyDescent="0.25">
      <c r="A34" s="1553"/>
      <c r="B34" s="28" t="s">
        <v>52</v>
      </c>
      <c r="C34" s="21"/>
      <c r="D34" s="22"/>
      <c r="E34" s="438">
        <f t="shared" si="0"/>
        <v>0</v>
      </c>
      <c r="F34" s="464"/>
      <c r="H34" s="379"/>
      <c r="I34" s="42"/>
      <c r="J34" s="341"/>
      <c r="K34" s="341"/>
      <c r="L34" s="45"/>
      <c r="M34" s="43"/>
      <c r="N34" s="367"/>
      <c r="O34" s="465"/>
      <c r="P34" s="45"/>
      <c r="U34" s="43"/>
      <c r="V34" s="43"/>
    </row>
    <row r="35" spans="1:22" ht="15" customHeight="1" x14ac:dyDescent="0.25">
      <c r="A35" s="1553"/>
      <c r="B35" s="28" t="s">
        <v>53</v>
      </c>
      <c r="C35" s="21"/>
      <c r="D35" s="22"/>
      <c r="E35" s="438">
        <f t="shared" si="0"/>
        <v>0</v>
      </c>
      <c r="F35" s="464"/>
      <c r="H35" s="370">
        <v>621</v>
      </c>
      <c r="I35" s="381" t="s">
        <v>54</v>
      </c>
      <c r="J35" s="346"/>
      <c r="K35" s="346"/>
      <c r="L35" s="347"/>
      <c r="M35" s="431"/>
      <c r="N35" s="432">
        <f>SUM('SITE 1:SITE 15'!O35)</f>
        <v>0</v>
      </c>
      <c r="O35" s="7"/>
      <c r="P35" s="352"/>
      <c r="U35" s="352"/>
      <c r="V35" s="352"/>
    </row>
    <row r="36" spans="1:22" ht="15" customHeight="1" x14ac:dyDescent="0.25">
      <c r="A36" s="1553"/>
      <c r="B36" s="28" t="s">
        <v>55</v>
      </c>
      <c r="C36" s="21"/>
      <c r="D36" s="22"/>
      <c r="E36" s="438">
        <f t="shared" si="0"/>
        <v>0</v>
      </c>
      <c r="F36" s="464"/>
      <c r="H36" s="348">
        <v>622</v>
      </c>
      <c r="I36" s="349" t="s">
        <v>56</v>
      </c>
      <c r="J36" s="350"/>
      <c r="K36" s="350"/>
      <c r="L36" s="351"/>
      <c r="M36" s="437"/>
      <c r="N36" s="432">
        <f>SUM('SITE 1:SITE 15'!O36)</f>
        <v>0</v>
      </c>
      <c r="O36" s="2"/>
      <c r="P36" s="352"/>
      <c r="U36" s="43"/>
      <c r="V36" s="43"/>
    </row>
    <row r="37" spans="1:22" ht="15" customHeight="1" x14ac:dyDescent="0.25">
      <c r="A37" s="1553"/>
      <c r="B37" s="28" t="s">
        <v>57</v>
      </c>
      <c r="C37" s="21"/>
      <c r="D37" s="22"/>
      <c r="E37" s="438">
        <f t="shared" si="0"/>
        <v>0</v>
      </c>
      <c r="F37" s="464"/>
      <c r="H37" s="348" t="s">
        <v>58</v>
      </c>
      <c r="I37" s="349" t="s">
        <v>59</v>
      </c>
      <c r="J37" s="350"/>
      <c r="K37" s="350"/>
      <c r="L37" s="351"/>
      <c r="M37" s="437"/>
      <c r="N37" s="432">
        <f>SUM('SITE 1:SITE 15'!O37)</f>
        <v>0</v>
      </c>
      <c r="O37" s="2"/>
      <c r="P37" s="352"/>
      <c r="U37" s="43"/>
      <c r="V37" s="43"/>
    </row>
    <row r="38" spans="1:22" ht="15" customHeight="1" x14ac:dyDescent="0.25">
      <c r="A38" s="1553"/>
      <c r="B38" s="28" t="s">
        <v>60</v>
      </c>
      <c r="C38" s="21"/>
      <c r="D38" s="22"/>
      <c r="E38" s="438">
        <f t="shared" si="0"/>
        <v>0</v>
      </c>
      <c r="F38" s="464"/>
      <c r="H38" s="348">
        <v>623</v>
      </c>
      <c r="I38" s="349" t="s">
        <v>61</v>
      </c>
      <c r="J38" s="350"/>
      <c r="K38" s="350"/>
      <c r="L38" s="351"/>
      <c r="M38" s="437"/>
      <c r="N38" s="432">
        <f>SUM('SITE 1:SITE 15'!O38)</f>
        <v>0</v>
      </c>
      <c r="O38" s="2"/>
      <c r="P38" s="325"/>
      <c r="U38" s="325"/>
      <c r="V38" s="325"/>
    </row>
    <row r="39" spans="1:22" ht="15" customHeight="1" x14ac:dyDescent="0.25">
      <c r="A39" s="1553"/>
      <c r="B39" s="28" t="s">
        <v>62</v>
      </c>
      <c r="C39" s="21"/>
      <c r="D39" s="22"/>
      <c r="E39" s="438">
        <f t="shared" si="0"/>
        <v>0</v>
      </c>
      <c r="F39" s="464"/>
      <c r="H39" s="348">
        <v>624</v>
      </c>
      <c r="I39" s="349" t="s">
        <v>63</v>
      </c>
      <c r="J39" s="350"/>
      <c r="K39" s="350"/>
      <c r="L39" s="351"/>
      <c r="M39" s="437"/>
      <c r="N39" s="432">
        <f>SUM('SITE 1:SITE 15'!O39)</f>
        <v>0</v>
      </c>
      <c r="O39" s="2"/>
      <c r="P39" s="325"/>
      <c r="U39" s="325"/>
      <c r="V39" s="325"/>
    </row>
    <row r="40" spans="1:22" ht="15" customHeight="1" x14ac:dyDescent="0.25">
      <c r="A40" s="1553"/>
      <c r="B40" s="28" t="s">
        <v>64</v>
      </c>
      <c r="C40" s="21"/>
      <c r="D40" s="22"/>
      <c r="E40" s="438">
        <f t="shared" si="0"/>
        <v>0</v>
      </c>
      <c r="F40" s="464"/>
      <c r="H40" s="348" t="s">
        <v>65</v>
      </c>
      <c r="I40" s="349" t="s">
        <v>66</v>
      </c>
      <c r="J40" s="350"/>
      <c r="K40" s="350"/>
      <c r="L40" s="351"/>
      <c r="M40" s="437"/>
      <c r="N40" s="432">
        <f>SUM('SITE 1:SITE 15'!O40)</f>
        <v>0</v>
      </c>
      <c r="O40" s="2"/>
      <c r="P40" s="325"/>
      <c r="U40" s="325"/>
      <c r="V40" s="325"/>
    </row>
    <row r="41" spans="1:22" ht="15" customHeight="1" x14ac:dyDescent="0.25">
      <c r="A41" s="1553"/>
      <c r="B41" s="28" t="s">
        <v>67</v>
      </c>
      <c r="C41" s="21"/>
      <c r="D41" s="22"/>
      <c r="E41" s="438">
        <f t="shared" si="0"/>
        <v>0</v>
      </c>
      <c r="F41" s="464"/>
      <c r="H41" s="348" t="s">
        <v>68</v>
      </c>
      <c r="I41" s="349" t="s">
        <v>69</v>
      </c>
      <c r="J41" s="350"/>
      <c r="K41" s="350"/>
      <c r="L41" s="351"/>
      <c r="M41" s="437"/>
      <c r="N41" s="432">
        <f>SUM('SITE 1:SITE 15'!O41)</f>
        <v>0</v>
      </c>
      <c r="O41" s="2"/>
      <c r="P41" s="325"/>
      <c r="U41" s="325"/>
      <c r="V41" s="325"/>
    </row>
    <row r="42" spans="1:22" ht="15" customHeight="1" x14ac:dyDescent="0.25">
      <c r="A42" s="1553"/>
      <c r="B42" s="28" t="s">
        <v>70</v>
      </c>
      <c r="C42" s="21"/>
      <c r="D42" s="22"/>
      <c r="E42" s="438">
        <f t="shared" si="0"/>
        <v>0</v>
      </c>
      <c r="F42" s="464"/>
      <c r="H42" s="348">
        <v>626</v>
      </c>
      <c r="I42" s="349" t="s">
        <v>71</v>
      </c>
      <c r="J42" s="350"/>
      <c r="K42" s="350"/>
      <c r="L42" s="351"/>
      <c r="M42" s="437"/>
      <c r="N42" s="432">
        <f>SUM('SITE 1:SITE 15'!O42)</f>
        <v>0</v>
      </c>
      <c r="O42" s="2"/>
      <c r="P42" s="325"/>
      <c r="U42" s="325"/>
      <c r="V42" s="325"/>
    </row>
    <row r="43" spans="1:22" ht="15" customHeight="1" x14ac:dyDescent="0.25">
      <c r="A43" s="1553"/>
      <c r="B43" s="28" t="s">
        <v>72</v>
      </c>
      <c r="C43" s="21"/>
      <c r="D43" s="22"/>
      <c r="E43" s="438">
        <f t="shared" si="0"/>
        <v>0</v>
      </c>
      <c r="F43" s="464"/>
      <c r="H43" s="348" t="s">
        <v>73</v>
      </c>
      <c r="I43" s="349" t="s">
        <v>74</v>
      </c>
      <c r="J43" s="350"/>
      <c r="K43" s="350"/>
      <c r="L43" s="351"/>
      <c r="M43" s="437"/>
      <c r="N43" s="432">
        <f>SUM('SITE 1:SITE 15'!O43)</f>
        <v>0</v>
      </c>
      <c r="O43" s="2"/>
      <c r="P43" s="325"/>
      <c r="U43" s="325"/>
      <c r="V43" s="325"/>
    </row>
    <row r="44" spans="1:22" ht="15" customHeight="1" x14ac:dyDescent="0.25">
      <c r="A44" s="1553"/>
      <c r="B44" s="28" t="s">
        <v>75</v>
      </c>
      <c r="C44" s="21"/>
      <c r="D44" s="22"/>
      <c r="E44" s="438">
        <f t="shared" si="0"/>
        <v>0</v>
      </c>
      <c r="F44" s="466"/>
      <c r="H44" s="348" t="s">
        <v>76</v>
      </c>
      <c r="I44" s="349" t="s">
        <v>77</v>
      </c>
      <c r="J44" s="350"/>
      <c r="K44" s="350"/>
      <c r="L44" s="351"/>
      <c r="M44" s="437"/>
      <c r="N44" s="432">
        <f>SUM('SITE 1:SITE 15'!O44)</f>
        <v>0</v>
      </c>
      <c r="O44" s="2"/>
      <c r="P44" s="325"/>
      <c r="U44" s="325"/>
      <c r="V44" s="325"/>
    </row>
    <row r="45" spans="1:22" ht="15" customHeight="1" x14ac:dyDescent="0.25">
      <c r="A45" s="1553"/>
      <c r="B45" s="28" t="s">
        <v>78</v>
      </c>
      <c r="C45" s="21"/>
      <c r="D45" s="22"/>
      <c r="E45" s="438">
        <f t="shared" si="0"/>
        <v>0</v>
      </c>
      <c r="F45" s="464"/>
      <c r="H45" s="374" t="s">
        <v>79</v>
      </c>
      <c r="I45" s="356" t="s">
        <v>80</v>
      </c>
      <c r="J45" s="357"/>
      <c r="K45" s="357"/>
      <c r="L45" s="358"/>
      <c r="M45" s="450"/>
      <c r="N45" s="432">
        <f>SUM('SITE 1:SITE 15'!O45)</f>
        <v>0</v>
      </c>
      <c r="O45" s="3"/>
      <c r="P45" s="325"/>
      <c r="U45" s="325"/>
      <c r="V45" s="325"/>
    </row>
    <row r="46" spans="1:22" ht="14.4" thickBot="1" x14ac:dyDescent="0.3">
      <c r="A46" s="1553"/>
      <c r="B46" s="27" t="s">
        <v>81</v>
      </c>
      <c r="C46" s="21"/>
      <c r="D46" s="22"/>
      <c r="E46" s="438">
        <f t="shared" si="0"/>
        <v>0</v>
      </c>
      <c r="F46" s="464"/>
      <c r="H46" s="359">
        <v>62</v>
      </c>
      <c r="I46" s="378" t="s">
        <v>82</v>
      </c>
      <c r="J46" s="361"/>
      <c r="K46" s="361"/>
      <c r="L46" s="362"/>
      <c r="M46" s="451"/>
      <c r="N46" s="452">
        <f>SUM('SITE 1:SITE 15'!O46)</f>
        <v>0</v>
      </c>
      <c r="O46" s="453">
        <f>SUM(O35:O45)</f>
        <v>0</v>
      </c>
      <c r="P46" s="325"/>
      <c r="U46" s="325"/>
      <c r="V46" s="325"/>
    </row>
    <row r="47" spans="1:22" ht="14.1" customHeight="1" thickBot="1" x14ac:dyDescent="0.3">
      <c r="A47" s="1553"/>
      <c r="B47" s="467" t="s">
        <v>83</v>
      </c>
      <c r="C47" s="468">
        <f>SUM(C32:C46)</f>
        <v>0</v>
      </c>
      <c r="D47" s="469" t="e">
        <f>E47/C47</f>
        <v>#DIV/0!</v>
      </c>
      <c r="E47" s="470">
        <f>SUM(E32:E46)</f>
        <v>0</v>
      </c>
      <c r="F47" s="464"/>
      <c r="H47" s="334"/>
      <c r="I47" s="369"/>
      <c r="J47" s="341"/>
      <c r="K47" s="341"/>
      <c r="L47" s="325"/>
      <c r="M47" s="325"/>
      <c r="N47" s="335"/>
      <c r="O47" s="471"/>
    </row>
    <row r="48" spans="1:22" ht="14.1" customHeight="1" thickBot="1" x14ac:dyDescent="0.3">
      <c r="A48" s="1553"/>
      <c r="B48" s="70"/>
      <c r="C48" s="67"/>
      <c r="D48" s="68"/>
      <c r="E48" s="69"/>
      <c r="H48" s="383">
        <v>63</v>
      </c>
      <c r="I48" s="378" t="s">
        <v>84</v>
      </c>
      <c r="J48" s="361"/>
      <c r="K48" s="361"/>
      <c r="L48" s="362"/>
      <c r="M48" s="451"/>
      <c r="N48" s="452">
        <f>SUM('SITE 1:SITE 15'!O48)</f>
        <v>0</v>
      </c>
      <c r="O48" s="7"/>
    </row>
    <row r="49" spans="1:15" ht="14.1" customHeight="1" thickBot="1" x14ac:dyDescent="0.3">
      <c r="A49" s="1553"/>
      <c r="B49" s="472" t="s">
        <v>85</v>
      </c>
      <c r="C49" s="473"/>
      <c r="D49" s="474"/>
      <c r="E49" s="475"/>
      <c r="H49" s="364"/>
      <c r="I49" s="352"/>
      <c r="J49" s="341"/>
      <c r="K49" s="341"/>
      <c r="L49" s="325"/>
      <c r="M49" s="325"/>
      <c r="N49" s="365"/>
      <c r="O49" s="454"/>
    </row>
    <row r="50" spans="1:15" ht="14.1" customHeight="1" x14ac:dyDescent="0.25">
      <c r="A50" s="1553"/>
      <c r="B50" s="29" t="s">
        <v>86</v>
      </c>
      <c r="C50" s="21"/>
      <c r="D50" s="22"/>
      <c r="E50" s="438">
        <f>C50*D50</f>
        <v>0</v>
      </c>
      <c r="H50" s="370">
        <v>64111</v>
      </c>
      <c r="I50" s="381" t="s">
        <v>87</v>
      </c>
      <c r="J50" s="346"/>
      <c r="K50" s="346"/>
      <c r="L50" s="347"/>
      <c r="M50" s="431"/>
      <c r="N50" s="432">
        <f>SUM('SITE 1:SITE 15'!O50)</f>
        <v>0</v>
      </c>
      <c r="O50" s="7"/>
    </row>
    <row r="51" spans="1:15" ht="14.1" customHeight="1" x14ac:dyDescent="0.25">
      <c r="A51" s="1553"/>
      <c r="B51" s="27" t="s">
        <v>88</v>
      </c>
      <c r="C51" s="23"/>
      <c r="D51" s="24"/>
      <c r="E51" s="438">
        <f>C51*D51</f>
        <v>0</v>
      </c>
      <c r="H51" s="348">
        <v>64115</v>
      </c>
      <c r="I51" s="349" t="s">
        <v>89</v>
      </c>
      <c r="J51" s="350"/>
      <c r="K51" s="350"/>
      <c r="L51" s="351"/>
      <c r="M51" s="437"/>
      <c r="N51" s="432">
        <f>SUM('SITE 1:SITE 15'!O51)</f>
        <v>0</v>
      </c>
      <c r="O51" s="2"/>
    </row>
    <row r="52" spans="1:15" ht="14.1" customHeight="1" thickBot="1" x14ac:dyDescent="0.3">
      <c r="A52" s="1553"/>
      <c r="B52" s="27" t="s">
        <v>90</v>
      </c>
      <c r="C52" s="25"/>
      <c r="D52" s="26"/>
      <c r="E52" s="438">
        <f>C52*D52</f>
        <v>0</v>
      </c>
      <c r="H52" s="348">
        <v>645</v>
      </c>
      <c r="I52" s="349" t="s">
        <v>91</v>
      </c>
      <c r="J52" s="350"/>
      <c r="K52" s="350"/>
      <c r="L52" s="351"/>
      <c r="M52" s="437"/>
      <c r="N52" s="432">
        <f>SUM('SITE 1:SITE 15'!O52)</f>
        <v>0</v>
      </c>
      <c r="O52" s="2"/>
    </row>
    <row r="53" spans="1:15" ht="14.1" customHeight="1" thickBot="1" x14ac:dyDescent="0.3">
      <c r="A53" s="1553"/>
      <c r="B53" s="467" t="s">
        <v>92</v>
      </c>
      <c r="C53" s="468">
        <f>SUM(C50:C52)</f>
        <v>0</v>
      </c>
      <c r="D53" s="469" t="e">
        <f>E53/C53</f>
        <v>#DIV/0!</v>
      </c>
      <c r="E53" s="470">
        <f>SUM(E50:E52)</f>
        <v>0</v>
      </c>
      <c r="H53" s="374">
        <v>647</v>
      </c>
      <c r="I53" s="356" t="s">
        <v>93</v>
      </c>
      <c r="J53" s="357"/>
      <c r="K53" s="357"/>
      <c r="L53" s="358"/>
      <c r="M53" s="450"/>
      <c r="N53" s="432">
        <f>SUM('SITE 1:SITE 15'!O53)</f>
        <v>0</v>
      </c>
      <c r="O53" s="3"/>
    </row>
    <row r="54" spans="1:15" ht="14.1" customHeight="1" thickBot="1" x14ac:dyDescent="0.3">
      <c r="A54" s="1553"/>
      <c r="B54" s="70"/>
      <c r="C54" s="67"/>
      <c r="D54" s="68"/>
      <c r="E54" s="69"/>
      <c r="H54" s="359">
        <v>64</v>
      </c>
      <c r="I54" s="378" t="s">
        <v>94</v>
      </c>
      <c r="J54" s="361"/>
      <c r="K54" s="361"/>
      <c r="L54" s="362"/>
      <c r="M54" s="451"/>
      <c r="N54" s="452">
        <f>SUM('SITE 1:SITE 15'!O54)</f>
        <v>0</v>
      </c>
      <c r="O54" s="476">
        <f>E64+O53</f>
        <v>0</v>
      </c>
    </row>
    <row r="55" spans="1:15" ht="14.1" customHeight="1" thickBot="1" x14ac:dyDescent="0.3">
      <c r="A55" s="1553"/>
      <c r="B55" s="472" t="s">
        <v>95</v>
      </c>
      <c r="C55" s="473"/>
      <c r="D55" s="474"/>
      <c r="E55" s="475"/>
      <c r="H55" s="364"/>
      <c r="I55" s="352"/>
      <c r="J55" s="341"/>
      <c r="K55" s="341"/>
      <c r="L55" s="325"/>
      <c r="M55" s="325"/>
      <c r="N55" s="365"/>
      <c r="O55" s="454"/>
    </row>
    <row r="56" spans="1:15" ht="14.1" customHeight="1" x14ac:dyDescent="0.25">
      <c r="A56" s="1553"/>
      <c r="B56" s="29" t="s">
        <v>96</v>
      </c>
      <c r="C56" s="21"/>
      <c r="D56" s="22"/>
      <c r="E56" s="438">
        <f>C56*D56</f>
        <v>0</v>
      </c>
      <c r="H56" s="348">
        <v>654</v>
      </c>
      <c r="I56" s="381" t="s">
        <v>97</v>
      </c>
      <c r="J56" s="346"/>
      <c r="K56" s="346"/>
      <c r="L56" s="347"/>
      <c r="M56" s="431"/>
      <c r="N56" s="432">
        <f>SUM('SITE 1:SITE 15'!O56)</f>
        <v>0</v>
      </c>
      <c r="O56" s="2"/>
    </row>
    <row r="57" spans="1:15" ht="14.1" customHeight="1" x14ac:dyDescent="0.25">
      <c r="A57" s="1553"/>
      <c r="B57" s="27" t="s">
        <v>98</v>
      </c>
      <c r="C57" s="23"/>
      <c r="D57" s="24"/>
      <c r="E57" s="438">
        <f>C57*D57</f>
        <v>0</v>
      </c>
      <c r="H57" s="348">
        <v>655</v>
      </c>
      <c r="I57" s="384" t="s">
        <v>99</v>
      </c>
      <c r="J57" s="350"/>
      <c r="K57" s="350"/>
      <c r="L57" s="351"/>
      <c r="M57" s="437"/>
      <c r="N57" s="432">
        <f>SUM('SITE 1:SITE 15'!O57)</f>
        <v>0</v>
      </c>
      <c r="O57" s="2"/>
    </row>
    <row r="58" spans="1:15" ht="14.1" customHeight="1" x14ac:dyDescent="0.25">
      <c r="A58" s="1553"/>
      <c r="B58" s="27" t="s">
        <v>100</v>
      </c>
      <c r="C58" s="23"/>
      <c r="D58" s="24"/>
      <c r="E58" s="438">
        <f>C58*D58</f>
        <v>0</v>
      </c>
      <c r="H58" s="370">
        <v>658</v>
      </c>
      <c r="I58" s="385" t="s">
        <v>101</v>
      </c>
      <c r="J58" s="357"/>
      <c r="K58" s="357"/>
      <c r="L58" s="386"/>
      <c r="M58" s="477"/>
      <c r="N58" s="432">
        <f>SUM('SITE 1:SITE 15'!O58)</f>
        <v>0</v>
      </c>
      <c r="O58" s="3"/>
    </row>
    <row r="59" spans="1:15" ht="14.1" customHeight="1" x14ac:dyDescent="0.25">
      <c r="A59" s="1553"/>
      <c r="B59" s="27" t="s">
        <v>102</v>
      </c>
      <c r="C59" s="23"/>
      <c r="D59" s="24"/>
      <c r="E59" s="438">
        <f>C59*D59</f>
        <v>0</v>
      </c>
      <c r="H59" s="359">
        <v>65</v>
      </c>
      <c r="I59" s="378" t="s">
        <v>103</v>
      </c>
      <c r="J59" s="361"/>
      <c r="K59" s="361"/>
      <c r="L59" s="387"/>
      <c r="M59" s="478"/>
      <c r="N59" s="452">
        <f>SUM('SITE 1:SITE 15'!O59)</f>
        <v>0</v>
      </c>
      <c r="O59" s="453">
        <f>SUM(O56:O58)</f>
        <v>0</v>
      </c>
    </row>
    <row r="60" spans="1:15" ht="14.1" customHeight="1" thickBot="1" x14ac:dyDescent="0.3">
      <c r="A60" s="1553"/>
      <c r="B60" s="27" t="s">
        <v>104</v>
      </c>
      <c r="C60" s="25"/>
      <c r="D60" s="26"/>
      <c r="E60" s="438">
        <f>C60*D60</f>
        <v>0</v>
      </c>
      <c r="H60" s="334"/>
      <c r="I60" s="369"/>
      <c r="J60" s="341"/>
      <c r="K60" s="341"/>
      <c r="L60" s="352"/>
      <c r="M60" s="352"/>
      <c r="N60" s="335"/>
      <c r="O60" s="471"/>
    </row>
    <row r="61" spans="1:15" ht="14.1" customHeight="1" thickBot="1" x14ac:dyDescent="0.3">
      <c r="A61" s="1553"/>
      <c r="B61" s="467" t="s">
        <v>105</v>
      </c>
      <c r="C61" s="468">
        <f>SUM(C56:C60)</f>
        <v>0</v>
      </c>
      <c r="D61" s="469" t="e">
        <f>E61/C61</f>
        <v>#DIV/0!</v>
      </c>
      <c r="E61" s="470">
        <f>SUM(E56:E60)</f>
        <v>0</v>
      </c>
      <c r="H61" s="383">
        <v>66</v>
      </c>
      <c r="I61" s="378" t="s">
        <v>106</v>
      </c>
      <c r="J61" s="361"/>
      <c r="K61" s="361"/>
      <c r="L61" s="361"/>
      <c r="M61" s="479"/>
      <c r="N61" s="452">
        <f>SUM('SITE 1:SITE 15'!O61)</f>
        <v>0</v>
      </c>
      <c r="O61" s="7"/>
    </row>
    <row r="62" spans="1:15" ht="14.1" customHeight="1" x14ac:dyDescent="0.25">
      <c r="A62" s="1553"/>
      <c r="B62" s="70"/>
      <c r="C62" s="480"/>
      <c r="D62" s="68"/>
      <c r="E62" s="69"/>
      <c r="H62" s="334"/>
      <c r="I62" s="369"/>
      <c r="J62" s="325"/>
      <c r="K62" s="325"/>
      <c r="L62" s="352"/>
      <c r="M62" s="352"/>
      <c r="N62" s="335"/>
      <c r="O62" s="471"/>
    </row>
    <row r="63" spans="1:15" ht="14.1" customHeight="1" thickBot="1" x14ac:dyDescent="0.3">
      <c r="A63" s="1553"/>
      <c r="B63" s="70"/>
      <c r="C63" s="480"/>
      <c r="D63" s="68"/>
      <c r="E63" s="69"/>
      <c r="H63" s="383">
        <v>67</v>
      </c>
      <c r="I63" s="378" t="s">
        <v>107</v>
      </c>
      <c r="J63" s="361"/>
      <c r="K63" s="361"/>
      <c r="L63" s="361"/>
      <c r="M63" s="479"/>
      <c r="N63" s="452">
        <f>SUM('SITE 1:SITE 15'!O63)</f>
        <v>0</v>
      </c>
      <c r="O63" s="7"/>
    </row>
    <row r="64" spans="1:15" ht="14.1" customHeight="1" x14ac:dyDescent="0.25">
      <c r="A64" s="1553"/>
      <c r="B64" s="2395" t="s">
        <v>108</v>
      </c>
      <c r="C64" s="2408"/>
      <c r="D64" s="2409"/>
      <c r="E64" s="2416">
        <f>E61+E53+E47+E23+E29</f>
        <v>0</v>
      </c>
      <c r="H64" s="364"/>
      <c r="I64" s="352"/>
      <c r="J64" s="341"/>
      <c r="K64" s="341"/>
      <c r="L64" s="352"/>
      <c r="M64" s="352"/>
      <c r="N64" s="365"/>
      <c r="O64" s="454"/>
    </row>
    <row r="65" spans="1:15" ht="14.1" customHeight="1" x14ac:dyDescent="0.25">
      <c r="A65" s="1553"/>
      <c r="B65" s="2410"/>
      <c r="C65" s="2411"/>
      <c r="D65" s="2412"/>
      <c r="E65" s="2417"/>
      <c r="H65" s="370" t="s">
        <v>109</v>
      </c>
      <c r="I65" s="381" t="s">
        <v>110</v>
      </c>
      <c r="J65" s="346"/>
      <c r="K65" s="346"/>
      <c r="L65" s="388"/>
      <c r="M65" s="481"/>
      <c r="N65" s="432">
        <f>SUM('SITE 1:SITE 15'!O65)</f>
        <v>0</v>
      </c>
      <c r="O65" s="7"/>
    </row>
    <row r="66" spans="1:15" ht="14.1" customHeight="1" x14ac:dyDescent="0.25">
      <c r="A66" s="1553"/>
      <c r="B66" s="2410"/>
      <c r="C66" s="2411"/>
      <c r="D66" s="2412"/>
      <c r="E66" s="2417"/>
      <c r="H66" s="348" t="s">
        <v>111</v>
      </c>
      <c r="I66" s="349" t="s">
        <v>112</v>
      </c>
      <c r="J66" s="350"/>
      <c r="K66" s="350"/>
      <c r="L66" s="351"/>
      <c r="M66" s="437"/>
      <c r="N66" s="432">
        <f>SUM('SITE 1:SITE 15'!O66)</f>
        <v>0</v>
      </c>
      <c r="O66" s="2"/>
    </row>
    <row r="67" spans="1:15" ht="14.1" customHeight="1" thickBot="1" x14ac:dyDescent="0.3">
      <c r="A67" s="1553"/>
      <c r="B67" s="2413"/>
      <c r="C67" s="2414"/>
      <c r="D67" s="2415"/>
      <c r="E67" s="2418"/>
      <c r="H67" s="374">
        <v>6815</v>
      </c>
      <c r="I67" s="356" t="s">
        <v>113</v>
      </c>
      <c r="J67" s="357"/>
      <c r="K67" s="357"/>
      <c r="L67" s="358"/>
      <c r="M67" s="450"/>
      <c r="N67" s="432">
        <f>SUM('SITE 1:SITE 15'!O67)</f>
        <v>0</v>
      </c>
      <c r="O67" s="3"/>
    </row>
    <row r="68" spans="1:15" ht="14.1" customHeight="1" thickBot="1" x14ac:dyDescent="0.3">
      <c r="A68" s="1553"/>
      <c r="B68" s="482"/>
      <c r="C68" s="483"/>
      <c r="D68" s="483"/>
      <c r="E68" s="484"/>
      <c r="H68" s="359">
        <v>68</v>
      </c>
      <c r="I68" s="378" t="s">
        <v>114</v>
      </c>
      <c r="J68" s="361"/>
      <c r="K68" s="361"/>
      <c r="L68" s="389"/>
      <c r="M68" s="485"/>
      <c r="N68" s="452">
        <f>SUM('SITE 1:SITE 15'!O68)</f>
        <v>0</v>
      </c>
      <c r="O68" s="453">
        <f>SUM(O65:O67)</f>
        <v>0</v>
      </c>
    </row>
    <row r="69" spans="1:15" ht="14.1" customHeight="1" thickTop="1" x14ac:dyDescent="0.25">
      <c r="A69" s="1553"/>
      <c r="B69" s="486"/>
      <c r="C69" s="487"/>
      <c r="D69" s="488"/>
      <c r="E69" s="489"/>
      <c r="H69" s="364"/>
      <c r="I69" s="352"/>
      <c r="J69" s="341"/>
      <c r="K69" s="341"/>
      <c r="L69" s="352"/>
      <c r="M69" s="352"/>
      <c r="N69" s="365"/>
      <c r="O69" s="454"/>
    </row>
    <row r="70" spans="1:15" ht="14.1" customHeight="1" x14ac:dyDescent="0.25">
      <c r="A70" s="1553"/>
      <c r="B70" s="490"/>
      <c r="C70" s="490"/>
      <c r="D70" s="490"/>
      <c r="E70" s="491"/>
      <c r="H70" s="390">
        <v>86</v>
      </c>
      <c r="I70" s="378" t="s">
        <v>115</v>
      </c>
      <c r="J70" s="361"/>
      <c r="K70" s="361"/>
      <c r="L70" s="361"/>
      <c r="M70" s="479"/>
      <c r="N70" s="452">
        <f>SUM('SITE 1:SITE 15'!O70)</f>
        <v>0</v>
      </c>
      <c r="O70" s="11"/>
    </row>
    <row r="71" spans="1:15" ht="15.75" customHeight="1" thickBot="1" x14ac:dyDescent="0.3">
      <c r="A71" s="1553"/>
      <c r="B71" s="490"/>
      <c r="C71" s="490"/>
      <c r="D71" s="490"/>
      <c r="E71" s="491"/>
      <c r="H71" s="391"/>
      <c r="I71" s="45"/>
      <c r="J71" s="45"/>
      <c r="K71" s="45"/>
      <c r="L71" s="352"/>
      <c r="M71" s="352"/>
      <c r="N71" s="43"/>
      <c r="O71" s="380"/>
    </row>
    <row r="72" spans="1:15" ht="17.100000000000001" customHeight="1" x14ac:dyDescent="0.25">
      <c r="A72" s="1553"/>
      <c r="B72" s="490"/>
      <c r="C72" s="490"/>
      <c r="D72" s="490"/>
      <c r="E72" s="491"/>
      <c r="H72" s="392" t="s">
        <v>116</v>
      </c>
      <c r="I72" s="393"/>
      <c r="J72" s="394"/>
      <c r="K72" s="394"/>
      <c r="L72" s="393"/>
      <c r="M72" s="393"/>
      <c r="N72" s="492">
        <f>SUM('SITE 1:SITE 15'!O72)</f>
        <v>0</v>
      </c>
      <c r="O72" s="493">
        <f>SUM(O70+O68+O63+O61+O59+O54+O48+O46+O33+O26)</f>
        <v>0</v>
      </c>
    </row>
    <row r="73" spans="1:15" ht="17.100000000000001" customHeight="1" x14ac:dyDescent="0.25">
      <c r="A73" s="1553"/>
      <c r="B73" s="494"/>
      <c r="C73" s="495"/>
      <c r="D73" s="488"/>
      <c r="E73" s="489"/>
      <c r="H73" s="364" t="s">
        <v>117</v>
      </c>
      <c r="I73" s="365"/>
      <c r="J73" s="367"/>
      <c r="K73" s="367"/>
      <c r="L73" s="365"/>
      <c r="M73" s="365"/>
      <c r="N73" s="496">
        <f>SUM('SITE 1:SITE 15'!O73)</f>
        <v>0</v>
      </c>
      <c r="O73" s="497">
        <f>IF(O72&lt;O115,O115-O72,0)</f>
        <v>0</v>
      </c>
    </row>
    <row r="74" spans="1:15" ht="17.100000000000001" customHeight="1" thickBot="1" x14ac:dyDescent="0.3">
      <c r="A74" s="1553"/>
      <c r="F74" s="498"/>
      <c r="H74" s="398" t="s">
        <v>118</v>
      </c>
      <c r="I74" s="399"/>
      <c r="J74" s="400"/>
      <c r="K74" s="400"/>
      <c r="L74" s="401"/>
      <c r="M74" s="401"/>
      <c r="N74" s="499">
        <f>SUM('SITE 1:SITE 15'!O74)</f>
        <v>0</v>
      </c>
      <c r="O74" s="500">
        <f>SUM(O72+O73)</f>
        <v>0</v>
      </c>
    </row>
    <row r="75" spans="1:15" ht="14.4" thickBot="1" x14ac:dyDescent="0.3">
      <c r="A75" s="1553"/>
      <c r="E75" s="498"/>
      <c r="F75" s="498"/>
    </row>
    <row r="76" spans="1:15" ht="15" customHeight="1" x14ac:dyDescent="0.25">
      <c r="A76" s="1553"/>
      <c r="B76" s="2342" t="s">
        <v>170</v>
      </c>
      <c r="C76" s="2343"/>
      <c r="D76" s="2343"/>
      <c r="E76" s="2343"/>
      <c r="F76" s="2344"/>
      <c r="H76" s="404" t="s">
        <v>119</v>
      </c>
      <c r="I76" s="405"/>
      <c r="J76" s="406"/>
      <c r="K76" s="406"/>
      <c r="L76" s="405"/>
      <c r="M76" s="405"/>
      <c r="N76" s="331"/>
      <c r="O76" s="333"/>
    </row>
    <row r="77" spans="1:15" ht="28.2" thickBot="1" x14ac:dyDescent="0.3">
      <c r="A77" s="1553"/>
      <c r="B77" s="2363"/>
      <c r="C77" s="2364"/>
      <c r="D77" s="2364"/>
      <c r="E77" s="2364"/>
      <c r="F77" s="2365"/>
      <c r="H77" s="334"/>
      <c r="I77" s="335"/>
      <c r="J77" s="336"/>
      <c r="K77" s="336"/>
      <c r="L77" s="335"/>
      <c r="M77" s="337"/>
      <c r="N77" s="429" t="str">
        <f>N16</f>
        <v>Global PAM 3/5 ans</v>
      </c>
      <c r="O77" s="501" t="s">
        <v>19</v>
      </c>
    </row>
    <row r="78" spans="1:15" ht="15" customHeight="1" x14ac:dyDescent="0.25">
      <c r="A78" s="1553"/>
      <c r="B78" s="2366" t="s">
        <v>179</v>
      </c>
      <c r="C78" s="503"/>
      <c r="D78" s="503"/>
      <c r="E78" s="503"/>
      <c r="F78" s="504"/>
      <c r="H78" s="409"/>
      <c r="I78" s="410"/>
      <c r="J78" s="336"/>
      <c r="K78" s="336"/>
      <c r="L78" s="411"/>
      <c r="M78" s="505"/>
      <c r="N78" s="45"/>
      <c r="O78" s="412"/>
    </row>
    <row r="79" spans="1:15" ht="14.25" customHeight="1" x14ac:dyDescent="0.25">
      <c r="A79" s="1553"/>
      <c r="B79" s="2367"/>
      <c r="C79" s="507"/>
      <c r="D79" s="507"/>
      <c r="E79" s="507"/>
      <c r="F79" s="508"/>
      <c r="H79" s="413">
        <v>70623</v>
      </c>
      <c r="I79" s="381" t="s">
        <v>1022</v>
      </c>
      <c r="J79" s="346"/>
      <c r="K79" s="346"/>
      <c r="L79" s="347"/>
      <c r="M79" s="431"/>
      <c r="N79" s="432">
        <f>SUM('SITE 1:SITE 15'!O79)</f>
        <v>0</v>
      </c>
      <c r="O79" s="509">
        <f>J10+J11</f>
        <v>0</v>
      </c>
    </row>
    <row r="80" spans="1:15" ht="16.5" customHeight="1" x14ac:dyDescent="0.25">
      <c r="A80" s="1553"/>
      <c r="B80" s="2336" t="s">
        <v>381</v>
      </c>
      <c r="C80" s="2337"/>
      <c r="D80" s="2337"/>
      <c r="E80" s="2337"/>
      <c r="F80" s="2338"/>
      <c r="H80" s="413">
        <v>70624</v>
      </c>
      <c r="I80" s="349" t="s">
        <v>1019</v>
      </c>
      <c r="J80" s="350"/>
      <c r="K80" s="350"/>
      <c r="L80" s="351"/>
      <c r="M80" s="437"/>
      <c r="N80" s="432">
        <f>SUM('SITE 1:SITE 15'!O80)</f>
        <v>0</v>
      </c>
      <c r="O80" s="9"/>
    </row>
    <row r="81" spans="1:15" ht="14.25" customHeight="1" x14ac:dyDescent="0.25">
      <c r="A81" s="1553"/>
      <c r="B81" s="2336"/>
      <c r="C81" s="2337"/>
      <c r="D81" s="2337"/>
      <c r="E81" s="2337"/>
      <c r="F81" s="2338"/>
      <c r="H81" s="413">
        <v>70625</v>
      </c>
      <c r="I81" s="349" t="s">
        <v>1020</v>
      </c>
      <c r="J81" s="350"/>
      <c r="K81" s="350"/>
      <c r="L81" s="351"/>
      <c r="M81" s="437"/>
      <c r="N81" s="432">
        <f>SUM('SITE 1:SITE 15'!O81)</f>
        <v>0</v>
      </c>
      <c r="O81" s="9"/>
    </row>
    <row r="82" spans="1:15" s="1940" customFormat="1" ht="14.25" customHeight="1" x14ac:dyDescent="0.25">
      <c r="A82" s="1553"/>
      <c r="B82" s="1937"/>
      <c r="C82" s="1938"/>
      <c r="D82" s="1938"/>
      <c r="E82" s="1938"/>
      <c r="F82" s="1939"/>
      <c r="H82" s="413">
        <v>70626</v>
      </c>
      <c r="I82" s="349" t="s">
        <v>1021</v>
      </c>
      <c r="J82" s="350"/>
      <c r="K82" s="350"/>
      <c r="L82" s="351"/>
      <c r="M82" s="437"/>
      <c r="N82" s="432">
        <f>SUM('SITE 1:SITE 15'!O82)</f>
        <v>0</v>
      </c>
      <c r="O82" s="2"/>
    </row>
    <row r="83" spans="1:15" ht="14.25" customHeight="1" x14ac:dyDescent="0.25">
      <c r="A83" s="1553"/>
      <c r="B83" s="2336" t="s">
        <v>207</v>
      </c>
      <c r="C83" s="2337"/>
      <c r="D83" s="2337"/>
      <c r="E83" s="2337"/>
      <c r="F83" s="2338"/>
      <c r="H83" s="348">
        <v>70641</v>
      </c>
      <c r="I83" s="349" t="s">
        <v>123</v>
      </c>
      <c r="J83" s="350"/>
      <c r="K83" s="350"/>
      <c r="L83" s="351"/>
      <c r="M83" s="437"/>
      <c r="N83" s="432">
        <f>SUM('SITE 1:SITE 15'!O83)</f>
        <v>0</v>
      </c>
      <c r="O83" s="2"/>
    </row>
    <row r="84" spans="1:15" ht="15" customHeight="1" x14ac:dyDescent="0.25">
      <c r="A84" s="1553"/>
      <c r="B84" s="2336"/>
      <c r="C84" s="2337"/>
      <c r="D84" s="2337"/>
      <c r="E84" s="2337"/>
      <c r="F84" s="2338"/>
      <c r="H84" s="370">
        <v>706421</v>
      </c>
      <c r="I84" s="349" t="s">
        <v>124</v>
      </c>
      <c r="J84" s="350"/>
      <c r="K84" s="350"/>
      <c r="L84" s="351"/>
      <c r="M84" s="437"/>
      <c r="N84" s="432">
        <f>SUM('SITE 1:SITE 15'!O84)</f>
        <v>0</v>
      </c>
      <c r="O84" s="7"/>
    </row>
    <row r="85" spans="1:15" ht="14.25" customHeight="1" x14ac:dyDescent="0.25">
      <c r="A85" s="1553"/>
      <c r="B85" s="2336"/>
      <c r="C85" s="2337"/>
      <c r="D85" s="2337"/>
      <c r="E85" s="2337"/>
      <c r="F85" s="2338"/>
      <c r="H85" s="370">
        <v>708</v>
      </c>
      <c r="I85" s="356" t="s">
        <v>125</v>
      </c>
      <c r="J85" s="357"/>
      <c r="K85" s="357"/>
      <c r="L85" s="358"/>
      <c r="M85" s="450"/>
      <c r="N85" s="432">
        <f>SUM('SITE 1:SITE 15'!O85)</f>
        <v>0</v>
      </c>
      <c r="O85" s="7"/>
    </row>
    <row r="86" spans="1:15" ht="16.5" customHeight="1" x14ac:dyDescent="0.25">
      <c r="A86" s="1553"/>
      <c r="B86" s="2336"/>
      <c r="C86" s="2337"/>
      <c r="D86" s="2337"/>
      <c r="E86" s="2337"/>
      <c r="F86" s="2338"/>
      <c r="H86" s="359">
        <v>70</v>
      </c>
      <c r="I86" s="378" t="s">
        <v>126</v>
      </c>
      <c r="J86" s="361"/>
      <c r="K86" s="361"/>
      <c r="L86" s="389"/>
      <c r="M86" s="485"/>
      <c r="N86" s="452">
        <f>SUM('SITE 1:SITE 15'!O86)</f>
        <v>0</v>
      </c>
      <c r="O86" s="453">
        <f>SUM(O79:O85)</f>
        <v>0</v>
      </c>
    </row>
    <row r="87" spans="1:15" ht="16.5" customHeight="1" x14ac:dyDescent="0.25">
      <c r="A87" s="1553"/>
      <c r="B87" s="2336"/>
      <c r="C87" s="2337"/>
      <c r="D87" s="2337"/>
      <c r="E87" s="2337"/>
      <c r="F87" s="2338"/>
      <c r="H87" s="364"/>
      <c r="I87" s="352"/>
      <c r="J87" s="341"/>
      <c r="K87" s="341"/>
      <c r="L87" s="369"/>
      <c r="M87" s="369"/>
      <c r="N87" s="365"/>
      <c r="O87" s="454"/>
    </row>
    <row r="88" spans="1:15" ht="16.05" customHeight="1" x14ac:dyDescent="0.25">
      <c r="A88" s="1553"/>
      <c r="B88" s="2428" t="s">
        <v>382</v>
      </c>
      <c r="C88" s="2429"/>
      <c r="D88" s="2429"/>
      <c r="E88" s="2429"/>
      <c r="F88" s="2430"/>
      <c r="H88" s="370">
        <v>741</v>
      </c>
      <c r="I88" s="381" t="s">
        <v>127</v>
      </c>
      <c r="J88" s="346"/>
      <c r="K88" s="346"/>
      <c r="L88" s="414"/>
      <c r="M88" s="513"/>
      <c r="N88" s="432">
        <f>SUM('SITE 1:SITE 15'!O88)</f>
        <v>0</v>
      </c>
      <c r="O88" s="7"/>
    </row>
    <row r="89" spans="1:15" ht="16.05" customHeight="1" x14ac:dyDescent="0.25">
      <c r="A89" s="1553"/>
      <c r="B89" s="2428"/>
      <c r="C89" s="2429"/>
      <c r="D89" s="2429"/>
      <c r="E89" s="2429"/>
      <c r="F89" s="2430"/>
      <c r="H89" s="348">
        <v>742</v>
      </c>
      <c r="I89" s="349" t="s">
        <v>128</v>
      </c>
      <c r="J89" s="350"/>
      <c r="K89" s="350"/>
      <c r="L89" s="415"/>
      <c r="M89" s="514"/>
      <c r="N89" s="432">
        <f>SUM('SITE 1:SITE 15'!O89)</f>
        <v>0</v>
      </c>
      <c r="O89" s="2"/>
    </row>
    <row r="90" spans="1:15" ht="16.05" customHeight="1" x14ac:dyDescent="0.25">
      <c r="A90" s="1553"/>
      <c r="B90" s="2428"/>
      <c r="C90" s="2429"/>
      <c r="D90" s="2429"/>
      <c r="E90" s="2429"/>
      <c r="F90" s="2430"/>
      <c r="H90" s="370">
        <v>743</v>
      </c>
      <c r="I90" s="349" t="s">
        <v>129</v>
      </c>
      <c r="J90" s="350"/>
      <c r="K90" s="350"/>
      <c r="L90" s="351"/>
      <c r="M90" s="437"/>
      <c r="N90" s="432">
        <f>SUM('SITE 1:SITE 15'!O90)</f>
        <v>0</v>
      </c>
      <c r="O90" s="7"/>
    </row>
    <row r="91" spans="1:15" ht="16.05" customHeight="1" x14ac:dyDescent="0.25">
      <c r="A91" s="1553"/>
      <c r="B91" s="2428"/>
      <c r="C91" s="2429"/>
      <c r="D91" s="2429"/>
      <c r="E91" s="2429"/>
      <c r="F91" s="2430"/>
      <c r="H91" s="416">
        <v>7441</v>
      </c>
      <c r="I91" s="349" t="s">
        <v>130</v>
      </c>
      <c r="J91" s="350"/>
      <c r="K91" s="350"/>
      <c r="L91" s="351"/>
      <c r="M91" s="437"/>
      <c r="N91" s="2368">
        <f>SUM('SITE 1:SITE 15'!O91)</f>
        <v>0</v>
      </c>
      <c r="O91" s="2426">
        <f>O72-(O86+O88+O89+O90+O93+O94+O95+O96+O97+O103+O105+O107+O109+O111+O113)</f>
        <v>0</v>
      </c>
    </row>
    <row r="92" spans="1:15" ht="14.25" customHeight="1" x14ac:dyDescent="0.3">
      <c r="A92" s="1553"/>
      <c r="B92" s="515"/>
      <c r="C92" s="516"/>
      <c r="D92" s="516"/>
      <c r="E92" s="516"/>
      <c r="F92" s="517"/>
      <c r="H92" s="416">
        <v>7442</v>
      </c>
      <c r="I92" s="349" t="s">
        <v>131</v>
      </c>
      <c r="J92" s="350"/>
      <c r="K92" s="350"/>
      <c r="L92" s="351"/>
      <c r="M92" s="437"/>
      <c r="N92" s="2456">
        <f>SUM('SITE 1:SITE 15'!O92)</f>
        <v>0</v>
      </c>
      <c r="O92" s="2427"/>
    </row>
    <row r="93" spans="1:15" ht="14.25" customHeight="1" x14ac:dyDescent="0.25">
      <c r="A93" s="1553"/>
      <c r="B93" s="2336" t="s">
        <v>208</v>
      </c>
      <c r="C93" s="2337"/>
      <c r="D93" s="2337"/>
      <c r="E93" s="2337"/>
      <c r="F93" s="2338"/>
      <c r="H93" s="416">
        <v>7443</v>
      </c>
      <c r="I93" s="349" t="s">
        <v>132</v>
      </c>
      <c r="J93" s="350"/>
      <c r="K93" s="350"/>
      <c r="L93" s="351"/>
      <c r="M93" s="437"/>
      <c r="N93" s="432">
        <f>SUM('SITE 1:SITE 15'!O93)</f>
        <v>0</v>
      </c>
      <c r="O93" s="10"/>
    </row>
    <row r="94" spans="1:15" ht="14.25" customHeight="1" x14ac:dyDescent="0.25">
      <c r="A94" s="1553"/>
      <c r="B94" s="2336"/>
      <c r="C94" s="2337"/>
      <c r="D94" s="2337"/>
      <c r="E94" s="2337"/>
      <c r="F94" s="2338"/>
      <c r="H94" s="416">
        <v>7451</v>
      </c>
      <c r="I94" s="349" t="s">
        <v>133</v>
      </c>
      <c r="J94" s="350"/>
      <c r="K94" s="350"/>
      <c r="L94" s="351"/>
      <c r="M94" s="437"/>
      <c r="N94" s="432">
        <f>SUM('SITE 1:SITE 15'!O94)</f>
        <v>0</v>
      </c>
      <c r="O94" s="10"/>
    </row>
    <row r="95" spans="1:15" ht="15" customHeight="1" x14ac:dyDescent="0.25">
      <c r="A95" s="1553"/>
      <c r="B95" s="518"/>
      <c r="C95" s="519"/>
      <c r="D95" s="519"/>
      <c r="E95" s="519"/>
      <c r="F95" s="520"/>
      <c r="H95" s="416">
        <v>746</v>
      </c>
      <c r="I95" s="349" t="s">
        <v>134</v>
      </c>
      <c r="J95" s="350"/>
      <c r="K95" s="350"/>
      <c r="L95" s="351"/>
      <c r="M95" s="437"/>
      <c r="N95" s="432">
        <f>SUM('SITE 1:SITE 15'!O95)</f>
        <v>0</v>
      </c>
      <c r="O95" s="10"/>
    </row>
    <row r="96" spans="1:15" ht="14.25" customHeight="1" x14ac:dyDescent="0.25">
      <c r="A96" s="1553"/>
      <c r="B96" s="2350" t="s">
        <v>506</v>
      </c>
      <c r="C96" s="2351"/>
      <c r="D96" s="2351"/>
      <c r="E96" s="2351"/>
      <c r="F96" s="2352"/>
      <c r="H96" s="416">
        <v>747</v>
      </c>
      <c r="I96" s="349" t="s">
        <v>135</v>
      </c>
      <c r="J96" s="350"/>
      <c r="K96" s="350"/>
      <c r="L96" s="351"/>
      <c r="M96" s="437"/>
      <c r="N96" s="432">
        <f>SUM('SITE 1:SITE 15'!O96)</f>
        <v>0</v>
      </c>
      <c r="O96" s="10"/>
    </row>
    <row r="97" spans="1:15" ht="16.5" customHeight="1" x14ac:dyDescent="0.25">
      <c r="A97" s="1553"/>
      <c r="B97" s="2350"/>
      <c r="C97" s="2351"/>
      <c r="D97" s="2351"/>
      <c r="E97" s="2351"/>
      <c r="F97" s="2352"/>
      <c r="H97" s="374">
        <v>748</v>
      </c>
      <c r="I97" s="349" t="s">
        <v>168</v>
      </c>
      <c r="J97" s="357"/>
      <c r="K97" s="357"/>
      <c r="L97" s="417"/>
      <c r="M97" s="523"/>
      <c r="N97" s="432">
        <f>SUM('SITE 1:SITE 15'!O97)</f>
        <v>0</v>
      </c>
      <c r="O97" s="3"/>
    </row>
    <row r="98" spans="1:15" ht="15" customHeight="1" x14ac:dyDescent="0.25">
      <c r="A98" s="1553"/>
      <c r="B98" s="2380" t="s">
        <v>558</v>
      </c>
      <c r="C98" s="2381"/>
      <c r="D98" s="2381"/>
      <c r="E98" s="2381"/>
      <c r="F98" s="2382"/>
      <c r="H98" s="359">
        <v>74</v>
      </c>
      <c r="I98" s="378" t="s">
        <v>136</v>
      </c>
      <c r="J98" s="361"/>
      <c r="K98" s="361"/>
      <c r="L98" s="362"/>
      <c r="M98" s="451"/>
      <c r="N98" s="452">
        <f>SUM('SITE 1:SITE 15'!O98)</f>
        <v>0</v>
      </c>
      <c r="O98" s="453">
        <f>SUM(O88:O97)</f>
        <v>0</v>
      </c>
    </row>
    <row r="99" spans="1:15" ht="15" customHeight="1" x14ac:dyDescent="0.25">
      <c r="A99" s="1553"/>
      <c r="B99" s="2380"/>
      <c r="C99" s="2381"/>
      <c r="D99" s="2381"/>
      <c r="E99" s="2381"/>
      <c r="F99" s="2382"/>
      <c r="H99" s="364"/>
      <c r="I99" s="352"/>
      <c r="J99" s="341"/>
      <c r="K99" s="341"/>
      <c r="L99" s="325"/>
      <c r="M99" s="325"/>
      <c r="N99" s="365"/>
      <c r="O99" s="454"/>
    </row>
    <row r="100" spans="1:15" ht="14.25" customHeight="1" x14ac:dyDescent="0.25">
      <c r="A100" s="1553"/>
      <c r="B100" s="2478" t="s">
        <v>559</v>
      </c>
      <c r="C100" s="2476"/>
      <c r="D100" s="2476"/>
      <c r="E100" s="2476"/>
      <c r="F100" s="2477"/>
      <c r="H100" s="370">
        <v>751</v>
      </c>
      <c r="I100" s="381" t="s">
        <v>137</v>
      </c>
      <c r="J100" s="346"/>
      <c r="K100" s="346"/>
      <c r="L100" s="347"/>
      <c r="M100" s="431"/>
      <c r="N100" s="432">
        <f>SUM('SITE 1:SITE 15'!O100)</f>
        <v>0</v>
      </c>
      <c r="O100" s="7"/>
    </row>
    <row r="101" spans="1:15" ht="16.5" customHeight="1" x14ac:dyDescent="0.25">
      <c r="A101" s="1553"/>
      <c r="B101" s="2478"/>
      <c r="C101" s="2476"/>
      <c r="D101" s="2476"/>
      <c r="E101" s="2476"/>
      <c r="F101" s="2477"/>
      <c r="H101" s="348">
        <v>752</v>
      </c>
      <c r="I101" s="349" t="s">
        <v>138</v>
      </c>
      <c r="J101" s="350"/>
      <c r="K101" s="350"/>
      <c r="L101" s="351"/>
      <c r="M101" s="437"/>
      <c r="N101" s="432">
        <f>SUM('SITE 1:SITE 15'!O101)</f>
        <v>0</v>
      </c>
      <c r="O101" s="2"/>
    </row>
    <row r="102" spans="1:15" ht="20.25" customHeight="1" x14ac:dyDescent="0.25">
      <c r="A102" s="1553"/>
      <c r="B102" s="2478"/>
      <c r="C102" s="2476"/>
      <c r="D102" s="2476"/>
      <c r="E102" s="2476"/>
      <c r="F102" s="2477"/>
      <c r="H102" s="348">
        <v>757</v>
      </c>
      <c r="I102" s="356" t="s">
        <v>139</v>
      </c>
      <c r="J102" s="357"/>
      <c r="K102" s="357"/>
      <c r="L102" s="358"/>
      <c r="M102" s="450"/>
      <c r="N102" s="432">
        <f>SUM('SITE 1:SITE 15'!O102)</f>
        <v>0</v>
      </c>
      <c r="O102" s="2"/>
    </row>
    <row r="103" spans="1:15" ht="16.5" customHeight="1" x14ac:dyDescent="0.25">
      <c r="A103" s="1553"/>
      <c r="B103" s="658"/>
      <c r="C103" s="664"/>
      <c r="D103" s="664"/>
      <c r="E103" s="664"/>
      <c r="F103" s="665"/>
      <c r="H103" s="359">
        <v>75</v>
      </c>
      <c r="I103" s="378" t="s">
        <v>140</v>
      </c>
      <c r="J103" s="361"/>
      <c r="K103" s="361"/>
      <c r="L103" s="389"/>
      <c r="M103" s="485"/>
      <c r="N103" s="452">
        <f>SUM('SITE 1:SITE 15'!O103)</f>
        <v>0</v>
      </c>
      <c r="O103" s="453">
        <f>SUM(O100:O102)</f>
        <v>0</v>
      </c>
    </row>
    <row r="104" spans="1:15" ht="15" customHeight="1" x14ac:dyDescent="0.25">
      <c r="A104" s="1553"/>
      <c r="B104" s="524"/>
      <c r="C104" s="511"/>
      <c r="D104" s="511"/>
      <c r="E104" s="511"/>
      <c r="F104" s="512"/>
      <c r="H104" s="334"/>
      <c r="I104" s="369"/>
      <c r="J104" s="341"/>
      <c r="K104" s="341"/>
      <c r="L104" s="352"/>
      <c r="M104" s="352"/>
      <c r="N104" s="335"/>
      <c r="O104" s="471"/>
    </row>
    <row r="105" spans="1:15" ht="15" customHeight="1" x14ac:dyDescent="0.25">
      <c r="A105" s="1553"/>
      <c r="B105" s="2336"/>
      <c r="C105" s="2337"/>
      <c r="D105" s="2337"/>
      <c r="E105" s="2337"/>
      <c r="F105" s="2338"/>
      <c r="H105" s="383">
        <v>76</v>
      </c>
      <c r="I105" s="378" t="s">
        <v>141</v>
      </c>
      <c r="J105" s="361"/>
      <c r="K105" s="361"/>
      <c r="L105" s="361"/>
      <c r="M105" s="479"/>
      <c r="N105" s="452">
        <f>SUM('SITE 1:SITE 15'!O105)</f>
        <v>0</v>
      </c>
      <c r="O105" s="7"/>
    </row>
    <row r="106" spans="1:15" ht="13.5" customHeight="1" x14ac:dyDescent="0.25">
      <c r="A106" s="1553"/>
      <c r="B106" s="2336"/>
      <c r="C106" s="2337"/>
      <c r="D106" s="2337"/>
      <c r="E106" s="2337"/>
      <c r="F106" s="2338"/>
      <c r="H106" s="334"/>
      <c r="I106" s="369"/>
      <c r="J106" s="341"/>
      <c r="K106" s="341"/>
      <c r="L106" s="352"/>
      <c r="M106" s="352"/>
      <c r="N106" s="335"/>
      <c r="O106" s="471"/>
    </row>
    <row r="107" spans="1:15" ht="15" customHeight="1" x14ac:dyDescent="0.25">
      <c r="A107" s="1553"/>
      <c r="B107" s="2380"/>
      <c r="C107" s="2381"/>
      <c r="D107" s="2381"/>
      <c r="E107" s="2381"/>
      <c r="F107" s="2382"/>
      <c r="H107" s="383">
        <v>77</v>
      </c>
      <c r="I107" s="378" t="s">
        <v>383</v>
      </c>
      <c r="J107" s="361"/>
      <c r="K107" s="361"/>
      <c r="L107" s="361"/>
      <c r="M107" s="479"/>
      <c r="N107" s="452">
        <f>SUM('SITE 1:SITE 15'!O107)</f>
        <v>0</v>
      </c>
      <c r="O107" s="7"/>
    </row>
    <row r="108" spans="1:15" ht="16.5" customHeight="1" x14ac:dyDescent="0.25">
      <c r="A108" s="1553"/>
      <c r="B108" s="2350" t="s">
        <v>509</v>
      </c>
      <c r="C108" s="2351"/>
      <c r="D108" s="2351"/>
      <c r="E108" s="2351"/>
      <c r="F108" s="2352"/>
      <c r="H108" s="334"/>
      <c r="I108" s="369"/>
      <c r="J108" s="341"/>
      <c r="K108" s="341"/>
      <c r="L108" s="352"/>
      <c r="M108" s="352"/>
      <c r="N108" s="335"/>
      <c r="O108" s="471"/>
    </row>
    <row r="109" spans="1:15" ht="16.5" customHeight="1" x14ac:dyDescent="0.25">
      <c r="A109" s="1553"/>
      <c r="B109" s="2434" t="s">
        <v>241</v>
      </c>
      <c r="C109" s="2435"/>
      <c r="D109" s="2435"/>
      <c r="E109" s="2435"/>
      <c r="F109" s="2452"/>
      <c r="H109" s="383">
        <v>78</v>
      </c>
      <c r="I109" s="378" t="s">
        <v>143</v>
      </c>
      <c r="J109" s="361"/>
      <c r="K109" s="361"/>
      <c r="L109" s="361"/>
      <c r="M109" s="479"/>
      <c r="N109" s="452">
        <f>SUM('SITE 1:SITE 15'!O109)</f>
        <v>0</v>
      </c>
      <c r="O109" s="7"/>
    </row>
    <row r="110" spans="1:15" ht="14.1" customHeight="1" x14ac:dyDescent="0.25">
      <c r="A110" s="1553"/>
      <c r="B110" s="2434" t="s">
        <v>476</v>
      </c>
      <c r="C110" s="2435"/>
      <c r="D110" s="2435"/>
      <c r="E110" s="2435"/>
      <c r="F110" s="2452"/>
      <c r="H110" s="334"/>
      <c r="I110" s="369"/>
      <c r="J110" s="341"/>
      <c r="K110" s="341"/>
      <c r="L110" s="352"/>
      <c r="M110" s="352"/>
      <c r="N110" s="335"/>
      <c r="O110" s="471"/>
    </row>
    <row r="111" spans="1:15" ht="15" customHeight="1" x14ac:dyDescent="0.25">
      <c r="A111" s="1553"/>
      <c r="B111" s="2434" t="s">
        <v>508</v>
      </c>
      <c r="C111" s="2435"/>
      <c r="D111" s="2435"/>
      <c r="E111" s="2435"/>
      <c r="F111" s="2452"/>
      <c r="H111" s="383">
        <v>79</v>
      </c>
      <c r="I111" s="378" t="s">
        <v>384</v>
      </c>
      <c r="J111" s="361"/>
      <c r="K111" s="361"/>
      <c r="L111" s="361"/>
      <c r="M111" s="479"/>
      <c r="N111" s="452">
        <f>SUM('SITE 1:SITE 15'!O111)</f>
        <v>0</v>
      </c>
      <c r="O111" s="7"/>
    </row>
    <row r="112" spans="1:15" ht="16.5" customHeight="1" x14ac:dyDescent="0.25">
      <c r="A112" s="1553"/>
      <c r="B112" s="2434" t="s">
        <v>507</v>
      </c>
      <c r="C112" s="2435"/>
      <c r="D112" s="2435"/>
      <c r="E112" s="2435"/>
      <c r="F112" s="2452"/>
      <c r="H112" s="364"/>
      <c r="I112" s="352"/>
      <c r="J112" s="341"/>
      <c r="K112" s="341"/>
      <c r="L112" s="352"/>
      <c r="M112" s="352"/>
      <c r="N112" s="365"/>
      <c r="O112" s="454"/>
    </row>
    <row r="113" spans="1:22" ht="15" customHeight="1" x14ac:dyDescent="0.25">
      <c r="A113" s="1553"/>
      <c r="B113" s="2434" t="s">
        <v>479</v>
      </c>
      <c r="C113" s="2435"/>
      <c r="D113" s="2435"/>
      <c r="E113" s="2435"/>
      <c r="F113" s="2452"/>
      <c r="H113" s="390">
        <v>87</v>
      </c>
      <c r="I113" s="378" t="s">
        <v>145</v>
      </c>
      <c r="J113" s="361"/>
      <c r="K113" s="361"/>
      <c r="L113" s="361"/>
      <c r="M113" s="479"/>
      <c r="N113" s="452">
        <f>SUM('SITE 1:SITE 15'!O113)</f>
        <v>0</v>
      </c>
      <c r="O113" s="11"/>
    </row>
    <row r="114" spans="1:22" ht="17.25" customHeight="1" thickBot="1" x14ac:dyDescent="0.3">
      <c r="A114" s="1553"/>
      <c r="B114" s="662"/>
      <c r="C114" s="659"/>
      <c r="D114" s="659"/>
      <c r="E114" s="659"/>
      <c r="F114" s="660"/>
      <c r="H114" s="391"/>
      <c r="I114" s="45"/>
      <c r="J114" s="341"/>
      <c r="K114" s="341"/>
      <c r="L114" s="352"/>
      <c r="M114" s="352"/>
      <c r="N114" s="45"/>
      <c r="O114" s="412"/>
    </row>
    <row r="115" spans="1:22" ht="16.5" customHeight="1" x14ac:dyDescent="0.25">
      <c r="A115" s="1553"/>
      <c r="B115" s="662"/>
      <c r="C115" s="659"/>
      <c r="D115" s="659"/>
      <c r="E115" s="659"/>
      <c r="F115" s="660"/>
      <c r="H115" s="392" t="s">
        <v>146</v>
      </c>
      <c r="I115" s="393"/>
      <c r="J115" s="418"/>
      <c r="K115" s="418"/>
      <c r="L115" s="393"/>
      <c r="M115" s="393"/>
      <c r="N115" s="492">
        <f>SUM('SITE 1:SITE 15'!O115)</f>
        <v>0</v>
      </c>
      <c r="O115" s="419">
        <f>O111+O109+O107+O105+O103+O98+O86+O113</f>
        <v>0</v>
      </c>
    </row>
    <row r="116" spans="1:22" ht="15" customHeight="1" x14ac:dyDescent="0.25">
      <c r="A116" s="1553"/>
      <c r="B116" s="662"/>
      <c r="C116" s="659"/>
      <c r="D116" s="659"/>
      <c r="E116" s="659"/>
      <c r="F116" s="660"/>
      <c r="H116" s="364" t="s">
        <v>147</v>
      </c>
      <c r="I116" s="365"/>
      <c r="J116" s="336"/>
      <c r="K116" s="336"/>
      <c r="L116" s="411"/>
      <c r="M116" s="411"/>
      <c r="N116" s="496">
        <f>SUM('SITE 1:SITE 15'!O116)</f>
        <v>0</v>
      </c>
      <c r="O116" s="420">
        <f>IF(O115&lt;O72,O72-O115,0)</f>
        <v>0</v>
      </c>
    </row>
    <row r="117" spans="1:22" ht="15.75" customHeight="1" thickBot="1" x14ac:dyDescent="0.3">
      <c r="A117" s="1553"/>
      <c r="B117" s="526"/>
      <c r="C117" s="527"/>
      <c r="D117" s="527"/>
      <c r="E117" s="527"/>
      <c r="F117" s="528"/>
      <c r="H117" s="398" t="s">
        <v>118</v>
      </c>
      <c r="I117" s="399"/>
      <c r="J117" s="421"/>
      <c r="K117" s="421"/>
      <c r="L117" s="401"/>
      <c r="M117" s="401"/>
      <c r="N117" s="499">
        <f>SUM('SITE 1:SITE 15'!O117)</f>
        <v>0</v>
      </c>
      <c r="O117" s="422">
        <f>O116+O115</f>
        <v>0</v>
      </c>
    </row>
    <row r="118" spans="1:22" ht="13.8" x14ac:dyDescent="0.25">
      <c r="A118" s="1553"/>
      <c r="H118" s="352"/>
      <c r="I118" s="352"/>
      <c r="J118" s="341"/>
      <c r="K118" s="341"/>
      <c r="L118" s="325"/>
      <c r="M118" s="325"/>
      <c r="N118" s="43"/>
      <c r="O118" s="43"/>
    </row>
    <row r="119" spans="1:22" s="324" customFormat="1" ht="33.75" hidden="1" customHeight="1" thickBot="1" x14ac:dyDescent="0.3">
      <c r="A119" s="1554"/>
      <c r="B119" s="2358" t="str">
        <f>B4</f>
        <v>ASSOCIATION</v>
      </c>
      <c r="C119" s="2359"/>
      <c r="D119" s="2359"/>
      <c r="E119" s="2359"/>
      <c r="F119" s="2359"/>
      <c r="G119" s="2359"/>
      <c r="H119" s="2359"/>
      <c r="I119" s="2359"/>
      <c r="J119" s="2359"/>
      <c r="K119" s="2359"/>
      <c r="L119" s="2359"/>
      <c r="M119" s="2359"/>
      <c r="N119" s="2359"/>
      <c r="O119" s="2360"/>
      <c r="P119" s="326"/>
    </row>
    <row r="120" spans="1:22" ht="13.8" hidden="1" thickBot="1" x14ac:dyDescent="0.3">
      <c r="A120" s="1553"/>
    </row>
    <row r="121" spans="1:22" ht="30.75" hidden="1" customHeight="1" thickBot="1" x14ac:dyDescent="0.3">
      <c r="A121" s="1553"/>
      <c r="B121" s="2325" t="s">
        <v>276</v>
      </c>
      <c r="C121" s="2326"/>
      <c r="D121" s="2326"/>
      <c r="E121" s="2326"/>
      <c r="F121" s="2326"/>
      <c r="G121" s="2326"/>
      <c r="H121" s="2325" t="str">
        <f>H6</f>
        <v>SITE 4</v>
      </c>
      <c r="I121" s="2326"/>
      <c r="J121" s="2326"/>
      <c r="K121" s="2326"/>
      <c r="L121" s="2326"/>
      <c r="M121" s="2326"/>
      <c r="N121" s="2326"/>
      <c r="O121" s="2327"/>
    </row>
    <row r="122" spans="1:22" ht="27.75" hidden="1" customHeight="1" x14ac:dyDescent="0.25">
      <c r="A122" s="1553"/>
      <c r="B122" s="423"/>
      <c r="C122" s="423"/>
      <c r="D122" s="423"/>
      <c r="E122" s="423"/>
      <c r="F122" s="423"/>
      <c r="G122" s="423"/>
      <c r="H122" s="423"/>
      <c r="I122" s="423"/>
      <c r="J122" s="423"/>
      <c r="K122" s="423"/>
      <c r="L122" s="423"/>
      <c r="M122" s="423"/>
      <c r="N122" s="423"/>
      <c r="O122" s="423"/>
    </row>
    <row r="123" spans="1:22" ht="34.5" hidden="1" customHeight="1" thickBot="1" x14ac:dyDescent="0.3">
      <c r="A123" s="1553"/>
      <c r="B123" s="2466" t="s">
        <v>232</v>
      </c>
      <c r="C123" s="2466"/>
      <c r="D123" s="2466"/>
      <c r="E123" s="2466"/>
      <c r="F123" s="2466"/>
      <c r="G123" s="2466"/>
      <c r="H123" s="2466"/>
      <c r="I123" s="2462" t="s">
        <v>244</v>
      </c>
      <c r="J123" s="2463"/>
      <c r="L123" s="423"/>
    </row>
    <row r="124" spans="1:22" ht="60.75" hidden="1" customHeight="1" x14ac:dyDescent="0.25">
      <c r="A124" s="1553"/>
      <c r="B124" s="276" t="s">
        <v>233</v>
      </c>
      <c r="C124" s="277" t="s">
        <v>246</v>
      </c>
      <c r="D124" s="277" t="s">
        <v>234</v>
      </c>
      <c r="E124" s="277" t="s">
        <v>242</v>
      </c>
      <c r="F124" s="277" t="s">
        <v>236</v>
      </c>
      <c r="G124" s="277" t="s">
        <v>237</v>
      </c>
      <c r="H124" s="277" t="s">
        <v>238</v>
      </c>
      <c r="I124" s="424" t="s">
        <v>2</v>
      </c>
      <c r="J124" s="425" t="s">
        <v>245</v>
      </c>
      <c r="L124" s="61"/>
      <c r="M124" s="40"/>
      <c r="N124" s="41"/>
      <c r="O124" s="41"/>
      <c r="P124" s="42"/>
      <c r="U124" s="43"/>
      <c r="V124" s="43"/>
    </row>
    <row r="125" spans="1:22" ht="30" hidden="1" customHeight="1" x14ac:dyDescent="0.25">
      <c r="A125" s="1553"/>
      <c r="B125" s="50" t="s">
        <v>239</v>
      </c>
      <c r="C125" s="278"/>
      <c r="D125" s="38">
        <v>14</v>
      </c>
      <c r="E125" s="56">
        <v>2</v>
      </c>
      <c r="F125" s="55"/>
      <c r="G125" s="38">
        <f>C125*E125*F125</f>
        <v>0</v>
      </c>
      <c r="H125" s="56">
        <f>D125*E125*F125*C125</f>
        <v>0</v>
      </c>
      <c r="I125" s="279"/>
      <c r="J125" s="280">
        <f>W4*C125*E125*D125*F125*I125</f>
        <v>0</v>
      </c>
      <c r="L125" s="44"/>
      <c r="M125" s="44"/>
      <c r="N125" s="41"/>
      <c r="O125" s="41"/>
      <c r="P125" s="45"/>
      <c r="U125" s="43"/>
      <c r="V125" s="43"/>
    </row>
    <row r="126" spans="1:22" ht="30" hidden="1" customHeight="1" x14ac:dyDescent="0.25">
      <c r="A126" s="1553"/>
      <c r="B126" s="52" t="s">
        <v>222</v>
      </c>
      <c r="C126" s="281"/>
      <c r="D126" s="282">
        <v>14</v>
      </c>
      <c r="E126" s="58">
        <v>2</v>
      </c>
      <c r="F126" s="55"/>
      <c r="G126" s="38">
        <f>C126*E126*F126</f>
        <v>0</v>
      </c>
      <c r="H126" s="56">
        <f>D126*E126*F126*C126</f>
        <v>0</v>
      </c>
      <c r="I126" s="279"/>
      <c r="J126" s="280">
        <f>W4*C126*E126*D126*F126*I126</f>
        <v>0</v>
      </c>
      <c r="L126" s="44"/>
      <c r="M126" s="44"/>
      <c r="N126" s="41"/>
      <c r="O126" s="41"/>
      <c r="P126" s="42"/>
      <c r="U126" s="43"/>
      <c r="V126" s="43"/>
    </row>
    <row r="127" spans="1:22" ht="30" hidden="1" customHeight="1" x14ac:dyDescent="0.3">
      <c r="A127" s="1553"/>
      <c r="B127" s="53" t="s">
        <v>14</v>
      </c>
      <c r="C127" s="2464"/>
      <c r="D127" s="2464"/>
      <c r="E127" s="2465"/>
      <c r="F127" s="54">
        <f>SUM(F125:F126)</f>
        <v>0</v>
      </c>
      <c r="G127" s="51">
        <f>SUM(G125:G126)</f>
        <v>0</v>
      </c>
      <c r="H127" s="51">
        <f>SUM(H125:H126)</f>
        <v>0</v>
      </c>
      <c r="I127" s="60" t="e">
        <f>(H125*I125+H126*I126)/H127</f>
        <v>#DIV/0!</v>
      </c>
      <c r="J127" s="59">
        <f>SUM(J125+J126)</f>
        <v>0</v>
      </c>
      <c r="L127" s="423"/>
      <c r="M127" s="423"/>
      <c r="N127" s="423"/>
      <c r="O127" s="423"/>
    </row>
    <row r="128" spans="1:22" ht="23.25" hidden="1" customHeight="1" thickBot="1" x14ac:dyDescent="0.3">
      <c r="A128" s="1553"/>
      <c r="B128" s="423"/>
      <c r="C128" s="423"/>
      <c r="D128" s="423"/>
      <c r="E128" s="423"/>
      <c r="F128" s="423"/>
      <c r="G128" s="423"/>
      <c r="H128" s="423"/>
      <c r="I128" s="423"/>
      <c r="J128" s="423"/>
      <c r="K128" s="423"/>
      <c r="L128" s="423"/>
      <c r="M128" s="423"/>
      <c r="N128" s="423"/>
      <c r="O128" s="423"/>
    </row>
    <row r="129" spans="1:22" s="426" customFormat="1" ht="25.05" hidden="1" customHeight="1" thickTop="1" thickBot="1" x14ac:dyDescent="0.35">
      <c r="A129" s="1553"/>
      <c r="B129" s="2389" t="s">
        <v>173</v>
      </c>
      <c r="C129" s="2448"/>
      <c r="D129" s="2448"/>
      <c r="E129" s="2449"/>
      <c r="H129" s="2392" t="s">
        <v>174</v>
      </c>
      <c r="I129" s="2393"/>
      <c r="J129" s="2393"/>
      <c r="K129" s="2393"/>
      <c r="L129" s="2393"/>
      <c r="M129" s="2393"/>
      <c r="N129" s="2393"/>
      <c r="O129" s="2394"/>
      <c r="P129" s="427"/>
      <c r="U129" s="428"/>
      <c r="V129" s="428"/>
    </row>
    <row r="130" spans="1:22" ht="15" hidden="1" customHeight="1" thickTop="1" x14ac:dyDescent="0.25">
      <c r="A130" s="1553"/>
      <c r="B130" s="2353" t="s">
        <v>189</v>
      </c>
      <c r="C130" s="2436" t="s">
        <v>16</v>
      </c>
      <c r="D130" s="2436" t="s">
        <v>191</v>
      </c>
      <c r="E130" s="2370" t="s">
        <v>192</v>
      </c>
      <c r="H130" s="330" t="s">
        <v>17</v>
      </c>
      <c r="I130" s="331"/>
      <c r="J130" s="332"/>
      <c r="K130" s="332"/>
      <c r="L130" s="331"/>
      <c r="M130" s="331"/>
      <c r="N130" s="331"/>
      <c r="O130" s="333"/>
      <c r="P130" s="42"/>
      <c r="U130" s="43"/>
      <c r="V130" s="43"/>
    </row>
    <row r="131" spans="1:22" ht="36.75" hidden="1" customHeight="1" x14ac:dyDescent="0.25">
      <c r="A131" s="1553"/>
      <c r="B131" s="2354"/>
      <c r="C131" s="2437"/>
      <c r="D131" s="2437"/>
      <c r="E131" s="2371"/>
      <c r="H131" s="334"/>
      <c r="I131" s="335"/>
      <c r="J131" s="336"/>
      <c r="K131" s="336"/>
      <c r="L131" s="335"/>
      <c r="M131" s="337"/>
      <c r="N131" s="429" t="s">
        <v>240</v>
      </c>
      <c r="O131" s="430" t="s">
        <v>19</v>
      </c>
      <c r="P131" s="42"/>
      <c r="U131" s="43"/>
      <c r="V131" s="43"/>
    </row>
    <row r="132" spans="1:22" ht="15" hidden="1" customHeight="1" x14ac:dyDescent="0.25">
      <c r="A132" s="1553"/>
      <c r="B132" s="2354"/>
      <c r="C132" s="2437"/>
      <c r="D132" s="2437"/>
      <c r="E132" s="2371"/>
      <c r="H132" s="339"/>
      <c r="I132" s="340"/>
      <c r="J132" s="341"/>
      <c r="K132" s="341"/>
      <c r="L132" s="42"/>
      <c r="M132" s="43"/>
      <c r="N132" s="342"/>
      <c r="O132" s="343"/>
      <c r="P132" s="42"/>
      <c r="U132" s="43"/>
      <c r="V132" s="43"/>
    </row>
    <row r="133" spans="1:22" ht="15" hidden="1" customHeight="1" x14ac:dyDescent="0.25">
      <c r="A133" s="1553"/>
      <c r="B133" s="2354"/>
      <c r="C133" s="2437"/>
      <c r="D133" s="2437"/>
      <c r="E133" s="2371"/>
      <c r="H133" s="344">
        <v>6061</v>
      </c>
      <c r="I133" s="345" t="s">
        <v>20</v>
      </c>
      <c r="J133" s="346"/>
      <c r="K133" s="346"/>
      <c r="L133" s="347"/>
      <c r="M133" s="431"/>
      <c r="N133" s="432">
        <f>SUM('SITE 1:SITE 15'!O133)</f>
        <v>0</v>
      </c>
      <c r="O133" s="1"/>
      <c r="P133" s="42"/>
      <c r="U133" s="43"/>
      <c r="V133" s="43"/>
    </row>
    <row r="134" spans="1:22" ht="15" hidden="1" customHeight="1" thickBot="1" x14ac:dyDescent="0.3">
      <c r="A134" s="1553"/>
      <c r="B134" s="433" t="s">
        <v>21</v>
      </c>
      <c r="C134" s="434"/>
      <c r="D134" s="435"/>
      <c r="E134" s="436"/>
      <c r="H134" s="348">
        <v>6063</v>
      </c>
      <c r="I134" s="349" t="s">
        <v>22</v>
      </c>
      <c r="J134" s="350"/>
      <c r="K134" s="350"/>
      <c r="L134" s="351"/>
      <c r="M134" s="437"/>
      <c r="N134" s="432">
        <f>SUM('SITE 1:SITE 15'!O134)</f>
        <v>0</v>
      </c>
      <c r="O134" s="2"/>
      <c r="P134" s="42"/>
      <c r="U134" s="43"/>
      <c r="V134" s="43"/>
    </row>
    <row r="135" spans="1:22" ht="15" hidden="1" customHeight="1" x14ac:dyDescent="0.25">
      <c r="A135" s="1553"/>
      <c r="B135" s="20" t="s">
        <v>23</v>
      </c>
      <c r="C135" s="21"/>
      <c r="D135" s="22"/>
      <c r="E135" s="438">
        <f>C135*D135</f>
        <v>0</v>
      </c>
      <c r="H135" s="348">
        <v>6064</v>
      </c>
      <c r="I135" s="349" t="s">
        <v>24</v>
      </c>
      <c r="J135" s="350"/>
      <c r="K135" s="350"/>
      <c r="L135" s="351"/>
      <c r="M135" s="437"/>
      <c r="N135" s="432">
        <f>SUM('SITE 1:SITE 15'!O135)</f>
        <v>0</v>
      </c>
      <c r="O135" s="2"/>
      <c r="P135" s="45"/>
      <c r="U135" s="43"/>
      <c r="V135" s="43"/>
    </row>
    <row r="136" spans="1:22" ht="15" hidden="1" customHeight="1" x14ac:dyDescent="0.25">
      <c r="A136" s="1553"/>
      <c r="B136" s="27" t="s">
        <v>25</v>
      </c>
      <c r="C136" s="23"/>
      <c r="D136" s="24"/>
      <c r="E136" s="438">
        <f>C136*D136</f>
        <v>0</v>
      </c>
      <c r="H136" s="348">
        <v>6066</v>
      </c>
      <c r="I136" s="349" t="s">
        <v>26</v>
      </c>
      <c r="J136" s="350"/>
      <c r="K136" s="350"/>
      <c r="L136" s="351"/>
      <c r="M136" s="437"/>
      <c r="N136" s="432">
        <f>SUM('SITE 1:SITE 15'!O136)</f>
        <v>0</v>
      </c>
      <c r="O136" s="2"/>
      <c r="P136" s="352"/>
      <c r="U136" s="352"/>
      <c r="V136" s="352"/>
    </row>
    <row r="137" spans="1:22" ht="15" hidden="1" customHeight="1" thickBot="1" x14ac:dyDescent="0.3">
      <c r="A137" s="1553"/>
      <c r="B137" s="27" t="s">
        <v>27</v>
      </c>
      <c r="C137" s="25"/>
      <c r="D137" s="26"/>
      <c r="E137" s="438">
        <f>C137*D137</f>
        <v>0</v>
      </c>
      <c r="H137" s="353" t="s">
        <v>28</v>
      </c>
      <c r="I137" s="349" t="s">
        <v>29</v>
      </c>
      <c r="J137" s="350"/>
      <c r="K137" s="350"/>
      <c r="L137" s="351"/>
      <c r="M137" s="437"/>
      <c r="N137" s="432">
        <f>SUM('SITE 1:SITE 15'!O137)</f>
        <v>0</v>
      </c>
      <c r="O137" s="2"/>
      <c r="P137" s="42"/>
      <c r="U137" s="43"/>
      <c r="V137" s="43"/>
    </row>
    <row r="138" spans="1:22" ht="15" hidden="1" customHeight="1" thickBot="1" x14ac:dyDescent="0.3">
      <c r="A138" s="1553"/>
      <c r="B138" s="439" t="s">
        <v>30</v>
      </c>
      <c r="C138" s="440">
        <f>SUM(C135:C137)</f>
        <v>0</v>
      </c>
      <c r="D138" s="441" t="e">
        <f>E138/C138</f>
        <v>#DIV/0!</v>
      </c>
      <c r="E138" s="442">
        <f>SUM(E135:E137)</f>
        <v>0</v>
      </c>
      <c r="H138" s="353" t="s">
        <v>31</v>
      </c>
      <c r="I138" s="349" t="s">
        <v>32</v>
      </c>
      <c r="J138" s="350"/>
      <c r="K138" s="350"/>
      <c r="L138" s="351"/>
      <c r="M138" s="437"/>
      <c r="N138" s="432">
        <f>SUM('SITE 1:SITE 15'!O138)</f>
        <v>0</v>
      </c>
      <c r="O138" s="2"/>
      <c r="P138" s="42"/>
      <c r="U138" s="43"/>
      <c r="V138" s="43"/>
    </row>
    <row r="139" spans="1:22" ht="15" hidden="1" customHeight="1" x14ac:dyDescent="0.25">
      <c r="A139" s="1553"/>
      <c r="B139" s="444"/>
      <c r="C139" s="445"/>
      <c r="D139" s="446"/>
      <c r="E139" s="447"/>
      <c r="H139" s="353" t="s">
        <v>33</v>
      </c>
      <c r="I139" s="349" t="s">
        <v>34</v>
      </c>
      <c r="J139" s="350"/>
      <c r="K139" s="350"/>
      <c r="L139" s="351"/>
      <c r="M139" s="437"/>
      <c r="N139" s="432">
        <f>SUM('SITE 1:SITE 15'!O139)</f>
        <v>0</v>
      </c>
      <c r="O139" s="2"/>
      <c r="P139" s="42"/>
      <c r="U139" s="43"/>
      <c r="V139" s="43"/>
    </row>
    <row r="140" spans="1:22" ht="15" hidden="1" customHeight="1" x14ac:dyDescent="0.25">
      <c r="A140" s="1553"/>
      <c r="B140" s="448"/>
      <c r="C140" s="74"/>
      <c r="D140" s="75"/>
      <c r="E140" s="449"/>
      <c r="H140" s="355" t="s">
        <v>36</v>
      </c>
      <c r="I140" s="356" t="s">
        <v>37</v>
      </c>
      <c r="J140" s="357"/>
      <c r="K140" s="357"/>
      <c r="L140" s="358"/>
      <c r="M140" s="450"/>
      <c r="N140" s="432">
        <f>SUM('SITE 1:SITE 15'!O140)</f>
        <v>0</v>
      </c>
      <c r="O140" s="3"/>
      <c r="P140" s="42"/>
      <c r="U140" s="43"/>
      <c r="V140" s="43"/>
    </row>
    <row r="141" spans="1:22" ht="15" hidden="1" customHeight="1" x14ac:dyDescent="0.25">
      <c r="A141" s="1553"/>
      <c r="B141" s="448"/>
      <c r="C141" s="74"/>
      <c r="D141" s="75"/>
      <c r="E141" s="449"/>
      <c r="H141" s="359">
        <v>60</v>
      </c>
      <c r="I141" s="360" t="s">
        <v>39</v>
      </c>
      <c r="J141" s="361"/>
      <c r="K141" s="361"/>
      <c r="L141" s="362"/>
      <c r="M141" s="451"/>
      <c r="N141" s="452">
        <f>SUM('SITE 1:SITE 15'!O141)</f>
        <v>0</v>
      </c>
      <c r="O141" s="453">
        <f>SUM(O133:O140)</f>
        <v>0</v>
      </c>
      <c r="P141" s="45"/>
      <c r="U141" s="43"/>
      <c r="V141" s="43"/>
    </row>
    <row r="142" spans="1:22" ht="15" hidden="1" customHeight="1" x14ac:dyDescent="0.25">
      <c r="A142" s="1553"/>
      <c r="B142" s="448"/>
      <c r="C142" s="74"/>
      <c r="D142" s="75"/>
      <c r="E142" s="449"/>
      <c r="H142" s="364"/>
      <c r="I142" s="365"/>
      <c r="J142" s="336"/>
      <c r="K142" s="336"/>
      <c r="L142" s="366"/>
      <c r="M142" s="367"/>
      <c r="N142" s="365"/>
      <c r="O142" s="454"/>
      <c r="P142" s="369"/>
      <c r="U142" s="369"/>
      <c r="V142" s="369"/>
    </row>
    <row r="143" spans="1:22" ht="15" hidden="1" customHeight="1" x14ac:dyDescent="0.25">
      <c r="A143" s="1553"/>
      <c r="B143" s="448"/>
      <c r="C143" s="74"/>
      <c r="D143" s="75"/>
      <c r="E143" s="449"/>
      <c r="H143" s="370">
        <v>613</v>
      </c>
      <c r="I143" s="371" t="s">
        <v>42</v>
      </c>
      <c r="J143" s="372"/>
      <c r="K143" s="372"/>
      <c r="L143" s="373"/>
      <c r="M143" s="373"/>
      <c r="N143" s="432">
        <f>SUM('SITE 1:SITE 15'!O143)</f>
        <v>0</v>
      </c>
      <c r="O143" s="4"/>
      <c r="P143" s="45"/>
      <c r="U143" s="43"/>
      <c r="V143" s="43"/>
    </row>
    <row r="144" spans="1:22" ht="15" hidden="1" customHeight="1" x14ac:dyDescent="0.25">
      <c r="A144" s="1553"/>
      <c r="B144" s="448"/>
      <c r="C144" s="74"/>
      <c r="D144" s="75"/>
      <c r="E144" s="449"/>
      <c r="H144" s="348">
        <v>614</v>
      </c>
      <c r="I144" s="349" t="s">
        <v>44</v>
      </c>
      <c r="J144" s="350"/>
      <c r="K144" s="350"/>
      <c r="L144" s="351"/>
      <c r="M144" s="351"/>
      <c r="N144" s="432">
        <f>SUM('SITE 1:SITE 15'!O144)</f>
        <v>0</v>
      </c>
      <c r="O144" s="5"/>
      <c r="P144" s="369"/>
      <c r="U144" s="369"/>
      <c r="V144" s="369"/>
    </row>
    <row r="145" spans="1:22" ht="15" hidden="1" customHeight="1" thickBot="1" x14ac:dyDescent="0.3">
      <c r="A145" s="1553"/>
      <c r="B145" s="456"/>
      <c r="C145" s="457"/>
      <c r="D145" s="458"/>
      <c r="E145" s="459"/>
      <c r="H145" s="348">
        <v>615</v>
      </c>
      <c r="I145" s="349" t="s">
        <v>45</v>
      </c>
      <c r="J145" s="350"/>
      <c r="K145" s="350"/>
      <c r="L145" s="351"/>
      <c r="M145" s="351"/>
      <c r="N145" s="432">
        <f>SUM('SITE 1:SITE 15'!O145)</f>
        <v>0</v>
      </c>
      <c r="O145" s="5"/>
      <c r="P145" s="45"/>
      <c r="U145" s="43"/>
      <c r="V145" s="43"/>
    </row>
    <row r="146" spans="1:22" ht="15" hidden="1" customHeight="1" thickBot="1" x14ac:dyDescent="0.3">
      <c r="A146" s="1553"/>
      <c r="B146" s="433" t="s">
        <v>46</v>
      </c>
      <c r="C146" s="460"/>
      <c r="D146" s="461"/>
      <c r="E146" s="462"/>
      <c r="H146" s="348">
        <v>616</v>
      </c>
      <c r="I146" s="349" t="s">
        <v>47</v>
      </c>
      <c r="J146" s="350"/>
      <c r="K146" s="350"/>
      <c r="L146" s="351"/>
      <c r="M146" s="351"/>
      <c r="N146" s="432">
        <f>SUM('SITE 1:SITE 15'!O146)</f>
        <v>0</v>
      </c>
      <c r="O146" s="5"/>
      <c r="P146" s="369"/>
      <c r="U146" s="369"/>
      <c r="V146" s="369"/>
    </row>
    <row r="147" spans="1:22" ht="15" hidden="1" customHeight="1" x14ac:dyDescent="0.25">
      <c r="A147" s="1553"/>
      <c r="B147" s="20" t="s">
        <v>48</v>
      </c>
      <c r="C147" s="21"/>
      <c r="D147" s="22"/>
      <c r="E147" s="438">
        <f>C147*D147</f>
        <v>0</v>
      </c>
      <c r="H147" s="374">
        <v>618</v>
      </c>
      <c r="I147" s="375" t="s">
        <v>49</v>
      </c>
      <c r="J147" s="376"/>
      <c r="K147" s="376"/>
      <c r="L147" s="377"/>
      <c r="M147" s="377"/>
      <c r="N147" s="432">
        <f>SUM('SITE 1:SITE 15'!O147)</f>
        <v>0</v>
      </c>
      <c r="O147" s="6"/>
      <c r="P147" s="45"/>
      <c r="U147" s="43"/>
      <c r="V147" s="43"/>
    </row>
    <row r="148" spans="1:22" ht="15" hidden="1" customHeight="1" x14ac:dyDescent="0.25">
      <c r="A148" s="1553"/>
      <c r="B148" s="28" t="s">
        <v>50</v>
      </c>
      <c r="C148" s="21"/>
      <c r="D148" s="22"/>
      <c r="E148" s="438">
        <f t="shared" ref="E148:E154" si="1">C148*D148</f>
        <v>0</v>
      </c>
      <c r="H148" s="359">
        <v>61</v>
      </c>
      <c r="I148" s="378" t="s">
        <v>51</v>
      </c>
      <c r="J148" s="361"/>
      <c r="K148" s="361"/>
      <c r="L148" s="362"/>
      <c r="M148" s="362"/>
      <c r="N148" s="452">
        <f>SUM('SITE 1:SITE 15'!O148)</f>
        <v>0</v>
      </c>
      <c r="O148" s="453">
        <f>SUM(O143:O147)</f>
        <v>0</v>
      </c>
      <c r="P148" s="369"/>
      <c r="U148" s="369"/>
      <c r="V148" s="369"/>
    </row>
    <row r="149" spans="1:22" ht="15" hidden="1" customHeight="1" x14ac:dyDescent="0.25">
      <c r="A149" s="1553"/>
      <c r="B149" s="28" t="s">
        <v>52</v>
      </c>
      <c r="C149" s="21"/>
      <c r="D149" s="22"/>
      <c r="E149" s="438">
        <f t="shared" si="1"/>
        <v>0</v>
      </c>
      <c r="H149" s="379"/>
      <c r="I149" s="42"/>
      <c r="J149" s="341"/>
      <c r="K149" s="341"/>
      <c r="L149" s="45"/>
      <c r="M149" s="43"/>
      <c r="N149" s="367"/>
      <c r="O149" s="465"/>
      <c r="P149" s="45"/>
      <c r="U149" s="43"/>
      <c r="V149" s="43"/>
    </row>
    <row r="150" spans="1:22" ht="15" hidden="1" customHeight="1" x14ac:dyDescent="0.25">
      <c r="A150" s="1553"/>
      <c r="B150" s="28" t="s">
        <v>53</v>
      </c>
      <c r="C150" s="21"/>
      <c r="D150" s="22"/>
      <c r="E150" s="438">
        <f t="shared" si="1"/>
        <v>0</v>
      </c>
      <c r="H150" s="370">
        <v>621</v>
      </c>
      <c r="I150" s="381" t="s">
        <v>54</v>
      </c>
      <c r="J150" s="346"/>
      <c r="K150" s="346"/>
      <c r="L150" s="347"/>
      <c r="M150" s="431"/>
      <c r="N150" s="432">
        <f>SUM('SITE 1:SITE 15'!O150)</f>
        <v>0</v>
      </c>
      <c r="O150" s="7"/>
      <c r="P150" s="352"/>
      <c r="U150" s="352"/>
      <c r="V150" s="352"/>
    </row>
    <row r="151" spans="1:22" ht="15" hidden="1" customHeight="1" x14ac:dyDescent="0.25">
      <c r="A151" s="1553"/>
      <c r="B151" s="28" t="s">
        <v>55</v>
      </c>
      <c r="C151" s="21"/>
      <c r="D151" s="22"/>
      <c r="E151" s="438">
        <f t="shared" si="1"/>
        <v>0</v>
      </c>
      <c r="H151" s="348">
        <v>622</v>
      </c>
      <c r="I151" s="349" t="s">
        <v>56</v>
      </c>
      <c r="J151" s="350"/>
      <c r="K151" s="350"/>
      <c r="L151" s="351"/>
      <c r="M151" s="437"/>
      <c r="N151" s="432">
        <f>SUM('SITE 1:SITE 15'!O151)</f>
        <v>0</v>
      </c>
      <c r="O151" s="2"/>
      <c r="P151" s="352"/>
      <c r="U151" s="43"/>
      <c r="V151" s="43"/>
    </row>
    <row r="152" spans="1:22" ht="15" hidden="1" customHeight="1" x14ac:dyDescent="0.25">
      <c r="A152" s="1553"/>
      <c r="B152" s="28" t="s">
        <v>57</v>
      </c>
      <c r="C152" s="21"/>
      <c r="D152" s="22"/>
      <c r="E152" s="438">
        <f t="shared" si="1"/>
        <v>0</v>
      </c>
      <c r="H152" s="348" t="s">
        <v>58</v>
      </c>
      <c r="I152" s="349" t="s">
        <v>59</v>
      </c>
      <c r="J152" s="350"/>
      <c r="K152" s="350"/>
      <c r="L152" s="351"/>
      <c r="M152" s="437"/>
      <c r="N152" s="432">
        <f>SUM('SITE 1:SITE 15'!O152)</f>
        <v>0</v>
      </c>
      <c r="O152" s="2"/>
      <c r="P152" s="352"/>
      <c r="U152" s="43"/>
      <c r="V152" s="43"/>
    </row>
    <row r="153" spans="1:22" ht="15" hidden="1" customHeight="1" x14ac:dyDescent="0.25">
      <c r="A153" s="1553"/>
      <c r="B153" s="28" t="s">
        <v>60</v>
      </c>
      <c r="C153" s="21"/>
      <c r="D153" s="22"/>
      <c r="E153" s="438">
        <f t="shared" si="1"/>
        <v>0</v>
      </c>
      <c r="H153" s="348">
        <v>623</v>
      </c>
      <c r="I153" s="349" t="s">
        <v>61</v>
      </c>
      <c r="J153" s="350"/>
      <c r="K153" s="350"/>
      <c r="L153" s="351"/>
      <c r="M153" s="437"/>
      <c r="N153" s="432">
        <f>SUM('SITE 1:SITE 15'!O153)</f>
        <v>0</v>
      </c>
      <c r="O153" s="2"/>
      <c r="P153" s="325"/>
      <c r="U153" s="325"/>
      <c r="V153" s="325"/>
    </row>
    <row r="154" spans="1:22" ht="15" hidden="1" customHeight="1" x14ac:dyDescent="0.25">
      <c r="A154" s="1553"/>
      <c r="B154" s="28" t="s">
        <v>62</v>
      </c>
      <c r="C154" s="21"/>
      <c r="D154" s="22"/>
      <c r="E154" s="438">
        <f t="shared" si="1"/>
        <v>0</v>
      </c>
      <c r="H154" s="348">
        <v>624</v>
      </c>
      <c r="I154" s="349" t="s">
        <v>63</v>
      </c>
      <c r="J154" s="350"/>
      <c r="K154" s="350"/>
      <c r="L154" s="351"/>
      <c r="M154" s="437"/>
      <c r="N154" s="432">
        <f>SUM('SITE 1:SITE 15'!O154)</f>
        <v>0</v>
      </c>
      <c r="O154" s="2"/>
      <c r="P154" s="325"/>
      <c r="U154" s="325"/>
      <c r="V154" s="325"/>
    </row>
    <row r="155" spans="1:22" ht="15" hidden="1" customHeight="1" x14ac:dyDescent="0.25">
      <c r="A155" s="1553"/>
      <c r="B155" s="28" t="s">
        <v>64</v>
      </c>
      <c r="C155" s="21"/>
      <c r="D155" s="22"/>
      <c r="E155" s="438">
        <f>C155*D155</f>
        <v>0</v>
      </c>
      <c r="H155" s="348" t="s">
        <v>65</v>
      </c>
      <c r="I155" s="349" t="s">
        <v>66</v>
      </c>
      <c r="J155" s="350"/>
      <c r="K155" s="350"/>
      <c r="L155" s="351"/>
      <c r="M155" s="437"/>
      <c r="N155" s="432">
        <f>SUM('SITE 1:SITE 15'!O155)</f>
        <v>0</v>
      </c>
      <c r="O155" s="2"/>
      <c r="P155" s="325"/>
      <c r="U155" s="325"/>
      <c r="V155" s="325"/>
    </row>
    <row r="156" spans="1:22" ht="15" hidden="1" customHeight="1" x14ac:dyDescent="0.25">
      <c r="A156" s="1553"/>
      <c r="B156" s="28" t="s">
        <v>67</v>
      </c>
      <c r="C156" s="21"/>
      <c r="D156" s="22"/>
      <c r="E156" s="438">
        <f t="shared" ref="E156:E161" si="2">C156*D156</f>
        <v>0</v>
      </c>
      <c r="H156" s="348" t="s">
        <v>68</v>
      </c>
      <c r="I156" s="349" t="s">
        <v>69</v>
      </c>
      <c r="J156" s="350"/>
      <c r="K156" s="350"/>
      <c r="L156" s="351"/>
      <c r="M156" s="437"/>
      <c r="N156" s="432">
        <f>SUM('SITE 1:SITE 15'!O156)</f>
        <v>0</v>
      </c>
      <c r="O156" s="2"/>
      <c r="P156" s="325"/>
      <c r="U156" s="325"/>
      <c r="V156" s="325"/>
    </row>
    <row r="157" spans="1:22" ht="15" hidden="1" customHeight="1" x14ac:dyDescent="0.25">
      <c r="A157" s="1553"/>
      <c r="B157" s="28" t="s">
        <v>70</v>
      </c>
      <c r="C157" s="21"/>
      <c r="D157" s="22"/>
      <c r="E157" s="438">
        <f t="shared" si="2"/>
        <v>0</v>
      </c>
      <c r="H157" s="348">
        <v>626</v>
      </c>
      <c r="I157" s="349" t="s">
        <v>71</v>
      </c>
      <c r="J157" s="350"/>
      <c r="K157" s="350"/>
      <c r="L157" s="351"/>
      <c r="M157" s="437"/>
      <c r="N157" s="432">
        <f>SUM('SITE 1:SITE 15'!O157)</f>
        <v>0</v>
      </c>
      <c r="O157" s="2"/>
      <c r="P157" s="325"/>
      <c r="U157" s="325"/>
      <c r="V157" s="325"/>
    </row>
    <row r="158" spans="1:22" ht="15" hidden="1" customHeight="1" x14ac:dyDescent="0.25">
      <c r="A158" s="1553"/>
      <c r="B158" s="28" t="s">
        <v>72</v>
      </c>
      <c r="C158" s="21"/>
      <c r="D158" s="22"/>
      <c r="E158" s="438">
        <f t="shared" si="2"/>
        <v>0</v>
      </c>
      <c r="H158" s="348" t="s">
        <v>73</v>
      </c>
      <c r="I158" s="349" t="s">
        <v>74</v>
      </c>
      <c r="J158" s="350"/>
      <c r="K158" s="350"/>
      <c r="L158" s="351"/>
      <c r="M158" s="437"/>
      <c r="N158" s="432">
        <f>SUM('SITE 1:SITE 15'!O158)</f>
        <v>0</v>
      </c>
      <c r="O158" s="2"/>
      <c r="P158" s="325"/>
      <c r="U158" s="325"/>
      <c r="V158" s="325"/>
    </row>
    <row r="159" spans="1:22" ht="15" hidden="1" customHeight="1" x14ac:dyDescent="0.25">
      <c r="A159" s="1553"/>
      <c r="B159" s="28" t="s">
        <v>75</v>
      </c>
      <c r="C159" s="21"/>
      <c r="D159" s="22"/>
      <c r="E159" s="438">
        <f t="shared" si="2"/>
        <v>0</v>
      </c>
      <c r="H159" s="348" t="s">
        <v>76</v>
      </c>
      <c r="I159" s="349" t="s">
        <v>77</v>
      </c>
      <c r="J159" s="350"/>
      <c r="K159" s="350"/>
      <c r="L159" s="351"/>
      <c r="M159" s="437"/>
      <c r="N159" s="432">
        <f>SUM('SITE 1:SITE 15'!O159)</f>
        <v>0</v>
      </c>
      <c r="O159" s="2"/>
      <c r="P159" s="325"/>
      <c r="U159" s="325"/>
      <c r="V159" s="325"/>
    </row>
    <row r="160" spans="1:22" ht="15" hidden="1" customHeight="1" x14ac:dyDescent="0.25">
      <c r="A160" s="1553"/>
      <c r="B160" s="28" t="s">
        <v>78</v>
      </c>
      <c r="C160" s="21"/>
      <c r="D160" s="22"/>
      <c r="E160" s="438">
        <f t="shared" si="2"/>
        <v>0</v>
      </c>
      <c r="H160" s="374" t="s">
        <v>79</v>
      </c>
      <c r="I160" s="356" t="s">
        <v>80</v>
      </c>
      <c r="J160" s="357"/>
      <c r="K160" s="357"/>
      <c r="L160" s="358"/>
      <c r="M160" s="450"/>
      <c r="N160" s="432">
        <f>SUM('SITE 1:SITE 15'!O160)</f>
        <v>0</v>
      </c>
      <c r="O160" s="3"/>
      <c r="P160" s="325"/>
      <c r="U160" s="325"/>
      <c r="V160" s="325"/>
    </row>
    <row r="161" spans="1:22" ht="14.4" hidden="1" thickBot="1" x14ac:dyDescent="0.3">
      <c r="A161" s="1553"/>
      <c r="B161" s="27" t="s">
        <v>81</v>
      </c>
      <c r="C161" s="21"/>
      <c r="D161" s="22"/>
      <c r="E161" s="438">
        <f t="shared" si="2"/>
        <v>0</v>
      </c>
      <c r="H161" s="359">
        <v>62</v>
      </c>
      <c r="I161" s="378" t="s">
        <v>82</v>
      </c>
      <c r="J161" s="361"/>
      <c r="K161" s="361"/>
      <c r="L161" s="362"/>
      <c r="M161" s="451"/>
      <c r="N161" s="452">
        <f>SUM('SITE 1:SITE 15'!O161)</f>
        <v>0</v>
      </c>
      <c r="O161" s="453">
        <f>SUM(O150:O160)</f>
        <v>0</v>
      </c>
      <c r="P161" s="325"/>
      <c r="U161" s="325"/>
      <c r="V161" s="325"/>
    </row>
    <row r="162" spans="1:22" ht="14.1" hidden="1" customHeight="1" thickBot="1" x14ac:dyDescent="0.3">
      <c r="A162" s="1553"/>
      <c r="B162" s="467" t="s">
        <v>83</v>
      </c>
      <c r="C162" s="468">
        <f>SUM(C147:C161)</f>
        <v>0</v>
      </c>
      <c r="D162" s="469" t="e">
        <f>E162/C162</f>
        <v>#DIV/0!</v>
      </c>
      <c r="E162" s="470">
        <f>SUM(E147:E161)</f>
        <v>0</v>
      </c>
      <c r="H162" s="334"/>
      <c r="I162" s="369"/>
      <c r="J162" s="341"/>
      <c r="K162" s="341"/>
      <c r="L162" s="325"/>
      <c r="M162" s="325"/>
      <c r="N162" s="335"/>
      <c r="O162" s="471"/>
    </row>
    <row r="163" spans="1:22" ht="14.1" hidden="1" customHeight="1" thickBot="1" x14ac:dyDescent="0.3">
      <c r="A163" s="1553"/>
      <c r="B163" s="70"/>
      <c r="C163" s="67"/>
      <c r="D163" s="68"/>
      <c r="E163" s="69"/>
      <c r="H163" s="383">
        <v>63</v>
      </c>
      <c r="I163" s="378" t="s">
        <v>84</v>
      </c>
      <c r="J163" s="361"/>
      <c r="K163" s="361"/>
      <c r="L163" s="362"/>
      <c r="M163" s="451"/>
      <c r="N163" s="452">
        <f>SUM('SITE 1:SITE 15'!O163)</f>
        <v>0</v>
      </c>
      <c r="O163" s="7"/>
    </row>
    <row r="164" spans="1:22" ht="14.1" hidden="1" customHeight="1" thickBot="1" x14ac:dyDescent="0.3">
      <c r="A164" s="1553"/>
      <c r="B164" s="472" t="s">
        <v>85</v>
      </c>
      <c r="C164" s="473"/>
      <c r="D164" s="474"/>
      <c r="E164" s="475"/>
      <c r="H164" s="364"/>
      <c r="I164" s="352"/>
      <c r="J164" s="341"/>
      <c r="K164" s="341"/>
      <c r="L164" s="325"/>
      <c r="M164" s="325"/>
      <c r="N164" s="365"/>
      <c r="O164" s="454"/>
    </row>
    <row r="165" spans="1:22" ht="14.1" hidden="1" customHeight="1" x14ac:dyDescent="0.25">
      <c r="A165" s="1553"/>
      <c r="B165" s="29" t="s">
        <v>86</v>
      </c>
      <c r="C165" s="21"/>
      <c r="D165" s="22"/>
      <c r="E165" s="438">
        <f>C165*D165</f>
        <v>0</v>
      </c>
      <c r="H165" s="370">
        <v>64111</v>
      </c>
      <c r="I165" s="381" t="s">
        <v>87</v>
      </c>
      <c r="J165" s="346"/>
      <c r="K165" s="346"/>
      <c r="L165" s="347"/>
      <c r="M165" s="431"/>
      <c r="N165" s="432">
        <f>SUM('SITE 1:SITE 15'!O165)</f>
        <v>0</v>
      </c>
      <c r="O165" s="7"/>
    </row>
    <row r="166" spans="1:22" ht="14.1" hidden="1" customHeight="1" x14ac:dyDescent="0.25">
      <c r="A166" s="1553"/>
      <c r="B166" s="27" t="s">
        <v>88</v>
      </c>
      <c r="C166" s="23"/>
      <c r="D166" s="24"/>
      <c r="E166" s="438">
        <f>C166*D166</f>
        <v>0</v>
      </c>
      <c r="H166" s="348">
        <v>64115</v>
      </c>
      <c r="I166" s="349" t="s">
        <v>89</v>
      </c>
      <c r="J166" s="350"/>
      <c r="K166" s="350"/>
      <c r="L166" s="351"/>
      <c r="M166" s="437"/>
      <c r="N166" s="432">
        <f>SUM('SITE 1:SITE 15'!O166)</f>
        <v>0</v>
      </c>
      <c r="O166" s="2"/>
    </row>
    <row r="167" spans="1:22" ht="14.1" hidden="1" customHeight="1" thickBot="1" x14ac:dyDescent="0.3">
      <c r="A167" s="1553"/>
      <c r="B167" s="27" t="s">
        <v>90</v>
      </c>
      <c r="C167" s="25"/>
      <c r="D167" s="26"/>
      <c r="E167" s="438">
        <f>C167*D167</f>
        <v>0</v>
      </c>
      <c r="H167" s="348">
        <v>645</v>
      </c>
      <c r="I167" s="349" t="s">
        <v>91</v>
      </c>
      <c r="J167" s="350"/>
      <c r="K167" s="350"/>
      <c r="L167" s="351"/>
      <c r="M167" s="437"/>
      <c r="N167" s="432">
        <f>SUM('SITE 1:SITE 15'!O167)</f>
        <v>0</v>
      </c>
      <c r="O167" s="2"/>
    </row>
    <row r="168" spans="1:22" ht="14.1" hidden="1" customHeight="1" thickBot="1" x14ac:dyDescent="0.3">
      <c r="A168" s="1553"/>
      <c r="B168" s="467" t="s">
        <v>92</v>
      </c>
      <c r="C168" s="468">
        <f>SUM(C165:C167)</f>
        <v>0</v>
      </c>
      <c r="D168" s="469" t="e">
        <f>E168/C168</f>
        <v>#DIV/0!</v>
      </c>
      <c r="E168" s="470">
        <f>SUM(E165:E167)</f>
        <v>0</v>
      </c>
      <c r="H168" s="374">
        <v>647</v>
      </c>
      <c r="I168" s="356" t="s">
        <v>93</v>
      </c>
      <c r="J168" s="357"/>
      <c r="K168" s="357"/>
      <c r="L168" s="358"/>
      <c r="M168" s="450"/>
      <c r="N168" s="432">
        <f>SUM('SITE 1:SITE 15'!O168)</f>
        <v>0</v>
      </c>
      <c r="O168" s="3"/>
    </row>
    <row r="169" spans="1:22" ht="14.1" hidden="1" customHeight="1" thickBot="1" x14ac:dyDescent="0.3">
      <c r="A169" s="1553"/>
      <c r="B169" s="70"/>
      <c r="C169" s="67"/>
      <c r="D169" s="68"/>
      <c r="E169" s="69"/>
      <c r="H169" s="359">
        <v>64</v>
      </c>
      <c r="I169" s="378" t="s">
        <v>94</v>
      </c>
      <c r="J169" s="361"/>
      <c r="K169" s="361"/>
      <c r="L169" s="362"/>
      <c r="M169" s="451"/>
      <c r="N169" s="452">
        <f>SUM('SITE 1:SITE 15'!O169)</f>
        <v>0</v>
      </c>
      <c r="O169" s="476">
        <f>E179+O168</f>
        <v>0</v>
      </c>
    </row>
    <row r="170" spans="1:22" ht="14.1" hidden="1" customHeight="1" thickBot="1" x14ac:dyDescent="0.3">
      <c r="A170" s="1553"/>
      <c r="B170" s="472" t="s">
        <v>95</v>
      </c>
      <c r="C170" s="473"/>
      <c r="D170" s="474"/>
      <c r="E170" s="475"/>
      <c r="H170" s="364"/>
      <c r="I170" s="352"/>
      <c r="J170" s="341"/>
      <c r="K170" s="341"/>
      <c r="L170" s="325"/>
      <c r="M170" s="325"/>
      <c r="N170" s="365"/>
      <c r="O170" s="454"/>
    </row>
    <row r="171" spans="1:22" ht="14.1" hidden="1" customHeight="1" x14ac:dyDescent="0.25">
      <c r="A171" s="1553"/>
      <c r="B171" s="29" t="s">
        <v>96</v>
      </c>
      <c r="C171" s="21"/>
      <c r="D171" s="22"/>
      <c r="E171" s="438">
        <f>C171*D171</f>
        <v>0</v>
      </c>
      <c r="H171" s="348">
        <v>654</v>
      </c>
      <c r="I171" s="381" t="s">
        <v>97</v>
      </c>
      <c r="J171" s="346"/>
      <c r="K171" s="346"/>
      <c r="L171" s="347"/>
      <c r="M171" s="431"/>
      <c r="N171" s="432">
        <f>SUM('SITE 1:SITE 15'!O171)</f>
        <v>0</v>
      </c>
      <c r="O171" s="2"/>
    </row>
    <row r="172" spans="1:22" ht="14.1" hidden="1" customHeight="1" x14ac:dyDescent="0.25">
      <c r="A172" s="1553"/>
      <c r="B172" s="27" t="s">
        <v>98</v>
      </c>
      <c r="C172" s="23"/>
      <c r="D172" s="24"/>
      <c r="E172" s="438">
        <f>C172*D172</f>
        <v>0</v>
      </c>
      <c r="H172" s="348">
        <v>655</v>
      </c>
      <c r="I172" s="384" t="s">
        <v>99</v>
      </c>
      <c r="J172" s="350"/>
      <c r="K172" s="350"/>
      <c r="L172" s="351"/>
      <c r="M172" s="437"/>
      <c r="N172" s="432">
        <f>SUM('SITE 1:SITE 15'!O172)</f>
        <v>0</v>
      </c>
      <c r="O172" s="2"/>
    </row>
    <row r="173" spans="1:22" ht="14.1" hidden="1" customHeight="1" x14ac:dyDescent="0.25">
      <c r="A173" s="1553"/>
      <c r="B173" s="27" t="s">
        <v>100</v>
      </c>
      <c r="C173" s="23"/>
      <c r="D173" s="24"/>
      <c r="E173" s="438">
        <f>C173*D173</f>
        <v>0</v>
      </c>
      <c r="H173" s="370">
        <v>658</v>
      </c>
      <c r="I173" s="385" t="s">
        <v>101</v>
      </c>
      <c r="J173" s="357"/>
      <c r="K173" s="357"/>
      <c r="L173" s="386"/>
      <c r="M173" s="477"/>
      <c r="N173" s="432">
        <f>SUM('SITE 1:SITE 15'!O173)</f>
        <v>0</v>
      </c>
      <c r="O173" s="3"/>
    </row>
    <row r="174" spans="1:22" ht="14.1" hidden="1" customHeight="1" x14ac:dyDescent="0.25">
      <c r="A174" s="1553"/>
      <c r="B174" s="27" t="s">
        <v>102</v>
      </c>
      <c r="C174" s="23"/>
      <c r="D174" s="24"/>
      <c r="E174" s="438">
        <f>C174*D174</f>
        <v>0</v>
      </c>
      <c r="H174" s="359">
        <v>65</v>
      </c>
      <c r="I174" s="378" t="s">
        <v>103</v>
      </c>
      <c r="J174" s="361"/>
      <c r="K174" s="361"/>
      <c r="L174" s="387"/>
      <c r="M174" s="478"/>
      <c r="N174" s="452">
        <f>SUM('SITE 1:SITE 15'!O174)</f>
        <v>0</v>
      </c>
      <c r="O174" s="453">
        <f>SUM(O171:O173)</f>
        <v>0</v>
      </c>
    </row>
    <row r="175" spans="1:22" ht="14.1" hidden="1" customHeight="1" thickBot="1" x14ac:dyDescent="0.3">
      <c r="A175" s="1553"/>
      <c r="B175" s="27" t="s">
        <v>104</v>
      </c>
      <c r="C175" s="25"/>
      <c r="D175" s="26"/>
      <c r="E175" s="438">
        <f>C175*D175</f>
        <v>0</v>
      </c>
      <c r="H175" s="334"/>
      <c r="I175" s="369"/>
      <c r="J175" s="341"/>
      <c r="K175" s="341"/>
      <c r="L175" s="352"/>
      <c r="M175" s="352"/>
      <c r="N175" s="335"/>
      <c r="O175" s="471"/>
    </row>
    <row r="176" spans="1:22" ht="14.1" hidden="1" customHeight="1" thickBot="1" x14ac:dyDescent="0.3">
      <c r="A176" s="1553"/>
      <c r="B176" s="467" t="s">
        <v>105</v>
      </c>
      <c r="C176" s="468">
        <f>SUM(C171:C175)</f>
        <v>0</v>
      </c>
      <c r="D176" s="469" t="e">
        <f>E176/C176</f>
        <v>#DIV/0!</v>
      </c>
      <c r="E176" s="470">
        <f>SUM(E171:E175)</f>
        <v>0</v>
      </c>
      <c r="H176" s="383">
        <v>66</v>
      </c>
      <c r="I176" s="378" t="s">
        <v>106</v>
      </c>
      <c r="J176" s="361"/>
      <c r="K176" s="361"/>
      <c r="L176" s="361"/>
      <c r="M176" s="479"/>
      <c r="N176" s="452">
        <f>SUM('SITE 1:SITE 15'!O176)</f>
        <v>0</v>
      </c>
      <c r="O176" s="7"/>
    </row>
    <row r="177" spans="1:15" ht="14.1" hidden="1" customHeight="1" x14ac:dyDescent="0.25">
      <c r="A177" s="1553"/>
      <c r="B177" s="70"/>
      <c r="C177" s="480"/>
      <c r="D177" s="68"/>
      <c r="E177" s="69"/>
      <c r="H177" s="334"/>
      <c r="I177" s="369"/>
      <c r="J177" s="325"/>
      <c r="K177" s="325"/>
      <c r="L177" s="352"/>
      <c r="M177" s="352"/>
      <c r="N177" s="335"/>
      <c r="O177" s="471"/>
    </row>
    <row r="178" spans="1:15" ht="14.1" hidden="1" customHeight="1" thickBot="1" x14ac:dyDescent="0.3">
      <c r="A178" s="1553"/>
      <c r="B178" s="70"/>
      <c r="C178" s="480"/>
      <c r="D178" s="68"/>
      <c r="E178" s="69"/>
      <c r="H178" s="383">
        <v>67</v>
      </c>
      <c r="I178" s="378" t="s">
        <v>107</v>
      </c>
      <c r="J178" s="361"/>
      <c r="K178" s="361"/>
      <c r="L178" s="361"/>
      <c r="M178" s="479"/>
      <c r="N178" s="452">
        <f>SUM('SITE 1:SITE 15'!O178)</f>
        <v>0</v>
      </c>
      <c r="O178" s="7"/>
    </row>
    <row r="179" spans="1:15" ht="14.1" hidden="1" customHeight="1" x14ac:dyDescent="0.25">
      <c r="A179" s="1553"/>
      <c r="B179" s="2395" t="s">
        <v>108</v>
      </c>
      <c r="C179" s="2408"/>
      <c r="D179" s="2409"/>
      <c r="E179" s="2416">
        <f>E176+E168+E162+E138</f>
        <v>0</v>
      </c>
      <c r="H179" s="364"/>
      <c r="I179" s="352"/>
      <c r="J179" s="341"/>
      <c r="K179" s="341"/>
      <c r="L179" s="352"/>
      <c r="M179" s="352"/>
      <c r="N179" s="365"/>
      <c r="O179" s="454"/>
    </row>
    <row r="180" spans="1:15" ht="14.1" hidden="1" customHeight="1" x14ac:dyDescent="0.25">
      <c r="A180" s="1553"/>
      <c r="B180" s="2410"/>
      <c r="C180" s="2411"/>
      <c r="D180" s="2412"/>
      <c r="E180" s="2417"/>
      <c r="H180" s="370" t="s">
        <v>109</v>
      </c>
      <c r="I180" s="381" t="s">
        <v>110</v>
      </c>
      <c r="J180" s="346"/>
      <c r="K180" s="346"/>
      <c r="L180" s="388"/>
      <c r="M180" s="481"/>
      <c r="N180" s="432">
        <f>SUM('SITE 1:SITE 15'!O180)</f>
        <v>0</v>
      </c>
      <c r="O180" s="7"/>
    </row>
    <row r="181" spans="1:15" ht="14.1" hidden="1" customHeight="1" x14ac:dyDescent="0.25">
      <c r="A181" s="1553"/>
      <c r="B181" s="2410"/>
      <c r="C181" s="2411"/>
      <c r="D181" s="2412"/>
      <c r="E181" s="2417"/>
      <c r="H181" s="348" t="s">
        <v>111</v>
      </c>
      <c r="I181" s="349" t="s">
        <v>112</v>
      </c>
      <c r="J181" s="350"/>
      <c r="K181" s="350"/>
      <c r="L181" s="351"/>
      <c r="M181" s="437"/>
      <c r="N181" s="432">
        <f>SUM('SITE 1:SITE 15'!O181)</f>
        <v>0</v>
      </c>
      <c r="O181" s="2"/>
    </row>
    <row r="182" spans="1:15" ht="14.1" hidden="1" customHeight="1" thickBot="1" x14ac:dyDescent="0.3">
      <c r="A182" s="1553"/>
      <c r="B182" s="2413"/>
      <c r="C182" s="2414"/>
      <c r="D182" s="2415"/>
      <c r="E182" s="2418"/>
      <c r="H182" s="374">
        <v>6815</v>
      </c>
      <c r="I182" s="356" t="s">
        <v>113</v>
      </c>
      <c r="J182" s="357"/>
      <c r="K182" s="357"/>
      <c r="L182" s="358"/>
      <c r="M182" s="450"/>
      <c r="N182" s="432">
        <f>SUM('SITE 1:SITE 15'!O182)</f>
        <v>0</v>
      </c>
      <c r="O182" s="3"/>
    </row>
    <row r="183" spans="1:15" ht="14.1" hidden="1" customHeight="1" thickBot="1" x14ac:dyDescent="0.3">
      <c r="A183" s="1553"/>
      <c r="B183" s="482"/>
      <c r="C183" s="483"/>
      <c r="D183" s="483"/>
      <c r="E183" s="484"/>
      <c r="H183" s="359">
        <v>68</v>
      </c>
      <c r="I183" s="378" t="s">
        <v>114</v>
      </c>
      <c r="J183" s="361"/>
      <c r="K183" s="361"/>
      <c r="L183" s="389"/>
      <c r="M183" s="485"/>
      <c r="N183" s="452">
        <f>SUM('SITE 1:SITE 15'!O183)</f>
        <v>0</v>
      </c>
      <c r="O183" s="453">
        <f>SUM(O180:O182)</f>
        <v>0</v>
      </c>
    </row>
    <row r="184" spans="1:15" ht="14.1" hidden="1" customHeight="1" thickTop="1" x14ac:dyDescent="0.25">
      <c r="A184" s="1553"/>
      <c r="B184" s="486"/>
      <c r="C184" s="487"/>
      <c r="D184" s="488"/>
      <c r="E184" s="489"/>
      <c r="H184" s="364"/>
      <c r="I184" s="352"/>
      <c r="J184" s="341"/>
      <c r="K184" s="341"/>
      <c r="L184" s="352"/>
      <c r="M184" s="352"/>
      <c r="N184" s="365"/>
      <c r="O184" s="454"/>
    </row>
    <row r="185" spans="1:15" ht="14.1" hidden="1" customHeight="1" x14ac:dyDescent="0.25">
      <c r="A185" s="1553"/>
      <c r="B185" s="490"/>
      <c r="C185" s="490"/>
      <c r="D185" s="490"/>
      <c r="E185" s="491"/>
      <c r="H185" s="390">
        <v>86</v>
      </c>
      <c r="I185" s="378" t="s">
        <v>115</v>
      </c>
      <c r="J185" s="361"/>
      <c r="K185" s="361"/>
      <c r="L185" s="361"/>
      <c r="M185" s="479"/>
      <c r="N185" s="452">
        <f>SUM('SITE 1:SITE 15'!O185)</f>
        <v>0</v>
      </c>
      <c r="O185" s="11"/>
    </row>
    <row r="186" spans="1:15" ht="15.75" hidden="1" customHeight="1" thickBot="1" x14ac:dyDescent="0.3">
      <c r="A186" s="1553"/>
      <c r="B186" s="490"/>
      <c r="C186" s="490"/>
      <c r="D186" s="490"/>
      <c r="E186" s="491"/>
      <c r="H186" s="391"/>
      <c r="I186" s="45"/>
      <c r="J186" s="45"/>
      <c r="K186" s="45"/>
      <c r="L186" s="352"/>
      <c r="M186" s="352"/>
      <c r="N186" s="43"/>
      <c r="O186" s="380"/>
    </row>
    <row r="187" spans="1:15" ht="17.100000000000001" hidden="1" customHeight="1" x14ac:dyDescent="0.25">
      <c r="A187" s="1553"/>
      <c r="B187" s="490"/>
      <c r="C187" s="490"/>
      <c r="D187" s="490"/>
      <c r="E187" s="491"/>
      <c r="H187" s="392" t="s">
        <v>116</v>
      </c>
      <c r="I187" s="393"/>
      <c r="J187" s="394"/>
      <c r="K187" s="394"/>
      <c r="L187" s="393"/>
      <c r="M187" s="393"/>
      <c r="N187" s="492">
        <f>SUM('SITE 1:SITE 15'!O187)</f>
        <v>0</v>
      </c>
      <c r="O187" s="396">
        <f>SUM(O185+O183+O178+O176+O174+O169+O163+O161+O148+O141)</f>
        <v>0</v>
      </c>
    </row>
    <row r="188" spans="1:15" ht="17.100000000000001" hidden="1" customHeight="1" x14ac:dyDescent="0.25">
      <c r="A188" s="1553"/>
      <c r="B188" s="494"/>
      <c r="C188" s="495"/>
      <c r="D188" s="488"/>
      <c r="E188" s="489"/>
      <c r="H188" s="364" t="s">
        <v>117</v>
      </c>
      <c r="I188" s="365"/>
      <c r="J188" s="367"/>
      <c r="K188" s="367"/>
      <c r="L188" s="365"/>
      <c r="M188" s="365"/>
      <c r="N188" s="496">
        <f>SUM('SITE 1:SITE 15'!O188)</f>
        <v>0</v>
      </c>
      <c r="O188" s="397">
        <f>IF(O187&lt;O229,O229-O187,0)</f>
        <v>0</v>
      </c>
    </row>
    <row r="189" spans="1:15" ht="17.100000000000001" hidden="1" customHeight="1" thickBot="1" x14ac:dyDescent="0.3">
      <c r="A189" s="1553"/>
      <c r="F189" s="498"/>
      <c r="H189" s="398" t="s">
        <v>118</v>
      </c>
      <c r="I189" s="399"/>
      <c r="J189" s="400"/>
      <c r="K189" s="400"/>
      <c r="L189" s="401"/>
      <c r="M189" s="401"/>
      <c r="N189" s="499">
        <f>SUM('SITE 1:SITE 15'!O189)</f>
        <v>0</v>
      </c>
      <c r="O189" s="403">
        <f>SUM(O187+O188)</f>
        <v>0</v>
      </c>
    </row>
    <row r="190" spans="1:15" ht="14.4" hidden="1" thickBot="1" x14ac:dyDescent="0.3">
      <c r="A190" s="1553"/>
      <c r="E190" s="498"/>
      <c r="F190" s="498"/>
    </row>
    <row r="191" spans="1:15" ht="15" hidden="1" customHeight="1" x14ac:dyDescent="0.25">
      <c r="A191" s="1553"/>
      <c r="B191" s="2342" t="s">
        <v>170</v>
      </c>
      <c r="C191" s="2343"/>
      <c r="D191" s="2343"/>
      <c r="E191" s="2343"/>
      <c r="F191" s="2344"/>
      <c r="H191" s="404" t="s">
        <v>119</v>
      </c>
      <c r="I191" s="405"/>
      <c r="J191" s="406"/>
      <c r="K191" s="406"/>
      <c r="L191" s="405"/>
      <c r="M191" s="405"/>
      <c r="N191" s="331"/>
      <c r="O191" s="333"/>
    </row>
    <row r="192" spans="1:15" ht="28.2" hidden="1" thickBot="1" x14ac:dyDescent="0.3">
      <c r="A192" s="1553"/>
      <c r="B192" s="2363"/>
      <c r="C192" s="2364"/>
      <c r="D192" s="2364"/>
      <c r="E192" s="2364"/>
      <c r="F192" s="2365"/>
      <c r="H192" s="334"/>
      <c r="I192" s="335"/>
      <c r="J192" s="336"/>
      <c r="K192" s="336"/>
      <c r="L192" s="335"/>
      <c r="M192" s="337"/>
      <c r="N192" s="429" t="str">
        <f>N131</f>
        <v>Global APE 6/11 ans</v>
      </c>
      <c r="O192" s="501" t="s">
        <v>19</v>
      </c>
    </row>
    <row r="193" spans="1:15" ht="15" hidden="1" customHeight="1" x14ac:dyDescent="0.25">
      <c r="A193" s="1553"/>
      <c r="B193" s="2366" t="s">
        <v>179</v>
      </c>
      <c r="C193" s="503"/>
      <c r="D193" s="503"/>
      <c r="E193" s="503"/>
      <c r="F193" s="504"/>
      <c r="H193" s="409"/>
      <c r="I193" s="410"/>
      <c r="J193" s="336"/>
      <c r="K193" s="336"/>
      <c r="L193" s="411"/>
      <c r="M193" s="505"/>
      <c r="N193" s="45"/>
      <c r="O193" s="412"/>
    </row>
    <row r="194" spans="1:15" ht="14.25" hidden="1" customHeight="1" x14ac:dyDescent="0.25">
      <c r="A194" s="1553"/>
      <c r="B194" s="2367"/>
      <c r="C194" s="507"/>
      <c r="D194" s="507"/>
      <c r="E194" s="507"/>
      <c r="F194" s="508"/>
      <c r="H194" s="413">
        <v>70623</v>
      </c>
      <c r="I194" s="381" t="s">
        <v>120</v>
      </c>
      <c r="J194" s="346"/>
      <c r="K194" s="346"/>
      <c r="L194" s="347"/>
      <c r="M194" s="431"/>
      <c r="N194" s="432">
        <f>SUM('SITE 1:SITE 15'!O194)</f>
        <v>0</v>
      </c>
      <c r="O194" s="529">
        <f>J125+J126</f>
        <v>0</v>
      </c>
    </row>
    <row r="195" spans="1:15" ht="16.5" hidden="1" customHeight="1" x14ac:dyDescent="0.25">
      <c r="A195" s="1553"/>
      <c r="B195" s="2336" t="s">
        <v>381</v>
      </c>
      <c r="C195" s="2337"/>
      <c r="D195" s="2337"/>
      <c r="E195" s="2337"/>
      <c r="F195" s="2338"/>
      <c r="H195" s="413">
        <v>70624</v>
      </c>
      <c r="I195" s="349" t="s">
        <v>121</v>
      </c>
      <c r="J195" s="350"/>
      <c r="K195" s="350"/>
      <c r="L195" s="351"/>
      <c r="M195" s="437"/>
      <c r="N195" s="432">
        <f>SUM('SITE 1:SITE 15'!O195)</f>
        <v>0</v>
      </c>
      <c r="O195" s="9"/>
    </row>
    <row r="196" spans="1:15" ht="14.25" hidden="1" customHeight="1" x14ac:dyDescent="0.25">
      <c r="A196" s="1553"/>
      <c r="B196" s="2336"/>
      <c r="C196" s="2337"/>
      <c r="D196" s="2337"/>
      <c r="E196" s="2337"/>
      <c r="F196" s="2338"/>
      <c r="H196" s="413">
        <v>70625</v>
      </c>
      <c r="I196" s="349" t="s">
        <v>122</v>
      </c>
      <c r="J196" s="350"/>
      <c r="K196" s="350"/>
      <c r="L196" s="351"/>
      <c r="M196" s="437"/>
      <c r="N196" s="432">
        <f>SUM('SITE 1:SITE 15'!O196)</f>
        <v>0</v>
      </c>
      <c r="O196" s="9"/>
    </row>
    <row r="197" spans="1:15" ht="14.25" hidden="1" customHeight="1" x14ac:dyDescent="0.25">
      <c r="A197" s="1553"/>
      <c r="B197" s="2336" t="s">
        <v>207</v>
      </c>
      <c r="C197" s="2337"/>
      <c r="D197" s="2337"/>
      <c r="E197" s="2337"/>
      <c r="F197" s="2338"/>
      <c r="H197" s="348">
        <v>70641</v>
      </c>
      <c r="I197" s="349" t="s">
        <v>123</v>
      </c>
      <c r="J197" s="350"/>
      <c r="K197" s="350"/>
      <c r="L197" s="351"/>
      <c r="M197" s="437"/>
      <c r="N197" s="432">
        <f>SUM('SITE 1:SITE 15'!O197)</f>
        <v>0</v>
      </c>
      <c r="O197" s="2"/>
    </row>
    <row r="198" spans="1:15" ht="15" hidden="1" customHeight="1" x14ac:dyDescent="0.25">
      <c r="A198" s="1553"/>
      <c r="B198" s="2336"/>
      <c r="C198" s="2337"/>
      <c r="D198" s="2337"/>
      <c r="E198" s="2337"/>
      <c r="F198" s="2338"/>
      <c r="H198" s="370">
        <v>706421</v>
      </c>
      <c r="I198" s="349" t="s">
        <v>124</v>
      </c>
      <c r="J198" s="350"/>
      <c r="K198" s="350"/>
      <c r="L198" s="351"/>
      <c r="M198" s="437"/>
      <c r="N198" s="432">
        <f>SUM('SITE 1:SITE 15'!O198)</f>
        <v>0</v>
      </c>
      <c r="O198" s="9"/>
    </row>
    <row r="199" spans="1:15" ht="14.25" hidden="1" customHeight="1" x14ac:dyDescent="0.25">
      <c r="A199" s="1553"/>
      <c r="B199" s="2336"/>
      <c r="C199" s="2337"/>
      <c r="D199" s="2337"/>
      <c r="E199" s="2337"/>
      <c r="F199" s="2338"/>
      <c r="H199" s="370">
        <v>708</v>
      </c>
      <c r="I199" s="356" t="s">
        <v>125</v>
      </c>
      <c r="J199" s="357"/>
      <c r="K199" s="357"/>
      <c r="L199" s="358"/>
      <c r="M199" s="450"/>
      <c r="N199" s="432">
        <f>SUM('SITE 1:SITE 15'!O199)</f>
        <v>0</v>
      </c>
      <c r="O199" s="9"/>
    </row>
    <row r="200" spans="1:15" ht="16.5" hidden="1" customHeight="1" x14ac:dyDescent="0.25">
      <c r="A200" s="1553"/>
      <c r="B200" s="2336"/>
      <c r="C200" s="2337"/>
      <c r="D200" s="2337"/>
      <c r="E200" s="2337"/>
      <c r="F200" s="2338"/>
      <c r="H200" s="359">
        <v>70</v>
      </c>
      <c r="I200" s="378" t="s">
        <v>126</v>
      </c>
      <c r="J200" s="361"/>
      <c r="K200" s="361"/>
      <c r="L200" s="389"/>
      <c r="M200" s="485"/>
      <c r="N200" s="452">
        <f>SUM('SITE 1:SITE 15'!O200)</f>
        <v>0</v>
      </c>
      <c r="O200" s="453">
        <f>SUM(O194:O199)</f>
        <v>0</v>
      </c>
    </row>
    <row r="201" spans="1:15" ht="16.5" hidden="1" customHeight="1" x14ac:dyDescent="0.25">
      <c r="A201" s="1553"/>
      <c r="B201" s="2336"/>
      <c r="C201" s="2337"/>
      <c r="D201" s="2337"/>
      <c r="E201" s="2337"/>
      <c r="F201" s="2338"/>
      <c r="H201" s="364"/>
      <c r="I201" s="352"/>
      <c r="J201" s="341"/>
      <c r="K201" s="341"/>
      <c r="L201" s="369"/>
      <c r="M201" s="369"/>
      <c r="N201" s="365"/>
      <c r="O201" s="454"/>
    </row>
    <row r="202" spans="1:15" ht="16.05" hidden="1" customHeight="1" x14ac:dyDescent="0.25">
      <c r="A202" s="1553"/>
      <c r="B202" s="2428" t="s">
        <v>382</v>
      </c>
      <c r="C202" s="2429"/>
      <c r="D202" s="2429"/>
      <c r="E202" s="2429"/>
      <c r="F202" s="2430"/>
      <c r="H202" s="370">
        <v>741</v>
      </c>
      <c r="I202" s="381" t="s">
        <v>127</v>
      </c>
      <c r="J202" s="346"/>
      <c r="K202" s="346"/>
      <c r="L202" s="414"/>
      <c r="M202" s="513"/>
      <c r="N202" s="432">
        <f>SUM('SITE 1:SITE 15'!O202)</f>
        <v>0</v>
      </c>
      <c r="O202" s="7"/>
    </row>
    <row r="203" spans="1:15" ht="16.05" hidden="1" customHeight="1" x14ac:dyDescent="0.25">
      <c r="A203" s="1553"/>
      <c r="B203" s="2428"/>
      <c r="C203" s="2429"/>
      <c r="D203" s="2429"/>
      <c r="E203" s="2429"/>
      <c r="F203" s="2430"/>
      <c r="H203" s="348">
        <v>742</v>
      </c>
      <c r="I203" s="349" t="s">
        <v>128</v>
      </c>
      <c r="J203" s="350"/>
      <c r="K203" s="350"/>
      <c r="L203" s="415"/>
      <c r="M203" s="514"/>
      <c r="N203" s="432">
        <f>SUM('SITE 1:SITE 15'!O203)</f>
        <v>0</v>
      </c>
      <c r="O203" s="2"/>
    </row>
    <row r="204" spans="1:15" ht="16.05" hidden="1" customHeight="1" x14ac:dyDescent="0.25">
      <c r="A204" s="1553"/>
      <c r="B204" s="2428"/>
      <c r="C204" s="2429"/>
      <c r="D204" s="2429"/>
      <c r="E204" s="2429"/>
      <c r="F204" s="2430"/>
      <c r="H204" s="370">
        <v>743</v>
      </c>
      <c r="I204" s="349" t="s">
        <v>129</v>
      </c>
      <c r="J204" s="350"/>
      <c r="K204" s="350"/>
      <c r="L204" s="351"/>
      <c r="M204" s="437"/>
      <c r="N204" s="432">
        <f>SUM('SITE 1:SITE 15'!O204)</f>
        <v>0</v>
      </c>
      <c r="O204" s="7"/>
    </row>
    <row r="205" spans="1:15" ht="16.05" hidden="1" customHeight="1" x14ac:dyDescent="0.25">
      <c r="A205" s="1553"/>
      <c r="B205" s="2428"/>
      <c r="C205" s="2429"/>
      <c r="D205" s="2429"/>
      <c r="E205" s="2429"/>
      <c r="F205" s="2430"/>
      <c r="H205" s="416">
        <v>7441</v>
      </c>
      <c r="I205" s="349" t="s">
        <v>130</v>
      </c>
      <c r="J205" s="350"/>
      <c r="K205" s="350"/>
      <c r="L205" s="351"/>
      <c r="M205" s="437"/>
      <c r="N205" s="2368">
        <f>SUM('SITE 1:SITE 15'!O205)</f>
        <v>0</v>
      </c>
      <c r="O205" s="2426">
        <f>O187-(O200+O202+O203+O204+O207+O208+O209+O210+O211+O217+O219+O221+O223+O225+O227)</f>
        <v>0</v>
      </c>
    </row>
    <row r="206" spans="1:15" ht="14.25" hidden="1" customHeight="1" x14ac:dyDescent="0.3">
      <c r="A206" s="1553"/>
      <c r="B206" s="515"/>
      <c r="C206" s="516"/>
      <c r="D206" s="516"/>
      <c r="E206" s="516"/>
      <c r="F206" s="517"/>
      <c r="H206" s="416">
        <v>7442</v>
      </c>
      <c r="I206" s="349" t="s">
        <v>131</v>
      </c>
      <c r="J206" s="350"/>
      <c r="K206" s="350"/>
      <c r="L206" s="351"/>
      <c r="M206" s="437"/>
      <c r="N206" s="2369">
        <f>SUM('SITE 1:SITE 15'!O206)</f>
        <v>0</v>
      </c>
      <c r="O206" s="2427"/>
    </row>
    <row r="207" spans="1:15" ht="14.25" hidden="1" customHeight="1" x14ac:dyDescent="0.25">
      <c r="A207" s="1553"/>
      <c r="B207" s="2336" t="s">
        <v>208</v>
      </c>
      <c r="C207" s="2337"/>
      <c r="D207" s="2337"/>
      <c r="E207" s="2337"/>
      <c r="F207" s="2338"/>
      <c r="H207" s="416">
        <v>7443</v>
      </c>
      <c r="I207" s="349" t="s">
        <v>132</v>
      </c>
      <c r="J207" s="350"/>
      <c r="K207" s="350"/>
      <c r="L207" s="351"/>
      <c r="M207" s="437"/>
      <c r="N207" s="432">
        <f>SUM('SITE 1:SITE 15'!O207)</f>
        <v>0</v>
      </c>
      <c r="O207" s="10"/>
    </row>
    <row r="208" spans="1:15" ht="14.25" hidden="1" customHeight="1" x14ac:dyDescent="0.25">
      <c r="A208" s="1553"/>
      <c r="B208" s="2336"/>
      <c r="C208" s="2337"/>
      <c r="D208" s="2337"/>
      <c r="E208" s="2337"/>
      <c r="F208" s="2338"/>
      <c r="H208" s="416">
        <v>7451</v>
      </c>
      <c r="I208" s="349" t="s">
        <v>133</v>
      </c>
      <c r="J208" s="350"/>
      <c r="K208" s="350"/>
      <c r="L208" s="351"/>
      <c r="M208" s="437"/>
      <c r="N208" s="432">
        <f>SUM('SITE 1:SITE 15'!O208)</f>
        <v>0</v>
      </c>
      <c r="O208" s="10"/>
    </row>
    <row r="209" spans="1:15" ht="15" hidden="1" customHeight="1" x14ac:dyDescent="0.25">
      <c r="A209" s="1553"/>
      <c r="B209" s="518"/>
      <c r="C209" s="519"/>
      <c r="D209" s="519"/>
      <c r="E209" s="519"/>
      <c r="F209" s="520"/>
      <c r="H209" s="416">
        <v>746</v>
      </c>
      <c r="I209" s="349" t="s">
        <v>134</v>
      </c>
      <c r="J209" s="350"/>
      <c r="K209" s="350"/>
      <c r="L209" s="351"/>
      <c r="M209" s="437"/>
      <c r="N209" s="432">
        <f>SUM('SITE 1:SITE 15'!O209)</f>
        <v>0</v>
      </c>
      <c r="O209" s="10"/>
    </row>
    <row r="210" spans="1:15" ht="14.25" hidden="1" customHeight="1" x14ac:dyDescent="0.25">
      <c r="A210" s="1553"/>
      <c r="B210" s="2350" t="s">
        <v>251</v>
      </c>
      <c r="C210" s="2351"/>
      <c r="D210" s="2351"/>
      <c r="E210" s="2351"/>
      <c r="F210" s="2352"/>
      <c r="H210" s="416">
        <v>747</v>
      </c>
      <c r="I210" s="349" t="s">
        <v>135</v>
      </c>
      <c r="J210" s="350"/>
      <c r="K210" s="350"/>
      <c r="L210" s="351"/>
      <c r="M210" s="437"/>
      <c r="N210" s="432">
        <f>SUM('SITE 1:SITE 15'!O210)</f>
        <v>0</v>
      </c>
      <c r="O210" s="10"/>
    </row>
    <row r="211" spans="1:15" ht="16.5" hidden="1" customHeight="1" x14ac:dyDescent="0.25">
      <c r="A211" s="1553"/>
      <c r="B211" s="2350"/>
      <c r="C211" s="2351"/>
      <c r="D211" s="2351"/>
      <c r="E211" s="2351"/>
      <c r="F211" s="2352"/>
      <c r="H211" s="374">
        <v>748</v>
      </c>
      <c r="I211" s="349" t="s">
        <v>168</v>
      </c>
      <c r="J211" s="357"/>
      <c r="K211" s="357"/>
      <c r="L211" s="417"/>
      <c r="M211" s="523"/>
      <c r="N211" s="432">
        <f>SUM('SITE 1:SITE 15'!O211)</f>
        <v>0</v>
      </c>
      <c r="O211" s="3"/>
    </row>
    <row r="212" spans="1:15" ht="15" hidden="1" customHeight="1" x14ac:dyDescent="0.25">
      <c r="A212" s="1553"/>
      <c r="B212" s="2380" t="s">
        <v>435</v>
      </c>
      <c r="C212" s="2381"/>
      <c r="D212" s="2381"/>
      <c r="E212" s="2381"/>
      <c r="F212" s="2382"/>
      <c r="H212" s="359">
        <v>74</v>
      </c>
      <c r="I212" s="378" t="s">
        <v>136</v>
      </c>
      <c r="J212" s="361"/>
      <c r="K212" s="361"/>
      <c r="L212" s="362"/>
      <c r="M212" s="451"/>
      <c r="N212" s="452">
        <f>SUM('SITE 1:SITE 15'!O212)</f>
        <v>0</v>
      </c>
      <c r="O212" s="453">
        <f>SUM(O202:O211)</f>
        <v>0</v>
      </c>
    </row>
    <row r="213" spans="1:15" ht="15" hidden="1" customHeight="1" x14ac:dyDescent="0.25">
      <c r="A213" s="1553"/>
      <c r="B213" s="524"/>
      <c r="C213" s="521"/>
      <c r="D213" s="521"/>
      <c r="E213" s="521"/>
      <c r="F213" s="522"/>
      <c r="H213" s="364"/>
      <c r="I213" s="352"/>
      <c r="J213" s="341"/>
      <c r="K213" s="341"/>
      <c r="L213" s="325"/>
      <c r="M213" s="325"/>
      <c r="N213" s="365"/>
      <c r="O213" s="454"/>
    </row>
    <row r="214" spans="1:15" ht="14.25" hidden="1" customHeight="1" x14ac:dyDescent="0.25">
      <c r="A214" s="1553"/>
      <c r="B214" s="2478" t="s">
        <v>436</v>
      </c>
      <c r="C214" s="2476"/>
      <c r="D214" s="2476"/>
      <c r="E214" s="2476"/>
      <c r="F214" s="2477"/>
      <c r="H214" s="370">
        <v>751</v>
      </c>
      <c r="I214" s="381" t="s">
        <v>137</v>
      </c>
      <c r="J214" s="346"/>
      <c r="K214" s="346"/>
      <c r="L214" s="347"/>
      <c r="M214" s="431"/>
      <c r="N214" s="432">
        <f>SUM('SITE 1:SITE 15'!O214)</f>
        <v>0</v>
      </c>
      <c r="O214" s="7"/>
    </row>
    <row r="215" spans="1:15" ht="16.5" hidden="1" customHeight="1" x14ac:dyDescent="0.25">
      <c r="A215" s="1553"/>
      <c r="B215" s="2478"/>
      <c r="C215" s="2476"/>
      <c r="D215" s="2476"/>
      <c r="E215" s="2476"/>
      <c r="F215" s="2477"/>
      <c r="H215" s="348">
        <v>752</v>
      </c>
      <c r="I215" s="349" t="s">
        <v>138</v>
      </c>
      <c r="J215" s="350"/>
      <c r="K215" s="350"/>
      <c r="L215" s="351"/>
      <c r="M215" s="437"/>
      <c r="N215" s="432">
        <f>SUM('SITE 1:SITE 15'!O215)</f>
        <v>0</v>
      </c>
      <c r="O215" s="2"/>
    </row>
    <row r="216" spans="1:15" ht="15" hidden="1" customHeight="1" x14ac:dyDescent="0.25">
      <c r="A216" s="1553"/>
      <c r="B216" s="2380"/>
      <c r="C216" s="2381"/>
      <c r="D216" s="2381"/>
      <c r="E216" s="2381"/>
      <c r="F216" s="2382"/>
      <c r="H216" s="348">
        <v>757</v>
      </c>
      <c r="I216" s="356" t="s">
        <v>139</v>
      </c>
      <c r="J216" s="357"/>
      <c r="K216" s="357"/>
      <c r="L216" s="358"/>
      <c r="M216" s="450"/>
      <c r="N216" s="432">
        <f>SUM('SITE 1:SITE 15'!O216)</f>
        <v>0</v>
      </c>
      <c r="O216" s="2"/>
    </row>
    <row r="217" spans="1:15" ht="16.5" hidden="1" customHeight="1" x14ac:dyDescent="0.25">
      <c r="A217" s="1553"/>
      <c r="B217" s="2380"/>
      <c r="C217" s="2381"/>
      <c r="D217" s="2381"/>
      <c r="E217" s="2381"/>
      <c r="F217" s="2382"/>
      <c r="H217" s="359">
        <v>75</v>
      </c>
      <c r="I217" s="378" t="s">
        <v>140</v>
      </c>
      <c r="J217" s="361"/>
      <c r="K217" s="361"/>
      <c r="L217" s="389"/>
      <c r="M217" s="485"/>
      <c r="N217" s="452">
        <f>SUM('SITE 1:SITE 15'!O217)</f>
        <v>0</v>
      </c>
      <c r="O217" s="453">
        <f>SUM(O214:O216)</f>
        <v>0</v>
      </c>
    </row>
    <row r="218" spans="1:15" ht="15" hidden="1" customHeight="1" x14ac:dyDescent="0.25">
      <c r="A218" s="1553"/>
      <c r="B218" s="524"/>
      <c r="C218" s="511"/>
      <c r="D218" s="511"/>
      <c r="E218" s="511"/>
      <c r="F218" s="512"/>
      <c r="H218" s="334"/>
      <c r="I218" s="369"/>
      <c r="J218" s="341"/>
      <c r="K218" s="341"/>
      <c r="L218" s="352"/>
      <c r="M218" s="352"/>
      <c r="N218" s="335"/>
      <c r="O218" s="471"/>
    </row>
    <row r="219" spans="1:15" ht="15" hidden="1" customHeight="1" x14ac:dyDescent="0.25">
      <c r="A219" s="1553"/>
      <c r="B219" s="2336"/>
      <c r="C219" s="2337"/>
      <c r="D219" s="2337"/>
      <c r="E219" s="2337"/>
      <c r="F219" s="2338"/>
      <c r="H219" s="383">
        <v>76</v>
      </c>
      <c r="I219" s="378" t="s">
        <v>141</v>
      </c>
      <c r="J219" s="361"/>
      <c r="K219" s="361"/>
      <c r="L219" s="361"/>
      <c r="M219" s="479"/>
      <c r="N219" s="452">
        <f>SUM('SITE 1:SITE 15'!O219)</f>
        <v>0</v>
      </c>
      <c r="O219" s="7"/>
    </row>
    <row r="220" spans="1:15" ht="13.5" hidden="1" customHeight="1" x14ac:dyDescent="0.25">
      <c r="A220" s="1553"/>
      <c r="B220" s="2336"/>
      <c r="C220" s="2337"/>
      <c r="D220" s="2337"/>
      <c r="E220" s="2337"/>
      <c r="F220" s="2338"/>
      <c r="H220" s="334"/>
      <c r="I220" s="369"/>
      <c r="J220" s="341"/>
      <c r="K220" s="341"/>
      <c r="L220" s="352"/>
      <c r="M220" s="352"/>
      <c r="N220" s="335"/>
      <c r="O220" s="471"/>
    </row>
    <row r="221" spans="1:15" ht="15" hidden="1" customHeight="1" x14ac:dyDescent="0.25">
      <c r="A221" s="1553"/>
      <c r="B221" s="2380"/>
      <c r="C221" s="2381"/>
      <c r="D221" s="2381"/>
      <c r="E221" s="2381"/>
      <c r="F221" s="2382"/>
      <c r="H221" s="383">
        <v>77</v>
      </c>
      <c r="I221" s="378" t="s">
        <v>383</v>
      </c>
      <c r="J221" s="361"/>
      <c r="K221" s="361"/>
      <c r="L221" s="361"/>
      <c r="M221" s="479"/>
      <c r="N221" s="452">
        <f>SUM('SITE 1:SITE 15'!O221)</f>
        <v>0</v>
      </c>
      <c r="O221" s="7"/>
    </row>
    <row r="222" spans="1:15" ht="16.5" hidden="1" customHeight="1" x14ac:dyDescent="0.25">
      <c r="A222" s="1553"/>
      <c r="B222" s="2336"/>
      <c r="C222" s="2337"/>
      <c r="D222" s="2337"/>
      <c r="E222" s="2337"/>
      <c r="F222" s="2338"/>
      <c r="H222" s="334"/>
      <c r="I222" s="369"/>
      <c r="J222" s="341"/>
      <c r="K222" s="341"/>
      <c r="L222" s="352"/>
      <c r="M222" s="352"/>
      <c r="N222" s="335"/>
      <c r="O222" s="471"/>
    </row>
    <row r="223" spans="1:15" ht="16.5" hidden="1" customHeight="1" x14ac:dyDescent="0.25">
      <c r="A223" s="1553"/>
      <c r="B223" s="2336"/>
      <c r="C223" s="2337"/>
      <c r="D223" s="2337"/>
      <c r="E223" s="2337"/>
      <c r="F223" s="2338"/>
      <c r="H223" s="383">
        <v>78</v>
      </c>
      <c r="I223" s="378" t="s">
        <v>143</v>
      </c>
      <c r="J223" s="361"/>
      <c r="K223" s="361"/>
      <c r="L223" s="361"/>
      <c r="M223" s="479"/>
      <c r="N223" s="452">
        <f>SUM('SITE 1:SITE 15'!O223)</f>
        <v>0</v>
      </c>
      <c r="O223" s="7"/>
    </row>
    <row r="224" spans="1:15" ht="14.1" hidden="1" customHeight="1" x14ac:dyDescent="0.25">
      <c r="A224" s="1553"/>
      <c r="B224" s="518"/>
      <c r="C224" s="519"/>
      <c r="D224" s="519"/>
      <c r="E224" s="519"/>
      <c r="F224" s="520"/>
      <c r="H224" s="334"/>
      <c r="I224" s="369"/>
      <c r="J224" s="341"/>
      <c r="K224" s="341"/>
      <c r="L224" s="352"/>
      <c r="M224" s="352"/>
      <c r="N224" s="335"/>
      <c r="O224" s="471"/>
    </row>
    <row r="225" spans="1:22" ht="15" hidden="1" customHeight="1" x14ac:dyDescent="0.25">
      <c r="A225" s="1553"/>
      <c r="B225" s="2350" t="s">
        <v>401</v>
      </c>
      <c r="C225" s="2351"/>
      <c r="D225" s="2351"/>
      <c r="E225" s="2351"/>
      <c r="F225" s="2352"/>
      <c r="H225" s="383">
        <v>79</v>
      </c>
      <c r="I225" s="378" t="s">
        <v>384</v>
      </c>
      <c r="J225" s="361"/>
      <c r="K225" s="361"/>
      <c r="L225" s="361"/>
      <c r="M225" s="479"/>
      <c r="N225" s="452">
        <f>SUM('SITE 1:SITE 15'!O225)</f>
        <v>0</v>
      </c>
      <c r="O225" s="7"/>
    </row>
    <row r="226" spans="1:22" ht="16.5" hidden="1" customHeight="1" x14ac:dyDescent="0.25">
      <c r="A226" s="1553"/>
      <c r="B226" s="2350"/>
      <c r="C226" s="2351"/>
      <c r="D226" s="2351"/>
      <c r="E226" s="2351"/>
      <c r="F226" s="2352"/>
      <c r="H226" s="364"/>
      <c r="I226" s="352"/>
      <c r="J226" s="341"/>
      <c r="K226" s="341"/>
      <c r="L226" s="352"/>
      <c r="M226" s="352"/>
      <c r="N226" s="365"/>
      <c r="O226" s="454"/>
    </row>
    <row r="227" spans="1:22" ht="15" hidden="1" customHeight="1" x14ac:dyDescent="0.25">
      <c r="A227" s="1553"/>
      <c r="B227" s="2434" t="s">
        <v>412</v>
      </c>
      <c r="C227" s="2435"/>
      <c r="D227" s="2435"/>
      <c r="E227" s="2435"/>
      <c r="F227" s="2452"/>
      <c r="H227" s="390">
        <v>87</v>
      </c>
      <c r="I227" s="378" t="s">
        <v>145</v>
      </c>
      <c r="J227" s="361"/>
      <c r="K227" s="361"/>
      <c r="L227" s="361"/>
      <c r="M227" s="479"/>
      <c r="N227" s="452">
        <f>SUM('SITE 1:SITE 15'!O227)</f>
        <v>0</v>
      </c>
      <c r="O227" s="11"/>
    </row>
    <row r="228" spans="1:22" ht="17.25" hidden="1" customHeight="1" thickBot="1" x14ac:dyDescent="0.3">
      <c r="A228" s="1553"/>
      <c r="B228" s="2434"/>
      <c r="C228" s="2435"/>
      <c r="D228" s="2435"/>
      <c r="E228" s="2435"/>
      <c r="F228" s="2452"/>
      <c r="H228" s="391"/>
      <c r="I228" s="45"/>
      <c r="J228" s="341"/>
      <c r="K228" s="341"/>
      <c r="L228" s="352"/>
      <c r="M228" s="352"/>
      <c r="N228" s="45"/>
      <c r="O228" s="412"/>
    </row>
    <row r="229" spans="1:22" ht="16.5" hidden="1" customHeight="1" x14ac:dyDescent="0.25">
      <c r="A229" s="1553"/>
      <c r="B229" s="2434"/>
      <c r="C229" s="2435"/>
      <c r="D229" s="2435"/>
      <c r="E229" s="2435"/>
      <c r="F229" s="2452"/>
      <c r="H229" s="392" t="s">
        <v>146</v>
      </c>
      <c r="I229" s="393"/>
      <c r="J229" s="418"/>
      <c r="K229" s="418"/>
      <c r="L229" s="393"/>
      <c r="M229" s="530"/>
      <c r="N229" s="492">
        <f>SUM('SITE 1:SITE 15'!O229)</f>
        <v>0</v>
      </c>
      <c r="O229" s="531">
        <f>O225+O223+O221+O219+O217+O212+O200+O227</f>
        <v>0</v>
      </c>
    </row>
    <row r="230" spans="1:22" ht="15" hidden="1" customHeight="1" x14ac:dyDescent="0.25">
      <c r="A230" s="1553"/>
      <c r="B230" s="2434"/>
      <c r="C230" s="2435"/>
      <c r="D230" s="2435"/>
      <c r="E230" s="2435"/>
      <c r="F230" s="2452"/>
      <c r="H230" s="364" t="s">
        <v>147</v>
      </c>
      <c r="I230" s="365"/>
      <c r="J230" s="336"/>
      <c r="K230" s="336"/>
      <c r="L230" s="411"/>
      <c r="M230" s="505"/>
      <c r="N230" s="496">
        <f>SUM('SITE 1:SITE 15'!O230)</f>
        <v>0</v>
      </c>
      <c r="O230" s="532">
        <f>IF(O229&lt;K187,K187-O229,0)</f>
        <v>0</v>
      </c>
    </row>
    <row r="231" spans="1:22" ht="15.75" hidden="1" customHeight="1" thickBot="1" x14ac:dyDescent="0.3">
      <c r="A231" s="1553"/>
      <c r="B231" s="2490"/>
      <c r="C231" s="2491"/>
      <c r="D231" s="2491"/>
      <c r="E231" s="2491"/>
      <c r="F231" s="2492"/>
      <c r="H231" s="398" t="s">
        <v>118</v>
      </c>
      <c r="I231" s="399"/>
      <c r="J231" s="421"/>
      <c r="K231" s="421"/>
      <c r="L231" s="401"/>
      <c r="M231" s="533"/>
      <c r="N231" s="499">
        <f>SUM('SITE 1:SITE 15'!O231)</f>
        <v>0</v>
      </c>
      <c r="O231" s="534">
        <f>O230+O229</f>
        <v>0</v>
      </c>
    </row>
    <row r="232" spans="1:22" ht="14.4" hidden="1" thickBot="1" x14ac:dyDescent="0.3">
      <c r="A232" s="1553"/>
      <c r="H232" s="352"/>
      <c r="I232" s="352"/>
      <c r="J232" s="341"/>
      <c r="K232" s="341"/>
      <c r="L232" s="325"/>
      <c r="M232" s="325"/>
      <c r="N232" s="43"/>
      <c r="O232" s="43"/>
    </row>
    <row r="233" spans="1:22" s="324" customFormat="1" ht="33.75" hidden="1" customHeight="1" thickBot="1" x14ac:dyDescent="0.3">
      <c r="A233" s="1554"/>
      <c r="B233" s="2358" t="str">
        <f>B4</f>
        <v>ASSOCIATION</v>
      </c>
      <c r="C233" s="2359"/>
      <c r="D233" s="2359"/>
      <c r="E233" s="2359"/>
      <c r="F233" s="2359"/>
      <c r="G233" s="2359"/>
      <c r="H233" s="2359"/>
      <c r="I233" s="2359"/>
      <c r="J233" s="2359"/>
      <c r="K233" s="2359"/>
      <c r="L233" s="2359"/>
      <c r="M233" s="2359"/>
      <c r="N233" s="2359"/>
      <c r="O233" s="2360"/>
      <c r="P233" s="326"/>
    </row>
    <row r="234" spans="1:22" ht="13.8" hidden="1" thickBot="1" x14ac:dyDescent="0.3">
      <c r="A234" s="1553"/>
    </row>
    <row r="235" spans="1:22" ht="30.75" hidden="1" customHeight="1" thickBot="1" x14ac:dyDescent="0.3">
      <c r="A235" s="1553"/>
      <c r="B235" s="2325" t="s">
        <v>279</v>
      </c>
      <c r="C235" s="2326"/>
      <c r="D235" s="2326"/>
      <c r="E235" s="2326"/>
      <c r="F235" s="2326"/>
      <c r="G235" s="2326"/>
      <c r="H235" s="2325" t="str">
        <f>H6</f>
        <v>SITE 4</v>
      </c>
      <c r="I235" s="2326"/>
      <c r="J235" s="2326"/>
      <c r="K235" s="2326"/>
      <c r="L235" s="2326"/>
      <c r="M235" s="2326"/>
      <c r="N235" s="2326"/>
      <c r="O235" s="2327"/>
    </row>
    <row r="236" spans="1:22" ht="27.75" hidden="1" customHeight="1" x14ac:dyDescent="0.25">
      <c r="A236" s="1553"/>
      <c r="B236" s="423"/>
      <c r="C236" s="423"/>
      <c r="D236" s="423"/>
      <c r="E236" s="423"/>
      <c r="F236" s="423"/>
      <c r="G236" s="423"/>
      <c r="H236" s="423"/>
      <c r="I236" s="423"/>
      <c r="J236" s="423"/>
      <c r="K236" s="423"/>
      <c r="L236" s="423"/>
      <c r="M236" s="423"/>
      <c r="N236" s="423"/>
      <c r="O236" s="423"/>
    </row>
    <row r="237" spans="1:22" ht="41.25" hidden="1" customHeight="1" x14ac:dyDescent="0.25">
      <c r="A237" s="1553"/>
      <c r="B237" s="2482" t="s">
        <v>232</v>
      </c>
      <c r="C237" s="2483"/>
      <c r="D237" s="2483"/>
      <c r="E237" s="2484"/>
      <c r="F237" s="423"/>
      <c r="G237" s="423"/>
      <c r="H237" s="423"/>
      <c r="J237" s="2467"/>
      <c r="K237" s="2467"/>
      <c r="L237" s="423"/>
    </row>
    <row r="238" spans="1:22" ht="60.75" hidden="1" customHeight="1" x14ac:dyDescent="0.25">
      <c r="A238" s="1553"/>
      <c r="B238" s="57" t="s">
        <v>233</v>
      </c>
      <c r="C238" s="38" t="s">
        <v>242</v>
      </c>
      <c r="D238" s="38" t="s">
        <v>236</v>
      </c>
      <c r="E238" s="38" t="s">
        <v>243</v>
      </c>
      <c r="F238" s="423"/>
      <c r="G238" s="423"/>
      <c r="H238" s="423"/>
      <c r="I238" s="39"/>
      <c r="J238" s="535"/>
      <c r="K238" s="535"/>
      <c r="L238" s="40"/>
      <c r="M238" s="40"/>
      <c r="N238" s="41"/>
      <c r="O238" s="41"/>
      <c r="P238" s="42"/>
      <c r="U238" s="43"/>
      <c r="V238" s="43"/>
    </row>
    <row r="239" spans="1:22" ht="33" hidden="1" customHeight="1" x14ac:dyDescent="0.25">
      <c r="A239" s="1553"/>
      <c r="B239" s="50" t="s">
        <v>239</v>
      </c>
      <c r="C239" s="38">
        <v>3.5</v>
      </c>
      <c r="D239" s="278"/>
      <c r="E239" s="38">
        <f>C239*D239</f>
        <v>0</v>
      </c>
      <c r="F239" s="423"/>
      <c r="G239" s="423" t="s">
        <v>247</v>
      </c>
      <c r="H239" s="423"/>
      <c r="I239" s="283"/>
      <c r="J239" s="284"/>
      <c r="K239" s="284"/>
      <c r="L239" s="44"/>
      <c r="M239" s="44"/>
      <c r="N239" s="41"/>
      <c r="O239" s="41"/>
      <c r="P239" s="45"/>
      <c r="U239" s="43"/>
      <c r="V239" s="43"/>
    </row>
    <row r="240" spans="1:22" ht="33" hidden="1" customHeight="1" x14ac:dyDescent="0.25">
      <c r="A240" s="1553"/>
      <c r="B240" s="50" t="s">
        <v>222</v>
      </c>
      <c r="C240" s="38">
        <v>3.5</v>
      </c>
      <c r="D240" s="278"/>
      <c r="E240" s="38">
        <f>C240*D240</f>
        <v>0</v>
      </c>
      <c r="F240" s="423"/>
      <c r="G240" s="423"/>
      <c r="H240" s="423"/>
      <c r="I240" s="285"/>
      <c r="J240" s="284"/>
      <c r="K240" s="284"/>
      <c r="L240" s="44"/>
      <c r="M240" s="44"/>
      <c r="N240" s="41"/>
      <c r="O240" s="41"/>
      <c r="P240" s="42"/>
      <c r="U240" s="43"/>
      <c r="V240" s="43"/>
    </row>
    <row r="241" spans="1:22" ht="33" hidden="1" customHeight="1" x14ac:dyDescent="0.25">
      <c r="A241" s="1553"/>
      <c r="B241" s="53" t="s">
        <v>14</v>
      </c>
      <c r="C241" s="286"/>
      <c r="D241" s="536">
        <f>SUM(D239:D240)</f>
        <v>0</v>
      </c>
      <c r="E241" s="51">
        <f>SUM(E239:E240)</f>
        <v>0</v>
      </c>
      <c r="F241" s="423"/>
      <c r="G241" s="423"/>
      <c r="H241" s="423"/>
      <c r="I241" s="285"/>
      <c r="J241" s="284"/>
      <c r="K241" s="284"/>
      <c r="L241" s="44"/>
      <c r="M241" s="44"/>
      <c r="N241" s="41"/>
      <c r="O241" s="41"/>
      <c r="P241" s="42"/>
      <c r="U241" s="43"/>
      <c r="V241" s="43"/>
    </row>
    <row r="242" spans="1:22" ht="23.25" hidden="1" customHeight="1" thickBot="1" x14ac:dyDescent="0.3">
      <c r="A242" s="1553"/>
      <c r="B242" s="423"/>
      <c r="C242" s="423"/>
      <c r="D242" s="423"/>
      <c r="E242" s="423"/>
      <c r="F242" s="423"/>
      <c r="G242" s="423"/>
      <c r="H242" s="423"/>
      <c r="I242" s="423"/>
      <c r="J242" s="423"/>
      <c r="K242" s="423"/>
      <c r="L242" s="423"/>
      <c r="M242" s="423"/>
      <c r="N242" s="423"/>
      <c r="O242" s="423"/>
    </row>
    <row r="243" spans="1:22" s="426" customFormat="1" ht="25.05" hidden="1" customHeight="1" thickTop="1" thickBot="1" x14ac:dyDescent="0.35">
      <c r="A243" s="1553"/>
      <c r="B243" s="2389" t="s">
        <v>173</v>
      </c>
      <c r="C243" s="2448"/>
      <c r="D243" s="2448"/>
      <c r="E243" s="2449"/>
      <c r="H243" s="2392" t="s">
        <v>174</v>
      </c>
      <c r="I243" s="2393"/>
      <c r="J243" s="2393"/>
      <c r="K243" s="2393"/>
      <c r="L243" s="2393"/>
      <c r="M243" s="2393"/>
      <c r="N243" s="2393"/>
      <c r="O243" s="2394"/>
      <c r="P243" s="427"/>
      <c r="U243" s="428"/>
      <c r="V243" s="428"/>
    </row>
    <row r="244" spans="1:22" ht="15" hidden="1" customHeight="1" thickTop="1" x14ac:dyDescent="0.25">
      <c r="A244" s="1553"/>
      <c r="B244" s="2353" t="s">
        <v>189</v>
      </c>
      <c r="C244" s="2436" t="s">
        <v>16</v>
      </c>
      <c r="D244" s="2436" t="s">
        <v>191</v>
      </c>
      <c r="E244" s="2370" t="s">
        <v>192</v>
      </c>
      <c r="H244" s="330" t="s">
        <v>17</v>
      </c>
      <c r="I244" s="331"/>
      <c r="J244" s="332"/>
      <c r="K244" s="332"/>
      <c r="L244" s="331"/>
      <c r="M244" s="331"/>
      <c r="N244" s="331"/>
      <c r="O244" s="333"/>
      <c r="P244" s="42"/>
      <c r="U244" s="43"/>
      <c r="V244" s="43"/>
    </row>
    <row r="245" spans="1:22" ht="36.75" hidden="1" customHeight="1" x14ac:dyDescent="0.25">
      <c r="A245" s="1553"/>
      <c r="B245" s="2354"/>
      <c r="C245" s="2437"/>
      <c r="D245" s="2437"/>
      <c r="E245" s="2371"/>
      <c r="H245" s="334"/>
      <c r="I245" s="335"/>
      <c r="J245" s="336"/>
      <c r="K245" s="336"/>
      <c r="L245" s="335"/>
      <c r="M245" s="337"/>
      <c r="N245" s="429" t="s">
        <v>386</v>
      </c>
      <c r="O245" s="430" t="s">
        <v>19</v>
      </c>
      <c r="P245" s="42"/>
      <c r="U245" s="43"/>
      <c r="V245" s="43"/>
    </row>
    <row r="246" spans="1:22" ht="15" hidden="1" customHeight="1" x14ac:dyDescent="0.25">
      <c r="A246" s="1553"/>
      <c r="B246" s="2354"/>
      <c r="C246" s="2437"/>
      <c r="D246" s="2437"/>
      <c r="E246" s="2371"/>
      <c r="H246" s="339"/>
      <c r="I246" s="340"/>
      <c r="J246" s="341"/>
      <c r="K246" s="341"/>
      <c r="L246" s="42"/>
      <c r="M246" s="43"/>
      <c r="N246" s="342"/>
      <c r="O246" s="343"/>
      <c r="P246" s="42"/>
      <c r="U246" s="43"/>
      <c r="V246" s="43"/>
    </row>
    <row r="247" spans="1:22" ht="15" hidden="1" customHeight="1" thickBot="1" x14ac:dyDescent="0.3">
      <c r="A247" s="1553"/>
      <c r="B247" s="2487"/>
      <c r="C247" s="2488"/>
      <c r="D247" s="2488"/>
      <c r="E247" s="2489"/>
      <c r="H247" s="344">
        <v>6061</v>
      </c>
      <c r="I247" s="345" t="s">
        <v>20</v>
      </c>
      <c r="J247" s="346"/>
      <c r="K247" s="346"/>
      <c r="L247" s="347"/>
      <c r="M247" s="431"/>
      <c r="N247" s="432">
        <f>SUM('SITE 1:SITE 15'!O247)</f>
        <v>0</v>
      </c>
      <c r="O247" s="1"/>
      <c r="P247" s="42"/>
      <c r="U247" s="43"/>
      <c r="V247" s="43"/>
    </row>
    <row r="248" spans="1:22" ht="15" hidden="1" customHeight="1" x14ac:dyDescent="0.25">
      <c r="A248" s="1553"/>
      <c r="B248" s="62"/>
      <c r="C248" s="63"/>
      <c r="D248" s="64"/>
      <c r="E248" s="65"/>
      <c r="H248" s="348">
        <v>6063</v>
      </c>
      <c r="I248" s="349" t="s">
        <v>22</v>
      </c>
      <c r="J248" s="350"/>
      <c r="K248" s="350"/>
      <c r="L248" s="351"/>
      <c r="M248" s="437"/>
      <c r="N248" s="432">
        <f>SUM('SITE 1:SITE 15'!O248)</f>
        <v>0</v>
      </c>
      <c r="O248" s="2"/>
      <c r="P248" s="42"/>
      <c r="U248" s="43"/>
      <c r="V248" s="43"/>
    </row>
    <row r="249" spans="1:22" ht="15" hidden="1" customHeight="1" x14ac:dyDescent="0.25">
      <c r="A249" s="1553"/>
      <c r="B249" s="66"/>
      <c r="C249" s="67"/>
      <c r="D249" s="68"/>
      <c r="E249" s="69"/>
      <c r="H249" s="348">
        <v>6064</v>
      </c>
      <c r="I249" s="349" t="s">
        <v>24</v>
      </c>
      <c r="J249" s="350"/>
      <c r="K249" s="350"/>
      <c r="L249" s="351"/>
      <c r="M249" s="437"/>
      <c r="N249" s="432">
        <f>SUM('SITE 1:SITE 15'!O249)</f>
        <v>0</v>
      </c>
      <c r="O249" s="2"/>
      <c r="P249" s="45"/>
      <c r="U249" s="43"/>
      <c r="V249" s="43"/>
    </row>
    <row r="250" spans="1:22" ht="15" hidden="1" customHeight="1" x14ac:dyDescent="0.25">
      <c r="A250" s="1553"/>
      <c r="B250" s="66"/>
      <c r="C250" s="67"/>
      <c r="D250" s="68"/>
      <c r="E250" s="69"/>
      <c r="H250" s="348">
        <v>6066</v>
      </c>
      <c r="I250" s="349" t="s">
        <v>26</v>
      </c>
      <c r="J250" s="350"/>
      <c r="K250" s="350"/>
      <c r="L250" s="351"/>
      <c r="M250" s="437"/>
      <c r="N250" s="432">
        <f>SUM('SITE 1:SITE 15'!O250)</f>
        <v>0</v>
      </c>
      <c r="O250" s="2"/>
      <c r="P250" s="352"/>
      <c r="U250" s="352"/>
      <c r="V250" s="352"/>
    </row>
    <row r="251" spans="1:22" ht="15" hidden="1" customHeight="1" x14ac:dyDescent="0.25">
      <c r="A251" s="1553"/>
      <c r="B251" s="66"/>
      <c r="C251" s="67"/>
      <c r="D251" s="68"/>
      <c r="E251" s="69"/>
      <c r="H251" s="353" t="s">
        <v>28</v>
      </c>
      <c r="I251" s="349" t="s">
        <v>29</v>
      </c>
      <c r="J251" s="350"/>
      <c r="K251" s="350"/>
      <c r="L251" s="351"/>
      <c r="M251" s="437"/>
      <c r="N251" s="432">
        <f>SUM('SITE 1:SITE 15'!O251)</f>
        <v>0</v>
      </c>
      <c r="O251" s="2"/>
      <c r="P251" s="42"/>
      <c r="U251" s="43"/>
      <c r="V251" s="43"/>
    </row>
    <row r="252" spans="1:22" ht="15" hidden="1" customHeight="1" x14ac:dyDescent="0.25">
      <c r="A252" s="1553"/>
      <c r="B252" s="70"/>
      <c r="C252" s="71"/>
      <c r="D252" s="72"/>
      <c r="E252" s="73"/>
      <c r="H252" s="353" t="s">
        <v>31</v>
      </c>
      <c r="I252" s="349" t="s">
        <v>32</v>
      </c>
      <c r="J252" s="350"/>
      <c r="K252" s="350"/>
      <c r="L252" s="351"/>
      <c r="M252" s="437"/>
      <c r="N252" s="432">
        <f>SUM('SITE 1:SITE 15'!O252)</f>
        <v>0</v>
      </c>
      <c r="O252" s="2"/>
      <c r="P252" s="42"/>
      <c r="U252" s="43"/>
      <c r="V252" s="43"/>
    </row>
    <row r="253" spans="1:22" ht="15" hidden="1" customHeight="1" thickBot="1" x14ac:dyDescent="0.3">
      <c r="A253" s="1553"/>
      <c r="B253" s="70"/>
      <c r="C253" s="74"/>
      <c r="D253" s="75"/>
      <c r="E253" s="73"/>
      <c r="H253" s="353" t="s">
        <v>33</v>
      </c>
      <c r="I253" s="349" t="s">
        <v>34</v>
      </c>
      <c r="J253" s="350"/>
      <c r="K253" s="350"/>
      <c r="L253" s="351"/>
      <c r="M253" s="437"/>
      <c r="N253" s="432">
        <f>SUM('SITE 1:SITE 15'!O253)</f>
        <v>0</v>
      </c>
      <c r="O253" s="2"/>
      <c r="P253" s="42"/>
      <c r="U253" s="43"/>
      <c r="V253" s="43"/>
    </row>
    <row r="254" spans="1:22" ht="15" hidden="1" customHeight="1" thickBot="1" x14ac:dyDescent="0.3">
      <c r="A254" s="1553"/>
      <c r="B254" s="472" t="s">
        <v>252</v>
      </c>
      <c r="C254" s="473"/>
      <c r="D254" s="474"/>
      <c r="E254" s="475"/>
      <c r="H254" s="355" t="s">
        <v>36</v>
      </c>
      <c r="I254" s="356" t="s">
        <v>37</v>
      </c>
      <c r="J254" s="357"/>
      <c r="K254" s="357"/>
      <c r="L254" s="358"/>
      <c r="M254" s="450"/>
      <c r="N254" s="432">
        <f>SUM('SITE 1:SITE 15'!O254)</f>
        <v>0</v>
      </c>
      <c r="O254" s="3"/>
      <c r="P254" s="42"/>
      <c r="U254" s="43"/>
      <c r="V254" s="43"/>
    </row>
    <row r="255" spans="1:22" ht="15" hidden="1" customHeight="1" x14ac:dyDescent="0.25">
      <c r="A255" s="1553"/>
      <c r="B255" s="20" t="s">
        <v>263</v>
      </c>
      <c r="C255" s="21"/>
      <c r="D255" s="22"/>
      <c r="E255" s="438">
        <f>C255*D255</f>
        <v>0</v>
      </c>
      <c r="H255" s="359">
        <v>60</v>
      </c>
      <c r="I255" s="360" t="s">
        <v>39</v>
      </c>
      <c r="J255" s="361"/>
      <c r="K255" s="361"/>
      <c r="L255" s="362"/>
      <c r="M255" s="451"/>
      <c r="N255" s="452">
        <f>SUM('SITE 1:SITE 15'!O255)</f>
        <v>0</v>
      </c>
      <c r="O255" s="453">
        <f>SUM(O247:O254)</f>
        <v>0</v>
      </c>
      <c r="P255" s="45"/>
      <c r="U255" s="43"/>
      <c r="V255" s="43"/>
    </row>
    <row r="256" spans="1:22" ht="15" hidden="1" customHeight="1" x14ac:dyDescent="0.25">
      <c r="A256" s="1553"/>
      <c r="B256" s="20" t="s">
        <v>264</v>
      </c>
      <c r="C256" s="21"/>
      <c r="D256" s="22"/>
      <c r="E256" s="438">
        <f>C256*D256</f>
        <v>0</v>
      </c>
      <c r="H256" s="364"/>
      <c r="I256" s="365"/>
      <c r="J256" s="336"/>
      <c r="K256" s="336"/>
      <c r="L256" s="366"/>
      <c r="M256" s="367"/>
      <c r="N256" s="365"/>
      <c r="O256" s="454"/>
      <c r="P256" s="369"/>
      <c r="U256" s="369"/>
      <c r="V256" s="369"/>
    </row>
    <row r="257" spans="1:22" ht="15" hidden="1" customHeight="1" thickBot="1" x14ac:dyDescent="0.3">
      <c r="A257" s="1553"/>
      <c r="B257" s="20" t="s">
        <v>265</v>
      </c>
      <c r="C257" s="21"/>
      <c r="D257" s="22"/>
      <c r="E257" s="537">
        <f>C257*D257</f>
        <v>0</v>
      </c>
      <c r="H257" s="370">
        <v>613</v>
      </c>
      <c r="I257" s="371" t="s">
        <v>42</v>
      </c>
      <c r="J257" s="372"/>
      <c r="K257" s="372"/>
      <c r="L257" s="373"/>
      <c r="M257" s="373"/>
      <c r="N257" s="432">
        <f>SUM('SITE 1:SITE 15'!O257)</f>
        <v>0</v>
      </c>
      <c r="O257" s="4"/>
      <c r="P257" s="45"/>
      <c r="U257" s="43"/>
      <c r="V257" s="43"/>
    </row>
    <row r="258" spans="1:22" ht="15" hidden="1" customHeight="1" thickBot="1" x14ac:dyDescent="0.3">
      <c r="A258" s="1553"/>
      <c r="B258" s="538" t="s">
        <v>253</v>
      </c>
      <c r="C258" s="468">
        <f>SUM(C255:C257)</f>
        <v>0</v>
      </c>
      <c r="D258" s="469" t="e">
        <f>E258/C258</f>
        <v>#DIV/0!</v>
      </c>
      <c r="E258" s="470">
        <f>SUM(E255:E257)</f>
        <v>0</v>
      </c>
      <c r="H258" s="348">
        <v>614</v>
      </c>
      <c r="I258" s="349" t="s">
        <v>44</v>
      </c>
      <c r="J258" s="350"/>
      <c r="K258" s="350"/>
      <c r="L258" s="351"/>
      <c r="M258" s="351"/>
      <c r="N258" s="432">
        <f>SUM('SITE 1:SITE 15'!O258)</f>
        <v>0</v>
      </c>
      <c r="O258" s="5"/>
      <c r="P258" s="369"/>
      <c r="U258" s="369"/>
      <c r="V258" s="369"/>
    </row>
    <row r="259" spans="1:22" ht="15" hidden="1" customHeight="1" x14ac:dyDescent="0.25">
      <c r="A259" s="1553"/>
      <c r="B259" s="70"/>
      <c r="C259" s="74"/>
      <c r="D259" s="75"/>
      <c r="E259" s="73"/>
      <c r="H259" s="348">
        <v>615</v>
      </c>
      <c r="I259" s="349" t="s">
        <v>45</v>
      </c>
      <c r="J259" s="350"/>
      <c r="K259" s="350"/>
      <c r="L259" s="351"/>
      <c r="M259" s="351"/>
      <c r="N259" s="432">
        <f>SUM('SITE 1:SITE 15'!O259)</f>
        <v>0</v>
      </c>
      <c r="O259" s="5"/>
      <c r="P259" s="45"/>
      <c r="U259" s="43"/>
      <c r="V259" s="43"/>
    </row>
    <row r="260" spans="1:22" ht="15" hidden="1" customHeight="1" x14ac:dyDescent="0.25">
      <c r="A260" s="1553"/>
      <c r="B260" s="70"/>
      <c r="C260" s="74"/>
      <c r="D260" s="75"/>
      <c r="E260" s="73"/>
      <c r="H260" s="348">
        <v>616</v>
      </c>
      <c r="I260" s="349" t="s">
        <v>47</v>
      </c>
      <c r="J260" s="350"/>
      <c r="K260" s="350"/>
      <c r="L260" s="351"/>
      <c r="M260" s="351"/>
      <c r="N260" s="432">
        <f>SUM('SITE 1:SITE 15'!O260)</f>
        <v>0</v>
      </c>
      <c r="O260" s="5"/>
      <c r="P260" s="369"/>
      <c r="U260" s="369"/>
      <c r="V260" s="369"/>
    </row>
    <row r="261" spans="1:22" ht="15" hidden="1" customHeight="1" x14ac:dyDescent="0.25">
      <c r="A261" s="1553"/>
      <c r="B261" s="70"/>
      <c r="C261" s="74"/>
      <c r="D261" s="75"/>
      <c r="E261" s="73"/>
      <c r="H261" s="374">
        <v>618</v>
      </c>
      <c r="I261" s="375" t="s">
        <v>49</v>
      </c>
      <c r="J261" s="376"/>
      <c r="K261" s="376"/>
      <c r="L261" s="377"/>
      <c r="M261" s="377"/>
      <c r="N261" s="432">
        <f>SUM('SITE 1:SITE 15'!O261)</f>
        <v>0</v>
      </c>
      <c r="O261" s="6"/>
      <c r="P261" s="45"/>
      <c r="U261" s="43"/>
      <c r="V261" s="43"/>
    </row>
    <row r="262" spans="1:22" ht="15" hidden="1" customHeight="1" x14ac:dyDescent="0.25">
      <c r="A262" s="1553"/>
      <c r="B262" s="70"/>
      <c r="C262" s="74"/>
      <c r="D262" s="75"/>
      <c r="E262" s="73"/>
      <c r="H262" s="359">
        <v>61</v>
      </c>
      <c r="I262" s="378" t="s">
        <v>51</v>
      </c>
      <c r="J262" s="361"/>
      <c r="K262" s="361"/>
      <c r="L262" s="362"/>
      <c r="M262" s="362"/>
      <c r="N262" s="452">
        <f>SUM('SITE 1:SITE 15'!O262)</f>
        <v>0</v>
      </c>
      <c r="O262" s="453">
        <f>SUM(O257:O261)</f>
        <v>0</v>
      </c>
      <c r="P262" s="369"/>
      <c r="U262" s="369"/>
      <c r="V262" s="369"/>
    </row>
    <row r="263" spans="1:22" ht="15" hidden="1" customHeight="1" x14ac:dyDescent="0.25">
      <c r="A263" s="1553"/>
      <c r="B263" s="70"/>
      <c r="C263" s="74"/>
      <c r="D263" s="75"/>
      <c r="E263" s="73"/>
      <c r="H263" s="379"/>
      <c r="I263" s="42"/>
      <c r="J263" s="341"/>
      <c r="K263" s="341"/>
      <c r="L263" s="45"/>
      <c r="M263" s="43"/>
      <c r="N263" s="367"/>
      <c r="O263" s="465"/>
      <c r="P263" s="45"/>
      <c r="U263" s="43"/>
      <c r="V263" s="43"/>
    </row>
    <row r="264" spans="1:22" ht="15" hidden="1" customHeight="1" x14ac:dyDescent="0.25">
      <c r="A264" s="1553"/>
      <c r="B264" s="70"/>
      <c r="C264" s="74"/>
      <c r="D264" s="75"/>
      <c r="E264" s="73"/>
      <c r="H264" s="370">
        <v>621</v>
      </c>
      <c r="I264" s="381" t="s">
        <v>54</v>
      </c>
      <c r="J264" s="346"/>
      <c r="K264" s="346"/>
      <c r="L264" s="347"/>
      <c r="M264" s="431"/>
      <c r="N264" s="432">
        <f>SUM('SITE 1:SITE 15'!O264)</f>
        <v>0</v>
      </c>
      <c r="O264" s="7"/>
      <c r="P264" s="352"/>
      <c r="U264" s="352"/>
      <c r="V264" s="352"/>
    </row>
    <row r="265" spans="1:22" ht="15" hidden="1" customHeight="1" x14ac:dyDescent="0.25">
      <c r="A265" s="1553"/>
      <c r="B265" s="70"/>
      <c r="C265" s="74"/>
      <c r="D265" s="75"/>
      <c r="E265" s="73"/>
      <c r="H265" s="348">
        <v>622</v>
      </c>
      <c r="I265" s="349" t="s">
        <v>56</v>
      </c>
      <c r="J265" s="350"/>
      <c r="K265" s="350"/>
      <c r="L265" s="351"/>
      <c r="M265" s="437"/>
      <c r="N265" s="432">
        <f>SUM('SITE 1:SITE 15'!O265)</f>
        <v>0</v>
      </c>
      <c r="O265" s="2"/>
      <c r="P265" s="352"/>
      <c r="U265" s="43"/>
      <c r="V265" s="43"/>
    </row>
    <row r="266" spans="1:22" ht="15" hidden="1" customHeight="1" x14ac:dyDescent="0.25">
      <c r="A266" s="1553"/>
      <c r="B266" s="70"/>
      <c r="C266" s="74"/>
      <c r="D266" s="75"/>
      <c r="E266" s="73"/>
      <c r="H266" s="348" t="s">
        <v>58</v>
      </c>
      <c r="I266" s="349" t="s">
        <v>59</v>
      </c>
      <c r="J266" s="350"/>
      <c r="K266" s="350"/>
      <c r="L266" s="351"/>
      <c r="M266" s="437"/>
      <c r="N266" s="432">
        <f>SUM('SITE 1:SITE 15'!O266)</f>
        <v>0</v>
      </c>
      <c r="O266" s="2"/>
      <c r="P266" s="352"/>
      <c r="U266" s="43"/>
      <c r="V266" s="43"/>
    </row>
    <row r="267" spans="1:22" ht="15" hidden="1" customHeight="1" x14ac:dyDescent="0.25">
      <c r="A267" s="1553"/>
      <c r="B267" s="70"/>
      <c r="C267" s="74"/>
      <c r="D267" s="75"/>
      <c r="E267" s="73"/>
      <c r="H267" s="348">
        <v>623</v>
      </c>
      <c r="I267" s="349" t="s">
        <v>61</v>
      </c>
      <c r="J267" s="350"/>
      <c r="K267" s="350"/>
      <c r="L267" s="351"/>
      <c r="M267" s="437"/>
      <c r="N267" s="432">
        <f>SUM('SITE 1:SITE 15'!O267)</f>
        <v>0</v>
      </c>
      <c r="O267" s="2"/>
      <c r="P267" s="325"/>
      <c r="U267" s="325"/>
      <c r="V267" s="325"/>
    </row>
    <row r="268" spans="1:22" ht="15" hidden="1" customHeight="1" x14ac:dyDescent="0.25">
      <c r="A268" s="1553"/>
      <c r="B268" s="70"/>
      <c r="C268" s="74"/>
      <c r="D268" s="75"/>
      <c r="E268" s="73"/>
      <c r="H268" s="348">
        <v>624</v>
      </c>
      <c r="I268" s="349" t="s">
        <v>63</v>
      </c>
      <c r="J268" s="350"/>
      <c r="K268" s="350"/>
      <c r="L268" s="351"/>
      <c r="M268" s="437"/>
      <c r="N268" s="432">
        <f>SUM('SITE 1:SITE 15'!O268)</f>
        <v>0</v>
      </c>
      <c r="O268" s="2"/>
      <c r="P268" s="325"/>
      <c r="U268" s="325"/>
      <c r="V268" s="325"/>
    </row>
    <row r="269" spans="1:22" ht="15" hidden="1" customHeight="1" x14ac:dyDescent="0.25">
      <c r="A269" s="1553"/>
      <c r="B269" s="70"/>
      <c r="C269" s="74"/>
      <c r="D269" s="75"/>
      <c r="E269" s="73"/>
      <c r="H269" s="348" t="s">
        <v>65</v>
      </c>
      <c r="I269" s="349" t="s">
        <v>66</v>
      </c>
      <c r="J269" s="350"/>
      <c r="K269" s="350"/>
      <c r="L269" s="351"/>
      <c r="M269" s="437"/>
      <c r="N269" s="432">
        <f>SUM('SITE 1:SITE 15'!O269)</f>
        <v>0</v>
      </c>
      <c r="O269" s="2"/>
      <c r="P269" s="325"/>
      <c r="U269" s="325"/>
      <c r="V269" s="325"/>
    </row>
    <row r="270" spans="1:22" ht="15" hidden="1" customHeight="1" x14ac:dyDescent="0.25">
      <c r="A270" s="1553"/>
      <c r="B270" s="70"/>
      <c r="C270" s="74"/>
      <c r="D270" s="75"/>
      <c r="E270" s="73"/>
      <c r="H270" s="348" t="s">
        <v>68</v>
      </c>
      <c r="I270" s="349" t="s">
        <v>69</v>
      </c>
      <c r="J270" s="350"/>
      <c r="K270" s="350"/>
      <c r="L270" s="351"/>
      <c r="M270" s="437"/>
      <c r="N270" s="432">
        <f>SUM('SITE 1:SITE 15'!O270)</f>
        <v>0</v>
      </c>
      <c r="O270" s="2"/>
      <c r="P270" s="325"/>
      <c r="U270" s="325"/>
      <c r="V270" s="325"/>
    </row>
    <row r="271" spans="1:22" ht="15" hidden="1" customHeight="1" x14ac:dyDescent="0.25">
      <c r="A271" s="1553"/>
      <c r="B271" s="70"/>
      <c r="C271" s="74"/>
      <c r="D271" s="75"/>
      <c r="E271" s="73"/>
      <c r="H271" s="348">
        <v>626</v>
      </c>
      <c r="I271" s="349" t="s">
        <v>71</v>
      </c>
      <c r="J271" s="350"/>
      <c r="K271" s="350"/>
      <c r="L271" s="351"/>
      <c r="M271" s="437"/>
      <c r="N271" s="432">
        <f>SUM('SITE 1:SITE 15'!O271)</f>
        <v>0</v>
      </c>
      <c r="O271" s="2"/>
      <c r="P271" s="325"/>
      <c r="U271" s="325"/>
      <c r="V271" s="325"/>
    </row>
    <row r="272" spans="1:22" ht="15" hidden="1" customHeight="1" x14ac:dyDescent="0.25">
      <c r="A272" s="1553"/>
      <c r="B272" s="70"/>
      <c r="C272" s="74"/>
      <c r="D272" s="75"/>
      <c r="E272" s="73"/>
      <c r="H272" s="348" t="s">
        <v>73</v>
      </c>
      <c r="I272" s="349" t="s">
        <v>74</v>
      </c>
      <c r="J272" s="350"/>
      <c r="K272" s="350"/>
      <c r="L272" s="351"/>
      <c r="M272" s="437"/>
      <c r="N272" s="432">
        <f>SUM('SITE 1:SITE 15'!O272)</f>
        <v>0</v>
      </c>
      <c r="O272" s="2"/>
      <c r="P272" s="325"/>
      <c r="U272" s="325"/>
      <c r="V272" s="325"/>
    </row>
    <row r="273" spans="1:22" ht="15" hidden="1" customHeight="1" x14ac:dyDescent="0.25">
      <c r="A273" s="1553"/>
      <c r="B273" s="70"/>
      <c r="C273" s="74"/>
      <c r="D273" s="75"/>
      <c r="E273" s="73"/>
      <c r="H273" s="348" t="s">
        <v>76</v>
      </c>
      <c r="I273" s="349" t="s">
        <v>77</v>
      </c>
      <c r="J273" s="350"/>
      <c r="K273" s="350"/>
      <c r="L273" s="351"/>
      <c r="M273" s="437"/>
      <c r="N273" s="432">
        <f>SUM('SITE 1:SITE 15'!O273)</f>
        <v>0</v>
      </c>
      <c r="O273" s="2"/>
      <c r="P273" s="325"/>
      <c r="U273" s="325"/>
      <c r="V273" s="325"/>
    </row>
    <row r="274" spans="1:22" ht="15" hidden="1" customHeight="1" x14ac:dyDescent="0.25">
      <c r="A274" s="1553"/>
      <c r="B274" s="70"/>
      <c r="C274" s="74"/>
      <c r="D274" s="75"/>
      <c r="E274" s="73"/>
      <c r="H274" s="374" t="s">
        <v>79</v>
      </c>
      <c r="I274" s="356" t="s">
        <v>80</v>
      </c>
      <c r="J274" s="357"/>
      <c r="K274" s="357"/>
      <c r="L274" s="358"/>
      <c r="M274" s="450"/>
      <c r="N274" s="432">
        <f>SUM('SITE 1:SITE 15'!O274)</f>
        <v>0</v>
      </c>
      <c r="O274" s="3"/>
      <c r="P274" s="325"/>
      <c r="U274" s="325"/>
      <c r="V274" s="325"/>
    </row>
    <row r="275" spans="1:22" ht="13.8" hidden="1" x14ac:dyDescent="0.25">
      <c r="A275" s="1553"/>
      <c r="B275" s="70"/>
      <c r="C275" s="74"/>
      <c r="D275" s="75"/>
      <c r="E275" s="73"/>
      <c r="H275" s="359">
        <v>62</v>
      </c>
      <c r="I275" s="378" t="s">
        <v>82</v>
      </c>
      <c r="J275" s="361"/>
      <c r="K275" s="361"/>
      <c r="L275" s="362"/>
      <c r="M275" s="451"/>
      <c r="N275" s="452">
        <f>SUM('SITE 1:SITE 15'!O275)</f>
        <v>0</v>
      </c>
      <c r="O275" s="453">
        <f>SUM(O264:O274)</f>
        <v>0</v>
      </c>
      <c r="P275" s="325"/>
      <c r="U275" s="325"/>
      <c r="V275" s="325"/>
    </row>
    <row r="276" spans="1:22" ht="14.1" hidden="1" customHeight="1" x14ac:dyDescent="0.25">
      <c r="A276" s="1553"/>
      <c r="B276" s="70"/>
      <c r="C276" s="74"/>
      <c r="D276" s="75"/>
      <c r="E276" s="73"/>
      <c r="H276" s="334"/>
      <c r="I276" s="369"/>
      <c r="J276" s="341"/>
      <c r="K276" s="341"/>
      <c r="L276" s="325"/>
      <c r="M276" s="325"/>
      <c r="N276" s="335"/>
      <c r="O276" s="471"/>
    </row>
    <row r="277" spans="1:22" ht="14.1" hidden="1" customHeight="1" x14ac:dyDescent="0.25">
      <c r="A277" s="1553"/>
      <c r="B277" s="70"/>
      <c r="C277" s="74"/>
      <c r="D277" s="75"/>
      <c r="E277" s="73"/>
      <c r="H277" s="383">
        <v>63</v>
      </c>
      <c r="I277" s="378" t="s">
        <v>84</v>
      </c>
      <c r="J277" s="361"/>
      <c r="K277" s="361"/>
      <c r="L277" s="362"/>
      <c r="M277" s="451"/>
      <c r="N277" s="452">
        <f>SUM('SITE 1:SITE 15'!O277)</f>
        <v>0</v>
      </c>
      <c r="O277" s="7"/>
    </row>
    <row r="278" spans="1:22" ht="14.1" hidden="1" customHeight="1" x14ac:dyDescent="0.25">
      <c r="A278" s="1553"/>
      <c r="B278" s="70"/>
      <c r="C278" s="74"/>
      <c r="D278" s="75"/>
      <c r="E278" s="73"/>
      <c r="H278" s="364"/>
      <c r="I278" s="352"/>
      <c r="J278" s="341"/>
      <c r="K278" s="341"/>
      <c r="L278" s="325"/>
      <c r="M278" s="325"/>
      <c r="N278" s="365"/>
      <c r="O278" s="454"/>
    </row>
    <row r="279" spans="1:22" ht="14.1" hidden="1" customHeight="1" x14ac:dyDescent="0.25">
      <c r="A279" s="1553"/>
      <c r="B279" s="70"/>
      <c r="C279" s="74"/>
      <c r="D279" s="75"/>
      <c r="E279" s="73"/>
      <c r="H279" s="370">
        <v>64111</v>
      </c>
      <c r="I279" s="381" t="s">
        <v>87</v>
      </c>
      <c r="J279" s="346"/>
      <c r="K279" s="346"/>
      <c r="L279" s="347"/>
      <c r="M279" s="431"/>
      <c r="N279" s="432">
        <f>SUM('SITE 1:SITE 15'!O279)</f>
        <v>0</v>
      </c>
      <c r="O279" s="7"/>
    </row>
    <row r="280" spans="1:22" ht="14.1" hidden="1" customHeight="1" x14ac:dyDescent="0.25">
      <c r="A280" s="1553"/>
      <c r="B280" s="70"/>
      <c r="C280" s="74"/>
      <c r="D280" s="75"/>
      <c r="E280" s="73"/>
      <c r="H280" s="348">
        <v>64115</v>
      </c>
      <c r="I280" s="349" t="s">
        <v>89</v>
      </c>
      <c r="J280" s="350"/>
      <c r="K280" s="350"/>
      <c r="L280" s="351"/>
      <c r="M280" s="437"/>
      <c r="N280" s="432">
        <f>SUM('SITE 1:SITE 15'!O280)</f>
        <v>0</v>
      </c>
      <c r="O280" s="2"/>
    </row>
    <row r="281" spans="1:22" ht="14.1" hidden="1" customHeight="1" x14ac:dyDescent="0.25">
      <c r="A281" s="1553"/>
      <c r="B281" s="70"/>
      <c r="C281" s="74"/>
      <c r="D281" s="75"/>
      <c r="E281" s="73"/>
      <c r="H281" s="348">
        <v>645</v>
      </c>
      <c r="I281" s="349" t="s">
        <v>91</v>
      </c>
      <c r="J281" s="350"/>
      <c r="K281" s="350"/>
      <c r="L281" s="351"/>
      <c r="M281" s="437"/>
      <c r="N281" s="432">
        <f>SUM('SITE 1:SITE 15'!O281)</f>
        <v>0</v>
      </c>
      <c r="O281" s="2"/>
    </row>
    <row r="282" spans="1:22" ht="14.1" hidden="1" customHeight="1" thickBot="1" x14ac:dyDescent="0.3">
      <c r="A282" s="1553"/>
      <c r="B282" s="70"/>
      <c r="C282" s="74"/>
      <c r="D282" s="75"/>
      <c r="E282" s="73"/>
      <c r="H282" s="374">
        <v>647</v>
      </c>
      <c r="I282" s="356" t="s">
        <v>93</v>
      </c>
      <c r="J282" s="357"/>
      <c r="K282" s="357"/>
      <c r="L282" s="358"/>
      <c r="M282" s="450"/>
      <c r="N282" s="432">
        <f>SUM('SITE 1:SITE 15'!O282)</f>
        <v>0</v>
      </c>
      <c r="O282" s="3"/>
    </row>
    <row r="283" spans="1:22" ht="14.1" hidden="1" customHeight="1" thickBot="1" x14ac:dyDescent="0.3">
      <c r="A283" s="1553"/>
      <c r="B283" s="70"/>
      <c r="C283" s="74"/>
      <c r="D283" s="75"/>
      <c r="E283" s="73"/>
      <c r="H283" s="359">
        <v>64</v>
      </c>
      <c r="I283" s="378" t="s">
        <v>94</v>
      </c>
      <c r="J283" s="361"/>
      <c r="K283" s="361"/>
      <c r="L283" s="362"/>
      <c r="M283" s="451"/>
      <c r="N283" s="452">
        <f>SUM('SITE 1:SITE 15'!O283)</f>
        <v>0</v>
      </c>
      <c r="O283" s="476">
        <f>E293+O282</f>
        <v>0</v>
      </c>
    </row>
    <row r="284" spans="1:22" ht="14.1" hidden="1" customHeight="1" x14ac:dyDescent="0.25">
      <c r="A284" s="1553"/>
      <c r="B284" s="70"/>
      <c r="C284" s="74"/>
      <c r="D284" s="75"/>
      <c r="E284" s="73"/>
      <c r="H284" s="364"/>
      <c r="I284" s="352"/>
      <c r="J284" s="341"/>
      <c r="K284" s="341"/>
      <c r="L284" s="325"/>
      <c r="M284" s="325"/>
      <c r="N284" s="365"/>
      <c r="O284" s="454"/>
    </row>
    <row r="285" spans="1:22" ht="14.1" hidden="1" customHeight="1" x14ac:dyDescent="0.25">
      <c r="A285" s="1553"/>
      <c r="B285" s="70"/>
      <c r="C285" s="74"/>
      <c r="D285" s="75"/>
      <c r="E285" s="73"/>
      <c r="H285" s="348">
        <v>654</v>
      </c>
      <c r="I285" s="381" t="s">
        <v>97</v>
      </c>
      <c r="J285" s="346"/>
      <c r="K285" s="346"/>
      <c r="L285" s="347"/>
      <c r="M285" s="431"/>
      <c r="N285" s="432">
        <f>SUM('SITE 1:SITE 15'!O285)</f>
        <v>0</v>
      </c>
      <c r="O285" s="2"/>
    </row>
    <row r="286" spans="1:22" ht="14.1" hidden="1" customHeight="1" x14ac:dyDescent="0.25">
      <c r="A286" s="1553"/>
      <c r="B286" s="70"/>
      <c r="C286" s="74"/>
      <c r="D286" s="75"/>
      <c r="E286" s="73"/>
      <c r="H286" s="348">
        <v>655</v>
      </c>
      <c r="I286" s="384" t="s">
        <v>99</v>
      </c>
      <c r="J286" s="350"/>
      <c r="K286" s="350"/>
      <c r="L286" s="351"/>
      <c r="M286" s="437"/>
      <c r="N286" s="432">
        <f>SUM('SITE 1:SITE 15'!O286)</f>
        <v>0</v>
      </c>
      <c r="O286" s="2"/>
    </row>
    <row r="287" spans="1:22" ht="14.1" hidden="1" customHeight="1" x14ac:dyDescent="0.25">
      <c r="A287" s="1553"/>
      <c r="B287" s="70"/>
      <c r="C287" s="74"/>
      <c r="D287" s="75"/>
      <c r="E287" s="73"/>
      <c r="H287" s="370">
        <v>658</v>
      </c>
      <c r="I287" s="385" t="s">
        <v>101</v>
      </c>
      <c r="J287" s="357"/>
      <c r="K287" s="357"/>
      <c r="L287" s="386"/>
      <c r="M287" s="477"/>
      <c r="N287" s="432">
        <f>SUM('SITE 1:SITE 15'!O287)</f>
        <v>0</v>
      </c>
      <c r="O287" s="3"/>
    </row>
    <row r="288" spans="1:22" ht="14.1" hidden="1" customHeight="1" x14ac:dyDescent="0.25">
      <c r="A288" s="1553"/>
      <c r="B288" s="70"/>
      <c r="C288" s="74"/>
      <c r="D288" s="75"/>
      <c r="E288" s="73"/>
      <c r="H288" s="359">
        <v>65</v>
      </c>
      <c r="I288" s="378" t="s">
        <v>103</v>
      </c>
      <c r="J288" s="361"/>
      <c r="K288" s="361"/>
      <c r="L288" s="387"/>
      <c r="M288" s="478"/>
      <c r="N288" s="452">
        <f>SUM('SITE 1:SITE 15'!O288)</f>
        <v>0</v>
      </c>
      <c r="O288" s="453">
        <f>SUM(O285:O287)</f>
        <v>0</v>
      </c>
    </row>
    <row r="289" spans="1:15" ht="14.1" hidden="1" customHeight="1" x14ac:dyDescent="0.25">
      <c r="A289" s="1553"/>
      <c r="B289" s="70"/>
      <c r="C289" s="74"/>
      <c r="D289" s="75"/>
      <c r="E289" s="73"/>
      <c r="H289" s="334"/>
      <c r="I289" s="369"/>
      <c r="J289" s="341"/>
      <c r="K289" s="341"/>
      <c r="L289" s="352"/>
      <c r="M289" s="352"/>
      <c r="N289" s="335"/>
      <c r="O289" s="471"/>
    </row>
    <row r="290" spans="1:15" ht="14.1" hidden="1" customHeight="1" x14ac:dyDescent="0.25">
      <c r="A290" s="1553"/>
      <c r="B290" s="539"/>
      <c r="C290" s="540"/>
      <c r="D290" s="541"/>
      <c r="E290" s="542"/>
      <c r="H290" s="383">
        <v>66</v>
      </c>
      <c r="I290" s="378" t="s">
        <v>106</v>
      </c>
      <c r="J290" s="361"/>
      <c r="K290" s="361"/>
      <c r="L290" s="361"/>
      <c r="M290" s="479"/>
      <c r="N290" s="452">
        <f>SUM('SITE 1:SITE 15'!O290)</f>
        <v>0</v>
      </c>
      <c r="O290" s="7"/>
    </row>
    <row r="291" spans="1:15" ht="14.1" hidden="1" customHeight="1" x14ac:dyDescent="0.25">
      <c r="A291" s="1553"/>
      <c r="B291" s="70"/>
      <c r="C291" s="480"/>
      <c r="D291" s="68"/>
      <c r="E291" s="69"/>
      <c r="H291" s="334"/>
      <c r="I291" s="369"/>
      <c r="J291" s="325"/>
      <c r="K291" s="325"/>
      <c r="L291" s="352"/>
      <c r="M291" s="352"/>
      <c r="N291" s="335"/>
      <c r="O291" s="471"/>
    </row>
    <row r="292" spans="1:15" ht="14.1" hidden="1" customHeight="1" thickBot="1" x14ac:dyDescent="0.3">
      <c r="A292" s="1553"/>
      <c r="B292" s="70"/>
      <c r="C292" s="480"/>
      <c r="D292" s="68"/>
      <c r="E292" s="69"/>
      <c r="H292" s="383">
        <v>67</v>
      </c>
      <c r="I292" s="378" t="s">
        <v>107</v>
      </c>
      <c r="J292" s="361"/>
      <c r="K292" s="361"/>
      <c r="L292" s="361"/>
      <c r="M292" s="479"/>
      <c r="N292" s="452">
        <f>SUM('SITE 1:SITE 15'!O292)</f>
        <v>0</v>
      </c>
      <c r="O292" s="7"/>
    </row>
    <row r="293" spans="1:15" ht="14.1" hidden="1" customHeight="1" x14ac:dyDescent="0.25">
      <c r="A293" s="1553"/>
      <c r="B293" s="2395" t="s">
        <v>108</v>
      </c>
      <c r="C293" s="2408"/>
      <c r="D293" s="2409"/>
      <c r="E293" s="2416">
        <f>E258</f>
        <v>0</v>
      </c>
      <c r="H293" s="364"/>
      <c r="I293" s="352"/>
      <c r="J293" s="341"/>
      <c r="K293" s="341"/>
      <c r="L293" s="352"/>
      <c r="M293" s="352"/>
      <c r="N293" s="365"/>
      <c r="O293" s="454"/>
    </row>
    <row r="294" spans="1:15" ht="14.1" hidden="1" customHeight="1" x14ac:dyDescent="0.25">
      <c r="A294" s="1553"/>
      <c r="B294" s="2410"/>
      <c r="C294" s="2411"/>
      <c r="D294" s="2412"/>
      <c r="E294" s="2417"/>
      <c r="H294" s="370" t="s">
        <v>109</v>
      </c>
      <c r="I294" s="381" t="s">
        <v>110</v>
      </c>
      <c r="J294" s="346"/>
      <c r="K294" s="346"/>
      <c r="L294" s="388"/>
      <c r="M294" s="481"/>
      <c r="N294" s="432">
        <f>SUM('SITE 1:SITE 15'!O294)</f>
        <v>0</v>
      </c>
      <c r="O294" s="7"/>
    </row>
    <row r="295" spans="1:15" ht="14.1" hidden="1" customHeight="1" x14ac:dyDescent="0.25">
      <c r="A295" s="1553"/>
      <c r="B295" s="2410"/>
      <c r="C295" s="2411"/>
      <c r="D295" s="2412"/>
      <c r="E295" s="2417"/>
      <c r="H295" s="348" t="s">
        <v>111</v>
      </c>
      <c r="I295" s="349" t="s">
        <v>112</v>
      </c>
      <c r="J295" s="350"/>
      <c r="K295" s="350"/>
      <c r="L295" s="351"/>
      <c r="M295" s="437"/>
      <c r="N295" s="432">
        <f>SUM('SITE 1:SITE 15'!O295)</f>
        <v>0</v>
      </c>
      <c r="O295" s="2"/>
    </row>
    <row r="296" spans="1:15" ht="14.1" hidden="1" customHeight="1" thickBot="1" x14ac:dyDescent="0.3">
      <c r="A296" s="1553"/>
      <c r="B296" s="2413"/>
      <c r="C296" s="2414"/>
      <c r="D296" s="2415"/>
      <c r="E296" s="2418"/>
      <c r="H296" s="374">
        <v>6815</v>
      </c>
      <c r="I296" s="356" t="s">
        <v>113</v>
      </c>
      <c r="J296" s="357"/>
      <c r="K296" s="357"/>
      <c r="L296" s="358"/>
      <c r="M296" s="450"/>
      <c r="N296" s="432">
        <f>SUM('SITE 1:SITE 15'!O296)</f>
        <v>0</v>
      </c>
      <c r="O296" s="3"/>
    </row>
    <row r="297" spans="1:15" ht="14.1" hidden="1" customHeight="1" thickBot="1" x14ac:dyDescent="0.3">
      <c r="A297" s="1553"/>
      <c r="B297" s="482"/>
      <c r="C297" s="483"/>
      <c r="D297" s="483"/>
      <c r="E297" s="484"/>
      <c r="H297" s="359">
        <v>68</v>
      </c>
      <c r="I297" s="378" t="s">
        <v>114</v>
      </c>
      <c r="J297" s="361"/>
      <c r="K297" s="361"/>
      <c r="L297" s="389"/>
      <c r="M297" s="485"/>
      <c r="N297" s="452">
        <f>SUM('SITE 1:SITE 15'!O297)</f>
        <v>0</v>
      </c>
      <c r="O297" s="453">
        <f>SUM(O294:O296)</f>
        <v>0</v>
      </c>
    </row>
    <row r="298" spans="1:15" ht="14.1" hidden="1" customHeight="1" thickTop="1" x14ac:dyDescent="0.25">
      <c r="A298" s="1553"/>
      <c r="B298" s="486"/>
      <c r="C298" s="487"/>
      <c r="D298" s="488"/>
      <c r="E298" s="489"/>
      <c r="H298" s="364"/>
      <c r="I298" s="352"/>
      <c r="J298" s="341"/>
      <c r="K298" s="341"/>
      <c r="L298" s="352"/>
      <c r="M298" s="352"/>
      <c r="N298" s="365"/>
      <c r="O298" s="454"/>
    </row>
    <row r="299" spans="1:15" ht="14.1" hidden="1" customHeight="1" x14ac:dyDescent="0.25">
      <c r="A299" s="1553"/>
      <c r="B299" s="490"/>
      <c r="C299" s="490"/>
      <c r="D299" s="490"/>
      <c r="E299" s="491"/>
      <c r="H299" s="390">
        <v>86</v>
      </c>
      <c r="I299" s="378" t="s">
        <v>115</v>
      </c>
      <c r="J299" s="361"/>
      <c r="K299" s="361"/>
      <c r="L299" s="361"/>
      <c r="M299" s="479"/>
      <c r="N299" s="452">
        <f>SUM('SITE 1:SITE 15'!O299)</f>
        <v>0</v>
      </c>
      <c r="O299" s="11"/>
    </row>
    <row r="300" spans="1:15" ht="15.75" hidden="1" customHeight="1" thickBot="1" x14ac:dyDescent="0.3">
      <c r="A300" s="1553"/>
      <c r="B300" s="490"/>
      <c r="C300" s="490"/>
      <c r="D300" s="490"/>
      <c r="E300" s="491"/>
      <c r="H300" s="391"/>
      <c r="I300" s="45"/>
      <c r="J300" s="45"/>
      <c r="K300" s="45"/>
      <c r="L300" s="352"/>
      <c r="M300" s="352"/>
      <c r="N300" s="43"/>
      <c r="O300" s="380"/>
    </row>
    <row r="301" spans="1:15" ht="17.100000000000001" hidden="1" customHeight="1" x14ac:dyDescent="0.25">
      <c r="A301" s="1553"/>
      <c r="B301" s="490"/>
      <c r="C301" s="490"/>
      <c r="D301" s="490"/>
      <c r="E301" s="491"/>
      <c r="H301" s="392" t="s">
        <v>116</v>
      </c>
      <c r="I301" s="393"/>
      <c r="J301" s="394"/>
      <c r="K301" s="394"/>
      <c r="L301" s="393"/>
      <c r="M301" s="393"/>
      <c r="N301" s="492">
        <f>SUM('SITE 1:SITE 15'!O301)</f>
        <v>0</v>
      </c>
      <c r="O301" s="396">
        <f>SUM(O299+O297+O292+O290+O288+O283+O277+O275+O262+O255)</f>
        <v>0</v>
      </c>
    </row>
    <row r="302" spans="1:15" ht="17.100000000000001" hidden="1" customHeight="1" x14ac:dyDescent="0.25">
      <c r="A302" s="1553"/>
      <c r="B302" s="494"/>
      <c r="C302" s="495"/>
      <c r="D302" s="488"/>
      <c r="E302" s="489"/>
      <c r="H302" s="364" t="s">
        <v>117</v>
      </c>
      <c r="I302" s="365"/>
      <c r="J302" s="367"/>
      <c r="K302" s="367"/>
      <c r="L302" s="365"/>
      <c r="M302" s="365"/>
      <c r="N302" s="496">
        <f>SUM('SITE 1:SITE 15'!O302)</f>
        <v>0</v>
      </c>
      <c r="O302" s="397">
        <f>IF(O301&lt;O343,O343-O301,0)</f>
        <v>0</v>
      </c>
    </row>
    <row r="303" spans="1:15" ht="17.100000000000001" hidden="1" customHeight="1" thickBot="1" x14ac:dyDescent="0.3">
      <c r="A303" s="1553"/>
      <c r="F303" s="498"/>
      <c r="H303" s="398" t="s">
        <v>118</v>
      </c>
      <c r="I303" s="399"/>
      <c r="J303" s="400"/>
      <c r="K303" s="400"/>
      <c r="L303" s="401"/>
      <c r="M303" s="401"/>
      <c r="N303" s="499">
        <f>SUM('SITE 1:SITE 15'!O303)</f>
        <v>0</v>
      </c>
      <c r="O303" s="403">
        <f>SUM(O301+O302)</f>
        <v>0</v>
      </c>
    </row>
    <row r="304" spans="1:15" ht="14.4" hidden="1" thickBot="1" x14ac:dyDescent="0.3">
      <c r="A304" s="1553"/>
      <c r="E304" s="498"/>
      <c r="F304" s="498"/>
    </row>
    <row r="305" spans="1:15" ht="15" hidden="1" customHeight="1" x14ac:dyDescent="0.25">
      <c r="A305" s="1553"/>
      <c r="B305" s="2342" t="s">
        <v>170</v>
      </c>
      <c r="C305" s="2343"/>
      <c r="D305" s="2343"/>
      <c r="E305" s="2343"/>
      <c r="F305" s="2344"/>
      <c r="H305" s="404" t="s">
        <v>119</v>
      </c>
      <c r="I305" s="405"/>
      <c r="J305" s="406"/>
      <c r="K305" s="406"/>
      <c r="L305" s="405"/>
      <c r="M305" s="405"/>
      <c r="N305" s="331"/>
      <c r="O305" s="333"/>
    </row>
    <row r="306" spans="1:15" ht="42" hidden="1" thickBot="1" x14ac:dyDescent="0.3">
      <c r="A306" s="1553"/>
      <c r="B306" s="2363"/>
      <c r="C306" s="2364"/>
      <c r="D306" s="2364"/>
      <c r="E306" s="2364"/>
      <c r="F306" s="2365"/>
      <c r="H306" s="334"/>
      <c r="I306" s="335"/>
      <c r="J306" s="336"/>
      <c r="K306" s="336"/>
      <c r="L306" s="335"/>
      <c r="M306" s="337"/>
      <c r="N306" s="429" t="str">
        <f>N245</f>
        <v>Global 
Référent 6/11 ans</v>
      </c>
      <c r="O306" s="501" t="s">
        <v>19</v>
      </c>
    </row>
    <row r="307" spans="1:15" ht="15" hidden="1" customHeight="1" x14ac:dyDescent="0.25">
      <c r="A307" s="1553"/>
      <c r="B307" s="2366" t="s">
        <v>179</v>
      </c>
      <c r="C307" s="503"/>
      <c r="D307" s="503"/>
      <c r="E307" s="503"/>
      <c r="F307" s="504"/>
      <c r="H307" s="409"/>
      <c r="I307" s="410"/>
      <c r="J307" s="336"/>
      <c r="K307" s="336"/>
      <c r="L307" s="411"/>
      <c r="M307" s="505"/>
      <c r="N307" s="45"/>
      <c r="O307" s="412"/>
    </row>
    <row r="308" spans="1:15" ht="14.25" hidden="1" customHeight="1" x14ac:dyDescent="0.25">
      <c r="A308" s="1553"/>
      <c r="B308" s="2367"/>
      <c r="C308" s="507"/>
      <c r="D308" s="507"/>
      <c r="E308" s="507"/>
      <c r="F308" s="508"/>
      <c r="H308" s="413">
        <v>70623</v>
      </c>
      <c r="I308" s="381" t="s">
        <v>120</v>
      </c>
      <c r="J308" s="346"/>
      <c r="K308" s="346"/>
      <c r="L308" s="347"/>
      <c r="M308" s="431"/>
      <c r="N308" s="432">
        <f>SUM('SITE 1:SITE 15'!O308)</f>
        <v>0</v>
      </c>
      <c r="O308" s="12"/>
    </row>
    <row r="309" spans="1:15" ht="16.5" hidden="1" customHeight="1" x14ac:dyDescent="0.25">
      <c r="A309" s="1553"/>
      <c r="B309" s="2336" t="s">
        <v>381</v>
      </c>
      <c r="C309" s="2337"/>
      <c r="D309" s="2337"/>
      <c r="E309" s="2337"/>
      <c r="F309" s="2338"/>
      <c r="H309" s="413">
        <v>70624</v>
      </c>
      <c r="I309" s="349" t="s">
        <v>121</v>
      </c>
      <c r="J309" s="350"/>
      <c r="K309" s="350"/>
      <c r="L309" s="351"/>
      <c r="M309" s="437"/>
      <c r="N309" s="432">
        <f>SUM('SITE 1:SITE 15'!O309)</f>
        <v>0</v>
      </c>
      <c r="O309" s="9"/>
    </row>
    <row r="310" spans="1:15" ht="14.25" hidden="1" customHeight="1" x14ac:dyDescent="0.25">
      <c r="A310" s="1553"/>
      <c r="B310" s="2336"/>
      <c r="C310" s="2337"/>
      <c r="D310" s="2337"/>
      <c r="E310" s="2337"/>
      <c r="F310" s="2338"/>
      <c r="H310" s="413">
        <v>70625</v>
      </c>
      <c r="I310" s="349" t="s">
        <v>122</v>
      </c>
      <c r="J310" s="350"/>
      <c r="K310" s="350"/>
      <c r="L310" s="351"/>
      <c r="M310" s="437"/>
      <c r="N310" s="432">
        <f>SUM('SITE 1:SITE 15'!O310)</f>
        <v>0</v>
      </c>
      <c r="O310" s="9"/>
    </row>
    <row r="311" spans="1:15" ht="14.25" hidden="1" customHeight="1" x14ac:dyDescent="0.25">
      <c r="A311" s="1553"/>
      <c r="B311" s="2336" t="s">
        <v>207</v>
      </c>
      <c r="C311" s="2337"/>
      <c r="D311" s="2337"/>
      <c r="E311" s="2337"/>
      <c r="F311" s="2338"/>
      <c r="H311" s="348">
        <v>70641</v>
      </c>
      <c r="I311" s="349" t="s">
        <v>123</v>
      </c>
      <c r="J311" s="350"/>
      <c r="K311" s="350"/>
      <c r="L311" s="351"/>
      <c r="M311" s="437"/>
      <c r="N311" s="432">
        <f>SUM('SITE 1:SITE 15'!O311)</f>
        <v>0</v>
      </c>
      <c r="O311" s="2"/>
    </row>
    <row r="312" spans="1:15" ht="15" hidden="1" customHeight="1" x14ac:dyDescent="0.25">
      <c r="A312" s="1553"/>
      <c r="B312" s="2336"/>
      <c r="C312" s="2337"/>
      <c r="D312" s="2337"/>
      <c r="E312" s="2337"/>
      <c r="F312" s="2338"/>
      <c r="H312" s="370">
        <v>706421</v>
      </c>
      <c r="I312" s="349" t="s">
        <v>124</v>
      </c>
      <c r="J312" s="350"/>
      <c r="K312" s="350"/>
      <c r="L312" s="351"/>
      <c r="M312" s="437"/>
      <c r="N312" s="432">
        <f>SUM('SITE 1:SITE 15'!O312)</f>
        <v>0</v>
      </c>
      <c r="O312" s="2"/>
    </row>
    <row r="313" spans="1:15" ht="14.25" hidden="1" customHeight="1" x14ac:dyDescent="0.25">
      <c r="A313" s="1553"/>
      <c r="B313" s="2336"/>
      <c r="C313" s="2337"/>
      <c r="D313" s="2337"/>
      <c r="E313" s="2337"/>
      <c r="F313" s="2338"/>
      <c r="H313" s="370">
        <v>708</v>
      </c>
      <c r="I313" s="356" t="s">
        <v>125</v>
      </c>
      <c r="J313" s="357"/>
      <c r="K313" s="357"/>
      <c r="L313" s="358"/>
      <c r="M313" s="450"/>
      <c r="N313" s="432">
        <f>SUM('SITE 1:SITE 15'!O313)</f>
        <v>0</v>
      </c>
      <c r="O313" s="7"/>
    </row>
    <row r="314" spans="1:15" ht="16.5" hidden="1" customHeight="1" x14ac:dyDescent="0.25">
      <c r="A314" s="1553"/>
      <c r="B314" s="2336"/>
      <c r="C314" s="2337"/>
      <c r="D314" s="2337"/>
      <c r="E314" s="2337"/>
      <c r="F314" s="2338"/>
      <c r="H314" s="359">
        <v>70</v>
      </c>
      <c r="I314" s="378" t="s">
        <v>126</v>
      </c>
      <c r="J314" s="361"/>
      <c r="K314" s="361"/>
      <c r="L314" s="389"/>
      <c r="M314" s="485"/>
      <c r="N314" s="452">
        <f>SUM('SITE 1:SITE 15'!O314)</f>
        <v>0</v>
      </c>
      <c r="O314" s="453">
        <f>SUM(O308:O313)</f>
        <v>0</v>
      </c>
    </row>
    <row r="315" spans="1:15" ht="16.5" hidden="1" customHeight="1" x14ac:dyDescent="0.25">
      <c r="A315" s="1553"/>
      <c r="B315" s="2336"/>
      <c r="C315" s="2337"/>
      <c r="D315" s="2337"/>
      <c r="E315" s="2337"/>
      <c r="F315" s="2338"/>
      <c r="H315" s="364"/>
      <c r="I315" s="352"/>
      <c r="J315" s="341"/>
      <c r="K315" s="341"/>
      <c r="L315" s="369"/>
      <c r="M315" s="369"/>
      <c r="N315" s="365"/>
      <c r="O315" s="454"/>
    </row>
    <row r="316" spans="1:15" ht="16.05" hidden="1" customHeight="1" x14ac:dyDescent="0.25">
      <c r="A316" s="1553"/>
      <c r="B316" s="2428" t="s">
        <v>382</v>
      </c>
      <c r="C316" s="2429"/>
      <c r="D316" s="2429"/>
      <c r="E316" s="2429"/>
      <c r="F316" s="2430"/>
      <c r="H316" s="370">
        <v>741</v>
      </c>
      <c r="I316" s="381" t="s">
        <v>127</v>
      </c>
      <c r="J316" s="346"/>
      <c r="K316" s="346"/>
      <c r="L316" s="414"/>
      <c r="M316" s="513"/>
      <c r="N316" s="432">
        <f>SUM('SITE 1:SITE 15'!O316)</f>
        <v>0</v>
      </c>
      <c r="O316" s="7"/>
    </row>
    <row r="317" spans="1:15" ht="16.05" hidden="1" customHeight="1" x14ac:dyDescent="0.25">
      <c r="A317" s="1553"/>
      <c r="B317" s="2428"/>
      <c r="C317" s="2429"/>
      <c r="D317" s="2429"/>
      <c r="E317" s="2429"/>
      <c r="F317" s="2430"/>
      <c r="H317" s="348">
        <v>742</v>
      </c>
      <c r="I317" s="349" t="s">
        <v>128</v>
      </c>
      <c r="J317" s="350"/>
      <c r="K317" s="350"/>
      <c r="L317" s="415"/>
      <c r="M317" s="514"/>
      <c r="N317" s="432">
        <f>SUM('SITE 1:SITE 15'!O317)</f>
        <v>0</v>
      </c>
      <c r="O317" s="2"/>
    </row>
    <row r="318" spans="1:15" ht="16.05" hidden="1" customHeight="1" x14ac:dyDescent="0.25">
      <c r="A318" s="1553"/>
      <c r="B318" s="2428"/>
      <c r="C318" s="2429"/>
      <c r="D318" s="2429"/>
      <c r="E318" s="2429"/>
      <c r="F318" s="2430"/>
      <c r="H318" s="370">
        <v>743</v>
      </c>
      <c r="I318" s="349" t="s">
        <v>129</v>
      </c>
      <c r="J318" s="350"/>
      <c r="K318" s="350"/>
      <c r="L318" s="351"/>
      <c r="M318" s="437"/>
      <c r="N318" s="432">
        <f>SUM('SITE 1:SITE 15'!O318)</f>
        <v>0</v>
      </c>
      <c r="O318" s="7"/>
    </row>
    <row r="319" spans="1:15" ht="16.05" hidden="1" customHeight="1" x14ac:dyDescent="0.25">
      <c r="A319" s="1553"/>
      <c r="B319" s="2428"/>
      <c r="C319" s="2429"/>
      <c r="D319" s="2429"/>
      <c r="E319" s="2429"/>
      <c r="F319" s="2430"/>
      <c r="H319" s="416">
        <v>7441</v>
      </c>
      <c r="I319" s="349" t="s">
        <v>130</v>
      </c>
      <c r="J319" s="350"/>
      <c r="K319" s="350"/>
      <c r="L319" s="351"/>
      <c r="M319" s="437"/>
      <c r="N319" s="2368">
        <f>SUM('SITE 1:SITE 15'!O319)</f>
        <v>0</v>
      </c>
      <c r="O319" s="2426">
        <f>O301-(O314+O316+O317+O318+O321+O322+O323+O324+O325+O331+O333+O335+O337+O339+O341)</f>
        <v>0</v>
      </c>
    </row>
    <row r="320" spans="1:15" ht="14.25" hidden="1" customHeight="1" x14ac:dyDescent="0.3">
      <c r="A320" s="1553"/>
      <c r="B320" s="515"/>
      <c r="C320" s="516"/>
      <c r="D320" s="516"/>
      <c r="E320" s="516"/>
      <c r="F320" s="517"/>
      <c r="H320" s="416">
        <v>7442</v>
      </c>
      <c r="I320" s="349" t="s">
        <v>131</v>
      </c>
      <c r="J320" s="350"/>
      <c r="K320" s="350"/>
      <c r="L320" s="351"/>
      <c r="M320" s="437"/>
      <c r="N320" s="2369">
        <f>SUM('SITE 1:SITE 15'!O320)</f>
        <v>0</v>
      </c>
      <c r="O320" s="2427"/>
    </row>
    <row r="321" spans="1:15" ht="14.25" hidden="1" customHeight="1" x14ac:dyDescent="0.25">
      <c r="A321" s="1553"/>
      <c r="B321" s="2336" t="s">
        <v>208</v>
      </c>
      <c r="C321" s="2337"/>
      <c r="D321" s="2337"/>
      <c r="E321" s="2337"/>
      <c r="F321" s="2338"/>
      <c r="H321" s="416">
        <v>7443</v>
      </c>
      <c r="I321" s="349" t="s">
        <v>132</v>
      </c>
      <c r="J321" s="350"/>
      <c r="K321" s="350"/>
      <c r="L321" s="351"/>
      <c r="M321" s="437"/>
      <c r="N321" s="432">
        <f>SUM('SITE 1:SITE 15'!O321)</f>
        <v>0</v>
      </c>
      <c r="O321" s="10"/>
    </row>
    <row r="322" spans="1:15" ht="14.25" hidden="1" customHeight="1" x14ac:dyDescent="0.25">
      <c r="A322" s="1553"/>
      <c r="B322" s="2336"/>
      <c r="C322" s="2337"/>
      <c r="D322" s="2337"/>
      <c r="E322" s="2337"/>
      <c r="F322" s="2338"/>
      <c r="H322" s="416">
        <v>7451</v>
      </c>
      <c r="I322" s="349" t="s">
        <v>133</v>
      </c>
      <c r="J322" s="350"/>
      <c r="K322" s="350"/>
      <c r="L322" s="351"/>
      <c r="M322" s="437"/>
      <c r="N322" s="432">
        <f>SUM('SITE 1:SITE 15'!O322)</f>
        <v>0</v>
      </c>
      <c r="O322" s="10"/>
    </row>
    <row r="323" spans="1:15" ht="15" hidden="1" customHeight="1" x14ac:dyDescent="0.25">
      <c r="A323" s="1553"/>
      <c r="B323" s="518"/>
      <c r="C323" s="519"/>
      <c r="D323" s="519"/>
      <c r="E323" s="519"/>
      <c r="F323" s="520"/>
      <c r="H323" s="416">
        <v>746</v>
      </c>
      <c r="I323" s="349" t="s">
        <v>134</v>
      </c>
      <c r="J323" s="350"/>
      <c r="K323" s="350"/>
      <c r="L323" s="351"/>
      <c r="M323" s="437"/>
      <c r="N323" s="432">
        <f>SUM('SITE 1:SITE 15'!O323)</f>
        <v>0</v>
      </c>
      <c r="O323" s="10"/>
    </row>
    <row r="324" spans="1:15" ht="14.25" hidden="1" customHeight="1" x14ac:dyDescent="0.25">
      <c r="A324" s="1553"/>
      <c r="B324" s="2350"/>
      <c r="C324" s="2351"/>
      <c r="D324" s="2351"/>
      <c r="E324" s="2351"/>
      <c r="F324" s="2352"/>
      <c r="H324" s="416">
        <v>747</v>
      </c>
      <c r="I324" s="349" t="s">
        <v>135</v>
      </c>
      <c r="J324" s="350"/>
      <c r="K324" s="350"/>
      <c r="L324" s="351"/>
      <c r="M324" s="437"/>
      <c r="N324" s="432">
        <f>SUM('SITE 1:SITE 15'!O324)</f>
        <v>0</v>
      </c>
      <c r="O324" s="10"/>
    </row>
    <row r="325" spans="1:15" ht="16.5" hidden="1" customHeight="1" x14ac:dyDescent="0.25">
      <c r="A325" s="1553"/>
      <c r="B325" s="2350"/>
      <c r="C325" s="2351"/>
      <c r="D325" s="2351"/>
      <c r="E325" s="2351"/>
      <c r="F325" s="2352"/>
      <c r="H325" s="374">
        <v>748</v>
      </c>
      <c r="I325" s="349" t="s">
        <v>168</v>
      </c>
      <c r="J325" s="357"/>
      <c r="K325" s="357"/>
      <c r="L325" s="417"/>
      <c r="M325" s="523"/>
      <c r="N325" s="432">
        <f>SUM('SITE 1:SITE 15'!O325)</f>
        <v>0</v>
      </c>
      <c r="O325" s="3"/>
    </row>
    <row r="326" spans="1:15" ht="15" hidden="1" customHeight="1" x14ac:dyDescent="0.25">
      <c r="A326" s="1553"/>
      <c r="B326" s="2380"/>
      <c r="C326" s="2381"/>
      <c r="D326" s="2381"/>
      <c r="E326" s="2381"/>
      <c r="F326" s="2382"/>
      <c r="H326" s="359">
        <v>74</v>
      </c>
      <c r="I326" s="378" t="s">
        <v>136</v>
      </c>
      <c r="J326" s="361"/>
      <c r="K326" s="361"/>
      <c r="L326" s="362"/>
      <c r="M326" s="451"/>
      <c r="N326" s="452">
        <f>SUM('SITE 1:SITE 15'!O326)</f>
        <v>0</v>
      </c>
      <c r="O326" s="453">
        <f>SUM(O316:O325)</f>
        <v>0</v>
      </c>
    </row>
    <row r="327" spans="1:15" ht="15" hidden="1" customHeight="1" x14ac:dyDescent="0.25">
      <c r="A327" s="1553"/>
      <c r="B327" s="524"/>
      <c r="C327" s="521"/>
      <c r="D327" s="521"/>
      <c r="E327" s="521"/>
      <c r="F327" s="522"/>
      <c r="H327" s="364"/>
      <c r="I327" s="352"/>
      <c r="J327" s="341"/>
      <c r="K327" s="341"/>
      <c r="L327" s="325"/>
      <c r="M327" s="325"/>
      <c r="N327" s="365"/>
      <c r="O327" s="454"/>
    </row>
    <row r="328" spans="1:15" ht="14.25" hidden="1" customHeight="1" x14ac:dyDescent="0.25">
      <c r="A328" s="1553"/>
      <c r="B328" s="2350" t="s">
        <v>277</v>
      </c>
      <c r="C328" s="2351"/>
      <c r="D328" s="2351"/>
      <c r="E328" s="2351"/>
      <c r="F328" s="2352"/>
      <c r="H328" s="370">
        <v>751</v>
      </c>
      <c r="I328" s="381" t="s">
        <v>137</v>
      </c>
      <c r="J328" s="346"/>
      <c r="K328" s="346"/>
      <c r="L328" s="347"/>
      <c r="M328" s="431"/>
      <c r="N328" s="432">
        <f>SUM('SITE 1:SITE 15'!O328)</f>
        <v>0</v>
      </c>
      <c r="O328" s="7"/>
    </row>
    <row r="329" spans="1:15" ht="16.5" hidden="1" customHeight="1" x14ac:dyDescent="0.25">
      <c r="A329" s="1553"/>
      <c r="B329" s="2350"/>
      <c r="C329" s="2351"/>
      <c r="D329" s="2351"/>
      <c r="E329" s="2351"/>
      <c r="F329" s="2352"/>
      <c r="H329" s="348">
        <v>752</v>
      </c>
      <c r="I329" s="349" t="s">
        <v>138</v>
      </c>
      <c r="J329" s="350"/>
      <c r="K329" s="350"/>
      <c r="L329" s="351"/>
      <c r="M329" s="437"/>
      <c r="N329" s="432">
        <f>SUM('SITE 1:SITE 15'!O329)</f>
        <v>0</v>
      </c>
      <c r="O329" s="2"/>
    </row>
    <row r="330" spans="1:15" ht="15" hidden="1" customHeight="1" x14ac:dyDescent="0.25">
      <c r="A330" s="1553"/>
      <c r="B330" s="2380" t="s">
        <v>280</v>
      </c>
      <c r="C330" s="2381"/>
      <c r="D330" s="2381"/>
      <c r="E330" s="2381"/>
      <c r="F330" s="2382"/>
      <c r="H330" s="348">
        <v>757</v>
      </c>
      <c r="I330" s="356" t="s">
        <v>139</v>
      </c>
      <c r="J330" s="357"/>
      <c r="K330" s="357"/>
      <c r="L330" s="358"/>
      <c r="M330" s="450"/>
      <c r="N330" s="432">
        <f>SUM('SITE 1:SITE 15'!O330)</f>
        <v>0</v>
      </c>
      <c r="O330" s="2"/>
    </row>
    <row r="331" spans="1:15" ht="16.5" hidden="1" customHeight="1" x14ac:dyDescent="0.25">
      <c r="A331" s="1553"/>
      <c r="B331" s="2380"/>
      <c r="C331" s="2381"/>
      <c r="D331" s="2381"/>
      <c r="E331" s="2381"/>
      <c r="F331" s="2382"/>
      <c r="H331" s="359">
        <v>75</v>
      </c>
      <c r="I331" s="378" t="s">
        <v>140</v>
      </c>
      <c r="J331" s="361"/>
      <c r="K331" s="361"/>
      <c r="L331" s="389"/>
      <c r="M331" s="485"/>
      <c r="N331" s="452">
        <f>SUM('SITE 1:SITE 15'!O331)</f>
        <v>0</v>
      </c>
      <c r="O331" s="453">
        <f>SUM(O328:O330)</f>
        <v>0</v>
      </c>
    </row>
    <row r="332" spans="1:15" ht="15" hidden="1" customHeight="1" x14ac:dyDescent="0.25">
      <c r="A332" s="1553"/>
      <c r="B332" s="524"/>
      <c r="C332" s="511"/>
      <c r="D332" s="511"/>
      <c r="E332" s="511"/>
      <c r="F332" s="512"/>
      <c r="H332" s="334"/>
      <c r="I332" s="369"/>
      <c r="J332" s="341"/>
      <c r="K332" s="341"/>
      <c r="L332" s="352"/>
      <c r="M332" s="352"/>
      <c r="N332" s="335"/>
      <c r="O332" s="471"/>
    </row>
    <row r="333" spans="1:15" ht="15" hidden="1" customHeight="1" x14ac:dyDescent="0.25">
      <c r="A333" s="1553"/>
      <c r="B333" s="2336"/>
      <c r="C333" s="2337"/>
      <c r="D333" s="2337"/>
      <c r="E333" s="2337"/>
      <c r="F333" s="2338"/>
      <c r="H333" s="383">
        <v>76</v>
      </c>
      <c r="I333" s="378" t="s">
        <v>141</v>
      </c>
      <c r="J333" s="361"/>
      <c r="K333" s="361"/>
      <c r="L333" s="361"/>
      <c r="M333" s="479"/>
      <c r="N333" s="452">
        <f>SUM('SITE 1:SITE 15'!O333)</f>
        <v>0</v>
      </c>
      <c r="O333" s="7"/>
    </row>
    <row r="334" spans="1:15" ht="13.5" hidden="1" customHeight="1" x14ac:dyDescent="0.25">
      <c r="A334" s="1553"/>
      <c r="B334" s="2336"/>
      <c r="C334" s="2337"/>
      <c r="D334" s="2337"/>
      <c r="E334" s="2337"/>
      <c r="F334" s="2338"/>
      <c r="H334" s="334"/>
      <c r="I334" s="369"/>
      <c r="J334" s="341"/>
      <c r="K334" s="341"/>
      <c r="L334" s="352"/>
      <c r="M334" s="352"/>
      <c r="N334" s="335"/>
      <c r="O334" s="471"/>
    </row>
    <row r="335" spans="1:15" ht="15" hidden="1" customHeight="1" x14ac:dyDescent="0.25">
      <c r="A335" s="1553"/>
      <c r="B335" s="2380"/>
      <c r="C335" s="2381"/>
      <c r="D335" s="2381"/>
      <c r="E335" s="2381"/>
      <c r="F335" s="2382"/>
      <c r="H335" s="383">
        <v>77</v>
      </c>
      <c r="I335" s="378" t="s">
        <v>383</v>
      </c>
      <c r="J335" s="361"/>
      <c r="K335" s="361"/>
      <c r="L335" s="361"/>
      <c r="M335" s="479"/>
      <c r="N335" s="452">
        <f>SUM('SITE 1:SITE 15'!O335)</f>
        <v>0</v>
      </c>
      <c r="O335" s="7"/>
    </row>
    <row r="336" spans="1:15" ht="16.5" hidden="1" customHeight="1" x14ac:dyDescent="0.25">
      <c r="A336" s="1553"/>
      <c r="B336" s="2336"/>
      <c r="C336" s="2337"/>
      <c r="D336" s="2337"/>
      <c r="E336" s="2337"/>
      <c r="F336" s="2338"/>
      <c r="H336" s="334"/>
      <c r="I336" s="369"/>
      <c r="J336" s="341"/>
      <c r="K336" s="341"/>
      <c r="L336" s="352"/>
      <c r="M336" s="352"/>
      <c r="N336" s="335"/>
      <c r="O336" s="471"/>
    </row>
    <row r="337" spans="1:16" ht="16.5" hidden="1" customHeight="1" x14ac:dyDescent="0.25">
      <c r="A337" s="1553"/>
      <c r="B337" s="2336"/>
      <c r="C337" s="2337"/>
      <c r="D337" s="2337"/>
      <c r="E337" s="2337"/>
      <c r="F337" s="2338"/>
      <c r="H337" s="383">
        <v>78</v>
      </c>
      <c r="I337" s="378" t="s">
        <v>143</v>
      </c>
      <c r="J337" s="361"/>
      <c r="K337" s="361"/>
      <c r="L337" s="361"/>
      <c r="M337" s="479"/>
      <c r="N337" s="452">
        <f>SUM('SITE 1:SITE 15'!O337)</f>
        <v>0</v>
      </c>
      <c r="O337" s="7"/>
    </row>
    <row r="338" spans="1:16" ht="14.1" hidden="1" customHeight="1" x14ac:dyDescent="0.25">
      <c r="A338" s="1553"/>
      <c r="B338" s="518"/>
      <c r="C338" s="519"/>
      <c r="D338" s="519"/>
      <c r="E338" s="519"/>
      <c r="F338" s="520"/>
      <c r="H338" s="334"/>
      <c r="I338" s="369"/>
      <c r="J338" s="341"/>
      <c r="K338" s="341"/>
      <c r="L338" s="352"/>
      <c r="M338" s="352"/>
      <c r="N338" s="335"/>
      <c r="O338" s="471"/>
    </row>
    <row r="339" spans="1:16" ht="15" hidden="1" customHeight="1" x14ac:dyDescent="0.25">
      <c r="A339" s="1553"/>
      <c r="B339" s="2350"/>
      <c r="C339" s="2351"/>
      <c r="D339" s="2351"/>
      <c r="E339" s="2351"/>
      <c r="F339" s="2352"/>
      <c r="H339" s="383">
        <v>79</v>
      </c>
      <c r="I339" s="378" t="s">
        <v>384</v>
      </c>
      <c r="J339" s="361"/>
      <c r="K339" s="361"/>
      <c r="L339" s="361"/>
      <c r="M339" s="479"/>
      <c r="N339" s="452">
        <f>SUM('SITE 1:SITE 15'!O339)</f>
        <v>0</v>
      </c>
      <c r="O339" s="7"/>
    </row>
    <row r="340" spans="1:16" ht="16.5" hidden="1" customHeight="1" x14ac:dyDescent="0.25">
      <c r="A340" s="1553"/>
      <c r="B340" s="2350"/>
      <c r="C340" s="2351"/>
      <c r="D340" s="2351"/>
      <c r="E340" s="2351"/>
      <c r="F340" s="2352"/>
      <c r="H340" s="364"/>
      <c r="I340" s="352"/>
      <c r="J340" s="341"/>
      <c r="K340" s="341"/>
      <c r="L340" s="352"/>
      <c r="M340" s="352"/>
      <c r="N340" s="365"/>
      <c r="O340" s="454"/>
    </row>
    <row r="341" spans="1:16" ht="15" hidden="1" customHeight="1" x14ac:dyDescent="0.25">
      <c r="A341" s="1553"/>
      <c r="B341" s="2336"/>
      <c r="C341" s="2337"/>
      <c r="D341" s="2337"/>
      <c r="E341" s="2337"/>
      <c r="F341" s="2338"/>
      <c r="H341" s="390">
        <v>87</v>
      </c>
      <c r="I341" s="378" t="s">
        <v>145</v>
      </c>
      <c r="J341" s="361"/>
      <c r="K341" s="361"/>
      <c r="L341" s="361"/>
      <c r="M341" s="479"/>
      <c r="N341" s="452">
        <f>SUM('SITE 1:SITE 15'!O341)</f>
        <v>0</v>
      </c>
      <c r="O341" s="11"/>
    </row>
    <row r="342" spans="1:16" ht="17.25" hidden="1" customHeight="1" thickBot="1" x14ac:dyDescent="0.3">
      <c r="A342" s="1553"/>
      <c r="B342" s="2336"/>
      <c r="C342" s="2337"/>
      <c r="D342" s="2337"/>
      <c r="E342" s="2337"/>
      <c r="F342" s="2338"/>
      <c r="H342" s="391"/>
      <c r="I342" s="45"/>
      <c r="J342" s="341"/>
      <c r="K342" s="341"/>
      <c r="L342" s="352"/>
      <c r="M342" s="352"/>
      <c r="N342" s="45"/>
      <c r="O342" s="412"/>
    </row>
    <row r="343" spans="1:16" ht="16.5" hidden="1" customHeight="1" x14ac:dyDescent="0.25">
      <c r="A343" s="1553"/>
      <c r="B343" s="2336"/>
      <c r="C343" s="2473"/>
      <c r="D343" s="2473"/>
      <c r="E343" s="2473"/>
      <c r="F343" s="2474"/>
      <c r="H343" s="392" t="s">
        <v>146</v>
      </c>
      <c r="I343" s="393"/>
      <c r="J343" s="418"/>
      <c r="K343" s="418"/>
      <c r="L343" s="393"/>
      <c r="M343" s="530"/>
      <c r="N343" s="492">
        <f>SUM('SITE 1:SITE 15'!O343)</f>
        <v>0</v>
      </c>
      <c r="O343" s="531">
        <f>O339+O337+O335+O333+O331+O326+O314+O341</f>
        <v>0</v>
      </c>
    </row>
    <row r="344" spans="1:16" ht="15" hidden="1" customHeight="1" x14ac:dyDescent="0.25">
      <c r="A344" s="1553"/>
      <c r="B344" s="518"/>
      <c r="C344" s="519"/>
      <c r="D344" s="519"/>
      <c r="E344" s="519"/>
      <c r="F344" s="520"/>
      <c r="H344" s="364" t="s">
        <v>147</v>
      </c>
      <c r="I344" s="365"/>
      <c r="J344" s="336"/>
      <c r="K344" s="336"/>
      <c r="L344" s="411"/>
      <c r="M344" s="505"/>
      <c r="N344" s="496">
        <f>SUM('SITE 1:SITE 15'!O344)</f>
        <v>0</v>
      </c>
      <c r="O344" s="532">
        <f>IF(O343&lt;K301,K301-O343,0)</f>
        <v>0</v>
      </c>
    </row>
    <row r="345" spans="1:16" ht="15.75" hidden="1" customHeight="1" thickBot="1" x14ac:dyDescent="0.3">
      <c r="A345" s="1553"/>
      <c r="B345" s="526"/>
      <c r="C345" s="527"/>
      <c r="D345" s="527"/>
      <c r="E345" s="527"/>
      <c r="F345" s="528"/>
      <c r="H345" s="398" t="s">
        <v>118</v>
      </c>
      <c r="I345" s="399"/>
      <c r="J345" s="421"/>
      <c r="K345" s="421"/>
      <c r="L345" s="401"/>
      <c r="M345" s="533"/>
      <c r="N345" s="499">
        <f>SUM('SITE 1:SITE 15'!O345)</f>
        <v>0</v>
      </c>
      <c r="O345" s="534">
        <f>O344+O343</f>
        <v>0</v>
      </c>
    </row>
    <row r="346" spans="1:16" hidden="1" x14ac:dyDescent="0.25">
      <c r="A346" s="1553"/>
    </row>
    <row r="347" spans="1:16" hidden="1" x14ac:dyDescent="0.25">
      <c r="A347" s="1553"/>
    </row>
    <row r="348" spans="1:16" ht="13.8" thickBot="1" x14ac:dyDescent="0.3">
      <c r="A348" s="1553"/>
    </row>
    <row r="349" spans="1:16" s="324" customFormat="1" ht="33.75" customHeight="1" thickBot="1" x14ac:dyDescent="0.3">
      <c r="A349" s="1554"/>
      <c r="B349" s="2358" t="str">
        <f>B4</f>
        <v>ASSOCIATION</v>
      </c>
      <c r="C349" s="2359"/>
      <c r="D349" s="2359"/>
      <c r="E349" s="2359"/>
      <c r="F349" s="2359"/>
      <c r="G349" s="2359"/>
      <c r="H349" s="2359"/>
      <c r="I349" s="2359"/>
      <c r="J349" s="2359"/>
      <c r="K349" s="2359"/>
      <c r="L349" s="2359"/>
      <c r="M349" s="2359"/>
      <c r="N349" s="2359"/>
      <c r="O349" s="2360"/>
      <c r="P349" s="326"/>
    </row>
    <row r="350" spans="1:16" ht="13.8" thickBot="1" x14ac:dyDescent="0.3">
      <c r="A350" s="1553"/>
    </row>
    <row r="351" spans="1:16" ht="30.75" customHeight="1" thickBot="1" x14ac:dyDescent="0.3">
      <c r="A351" s="1564"/>
      <c r="B351" s="2325" t="s">
        <v>0</v>
      </c>
      <c r="C351" s="2326"/>
      <c r="D351" s="2326"/>
      <c r="E351" s="2326"/>
      <c r="F351" s="2326"/>
      <c r="G351" s="2326"/>
      <c r="H351" s="2479" t="str">
        <f>H6</f>
        <v>SITE 4</v>
      </c>
      <c r="I351" s="2480"/>
      <c r="J351" s="2480"/>
      <c r="K351" s="2480"/>
      <c r="L351" s="2480"/>
      <c r="M351" s="2480"/>
      <c r="N351" s="2480"/>
      <c r="O351" s="2481"/>
    </row>
    <row r="352" spans="1:16" x14ac:dyDescent="0.25">
      <c r="A352" s="1553"/>
    </row>
    <row r="353" spans="1:22" ht="15.6" thickBot="1" x14ac:dyDescent="0.3">
      <c r="A353" s="1553"/>
      <c r="B353" s="543"/>
      <c r="C353" s="543"/>
      <c r="D353" s="543"/>
      <c r="E353" s="544"/>
    </row>
    <row r="354" spans="1:22" ht="35.1" customHeight="1" thickBot="1" x14ac:dyDescent="0.3">
      <c r="A354" s="1553"/>
      <c r="B354" s="2404" t="s">
        <v>1</v>
      </c>
      <c r="C354" s="2405"/>
      <c r="D354" s="2405"/>
      <c r="E354" s="2406"/>
      <c r="F354" s="2361" t="s">
        <v>501</v>
      </c>
      <c r="G354" s="2362"/>
      <c r="H354" s="2372" t="s">
        <v>184</v>
      </c>
      <c r="I354" s="2373"/>
      <c r="J354" s="2373"/>
      <c r="K354" s="2374" t="s">
        <v>176</v>
      </c>
      <c r="L354" s="2375"/>
      <c r="M354" s="2375"/>
      <c r="N354" s="2375"/>
      <c r="O354" s="2376"/>
      <c r="P354" s="352"/>
      <c r="Q354" s="352"/>
      <c r="R354" s="325"/>
      <c r="S354" s="325"/>
      <c r="T354" s="325"/>
      <c r="U354" s="352"/>
      <c r="V354" s="352"/>
    </row>
    <row r="355" spans="1:22" ht="55.5" customHeight="1" x14ac:dyDescent="0.25">
      <c r="A355" s="1553"/>
      <c r="B355" s="545"/>
      <c r="C355" s="546" t="s">
        <v>220</v>
      </c>
      <c r="D355" s="546" t="s">
        <v>215</v>
      </c>
      <c r="E355" s="547" t="s">
        <v>212</v>
      </c>
      <c r="F355" s="548" t="s">
        <v>2</v>
      </c>
      <c r="G355" s="549" t="s">
        <v>503</v>
      </c>
      <c r="H355" s="550" t="s">
        <v>2</v>
      </c>
      <c r="I355" s="551" t="s">
        <v>4</v>
      </c>
      <c r="J355" s="552" t="s">
        <v>5</v>
      </c>
      <c r="K355" s="553" t="s">
        <v>2</v>
      </c>
      <c r="L355" s="554" t="s">
        <v>229</v>
      </c>
      <c r="M355" s="555" t="s">
        <v>6</v>
      </c>
      <c r="N355" s="555" t="s">
        <v>4</v>
      </c>
      <c r="O355" s="556" t="s">
        <v>7</v>
      </c>
      <c r="P355" s="369"/>
      <c r="U355" s="45"/>
      <c r="V355" s="45"/>
    </row>
    <row r="356" spans="1:22" ht="15" customHeight="1" x14ac:dyDescent="0.25">
      <c r="A356" s="1553"/>
      <c r="B356" s="557" t="s">
        <v>278</v>
      </c>
      <c r="C356" s="311"/>
      <c r="D356" s="311"/>
      <c r="E356" s="558">
        <f t="shared" ref="E356:E366" si="3">C356*D356</f>
        <v>0</v>
      </c>
      <c r="F356" s="312"/>
      <c r="G356" s="559">
        <f>IF($C373="J",($W$4+$X$4)*$W$8*$C356*$D356*F356+IF(HANDICAP!$A$3="OUI",($W$9)*$W$8*$C356*$D356*F356,0),IF($C373="DJ",($W$4+$X$4)*6*$C356*$D356*F356+($W$9)*6*$C356*$D356*F356,0))</f>
        <v>0</v>
      </c>
      <c r="H356" s="312"/>
      <c r="I356" s="313"/>
      <c r="J356" s="560">
        <f>IF($C373="J",((W10+W11)*$C356*$D356*H356)+(W13*I356*$D356),IF($C373="DJ",W10*$C356*$D356*H356,0))</f>
        <v>0</v>
      </c>
      <c r="K356" s="312"/>
      <c r="L356" s="314"/>
      <c r="M356" s="561"/>
      <c r="N356" s="315"/>
      <c r="O356" s="562">
        <f>IF(C373="J",((L357)*C356*D356*K356)+(M357*N356*D356),IF(C373="DJ",L356*C356*D356*K356,0))</f>
        <v>0</v>
      </c>
      <c r="P356" s="42"/>
      <c r="U356" s="43"/>
      <c r="V356" s="43"/>
    </row>
    <row r="357" spans="1:22" ht="15" customHeight="1" x14ac:dyDescent="0.25">
      <c r="A357" s="1553"/>
      <c r="B357" s="563" t="s">
        <v>167</v>
      </c>
      <c r="C357" s="311"/>
      <c r="D357" s="311"/>
      <c r="E357" s="558">
        <f t="shared" si="3"/>
        <v>0</v>
      </c>
      <c r="F357" s="312"/>
      <c r="G357" s="559">
        <f>($W$5+$X$4)*$W$7*E357*F357+IF(HANDICAP!$A$3="OUI",($W$9)*$W$7*E357*F357,0)</f>
        <v>0</v>
      </c>
      <c r="H357" s="312"/>
      <c r="I357" s="313"/>
      <c r="J357" s="560">
        <f>((W10+W11)*$C357*$D357*H357)+(W13*I357*$D357)</f>
        <v>0</v>
      </c>
      <c r="K357" s="312"/>
      <c r="L357" s="2379"/>
      <c r="M357" s="2378"/>
      <c r="N357" s="315"/>
      <c r="O357" s="562">
        <f>(C357*K357*$L$357*D357)+(N357*D357*$M$357)</f>
        <v>0</v>
      </c>
      <c r="P357" s="45"/>
      <c r="U357" s="43"/>
      <c r="V357" s="43"/>
    </row>
    <row r="358" spans="1:22" ht="15" customHeight="1" x14ac:dyDescent="0.25">
      <c r="A358" s="1553"/>
      <c r="B358" s="563" t="s">
        <v>8</v>
      </c>
      <c r="C358" s="311"/>
      <c r="D358" s="311"/>
      <c r="E358" s="558">
        <f t="shared" si="3"/>
        <v>0</v>
      </c>
      <c r="F358" s="312"/>
      <c r="G358" s="559">
        <f>($W$5+$X$4)*$W$7*E358*F358+IF(HANDICAP!$A$3="OUI",($W$9)*$W$7*E358*F358,0)</f>
        <v>0</v>
      </c>
      <c r="H358" s="312"/>
      <c r="I358" s="313"/>
      <c r="J358" s="560">
        <f>((W10+W11)*$C358*$D358*H358)+(W13*I358*$D358)</f>
        <v>0</v>
      </c>
      <c r="K358" s="312"/>
      <c r="L358" s="2379"/>
      <c r="M358" s="2378"/>
      <c r="N358" s="315"/>
      <c r="O358" s="562">
        <f t="shared" ref="O358:O363" si="4">(C358*K358*$L$357*D358)+(N358*D358*$M$357)</f>
        <v>0</v>
      </c>
      <c r="P358" s="42"/>
      <c r="U358" s="43"/>
      <c r="V358" s="43"/>
    </row>
    <row r="359" spans="1:22" ht="15" customHeight="1" x14ac:dyDescent="0.25">
      <c r="A359" s="1553"/>
      <c r="B359" s="563" t="s">
        <v>9</v>
      </c>
      <c r="C359" s="311"/>
      <c r="D359" s="311"/>
      <c r="E359" s="558">
        <f t="shared" si="3"/>
        <v>0</v>
      </c>
      <c r="F359" s="312"/>
      <c r="G359" s="559">
        <f>($W$5+$X$4)*$W$7*E359*F359+IF(HANDICAP!$A$3="OUI",($W$9)*$W$7*E359*F359,0)</f>
        <v>0</v>
      </c>
      <c r="H359" s="312"/>
      <c r="I359" s="313"/>
      <c r="J359" s="560">
        <f>((W10+W11)*$C359*$D359*H359)+(W13*I359*$D359)</f>
        <v>0</v>
      </c>
      <c r="K359" s="312"/>
      <c r="L359" s="2379"/>
      <c r="M359" s="2378"/>
      <c r="N359" s="315"/>
      <c r="O359" s="562">
        <f t="shared" si="4"/>
        <v>0</v>
      </c>
      <c r="P359" s="42"/>
      <c r="U359" s="43"/>
      <c r="V359" s="43"/>
    </row>
    <row r="360" spans="1:22" ht="15" customHeight="1" x14ac:dyDescent="0.25">
      <c r="A360" s="1553"/>
      <c r="B360" s="564" t="s">
        <v>10</v>
      </c>
      <c r="C360" s="316"/>
      <c r="D360" s="311"/>
      <c r="E360" s="558">
        <f t="shared" si="3"/>
        <v>0</v>
      </c>
      <c r="F360" s="312"/>
      <c r="G360" s="559">
        <f>($W$5+$X$4)*$W$7*E360*F360+IF(HANDICAP!$A$3="OUI",($W$9)*$W$7*E360*F360,0)</f>
        <v>0</v>
      </c>
      <c r="H360" s="312"/>
      <c r="I360" s="313"/>
      <c r="J360" s="560">
        <f>((W10+W11)*$C360*$D360*H360)+(W13*I360*$D360)</f>
        <v>0</v>
      </c>
      <c r="K360" s="312"/>
      <c r="L360" s="2379"/>
      <c r="M360" s="2378"/>
      <c r="N360" s="315"/>
      <c r="O360" s="562">
        <f t="shared" si="4"/>
        <v>0</v>
      </c>
      <c r="P360" s="42"/>
      <c r="U360" s="43"/>
      <c r="V360" s="43"/>
    </row>
    <row r="361" spans="1:22" ht="15" customHeight="1" x14ac:dyDescent="0.25">
      <c r="A361" s="1553"/>
      <c r="B361" s="564" t="s">
        <v>11</v>
      </c>
      <c r="C361" s="316"/>
      <c r="D361" s="311"/>
      <c r="E361" s="558">
        <f t="shared" si="3"/>
        <v>0</v>
      </c>
      <c r="F361" s="312"/>
      <c r="G361" s="559">
        <f>($W$5+$X$4)*$W$7*E361*F361+IF(HANDICAP!$A$3="OUI",($W$9)*$W$7*E361*F361,0)</f>
        <v>0</v>
      </c>
      <c r="H361" s="312"/>
      <c r="I361" s="313"/>
      <c r="J361" s="560">
        <f>((W10+W11)*$C361*$D361*H361)+(W13*I361*$D361)</f>
        <v>0</v>
      </c>
      <c r="K361" s="312"/>
      <c r="L361" s="2379"/>
      <c r="M361" s="2378"/>
      <c r="N361" s="315"/>
      <c r="O361" s="562">
        <f t="shared" si="4"/>
        <v>0</v>
      </c>
      <c r="P361" s="42"/>
      <c r="U361" s="43"/>
      <c r="V361" s="43"/>
    </row>
    <row r="362" spans="1:22" ht="15" customHeight="1" x14ac:dyDescent="0.25">
      <c r="A362" s="1553"/>
      <c r="B362" s="564" t="s">
        <v>12</v>
      </c>
      <c r="C362" s="316"/>
      <c r="D362" s="311"/>
      <c r="E362" s="558">
        <f t="shared" si="3"/>
        <v>0</v>
      </c>
      <c r="F362" s="312"/>
      <c r="G362" s="559">
        <f>($W$5+$X$4)*$W$7*E362*F362+IF(HANDICAP!$A$3="OUI",($W$9)*$W$7*E362*F362,0)</f>
        <v>0</v>
      </c>
      <c r="H362" s="312"/>
      <c r="I362" s="313"/>
      <c r="J362" s="560">
        <f>((W10+W11)*$C362*$D362*H362)+(W13*I362*$D362)</f>
        <v>0</v>
      </c>
      <c r="K362" s="312"/>
      <c r="L362" s="2379"/>
      <c r="M362" s="2378"/>
      <c r="N362" s="315"/>
      <c r="O362" s="562">
        <f t="shared" si="4"/>
        <v>0</v>
      </c>
      <c r="P362" s="42"/>
      <c r="U362" s="43"/>
      <c r="V362" s="43"/>
    </row>
    <row r="363" spans="1:22" ht="15" customHeight="1" x14ac:dyDescent="0.25">
      <c r="A363" s="1553"/>
      <c r="B363" s="564" t="s">
        <v>13</v>
      </c>
      <c r="C363" s="316"/>
      <c r="D363" s="311"/>
      <c r="E363" s="558">
        <f t="shared" si="3"/>
        <v>0</v>
      </c>
      <c r="F363" s="312"/>
      <c r="G363" s="559">
        <f>($W$5+$X$4)*$W$7*E363*F363+IF(HANDICAP!$A$3="OUI",($W$9)*$W$7*E363*F363,0)</f>
        <v>0</v>
      </c>
      <c r="H363" s="312"/>
      <c r="I363" s="313"/>
      <c r="J363" s="560">
        <f>((W10+W11)*$C363*$D363*H363)+(W13*I363*$D363)</f>
        <v>0</v>
      </c>
      <c r="K363" s="312"/>
      <c r="L363" s="2379"/>
      <c r="M363" s="2378"/>
      <c r="N363" s="315"/>
      <c r="O363" s="562">
        <f t="shared" si="4"/>
        <v>0</v>
      </c>
      <c r="P363" s="42"/>
      <c r="U363" s="43"/>
      <c r="V363" s="43"/>
    </row>
    <row r="364" spans="1:22" ht="15" customHeight="1" x14ac:dyDescent="0.25">
      <c r="A364" s="1553"/>
      <c r="B364" s="557" t="s">
        <v>271</v>
      </c>
      <c r="C364" s="311"/>
      <c r="D364" s="311"/>
      <c r="E364" s="558">
        <f t="shared" si="3"/>
        <v>0</v>
      </c>
      <c r="F364" s="312"/>
      <c r="G364" s="559">
        <f>IF($C373="J",($W$4+$X$4)*$W$8*$C364*$D364*F364+IF(HANDICAP!$A$3="OUI",($W$9)*$W$8*$C364*$D364*F364,0),IF($C373="DJ",($W$4+$X$4)*6*$C364*$D364*F364+($W$9)*6*$C364*$D364*F364,0))</f>
        <v>0</v>
      </c>
      <c r="H364" s="312"/>
      <c r="I364" s="313"/>
      <c r="J364" s="560">
        <f>IF($C373="J",((W10+W11)*$C364*$D364*H364)+(W13*I364*$D364),IF($C373="DJ",W10*$C364*$D364*H364,0))</f>
        <v>0</v>
      </c>
      <c r="K364" s="312"/>
      <c r="L364" s="317"/>
      <c r="M364" s="565"/>
      <c r="N364" s="315"/>
      <c r="O364" s="562">
        <f>IF(C373="J",((L365)*C364*D364*K364)+(M365*N364*D364),IF(C373="DJ",L364*C364*D364*K364,0))</f>
        <v>0</v>
      </c>
      <c r="P364" s="42"/>
      <c r="U364" s="43"/>
      <c r="V364" s="43"/>
    </row>
    <row r="365" spans="1:22" ht="15" customHeight="1" x14ac:dyDescent="0.25">
      <c r="A365" s="1553"/>
      <c r="B365" s="566" t="s">
        <v>171</v>
      </c>
      <c r="C365" s="311"/>
      <c r="D365" s="311"/>
      <c r="E365" s="558">
        <f t="shared" si="3"/>
        <v>0</v>
      </c>
      <c r="F365" s="312"/>
      <c r="G365" s="559">
        <f>($W$5+$X$4)*$W$7*E365*F365+IF(HANDICAP!$A$3="OUI",($W$9)*$W$7*E365*F365,0)</f>
        <v>0</v>
      </c>
      <c r="H365" s="312"/>
      <c r="I365" s="313"/>
      <c r="J365" s="560">
        <f>((W10+W11)*$C365*$D365*H365)+(W13*I365*$D365)</f>
        <v>0</v>
      </c>
      <c r="K365" s="312"/>
      <c r="L365" s="2422"/>
      <c r="M365" s="2377"/>
      <c r="N365" s="315"/>
      <c r="O365" s="562">
        <f>(C365*K365*$L$365*D365)+(N365*D365*$M$365)</f>
        <v>0</v>
      </c>
      <c r="P365" s="42"/>
      <c r="U365" s="43"/>
      <c r="V365" s="43"/>
    </row>
    <row r="366" spans="1:22" ht="18" customHeight="1" thickBot="1" x14ac:dyDescent="0.3">
      <c r="A366" s="1553"/>
      <c r="B366" s="566" t="s">
        <v>172</v>
      </c>
      <c r="C366" s="311"/>
      <c r="D366" s="311"/>
      <c r="E366" s="567">
        <f t="shared" si="3"/>
        <v>0</v>
      </c>
      <c r="F366" s="312"/>
      <c r="G366" s="559">
        <f>($W$5+$X$4)*$W$7*E366*F366+IF(HANDICAP!$A$3="OUI",($W$9)*$W$7*E366*F366,0)</f>
        <v>0</v>
      </c>
      <c r="H366" s="312"/>
      <c r="I366" s="313"/>
      <c r="J366" s="560">
        <f>((W10+W11)*$C366*$D366*H366)+(W13*I366*$D366)</f>
        <v>0</v>
      </c>
      <c r="K366" s="312"/>
      <c r="L366" s="2423"/>
      <c r="M366" s="2377"/>
      <c r="N366" s="315"/>
      <c r="O366" s="562">
        <f>(C366*K366*$L$365*D366)+(N366*D366*$M$365)</f>
        <v>0</v>
      </c>
      <c r="P366" s="42"/>
      <c r="U366" s="43"/>
      <c r="V366" s="43"/>
    </row>
    <row r="367" spans="1:22" s="324" customFormat="1" ht="35.1" customHeight="1" x14ac:dyDescent="0.25">
      <c r="A367" s="1554"/>
      <c r="B367" s="568" t="s">
        <v>214</v>
      </c>
      <c r="C367" s="318"/>
      <c r="D367" s="569">
        <f>D364+D356</f>
        <v>0</v>
      </c>
      <c r="E367" s="570">
        <f>E364+E356</f>
        <v>0</v>
      </c>
      <c r="F367" s="319" t="e">
        <f>(E356*F356+E364*F364)/E367</f>
        <v>#DIV/0!</v>
      </c>
      <c r="G367" s="571">
        <f>G356+G364</f>
        <v>0</v>
      </c>
      <c r="H367" s="572" t="e">
        <f>($E$356*H356+$E$364*H364)/$E$367</f>
        <v>#DIV/0!</v>
      </c>
      <c r="I367" s="573"/>
      <c r="J367" s="574">
        <f>J356+J364</f>
        <v>0</v>
      </c>
      <c r="K367" s="575" t="e">
        <f>($E$356*K356+$E$364*K364)/$E$367</f>
        <v>#DIV/0!</v>
      </c>
      <c r="L367" s="576"/>
      <c r="M367" s="577"/>
      <c r="N367" s="578"/>
      <c r="O367" s="579">
        <f>O356+O364</f>
        <v>0</v>
      </c>
      <c r="P367" s="580"/>
      <c r="U367" s="581"/>
      <c r="V367" s="581"/>
    </row>
    <row r="368" spans="1:22" s="324" customFormat="1" ht="35.1" customHeight="1" thickBot="1" x14ac:dyDescent="0.3">
      <c r="A368" s="1554"/>
      <c r="B368" s="582" t="s">
        <v>213</v>
      </c>
      <c r="C368" s="583"/>
      <c r="D368" s="584">
        <f>SUM(D357:D363)+SUM(D365:D366)</f>
        <v>0</v>
      </c>
      <c r="E368" s="585">
        <f>SUM(E357:E363)+SUM(E365:E366)</f>
        <v>0</v>
      </c>
      <c r="F368" s="320" t="e">
        <f>(E357*F357+E358*F358+E359*F359+E360*F360+E361*F361+E362*F362+E363*F363+E365*F365+E366*F366)/E368</f>
        <v>#DIV/0!</v>
      </c>
      <c r="G368" s="586">
        <f>SUM(G365:G366)+SUM(G357:G363)</f>
        <v>0</v>
      </c>
      <c r="H368" s="587" t="e">
        <f>($E$357*H357+$E$358*H358+$E$359*H359+$E$360*H360+$E$361*H361+$E$362*H362+$E$363*H363+$E$365*H365+$E$366*H366)/$E$368</f>
        <v>#DIV/0!</v>
      </c>
      <c r="I368" s="588"/>
      <c r="J368" s="589">
        <f>SUM(J365:J366)+SUM(J357:J363)</f>
        <v>0</v>
      </c>
      <c r="K368" s="590" t="e">
        <f>($E$357*K357+$E$358*K358+$E$359*K359+$E$360*K360+$E$361*K361+$E$362*K362+$E$363*K363+$E$365*K365+$E$366*K366)/$E$368</f>
        <v>#DIV/0!</v>
      </c>
      <c r="L368" s="591"/>
      <c r="M368" s="591"/>
      <c r="N368" s="592"/>
      <c r="O368" s="593">
        <f>SUM(O365:O366)+SUM(O357:O363)</f>
        <v>0</v>
      </c>
      <c r="P368" s="580"/>
      <c r="U368" s="581"/>
      <c r="V368" s="581"/>
    </row>
    <row r="369" spans="1:22" s="324" customFormat="1" ht="33" customHeight="1" x14ac:dyDescent="0.25">
      <c r="A369" s="1554"/>
      <c r="B369" s="322"/>
      <c r="C369" s="594"/>
      <c r="D369" s="595"/>
      <c r="E369" s="595"/>
      <c r="F369" s="287"/>
      <c r="G369" s="596"/>
      <c r="H369" s="597"/>
      <c r="I369" s="594"/>
      <c r="J369" s="596"/>
      <c r="K369" s="597"/>
      <c r="L369" s="288"/>
      <c r="M369" s="288"/>
      <c r="N369" s="594"/>
      <c r="O369" s="596"/>
      <c r="P369" s="580"/>
      <c r="U369" s="581"/>
      <c r="V369" s="581"/>
    </row>
    <row r="370" spans="1:22" s="324" customFormat="1" ht="33" customHeight="1" x14ac:dyDescent="0.25">
      <c r="A370" s="1554"/>
      <c r="B370" s="2485" t="s">
        <v>1001</v>
      </c>
      <c r="C370" s="2048" t="s">
        <v>999</v>
      </c>
      <c r="D370" s="941" t="s">
        <v>548</v>
      </c>
      <c r="E370" s="941" t="s">
        <v>313</v>
      </c>
      <c r="F370" s="287"/>
      <c r="G370" s="596"/>
      <c r="H370" s="597"/>
      <c r="I370" s="594"/>
      <c r="J370" s="596"/>
      <c r="K370" s="597"/>
      <c r="L370" s="288"/>
      <c r="M370" s="288"/>
      <c r="N370" s="594"/>
      <c r="O370" s="596"/>
      <c r="P370" s="580"/>
      <c r="U370" s="581"/>
      <c r="V370" s="581"/>
    </row>
    <row r="371" spans="1:22" s="324" customFormat="1" ht="33" customHeight="1" x14ac:dyDescent="0.25">
      <c r="A371" s="1554"/>
      <c r="B371" s="2486"/>
      <c r="C371" s="944"/>
      <c r="D371" s="942">
        <v>0.46</v>
      </c>
      <c r="E371" s="943">
        <f>C371*D371</f>
        <v>0</v>
      </c>
      <c r="F371" s="287"/>
      <c r="G371" s="596"/>
      <c r="H371" s="597"/>
      <c r="I371" s="594"/>
      <c r="J371" s="596"/>
      <c r="K371" s="597"/>
      <c r="L371" s="288"/>
      <c r="M371" s="288"/>
      <c r="N371" s="594"/>
      <c r="O371" s="596"/>
      <c r="P371" s="580"/>
      <c r="U371" s="581"/>
      <c r="V371" s="581"/>
    </row>
    <row r="372" spans="1:22" s="324" customFormat="1" ht="33" customHeight="1" thickBot="1" x14ac:dyDescent="0.3">
      <c r="A372" s="1554"/>
      <c r="B372" s="2407" t="s">
        <v>1000</v>
      </c>
      <c r="C372" s="2407"/>
      <c r="D372" s="2407"/>
      <c r="E372" s="2407"/>
      <c r="F372" s="2050"/>
      <c r="G372" s="596"/>
      <c r="H372" s="597"/>
      <c r="I372" s="594"/>
      <c r="J372" s="596"/>
      <c r="K372" s="597"/>
      <c r="L372" s="288"/>
      <c r="M372" s="288"/>
      <c r="N372" s="594"/>
      <c r="O372" s="596"/>
      <c r="P372" s="580"/>
      <c r="U372" s="581"/>
      <c r="V372" s="581"/>
    </row>
    <row r="373" spans="1:22" ht="74.25" customHeight="1" thickBot="1" x14ac:dyDescent="0.3">
      <c r="A373" s="1553"/>
      <c r="B373" s="598" t="s">
        <v>498</v>
      </c>
      <c r="C373" s="851" t="s">
        <v>255</v>
      </c>
      <c r="D373" s="599"/>
      <c r="E373" s="599"/>
      <c r="K373" s="42"/>
      <c r="L373" s="42"/>
      <c r="M373" s="43"/>
      <c r="N373" s="43"/>
      <c r="O373" s="325"/>
      <c r="P373" s="42"/>
      <c r="U373" s="43"/>
      <c r="V373" s="43"/>
    </row>
    <row r="374" spans="1:22" ht="33" customHeight="1" thickBot="1" x14ac:dyDescent="0.3">
      <c r="A374" s="1553"/>
      <c r="B374" s="600"/>
      <c r="C374" s="601"/>
      <c r="D374" s="599"/>
      <c r="E374" s="599"/>
      <c r="K374" s="42"/>
      <c r="L374" s="42"/>
      <c r="M374" s="43"/>
      <c r="N374" s="43"/>
      <c r="O374" s="325"/>
      <c r="P374" s="42"/>
      <c r="U374" s="43"/>
      <c r="V374" s="43"/>
    </row>
    <row r="375" spans="1:22" s="426" customFormat="1" ht="25.05" customHeight="1" thickTop="1" thickBot="1" x14ac:dyDescent="0.35">
      <c r="A375" s="1553"/>
      <c r="B375" s="2389" t="s">
        <v>173</v>
      </c>
      <c r="C375" s="2390"/>
      <c r="D375" s="2390"/>
      <c r="E375" s="2391"/>
      <c r="H375" s="2392" t="s">
        <v>174</v>
      </c>
      <c r="I375" s="2393"/>
      <c r="J375" s="2393"/>
      <c r="K375" s="2393"/>
      <c r="L375" s="2393"/>
      <c r="M375" s="2393"/>
      <c r="N375" s="2393"/>
      <c r="O375" s="2394"/>
      <c r="P375" s="427"/>
      <c r="U375" s="428"/>
      <c r="V375" s="428"/>
    </row>
    <row r="376" spans="1:22" ht="15" customHeight="1" thickTop="1" x14ac:dyDescent="0.25">
      <c r="A376" s="1553"/>
      <c r="B376" s="2419" t="s">
        <v>189</v>
      </c>
      <c r="C376" s="2386" t="s">
        <v>16</v>
      </c>
      <c r="D376" s="2386" t="s">
        <v>191</v>
      </c>
      <c r="E376" s="2383" t="s">
        <v>192</v>
      </c>
      <c r="H376" s="330" t="s">
        <v>17</v>
      </c>
      <c r="I376" s="331"/>
      <c r="J376" s="332"/>
      <c r="K376" s="332"/>
      <c r="L376" s="331"/>
      <c r="M376" s="331"/>
      <c r="N376" s="331"/>
      <c r="O376" s="333"/>
      <c r="P376" s="42"/>
      <c r="U376" s="43"/>
      <c r="V376" s="43"/>
    </row>
    <row r="377" spans="1:22" ht="36.75" customHeight="1" x14ac:dyDescent="0.25">
      <c r="A377" s="1553"/>
      <c r="B377" s="2420"/>
      <c r="C377" s="2387"/>
      <c r="D377" s="2387"/>
      <c r="E377" s="2384"/>
      <c r="H377" s="334"/>
      <c r="I377" s="335"/>
      <c r="J377" s="336"/>
      <c r="K377" s="336"/>
      <c r="L377" s="335"/>
      <c r="M377" s="337"/>
      <c r="N377" s="429" t="s">
        <v>18</v>
      </c>
      <c r="O377" s="430" t="s">
        <v>19</v>
      </c>
      <c r="P377" s="42"/>
      <c r="U377" s="43"/>
      <c r="V377" s="43"/>
    </row>
    <row r="378" spans="1:22" ht="15" customHeight="1" x14ac:dyDescent="0.25">
      <c r="A378" s="1553"/>
      <c r="B378" s="2420"/>
      <c r="C378" s="2387"/>
      <c r="D378" s="2387"/>
      <c r="E378" s="2384"/>
      <c r="H378" s="339"/>
      <c r="I378" s="340"/>
      <c r="J378" s="341"/>
      <c r="K378" s="341"/>
      <c r="L378" s="42"/>
      <c r="M378" s="43"/>
      <c r="N378" s="342"/>
      <c r="O378" s="343"/>
      <c r="P378" s="42"/>
      <c r="U378" s="43"/>
      <c r="V378" s="43"/>
    </row>
    <row r="379" spans="1:22" ht="15" customHeight="1" x14ac:dyDescent="0.25">
      <c r="A379" s="1553"/>
      <c r="B379" s="2421"/>
      <c r="C379" s="2388"/>
      <c r="D379" s="2388"/>
      <c r="E379" s="2385"/>
      <c r="H379" s="344">
        <v>6061</v>
      </c>
      <c r="I379" s="345" t="s">
        <v>20</v>
      </c>
      <c r="J379" s="346"/>
      <c r="K379" s="346"/>
      <c r="L379" s="347"/>
      <c r="M379" s="431"/>
      <c r="N379" s="432">
        <f>SUM('SITE 1:SITE 15'!O379)</f>
        <v>0</v>
      </c>
      <c r="O379" s="1"/>
      <c r="P379" s="42"/>
      <c r="U379" s="43"/>
      <c r="V379" s="43"/>
    </row>
    <row r="380" spans="1:22" ht="15" customHeight="1" thickBot="1" x14ac:dyDescent="0.3">
      <c r="A380" s="1553"/>
      <c r="B380" s="433" t="s">
        <v>21</v>
      </c>
      <c r="C380" s="434"/>
      <c r="D380" s="435"/>
      <c r="E380" s="436"/>
      <c r="H380" s="348">
        <v>6063</v>
      </c>
      <c r="I380" s="349" t="s">
        <v>22</v>
      </c>
      <c r="J380" s="350"/>
      <c r="K380" s="350"/>
      <c r="L380" s="351"/>
      <c r="M380" s="437"/>
      <c r="N380" s="432">
        <f>SUM('SITE 1:SITE 15'!O380)</f>
        <v>0</v>
      </c>
      <c r="O380" s="2"/>
      <c r="P380" s="42"/>
      <c r="U380" s="43"/>
      <c r="V380" s="43"/>
    </row>
    <row r="381" spans="1:22" ht="15" customHeight="1" x14ac:dyDescent="0.25">
      <c r="A381" s="1553"/>
      <c r="B381" s="20" t="s">
        <v>23</v>
      </c>
      <c r="C381" s="21"/>
      <c r="D381" s="22"/>
      <c r="E381" s="438">
        <f>C381*D381</f>
        <v>0</v>
      </c>
      <c r="H381" s="348">
        <v>6064</v>
      </c>
      <c r="I381" s="349" t="s">
        <v>24</v>
      </c>
      <c r="J381" s="350"/>
      <c r="K381" s="350"/>
      <c r="L381" s="351"/>
      <c r="M381" s="437"/>
      <c r="N381" s="432">
        <f>SUM('SITE 1:SITE 15'!O381)</f>
        <v>0</v>
      </c>
      <c r="O381" s="2"/>
      <c r="P381" s="45"/>
      <c r="U381" s="43"/>
      <c r="V381" s="43"/>
    </row>
    <row r="382" spans="1:22" ht="15" customHeight="1" x14ac:dyDescent="0.25">
      <c r="A382" s="1553"/>
      <c r="B382" s="27" t="s">
        <v>25</v>
      </c>
      <c r="C382" s="23"/>
      <c r="D382" s="24"/>
      <c r="E382" s="438">
        <f>C382*D382</f>
        <v>0</v>
      </c>
      <c r="H382" s="348">
        <v>6066</v>
      </c>
      <c r="I382" s="349" t="s">
        <v>26</v>
      </c>
      <c r="J382" s="350"/>
      <c r="K382" s="350"/>
      <c r="L382" s="351"/>
      <c r="M382" s="437"/>
      <c r="N382" s="432">
        <f>SUM('SITE 1:SITE 15'!O382)</f>
        <v>0</v>
      </c>
      <c r="O382" s="2"/>
      <c r="P382" s="352"/>
      <c r="U382" s="352"/>
      <c r="V382" s="352"/>
    </row>
    <row r="383" spans="1:22" ht="15" customHeight="1" thickBot="1" x14ac:dyDescent="0.3">
      <c r="A383" s="1553"/>
      <c r="B383" s="27" t="s">
        <v>27</v>
      </c>
      <c r="C383" s="25"/>
      <c r="D383" s="26"/>
      <c r="E383" s="438">
        <f>C383*D383</f>
        <v>0</v>
      </c>
      <c r="H383" s="353" t="s">
        <v>28</v>
      </c>
      <c r="I383" s="349" t="s">
        <v>29</v>
      </c>
      <c r="J383" s="350"/>
      <c r="K383" s="350"/>
      <c r="L383" s="351"/>
      <c r="M383" s="437"/>
      <c r="N383" s="432">
        <f>SUM('SITE 1:SITE 15'!O383)</f>
        <v>0</v>
      </c>
      <c r="O383" s="2"/>
      <c r="P383" s="42"/>
      <c r="U383" s="43"/>
      <c r="V383" s="43"/>
    </row>
    <row r="384" spans="1:22" ht="15" customHeight="1" thickBot="1" x14ac:dyDescent="0.3">
      <c r="A384" s="1553"/>
      <c r="B384" s="467" t="s">
        <v>30</v>
      </c>
      <c r="C384" s="468">
        <f>SUM(C381:C383)</f>
        <v>0</v>
      </c>
      <c r="D384" s="469" t="e">
        <f>E384/C384</f>
        <v>#DIV/0!</v>
      </c>
      <c r="E384" s="470">
        <f>SUM(E381:E383)</f>
        <v>0</v>
      </c>
      <c r="H384" s="353" t="s">
        <v>31</v>
      </c>
      <c r="I384" s="349" t="s">
        <v>32</v>
      </c>
      <c r="J384" s="350"/>
      <c r="K384" s="350"/>
      <c r="L384" s="351"/>
      <c r="M384" s="437"/>
      <c r="N384" s="432">
        <f>SUM('SITE 1:SITE 15'!O384)</f>
        <v>0</v>
      </c>
      <c r="O384" s="602">
        <f>IF(O367+O368=0,J367+J368,O367+O368)</f>
        <v>0</v>
      </c>
      <c r="P384" s="42"/>
      <c r="U384" s="43"/>
      <c r="V384" s="43"/>
    </row>
    <row r="385" spans="1:22" ht="15" customHeight="1" thickBot="1" x14ac:dyDescent="0.3">
      <c r="A385" s="1553"/>
      <c r="B385" s="603"/>
      <c r="C385" s="445"/>
      <c r="D385" s="446"/>
      <c r="E385" s="604"/>
      <c r="H385" s="353" t="s">
        <v>33</v>
      </c>
      <c r="I385" s="349" t="s">
        <v>34</v>
      </c>
      <c r="J385" s="350"/>
      <c r="K385" s="350"/>
      <c r="L385" s="351"/>
      <c r="M385" s="437"/>
      <c r="N385" s="432">
        <f>SUM('SITE 1:SITE 15'!O385)</f>
        <v>0</v>
      </c>
      <c r="O385" s="2"/>
      <c r="P385" s="42"/>
      <c r="U385" s="43"/>
      <c r="V385" s="43"/>
    </row>
    <row r="386" spans="1:22" ht="15" customHeight="1" thickBot="1" x14ac:dyDescent="0.3">
      <c r="A386" s="1553"/>
      <c r="B386" s="472" t="s">
        <v>35</v>
      </c>
      <c r="C386" s="473"/>
      <c r="D386" s="474"/>
      <c r="E386" s="475"/>
      <c r="H386" s="355" t="s">
        <v>36</v>
      </c>
      <c r="I386" s="356" t="s">
        <v>37</v>
      </c>
      <c r="J386" s="357"/>
      <c r="K386" s="357"/>
      <c r="L386" s="358"/>
      <c r="M386" s="450"/>
      <c r="N386" s="432">
        <f>SUM('SITE 1:SITE 15'!O386)</f>
        <v>0</v>
      </c>
      <c r="O386" s="3"/>
      <c r="P386" s="42"/>
      <c r="U386" s="43"/>
      <c r="V386" s="43"/>
    </row>
    <row r="387" spans="1:22" ht="15" customHeight="1" x14ac:dyDescent="0.25">
      <c r="A387" s="1553"/>
      <c r="B387" s="20" t="s">
        <v>38</v>
      </c>
      <c r="C387" s="21"/>
      <c r="D387" s="22"/>
      <c r="E387" s="438">
        <f>C387*D387</f>
        <v>0</v>
      </c>
      <c r="H387" s="359">
        <v>60</v>
      </c>
      <c r="I387" s="360" t="s">
        <v>39</v>
      </c>
      <c r="J387" s="361"/>
      <c r="K387" s="361"/>
      <c r="L387" s="362"/>
      <c r="M387" s="451"/>
      <c r="N387" s="452">
        <f>SUM('SITE 1:SITE 15'!O387)</f>
        <v>0</v>
      </c>
      <c r="O387" s="453">
        <f>SUM(O379:O386)</f>
        <v>0</v>
      </c>
      <c r="P387" s="45"/>
      <c r="U387" s="43"/>
      <c r="V387" s="43"/>
    </row>
    <row r="388" spans="1:22" ht="15" customHeight="1" x14ac:dyDescent="0.25">
      <c r="A388" s="1553"/>
      <c r="B388" s="27" t="s">
        <v>40</v>
      </c>
      <c r="C388" s="23"/>
      <c r="D388" s="24"/>
      <c r="E388" s="438">
        <f>C388*D388</f>
        <v>0</v>
      </c>
      <c r="H388" s="364"/>
      <c r="I388" s="365"/>
      <c r="J388" s="336"/>
      <c r="K388" s="336"/>
      <c r="L388" s="366"/>
      <c r="M388" s="367"/>
      <c r="N388" s="365"/>
      <c r="O388" s="454"/>
      <c r="P388" s="369"/>
      <c r="U388" s="369"/>
      <c r="V388" s="369"/>
    </row>
    <row r="389" spans="1:22" ht="15" customHeight="1" thickBot="1" x14ac:dyDescent="0.3">
      <c r="A389" s="1553"/>
      <c r="B389" s="27" t="s">
        <v>41</v>
      </c>
      <c r="C389" s="23"/>
      <c r="D389" s="24"/>
      <c r="E389" s="438">
        <f>C389*D389</f>
        <v>0</v>
      </c>
      <c r="H389" s="370">
        <v>613</v>
      </c>
      <c r="I389" s="371" t="s">
        <v>42</v>
      </c>
      <c r="J389" s="372"/>
      <c r="K389" s="372"/>
      <c r="L389" s="373"/>
      <c r="M389" s="373"/>
      <c r="N389" s="605">
        <f>SUM('SITE 1:SITE 15'!O389)</f>
        <v>0</v>
      </c>
      <c r="O389" s="4"/>
      <c r="P389" s="45"/>
      <c r="U389" s="43"/>
      <c r="V389" s="43"/>
    </row>
    <row r="390" spans="1:22" ht="15" customHeight="1" thickBot="1" x14ac:dyDescent="0.3">
      <c r="A390" s="1553"/>
      <c r="B390" s="538" t="s">
        <v>43</v>
      </c>
      <c r="C390" s="468">
        <f>SUM(C387:C389)</f>
        <v>0</v>
      </c>
      <c r="D390" s="469" t="e">
        <f>E390/C390</f>
        <v>#DIV/0!</v>
      </c>
      <c r="E390" s="470">
        <f>SUM(E387:E389)</f>
        <v>0</v>
      </c>
      <c r="H390" s="348">
        <v>614</v>
      </c>
      <c r="I390" s="349" t="s">
        <v>44</v>
      </c>
      <c r="J390" s="350"/>
      <c r="K390" s="350"/>
      <c r="L390" s="351"/>
      <c r="M390" s="351"/>
      <c r="N390" s="605">
        <f>SUM('SITE 1:SITE 15'!O390)</f>
        <v>0</v>
      </c>
      <c r="O390" s="5"/>
      <c r="P390" s="369"/>
      <c r="U390" s="369"/>
      <c r="V390" s="369"/>
    </row>
    <row r="391" spans="1:22" ht="15" customHeight="1" thickBot="1" x14ac:dyDescent="0.3">
      <c r="A391" s="1553"/>
      <c r="B391" s="603"/>
      <c r="C391" s="74"/>
      <c r="D391" s="75"/>
      <c r="E391" s="73"/>
      <c r="H391" s="348">
        <v>615</v>
      </c>
      <c r="I391" s="349" t="s">
        <v>45</v>
      </c>
      <c r="J391" s="350"/>
      <c r="K391" s="350"/>
      <c r="L391" s="351"/>
      <c r="M391" s="351"/>
      <c r="N391" s="605">
        <f>SUM('SITE 1:SITE 15'!O391)</f>
        <v>0</v>
      </c>
      <c r="O391" s="5"/>
      <c r="P391" s="45"/>
      <c r="U391" s="43"/>
      <c r="V391" s="43"/>
    </row>
    <row r="392" spans="1:22" ht="15" customHeight="1" thickBot="1" x14ac:dyDescent="0.3">
      <c r="A392" s="1553"/>
      <c r="B392" s="472" t="s">
        <v>46</v>
      </c>
      <c r="C392" s="473"/>
      <c r="D392" s="474"/>
      <c r="E392" s="475"/>
      <c r="H392" s="348">
        <v>616</v>
      </c>
      <c r="I392" s="349" t="s">
        <v>47</v>
      </c>
      <c r="J392" s="350"/>
      <c r="K392" s="350"/>
      <c r="L392" s="351"/>
      <c r="M392" s="351"/>
      <c r="N392" s="605">
        <f>SUM('SITE 1:SITE 15'!O392)</f>
        <v>0</v>
      </c>
      <c r="O392" s="5"/>
      <c r="P392" s="369"/>
      <c r="U392" s="369"/>
      <c r="V392" s="369"/>
    </row>
    <row r="393" spans="1:22" ht="15" customHeight="1" x14ac:dyDescent="0.25">
      <c r="A393" s="1553"/>
      <c r="B393" s="20" t="s">
        <v>48</v>
      </c>
      <c r="C393" s="21"/>
      <c r="D393" s="22"/>
      <c r="E393" s="438">
        <f>C393*D393</f>
        <v>0</v>
      </c>
      <c r="H393" s="374">
        <v>618</v>
      </c>
      <c r="I393" s="375" t="s">
        <v>49</v>
      </c>
      <c r="J393" s="376"/>
      <c r="K393" s="376"/>
      <c r="L393" s="377"/>
      <c r="M393" s="377"/>
      <c r="N393" s="605">
        <f>SUM('SITE 1:SITE 15'!O393)</f>
        <v>0</v>
      </c>
      <c r="O393" s="6"/>
      <c r="P393" s="45"/>
      <c r="U393" s="43"/>
      <c r="V393" s="43"/>
    </row>
    <row r="394" spans="1:22" ht="15" customHeight="1" x14ac:dyDescent="0.25">
      <c r="A394" s="1553"/>
      <c r="B394" s="28" t="s">
        <v>50</v>
      </c>
      <c r="C394" s="21"/>
      <c r="D394" s="22"/>
      <c r="E394" s="438">
        <f t="shared" ref="E394:E407" si="5">C394*D394</f>
        <v>0</v>
      </c>
      <c r="H394" s="359">
        <v>61</v>
      </c>
      <c r="I394" s="378" t="s">
        <v>51</v>
      </c>
      <c r="J394" s="361"/>
      <c r="K394" s="361"/>
      <c r="L394" s="362"/>
      <c r="M394" s="362"/>
      <c r="N394" s="363">
        <f>SUM('SITE 1:SITE 15'!O394)</f>
        <v>0</v>
      </c>
      <c r="O394" s="453">
        <f>SUM(O389:O393)</f>
        <v>0</v>
      </c>
      <c r="P394" s="369"/>
      <c r="U394" s="369"/>
      <c r="V394" s="369"/>
    </row>
    <row r="395" spans="1:22" ht="15" customHeight="1" x14ac:dyDescent="0.25">
      <c r="A395" s="1553"/>
      <c r="B395" s="28" t="s">
        <v>52</v>
      </c>
      <c r="C395" s="21"/>
      <c r="D395" s="22"/>
      <c r="E395" s="438">
        <f t="shared" si="5"/>
        <v>0</v>
      </c>
      <c r="H395" s="379"/>
      <c r="I395" s="42"/>
      <c r="J395" s="341"/>
      <c r="K395" s="341"/>
      <c r="L395" s="45"/>
      <c r="M395" s="43"/>
      <c r="N395" s="367"/>
      <c r="O395" s="465"/>
      <c r="P395" s="45"/>
      <c r="U395" s="43"/>
      <c r="V395" s="43"/>
    </row>
    <row r="396" spans="1:22" ht="15" customHeight="1" x14ac:dyDescent="0.25">
      <c r="A396" s="1553"/>
      <c r="B396" s="28" t="s">
        <v>53</v>
      </c>
      <c r="C396" s="21"/>
      <c r="D396" s="22"/>
      <c r="E396" s="438">
        <f t="shared" si="5"/>
        <v>0</v>
      </c>
      <c r="H396" s="370">
        <v>621</v>
      </c>
      <c r="I396" s="381" t="s">
        <v>54</v>
      </c>
      <c r="J396" s="346"/>
      <c r="K396" s="346"/>
      <c r="L396" s="347"/>
      <c r="M396" s="431"/>
      <c r="N396" s="432">
        <f>SUM('SITE 1:SITE 15'!O396)</f>
        <v>0</v>
      </c>
      <c r="O396" s="7"/>
      <c r="P396" s="352"/>
      <c r="U396" s="352"/>
      <c r="V396" s="352"/>
    </row>
    <row r="397" spans="1:22" ht="15" customHeight="1" x14ac:dyDescent="0.25">
      <c r="A397" s="1553"/>
      <c r="B397" s="28" t="s">
        <v>55</v>
      </c>
      <c r="C397" s="21"/>
      <c r="D397" s="22"/>
      <c r="E397" s="438">
        <f t="shared" si="5"/>
        <v>0</v>
      </c>
      <c r="H397" s="348">
        <v>622</v>
      </c>
      <c r="I397" s="349" t="s">
        <v>56</v>
      </c>
      <c r="J397" s="350"/>
      <c r="K397" s="350"/>
      <c r="L397" s="351"/>
      <c r="M397" s="437"/>
      <c r="N397" s="432">
        <f>SUM('SITE 1:SITE 15'!O397)</f>
        <v>0</v>
      </c>
      <c r="O397" s="2"/>
      <c r="P397" s="352"/>
      <c r="U397" s="43"/>
      <c r="V397" s="43"/>
    </row>
    <row r="398" spans="1:22" ht="15" customHeight="1" x14ac:dyDescent="0.25">
      <c r="A398" s="1553"/>
      <c r="B398" s="28" t="s">
        <v>57</v>
      </c>
      <c r="C398" s="21"/>
      <c r="D398" s="22"/>
      <c r="E398" s="438">
        <f t="shared" si="5"/>
        <v>0</v>
      </c>
      <c r="H398" s="348" t="s">
        <v>58</v>
      </c>
      <c r="I398" s="349" t="s">
        <v>59</v>
      </c>
      <c r="J398" s="350"/>
      <c r="K398" s="350"/>
      <c r="L398" s="351"/>
      <c r="M398" s="437"/>
      <c r="N398" s="432">
        <f>SUM('SITE 1:SITE 15'!O398)</f>
        <v>0</v>
      </c>
      <c r="O398" s="2"/>
      <c r="P398" s="352"/>
      <c r="U398" s="43"/>
      <c r="V398" s="43"/>
    </row>
    <row r="399" spans="1:22" ht="15" customHeight="1" x14ac:dyDescent="0.25">
      <c r="A399" s="1553"/>
      <c r="B399" s="28" t="s">
        <v>60</v>
      </c>
      <c r="C399" s="21"/>
      <c r="D399" s="22"/>
      <c r="E399" s="438">
        <f t="shared" si="5"/>
        <v>0</v>
      </c>
      <c r="H399" s="348">
        <v>623</v>
      </c>
      <c r="I399" s="349" t="s">
        <v>61</v>
      </c>
      <c r="J399" s="350"/>
      <c r="K399" s="350"/>
      <c r="L399" s="351"/>
      <c r="M399" s="437"/>
      <c r="N399" s="432">
        <f>SUM('SITE 1:SITE 15'!O399)</f>
        <v>0</v>
      </c>
      <c r="O399" s="2"/>
      <c r="P399" s="325"/>
      <c r="U399" s="325"/>
      <c r="V399" s="325"/>
    </row>
    <row r="400" spans="1:22" ht="15" customHeight="1" x14ac:dyDescent="0.25">
      <c r="A400" s="1553"/>
      <c r="B400" s="28" t="s">
        <v>62</v>
      </c>
      <c r="C400" s="21"/>
      <c r="D400" s="22"/>
      <c r="E400" s="438">
        <f t="shared" si="5"/>
        <v>0</v>
      </c>
      <c r="H400" s="348">
        <v>624</v>
      </c>
      <c r="I400" s="349" t="s">
        <v>63</v>
      </c>
      <c r="J400" s="350"/>
      <c r="K400" s="350"/>
      <c r="L400" s="351"/>
      <c r="M400" s="437"/>
      <c r="N400" s="432">
        <f>SUM('SITE 1:SITE 15'!O400)</f>
        <v>0</v>
      </c>
      <c r="O400" s="2"/>
      <c r="P400" s="325"/>
      <c r="U400" s="325"/>
      <c r="V400" s="325"/>
    </row>
    <row r="401" spans="1:22" ht="15" customHeight="1" x14ac:dyDescent="0.25">
      <c r="A401" s="1553"/>
      <c r="B401" s="28" t="s">
        <v>64</v>
      </c>
      <c r="C401" s="21"/>
      <c r="D401" s="22"/>
      <c r="E401" s="438">
        <f t="shared" si="5"/>
        <v>0</v>
      </c>
      <c r="H401" s="348" t="s">
        <v>65</v>
      </c>
      <c r="I401" s="349" t="s">
        <v>66</v>
      </c>
      <c r="J401" s="350"/>
      <c r="K401" s="350"/>
      <c r="L401" s="351"/>
      <c r="M401" s="437"/>
      <c r="N401" s="432">
        <f>SUM('SITE 1:SITE 15'!O401)</f>
        <v>0</v>
      </c>
      <c r="O401" s="2"/>
      <c r="P401" s="325"/>
      <c r="U401" s="325"/>
      <c r="V401" s="325"/>
    </row>
    <row r="402" spans="1:22" ht="15" customHeight="1" x14ac:dyDescent="0.25">
      <c r="A402" s="1553"/>
      <c r="B402" s="28" t="s">
        <v>67</v>
      </c>
      <c r="C402" s="21"/>
      <c r="D402" s="22"/>
      <c r="E402" s="438">
        <f t="shared" si="5"/>
        <v>0</v>
      </c>
      <c r="H402" s="348" t="s">
        <v>68</v>
      </c>
      <c r="I402" s="349" t="s">
        <v>69</v>
      </c>
      <c r="J402" s="350"/>
      <c r="K402" s="350"/>
      <c r="L402" s="351"/>
      <c r="M402" s="437"/>
      <c r="N402" s="432">
        <f>SUM('SITE 1:SITE 15'!O402)</f>
        <v>0</v>
      </c>
      <c r="O402" s="2"/>
      <c r="P402" s="325"/>
      <c r="U402" s="325"/>
      <c r="V402" s="325"/>
    </row>
    <row r="403" spans="1:22" ht="15" customHeight="1" x14ac:dyDescent="0.25">
      <c r="A403" s="1553"/>
      <c r="B403" s="28" t="s">
        <v>70</v>
      </c>
      <c r="C403" s="21"/>
      <c r="D403" s="22"/>
      <c r="E403" s="438">
        <f t="shared" si="5"/>
        <v>0</v>
      </c>
      <c r="H403" s="348">
        <v>626</v>
      </c>
      <c r="I403" s="349" t="s">
        <v>71</v>
      </c>
      <c r="J403" s="350"/>
      <c r="K403" s="350"/>
      <c r="L403" s="351"/>
      <c r="M403" s="437"/>
      <c r="N403" s="432">
        <f>SUM('SITE 1:SITE 15'!O403)</f>
        <v>0</v>
      </c>
      <c r="O403" s="2"/>
      <c r="P403" s="325"/>
      <c r="U403" s="325"/>
      <c r="V403" s="325"/>
    </row>
    <row r="404" spans="1:22" ht="15" customHeight="1" x14ac:dyDescent="0.25">
      <c r="A404" s="1553"/>
      <c r="B404" s="28" t="s">
        <v>72</v>
      </c>
      <c r="C404" s="21"/>
      <c r="D404" s="22"/>
      <c r="E404" s="438">
        <f t="shared" si="5"/>
        <v>0</v>
      </c>
      <c r="H404" s="348" t="s">
        <v>73</v>
      </c>
      <c r="I404" s="349" t="s">
        <v>74</v>
      </c>
      <c r="J404" s="350"/>
      <c r="K404" s="350"/>
      <c r="L404" s="351"/>
      <c r="M404" s="437"/>
      <c r="N404" s="432">
        <f>SUM('SITE 1:SITE 15'!O404)</f>
        <v>0</v>
      </c>
      <c r="O404" s="2"/>
      <c r="P404" s="325"/>
      <c r="U404" s="325"/>
      <c r="V404" s="325"/>
    </row>
    <row r="405" spans="1:22" ht="15" customHeight="1" x14ac:dyDescent="0.25">
      <c r="A405" s="1553"/>
      <c r="B405" s="28" t="s">
        <v>75</v>
      </c>
      <c r="C405" s="21"/>
      <c r="D405" s="22"/>
      <c r="E405" s="438">
        <f t="shared" si="5"/>
        <v>0</v>
      </c>
      <c r="H405" s="348" t="s">
        <v>76</v>
      </c>
      <c r="I405" s="349" t="s">
        <v>77</v>
      </c>
      <c r="J405" s="350"/>
      <c r="K405" s="350"/>
      <c r="L405" s="351"/>
      <c r="M405" s="437"/>
      <c r="N405" s="432">
        <f>SUM('SITE 1:SITE 15'!O405)</f>
        <v>0</v>
      </c>
      <c r="O405" s="2"/>
      <c r="P405" s="325"/>
      <c r="U405" s="325"/>
      <c r="V405" s="325"/>
    </row>
    <row r="406" spans="1:22" ht="15" customHeight="1" x14ac:dyDescent="0.25">
      <c r="A406" s="1553"/>
      <c r="B406" s="28" t="s">
        <v>78</v>
      </c>
      <c r="C406" s="21"/>
      <c r="D406" s="22"/>
      <c r="E406" s="438">
        <f t="shared" si="5"/>
        <v>0</v>
      </c>
      <c r="H406" s="374" t="s">
        <v>79</v>
      </c>
      <c r="I406" s="356" t="s">
        <v>80</v>
      </c>
      <c r="J406" s="357"/>
      <c r="K406" s="357"/>
      <c r="L406" s="358"/>
      <c r="M406" s="450"/>
      <c r="N406" s="432">
        <f>SUM('SITE 1:SITE 15'!O406)</f>
        <v>0</v>
      </c>
      <c r="O406" s="3"/>
      <c r="P406" s="325"/>
      <c r="U406" s="325"/>
      <c r="V406" s="325"/>
    </row>
    <row r="407" spans="1:22" ht="14.4" thickBot="1" x14ac:dyDescent="0.3">
      <c r="A407" s="1553"/>
      <c r="B407" s="27" t="s">
        <v>81</v>
      </c>
      <c r="C407" s="21"/>
      <c r="D407" s="22"/>
      <c r="E407" s="438">
        <f t="shared" si="5"/>
        <v>0</v>
      </c>
      <c r="H407" s="359">
        <v>62</v>
      </c>
      <c r="I407" s="378" t="s">
        <v>82</v>
      </c>
      <c r="J407" s="361"/>
      <c r="K407" s="361"/>
      <c r="L407" s="362"/>
      <c r="M407" s="451"/>
      <c r="N407" s="452">
        <f>SUM('SITE 1:SITE 15'!O407)</f>
        <v>0</v>
      </c>
      <c r="O407" s="453">
        <f>SUM(O396:O406)</f>
        <v>0</v>
      </c>
      <c r="P407" s="325"/>
      <c r="U407" s="325"/>
      <c r="V407" s="325"/>
    </row>
    <row r="408" spans="1:22" ht="14.1" customHeight="1" thickBot="1" x14ac:dyDescent="0.3">
      <c r="A408" s="1553"/>
      <c r="B408" s="467" t="s">
        <v>83</v>
      </c>
      <c r="C408" s="468">
        <f>SUM(C393:C407)</f>
        <v>0</v>
      </c>
      <c r="D408" s="469" t="e">
        <f>E408/C408</f>
        <v>#DIV/0!</v>
      </c>
      <c r="E408" s="470">
        <f>SUM(E393:E407)</f>
        <v>0</v>
      </c>
      <c r="H408" s="334"/>
      <c r="I408" s="369"/>
      <c r="J408" s="341"/>
      <c r="K408" s="341"/>
      <c r="L408" s="325"/>
      <c r="M408" s="325"/>
      <c r="N408" s="335"/>
      <c r="O408" s="471"/>
    </row>
    <row r="409" spans="1:22" ht="14.1" customHeight="1" thickBot="1" x14ac:dyDescent="0.3">
      <c r="A409" s="1553"/>
      <c r="B409" s="70"/>
      <c r="C409" s="67"/>
      <c r="D409" s="68"/>
      <c r="E409" s="69"/>
      <c r="H409" s="383">
        <v>63</v>
      </c>
      <c r="I409" s="378" t="s">
        <v>84</v>
      </c>
      <c r="J409" s="361"/>
      <c r="K409" s="361"/>
      <c r="L409" s="362"/>
      <c r="M409" s="451"/>
      <c r="N409" s="452">
        <f>SUM('SITE 1:SITE 15'!O409)</f>
        <v>0</v>
      </c>
      <c r="O409" s="7"/>
    </row>
    <row r="410" spans="1:22" ht="14.1" customHeight="1" thickBot="1" x14ac:dyDescent="0.3">
      <c r="A410" s="1553"/>
      <c r="B410" s="472" t="s">
        <v>85</v>
      </c>
      <c r="C410" s="473"/>
      <c r="D410" s="474"/>
      <c r="E410" s="475"/>
      <c r="H410" s="364"/>
      <c r="I410" s="352"/>
      <c r="J410" s="341"/>
      <c r="K410" s="341"/>
      <c r="L410" s="325"/>
      <c r="M410" s="325"/>
      <c r="N410" s="365"/>
      <c r="O410" s="454"/>
    </row>
    <row r="411" spans="1:22" ht="14.1" customHeight="1" x14ac:dyDescent="0.25">
      <c r="A411" s="1553"/>
      <c r="B411" s="29" t="s">
        <v>86</v>
      </c>
      <c r="C411" s="21"/>
      <c r="D411" s="22"/>
      <c r="E411" s="438">
        <f>C411*D411</f>
        <v>0</v>
      </c>
      <c r="H411" s="370">
        <v>64111</v>
      </c>
      <c r="I411" s="381" t="s">
        <v>87</v>
      </c>
      <c r="J411" s="346"/>
      <c r="K411" s="346"/>
      <c r="L411" s="347"/>
      <c r="M411" s="431"/>
      <c r="N411" s="432">
        <f>SUM('SITE 1:SITE 15'!O411)</f>
        <v>0</v>
      </c>
      <c r="O411" s="7"/>
    </row>
    <row r="412" spans="1:22" ht="14.1" customHeight="1" x14ac:dyDescent="0.25">
      <c r="A412" s="1553"/>
      <c r="B412" s="27" t="s">
        <v>88</v>
      </c>
      <c r="C412" s="23"/>
      <c r="D412" s="24"/>
      <c r="E412" s="438">
        <f>C412*D412</f>
        <v>0</v>
      </c>
      <c r="H412" s="348">
        <v>64115</v>
      </c>
      <c r="I412" s="349" t="s">
        <v>89</v>
      </c>
      <c r="J412" s="350"/>
      <c r="K412" s="350"/>
      <c r="L412" s="351"/>
      <c r="M412" s="437"/>
      <c r="N412" s="432">
        <f>SUM('SITE 1:SITE 15'!O412)</f>
        <v>0</v>
      </c>
      <c r="O412" s="2"/>
    </row>
    <row r="413" spans="1:22" ht="14.1" customHeight="1" thickBot="1" x14ac:dyDescent="0.3">
      <c r="A413" s="1553"/>
      <c r="B413" s="27" t="s">
        <v>90</v>
      </c>
      <c r="C413" s="25"/>
      <c r="D413" s="26"/>
      <c r="E413" s="438">
        <f>C413*D413</f>
        <v>0</v>
      </c>
      <c r="H413" s="348">
        <v>645</v>
      </c>
      <c r="I413" s="349" t="s">
        <v>91</v>
      </c>
      <c r="J413" s="350"/>
      <c r="K413" s="350"/>
      <c r="L413" s="351"/>
      <c r="M413" s="437"/>
      <c r="N413" s="432">
        <f>SUM('SITE 1:SITE 15'!O413)</f>
        <v>0</v>
      </c>
      <c r="O413" s="2"/>
    </row>
    <row r="414" spans="1:22" ht="14.1" customHeight="1" thickBot="1" x14ac:dyDescent="0.3">
      <c r="A414" s="1553"/>
      <c r="B414" s="467" t="s">
        <v>92</v>
      </c>
      <c r="C414" s="468">
        <f>SUM(C411:C413)</f>
        <v>0</v>
      </c>
      <c r="D414" s="469" t="e">
        <f>E414/C414</f>
        <v>#DIV/0!</v>
      </c>
      <c r="E414" s="470">
        <f>SUM(E411:E413)</f>
        <v>0</v>
      </c>
      <c r="H414" s="374">
        <v>647</v>
      </c>
      <c r="I414" s="356" t="s">
        <v>93</v>
      </c>
      <c r="J414" s="357"/>
      <c r="K414" s="357"/>
      <c r="L414" s="358"/>
      <c r="M414" s="450"/>
      <c r="N414" s="432">
        <f>SUM('SITE 1:SITE 15'!O414)</f>
        <v>0</v>
      </c>
      <c r="O414" s="3"/>
    </row>
    <row r="415" spans="1:22" ht="14.1" customHeight="1" thickBot="1" x14ac:dyDescent="0.3">
      <c r="A415" s="1553"/>
      <c r="B415" s="70"/>
      <c r="C415" s="67"/>
      <c r="D415" s="68"/>
      <c r="E415" s="69"/>
      <c r="H415" s="359">
        <v>64</v>
      </c>
      <c r="I415" s="378" t="s">
        <v>94</v>
      </c>
      <c r="J415" s="361"/>
      <c r="K415" s="361"/>
      <c r="L415" s="362"/>
      <c r="M415" s="451"/>
      <c r="N415" s="452">
        <f>SUM('SITE 1:SITE 15'!O415)</f>
        <v>0</v>
      </c>
      <c r="O415" s="476">
        <f>E425+O414</f>
        <v>0</v>
      </c>
    </row>
    <row r="416" spans="1:22" ht="14.1" customHeight="1" thickBot="1" x14ac:dyDescent="0.3">
      <c r="A416" s="1553"/>
      <c r="B416" s="472" t="s">
        <v>95</v>
      </c>
      <c r="C416" s="473"/>
      <c r="D416" s="474"/>
      <c r="E416" s="475"/>
      <c r="H416" s="364"/>
      <c r="I416" s="352"/>
      <c r="J416" s="341"/>
      <c r="K416" s="341"/>
      <c r="L416" s="325"/>
      <c r="M416" s="325"/>
      <c r="N416" s="365"/>
      <c r="O416" s="454"/>
    </row>
    <row r="417" spans="1:15" ht="14.1" customHeight="1" x14ac:dyDescent="0.25">
      <c r="A417" s="1553"/>
      <c r="B417" s="29" t="s">
        <v>96</v>
      </c>
      <c r="C417" s="21"/>
      <c r="D417" s="22"/>
      <c r="E417" s="438">
        <f>C417*D417</f>
        <v>0</v>
      </c>
      <c r="H417" s="348">
        <v>654</v>
      </c>
      <c r="I417" s="381" t="s">
        <v>97</v>
      </c>
      <c r="J417" s="346"/>
      <c r="K417" s="346"/>
      <c r="L417" s="347"/>
      <c r="M417" s="431"/>
      <c r="N417" s="432">
        <f>SUM('SITE 1:SITE 15'!O417)</f>
        <v>0</v>
      </c>
      <c r="O417" s="2"/>
    </row>
    <row r="418" spans="1:15" ht="14.1" customHeight="1" x14ac:dyDescent="0.25">
      <c r="A418" s="1553"/>
      <c r="B418" s="27" t="s">
        <v>98</v>
      </c>
      <c r="C418" s="23"/>
      <c r="D418" s="24"/>
      <c r="E418" s="438">
        <f>C418*D418</f>
        <v>0</v>
      </c>
      <c r="H418" s="348">
        <v>655</v>
      </c>
      <c r="I418" s="384" t="s">
        <v>99</v>
      </c>
      <c r="J418" s="350"/>
      <c r="K418" s="350"/>
      <c r="L418" s="351"/>
      <c r="M418" s="437"/>
      <c r="N418" s="432">
        <f>SUM('SITE 1:SITE 15'!O418)</f>
        <v>0</v>
      </c>
      <c r="O418" s="2"/>
    </row>
    <row r="419" spans="1:15" ht="14.1" customHeight="1" x14ac:dyDescent="0.25">
      <c r="A419" s="1553"/>
      <c r="B419" s="27" t="s">
        <v>100</v>
      </c>
      <c r="C419" s="23"/>
      <c r="D419" s="24"/>
      <c r="E419" s="438">
        <f>C419*D419</f>
        <v>0</v>
      </c>
      <c r="H419" s="370">
        <v>658</v>
      </c>
      <c r="I419" s="385" t="s">
        <v>101</v>
      </c>
      <c r="J419" s="357"/>
      <c r="K419" s="357"/>
      <c r="L419" s="386"/>
      <c r="M419" s="477"/>
      <c r="N419" s="432">
        <f>SUM('SITE 1:SITE 15'!O419)</f>
        <v>0</v>
      </c>
      <c r="O419" s="3"/>
    </row>
    <row r="420" spans="1:15" ht="14.1" customHeight="1" x14ac:dyDescent="0.25">
      <c r="A420" s="1553"/>
      <c r="B420" s="27" t="s">
        <v>102</v>
      </c>
      <c r="C420" s="23"/>
      <c r="D420" s="24"/>
      <c r="E420" s="438">
        <f>C420*D420</f>
        <v>0</v>
      </c>
      <c r="H420" s="359">
        <v>65</v>
      </c>
      <c r="I420" s="378" t="s">
        <v>103</v>
      </c>
      <c r="J420" s="361"/>
      <c r="K420" s="361"/>
      <c r="L420" s="387"/>
      <c r="M420" s="478"/>
      <c r="N420" s="452">
        <f>SUM('SITE 1:SITE 15'!O420)</f>
        <v>0</v>
      </c>
      <c r="O420" s="453">
        <f>SUM(O417:O419)</f>
        <v>0</v>
      </c>
    </row>
    <row r="421" spans="1:15" ht="14.1" customHeight="1" thickBot="1" x14ac:dyDescent="0.3">
      <c r="A421" s="1553"/>
      <c r="B421" s="27" t="s">
        <v>104</v>
      </c>
      <c r="C421" s="25"/>
      <c r="D421" s="26"/>
      <c r="E421" s="438">
        <f>C421*D421</f>
        <v>0</v>
      </c>
      <c r="H421" s="334"/>
      <c r="I421" s="369"/>
      <c r="J421" s="341"/>
      <c r="K421" s="341"/>
      <c r="L421" s="352"/>
      <c r="M421" s="352"/>
      <c r="N421" s="335"/>
      <c r="O421" s="471"/>
    </row>
    <row r="422" spans="1:15" ht="14.1" customHeight="1" thickBot="1" x14ac:dyDescent="0.3">
      <c r="A422" s="1553"/>
      <c r="B422" s="467" t="s">
        <v>105</v>
      </c>
      <c r="C422" s="468">
        <f>SUM(C417:C421)</f>
        <v>0</v>
      </c>
      <c r="D422" s="469" t="e">
        <f>E422/C422</f>
        <v>#DIV/0!</v>
      </c>
      <c r="E422" s="470">
        <f>SUM(E417:E421)</f>
        <v>0</v>
      </c>
      <c r="H422" s="383">
        <v>66</v>
      </c>
      <c r="I422" s="378" t="s">
        <v>106</v>
      </c>
      <c r="J422" s="361"/>
      <c r="K422" s="361"/>
      <c r="L422" s="361"/>
      <c r="M422" s="479"/>
      <c r="N422" s="452">
        <f>SUM('SITE 1:SITE 15'!O422)</f>
        <v>0</v>
      </c>
      <c r="O422" s="7"/>
    </row>
    <row r="423" spans="1:15" ht="14.1" customHeight="1" x14ac:dyDescent="0.25">
      <c r="A423" s="1553"/>
      <c r="B423" s="70"/>
      <c r="C423" s="480"/>
      <c r="D423" s="68"/>
      <c r="E423" s="69"/>
      <c r="H423" s="334"/>
      <c r="I423" s="369"/>
      <c r="J423" s="325"/>
      <c r="K423" s="325"/>
      <c r="L423" s="352"/>
      <c r="M423" s="352"/>
      <c r="N423" s="335"/>
      <c r="O423" s="471"/>
    </row>
    <row r="424" spans="1:15" ht="14.1" customHeight="1" thickBot="1" x14ac:dyDescent="0.3">
      <c r="A424" s="1553"/>
      <c r="B424" s="70"/>
      <c r="C424" s="480"/>
      <c r="D424" s="68"/>
      <c r="E424" s="69"/>
      <c r="H424" s="383">
        <v>67</v>
      </c>
      <c r="I424" s="378" t="s">
        <v>107</v>
      </c>
      <c r="J424" s="361"/>
      <c r="K424" s="361"/>
      <c r="L424" s="361"/>
      <c r="M424" s="479"/>
      <c r="N424" s="452">
        <f>SUM('SITE 1:SITE 15'!O424)</f>
        <v>0</v>
      </c>
      <c r="O424" s="7"/>
    </row>
    <row r="425" spans="1:15" ht="14.1" customHeight="1" x14ac:dyDescent="0.25">
      <c r="A425" s="1553"/>
      <c r="B425" s="2395" t="s">
        <v>108</v>
      </c>
      <c r="C425" s="2396"/>
      <c r="D425" s="2397"/>
      <c r="E425" s="2416">
        <f>E422+E414+E408+E390+E384</f>
        <v>0</v>
      </c>
      <c r="H425" s="364"/>
      <c r="I425" s="352"/>
      <c r="J425" s="341"/>
      <c r="K425" s="341"/>
      <c r="L425" s="352"/>
      <c r="M425" s="352"/>
      <c r="N425" s="365"/>
      <c r="O425" s="454"/>
    </row>
    <row r="426" spans="1:15" ht="14.1" customHeight="1" x14ac:dyDescent="0.25">
      <c r="A426" s="1553"/>
      <c r="B426" s="2398"/>
      <c r="C426" s="2399"/>
      <c r="D426" s="2400"/>
      <c r="E426" s="2424"/>
      <c r="H426" s="370" t="s">
        <v>109</v>
      </c>
      <c r="I426" s="381" t="s">
        <v>110</v>
      </c>
      <c r="J426" s="346"/>
      <c r="K426" s="346"/>
      <c r="L426" s="388"/>
      <c r="M426" s="481"/>
      <c r="N426" s="432">
        <f>SUM('SITE 1:SITE 15'!O426)</f>
        <v>0</v>
      </c>
      <c r="O426" s="7"/>
    </row>
    <row r="427" spans="1:15" ht="14.1" customHeight="1" x14ac:dyDescent="0.25">
      <c r="A427" s="1553"/>
      <c r="B427" s="2398"/>
      <c r="C427" s="2399"/>
      <c r="D427" s="2400"/>
      <c r="E427" s="2424"/>
      <c r="H427" s="348" t="s">
        <v>111</v>
      </c>
      <c r="I427" s="349" t="s">
        <v>112</v>
      </c>
      <c r="J427" s="350"/>
      <c r="K427" s="350"/>
      <c r="L427" s="351"/>
      <c r="M427" s="437"/>
      <c r="N427" s="432">
        <f>SUM('SITE 1:SITE 15'!O427)</f>
        <v>0</v>
      </c>
      <c r="O427" s="2"/>
    </row>
    <row r="428" spans="1:15" ht="14.1" customHeight="1" thickBot="1" x14ac:dyDescent="0.3">
      <c r="A428" s="1553"/>
      <c r="B428" s="2401"/>
      <c r="C428" s="2402"/>
      <c r="D428" s="2403"/>
      <c r="E428" s="2425"/>
      <c r="H428" s="374">
        <v>6815</v>
      </c>
      <c r="I428" s="356" t="s">
        <v>113</v>
      </c>
      <c r="J428" s="357"/>
      <c r="K428" s="357"/>
      <c r="L428" s="358"/>
      <c r="M428" s="450"/>
      <c r="N428" s="432">
        <f>SUM('SITE 1:SITE 15'!O428)</f>
        <v>0</v>
      </c>
      <c r="O428" s="3"/>
    </row>
    <row r="429" spans="1:15" ht="14.1" customHeight="1" thickBot="1" x14ac:dyDescent="0.3">
      <c r="A429" s="1553"/>
      <c r="B429" s="482"/>
      <c r="C429" s="483"/>
      <c r="D429" s="483"/>
      <c r="E429" s="484"/>
      <c r="H429" s="359">
        <v>68</v>
      </c>
      <c r="I429" s="378" t="s">
        <v>114</v>
      </c>
      <c r="J429" s="361"/>
      <c r="K429" s="361"/>
      <c r="L429" s="389"/>
      <c r="M429" s="485"/>
      <c r="N429" s="452">
        <f>SUM('SITE 1:SITE 15'!O429)</f>
        <v>0</v>
      </c>
      <c r="O429" s="453">
        <f>SUM(O426:O428)</f>
        <v>0</v>
      </c>
    </row>
    <row r="430" spans="1:15" ht="14.1" customHeight="1" thickTop="1" x14ac:dyDescent="0.25">
      <c r="A430" s="1553"/>
      <c r="B430" s="486"/>
      <c r="C430" s="487"/>
      <c r="D430" s="488"/>
      <c r="E430" s="489"/>
      <c r="H430" s="364"/>
      <c r="I430" s="352"/>
      <c r="J430" s="341"/>
      <c r="K430" s="341"/>
      <c r="L430" s="352"/>
      <c r="M430" s="352"/>
      <c r="N430" s="365"/>
      <c r="O430" s="454"/>
    </row>
    <row r="431" spans="1:15" ht="14.1" customHeight="1" x14ac:dyDescent="0.25">
      <c r="A431" s="1553"/>
      <c r="B431" s="490"/>
      <c r="C431" s="490"/>
      <c r="D431" s="490"/>
      <c r="E431" s="491"/>
      <c r="H431" s="390">
        <v>86</v>
      </c>
      <c r="I431" s="378" t="s">
        <v>115</v>
      </c>
      <c r="J431" s="361"/>
      <c r="K431" s="361"/>
      <c r="L431" s="361"/>
      <c r="M431" s="479"/>
      <c r="N431" s="363">
        <f>SUM('SITE 1:SITE 15'!O431)</f>
        <v>0</v>
      </c>
      <c r="O431" s="11"/>
    </row>
    <row r="432" spans="1:15" ht="15.75" customHeight="1" thickBot="1" x14ac:dyDescent="0.3">
      <c r="A432" s="1553"/>
      <c r="B432" s="609"/>
      <c r="C432" s="609"/>
      <c r="D432" s="609"/>
      <c r="E432" s="609"/>
      <c r="F432" s="609"/>
      <c r="H432" s="391"/>
      <c r="I432" s="45"/>
      <c r="J432" s="45"/>
      <c r="K432" s="45"/>
      <c r="L432" s="352"/>
      <c r="M432" s="352"/>
      <c r="N432" s="43"/>
      <c r="O432" s="380"/>
    </row>
    <row r="433" spans="1:15" ht="17.100000000000001" customHeight="1" x14ac:dyDescent="0.25">
      <c r="A433" s="1553"/>
      <c r="B433" s="2342" t="s">
        <v>170</v>
      </c>
      <c r="C433" s="2343"/>
      <c r="D433" s="2343"/>
      <c r="E433" s="2343"/>
      <c r="F433" s="2344"/>
      <c r="H433" s="392" t="s">
        <v>116</v>
      </c>
      <c r="I433" s="393"/>
      <c r="J433" s="394"/>
      <c r="K433" s="394"/>
      <c r="L433" s="393"/>
      <c r="M433" s="393"/>
      <c r="N433" s="492">
        <f>SUM('SITE 1:SITE 15'!O433)</f>
        <v>0</v>
      </c>
      <c r="O433" s="493">
        <f>SUM(O431+O429+O424+O422+O420+O415+O409+O407+O394+O387)</f>
        <v>0</v>
      </c>
    </row>
    <row r="434" spans="1:15" ht="19.5" customHeight="1" thickBot="1" x14ac:dyDescent="0.3">
      <c r="A434" s="1553"/>
      <c r="B434" s="2345"/>
      <c r="C434" s="2346"/>
      <c r="D434" s="2346"/>
      <c r="E434" s="2346"/>
      <c r="F434" s="2347"/>
      <c r="H434" s="364" t="s">
        <v>117</v>
      </c>
      <c r="I434" s="365"/>
      <c r="J434" s="367"/>
      <c r="K434" s="367"/>
      <c r="L434" s="365"/>
      <c r="M434" s="365"/>
      <c r="N434" s="496">
        <f>SUM('SITE 1:SITE 15'!O434)</f>
        <v>0</v>
      </c>
      <c r="O434" s="497">
        <f>IF(O433&lt;O476,O476-O433,0)</f>
        <v>0</v>
      </c>
    </row>
    <row r="435" spans="1:15" ht="19.5" customHeight="1" thickBot="1" x14ac:dyDescent="0.3">
      <c r="A435" s="1553"/>
      <c r="B435" s="502" t="s">
        <v>179</v>
      </c>
      <c r="C435" s="610"/>
      <c r="D435" s="610"/>
      <c r="E435" s="610"/>
      <c r="F435" s="611"/>
      <c r="H435" s="398" t="s">
        <v>118</v>
      </c>
      <c r="I435" s="399"/>
      <c r="J435" s="400"/>
      <c r="K435" s="400"/>
      <c r="L435" s="401"/>
      <c r="M435" s="401"/>
      <c r="N435" s="499">
        <f>SUM('SITE 1:SITE 15'!O435)</f>
        <v>0</v>
      </c>
      <c r="O435" s="500">
        <f>SUM(O433+O434)</f>
        <v>0</v>
      </c>
    </row>
    <row r="436" spans="1:15" ht="19.5" customHeight="1" thickBot="1" x14ac:dyDescent="0.3">
      <c r="A436" s="1553"/>
      <c r="B436" s="506"/>
      <c r="C436" s="612"/>
      <c r="D436" s="612"/>
      <c r="E436" s="612"/>
      <c r="F436" s="613"/>
    </row>
    <row r="437" spans="1:15" ht="19.5" customHeight="1" x14ac:dyDescent="0.25">
      <c r="A437" s="1553"/>
      <c r="B437" s="2336" t="s">
        <v>381</v>
      </c>
      <c r="C437" s="2337"/>
      <c r="D437" s="2337"/>
      <c r="E437" s="2337"/>
      <c r="F437" s="2338"/>
      <c r="H437" s="404" t="s">
        <v>119</v>
      </c>
      <c r="I437" s="405"/>
      <c r="J437" s="406"/>
      <c r="K437" s="406"/>
      <c r="L437" s="405"/>
      <c r="M437" s="405"/>
      <c r="N437" s="331"/>
      <c r="O437" s="333"/>
    </row>
    <row r="438" spans="1:15" ht="19.5" customHeight="1" x14ac:dyDescent="0.25">
      <c r="A438" s="1553"/>
      <c r="B438" s="2336"/>
      <c r="C438" s="2337"/>
      <c r="D438" s="2337"/>
      <c r="E438" s="2337"/>
      <c r="F438" s="2338"/>
      <c r="H438" s="334"/>
      <c r="I438" s="335"/>
      <c r="J438" s="336"/>
      <c r="K438" s="336"/>
      <c r="L438" s="335"/>
      <c r="M438" s="337"/>
      <c r="N438" s="429" t="str">
        <f>N377</f>
        <v>Global CAL 3/5 ans</v>
      </c>
      <c r="O438" s="501" t="s">
        <v>19</v>
      </c>
    </row>
    <row r="439" spans="1:15" ht="19.5" customHeight="1" x14ac:dyDescent="0.25">
      <c r="A439" s="1553"/>
      <c r="B439" s="2336" t="s">
        <v>207</v>
      </c>
      <c r="C439" s="2337"/>
      <c r="D439" s="2337"/>
      <c r="E439" s="2337"/>
      <c r="F439" s="2338"/>
      <c r="H439" s="409"/>
      <c r="I439" s="410"/>
      <c r="J439" s="336"/>
      <c r="K439" s="336"/>
      <c r="L439" s="411"/>
      <c r="M439" s="505"/>
      <c r="N439" s="45"/>
      <c r="O439" s="412"/>
    </row>
    <row r="440" spans="1:15" ht="19.5" customHeight="1" x14ac:dyDescent="0.25">
      <c r="A440" s="1553"/>
      <c r="B440" s="2336"/>
      <c r="C440" s="2337"/>
      <c r="D440" s="2337"/>
      <c r="E440" s="2337"/>
      <c r="F440" s="2338"/>
      <c r="H440" s="413">
        <v>70623</v>
      </c>
      <c r="I440" s="381" t="s">
        <v>1022</v>
      </c>
      <c r="J440" s="346"/>
      <c r="K440" s="346"/>
      <c r="L440" s="347"/>
      <c r="M440" s="431"/>
      <c r="N440" s="432">
        <f>SUM('SITE 1:SITE 15'!O440)</f>
        <v>0</v>
      </c>
      <c r="O440" s="509">
        <f>G368+G367</f>
        <v>0</v>
      </c>
    </row>
    <row r="441" spans="1:15" ht="19.5" customHeight="1" x14ac:dyDescent="0.25">
      <c r="A441" s="1553"/>
      <c r="B441" s="2336"/>
      <c r="C441" s="2337"/>
      <c r="D441" s="2337"/>
      <c r="E441" s="2337"/>
      <c r="F441" s="2338"/>
      <c r="H441" s="413">
        <v>70624</v>
      </c>
      <c r="I441" s="349" t="s">
        <v>1019</v>
      </c>
      <c r="J441" s="350"/>
      <c r="K441" s="350"/>
      <c r="L441" s="351"/>
      <c r="M441" s="437"/>
      <c r="N441" s="432">
        <f>SUM('SITE 1:SITE 15'!O441)</f>
        <v>0</v>
      </c>
      <c r="O441" s="9"/>
    </row>
    <row r="442" spans="1:15" ht="19.5" customHeight="1" x14ac:dyDescent="0.25">
      <c r="A442" s="1553"/>
      <c r="B442" s="2336"/>
      <c r="C442" s="2337"/>
      <c r="D442" s="2337"/>
      <c r="E442" s="2337"/>
      <c r="F442" s="2338"/>
      <c r="H442" s="413">
        <v>70625</v>
      </c>
      <c r="I442" s="349" t="s">
        <v>1020</v>
      </c>
      <c r="J442" s="350"/>
      <c r="K442" s="350"/>
      <c r="L442" s="351"/>
      <c r="M442" s="437"/>
      <c r="N442" s="432">
        <f>SUM('SITE 1:SITE 15'!O442)</f>
        <v>0</v>
      </c>
      <c r="O442" s="509">
        <f>E371</f>
        <v>0</v>
      </c>
    </row>
    <row r="443" spans="1:15" s="1940" customFormat="1" ht="19.5" customHeight="1" x14ac:dyDescent="0.25">
      <c r="A443" s="1553"/>
      <c r="B443" s="2336"/>
      <c r="C443" s="2337"/>
      <c r="D443" s="2337"/>
      <c r="E443" s="2337"/>
      <c r="F443" s="2338"/>
      <c r="H443" s="413">
        <v>70626</v>
      </c>
      <c r="I443" s="349" t="s">
        <v>1021</v>
      </c>
      <c r="J443" s="350"/>
      <c r="K443" s="350"/>
      <c r="L443" s="351"/>
      <c r="M443" s="437"/>
      <c r="N443" s="432">
        <f>SUM('SITE 1:SITE 15'!O443)</f>
        <v>0</v>
      </c>
      <c r="O443" s="2"/>
    </row>
    <row r="444" spans="1:15" ht="19.5" customHeight="1" x14ac:dyDescent="0.25">
      <c r="A444" s="1553"/>
      <c r="B444" s="2336"/>
      <c r="C444" s="2337"/>
      <c r="D444" s="2337"/>
      <c r="E444" s="2337"/>
      <c r="F444" s="2338"/>
      <c r="H444" s="348">
        <v>70641</v>
      </c>
      <c r="I444" s="349" t="s">
        <v>123</v>
      </c>
      <c r="J444" s="350"/>
      <c r="K444" s="350"/>
      <c r="L444" s="351"/>
      <c r="M444" s="437"/>
      <c r="N444" s="432">
        <f>SUM('SITE 1:SITE 15'!O444)</f>
        <v>0</v>
      </c>
      <c r="O444" s="2"/>
    </row>
    <row r="445" spans="1:15" ht="19.5" customHeight="1" x14ac:dyDescent="0.25">
      <c r="A445" s="1553"/>
      <c r="B445" s="2336" t="s">
        <v>385</v>
      </c>
      <c r="C445" s="2337"/>
      <c r="D445" s="2337"/>
      <c r="E445" s="2337"/>
      <c r="F445" s="2338"/>
      <c r="H445" s="370">
        <v>706421</v>
      </c>
      <c r="I445" s="349" t="s">
        <v>124</v>
      </c>
      <c r="J445" s="350"/>
      <c r="K445" s="350"/>
      <c r="L445" s="351"/>
      <c r="M445" s="437"/>
      <c r="N445" s="432">
        <f>SUM('SITE 1:SITE 15'!O445)</f>
        <v>0</v>
      </c>
      <c r="O445" s="9"/>
    </row>
    <row r="446" spans="1:15" ht="19.5" customHeight="1" x14ac:dyDescent="0.25">
      <c r="A446" s="1553"/>
      <c r="B446" s="2336"/>
      <c r="C446" s="2337"/>
      <c r="D446" s="2337"/>
      <c r="E446" s="2337"/>
      <c r="F446" s="2338"/>
      <c r="H446" s="370">
        <v>708</v>
      </c>
      <c r="I446" s="356" t="s">
        <v>125</v>
      </c>
      <c r="J446" s="357"/>
      <c r="K446" s="357"/>
      <c r="L446" s="358"/>
      <c r="M446" s="450"/>
      <c r="N446" s="432">
        <f>SUM('SITE 1:SITE 15'!O446)</f>
        <v>0</v>
      </c>
      <c r="O446" s="7"/>
    </row>
    <row r="447" spans="1:15" ht="19.5" customHeight="1" x14ac:dyDescent="0.25">
      <c r="A447" s="1553"/>
      <c r="B447" s="2336"/>
      <c r="C447" s="2337"/>
      <c r="D447" s="2337"/>
      <c r="E447" s="2337"/>
      <c r="F447" s="2338"/>
      <c r="H447" s="359">
        <v>70</v>
      </c>
      <c r="I447" s="378" t="s">
        <v>126</v>
      </c>
      <c r="J447" s="361"/>
      <c r="K447" s="361"/>
      <c r="L447" s="389"/>
      <c r="M447" s="485"/>
      <c r="N447" s="452">
        <f>SUM('SITE 1:SITE 15'!O447)</f>
        <v>0</v>
      </c>
      <c r="O447" s="453">
        <f>SUM(O440:O446)</f>
        <v>0</v>
      </c>
    </row>
    <row r="448" spans="1:15" ht="19.5" customHeight="1" x14ac:dyDescent="0.25">
      <c r="A448" s="1553"/>
      <c r="B448" s="2336"/>
      <c r="C448" s="2337"/>
      <c r="D448" s="2337"/>
      <c r="E448" s="2337"/>
      <c r="F448" s="2338"/>
      <c r="H448" s="364"/>
      <c r="I448" s="352"/>
      <c r="J448" s="341"/>
      <c r="K448" s="341"/>
      <c r="L448" s="369"/>
      <c r="M448" s="369"/>
      <c r="N448" s="365"/>
      <c r="O448" s="454"/>
    </row>
    <row r="449" spans="1:15" ht="19.5" customHeight="1" x14ac:dyDescent="0.25">
      <c r="A449" s="1553"/>
      <c r="B449" s="510"/>
      <c r="C449" s="511"/>
      <c r="D449" s="511"/>
      <c r="E449" s="511"/>
      <c r="F449" s="512"/>
      <c r="H449" s="370">
        <v>741</v>
      </c>
      <c r="I449" s="381" t="s">
        <v>127</v>
      </c>
      <c r="J449" s="346"/>
      <c r="K449" s="346"/>
      <c r="L449" s="414"/>
      <c r="M449" s="513"/>
      <c r="N449" s="432">
        <f>SUM('SITE 1:SITE 15'!O449)</f>
        <v>0</v>
      </c>
      <c r="O449" s="7"/>
    </row>
    <row r="450" spans="1:15" ht="19.5" customHeight="1" x14ac:dyDescent="0.25">
      <c r="A450" s="1553"/>
      <c r="B450" s="2336" t="s">
        <v>208</v>
      </c>
      <c r="C450" s="2337"/>
      <c r="D450" s="2337"/>
      <c r="E450" s="2337"/>
      <c r="F450" s="2338"/>
      <c r="H450" s="348">
        <v>742</v>
      </c>
      <c r="I450" s="349" t="s">
        <v>128</v>
      </c>
      <c r="J450" s="350"/>
      <c r="K450" s="350"/>
      <c r="L450" s="415"/>
      <c r="M450" s="514"/>
      <c r="N450" s="432">
        <f>SUM('SITE 1:SITE 15'!O450)</f>
        <v>0</v>
      </c>
      <c r="O450" s="2"/>
    </row>
    <row r="451" spans="1:15" ht="19.5" customHeight="1" x14ac:dyDescent="0.25">
      <c r="A451" s="1553"/>
      <c r="B451" s="2336"/>
      <c r="C451" s="2337"/>
      <c r="D451" s="2337"/>
      <c r="E451" s="2337"/>
      <c r="F451" s="2338"/>
      <c r="H451" s="370">
        <v>743</v>
      </c>
      <c r="I451" s="349" t="s">
        <v>129</v>
      </c>
      <c r="J451" s="350"/>
      <c r="K451" s="350"/>
      <c r="L451" s="351"/>
      <c r="M451" s="437"/>
      <c r="N451" s="432">
        <f>SUM('SITE 1:SITE 15'!O451)</f>
        <v>0</v>
      </c>
      <c r="O451" s="7"/>
    </row>
    <row r="452" spans="1:15" ht="19.5" customHeight="1" x14ac:dyDescent="0.25">
      <c r="A452" s="1553"/>
      <c r="B452" s="2336"/>
      <c r="C452" s="2337"/>
      <c r="D452" s="2337"/>
      <c r="E452" s="2337"/>
      <c r="F452" s="2338"/>
      <c r="H452" s="416">
        <v>7441</v>
      </c>
      <c r="I452" s="349" t="s">
        <v>130</v>
      </c>
      <c r="J452" s="350"/>
      <c r="K452" s="350"/>
      <c r="L452" s="351"/>
      <c r="M452" s="437"/>
      <c r="N452" s="2368">
        <f>SUM('SITE 1:SITE 15'!O452)</f>
        <v>0</v>
      </c>
      <c r="O452" s="2426">
        <f>O433-(O447+O449+O450+O451+O454+O455+O456+O457+O458+O464+O466+O468+O470+O472+O474)</f>
        <v>0</v>
      </c>
    </row>
    <row r="453" spans="1:15" ht="19.5" customHeight="1" x14ac:dyDescent="0.25">
      <c r="A453" s="1553"/>
      <c r="B453" s="614" t="s">
        <v>512</v>
      </c>
      <c r="C453" s="615"/>
      <c r="D453" s="615"/>
      <c r="E453" s="615"/>
      <c r="F453" s="616"/>
      <c r="H453" s="416">
        <v>7442</v>
      </c>
      <c r="I453" s="349" t="s">
        <v>131</v>
      </c>
      <c r="J453" s="350"/>
      <c r="K453" s="350"/>
      <c r="L453" s="351"/>
      <c r="M453" s="437"/>
      <c r="N453" s="2369">
        <f>SUM('SITE 1:SITE 15'!O453)</f>
        <v>0</v>
      </c>
      <c r="O453" s="2427"/>
    </row>
    <row r="454" spans="1:15" ht="19.5" customHeight="1" x14ac:dyDescent="0.25">
      <c r="A454" s="1553"/>
      <c r="B454" s="614"/>
      <c r="C454" s="615"/>
      <c r="D454" s="615"/>
      <c r="E454" s="615"/>
      <c r="F454" s="616"/>
      <c r="H454" s="416">
        <v>7443</v>
      </c>
      <c r="I454" s="349" t="s">
        <v>132</v>
      </c>
      <c r="J454" s="350"/>
      <c r="K454" s="350"/>
      <c r="L454" s="351"/>
      <c r="M454" s="437"/>
      <c r="N454" s="432">
        <f>SUM('SITE 1:SITE 15'!O454)</f>
        <v>0</v>
      </c>
      <c r="O454" s="10"/>
    </row>
    <row r="455" spans="1:15" ht="19.5" customHeight="1" x14ac:dyDescent="0.25">
      <c r="A455" s="1553"/>
      <c r="B455" s="2380" t="s">
        <v>560</v>
      </c>
      <c r="C455" s="2381"/>
      <c r="D455" s="2381"/>
      <c r="E455" s="2381"/>
      <c r="F455" s="2382"/>
      <c r="H455" s="416">
        <v>7451</v>
      </c>
      <c r="I455" s="349" t="s">
        <v>133</v>
      </c>
      <c r="J455" s="350"/>
      <c r="K455" s="350"/>
      <c r="L455" s="351"/>
      <c r="M455" s="437"/>
      <c r="N455" s="432">
        <f>SUM('SITE 1:SITE 15'!O455)</f>
        <v>0</v>
      </c>
      <c r="O455" s="10"/>
    </row>
    <row r="456" spans="1:15" ht="19.5" customHeight="1" x14ac:dyDescent="0.25">
      <c r="A456" s="1553"/>
      <c r="B456" s="2380"/>
      <c r="C456" s="2381"/>
      <c r="D456" s="2381"/>
      <c r="E456" s="2381"/>
      <c r="F456" s="2382"/>
      <c r="H456" s="416">
        <v>746</v>
      </c>
      <c r="I456" s="349" t="s">
        <v>134</v>
      </c>
      <c r="J456" s="350"/>
      <c r="K456" s="350"/>
      <c r="L456" s="351"/>
      <c r="M456" s="437"/>
      <c r="N456" s="432">
        <f>SUM('SITE 1:SITE 15'!O456)</f>
        <v>0</v>
      </c>
      <c r="O456" s="10"/>
    </row>
    <row r="457" spans="1:15" ht="19.5" customHeight="1" x14ac:dyDescent="0.25">
      <c r="A457" s="1553"/>
      <c r="B457" s="2380" t="s">
        <v>561</v>
      </c>
      <c r="C457" s="2381"/>
      <c r="D457" s="2381"/>
      <c r="E457" s="2381"/>
      <c r="F457" s="2382"/>
      <c r="H457" s="416">
        <v>747</v>
      </c>
      <c r="I457" s="349" t="s">
        <v>135</v>
      </c>
      <c r="J457" s="350"/>
      <c r="K457" s="350"/>
      <c r="L457" s="351"/>
      <c r="M457" s="437"/>
      <c r="N457" s="432">
        <f>SUM('SITE 1:SITE 15'!O457)</f>
        <v>0</v>
      </c>
      <c r="O457" s="10"/>
    </row>
    <row r="458" spans="1:15" ht="19.5" customHeight="1" x14ac:dyDescent="0.25">
      <c r="A458" s="1553"/>
      <c r="B458" s="2380"/>
      <c r="C458" s="2381"/>
      <c r="D458" s="2381"/>
      <c r="E458" s="2381"/>
      <c r="F458" s="2382"/>
      <c r="H458" s="374">
        <v>748</v>
      </c>
      <c r="I458" s="349" t="s">
        <v>168</v>
      </c>
      <c r="J458" s="357"/>
      <c r="K458" s="357"/>
      <c r="L458" s="417"/>
      <c r="M458" s="523"/>
      <c r="N458" s="432">
        <f>SUM('SITE 1:SITE 15'!O458)</f>
        <v>0</v>
      </c>
      <c r="O458" s="3"/>
    </row>
    <row r="459" spans="1:15" ht="19.5" customHeight="1" x14ac:dyDescent="0.25">
      <c r="A459" s="1553"/>
      <c r="B459" s="2333" t="s">
        <v>563</v>
      </c>
      <c r="C459" s="2476"/>
      <c r="D459" s="2476"/>
      <c r="E459" s="2476"/>
      <c r="F459" s="2477"/>
      <c r="H459" s="359">
        <v>74</v>
      </c>
      <c r="I459" s="378" t="s">
        <v>136</v>
      </c>
      <c r="J459" s="361"/>
      <c r="K459" s="361"/>
      <c r="L459" s="362"/>
      <c r="M459" s="451"/>
      <c r="N459" s="452">
        <f>SUM('SITE 1:SITE 15'!O459)</f>
        <v>0</v>
      </c>
      <c r="O459" s="453">
        <f>SUM(O449:O458)</f>
        <v>0</v>
      </c>
    </row>
    <row r="460" spans="1:15" ht="19.5" customHeight="1" x14ac:dyDescent="0.25">
      <c r="A460" s="1553"/>
      <c r="B460" s="2478"/>
      <c r="C460" s="2476"/>
      <c r="D460" s="2476"/>
      <c r="E460" s="2476"/>
      <c r="F460" s="2477"/>
      <c r="H460" s="364"/>
      <c r="I460" s="352"/>
      <c r="J460" s="341"/>
      <c r="K460" s="341"/>
      <c r="L460" s="325"/>
      <c r="M460" s="325"/>
      <c r="N460" s="365"/>
      <c r="O460" s="454"/>
    </row>
    <row r="461" spans="1:15" ht="19.5" customHeight="1" x14ac:dyDescent="0.25">
      <c r="A461" s="1553"/>
      <c r="B461" s="617"/>
      <c r="C461" s="618"/>
      <c r="D461" s="618"/>
      <c r="E461" s="618"/>
      <c r="F461" s="619"/>
      <c r="H461" s="370">
        <v>751</v>
      </c>
      <c r="I461" s="381" t="s">
        <v>137</v>
      </c>
      <c r="J461" s="346"/>
      <c r="K461" s="346"/>
      <c r="L461" s="347"/>
      <c r="M461" s="431"/>
      <c r="N461" s="432">
        <f>SUM('SITE 1:SITE 15'!O461)</f>
        <v>0</v>
      </c>
      <c r="O461" s="7"/>
    </row>
    <row r="462" spans="1:15" ht="19.5" customHeight="1" x14ac:dyDescent="0.25">
      <c r="A462" s="1553"/>
      <c r="B462" s="614" t="s">
        <v>270</v>
      </c>
      <c r="C462" s="615"/>
      <c r="D462" s="615"/>
      <c r="E462" s="615"/>
      <c r="F462" s="616"/>
      <c r="H462" s="348">
        <v>752</v>
      </c>
      <c r="I462" s="349" t="s">
        <v>138</v>
      </c>
      <c r="J462" s="350"/>
      <c r="K462" s="350"/>
      <c r="L462" s="351"/>
      <c r="M462" s="437"/>
      <c r="N462" s="432">
        <f>SUM('SITE 1:SITE 15'!O462)</f>
        <v>0</v>
      </c>
      <c r="O462" s="2"/>
    </row>
    <row r="463" spans="1:15" ht="19.5" customHeight="1" x14ac:dyDescent="0.25">
      <c r="A463" s="1553"/>
      <c r="B463" s="620"/>
      <c r="C463" s="325"/>
      <c r="D463" s="325"/>
      <c r="E463" s="325"/>
      <c r="F463" s="621"/>
      <c r="H463" s="348">
        <v>757</v>
      </c>
      <c r="I463" s="356" t="s">
        <v>139</v>
      </c>
      <c r="J463" s="357"/>
      <c r="K463" s="357"/>
      <c r="L463" s="358"/>
      <c r="M463" s="450"/>
      <c r="N463" s="432">
        <f>SUM('SITE 1:SITE 15'!O463)</f>
        <v>0</v>
      </c>
      <c r="O463" s="2"/>
    </row>
    <row r="464" spans="1:15" ht="19.5" customHeight="1" x14ac:dyDescent="0.25">
      <c r="A464" s="1553"/>
      <c r="B464" s="626" t="s">
        <v>448</v>
      </c>
      <c r="C464" s="623"/>
      <c r="D464" s="623"/>
      <c r="E464" s="623"/>
      <c r="F464" s="624"/>
      <c r="H464" s="359">
        <v>75</v>
      </c>
      <c r="I464" s="378" t="s">
        <v>140</v>
      </c>
      <c r="J464" s="361"/>
      <c r="K464" s="361"/>
      <c r="L464" s="389"/>
      <c r="M464" s="485"/>
      <c r="N464" s="452">
        <f>SUM('SITE 1:SITE 15'!O464)</f>
        <v>0</v>
      </c>
      <c r="O464" s="453">
        <f>SUM(O461:O463)</f>
        <v>0</v>
      </c>
    </row>
    <row r="465" spans="1:16" ht="19.5" customHeight="1" x14ac:dyDescent="0.25">
      <c r="A465" s="1553"/>
      <c r="B465" s="622" t="s">
        <v>193</v>
      </c>
      <c r="C465" s="623"/>
      <c r="D465" s="623"/>
      <c r="E465" s="623"/>
      <c r="F465" s="624"/>
      <c r="H465" s="334"/>
      <c r="I465" s="369"/>
      <c r="J465" s="341"/>
      <c r="K465" s="341"/>
      <c r="L465" s="352"/>
      <c r="M465" s="352"/>
      <c r="N465" s="335"/>
      <c r="O465" s="471"/>
    </row>
    <row r="466" spans="1:16" ht="19.5" customHeight="1" x14ac:dyDescent="0.25">
      <c r="A466" s="1553"/>
      <c r="B466" s="622" t="s">
        <v>477</v>
      </c>
      <c r="C466" s="623"/>
      <c r="D466" s="623"/>
      <c r="E466" s="623"/>
      <c r="F466" s="624"/>
      <c r="H466" s="383">
        <v>76</v>
      </c>
      <c r="I466" s="378" t="s">
        <v>141</v>
      </c>
      <c r="J466" s="361"/>
      <c r="K466" s="361"/>
      <c r="L466" s="361"/>
      <c r="M466" s="479"/>
      <c r="N466" s="452">
        <f>SUM('SITE 1:SITE 15'!O466)</f>
        <v>0</v>
      </c>
      <c r="O466" s="7"/>
    </row>
    <row r="467" spans="1:16" ht="19.5" customHeight="1" x14ac:dyDescent="0.25">
      <c r="A467" s="1553"/>
      <c r="B467" s="622" t="s">
        <v>478</v>
      </c>
      <c r="C467" s="325"/>
      <c r="D467" s="325"/>
      <c r="E467" s="325"/>
      <c r="F467" s="621"/>
      <c r="H467" s="334"/>
      <c r="I467" s="369"/>
      <c r="J467" s="341"/>
      <c r="K467" s="341"/>
      <c r="L467" s="352"/>
      <c r="M467" s="352"/>
      <c r="N467" s="335"/>
      <c r="O467" s="471"/>
    </row>
    <row r="468" spans="1:16" ht="19.5" customHeight="1" x14ac:dyDescent="0.25">
      <c r="A468" s="1553"/>
      <c r="B468" s="622" t="s">
        <v>216</v>
      </c>
      <c r="C468" s="615"/>
      <c r="D468" s="615"/>
      <c r="E468" s="615"/>
      <c r="F468" s="616"/>
      <c r="H468" s="383">
        <v>77</v>
      </c>
      <c r="I468" s="378" t="s">
        <v>383</v>
      </c>
      <c r="J468" s="361"/>
      <c r="K468" s="361"/>
      <c r="L468" s="361"/>
      <c r="M468" s="479"/>
      <c r="N468" s="452">
        <f>SUM('SITE 1:SITE 15'!O468)</f>
        <v>0</v>
      </c>
      <c r="O468" s="7"/>
    </row>
    <row r="469" spans="1:16" ht="19.5" customHeight="1" x14ac:dyDescent="0.25">
      <c r="A469" s="1553"/>
      <c r="B469" s="622"/>
      <c r="C469" s="623"/>
      <c r="D469" s="623"/>
      <c r="E469" s="623"/>
      <c r="F469" s="624"/>
      <c r="H469" s="334"/>
      <c r="I469" s="369"/>
      <c r="J469" s="341"/>
      <c r="K469" s="341"/>
      <c r="L469" s="352"/>
      <c r="M469" s="352"/>
      <c r="N469" s="335"/>
      <c r="O469" s="471"/>
    </row>
    <row r="470" spans="1:16" ht="19.5" customHeight="1" x14ac:dyDescent="0.25">
      <c r="A470" s="1553"/>
      <c r="B470" s="622"/>
      <c r="C470" s="623"/>
      <c r="D470" s="623"/>
      <c r="E470" s="623"/>
      <c r="F470" s="624"/>
      <c r="H470" s="383">
        <v>78</v>
      </c>
      <c r="I470" s="378" t="s">
        <v>143</v>
      </c>
      <c r="J470" s="361"/>
      <c r="K470" s="361"/>
      <c r="L470" s="361"/>
      <c r="M470" s="479"/>
      <c r="N470" s="452">
        <f>SUM('SITE 1:SITE 15'!O470)</f>
        <v>0</v>
      </c>
      <c r="O470" s="7"/>
    </row>
    <row r="471" spans="1:16" ht="19.5" customHeight="1" x14ac:dyDescent="0.25">
      <c r="A471" s="1553"/>
      <c r="B471" s="622"/>
      <c r="C471" s="623"/>
      <c r="D471" s="623"/>
      <c r="E471" s="623"/>
      <c r="F471" s="624"/>
      <c r="H471" s="334"/>
      <c r="I471" s="369"/>
      <c r="J471" s="341"/>
      <c r="K471" s="341"/>
      <c r="L471" s="352"/>
      <c r="M471" s="352"/>
      <c r="N471" s="335"/>
      <c r="O471" s="471"/>
    </row>
    <row r="472" spans="1:16" ht="19.5" customHeight="1" x14ac:dyDescent="0.25">
      <c r="A472" s="1553"/>
      <c r="B472" s="625"/>
      <c r="C472" s="325"/>
      <c r="D472" s="325"/>
      <c r="E472" s="325"/>
      <c r="F472" s="621"/>
      <c r="H472" s="383">
        <v>79</v>
      </c>
      <c r="I472" s="378" t="s">
        <v>384</v>
      </c>
      <c r="J472" s="361"/>
      <c r="K472" s="361"/>
      <c r="L472" s="361"/>
      <c r="M472" s="479"/>
      <c r="N472" s="452">
        <f>SUM('SITE 1:SITE 15'!O472)</f>
        <v>0</v>
      </c>
      <c r="O472" s="7"/>
    </row>
    <row r="473" spans="1:16" ht="19.5" customHeight="1" x14ac:dyDescent="0.25">
      <c r="A473" s="1553"/>
      <c r="B473" s="761"/>
      <c r="C473" s="325"/>
      <c r="D473" s="325"/>
      <c r="E473" s="325"/>
      <c r="F473" s="621"/>
      <c r="H473" s="364"/>
      <c r="I473" s="352"/>
      <c r="J473" s="341"/>
      <c r="K473" s="341"/>
      <c r="L473" s="352"/>
      <c r="M473" s="352"/>
      <c r="N473" s="365"/>
      <c r="O473" s="454"/>
    </row>
    <row r="474" spans="1:16" ht="15" customHeight="1" x14ac:dyDescent="0.25">
      <c r="A474" s="1553"/>
      <c r="B474" s="761"/>
      <c r="C474" s="623"/>
      <c r="D474" s="623"/>
      <c r="E474" s="623"/>
      <c r="F474" s="624"/>
      <c r="H474" s="390">
        <v>87</v>
      </c>
      <c r="I474" s="378" t="s">
        <v>145</v>
      </c>
      <c r="J474" s="361"/>
      <c r="K474" s="361"/>
      <c r="L474" s="361"/>
      <c r="M474" s="479"/>
      <c r="N474" s="363">
        <f>SUM('SITE 1:SITE 15'!O474)</f>
        <v>0</v>
      </c>
      <c r="O474" s="11"/>
    </row>
    <row r="475" spans="1:16" ht="17.25" customHeight="1" thickBot="1" x14ac:dyDescent="0.3">
      <c r="A475" s="1553"/>
      <c r="B475" s="761"/>
      <c r="C475" s="325"/>
      <c r="D475" s="325"/>
      <c r="E475" s="325"/>
      <c r="F475" s="621"/>
      <c r="H475" s="391"/>
      <c r="I475" s="45"/>
      <c r="J475" s="341"/>
      <c r="K475" s="341"/>
      <c r="L475" s="352"/>
      <c r="M475" s="352"/>
      <c r="N475" s="45"/>
      <c r="O475" s="412"/>
    </row>
    <row r="476" spans="1:16" ht="16.5" customHeight="1" thickBot="1" x14ac:dyDescent="0.3">
      <c r="A476" s="1553"/>
      <c r="B476" s="628"/>
      <c r="C476" s="629"/>
      <c r="D476" s="629"/>
      <c r="E476" s="629"/>
      <c r="F476" s="630"/>
      <c r="H476" s="392" t="s">
        <v>146</v>
      </c>
      <c r="I476" s="393"/>
      <c r="J476" s="418"/>
      <c r="K476" s="418"/>
      <c r="L476" s="393"/>
      <c r="M476" s="393"/>
      <c r="N476" s="492">
        <f>SUM('SITE 1:SITE 15'!O476)</f>
        <v>0</v>
      </c>
      <c r="O476" s="419">
        <f>O472+O470+O468+O466+O464+O459+O447+O474</f>
        <v>0</v>
      </c>
    </row>
    <row r="477" spans="1:16" ht="15" customHeight="1" x14ac:dyDescent="0.25">
      <c r="A477" s="1553"/>
      <c r="H477" s="364" t="s">
        <v>147</v>
      </c>
      <c r="I477" s="365"/>
      <c r="J477" s="336"/>
      <c r="K477" s="336"/>
      <c r="L477" s="411"/>
      <c r="M477" s="411"/>
      <c r="N477" s="496">
        <f>SUM('SITE 1:SITE 15'!O477)</f>
        <v>0</v>
      </c>
      <c r="O477" s="420">
        <f>IF(O476&lt;O433,O433-O476,0)</f>
        <v>0</v>
      </c>
    </row>
    <row r="478" spans="1:16" ht="15.75" customHeight="1" thickBot="1" x14ac:dyDescent="0.3">
      <c r="A478" s="1553"/>
      <c r="H478" s="398" t="s">
        <v>118</v>
      </c>
      <c r="I478" s="399"/>
      <c r="J478" s="421"/>
      <c r="K478" s="421"/>
      <c r="L478" s="401"/>
      <c r="M478" s="401"/>
      <c r="N478" s="499">
        <f>SUM('SITE 1:SITE 15'!O478)</f>
        <v>0</v>
      </c>
      <c r="O478" s="422">
        <f>O477+O476</f>
        <v>0</v>
      </c>
    </row>
    <row r="479" spans="1:16" ht="14.4" thickBot="1" x14ac:dyDescent="0.3">
      <c r="A479" s="1553"/>
      <c r="H479" s="352"/>
      <c r="I479" s="352"/>
      <c r="J479" s="341"/>
      <c r="K479" s="341"/>
      <c r="L479" s="325"/>
      <c r="M479" s="325"/>
      <c r="N479" s="43"/>
      <c r="O479" s="43"/>
    </row>
    <row r="480" spans="1:16" s="324" customFormat="1" ht="33.75" customHeight="1" thickBot="1" x14ac:dyDescent="0.3">
      <c r="A480" s="1554"/>
      <c r="B480" s="2358" t="str">
        <f>B4</f>
        <v>ASSOCIATION</v>
      </c>
      <c r="C480" s="2359"/>
      <c r="D480" s="2359"/>
      <c r="E480" s="2359"/>
      <c r="F480" s="2359"/>
      <c r="G480" s="2359"/>
      <c r="H480" s="2359"/>
      <c r="I480" s="2359"/>
      <c r="J480" s="2359"/>
      <c r="K480" s="2359"/>
      <c r="L480" s="2359"/>
      <c r="M480" s="2359"/>
      <c r="N480" s="2359"/>
      <c r="O480" s="2360"/>
      <c r="P480" s="326"/>
    </row>
    <row r="481" spans="1:22" ht="13.8" thickBot="1" x14ac:dyDescent="0.3">
      <c r="A481" s="1553"/>
    </row>
    <row r="482" spans="1:22" ht="30.75" customHeight="1" thickBot="1" x14ac:dyDescent="0.3">
      <c r="A482" s="1564"/>
      <c r="B482" s="2325" t="s">
        <v>148</v>
      </c>
      <c r="C482" s="2326"/>
      <c r="D482" s="2326"/>
      <c r="E482" s="2326"/>
      <c r="F482" s="2326"/>
      <c r="G482" s="2326"/>
      <c r="H482" s="2325" t="str">
        <f>H6</f>
        <v>SITE 4</v>
      </c>
      <c r="I482" s="2326"/>
      <c r="J482" s="2326"/>
      <c r="K482" s="2326"/>
      <c r="L482" s="2326"/>
      <c r="M482" s="2326"/>
      <c r="N482" s="2326"/>
      <c r="O482" s="2327"/>
    </row>
    <row r="483" spans="1:22" x14ac:dyDescent="0.25">
      <c r="A483" s="1553"/>
    </row>
    <row r="484" spans="1:22" ht="15.6" thickBot="1" x14ac:dyDescent="0.3">
      <c r="A484" s="1553"/>
      <c r="B484" s="543"/>
      <c r="C484" s="543"/>
      <c r="D484" s="543"/>
      <c r="E484" s="544"/>
    </row>
    <row r="485" spans="1:22" ht="35.1" customHeight="1" thickBot="1" x14ac:dyDescent="0.3">
      <c r="A485" s="1553"/>
      <c r="B485" s="2404" t="s">
        <v>1</v>
      </c>
      <c r="C485" s="2405"/>
      <c r="D485" s="2405"/>
      <c r="E485" s="2406"/>
      <c r="F485" s="2361" t="s">
        <v>501</v>
      </c>
      <c r="G485" s="2362"/>
      <c r="H485" s="2372" t="s">
        <v>184</v>
      </c>
      <c r="I485" s="2373"/>
      <c r="J485" s="2373"/>
      <c r="K485" s="2374" t="s">
        <v>176</v>
      </c>
      <c r="L485" s="2375"/>
      <c r="M485" s="2375"/>
      <c r="N485" s="2375"/>
      <c r="O485" s="2376"/>
      <c r="P485" s="352"/>
      <c r="Q485" s="352"/>
      <c r="R485" s="325"/>
      <c r="S485" s="325"/>
      <c r="T485" s="325"/>
      <c r="U485" s="352"/>
      <c r="V485" s="352"/>
    </row>
    <row r="486" spans="1:22" ht="55.5" customHeight="1" x14ac:dyDescent="0.25">
      <c r="A486" s="1553"/>
      <c r="B486" s="545"/>
      <c r="C486" s="546" t="s">
        <v>220</v>
      </c>
      <c r="D486" s="546" t="s">
        <v>215</v>
      </c>
      <c r="E486" s="547" t="s">
        <v>212</v>
      </c>
      <c r="F486" s="548" t="s">
        <v>2</v>
      </c>
      <c r="G486" s="549" t="s">
        <v>503</v>
      </c>
      <c r="H486" s="550" t="s">
        <v>2</v>
      </c>
      <c r="I486" s="551" t="s">
        <v>4</v>
      </c>
      <c r="J486" s="552" t="s">
        <v>5</v>
      </c>
      <c r="K486" s="553" t="s">
        <v>2</v>
      </c>
      <c r="L486" s="554" t="s">
        <v>229</v>
      </c>
      <c r="M486" s="555" t="s">
        <v>6</v>
      </c>
      <c r="N486" s="555" t="s">
        <v>4</v>
      </c>
      <c r="O486" s="556" t="s">
        <v>7</v>
      </c>
      <c r="P486" s="369"/>
      <c r="U486" s="45"/>
      <c r="V486" s="45"/>
    </row>
    <row r="487" spans="1:22" ht="15" customHeight="1" x14ac:dyDescent="0.25">
      <c r="A487" s="1553"/>
      <c r="B487" s="557" t="s">
        <v>278</v>
      </c>
      <c r="C487" s="311"/>
      <c r="D487" s="311"/>
      <c r="E487" s="558">
        <f t="shared" ref="E487:E497" si="6">C487*D487</f>
        <v>0</v>
      </c>
      <c r="F487" s="312"/>
      <c r="G487" s="559">
        <f>IF($C504="J",($W$4+$X$4)*$W$8*$C487*$D487*F487+IF(HANDICAP!$A$3="OUI",($W$9)*$W$8*$C487*$D487*F487,0),IF($C504="DJ",($W$4+$X$4)*6*$C487*$D487*F487+($W$9)*6*$C487*$D487*F487,0))</f>
        <v>0</v>
      </c>
      <c r="H487" s="312"/>
      <c r="I487" s="313"/>
      <c r="J487" s="560">
        <f>IF($C504="J",((W10+W12)*$C487*$D487*H487)+(W13*I487*$D487),IF($C504="DJ",W10*$C487*$D487*H487,0))</f>
        <v>0</v>
      </c>
      <c r="K487" s="312"/>
      <c r="L487" s="314"/>
      <c r="M487" s="561"/>
      <c r="N487" s="315"/>
      <c r="O487" s="562">
        <f>IF(C504="J",((L488)*C487*D487*K487)+(M488*N487*D487),IF(C504="DJ",L487*C487*D487*K487,0))</f>
        <v>0</v>
      </c>
      <c r="P487" s="42"/>
      <c r="U487" s="43"/>
      <c r="V487" s="43"/>
    </row>
    <row r="488" spans="1:22" ht="15" customHeight="1" x14ac:dyDescent="0.25">
      <c r="A488" s="1553"/>
      <c r="B488" s="563" t="s">
        <v>167</v>
      </c>
      <c r="C488" s="311"/>
      <c r="D488" s="311"/>
      <c r="E488" s="558">
        <f t="shared" si="6"/>
        <v>0</v>
      </c>
      <c r="F488" s="312"/>
      <c r="G488" s="559">
        <f>($W$5+$X$4)*$W$7*E488*F488+IF(HANDICAP!$A$3="OUI",($W$9)*$W$7*E488*F488,0)</f>
        <v>0</v>
      </c>
      <c r="H488" s="312"/>
      <c r="I488" s="313"/>
      <c r="J488" s="560">
        <f>((W10+W12)*$C488*$D488*H488)+(W13*I488*$D488)</f>
        <v>0</v>
      </c>
      <c r="K488" s="312"/>
      <c r="L488" s="2379"/>
      <c r="M488" s="2378"/>
      <c r="N488" s="315"/>
      <c r="O488" s="562">
        <f>(C488*K488*$L$488*D488)+(N488*D488*$M$488)</f>
        <v>0</v>
      </c>
      <c r="P488" s="45"/>
      <c r="U488" s="43"/>
      <c r="V488" s="43"/>
    </row>
    <row r="489" spans="1:22" ht="15" customHeight="1" x14ac:dyDescent="0.25">
      <c r="A489" s="1553"/>
      <c r="B489" s="563" t="s">
        <v>8</v>
      </c>
      <c r="C489" s="311"/>
      <c r="D489" s="311"/>
      <c r="E489" s="558">
        <f t="shared" si="6"/>
        <v>0</v>
      </c>
      <c r="F489" s="312"/>
      <c r="G489" s="559">
        <f>($W$5+$X$4)*$W$7*E489*F489+IF(HANDICAP!$A$3="OUI",($W$9)*$W$7*E489*F489,0)</f>
        <v>0</v>
      </c>
      <c r="H489" s="312"/>
      <c r="I489" s="313"/>
      <c r="J489" s="560">
        <f>((W10+W12)*$C489*$D489*H489)+(W13*I489*$D489)</f>
        <v>0</v>
      </c>
      <c r="K489" s="312"/>
      <c r="L489" s="2379"/>
      <c r="M489" s="2378"/>
      <c r="N489" s="315"/>
      <c r="O489" s="562">
        <f t="shared" ref="O489:O494" si="7">(C489*K489*$L$488*D489)+(N489*D489*$M$488)</f>
        <v>0</v>
      </c>
      <c r="P489" s="42"/>
      <c r="U489" s="43"/>
      <c r="V489" s="43"/>
    </row>
    <row r="490" spans="1:22" ht="15" customHeight="1" x14ac:dyDescent="0.25">
      <c r="A490" s="1553"/>
      <c r="B490" s="563" t="s">
        <v>9</v>
      </c>
      <c r="C490" s="311"/>
      <c r="D490" s="311"/>
      <c r="E490" s="558">
        <f t="shared" si="6"/>
        <v>0</v>
      </c>
      <c r="F490" s="312"/>
      <c r="G490" s="559">
        <f>($W$5+$X$4)*$W$7*E490*F490+IF(HANDICAP!$A$3="OUI",($W$9)*$W$7*E490*F490,0)</f>
        <v>0</v>
      </c>
      <c r="H490" s="312"/>
      <c r="I490" s="313"/>
      <c r="J490" s="560">
        <f>((W10+W12)*$C490*$D490*H490)+(W13*I490*$D490)</f>
        <v>0</v>
      </c>
      <c r="K490" s="312"/>
      <c r="L490" s="2379"/>
      <c r="M490" s="2378"/>
      <c r="N490" s="315"/>
      <c r="O490" s="562">
        <f t="shared" si="7"/>
        <v>0</v>
      </c>
      <c r="P490" s="42"/>
      <c r="U490" s="43"/>
      <c r="V490" s="43"/>
    </row>
    <row r="491" spans="1:22" ht="15" customHeight="1" x14ac:dyDescent="0.25">
      <c r="A491" s="1553"/>
      <c r="B491" s="564" t="s">
        <v>10</v>
      </c>
      <c r="C491" s="316"/>
      <c r="D491" s="311"/>
      <c r="E491" s="558">
        <f t="shared" si="6"/>
        <v>0</v>
      </c>
      <c r="F491" s="312"/>
      <c r="G491" s="559">
        <f>($W$5+$X$4)*$W$7*E491*F491+IF(HANDICAP!$A$3="OUI",($W$9)*$W$7*E491*F491,0)</f>
        <v>0</v>
      </c>
      <c r="H491" s="312"/>
      <c r="I491" s="313"/>
      <c r="J491" s="560">
        <f>((W10+W12)*$C491*$D491*H491)+(W13*I491*$D491)</f>
        <v>0</v>
      </c>
      <c r="K491" s="312"/>
      <c r="L491" s="2379"/>
      <c r="M491" s="2378"/>
      <c r="N491" s="315"/>
      <c r="O491" s="562">
        <f t="shared" si="7"/>
        <v>0</v>
      </c>
      <c r="P491" s="42"/>
      <c r="U491" s="43"/>
      <c r="V491" s="43"/>
    </row>
    <row r="492" spans="1:22" ht="15" customHeight="1" x14ac:dyDescent="0.25">
      <c r="A492" s="1553"/>
      <c r="B492" s="564" t="s">
        <v>11</v>
      </c>
      <c r="C492" s="316"/>
      <c r="D492" s="311"/>
      <c r="E492" s="558">
        <f t="shared" si="6"/>
        <v>0</v>
      </c>
      <c r="F492" s="312"/>
      <c r="G492" s="559">
        <f>($W$5+$X$4)*$W$7*E492*F492+IF(HANDICAP!$A$3="OUI",($W$9)*$W$7*E492*F492,0)</f>
        <v>0</v>
      </c>
      <c r="H492" s="312"/>
      <c r="I492" s="313"/>
      <c r="J492" s="560">
        <f>((W10+W12)*$C492*$D492*H492)+(W13*I492*$D492)</f>
        <v>0</v>
      </c>
      <c r="K492" s="312"/>
      <c r="L492" s="2379"/>
      <c r="M492" s="2378"/>
      <c r="N492" s="315"/>
      <c r="O492" s="562">
        <f t="shared" si="7"/>
        <v>0</v>
      </c>
      <c r="P492" s="42"/>
      <c r="U492" s="43"/>
      <c r="V492" s="43"/>
    </row>
    <row r="493" spans="1:22" ht="15" customHeight="1" x14ac:dyDescent="0.25">
      <c r="A493" s="1553"/>
      <c r="B493" s="564" t="s">
        <v>12</v>
      </c>
      <c r="C493" s="316"/>
      <c r="D493" s="311"/>
      <c r="E493" s="558">
        <f t="shared" si="6"/>
        <v>0</v>
      </c>
      <c r="F493" s="312"/>
      <c r="G493" s="559">
        <f>($W$5+$X$4)*$W$7*E493*F493+IF(HANDICAP!$A$3="OUI",($W$9)*$W$7*E493*F493,0)</f>
        <v>0</v>
      </c>
      <c r="H493" s="312"/>
      <c r="I493" s="313"/>
      <c r="J493" s="560">
        <f>((W10+W12)*$C493*$D493*H493)+(W13*I493*$D493)</f>
        <v>0</v>
      </c>
      <c r="K493" s="312"/>
      <c r="L493" s="2379"/>
      <c r="M493" s="2378"/>
      <c r="N493" s="315"/>
      <c r="O493" s="562">
        <f t="shared" si="7"/>
        <v>0</v>
      </c>
      <c r="P493" s="42"/>
      <c r="U493" s="43"/>
      <c r="V493" s="43"/>
    </row>
    <row r="494" spans="1:22" ht="15" customHeight="1" x14ac:dyDescent="0.25">
      <c r="A494" s="1553"/>
      <c r="B494" s="564" t="s">
        <v>13</v>
      </c>
      <c r="C494" s="316"/>
      <c r="D494" s="311"/>
      <c r="E494" s="558">
        <f t="shared" si="6"/>
        <v>0</v>
      </c>
      <c r="F494" s="312"/>
      <c r="G494" s="559">
        <f>($W$5+$X$4)*$W$7*E494*F494+IF(HANDICAP!$A$3="OUI",($W$9)*$W$7*E494*F494,0)</f>
        <v>0</v>
      </c>
      <c r="H494" s="312"/>
      <c r="I494" s="313"/>
      <c r="J494" s="560">
        <f>((W10+W12)*$C494*$D494*H494)+(W13*I494*$D494)</f>
        <v>0</v>
      </c>
      <c r="K494" s="312"/>
      <c r="L494" s="2379"/>
      <c r="M494" s="2378"/>
      <c r="N494" s="315"/>
      <c r="O494" s="562">
        <f t="shared" si="7"/>
        <v>0</v>
      </c>
      <c r="P494" s="42"/>
      <c r="U494" s="43"/>
      <c r="V494" s="43"/>
    </row>
    <row r="495" spans="1:22" ht="15" customHeight="1" x14ac:dyDescent="0.25">
      <c r="A495" s="1553"/>
      <c r="B495" s="557" t="s">
        <v>271</v>
      </c>
      <c r="C495" s="311"/>
      <c r="D495" s="311"/>
      <c r="E495" s="558">
        <f t="shared" si="6"/>
        <v>0</v>
      </c>
      <c r="F495" s="312"/>
      <c r="G495" s="559">
        <f>IF($C504="J",($W$4+$X$4)*$W$8*$C495*$D495*F495+IF(HANDICAP!$A$3="OUI",($W$9)*$W$8*$C495*$D495*F495,0),IF($C504="DJ",($W$4+$X$4)*6*$C495*$D495*F495+($W$9)*6*$C495*$D495*F495,0))</f>
        <v>0</v>
      </c>
      <c r="H495" s="312"/>
      <c r="I495" s="313"/>
      <c r="J495" s="560">
        <f>IF($C504="J",((W10+W12)*$C495*$D495*H495)+(W13*I495*$D495),IF($C504="DJ",W10*$C495*$D495*H495,0))</f>
        <v>0</v>
      </c>
      <c r="K495" s="312"/>
      <c r="L495" s="317"/>
      <c r="M495" s="565"/>
      <c r="N495" s="315"/>
      <c r="O495" s="562">
        <f>IF(C504="J",((L496)*C495*D495*K495)+(M496*N495*D495),IF(C504="DJ",L495*C495*D495*K495,0))</f>
        <v>0</v>
      </c>
      <c r="P495" s="42"/>
      <c r="U495" s="43"/>
      <c r="V495" s="43"/>
    </row>
    <row r="496" spans="1:22" ht="15" customHeight="1" x14ac:dyDescent="0.25">
      <c r="A496" s="1553"/>
      <c r="B496" s="566" t="s">
        <v>171</v>
      </c>
      <c r="C496" s="311"/>
      <c r="D496" s="311"/>
      <c r="E496" s="558">
        <f t="shared" si="6"/>
        <v>0</v>
      </c>
      <c r="F496" s="312"/>
      <c r="G496" s="559">
        <f>($W$5+$X$4)*$W$7*E496*F496+IF(HANDICAP!$A$3="OUI",($W$9)*$W$7*E496*F496,0)</f>
        <v>0</v>
      </c>
      <c r="H496" s="312"/>
      <c r="I496" s="313"/>
      <c r="J496" s="560">
        <f>((W10+W12)*$C496*$D496*H496)+(W13*I496*$D496)</f>
        <v>0</v>
      </c>
      <c r="K496" s="312"/>
      <c r="L496" s="2422"/>
      <c r="M496" s="2377"/>
      <c r="N496" s="315"/>
      <c r="O496" s="562">
        <f>(C496*K496*$L$496*D496)+(N496*D496*$M$496)</f>
        <v>0</v>
      </c>
      <c r="P496" s="42"/>
      <c r="U496" s="43"/>
      <c r="V496" s="43"/>
    </row>
    <row r="497" spans="1:22" ht="18" customHeight="1" thickBot="1" x14ac:dyDescent="0.3">
      <c r="A497" s="1553"/>
      <c r="B497" s="566" t="s">
        <v>172</v>
      </c>
      <c r="C497" s="311"/>
      <c r="D497" s="311"/>
      <c r="E497" s="567">
        <f t="shared" si="6"/>
        <v>0</v>
      </c>
      <c r="F497" s="312"/>
      <c r="G497" s="559">
        <f>($W$5+$X$4)*$W$7*E497*F497+IF(HANDICAP!$A$3="OUI",($W$9)*$W$7*E497*F497,0)</f>
        <v>0</v>
      </c>
      <c r="H497" s="312"/>
      <c r="I497" s="313"/>
      <c r="J497" s="560">
        <f>((W10+W12)*$C497*$D497*H497)+(W13*I497*$D497)</f>
        <v>0</v>
      </c>
      <c r="K497" s="312"/>
      <c r="L497" s="2423"/>
      <c r="M497" s="2377"/>
      <c r="N497" s="315"/>
      <c r="O497" s="562">
        <f>(C497*K497*$L$496*D497)+(N497*D497*$M$496)</f>
        <v>0</v>
      </c>
      <c r="P497" s="42"/>
      <c r="U497" s="43"/>
      <c r="V497" s="43"/>
    </row>
    <row r="498" spans="1:22" s="324" customFormat="1" ht="35.1" customHeight="1" x14ac:dyDescent="0.25">
      <c r="A498" s="1554"/>
      <c r="B498" s="568" t="s">
        <v>214</v>
      </c>
      <c r="C498" s="318"/>
      <c r="D498" s="569">
        <f>D495+D487</f>
        <v>0</v>
      </c>
      <c r="E498" s="570">
        <f>E495+E487</f>
        <v>0</v>
      </c>
      <c r="F498" s="319" t="e">
        <f>(E487*F487+E495*F495)/E498</f>
        <v>#DIV/0!</v>
      </c>
      <c r="G498" s="571">
        <f>G487+G495</f>
        <v>0</v>
      </c>
      <c r="H498" s="572" t="e">
        <f>($E$356*H487+$E$364*H495)/$E$367</f>
        <v>#DIV/0!</v>
      </c>
      <c r="I498" s="573"/>
      <c r="J498" s="574">
        <f>J487+J495</f>
        <v>0</v>
      </c>
      <c r="K498" s="575" t="e">
        <f>($E$356*K487+$E$364*K495)/$E$367</f>
        <v>#DIV/0!</v>
      </c>
      <c r="L498" s="576"/>
      <c r="M498" s="577"/>
      <c r="N498" s="578"/>
      <c r="O498" s="579">
        <f>O487+O495</f>
        <v>0</v>
      </c>
      <c r="P498" s="580"/>
      <c r="U498" s="581"/>
      <c r="V498" s="581"/>
    </row>
    <row r="499" spans="1:22" s="324" customFormat="1" ht="35.1" customHeight="1" thickBot="1" x14ac:dyDescent="0.3">
      <c r="A499" s="1554"/>
      <c r="B499" s="582" t="s">
        <v>213</v>
      </c>
      <c r="C499" s="583"/>
      <c r="D499" s="584">
        <f>SUM(D488:D494)+SUM(D496:D497)</f>
        <v>0</v>
      </c>
      <c r="E499" s="585">
        <f>SUM(E488:E494)+SUM(E496:E497)</f>
        <v>0</v>
      </c>
      <c r="F499" s="320" t="e">
        <f>(E488*F488+E489*F489+E490*F490+E491*F491+E492*F492+E493*F493+E494*F494+E496*F496+E497*F497)/E499</f>
        <v>#DIV/0!</v>
      </c>
      <c r="G499" s="586">
        <f>SUM(G496:G497)+SUM(G488:G494)</f>
        <v>0</v>
      </c>
      <c r="H499" s="587" t="e">
        <f>($E$357*H488+$E$358*H489+$E$359*H490+$E$360*H491+$E$361*H492+$E$362*H493+$E$363*H494+$E$365*H496+$E$366*H497)/$E$368</f>
        <v>#DIV/0!</v>
      </c>
      <c r="I499" s="588"/>
      <c r="J499" s="589">
        <f>SUM(J496:J497)+SUM(J488:J494)</f>
        <v>0</v>
      </c>
      <c r="K499" s="590" t="e">
        <f>($E$357*K488+$E$358*K489+$E$359*K490+$E$360*K491+$E$361*K492+$E$362*K493+$E$363*K494+$E$365*K496+$E$366*K497)/$E$368</f>
        <v>#DIV/0!</v>
      </c>
      <c r="L499" s="591"/>
      <c r="M499" s="591"/>
      <c r="N499" s="592"/>
      <c r="O499" s="593">
        <f>SUM(O496:O497)+SUM(O488:O494)</f>
        <v>0</v>
      </c>
      <c r="P499" s="580"/>
      <c r="U499" s="581"/>
      <c r="V499" s="581"/>
    </row>
    <row r="500" spans="1:22" s="324" customFormat="1" ht="33" customHeight="1" x14ac:dyDescent="0.25">
      <c r="A500" s="1554"/>
      <c r="B500" s="322"/>
      <c r="C500" s="594"/>
      <c r="D500" s="595"/>
      <c r="E500" s="595"/>
      <c r="F500" s="287"/>
      <c r="G500" s="596"/>
      <c r="H500" s="597"/>
      <c r="I500" s="594"/>
      <c r="J500" s="596"/>
      <c r="K500" s="597"/>
      <c r="L500" s="288"/>
      <c r="M500" s="288"/>
      <c r="N500" s="594"/>
      <c r="O500" s="596"/>
      <c r="P500" s="580"/>
      <c r="U500" s="581"/>
      <c r="V500" s="581"/>
    </row>
    <row r="501" spans="1:22" s="324" customFormat="1" ht="33" customHeight="1" x14ac:dyDescent="0.25">
      <c r="A501" s="1554"/>
      <c r="B501" s="2485" t="s">
        <v>1001</v>
      </c>
      <c r="C501" s="2048" t="s">
        <v>999</v>
      </c>
      <c r="D501" s="941" t="s">
        <v>548</v>
      </c>
      <c r="E501" s="941" t="s">
        <v>313</v>
      </c>
      <c r="F501" s="287"/>
      <c r="G501" s="596"/>
      <c r="H501" s="597"/>
      <c r="I501" s="594"/>
      <c r="J501" s="596"/>
      <c r="K501" s="597"/>
      <c r="L501" s="288"/>
      <c r="M501" s="288"/>
      <c r="N501" s="594"/>
      <c r="O501" s="596"/>
      <c r="P501" s="580"/>
      <c r="U501" s="581"/>
      <c r="V501" s="581"/>
    </row>
    <row r="502" spans="1:22" s="324" customFormat="1" ht="33" customHeight="1" x14ac:dyDescent="0.25">
      <c r="A502" s="1554"/>
      <c r="B502" s="2486"/>
      <c r="C502" s="944"/>
      <c r="D502" s="942">
        <v>0.46</v>
      </c>
      <c r="E502" s="943">
        <f>C502*D502</f>
        <v>0</v>
      </c>
      <c r="F502" s="287"/>
      <c r="G502" s="596"/>
      <c r="H502" s="597"/>
      <c r="I502" s="594"/>
      <c r="J502" s="596"/>
      <c r="K502" s="597"/>
      <c r="L502" s="288"/>
      <c r="M502" s="288"/>
      <c r="N502" s="594"/>
      <c r="O502" s="596"/>
      <c r="P502" s="580"/>
      <c r="U502" s="581"/>
      <c r="V502" s="581"/>
    </row>
    <row r="503" spans="1:22" s="324" customFormat="1" ht="33" customHeight="1" thickBot="1" x14ac:dyDescent="0.3">
      <c r="A503" s="1554"/>
      <c r="B503" s="2407" t="s">
        <v>1000</v>
      </c>
      <c r="C503" s="2407"/>
      <c r="D503" s="2407"/>
      <c r="E503" s="2407"/>
      <c r="F503" s="2050"/>
      <c r="G503" s="596"/>
      <c r="H503" s="597"/>
      <c r="I503" s="594"/>
      <c r="J503" s="596"/>
      <c r="K503" s="597"/>
      <c r="L503" s="288"/>
      <c r="M503" s="288"/>
      <c r="N503" s="594"/>
      <c r="O503" s="596"/>
      <c r="P503" s="580"/>
      <c r="U503" s="581"/>
      <c r="V503" s="581"/>
    </row>
    <row r="504" spans="1:22" ht="74.25" customHeight="1" thickBot="1" x14ac:dyDescent="0.3">
      <c r="A504" s="1553"/>
      <c r="B504" s="598" t="s">
        <v>498</v>
      </c>
      <c r="C504" s="851" t="s">
        <v>255</v>
      </c>
      <c r="D504" s="599"/>
      <c r="E504" s="599"/>
      <c r="K504" s="42"/>
      <c r="L504" s="42"/>
      <c r="M504" s="43"/>
      <c r="N504" s="43"/>
      <c r="O504" s="325"/>
      <c r="P504" s="42"/>
      <c r="U504" s="43"/>
      <c r="V504" s="43"/>
    </row>
    <row r="505" spans="1:22" ht="33" customHeight="1" thickBot="1" x14ac:dyDescent="0.3">
      <c r="A505" s="1553"/>
      <c r="B505" s="600"/>
      <c r="C505" s="601"/>
      <c r="D505" s="599"/>
      <c r="E505" s="599"/>
      <c r="K505" s="42"/>
      <c r="L505" s="42"/>
      <c r="M505" s="43"/>
      <c r="N505" s="43"/>
      <c r="O505" s="325"/>
      <c r="P505" s="42"/>
      <c r="U505" s="43"/>
      <c r="V505" s="43"/>
    </row>
    <row r="506" spans="1:22" s="426" customFormat="1" ht="25.05" customHeight="1" thickTop="1" thickBot="1" x14ac:dyDescent="0.35">
      <c r="A506" s="1553"/>
      <c r="B506" s="2389" t="s">
        <v>173</v>
      </c>
      <c r="C506" s="2390"/>
      <c r="D506" s="2390"/>
      <c r="E506" s="2391"/>
      <c r="H506" s="2392" t="s">
        <v>174</v>
      </c>
      <c r="I506" s="2393"/>
      <c r="J506" s="2393"/>
      <c r="K506" s="2393"/>
      <c r="L506" s="2393"/>
      <c r="M506" s="2393"/>
      <c r="N506" s="2393"/>
      <c r="O506" s="2394"/>
      <c r="P506" s="427"/>
      <c r="U506" s="428"/>
      <c r="V506" s="428"/>
    </row>
    <row r="507" spans="1:22" ht="15" customHeight="1" thickTop="1" x14ac:dyDescent="0.25">
      <c r="A507" s="1553"/>
      <c r="B507" s="2419" t="s">
        <v>189</v>
      </c>
      <c r="C507" s="2386" t="s">
        <v>16</v>
      </c>
      <c r="D507" s="2386" t="s">
        <v>191</v>
      </c>
      <c r="E507" s="2383" t="s">
        <v>192</v>
      </c>
      <c r="H507" s="330" t="s">
        <v>17</v>
      </c>
      <c r="I507" s="331"/>
      <c r="J507" s="332"/>
      <c r="K507" s="332"/>
      <c r="L507" s="331"/>
      <c r="M507" s="331"/>
      <c r="N507" s="331"/>
      <c r="O507" s="333"/>
      <c r="P507" s="42"/>
      <c r="U507" s="43"/>
      <c r="V507" s="43"/>
    </row>
    <row r="508" spans="1:22" ht="36.75" customHeight="1" x14ac:dyDescent="0.25">
      <c r="A508" s="1553"/>
      <c r="B508" s="2420"/>
      <c r="C508" s="2387"/>
      <c r="D508" s="2387"/>
      <c r="E508" s="2384"/>
      <c r="H508" s="334"/>
      <c r="I508" s="335"/>
      <c r="J508" s="336"/>
      <c r="K508" s="336"/>
      <c r="L508" s="335"/>
      <c r="M508" s="337"/>
      <c r="N508" s="429" t="s">
        <v>149</v>
      </c>
      <c r="O508" s="430" t="s">
        <v>19</v>
      </c>
      <c r="P508" s="42"/>
      <c r="U508" s="43"/>
      <c r="V508" s="43"/>
    </row>
    <row r="509" spans="1:22" ht="15" customHeight="1" x14ac:dyDescent="0.25">
      <c r="A509" s="1553"/>
      <c r="B509" s="2420"/>
      <c r="C509" s="2387"/>
      <c r="D509" s="2387"/>
      <c r="E509" s="2384"/>
      <c r="H509" s="339"/>
      <c r="I509" s="340"/>
      <c r="J509" s="341"/>
      <c r="K509" s="341"/>
      <c r="L509" s="42"/>
      <c r="M509" s="43"/>
      <c r="N509" s="342"/>
      <c r="O509" s="343"/>
      <c r="P509" s="42"/>
      <c r="U509" s="43"/>
      <c r="V509" s="43"/>
    </row>
    <row r="510" spans="1:22" ht="15" customHeight="1" x14ac:dyDescent="0.25">
      <c r="A510" s="1553"/>
      <c r="B510" s="2421"/>
      <c r="C510" s="2388"/>
      <c r="D510" s="2388"/>
      <c r="E510" s="2385"/>
      <c r="H510" s="344">
        <v>6061</v>
      </c>
      <c r="I510" s="345" t="s">
        <v>20</v>
      </c>
      <c r="J510" s="346"/>
      <c r="K510" s="346"/>
      <c r="L510" s="347"/>
      <c r="M510" s="431"/>
      <c r="N510" s="432">
        <f>SUM('SITE 1:SITE 15'!O510)</f>
        <v>0</v>
      </c>
      <c r="O510" s="1"/>
      <c r="P510" s="42"/>
      <c r="U510" s="43"/>
      <c r="V510" s="43"/>
    </row>
    <row r="511" spans="1:22" ht="15" customHeight="1" thickBot="1" x14ac:dyDescent="0.3">
      <c r="A511" s="1553"/>
      <c r="B511" s="433" t="s">
        <v>21</v>
      </c>
      <c r="C511" s="434"/>
      <c r="D511" s="435"/>
      <c r="E511" s="436"/>
      <c r="H511" s="348">
        <v>6063</v>
      </c>
      <c r="I511" s="349" t="s">
        <v>22</v>
      </c>
      <c r="J511" s="350"/>
      <c r="K511" s="350"/>
      <c r="L511" s="351"/>
      <c r="M511" s="437"/>
      <c r="N511" s="432">
        <f>SUM('SITE 1:SITE 15'!O511)</f>
        <v>0</v>
      </c>
      <c r="O511" s="2"/>
      <c r="P511" s="42"/>
      <c r="U511" s="43"/>
      <c r="V511" s="43"/>
    </row>
    <row r="512" spans="1:22" ht="15" customHeight="1" x14ac:dyDescent="0.25">
      <c r="A512" s="1553"/>
      <c r="B512" s="20" t="s">
        <v>23</v>
      </c>
      <c r="C512" s="21"/>
      <c r="D512" s="22"/>
      <c r="E512" s="438">
        <f>C512*D512</f>
        <v>0</v>
      </c>
      <c r="H512" s="348">
        <v>6064</v>
      </c>
      <c r="I512" s="349" t="s">
        <v>24</v>
      </c>
      <c r="J512" s="350"/>
      <c r="K512" s="350"/>
      <c r="L512" s="351"/>
      <c r="M512" s="437"/>
      <c r="N512" s="432">
        <f>SUM('SITE 1:SITE 15'!O512)</f>
        <v>0</v>
      </c>
      <c r="O512" s="2"/>
      <c r="P512" s="45"/>
      <c r="U512" s="43"/>
      <c r="V512" s="43"/>
    </row>
    <row r="513" spans="1:22" ht="15" customHeight="1" x14ac:dyDescent="0.25">
      <c r="A513" s="1553"/>
      <c r="B513" s="27" t="s">
        <v>25</v>
      </c>
      <c r="C513" s="23"/>
      <c r="D513" s="24"/>
      <c r="E513" s="438">
        <f>C513*D513</f>
        <v>0</v>
      </c>
      <c r="H513" s="348">
        <v>6066</v>
      </c>
      <c r="I513" s="349" t="s">
        <v>26</v>
      </c>
      <c r="J513" s="350"/>
      <c r="K513" s="350"/>
      <c r="L513" s="351"/>
      <c r="M513" s="437"/>
      <c r="N513" s="432">
        <f>SUM('SITE 1:SITE 15'!O513)</f>
        <v>0</v>
      </c>
      <c r="O513" s="2"/>
      <c r="P513" s="352"/>
      <c r="U513" s="352"/>
      <c r="V513" s="352"/>
    </row>
    <row r="514" spans="1:22" ht="15" customHeight="1" thickBot="1" x14ac:dyDescent="0.3">
      <c r="A514" s="1553"/>
      <c r="B514" s="27" t="s">
        <v>27</v>
      </c>
      <c r="C514" s="25"/>
      <c r="D514" s="26"/>
      <c r="E514" s="438">
        <f>C514*D514</f>
        <v>0</v>
      </c>
      <c r="H514" s="353" t="s">
        <v>28</v>
      </c>
      <c r="I514" s="349" t="s">
        <v>29</v>
      </c>
      <c r="J514" s="350"/>
      <c r="K514" s="350"/>
      <c r="L514" s="351"/>
      <c r="M514" s="437"/>
      <c r="N514" s="432">
        <f>SUM('SITE 1:SITE 15'!O514)</f>
        <v>0</v>
      </c>
      <c r="O514" s="2"/>
      <c r="P514" s="42"/>
      <c r="U514" s="43"/>
      <c r="V514" s="43"/>
    </row>
    <row r="515" spans="1:22" ht="15" customHeight="1" thickBot="1" x14ac:dyDescent="0.3">
      <c r="A515" s="1553"/>
      <c r="B515" s="467" t="s">
        <v>30</v>
      </c>
      <c r="C515" s="468">
        <f>SUM(C512:C514)</f>
        <v>0</v>
      </c>
      <c r="D515" s="469" t="e">
        <f>E515/C515</f>
        <v>#DIV/0!</v>
      </c>
      <c r="E515" s="470">
        <f>SUM(E512:E514)</f>
        <v>0</v>
      </c>
      <c r="H515" s="353" t="s">
        <v>31</v>
      </c>
      <c r="I515" s="349" t="s">
        <v>32</v>
      </c>
      <c r="J515" s="350"/>
      <c r="K515" s="350"/>
      <c r="L515" s="351"/>
      <c r="M515" s="437"/>
      <c r="N515" s="432">
        <f>SUM('SITE 1:SITE 15'!O515)</f>
        <v>0</v>
      </c>
      <c r="O515" s="602">
        <f>IF(O499+O498=0,J499+J498,O499+O498)</f>
        <v>0</v>
      </c>
      <c r="P515" s="42"/>
      <c r="U515" s="43"/>
      <c r="V515" s="43"/>
    </row>
    <row r="516" spans="1:22" ht="15" customHeight="1" thickBot="1" x14ac:dyDescent="0.3">
      <c r="A516" s="1553"/>
      <c r="B516" s="603"/>
      <c r="C516" s="445"/>
      <c r="D516" s="446"/>
      <c r="E516" s="604"/>
      <c r="H516" s="353" t="s">
        <v>33</v>
      </c>
      <c r="I516" s="349" t="s">
        <v>34</v>
      </c>
      <c r="J516" s="350"/>
      <c r="K516" s="350"/>
      <c r="L516" s="351"/>
      <c r="M516" s="437"/>
      <c r="N516" s="432">
        <f>SUM('SITE 1:SITE 15'!O516)</f>
        <v>0</v>
      </c>
      <c r="O516" s="2"/>
      <c r="P516" s="42"/>
      <c r="U516" s="43"/>
      <c r="V516" s="43"/>
    </row>
    <row r="517" spans="1:22" ht="15" customHeight="1" thickBot="1" x14ac:dyDescent="0.3">
      <c r="A517" s="1553"/>
      <c r="B517" s="472" t="s">
        <v>35</v>
      </c>
      <c r="C517" s="473"/>
      <c r="D517" s="474"/>
      <c r="E517" s="475"/>
      <c r="H517" s="355" t="s">
        <v>36</v>
      </c>
      <c r="I517" s="356" t="s">
        <v>37</v>
      </c>
      <c r="J517" s="357"/>
      <c r="K517" s="357"/>
      <c r="L517" s="358"/>
      <c r="M517" s="450"/>
      <c r="N517" s="432">
        <f>SUM('SITE 1:SITE 15'!O517)</f>
        <v>0</v>
      </c>
      <c r="O517" s="3"/>
      <c r="P517" s="42"/>
      <c r="U517" s="43"/>
      <c r="V517" s="43"/>
    </row>
    <row r="518" spans="1:22" ht="15" customHeight="1" x14ac:dyDescent="0.25">
      <c r="A518" s="1553"/>
      <c r="B518" s="20" t="s">
        <v>38</v>
      </c>
      <c r="C518" s="21"/>
      <c r="D518" s="22"/>
      <c r="E518" s="438">
        <f>C518*D518</f>
        <v>0</v>
      </c>
      <c r="H518" s="359">
        <v>60</v>
      </c>
      <c r="I518" s="360" t="s">
        <v>39</v>
      </c>
      <c r="J518" s="361"/>
      <c r="K518" s="361"/>
      <c r="L518" s="362"/>
      <c r="M518" s="451"/>
      <c r="N518" s="452">
        <f>SUM('SITE 1:SITE 15'!O518)</f>
        <v>0</v>
      </c>
      <c r="O518" s="453">
        <f>SUM(O510:O517)</f>
        <v>0</v>
      </c>
      <c r="P518" s="45"/>
      <c r="U518" s="43"/>
      <c r="V518" s="43"/>
    </row>
    <row r="519" spans="1:22" ht="15" customHeight="1" x14ac:dyDescent="0.25">
      <c r="A519" s="1553"/>
      <c r="B519" s="27" t="s">
        <v>40</v>
      </c>
      <c r="C519" s="23"/>
      <c r="D519" s="24"/>
      <c r="E519" s="438">
        <f>C519*D519</f>
        <v>0</v>
      </c>
      <c r="H519" s="364"/>
      <c r="I519" s="365"/>
      <c r="J519" s="336"/>
      <c r="K519" s="336"/>
      <c r="L519" s="366"/>
      <c r="M519" s="367"/>
      <c r="N519" s="365"/>
      <c r="O519" s="454"/>
      <c r="P519" s="369"/>
      <c r="U519" s="369"/>
      <c r="V519" s="369"/>
    </row>
    <row r="520" spans="1:22" ht="15" customHeight="1" thickBot="1" x14ac:dyDescent="0.3">
      <c r="A520" s="1553"/>
      <c r="B520" s="27" t="s">
        <v>41</v>
      </c>
      <c r="C520" s="23"/>
      <c r="D520" s="24"/>
      <c r="E520" s="438">
        <f>C520*D520</f>
        <v>0</v>
      </c>
      <c r="H520" s="370">
        <v>613</v>
      </c>
      <c r="I520" s="371" t="s">
        <v>42</v>
      </c>
      <c r="J520" s="372"/>
      <c r="K520" s="372"/>
      <c r="L520" s="373"/>
      <c r="M520" s="373"/>
      <c r="N520" s="605">
        <f>SUM('SITE 1:SITE 15'!O520)</f>
        <v>0</v>
      </c>
      <c r="O520" s="4"/>
      <c r="P520" s="45"/>
      <c r="U520" s="43"/>
      <c r="V520" s="43"/>
    </row>
    <row r="521" spans="1:22" ht="15" customHeight="1" thickBot="1" x14ac:dyDescent="0.3">
      <c r="A521" s="1553"/>
      <c r="B521" s="538" t="s">
        <v>43</v>
      </c>
      <c r="C521" s="468">
        <f>SUM(C518:C520)</f>
        <v>0</v>
      </c>
      <c r="D521" s="469" t="e">
        <f>E521/C521</f>
        <v>#DIV/0!</v>
      </c>
      <c r="E521" s="470">
        <f>SUM(E518:E520)</f>
        <v>0</v>
      </c>
      <c r="H521" s="348">
        <v>614</v>
      </c>
      <c r="I521" s="349" t="s">
        <v>44</v>
      </c>
      <c r="J521" s="350"/>
      <c r="K521" s="350"/>
      <c r="L521" s="351"/>
      <c r="M521" s="351"/>
      <c r="N521" s="605">
        <f>SUM('SITE 1:SITE 15'!O521)</f>
        <v>0</v>
      </c>
      <c r="O521" s="5"/>
      <c r="P521" s="369"/>
      <c r="U521" s="369"/>
      <c r="V521" s="369"/>
    </row>
    <row r="522" spans="1:22" ht="15" customHeight="1" thickBot="1" x14ac:dyDescent="0.3">
      <c r="A522" s="1553"/>
      <c r="B522" s="603"/>
      <c r="C522" s="74"/>
      <c r="D522" s="75"/>
      <c r="E522" s="73"/>
      <c r="H522" s="348">
        <v>615</v>
      </c>
      <c r="I522" s="349" t="s">
        <v>45</v>
      </c>
      <c r="J522" s="350"/>
      <c r="K522" s="350"/>
      <c r="L522" s="351"/>
      <c r="M522" s="351"/>
      <c r="N522" s="605">
        <f>SUM('SITE 1:SITE 15'!O522)</f>
        <v>0</v>
      </c>
      <c r="O522" s="5"/>
      <c r="P522" s="45"/>
      <c r="U522" s="43"/>
      <c r="V522" s="43"/>
    </row>
    <row r="523" spans="1:22" ht="15" customHeight="1" thickBot="1" x14ac:dyDescent="0.3">
      <c r="A523" s="1553"/>
      <c r="B523" s="472" t="s">
        <v>46</v>
      </c>
      <c r="C523" s="473"/>
      <c r="D523" s="474"/>
      <c r="E523" s="475"/>
      <c r="H523" s="348">
        <v>616</v>
      </c>
      <c r="I523" s="349" t="s">
        <v>47</v>
      </c>
      <c r="J523" s="350"/>
      <c r="K523" s="350"/>
      <c r="L523" s="351"/>
      <c r="M523" s="351"/>
      <c r="N523" s="605">
        <f>SUM('SITE 1:SITE 15'!O523)</f>
        <v>0</v>
      </c>
      <c r="O523" s="5"/>
      <c r="P523" s="369"/>
      <c r="U523" s="369"/>
      <c r="V523" s="369"/>
    </row>
    <row r="524" spans="1:22" ht="15" customHeight="1" x14ac:dyDescent="0.25">
      <c r="A524" s="1553"/>
      <c r="B524" s="20" t="s">
        <v>48</v>
      </c>
      <c r="C524" s="21"/>
      <c r="D524" s="22"/>
      <c r="E524" s="438">
        <f>C524*D524</f>
        <v>0</v>
      </c>
      <c r="H524" s="374">
        <v>618</v>
      </c>
      <c r="I524" s="375" t="s">
        <v>49</v>
      </c>
      <c r="J524" s="376"/>
      <c r="K524" s="376"/>
      <c r="L524" s="377"/>
      <c r="M524" s="377"/>
      <c r="N524" s="605">
        <f>SUM('SITE 1:SITE 15'!O524)</f>
        <v>0</v>
      </c>
      <c r="O524" s="6"/>
      <c r="P524" s="45"/>
      <c r="U524" s="43"/>
      <c r="V524" s="43"/>
    </row>
    <row r="525" spans="1:22" ht="15" customHeight="1" x14ac:dyDescent="0.25">
      <c r="A525" s="1553"/>
      <c r="B525" s="28" t="s">
        <v>50</v>
      </c>
      <c r="C525" s="21"/>
      <c r="D525" s="22"/>
      <c r="E525" s="438">
        <f t="shared" ref="E525:E538" si="8">C525*D525</f>
        <v>0</v>
      </c>
      <c r="H525" s="359">
        <v>61</v>
      </c>
      <c r="I525" s="378" t="s">
        <v>51</v>
      </c>
      <c r="J525" s="361"/>
      <c r="K525" s="361"/>
      <c r="L525" s="362"/>
      <c r="M525" s="362"/>
      <c r="N525" s="363">
        <f>SUM('SITE 1:SITE 15'!O525)</f>
        <v>0</v>
      </c>
      <c r="O525" s="453">
        <f>SUM(O520:O524)</f>
        <v>0</v>
      </c>
      <c r="P525" s="369"/>
      <c r="U525" s="369"/>
      <c r="V525" s="369"/>
    </row>
    <row r="526" spans="1:22" ht="15" customHeight="1" x14ac:dyDescent="0.25">
      <c r="A526" s="1553"/>
      <c r="B526" s="28" t="s">
        <v>52</v>
      </c>
      <c r="C526" s="21"/>
      <c r="D526" s="22"/>
      <c r="E526" s="438">
        <f t="shared" si="8"/>
        <v>0</v>
      </c>
      <c r="H526" s="379"/>
      <c r="I526" s="42"/>
      <c r="J526" s="341"/>
      <c r="K526" s="341"/>
      <c r="L526" s="45"/>
      <c r="M526" s="43"/>
      <c r="N526" s="367"/>
      <c r="O526" s="465"/>
      <c r="P526" s="45"/>
      <c r="U526" s="43"/>
      <c r="V526" s="43"/>
    </row>
    <row r="527" spans="1:22" ht="15" customHeight="1" x14ac:dyDescent="0.25">
      <c r="A527" s="1553"/>
      <c r="B527" s="28" t="s">
        <v>53</v>
      </c>
      <c r="C527" s="21"/>
      <c r="D527" s="22"/>
      <c r="E527" s="438">
        <f t="shared" si="8"/>
        <v>0</v>
      </c>
      <c r="H527" s="370">
        <v>621</v>
      </c>
      <c r="I527" s="381" t="s">
        <v>54</v>
      </c>
      <c r="J527" s="346"/>
      <c r="K527" s="346"/>
      <c r="L527" s="347"/>
      <c r="M527" s="431"/>
      <c r="N527" s="432">
        <f>SUM('SITE 1:SITE 15'!O527)</f>
        <v>0</v>
      </c>
      <c r="O527" s="7"/>
      <c r="P527" s="352"/>
      <c r="U527" s="352"/>
      <c r="V527" s="352"/>
    </row>
    <row r="528" spans="1:22" ht="15" customHeight="1" x14ac:dyDescent="0.25">
      <c r="A528" s="1553"/>
      <c r="B528" s="28" t="s">
        <v>55</v>
      </c>
      <c r="C528" s="21"/>
      <c r="D528" s="22"/>
      <c r="E528" s="438">
        <f t="shared" si="8"/>
        <v>0</v>
      </c>
      <c r="H528" s="348">
        <v>622</v>
      </c>
      <c r="I528" s="349" t="s">
        <v>56</v>
      </c>
      <c r="J528" s="350"/>
      <c r="K528" s="350"/>
      <c r="L528" s="351"/>
      <c r="M528" s="437"/>
      <c r="N528" s="432">
        <f>SUM('SITE 1:SITE 15'!O528)</f>
        <v>0</v>
      </c>
      <c r="O528" s="2"/>
      <c r="P528" s="352"/>
      <c r="U528" s="43"/>
      <c r="V528" s="43"/>
    </row>
    <row r="529" spans="1:22" ht="15" customHeight="1" x14ac:dyDescent="0.25">
      <c r="A529" s="1553"/>
      <c r="B529" s="28" t="s">
        <v>57</v>
      </c>
      <c r="C529" s="21"/>
      <c r="D529" s="22"/>
      <c r="E529" s="438">
        <f t="shared" si="8"/>
        <v>0</v>
      </c>
      <c r="H529" s="348" t="s">
        <v>58</v>
      </c>
      <c r="I529" s="349" t="s">
        <v>59</v>
      </c>
      <c r="J529" s="350"/>
      <c r="K529" s="350"/>
      <c r="L529" s="351"/>
      <c r="M529" s="437"/>
      <c r="N529" s="432">
        <f>SUM('SITE 1:SITE 15'!O529)</f>
        <v>0</v>
      </c>
      <c r="O529" s="2"/>
      <c r="P529" s="352"/>
      <c r="U529" s="43"/>
      <c r="V529" s="43"/>
    </row>
    <row r="530" spans="1:22" ht="15" customHeight="1" x14ac:dyDescent="0.25">
      <c r="A530" s="1553"/>
      <c r="B530" s="28" t="s">
        <v>60</v>
      </c>
      <c r="C530" s="21"/>
      <c r="D530" s="22"/>
      <c r="E530" s="438">
        <f t="shared" si="8"/>
        <v>0</v>
      </c>
      <c r="H530" s="348">
        <v>623</v>
      </c>
      <c r="I530" s="349" t="s">
        <v>61</v>
      </c>
      <c r="J530" s="350"/>
      <c r="K530" s="350"/>
      <c r="L530" s="351"/>
      <c r="M530" s="437"/>
      <c r="N530" s="432">
        <f>SUM('SITE 1:SITE 15'!O530)</f>
        <v>0</v>
      </c>
      <c r="O530" s="2"/>
      <c r="P530" s="325"/>
      <c r="U530" s="325"/>
      <c r="V530" s="325"/>
    </row>
    <row r="531" spans="1:22" ht="15" customHeight="1" x14ac:dyDescent="0.25">
      <c r="A531" s="1553"/>
      <c r="B531" s="28" t="s">
        <v>62</v>
      </c>
      <c r="C531" s="21"/>
      <c r="D531" s="22"/>
      <c r="E531" s="438">
        <f t="shared" si="8"/>
        <v>0</v>
      </c>
      <c r="H531" s="348">
        <v>624</v>
      </c>
      <c r="I531" s="349" t="s">
        <v>63</v>
      </c>
      <c r="J531" s="350"/>
      <c r="K531" s="350"/>
      <c r="L531" s="351"/>
      <c r="M531" s="437"/>
      <c r="N531" s="432">
        <f>SUM('SITE 1:SITE 15'!O531)</f>
        <v>0</v>
      </c>
      <c r="O531" s="2"/>
      <c r="P531" s="325"/>
      <c r="U531" s="325"/>
      <c r="V531" s="325"/>
    </row>
    <row r="532" spans="1:22" ht="15" customHeight="1" x14ac:dyDescent="0.25">
      <c r="A532" s="1553"/>
      <c r="B532" s="28" t="s">
        <v>64</v>
      </c>
      <c r="C532" s="21"/>
      <c r="D532" s="22"/>
      <c r="E532" s="438">
        <f t="shared" si="8"/>
        <v>0</v>
      </c>
      <c r="H532" s="348" t="s">
        <v>65</v>
      </c>
      <c r="I532" s="349" t="s">
        <v>66</v>
      </c>
      <c r="J532" s="350"/>
      <c r="K532" s="350"/>
      <c r="L532" s="351"/>
      <c r="M532" s="437"/>
      <c r="N532" s="432">
        <f>SUM('SITE 1:SITE 15'!O532)</f>
        <v>0</v>
      </c>
      <c r="O532" s="2"/>
      <c r="P532" s="325"/>
      <c r="U532" s="325"/>
      <c r="V532" s="325"/>
    </row>
    <row r="533" spans="1:22" ht="15" customHeight="1" x14ac:dyDescent="0.25">
      <c r="A533" s="1553"/>
      <c r="B533" s="28" t="s">
        <v>67</v>
      </c>
      <c r="C533" s="21"/>
      <c r="D533" s="22"/>
      <c r="E533" s="438">
        <f t="shared" si="8"/>
        <v>0</v>
      </c>
      <c r="H533" s="348" t="s">
        <v>68</v>
      </c>
      <c r="I533" s="349" t="s">
        <v>69</v>
      </c>
      <c r="J533" s="350"/>
      <c r="K533" s="350"/>
      <c r="L533" s="351"/>
      <c r="M533" s="437"/>
      <c r="N533" s="432">
        <f>SUM('SITE 1:SITE 15'!O533)</f>
        <v>0</v>
      </c>
      <c r="O533" s="2"/>
      <c r="P533" s="325"/>
      <c r="U533" s="325"/>
      <c r="V533" s="325"/>
    </row>
    <row r="534" spans="1:22" ht="15" customHeight="1" x14ac:dyDescent="0.25">
      <c r="A534" s="1553"/>
      <c r="B534" s="28" t="s">
        <v>70</v>
      </c>
      <c r="C534" s="21"/>
      <c r="D534" s="22"/>
      <c r="E534" s="438">
        <f t="shared" si="8"/>
        <v>0</v>
      </c>
      <c r="H534" s="348">
        <v>626</v>
      </c>
      <c r="I534" s="349" t="s">
        <v>71</v>
      </c>
      <c r="J534" s="350"/>
      <c r="K534" s="350"/>
      <c r="L534" s="351"/>
      <c r="M534" s="437"/>
      <c r="N534" s="432">
        <f>SUM('SITE 1:SITE 15'!O534)</f>
        <v>0</v>
      </c>
      <c r="O534" s="2"/>
      <c r="P534" s="325"/>
      <c r="U534" s="325"/>
      <c r="V534" s="325"/>
    </row>
    <row r="535" spans="1:22" ht="15" customHeight="1" x14ac:dyDescent="0.25">
      <c r="A535" s="1553"/>
      <c r="B535" s="28" t="s">
        <v>72</v>
      </c>
      <c r="C535" s="21"/>
      <c r="D535" s="22"/>
      <c r="E535" s="438">
        <f t="shared" si="8"/>
        <v>0</v>
      </c>
      <c r="H535" s="348" t="s">
        <v>73</v>
      </c>
      <c r="I535" s="349" t="s">
        <v>74</v>
      </c>
      <c r="J535" s="350"/>
      <c r="K535" s="350"/>
      <c r="L535" s="351"/>
      <c r="M535" s="437"/>
      <c r="N535" s="432">
        <f>SUM('SITE 1:SITE 15'!O535)</f>
        <v>0</v>
      </c>
      <c r="O535" s="2"/>
      <c r="P535" s="325"/>
      <c r="U535" s="325"/>
      <c r="V535" s="325"/>
    </row>
    <row r="536" spans="1:22" ht="15" customHeight="1" x14ac:dyDescent="0.25">
      <c r="A536" s="1553"/>
      <c r="B536" s="28" t="s">
        <v>75</v>
      </c>
      <c r="C536" s="21"/>
      <c r="D536" s="22"/>
      <c r="E536" s="438">
        <f t="shared" si="8"/>
        <v>0</v>
      </c>
      <c r="H536" s="348" t="s">
        <v>76</v>
      </c>
      <c r="I536" s="349" t="s">
        <v>77</v>
      </c>
      <c r="J536" s="350"/>
      <c r="K536" s="350"/>
      <c r="L536" s="351"/>
      <c r="M536" s="437"/>
      <c r="N536" s="432">
        <f>SUM('SITE 1:SITE 15'!O536)</f>
        <v>0</v>
      </c>
      <c r="O536" s="2"/>
      <c r="P536" s="325"/>
      <c r="U536" s="325"/>
      <c r="V536" s="325"/>
    </row>
    <row r="537" spans="1:22" ht="15" customHeight="1" x14ac:dyDescent="0.25">
      <c r="A537" s="1553"/>
      <c r="B537" s="28" t="s">
        <v>78</v>
      </c>
      <c r="C537" s="21"/>
      <c r="D537" s="22"/>
      <c r="E537" s="438">
        <f t="shared" si="8"/>
        <v>0</v>
      </c>
      <c r="H537" s="374" t="s">
        <v>79</v>
      </c>
      <c r="I537" s="356" t="s">
        <v>80</v>
      </c>
      <c r="J537" s="357"/>
      <c r="K537" s="357"/>
      <c r="L537" s="358"/>
      <c r="M537" s="450"/>
      <c r="N537" s="432">
        <f>SUM('SITE 1:SITE 15'!O537)</f>
        <v>0</v>
      </c>
      <c r="O537" s="3"/>
      <c r="P537" s="325"/>
      <c r="U537" s="325"/>
      <c r="V537" s="325"/>
    </row>
    <row r="538" spans="1:22" ht="14.4" thickBot="1" x14ac:dyDescent="0.3">
      <c r="A538" s="1553"/>
      <c r="B538" s="27" t="s">
        <v>81</v>
      </c>
      <c r="C538" s="21"/>
      <c r="D538" s="22"/>
      <c r="E538" s="438">
        <f t="shared" si="8"/>
        <v>0</v>
      </c>
      <c r="H538" s="359">
        <v>62</v>
      </c>
      <c r="I538" s="378" t="s">
        <v>82</v>
      </c>
      <c r="J538" s="361"/>
      <c r="K538" s="361"/>
      <c r="L538" s="362"/>
      <c r="M538" s="451"/>
      <c r="N538" s="452">
        <f>SUM('SITE 1:SITE 15'!O538)</f>
        <v>0</v>
      </c>
      <c r="O538" s="453">
        <f>SUM(O527:O537)</f>
        <v>0</v>
      </c>
      <c r="P538" s="325"/>
      <c r="U538" s="325"/>
      <c r="V538" s="325"/>
    </row>
    <row r="539" spans="1:22" ht="14.1" customHeight="1" thickBot="1" x14ac:dyDescent="0.3">
      <c r="A539" s="1553"/>
      <c r="B539" s="467" t="s">
        <v>83</v>
      </c>
      <c r="C539" s="468">
        <f>SUM(C524:C538)</f>
        <v>0</v>
      </c>
      <c r="D539" s="469" t="e">
        <f>E539/C539</f>
        <v>#DIV/0!</v>
      </c>
      <c r="E539" s="470">
        <f>SUM(E524:E538)</f>
        <v>0</v>
      </c>
      <c r="H539" s="334"/>
      <c r="I539" s="369"/>
      <c r="J539" s="341"/>
      <c r="K539" s="341"/>
      <c r="L539" s="325"/>
      <c r="M539" s="325"/>
      <c r="N539" s="335"/>
      <c r="O539" s="471"/>
    </row>
    <row r="540" spans="1:22" ht="14.1" customHeight="1" thickBot="1" x14ac:dyDescent="0.3">
      <c r="A540" s="1553"/>
      <c r="B540" s="70"/>
      <c r="C540" s="67"/>
      <c r="D540" s="68"/>
      <c r="E540" s="69"/>
      <c r="H540" s="383">
        <v>63</v>
      </c>
      <c r="I540" s="378" t="s">
        <v>84</v>
      </c>
      <c r="J540" s="361"/>
      <c r="K540" s="361"/>
      <c r="L540" s="362"/>
      <c r="M540" s="451"/>
      <c r="N540" s="452">
        <f>SUM('SITE 1:SITE 15'!O540)</f>
        <v>0</v>
      </c>
      <c r="O540" s="7"/>
    </row>
    <row r="541" spans="1:22" ht="14.1" customHeight="1" thickBot="1" x14ac:dyDescent="0.3">
      <c r="A541" s="1553"/>
      <c r="B541" s="472" t="s">
        <v>85</v>
      </c>
      <c r="C541" s="473"/>
      <c r="D541" s="474"/>
      <c r="E541" s="475"/>
      <c r="H541" s="364"/>
      <c r="I541" s="352"/>
      <c r="J541" s="341"/>
      <c r="K541" s="341"/>
      <c r="L541" s="325"/>
      <c r="M541" s="325"/>
      <c r="N541" s="365"/>
      <c r="O541" s="454"/>
    </row>
    <row r="542" spans="1:22" ht="14.1" customHeight="1" x14ac:dyDescent="0.25">
      <c r="A542" s="1553"/>
      <c r="B542" s="29" t="s">
        <v>86</v>
      </c>
      <c r="C542" s="21"/>
      <c r="D542" s="22"/>
      <c r="E542" s="438">
        <f>C542*D542</f>
        <v>0</v>
      </c>
      <c r="H542" s="370">
        <v>64111</v>
      </c>
      <c r="I542" s="381" t="s">
        <v>87</v>
      </c>
      <c r="J542" s="346"/>
      <c r="K542" s="346"/>
      <c r="L542" s="347"/>
      <c r="M542" s="431"/>
      <c r="N542" s="432">
        <f>SUM('SITE 1:SITE 15'!O542)</f>
        <v>0</v>
      </c>
      <c r="O542" s="7"/>
    </row>
    <row r="543" spans="1:22" ht="14.1" customHeight="1" x14ac:dyDescent="0.25">
      <c r="A543" s="1553"/>
      <c r="B543" s="27" t="s">
        <v>88</v>
      </c>
      <c r="C543" s="23"/>
      <c r="D543" s="24"/>
      <c r="E543" s="438">
        <f>C543*D543</f>
        <v>0</v>
      </c>
      <c r="H543" s="348">
        <v>64115</v>
      </c>
      <c r="I543" s="349" t="s">
        <v>89</v>
      </c>
      <c r="J543" s="350"/>
      <c r="K543" s="350"/>
      <c r="L543" s="351"/>
      <c r="M543" s="437"/>
      <c r="N543" s="432">
        <f>SUM('SITE 1:SITE 15'!O543)</f>
        <v>0</v>
      </c>
      <c r="O543" s="2"/>
    </row>
    <row r="544" spans="1:22" ht="14.1" customHeight="1" thickBot="1" x14ac:dyDescent="0.3">
      <c r="A544" s="1553"/>
      <c r="B544" s="27" t="s">
        <v>90</v>
      </c>
      <c r="C544" s="25"/>
      <c r="D544" s="26"/>
      <c r="E544" s="438">
        <f>C544*D544</f>
        <v>0</v>
      </c>
      <c r="H544" s="348">
        <v>645</v>
      </c>
      <c r="I544" s="349" t="s">
        <v>91</v>
      </c>
      <c r="J544" s="350"/>
      <c r="K544" s="350"/>
      <c r="L544" s="351"/>
      <c r="M544" s="437"/>
      <c r="N544" s="432">
        <f>SUM('SITE 1:SITE 15'!O544)</f>
        <v>0</v>
      </c>
      <c r="O544" s="2"/>
    </row>
    <row r="545" spans="1:15" ht="14.1" customHeight="1" thickBot="1" x14ac:dyDescent="0.3">
      <c r="A545" s="1553"/>
      <c r="B545" s="467" t="s">
        <v>92</v>
      </c>
      <c r="C545" s="468">
        <f>SUM(C542:C544)</f>
        <v>0</v>
      </c>
      <c r="D545" s="469" t="e">
        <f>E545/C545</f>
        <v>#DIV/0!</v>
      </c>
      <c r="E545" s="470">
        <f>SUM(E542:E544)</f>
        <v>0</v>
      </c>
      <c r="H545" s="374">
        <v>647</v>
      </c>
      <c r="I545" s="356" t="s">
        <v>93</v>
      </c>
      <c r="J545" s="357"/>
      <c r="K545" s="357"/>
      <c r="L545" s="358"/>
      <c r="M545" s="450"/>
      <c r="N545" s="432">
        <f>SUM('SITE 1:SITE 15'!O545)</f>
        <v>0</v>
      </c>
      <c r="O545" s="3"/>
    </row>
    <row r="546" spans="1:15" ht="14.1" customHeight="1" thickBot="1" x14ac:dyDescent="0.3">
      <c r="A546" s="1553"/>
      <c r="B546" s="70"/>
      <c r="C546" s="67"/>
      <c r="D546" s="68"/>
      <c r="E546" s="69"/>
      <c r="H546" s="359">
        <v>64</v>
      </c>
      <c r="I546" s="378" t="s">
        <v>94</v>
      </c>
      <c r="J546" s="361"/>
      <c r="K546" s="361"/>
      <c r="L546" s="362"/>
      <c r="M546" s="451"/>
      <c r="N546" s="452">
        <f>SUM('SITE 1:SITE 15'!O546)</f>
        <v>0</v>
      </c>
      <c r="O546" s="476">
        <f>E556+O545</f>
        <v>0</v>
      </c>
    </row>
    <row r="547" spans="1:15" ht="14.1" customHeight="1" thickBot="1" x14ac:dyDescent="0.3">
      <c r="A547" s="1553"/>
      <c r="B547" s="472" t="s">
        <v>95</v>
      </c>
      <c r="C547" s="473"/>
      <c r="D547" s="474"/>
      <c r="E547" s="475"/>
      <c r="H547" s="364"/>
      <c r="I547" s="352"/>
      <c r="J547" s="341"/>
      <c r="K547" s="341"/>
      <c r="L547" s="325"/>
      <c r="M547" s="325"/>
      <c r="N547" s="365"/>
      <c r="O547" s="454"/>
    </row>
    <row r="548" spans="1:15" ht="14.1" customHeight="1" x14ac:dyDescent="0.25">
      <c r="A548" s="1553"/>
      <c r="B548" s="29" t="s">
        <v>96</v>
      </c>
      <c r="C548" s="21"/>
      <c r="D548" s="22"/>
      <c r="E548" s="438">
        <f>C548*D548</f>
        <v>0</v>
      </c>
      <c r="H548" s="348">
        <v>654</v>
      </c>
      <c r="I548" s="381" t="s">
        <v>97</v>
      </c>
      <c r="J548" s="346"/>
      <c r="K548" s="346"/>
      <c r="L548" s="347"/>
      <c r="M548" s="431"/>
      <c r="N548" s="432">
        <f>SUM('SITE 1:SITE 15'!O548)</f>
        <v>0</v>
      </c>
      <c r="O548" s="2"/>
    </row>
    <row r="549" spans="1:15" ht="14.1" customHeight="1" x14ac:dyDescent="0.25">
      <c r="A549" s="1553"/>
      <c r="B549" s="27" t="s">
        <v>98</v>
      </c>
      <c r="C549" s="23"/>
      <c r="D549" s="24"/>
      <c r="E549" s="438">
        <f>C549*D549</f>
        <v>0</v>
      </c>
      <c r="H549" s="348">
        <v>655</v>
      </c>
      <c r="I549" s="384" t="s">
        <v>99</v>
      </c>
      <c r="J549" s="350"/>
      <c r="K549" s="350"/>
      <c r="L549" s="351"/>
      <c r="M549" s="437"/>
      <c r="N549" s="432">
        <f>SUM('SITE 1:SITE 15'!O549)</f>
        <v>0</v>
      </c>
      <c r="O549" s="2"/>
    </row>
    <row r="550" spans="1:15" ht="14.1" customHeight="1" x14ac:dyDescent="0.25">
      <c r="A550" s="1553"/>
      <c r="B550" s="27" t="s">
        <v>100</v>
      </c>
      <c r="C550" s="23"/>
      <c r="D550" s="24"/>
      <c r="E550" s="438">
        <f>C550*D550</f>
        <v>0</v>
      </c>
      <c r="H550" s="370">
        <v>658</v>
      </c>
      <c r="I550" s="385" t="s">
        <v>101</v>
      </c>
      <c r="J550" s="357"/>
      <c r="K550" s="357"/>
      <c r="L550" s="386"/>
      <c r="M550" s="477"/>
      <c r="N550" s="432">
        <f>SUM('SITE 1:SITE 15'!O550)</f>
        <v>0</v>
      </c>
      <c r="O550" s="3"/>
    </row>
    <row r="551" spans="1:15" ht="14.1" customHeight="1" x14ac:dyDescent="0.25">
      <c r="A551" s="1553"/>
      <c r="B551" s="27" t="s">
        <v>102</v>
      </c>
      <c r="C551" s="23"/>
      <c r="D551" s="24"/>
      <c r="E551" s="438">
        <f>C551*D551</f>
        <v>0</v>
      </c>
      <c r="H551" s="359">
        <v>65</v>
      </c>
      <c r="I551" s="378" t="s">
        <v>103</v>
      </c>
      <c r="J551" s="361"/>
      <c r="K551" s="361"/>
      <c r="L551" s="387"/>
      <c r="M551" s="478"/>
      <c r="N551" s="452">
        <f>SUM('SITE 1:SITE 15'!O551)</f>
        <v>0</v>
      </c>
      <c r="O551" s="453">
        <f>SUM(O548:O550)</f>
        <v>0</v>
      </c>
    </row>
    <row r="552" spans="1:15" ht="14.1" customHeight="1" thickBot="1" x14ac:dyDescent="0.3">
      <c r="A552" s="1553"/>
      <c r="B552" s="27" t="s">
        <v>104</v>
      </c>
      <c r="C552" s="25"/>
      <c r="D552" s="26"/>
      <c r="E552" s="438">
        <f>C552*D552</f>
        <v>0</v>
      </c>
      <c r="H552" s="334"/>
      <c r="I552" s="369"/>
      <c r="J552" s="341"/>
      <c r="K552" s="341"/>
      <c r="L552" s="352"/>
      <c r="M552" s="352"/>
      <c r="N552" s="335"/>
      <c r="O552" s="471"/>
    </row>
    <row r="553" spans="1:15" ht="14.1" customHeight="1" thickBot="1" x14ac:dyDescent="0.3">
      <c r="A553" s="1553"/>
      <c r="B553" s="467" t="s">
        <v>105</v>
      </c>
      <c r="C553" s="468">
        <f>SUM(C548:C552)</f>
        <v>0</v>
      </c>
      <c r="D553" s="469" t="e">
        <f>E553/C553</f>
        <v>#DIV/0!</v>
      </c>
      <c r="E553" s="470">
        <f>SUM(E548:E552)</f>
        <v>0</v>
      </c>
      <c r="H553" s="383">
        <v>66</v>
      </c>
      <c r="I553" s="378" t="s">
        <v>106</v>
      </c>
      <c r="J553" s="361"/>
      <c r="K553" s="361"/>
      <c r="L553" s="361"/>
      <c r="M553" s="479"/>
      <c r="N553" s="452">
        <f>SUM('SITE 1:SITE 15'!O553)</f>
        <v>0</v>
      </c>
      <c r="O553" s="7"/>
    </row>
    <row r="554" spans="1:15" ht="14.1" customHeight="1" x14ac:dyDescent="0.25">
      <c r="A554" s="1553"/>
      <c r="B554" s="70"/>
      <c r="C554" s="480"/>
      <c r="D554" s="68"/>
      <c r="E554" s="69"/>
      <c r="H554" s="334"/>
      <c r="I554" s="369"/>
      <c r="J554" s="325"/>
      <c r="K554" s="325"/>
      <c r="L554" s="352"/>
      <c r="M554" s="352"/>
      <c r="N554" s="335"/>
      <c r="O554" s="471"/>
    </row>
    <row r="555" spans="1:15" ht="14.1" customHeight="1" thickBot="1" x14ac:dyDescent="0.3">
      <c r="A555" s="1553"/>
      <c r="B555" s="70"/>
      <c r="C555" s="480"/>
      <c r="D555" s="68"/>
      <c r="E555" s="69"/>
      <c r="H555" s="383">
        <v>67</v>
      </c>
      <c r="I555" s="378" t="s">
        <v>107</v>
      </c>
      <c r="J555" s="361"/>
      <c r="K555" s="361"/>
      <c r="L555" s="361"/>
      <c r="M555" s="479"/>
      <c r="N555" s="452">
        <f>SUM('SITE 1:SITE 15'!O555)</f>
        <v>0</v>
      </c>
      <c r="O555" s="7"/>
    </row>
    <row r="556" spans="1:15" ht="14.1" customHeight="1" x14ac:dyDescent="0.25">
      <c r="A556" s="1553"/>
      <c r="B556" s="2395" t="s">
        <v>108</v>
      </c>
      <c r="C556" s="2396"/>
      <c r="D556" s="2397"/>
      <c r="E556" s="2416">
        <f>E553+E545+E539+E521+E515</f>
        <v>0</v>
      </c>
      <c r="H556" s="364"/>
      <c r="I556" s="352"/>
      <c r="J556" s="341"/>
      <c r="K556" s="341"/>
      <c r="L556" s="352"/>
      <c r="M556" s="352"/>
      <c r="N556" s="365"/>
      <c r="O556" s="454"/>
    </row>
    <row r="557" spans="1:15" ht="14.1" customHeight="1" x14ac:dyDescent="0.25">
      <c r="A557" s="1553"/>
      <c r="B557" s="2398"/>
      <c r="C557" s="2399"/>
      <c r="D557" s="2400"/>
      <c r="E557" s="2424"/>
      <c r="H557" s="370" t="s">
        <v>109</v>
      </c>
      <c r="I557" s="381" t="s">
        <v>110</v>
      </c>
      <c r="J557" s="346"/>
      <c r="K557" s="346"/>
      <c r="L557" s="388"/>
      <c r="M557" s="481"/>
      <c r="N557" s="432">
        <f>SUM('SITE 1:SITE 15'!O557)</f>
        <v>0</v>
      </c>
      <c r="O557" s="7"/>
    </row>
    <row r="558" spans="1:15" ht="14.1" customHeight="1" x14ac:dyDescent="0.25">
      <c r="A558" s="1553"/>
      <c r="B558" s="2398"/>
      <c r="C558" s="2399"/>
      <c r="D558" s="2400"/>
      <c r="E558" s="2424"/>
      <c r="H558" s="348" t="s">
        <v>111</v>
      </c>
      <c r="I558" s="349" t="s">
        <v>112</v>
      </c>
      <c r="J558" s="350"/>
      <c r="K558" s="350"/>
      <c r="L558" s="351"/>
      <c r="M558" s="437"/>
      <c r="N558" s="432">
        <f>SUM('SITE 1:SITE 15'!O558)</f>
        <v>0</v>
      </c>
      <c r="O558" s="2"/>
    </row>
    <row r="559" spans="1:15" ht="14.1" customHeight="1" thickBot="1" x14ac:dyDescent="0.3">
      <c r="A559" s="1553"/>
      <c r="B559" s="2401"/>
      <c r="C559" s="2402"/>
      <c r="D559" s="2403"/>
      <c r="E559" s="2425"/>
      <c r="H559" s="374">
        <v>6815</v>
      </c>
      <c r="I559" s="356" t="s">
        <v>113</v>
      </c>
      <c r="J559" s="357"/>
      <c r="K559" s="357"/>
      <c r="L559" s="358"/>
      <c r="M559" s="450"/>
      <c r="N559" s="432">
        <f>SUM('SITE 1:SITE 15'!O559)</f>
        <v>0</v>
      </c>
      <c r="O559" s="3"/>
    </row>
    <row r="560" spans="1:15" ht="14.1" customHeight="1" thickBot="1" x14ac:dyDescent="0.3">
      <c r="A560" s="1553"/>
      <c r="B560" s="482"/>
      <c r="C560" s="483"/>
      <c r="D560" s="483"/>
      <c r="E560" s="484"/>
      <c r="H560" s="359">
        <v>68</v>
      </c>
      <c r="I560" s="378" t="s">
        <v>114</v>
      </c>
      <c r="J560" s="361"/>
      <c r="K560" s="361"/>
      <c r="L560" s="389"/>
      <c r="M560" s="485"/>
      <c r="N560" s="452">
        <f>SUM('SITE 1:SITE 15'!O560)</f>
        <v>0</v>
      </c>
      <c r="O560" s="453">
        <f>SUM(O557:O559)</f>
        <v>0</v>
      </c>
    </row>
    <row r="561" spans="1:15" ht="14.1" customHeight="1" thickTop="1" x14ac:dyDescent="0.25">
      <c r="A561" s="1553"/>
      <c r="B561" s="486"/>
      <c r="C561" s="487"/>
      <c r="D561" s="488"/>
      <c r="E561" s="489"/>
      <c r="H561" s="364"/>
      <c r="I561" s="352"/>
      <c r="J561" s="341"/>
      <c r="K561" s="341"/>
      <c r="L561" s="352"/>
      <c r="M561" s="352"/>
      <c r="N561" s="365"/>
      <c r="O561" s="454"/>
    </row>
    <row r="562" spans="1:15" ht="14.1" customHeight="1" x14ac:dyDescent="0.25">
      <c r="A562" s="1553"/>
      <c r="B562" s="490"/>
      <c r="C562" s="490"/>
      <c r="D562" s="490"/>
      <c r="E562" s="491"/>
      <c r="H562" s="390">
        <v>86</v>
      </c>
      <c r="I562" s="378" t="s">
        <v>115</v>
      </c>
      <c r="J562" s="361"/>
      <c r="K562" s="361"/>
      <c r="L562" s="361"/>
      <c r="M562" s="479"/>
      <c r="N562" s="363">
        <f>SUM('SITE 1:SITE 15'!O562)</f>
        <v>0</v>
      </c>
      <c r="O562" s="11"/>
    </row>
    <row r="563" spans="1:15" ht="15.75" customHeight="1" thickBot="1" x14ac:dyDescent="0.3">
      <c r="A563" s="1553"/>
      <c r="B563" s="490"/>
      <c r="C563" s="490"/>
      <c r="D563" s="490"/>
      <c r="E563" s="491"/>
      <c r="H563" s="391"/>
      <c r="I563" s="45"/>
      <c r="J563" s="45"/>
      <c r="K563" s="45"/>
      <c r="L563" s="352"/>
      <c r="M563" s="352"/>
      <c r="N563" s="43"/>
      <c r="O563" s="380"/>
    </row>
    <row r="564" spans="1:15" ht="17.100000000000001" customHeight="1" x14ac:dyDescent="0.25">
      <c r="A564" s="1553"/>
      <c r="B564" s="2342" t="s">
        <v>170</v>
      </c>
      <c r="C564" s="2343"/>
      <c r="D564" s="2343"/>
      <c r="E564" s="2343"/>
      <c r="F564" s="2344"/>
      <c r="H564" s="392" t="s">
        <v>116</v>
      </c>
      <c r="I564" s="393"/>
      <c r="J564" s="394"/>
      <c r="K564" s="394"/>
      <c r="L564" s="393"/>
      <c r="M564" s="393"/>
      <c r="N564" s="492">
        <f>SUM('SITE 1:SITE 15'!O564)</f>
        <v>0</v>
      </c>
      <c r="O564" s="396">
        <f>SUM(O562+O560+O555+O553+O551+O546+O540+O538+O525+O518)</f>
        <v>0</v>
      </c>
    </row>
    <row r="565" spans="1:15" ht="17.100000000000001" customHeight="1" thickBot="1" x14ac:dyDescent="0.3">
      <c r="A565" s="1553"/>
      <c r="B565" s="2345"/>
      <c r="C565" s="2346"/>
      <c r="D565" s="2346"/>
      <c r="E565" s="2346"/>
      <c r="F565" s="2347"/>
      <c r="H565" s="364" t="s">
        <v>117</v>
      </c>
      <c r="I565" s="365"/>
      <c r="J565" s="367"/>
      <c r="K565" s="367"/>
      <c r="L565" s="365"/>
      <c r="M565" s="365"/>
      <c r="N565" s="496">
        <f>SUM('SITE 1:SITE 15'!O565)</f>
        <v>0</v>
      </c>
      <c r="O565" s="397">
        <f>IF(O564&lt;O607,O607-O564,0)</f>
        <v>0</v>
      </c>
    </row>
    <row r="566" spans="1:15" ht="17.100000000000001" customHeight="1" thickBot="1" x14ac:dyDescent="0.3">
      <c r="A566" s="1553"/>
      <c r="B566" s="502" t="s">
        <v>179</v>
      </c>
      <c r="C566" s="610"/>
      <c r="D566" s="610"/>
      <c r="E566" s="610"/>
      <c r="F566" s="611"/>
      <c r="H566" s="398" t="s">
        <v>118</v>
      </c>
      <c r="I566" s="399"/>
      <c r="J566" s="400"/>
      <c r="K566" s="400"/>
      <c r="L566" s="401"/>
      <c r="M566" s="401"/>
      <c r="N566" s="499">
        <f>SUM('SITE 1:SITE 15'!O566)</f>
        <v>0</v>
      </c>
      <c r="O566" s="403">
        <f>SUM(O564+O565)</f>
        <v>0</v>
      </c>
    </row>
    <row r="567" spans="1:15" ht="18" thickBot="1" x14ac:dyDescent="0.3">
      <c r="A567" s="1553"/>
      <c r="B567" s="506"/>
      <c r="C567" s="612"/>
      <c r="D567" s="612"/>
      <c r="E567" s="612"/>
      <c r="F567" s="613"/>
    </row>
    <row r="568" spans="1:15" ht="15" customHeight="1" x14ac:dyDescent="0.25">
      <c r="A568" s="1553"/>
      <c r="B568" s="2336" t="s">
        <v>381</v>
      </c>
      <c r="C568" s="2337"/>
      <c r="D568" s="2337"/>
      <c r="E568" s="2337"/>
      <c r="F568" s="2338"/>
      <c r="H568" s="404" t="s">
        <v>119</v>
      </c>
      <c r="I568" s="405"/>
      <c r="J568" s="406"/>
      <c r="K568" s="406"/>
      <c r="L568" s="405"/>
      <c r="M568" s="405"/>
      <c r="N568" s="331"/>
      <c r="O568" s="333"/>
    </row>
    <row r="569" spans="1:15" ht="27.6" x14ac:dyDescent="0.25">
      <c r="A569" s="1553"/>
      <c r="B569" s="2336"/>
      <c r="C569" s="2337"/>
      <c r="D569" s="2337"/>
      <c r="E569" s="2337"/>
      <c r="F569" s="2338"/>
      <c r="H569" s="334"/>
      <c r="I569" s="335"/>
      <c r="J569" s="336"/>
      <c r="K569" s="336"/>
      <c r="L569" s="335"/>
      <c r="M569" s="337"/>
      <c r="N569" s="429" t="str">
        <f>N508</f>
        <v>Global CAL 6/11 ans</v>
      </c>
      <c r="O569" s="501" t="s">
        <v>19</v>
      </c>
    </row>
    <row r="570" spans="1:15" ht="15" customHeight="1" x14ac:dyDescent="0.25">
      <c r="A570" s="1553"/>
      <c r="B570" s="2336" t="s">
        <v>207</v>
      </c>
      <c r="C570" s="2337"/>
      <c r="D570" s="2337"/>
      <c r="E570" s="2337"/>
      <c r="F570" s="2338"/>
      <c r="H570" s="409"/>
      <c r="I570" s="410"/>
      <c r="J570" s="336"/>
      <c r="K570" s="336"/>
      <c r="L570" s="411"/>
      <c r="M570" s="505"/>
      <c r="N570" s="45"/>
      <c r="O570" s="412"/>
    </row>
    <row r="571" spans="1:15" ht="14.25" customHeight="1" x14ac:dyDescent="0.25">
      <c r="A571" s="1553"/>
      <c r="B571" s="2336"/>
      <c r="C571" s="2337"/>
      <c r="D571" s="2337"/>
      <c r="E571" s="2337"/>
      <c r="F571" s="2338"/>
      <c r="H571" s="413">
        <v>70623</v>
      </c>
      <c r="I571" s="381" t="s">
        <v>1022</v>
      </c>
      <c r="J571" s="346"/>
      <c r="K571" s="346"/>
      <c r="L571" s="347"/>
      <c r="M571" s="431"/>
      <c r="N571" s="432">
        <f>SUM('SITE 1:SITE 15'!O571)</f>
        <v>0</v>
      </c>
      <c r="O571" s="509">
        <f>G499+G498</f>
        <v>0</v>
      </c>
    </row>
    <row r="572" spans="1:15" ht="16.5" customHeight="1" x14ac:dyDescent="0.25">
      <c r="A572" s="1553"/>
      <c r="B572" s="2336"/>
      <c r="C572" s="2337"/>
      <c r="D572" s="2337"/>
      <c r="E572" s="2337"/>
      <c r="F572" s="2338"/>
      <c r="H572" s="413">
        <v>70624</v>
      </c>
      <c r="I572" s="349" t="s">
        <v>1019</v>
      </c>
      <c r="J572" s="350"/>
      <c r="K572" s="350"/>
      <c r="L572" s="351"/>
      <c r="M572" s="437"/>
      <c r="N572" s="432">
        <f>SUM('SITE 1:SITE 15'!O572)</f>
        <v>0</v>
      </c>
      <c r="O572" s="9"/>
    </row>
    <row r="573" spans="1:15" ht="14.25" customHeight="1" x14ac:dyDescent="0.25">
      <c r="A573" s="1553"/>
      <c r="B573" s="2336"/>
      <c r="C573" s="2337"/>
      <c r="D573" s="2337"/>
      <c r="E573" s="2337"/>
      <c r="F573" s="2338"/>
      <c r="H573" s="413">
        <v>70625</v>
      </c>
      <c r="I573" s="349" t="s">
        <v>1020</v>
      </c>
      <c r="J573" s="350"/>
      <c r="K573" s="350"/>
      <c r="L573" s="351"/>
      <c r="M573" s="437"/>
      <c r="N573" s="432">
        <f>SUM('SITE 1:SITE 15'!O573)</f>
        <v>0</v>
      </c>
      <c r="O573" s="509">
        <f>E502</f>
        <v>0</v>
      </c>
    </row>
    <row r="574" spans="1:15" s="1940" customFormat="1" ht="14.25" customHeight="1" x14ac:dyDescent="0.25">
      <c r="A574" s="1553"/>
      <c r="B574" s="2336"/>
      <c r="C574" s="2337"/>
      <c r="D574" s="2337"/>
      <c r="E574" s="2337"/>
      <c r="F574" s="2338"/>
      <c r="H574" s="413">
        <v>70626</v>
      </c>
      <c r="I574" s="349" t="s">
        <v>1021</v>
      </c>
      <c r="J574" s="350"/>
      <c r="K574" s="350"/>
      <c r="L574" s="351"/>
      <c r="M574" s="437"/>
      <c r="N574" s="432">
        <f>SUM('SITE 1:SITE 15'!O574)</f>
        <v>0</v>
      </c>
      <c r="O574" s="2"/>
    </row>
    <row r="575" spans="1:15" ht="14.25" customHeight="1" x14ac:dyDescent="0.25">
      <c r="A575" s="1553"/>
      <c r="B575" s="2336"/>
      <c r="C575" s="2337"/>
      <c r="D575" s="2337"/>
      <c r="E575" s="2337"/>
      <c r="F575" s="2338"/>
      <c r="H575" s="348">
        <v>70641</v>
      </c>
      <c r="I575" s="349" t="s">
        <v>123</v>
      </c>
      <c r="J575" s="350"/>
      <c r="K575" s="350"/>
      <c r="L575" s="351"/>
      <c r="M575" s="437"/>
      <c r="N575" s="432">
        <f>SUM('SITE 1:SITE 15'!O575)</f>
        <v>0</v>
      </c>
      <c r="O575" s="2"/>
    </row>
    <row r="576" spans="1:15" ht="15" customHeight="1" x14ac:dyDescent="0.25">
      <c r="A576" s="1553"/>
      <c r="B576" s="2336" t="s">
        <v>385</v>
      </c>
      <c r="C576" s="2337"/>
      <c r="D576" s="2337"/>
      <c r="E576" s="2337"/>
      <c r="F576" s="2338"/>
      <c r="H576" s="370">
        <v>706421</v>
      </c>
      <c r="I576" s="349" t="s">
        <v>124</v>
      </c>
      <c r="J576" s="350"/>
      <c r="K576" s="350"/>
      <c r="L576" s="351"/>
      <c r="M576" s="437"/>
      <c r="N576" s="432">
        <f>SUM('SITE 1:SITE 15'!O576)</f>
        <v>0</v>
      </c>
      <c r="O576" s="9"/>
    </row>
    <row r="577" spans="1:15" ht="14.25" customHeight="1" x14ac:dyDescent="0.25">
      <c r="A577" s="1553"/>
      <c r="B577" s="2336"/>
      <c r="C577" s="2337"/>
      <c r="D577" s="2337"/>
      <c r="E577" s="2337"/>
      <c r="F577" s="2338"/>
      <c r="H577" s="370">
        <v>708</v>
      </c>
      <c r="I577" s="356" t="s">
        <v>125</v>
      </c>
      <c r="J577" s="357"/>
      <c r="K577" s="357"/>
      <c r="L577" s="358"/>
      <c r="M577" s="450"/>
      <c r="N577" s="432">
        <f>SUM('SITE 1:SITE 15'!O577)</f>
        <v>0</v>
      </c>
      <c r="O577" s="7"/>
    </row>
    <row r="578" spans="1:15" ht="16.5" customHeight="1" x14ac:dyDescent="0.25">
      <c r="A578" s="1553"/>
      <c r="B578" s="2336"/>
      <c r="C578" s="2337"/>
      <c r="D578" s="2337"/>
      <c r="E578" s="2337"/>
      <c r="F578" s="2338"/>
      <c r="H578" s="359">
        <v>70</v>
      </c>
      <c r="I578" s="378" t="s">
        <v>126</v>
      </c>
      <c r="J578" s="361"/>
      <c r="K578" s="361"/>
      <c r="L578" s="389"/>
      <c r="M578" s="485"/>
      <c r="N578" s="452">
        <f>SUM('SITE 1:SITE 15'!O578)</f>
        <v>0</v>
      </c>
      <c r="O578" s="453">
        <f>SUM(O571:O577)</f>
        <v>0</v>
      </c>
    </row>
    <row r="579" spans="1:15" ht="16.5" customHeight="1" x14ac:dyDescent="0.25">
      <c r="A579" s="1553"/>
      <c r="B579" s="2336"/>
      <c r="C579" s="2337"/>
      <c r="D579" s="2337"/>
      <c r="E579" s="2337"/>
      <c r="F579" s="2338"/>
      <c r="H579" s="364"/>
      <c r="I579" s="352"/>
      <c r="J579" s="341"/>
      <c r="K579" s="341"/>
      <c r="L579" s="369"/>
      <c r="M579" s="369"/>
      <c r="N579" s="365"/>
      <c r="O579" s="454"/>
    </row>
    <row r="580" spans="1:15" ht="16.05" customHeight="1" x14ac:dyDescent="0.25">
      <c r="A580" s="1553"/>
      <c r="B580" s="510"/>
      <c r="C580" s="511"/>
      <c r="D580" s="511"/>
      <c r="E580" s="511"/>
      <c r="F580" s="512"/>
      <c r="H580" s="370">
        <v>741</v>
      </c>
      <c r="I580" s="381" t="s">
        <v>127</v>
      </c>
      <c r="J580" s="346"/>
      <c r="K580" s="346"/>
      <c r="L580" s="414"/>
      <c r="M580" s="513"/>
      <c r="N580" s="432">
        <f>SUM('SITE 1:SITE 15'!O580)</f>
        <v>0</v>
      </c>
      <c r="O580" s="7"/>
    </row>
    <row r="581" spans="1:15" ht="16.05" customHeight="1" x14ac:dyDescent="0.25">
      <c r="A581" s="1553"/>
      <c r="B581" s="2336" t="s">
        <v>208</v>
      </c>
      <c r="C581" s="2337"/>
      <c r="D581" s="2337"/>
      <c r="E581" s="2337"/>
      <c r="F581" s="2338"/>
      <c r="H581" s="348">
        <v>742</v>
      </c>
      <c r="I581" s="349" t="s">
        <v>128</v>
      </c>
      <c r="J581" s="350"/>
      <c r="K581" s="350"/>
      <c r="L581" s="415"/>
      <c r="M581" s="514"/>
      <c r="N581" s="432">
        <f>SUM('SITE 1:SITE 15'!O581)</f>
        <v>0</v>
      </c>
      <c r="O581" s="2"/>
    </row>
    <row r="582" spans="1:15" ht="16.05" customHeight="1" x14ac:dyDescent="0.25">
      <c r="A582" s="1553"/>
      <c r="B582" s="2336"/>
      <c r="C582" s="2337"/>
      <c r="D582" s="2337"/>
      <c r="E582" s="2337"/>
      <c r="F582" s="2338"/>
      <c r="H582" s="370">
        <v>743</v>
      </c>
      <c r="I582" s="349" t="s">
        <v>129</v>
      </c>
      <c r="J582" s="350"/>
      <c r="K582" s="350"/>
      <c r="L582" s="351"/>
      <c r="M582" s="437"/>
      <c r="N582" s="432">
        <f>SUM('SITE 1:SITE 15'!O582)</f>
        <v>0</v>
      </c>
      <c r="O582" s="7"/>
    </row>
    <row r="583" spans="1:15" ht="16.05" customHeight="1" x14ac:dyDescent="0.25">
      <c r="A583" s="1553"/>
      <c r="B583" s="2336"/>
      <c r="C583" s="2337"/>
      <c r="D583" s="2337"/>
      <c r="E583" s="2337"/>
      <c r="F583" s="2338"/>
      <c r="H583" s="416">
        <v>7441</v>
      </c>
      <c r="I583" s="349" t="s">
        <v>130</v>
      </c>
      <c r="J583" s="350"/>
      <c r="K583" s="350"/>
      <c r="L583" s="351"/>
      <c r="M583" s="437"/>
      <c r="N583" s="2368">
        <f>SUM('SITE 1:SITE 15'!O583)</f>
        <v>0</v>
      </c>
      <c r="O583" s="2426">
        <f>O564-(O578+O580+O581+O582+O585+O586+O587+O588+O589+O595+O597+O599+O601+O603+O605)</f>
        <v>0</v>
      </c>
    </row>
    <row r="584" spans="1:15" ht="14.25" customHeight="1" x14ac:dyDescent="0.25">
      <c r="A584" s="1553"/>
      <c r="B584" s="614" t="s">
        <v>512</v>
      </c>
      <c r="C584" s="615"/>
      <c r="D584" s="615"/>
      <c r="E584" s="615"/>
      <c r="F584" s="616"/>
      <c r="H584" s="416">
        <v>7442</v>
      </c>
      <c r="I584" s="349" t="s">
        <v>131</v>
      </c>
      <c r="J584" s="350"/>
      <c r="K584" s="350"/>
      <c r="L584" s="351"/>
      <c r="M584" s="437"/>
      <c r="N584" s="2369">
        <f>SUM('SITE 1:SITE 15'!O584)</f>
        <v>0</v>
      </c>
      <c r="O584" s="2427"/>
    </row>
    <row r="585" spans="1:15" ht="14.25" customHeight="1" x14ac:dyDescent="0.25">
      <c r="A585" s="1553"/>
      <c r="B585" s="614"/>
      <c r="C585" s="615"/>
      <c r="D585" s="615"/>
      <c r="E585" s="615"/>
      <c r="F585" s="616"/>
      <c r="H585" s="416">
        <v>7443</v>
      </c>
      <c r="I585" s="349" t="s">
        <v>132</v>
      </c>
      <c r="J585" s="350"/>
      <c r="K585" s="350"/>
      <c r="L585" s="351"/>
      <c r="M585" s="437"/>
      <c r="N585" s="432">
        <f>SUM('SITE 1:SITE 15'!O585)</f>
        <v>0</v>
      </c>
      <c r="O585" s="10"/>
    </row>
    <row r="586" spans="1:15" ht="19.5" customHeight="1" x14ac:dyDescent="0.25">
      <c r="A586" s="1553"/>
      <c r="B586" s="2380" t="s">
        <v>560</v>
      </c>
      <c r="C586" s="2381"/>
      <c r="D586" s="2381"/>
      <c r="E586" s="2381"/>
      <c r="F586" s="2382"/>
      <c r="H586" s="416">
        <v>7451</v>
      </c>
      <c r="I586" s="349" t="s">
        <v>133</v>
      </c>
      <c r="J586" s="350"/>
      <c r="K586" s="350"/>
      <c r="L586" s="351"/>
      <c r="M586" s="437"/>
      <c r="N586" s="432">
        <f>SUM('SITE 1:SITE 15'!O586)</f>
        <v>0</v>
      </c>
      <c r="O586" s="10"/>
    </row>
    <row r="587" spans="1:15" ht="15" customHeight="1" x14ac:dyDescent="0.25">
      <c r="A587" s="1553"/>
      <c r="B587" s="2380"/>
      <c r="C587" s="2381"/>
      <c r="D587" s="2381"/>
      <c r="E587" s="2381"/>
      <c r="F587" s="2382"/>
      <c r="H587" s="416">
        <v>746</v>
      </c>
      <c r="I587" s="349" t="s">
        <v>134</v>
      </c>
      <c r="J587" s="350"/>
      <c r="K587" s="350"/>
      <c r="L587" s="351"/>
      <c r="M587" s="437"/>
      <c r="N587" s="432">
        <f>SUM('SITE 1:SITE 15'!O587)</f>
        <v>0</v>
      </c>
      <c r="O587" s="10"/>
    </row>
    <row r="588" spans="1:15" ht="14.25" customHeight="1" x14ac:dyDescent="0.25">
      <c r="A588" s="1553"/>
      <c r="B588" s="2380" t="s">
        <v>561</v>
      </c>
      <c r="C588" s="2381"/>
      <c r="D588" s="2381"/>
      <c r="E588" s="2381"/>
      <c r="F588" s="2382"/>
      <c r="H588" s="416">
        <v>747</v>
      </c>
      <c r="I588" s="349" t="s">
        <v>135</v>
      </c>
      <c r="J588" s="350"/>
      <c r="K588" s="350"/>
      <c r="L588" s="351"/>
      <c r="M588" s="437"/>
      <c r="N588" s="432">
        <f>SUM('SITE 1:SITE 15'!O588)</f>
        <v>0</v>
      </c>
      <c r="O588" s="10"/>
    </row>
    <row r="589" spans="1:15" ht="16.5" customHeight="1" x14ac:dyDescent="0.25">
      <c r="A589" s="1553"/>
      <c r="B589" s="2380"/>
      <c r="C589" s="2381"/>
      <c r="D589" s="2381"/>
      <c r="E589" s="2381"/>
      <c r="F589" s="2382"/>
      <c r="H589" s="374">
        <v>748</v>
      </c>
      <c r="I589" s="349" t="s">
        <v>168</v>
      </c>
      <c r="J589" s="357"/>
      <c r="K589" s="357"/>
      <c r="L589" s="417"/>
      <c r="M589" s="523"/>
      <c r="N589" s="432">
        <f>SUM('SITE 1:SITE 15'!O589)</f>
        <v>0</v>
      </c>
      <c r="O589" s="3"/>
    </row>
    <row r="590" spans="1:15" ht="15" customHeight="1" x14ac:dyDescent="0.25">
      <c r="A590" s="1553"/>
      <c r="B590" s="2333" t="s">
        <v>563</v>
      </c>
      <c r="C590" s="2476"/>
      <c r="D590" s="2476"/>
      <c r="E590" s="2476"/>
      <c r="F590" s="2477"/>
      <c r="H590" s="359">
        <v>74</v>
      </c>
      <c r="I590" s="378" t="s">
        <v>136</v>
      </c>
      <c r="J590" s="361"/>
      <c r="K590" s="361"/>
      <c r="L590" s="362"/>
      <c r="M590" s="451"/>
      <c r="N590" s="452">
        <f>SUM('SITE 1:SITE 15'!O590)</f>
        <v>0</v>
      </c>
      <c r="O590" s="453">
        <f>SUM(O580:O589)</f>
        <v>0</v>
      </c>
    </row>
    <row r="591" spans="1:15" ht="15" customHeight="1" x14ac:dyDescent="0.25">
      <c r="A591" s="1553"/>
      <c r="B591" s="2478"/>
      <c r="C591" s="2476"/>
      <c r="D591" s="2476"/>
      <c r="E591" s="2476"/>
      <c r="F591" s="2477"/>
      <c r="H591" s="364"/>
      <c r="I591" s="352"/>
      <c r="J591" s="341"/>
      <c r="K591" s="341"/>
      <c r="L591" s="325"/>
      <c r="M591" s="325"/>
      <c r="N591" s="365"/>
      <c r="O591" s="454"/>
    </row>
    <row r="592" spans="1:15" ht="14.25" customHeight="1" x14ac:dyDescent="0.25">
      <c r="A592" s="1553"/>
      <c r="B592" s="617"/>
      <c r="C592" s="618"/>
      <c r="D592" s="618"/>
      <c r="E592" s="618"/>
      <c r="F592" s="619"/>
      <c r="H592" s="370">
        <v>751</v>
      </c>
      <c r="I592" s="381" t="s">
        <v>137</v>
      </c>
      <c r="J592" s="346"/>
      <c r="K592" s="346"/>
      <c r="L592" s="347"/>
      <c r="M592" s="431"/>
      <c r="N592" s="432">
        <f>SUM('SITE 1:SITE 15'!O592)</f>
        <v>0</v>
      </c>
      <c r="O592" s="7"/>
    </row>
    <row r="593" spans="1:15" ht="16.5" customHeight="1" x14ac:dyDescent="0.25">
      <c r="A593" s="1553"/>
      <c r="B593" s="614" t="s">
        <v>270</v>
      </c>
      <c r="C593" s="615"/>
      <c r="D593" s="615"/>
      <c r="E593" s="615"/>
      <c r="F593" s="616"/>
      <c r="H593" s="348">
        <v>752</v>
      </c>
      <c r="I593" s="349" t="s">
        <v>138</v>
      </c>
      <c r="J593" s="350"/>
      <c r="K593" s="350"/>
      <c r="L593" s="351"/>
      <c r="M593" s="437"/>
      <c r="N593" s="432">
        <f>SUM('SITE 1:SITE 15'!O593)</f>
        <v>0</v>
      </c>
      <c r="O593" s="2"/>
    </row>
    <row r="594" spans="1:15" ht="15" customHeight="1" x14ac:dyDescent="0.25">
      <c r="A594" s="1553"/>
      <c r="B594" s="620"/>
      <c r="C594" s="325"/>
      <c r="D594" s="325"/>
      <c r="E594" s="325"/>
      <c r="F594" s="621"/>
      <c r="H594" s="348">
        <v>757</v>
      </c>
      <c r="I594" s="356" t="s">
        <v>139</v>
      </c>
      <c r="J594" s="357"/>
      <c r="K594" s="357"/>
      <c r="L594" s="358"/>
      <c r="M594" s="450"/>
      <c r="N594" s="432">
        <f>SUM('SITE 1:SITE 15'!O594)</f>
        <v>0</v>
      </c>
      <c r="O594" s="2"/>
    </row>
    <row r="595" spans="1:15" ht="16.5" customHeight="1" x14ac:dyDescent="0.25">
      <c r="A595" s="1553"/>
      <c r="B595" s="626" t="s">
        <v>449</v>
      </c>
      <c r="C595" s="623"/>
      <c r="D595" s="623"/>
      <c r="E595" s="623"/>
      <c r="F595" s="624"/>
      <c r="H595" s="359">
        <v>75</v>
      </c>
      <c r="I595" s="378" t="s">
        <v>140</v>
      </c>
      <c r="J595" s="361"/>
      <c r="K595" s="361"/>
      <c r="L595" s="389"/>
      <c r="M595" s="485"/>
      <c r="N595" s="452">
        <f>SUM('SITE 1:SITE 15'!O595)</f>
        <v>0</v>
      </c>
      <c r="O595" s="453">
        <f>SUM(O592:O594)</f>
        <v>0</v>
      </c>
    </row>
    <row r="596" spans="1:15" ht="15" customHeight="1" x14ac:dyDescent="0.25">
      <c r="A596" s="1553"/>
      <c r="B596" s="622" t="s">
        <v>194</v>
      </c>
      <c r="C596" s="623"/>
      <c r="D596" s="623"/>
      <c r="E596" s="623"/>
      <c r="F596" s="624"/>
      <c r="H596" s="334"/>
      <c r="I596" s="369"/>
      <c r="J596" s="341"/>
      <c r="K596" s="341"/>
      <c r="L596" s="352"/>
      <c r="M596" s="352"/>
      <c r="N596" s="335"/>
      <c r="O596" s="471"/>
    </row>
    <row r="597" spans="1:15" ht="15" customHeight="1" x14ac:dyDescent="0.25">
      <c r="A597" s="1553"/>
      <c r="B597" s="622" t="s">
        <v>477</v>
      </c>
      <c r="C597" s="623"/>
      <c r="D597" s="623"/>
      <c r="E597" s="623"/>
      <c r="F597" s="624"/>
      <c r="H597" s="383">
        <v>76</v>
      </c>
      <c r="I597" s="378" t="s">
        <v>141</v>
      </c>
      <c r="J597" s="361"/>
      <c r="K597" s="361"/>
      <c r="L597" s="361"/>
      <c r="M597" s="479"/>
      <c r="N597" s="452">
        <f>SUM('SITE 1:SITE 15'!O597)</f>
        <v>0</v>
      </c>
      <c r="O597" s="7"/>
    </row>
    <row r="598" spans="1:15" ht="13.5" customHeight="1" x14ac:dyDescent="0.25">
      <c r="A598" s="1553"/>
      <c r="B598" s="622" t="s">
        <v>478</v>
      </c>
      <c r="C598" s="623"/>
      <c r="D598" s="325"/>
      <c r="E598" s="325"/>
      <c r="F598" s="621"/>
      <c r="H598" s="334"/>
      <c r="I598" s="369"/>
      <c r="J598" s="341"/>
      <c r="K598" s="341"/>
      <c r="L598" s="352"/>
      <c r="M598" s="352"/>
      <c r="N598" s="335"/>
      <c r="O598" s="471"/>
    </row>
    <row r="599" spans="1:15" ht="15" customHeight="1" x14ac:dyDescent="0.25">
      <c r="A599" s="1553"/>
      <c r="B599" s="622" t="s">
        <v>216</v>
      </c>
      <c r="C599" s="623"/>
      <c r="D599" s="615"/>
      <c r="E599" s="615"/>
      <c r="F599" s="616"/>
      <c r="H599" s="383">
        <v>77</v>
      </c>
      <c r="I599" s="378" t="s">
        <v>383</v>
      </c>
      <c r="J599" s="361"/>
      <c r="K599" s="361"/>
      <c r="L599" s="361"/>
      <c r="M599" s="479"/>
      <c r="N599" s="452">
        <f>SUM('SITE 1:SITE 15'!O599)</f>
        <v>0</v>
      </c>
      <c r="O599" s="7"/>
    </row>
    <row r="600" spans="1:15" ht="16.5" customHeight="1" x14ac:dyDescent="0.25">
      <c r="A600" s="1553"/>
      <c r="B600" s="622"/>
      <c r="C600" s="623"/>
      <c r="D600" s="623"/>
      <c r="E600" s="623"/>
      <c r="F600" s="624"/>
      <c r="H600" s="334"/>
      <c r="I600" s="369"/>
      <c r="J600" s="341"/>
      <c r="K600" s="341"/>
      <c r="L600" s="352"/>
      <c r="M600" s="352"/>
      <c r="N600" s="335"/>
      <c r="O600" s="471"/>
    </row>
    <row r="601" spans="1:15" ht="16.5" customHeight="1" x14ac:dyDescent="0.25">
      <c r="A601" s="1553"/>
      <c r="B601" s="622"/>
      <c r="C601" s="623"/>
      <c r="D601" s="623"/>
      <c r="E601" s="623"/>
      <c r="F601" s="624"/>
      <c r="H601" s="383">
        <v>78</v>
      </c>
      <c r="I601" s="378" t="s">
        <v>143</v>
      </c>
      <c r="J601" s="361"/>
      <c r="K601" s="361"/>
      <c r="L601" s="361"/>
      <c r="M601" s="479"/>
      <c r="N601" s="452">
        <f>SUM('SITE 1:SITE 15'!O601)</f>
        <v>0</v>
      </c>
      <c r="O601" s="7"/>
    </row>
    <row r="602" spans="1:15" ht="14.1" customHeight="1" x14ac:dyDescent="0.25">
      <c r="A602" s="1553"/>
      <c r="B602" s="622"/>
      <c r="C602" s="623"/>
      <c r="D602" s="623"/>
      <c r="E602" s="623"/>
      <c r="F602" s="624"/>
      <c r="H602" s="334"/>
      <c r="I602" s="369"/>
      <c r="J602" s="341"/>
      <c r="K602" s="341"/>
      <c r="L602" s="352"/>
      <c r="M602" s="352"/>
      <c r="N602" s="335"/>
      <c r="O602" s="471"/>
    </row>
    <row r="603" spans="1:15" ht="15" customHeight="1" x14ac:dyDescent="0.25">
      <c r="A603" s="1553"/>
      <c r="B603" s="625"/>
      <c r="C603" s="325"/>
      <c r="D603" s="325"/>
      <c r="E603" s="325"/>
      <c r="F603" s="621"/>
      <c r="H603" s="383">
        <v>79</v>
      </c>
      <c r="I603" s="378" t="s">
        <v>384</v>
      </c>
      <c r="J603" s="361"/>
      <c r="K603" s="361"/>
      <c r="L603" s="361"/>
      <c r="M603" s="479"/>
      <c r="N603" s="452">
        <f>SUM('SITE 1:SITE 15'!O603)</f>
        <v>0</v>
      </c>
      <c r="O603" s="7"/>
    </row>
    <row r="604" spans="1:15" ht="16.5" customHeight="1" x14ac:dyDescent="0.25">
      <c r="A604" s="1553"/>
      <c r="B604" s="626"/>
      <c r="C604" s="325"/>
      <c r="D604" s="325"/>
      <c r="E604" s="325"/>
      <c r="F604" s="621"/>
      <c r="H604" s="364"/>
      <c r="I604" s="352"/>
      <c r="J604" s="341"/>
      <c r="K604" s="341"/>
      <c r="L604" s="352"/>
      <c r="M604" s="352"/>
      <c r="N604" s="365"/>
      <c r="O604" s="454"/>
    </row>
    <row r="605" spans="1:15" ht="15" customHeight="1" x14ac:dyDescent="0.25">
      <c r="A605" s="1553"/>
      <c r="B605" s="622"/>
      <c r="C605" s="623"/>
      <c r="D605" s="623"/>
      <c r="E605" s="623"/>
      <c r="F605" s="624"/>
      <c r="H605" s="390">
        <v>87</v>
      </c>
      <c r="I605" s="378" t="s">
        <v>145</v>
      </c>
      <c r="J605" s="361"/>
      <c r="K605" s="361"/>
      <c r="L605" s="361"/>
      <c r="M605" s="479"/>
      <c r="N605" s="363">
        <f>SUM('SITE 1:SITE 15'!O605)</f>
        <v>0</v>
      </c>
      <c r="O605" s="11"/>
    </row>
    <row r="606" spans="1:15" ht="17.25" customHeight="1" thickBot="1" x14ac:dyDescent="0.3">
      <c r="A606" s="1553"/>
      <c r="B606" s="622"/>
      <c r="C606" s="325"/>
      <c r="D606" s="325"/>
      <c r="E606" s="325"/>
      <c r="F606" s="621"/>
      <c r="H606" s="391"/>
      <c r="I606" s="45"/>
      <c r="J606" s="341"/>
      <c r="K606" s="341"/>
      <c r="L606" s="352"/>
      <c r="M606" s="352"/>
      <c r="N606" s="45"/>
      <c r="O606" s="412"/>
    </row>
    <row r="607" spans="1:15" ht="16.5" customHeight="1" thickBot="1" x14ac:dyDescent="0.3">
      <c r="A607" s="1553"/>
      <c r="B607" s="628"/>
      <c r="C607" s="629"/>
      <c r="D607" s="629"/>
      <c r="E607" s="629"/>
      <c r="F607" s="630"/>
      <c r="H607" s="392" t="s">
        <v>146</v>
      </c>
      <c r="I607" s="393"/>
      <c r="J607" s="418"/>
      <c r="K607" s="418"/>
      <c r="L607" s="393"/>
      <c r="M607" s="530"/>
      <c r="N607" s="492">
        <f>SUM('SITE 1:SITE 15'!O607)</f>
        <v>0</v>
      </c>
      <c r="O607" s="531">
        <f>O603+O601+O599+O597+O595+O590+O578+O605</f>
        <v>0</v>
      </c>
    </row>
    <row r="608" spans="1:15" ht="15" customHeight="1" x14ac:dyDescent="0.25">
      <c r="A608" s="1553"/>
      <c r="B608" s="631"/>
      <c r="C608" s="623"/>
      <c r="D608" s="623"/>
      <c r="E608" s="623"/>
      <c r="F608" s="623"/>
      <c r="H608" s="364" t="s">
        <v>147</v>
      </c>
      <c r="I608" s="365"/>
      <c r="J608" s="336"/>
      <c r="K608" s="336"/>
      <c r="L608" s="411"/>
      <c r="M608" s="505"/>
      <c r="N608" s="496">
        <f>SUM('SITE 1:SITE 15'!O608)</f>
        <v>0</v>
      </c>
      <c r="O608" s="532">
        <f>IF(O607&lt;O564,O564-O607,0)</f>
        <v>0</v>
      </c>
    </row>
    <row r="609" spans="1:22" ht="15.75" customHeight="1" thickBot="1" x14ac:dyDescent="0.3">
      <c r="A609" s="1553"/>
      <c r="B609" s="631"/>
      <c r="C609" s="623"/>
      <c r="D609" s="623"/>
      <c r="E609" s="623"/>
      <c r="F609" s="623"/>
      <c r="H609" s="398" t="s">
        <v>118</v>
      </c>
      <c r="I609" s="399"/>
      <c r="J609" s="421"/>
      <c r="K609" s="421"/>
      <c r="L609" s="401"/>
      <c r="M609" s="533"/>
      <c r="N609" s="499">
        <f>SUM('SITE 1:SITE 15'!O609)</f>
        <v>0</v>
      </c>
      <c r="O609" s="534">
        <f>O608+O607</f>
        <v>0</v>
      </c>
    </row>
    <row r="610" spans="1:22" x14ac:dyDescent="0.25">
      <c r="A610" s="1553"/>
    </row>
    <row r="611" spans="1:22" ht="13.8" thickBot="1" x14ac:dyDescent="0.3">
      <c r="A611" s="1553"/>
    </row>
    <row r="612" spans="1:22" s="324" customFormat="1" ht="33.75" customHeight="1" thickBot="1" x14ac:dyDescent="0.3">
      <c r="A612" s="1554"/>
      <c r="B612" s="2358" t="str">
        <f>B4</f>
        <v>ASSOCIATION</v>
      </c>
      <c r="C612" s="2359"/>
      <c r="D612" s="2359"/>
      <c r="E612" s="2359"/>
      <c r="F612" s="2359"/>
      <c r="G612" s="2359"/>
      <c r="H612" s="2359"/>
      <c r="I612" s="2359"/>
      <c r="J612" s="2359"/>
      <c r="K612" s="2359"/>
      <c r="L612" s="2359"/>
      <c r="M612" s="2359"/>
      <c r="N612" s="2359"/>
      <c r="O612" s="2360"/>
      <c r="P612" s="326"/>
    </row>
    <row r="613" spans="1:22" ht="13.8" thickBot="1" x14ac:dyDescent="0.3">
      <c r="A613" s="1553"/>
    </row>
    <row r="614" spans="1:22" ht="30.75" customHeight="1" thickBot="1" x14ac:dyDescent="0.3">
      <c r="A614" s="1564"/>
      <c r="B614" s="2325" t="s">
        <v>150</v>
      </c>
      <c r="C614" s="2326"/>
      <c r="D614" s="2326"/>
      <c r="E614" s="2326"/>
      <c r="F614" s="2326"/>
      <c r="G614" s="2326"/>
      <c r="H614" s="2325" t="str">
        <f>H6</f>
        <v>SITE 4</v>
      </c>
      <c r="I614" s="2326"/>
      <c r="J614" s="2326"/>
      <c r="K614" s="2326"/>
      <c r="L614" s="2326"/>
      <c r="M614" s="2326"/>
      <c r="N614" s="2326"/>
      <c r="O614" s="2327"/>
    </row>
    <row r="615" spans="1:22" x14ac:dyDescent="0.25">
      <c r="A615" s="1553"/>
    </row>
    <row r="616" spans="1:22" ht="15.6" thickBot="1" x14ac:dyDescent="0.3">
      <c r="A616" s="1553"/>
      <c r="B616" s="543"/>
      <c r="C616" s="543"/>
      <c r="D616" s="543"/>
      <c r="E616" s="544"/>
    </row>
    <row r="617" spans="1:22" ht="35.1" customHeight="1" thickBot="1" x14ac:dyDescent="0.35">
      <c r="A617" s="1553"/>
      <c r="B617" s="2339" t="s">
        <v>151</v>
      </c>
      <c r="C617" s="2340"/>
      <c r="D617" s="2340"/>
      <c r="E617" s="2340"/>
      <c r="F617" s="2340"/>
      <c r="G617" s="2341"/>
      <c r="H617" s="2361" t="s">
        <v>501</v>
      </c>
      <c r="I617" s="2362"/>
      <c r="J617" s="632"/>
      <c r="K617" s="632"/>
      <c r="L617" s="632"/>
      <c r="M617" s="632"/>
      <c r="N617" s="632"/>
      <c r="O617" s="632"/>
      <c r="P617" s="352"/>
      <c r="Q617" s="352"/>
      <c r="R617" s="325"/>
      <c r="S617" s="325"/>
      <c r="T617" s="325"/>
      <c r="U617" s="352"/>
      <c r="V617" s="352"/>
    </row>
    <row r="618" spans="1:22" ht="55.5" customHeight="1" thickBot="1" x14ac:dyDescent="0.3">
      <c r="A618" s="1553"/>
      <c r="B618" s="2453" t="s">
        <v>224</v>
      </c>
      <c r="C618" s="2454"/>
      <c r="D618" s="633" t="s">
        <v>223</v>
      </c>
      <c r="E618" s="633" t="s">
        <v>152</v>
      </c>
      <c r="F618" s="634" t="s">
        <v>228</v>
      </c>
      <c r="G618" s="633" t="s">
        <v>178</v>
      </c>
      <c r="H618" s="548" t="s">
        <v>2</v>
      </c>
      <c r="I618" s="549" t="s">
        <v>503</v>
      </c>
      <c r="J618" s="635"/>
      <c r="K618" s="635"/>
      <c r="L618" s="636"/>
      <c r="M618" s="635"/>
      <c r="N618" s="635"/>
      <c r="O618" s="635"/>
      <c r="P618" s="369"/>
      <c r="U618" s="45"/>
      <c r="V618" s="45"/>
    </row>
    <row r="619" spans="1:22" ht="15" customHeight="1" x14ac:dyDescent="0.25">
      <c r="A619" s="1553"/>
      <c r="B619" s="2355" t="s">
        <v>221</v>
      </c>
      <c r="C619" s="637" t="s">
        <v>153</v>
      </c>
      <c r="D619" s="289"/>
      <c r="E619" s="289"/>
      <c r="F619" s="289"/>
      <c r="G619" s="638">
        <f>D619*E619*F619</f>
        <v>0</v>
      </c>
      <c r="H619" s="290"/>
      <c r="I619" s="639">
        <f>IF(F619&gt;0,($W$4+$X$4)*G619*H619+IF(HANDICAP!$A$3="OUI",($W$9)*G619*H619,0),0)</f>
        <v>0</v>
      </c>
      <c r="J619" s="640"/>
      <c r="K619" s="641"/>
      <c r="L619" s="642"/>
      <c r="M619" s="642"/>
      <c r="N619" s="325"/>
      <c r="O619" s="640"/>
      <c r="P619" s="42"/>
      <c r="U619" s="43"/>
      <c r="V619" s="43"/>
    </row>
    <row r="620" spans="1:22" ht="15" customHeight="1" thickBot="1" x14ac:dyDescent="0.35">
      <c r="A620" s="1553"/>
      <c r="B620" s="2357"/>
      <c r="C620" s="643" t="s">
        <v>154</v>
      </c>
      <c r="D620" s="291"/>
      <c r="E620" s="291"/>
      <c r="F620" s="291"/>
      <c r="G620" s="644">
        <f>D620*E620*F620</f>
        <v>0</v>
      </c>
      <c r="H620" s="292"/>
      <c r="I620" s="645">
        <f>IF(F620&gt;0,($W$4+$X$4)*G620*H620+IF(HANDICAP!$A$3="OUI",($W$9)*G620*H620,0),0)</f>
        <v>0</v>
      </c>
      <c r="J620" s="640"/>
      <c r="K620" s="641"/>
      <c r="L620" s="646"/>
      <c r="M620" s="646"/>
      <c r="N620" s="325"/>
      <c r="O620" s="640"/>
      <c r="P620" s="42"/>
      <c r="U620" s="43"/>
      <c r="V620" s="43"/>
    </row>
    <row r="621" spans="1:22" ht="15" customHeight="1" x14ac:dyDescent="0.3">
      <c r="A621" s="1553"/>
      <c r="B621" s="2475" t="s">
        <v>222</v>
      </c>
      <c r="C621" s="647" t="s">
        <v>153</v>
      </c>
      <c r="D621" s="293"/>
      <c r="E621" s="293"/>
      <c r="F621" s="293"/>
      <c r="G621" s="648">
        <f>D621*E621*F621</f>
        <v>0</v>
      </c>
      <c r="H621" s="294"/>
      <c r="I621" s="639">
        <f>IF(F621&gt;0,($W$4+$X$4)*G621*H621+IF(HANDICAP!$A$3="OUI",($W$9)*G621*H621,0),0)</f>
        <v>0</v>
      </c>
      <c r="J621" s="640"/>
      <c r="K621" s="641"/>
      <c r="L621" s="646"/>
      <c r="M621" s="646"/>
      <c r="N621" s="325"/>
      <c r="O621" s="640"/>
      <c r="P621" s="42"/>
      <c r="U621" s="43"/>
      <c r="V621" s="43"/>
    </row>
    <row r="622" spans="1:22" ht="15" customHeight="1" thickBot="1" x14ac:dyDescent="0.35">
      <c r="A622" s="1553"/>
      <c r="B622" s="2357"/>
      <c r="C622" s="643" t="s">
        <v>154</v>
      </c>
      <c r="D622" s="291"/>
      <c r="E622" s="291"/>
      <c r="F622" s="291"/>
      <c r="G622" s="644">
        <f>D622*E622*F622</f>
        <v>0</v>
      </c>
      <c r="H622" s="292"/>
      <c r="I622" s="645">
        <f>IF(F622&gt;0,($W$4+$X$4)*G622*H622+IF(HANDICAP!$A$3="OUI",($W$9)*G622*H622,0),0)</f>
        <v>0</v>
      </c>
      <c r="J622" s="640"/>
      <c r="K622" s="641"/>
      <c r="L622" s="646"/>
      <c r="M622" s="646"/>
      <c r="N622" s="325"/>
      <c r="O622" s="640"/>
      <c r="P622" s="42"/>
      <c r="U622" s="43"/>
      <c r="V622" s="43"/>
    </row>
    <row r="623" spans="1:22" ht="15" customHeight="1" thickBot="1" x14ac:dyDescent="0.35">
      <c r="A623" s="1553"/>
      <c r="B623" s="2348" t="s">
        <v>14</v>
      </c>
      <c r="C623" s="2349"/>
      <c r="D623" s="649"/>
      <c r="E623" s="649"/>
      <c r="F623" s="650"/>
      <c r="G623" s="651">
        <f>SUM(G619:G622)</f>
        <v>0</v>
      </c>
      <c r="H623" s="652" t="e">
        <f>(G619*H619+G620*H620+G621*H621+G622*H622)/G623</f>
        <v>#DIV/0!</v>
      </c>
      <c r="I623" s="653">
        <f>SUM(I619:I622)</f>
        <v>0</v>
      </c>
      <c r="J623" s="654"/>
      <c r="K623" s="655"/>
      <c r="L623" s="646"/>
      <c r="M623" s="646"/>
      <c r="N623" s="325"/>
      <c r="O623" s="654"/>
      <c r="P623" s="42"/>
      <c r="U623" s="43"/>
      <c r="V623" s="43"/>
    </row>
    <row r="624" spans="1:22" ht="15" customHeight="1" thickBot="1" x14ac:dyDescent="0.3">
      <c r="A624" s="1553"/>
      <c r="B624" s="600"/>
      <c r="C624" s="601"/>
      <c r="D624" s="599"/>
      <c r="E624" s="599"/>
      <c r="K624" s="42"/>
      <c r="L624" s="42"/>
      <c r="M624" s="43"/>
      <c r="N624" s="43"/>
      <c r="O624" s="325"/>
      <c r="P624" s="42"/>
      <c r="U624" s="43"/>
      <c r="V624" s="43"/>
    </row>
    <row r="625" spans="1:22" s="426" customFormat="1" ht="25.05" customHeight="1" thickTop="1" thickBot="1" x14ac:dyDescent="0.35">
      <c r="A625" s="1553"/>
      <c r="B625" s="2389" t="s">
        <v>173</v>
      </c>
      <c r="C625" s="2390"/>
      <c r="D625" s="2390"/>
      <c r="E625" s="2391"/>
      <c r="H625" s="2392" t="s">
        <v>174</v>
      </c>
      <c r="I625" s="2393"/>
      <c r="J625" s="2393"/>
      <c r="K625" s="2393"/>
      <c r="L625" s="2393"/>
      <c r="M625" s="2393"/>
      <c r="N625" s="2393"/>
      <c r="O625" s="2394"/>
      <c r="P625" s="427"/>
      <c r="U625" s="428"/>
      <c r="V625" s="428"/>
    </row>
    <row r="626" spans="1:22" ht="15" customHeight="1" thickTop="1" x14ac:dyDescent="0.25">
      <c r="A626" s="1553"/>
      <c r="B626" s="2419" t="s">
        <v>189</v>
      </c>
      <c r="C626" s="2386" t="s">
        <v>16</v>
      </c>
      <c r="D626" s="2386" t="s">
        <v>191</v>
      </c>
      <c r="E626" s="2383" t="s">
        <v>192</v>
      </c>
      <c r="H626" s="330" t="s">
        <v>17</v>
      </c>
      <c r="I626" s="331"/>
      <c r="J626" s="332"/>
      <c r="K626" s="332"/>
      <c r="L626" s="331"/>
      <c r="M626" s="331"/>
      <c r="N626" s="331"/>
      <c r="O626" s="333"/>
      <c r="P626" s="42"/>
      <c r="U626" s="43"/>
      <c r="V626" s="43"/>
    </row>
    <row r="627" spans="1:22" ht="31.5" customHeight="1" x14ac:dyDescent="0.25">
      <c r="A627" s="1553"/>
      <c r="B627" s="2420"/>
      <c r="C627" s="2387"/>
      <c r="D627" s="2387"/>
      <c r="E627" s="2384"/>
      <c r="H627" s="334"/>
      <c r="I627" s="335"/>
      <c r="J627" s="336"/>
      <c r="K627" s="336"/>
      <c r="L627" s="335"/>
      <c r="M627" s="337"/>
      <c r="N627" s="429" t="s">
        <v>155</v>
      </c>
      <c r="O627" s="430" t="s">
        <v>19</v>
      </c>
      <c r="P627" s="42"/>
      <c r="U627" s="43"/>
      <c r="V627" s="43"/>
    </row>
    <row r="628" spans="1:22" ht="15" customHeight="1" x14ac:dyDescent="0.25">
      <c r="A628" s="1553"/>
      <c r="B628" s="2420"/>
      <c r="C628" s="2387"/>
      <c r="D628" s="2387"/>
      <c r="E628" s="2384"/>
      <c r="H628" s="339"/>
      <c r="I628" s="340"/>
      <c r="J628" s="341"/>
      <c r="K628" s="341"/>
      <c r="L628" s="42"/>
      <c r="M628" s="43"/>
      <c r="N628" s="342"/>
      <c r="O628" s="343"/>
      <c r="P628" s="42"/>
      <c r="U628" s="43"/>
      <c r="V628" s="43"/>
    </row>
    <row r="629" spans="1:22" ht="15" customHeight="1" x14ac:dyDescent="0.25">
      <c r="A629" s="1553"/>
      <c r="B629" s="2421"/>
      <c r="C629" s="2388"/>
      <c r="D629" s="2388"/>
      <c r="E629" s="2385"/>
      <c r="H629" s="344">
        <v>6061</v>
      </c>
      <c r="I629" s="345" t="s">
        <v>20</v>
      </c>
      <c r="J629" s="346"/>
      <c r="K629" s="346"/>
      <c r="L629" s="347"/>
      <c r="M629" s="431"/>
      <c r="N629" s="432">
        <f>SUM('SITE 1:SITE 15'!O629)</f>
        <v>0</v>
      </c>
      <c r="O629" s="1"/>
      <c r="P629" s="42"/>
      <c r="U629" s="43"/>
      <c r="V629" s="43"/>
    </row>
    <row r="630" spans="1:22" ht="15" customHeight="1" thickBot="1" x14ac:dyDescent="0.3">
      <c r="A630" s="1553"/>
      <c r="B630" s="433" t="s">
        <v>21</v>
      </c>
      <c r="C630" s="434"/>
      <c r="D630" s="435"/>
      <c r="E630" s="436"/>
      <c r="H630" s="348">
        <v>6063</v>
      </c>
      <c r="I630" s="349" t="s">
        <v>22</v>
      </c>
      <c r="J630" s="350"/>
      <c r="K630" s="350"/>
      <c r="L630" s="351"/>
      <c r="M630" s="437"/>
      <c r="N630" s="432">
        <f>SUM('SITE 1:SITE 15'!O630)</f>
        <v>0</v>
      </c>
      <c r="O630" s="2"/>
      <c r="P630" s="42"/>
      <c r="U630" s="43"/>
      <c r="V630" s="43"/>
    </row>
    <row r="631" spans="1:22" ht="15" customHeight="1" x14ac:dyDescent="0.25">
      <c r="A631" s="1553"/>
      <c r="B631" s="20" t="s">
        <v>23</v>
      </c>
      <c r="C631" s="21"/>
      <c r="D631" s="22"/>
      <c r="E631" s="438">
        <f>C631*D631</f>
        <v>0</v>
      </c>
      <c r="H631" s="348">
        <v>6064</v>
      </c>
      <c r="I631" s="349" t="s">
        <v>24</v>
      </c>
      <c r="J631" s="350"/>
      <c r="K631" s="350"/>
      <c r="L631" s="351"/>
      <c r="M631" s="437"/>
      <c r="N631" s="432">
        <f>SUM('SITE 1:SITE 15'!O631)</f>
        <v>0</v>
      </c>
      <c r="O631" s="2"/>
      <c r="P631" s="45"/>
      <c r="U631" s="43"/>
      <c r="V631" s="43"/>
    </row>
    <row r="632" spans="1:22" ht="15" customHeight="1" x14ac:dyDescent="0.25">
      <c r="A632" s="1553"/>
      <c r="B632" s="27" t="s">
        <v>25</v>
      </c>
      <c r="C632" s="23"/>
      <c r="D632" s="24"/>
      <c r="E632" s="438">
        <f>C632*D632</f>
        <v>0</v>
      </c>
      <c r="H632" s="348">
        <v>6066</v>
      </c>
      <c r="I632" s="349" t="s">
        <v>26</v>
      </c>
      <c r="J632" s="350"/>
      <c r="K632" s="350"/>
      <c r="L632" s="351"/>
      <c r="M632" s="437"/>
      <c r="N632" s="432">
        <f>SUM('SITE 1:SITE 15'!O632)</f>
        <v>0</v>
      </c>
      <c r="O632" s="2"/>
      <c r="P632" s="352"/>
      <c r="U632" s="352"/>
      <c r="V632" s="352"/>
    </row>
    <row r="633" spans="1:22" ht="15" customHeight="1" thickBot="1" x14ac:dyDescent="0.3">
      <c r="A633" s="1553"/>
      <c r="B633" s="27" t="s">
        <v>27</v>
      </c>
      <c r="C633" s="25"/>
      <c r="D633" s="26"/>
      <c r="E633" s="438">
        <f>C633*D633</f>
        <v>0</v>
      </c>
      <c r="H633" s="353" t="s">
        <v>28</v>
      </c>
      <c r="I633" s="349" t="s">
        <v>29</v>
      </c>
      <c r="J633" s="350"/>
      <c r="K633" s="350"/>
      <c r="L633" s="351"/>
      <c r="M633" s="437"/>
      <c r="N633" s="432">
        <f>SUM('SITE 1:SITE 15'!O633)</f>
        <v>0</v>
      </c>
      <c r="O633" s="2"/>
      <c r="P633" s="42"/>
      <c r="U633" s="43"/>
      <c r="V633" s="43"/>
    </row>
    <row r="634" spans="1:22" ht="15" customHeight="1" thickBot="1" x14ac:dyDescent="0.3">
      <c r="A634" s="1553"/>
      <c r="B634" s="467" t="s">
        <v>30</v>
      </c>
      <c r="C634" s="468">
        <f>SUM(C631:C633)</f>
        <v>0</v>
      </c>
      <c r="D634" s="469" t="e">
        <f>E634/C634</f>
        <v>#DIV/0!</v>
      </c>
      <c r="E634" s="470">
        <f>SUM(E631:E633)</f>
        <v>0</v>
      </c>
      <c r="H634" s="353" t="s">
        <v>31</v>
      </c>
      <c r="I634" s="349" t="s">
        <v>32</v>
      </c>
      <c r="J634" s="350"/>
      <c r="K634" s="350"/>
      <c r="L634" s="351"/>
      <c r="M634" s="437"/>
      <c r="N634" s="432">
        <f>SUM('SITE 1:SITE 15'!O634)</f>
        <v>0</v>
      </c>
      <c r="O634" s="30"/>
      <c r="P634" s="42"/>
      <c r="U634" s="43"/>
      <c r="V634" s="43"/>
    </row>
    <row r="635" spans="1:22" ht="15" customHeight="1" thickBot="1" x14ac:dyDescent="0.3">
      <c r="A635" s="1553"/>
      <c r="B635" s="603"/>
      <c r="C635" s="445"/>
      <c r="D635" s="446"/>
      <c r="E635" s="604"/>
      <c r="H635" s="353" t="s">
        <v>33</v>
      </c>
      <c r="I635" s="349" t="s">
        <v>34</v>
      </c>
      <c r="J635" s="350"/>
      <c r="K635" s="350"/>
      <c r="L635" s="351"/>
      <c r="M635" s="437"/>
      <c r="N635" s="432">
        <f>SUM('SITE 1:SITE 15'!O635)</f>
        <v>0</v>
      </c>
      <c r="O635" s="2"/>
      <c r="P635" s="42"/>
      <c r="U635" s="43"/>
      <c r="V635" s="43"/>
    </row>
    <row r="636" spans="1:22" ht="15" customHeight="1" thickBot="1" x14ac:dyDescent="0.3">
      <c r="A636" s="1553"/>
      <c r="B636" s="472" t="s">
        <v>35</v>
      </c>
      <c r="C636" s="473"/>
      <c r="D636" s="474"/>
      <c r="E636" s="475"/>
      <c r="H636" s="355" t="s">
        <v>36</v>
      </c>
      <c r="I636" s="356" t="s">
        <v>37</v>
      </c>
      <c r="J636" s="357"/>
      <c r="K636" s="357"/>
      <c r="L636" s="358"/>
      <c r="M636" s="450"/>
      <c r="N636" s="432">
        <f>SUM('SITE 1:SITE 15'!O636)</f>
        <v>0</v>
      </c>
      <c r="O636" s="3"/>
      <c r="P636" s="42"/>
      <c r="U636" s="43"/>
      <c r="V636" s="43"/>
    </row>
    <row r="637" spans="1:22" ht="15" customHeight="1" x14ac:dyDescent="0.25">
      <c r="A637" s="1553"/>
      <c r="B637" s="20" t="s">
        <v>38</v>
      </c>
      <c r="C637" s="21"/>
      <c r="D637" s="22"/>
      <c r="E637" s="438">
        <f>C637*D637</f>
        <v>0</v>
      </c>
      <c r="H637" s="359">
        <v>60</v>
      </c>
      <c r="I637" s="360" t="s">
        <v>39</v>
      </c>
      <c r="J637" s="361"/>
      <c r="K637" s="361"/>
      <c r="L637" s="362"/>
      <c r="M637" s="451"/>
      <c r="N637" s="452">
        <f>SUM('SITE 1:SITE 15'!O637)</f>
        <v>0</v>
      </c>
      <c r="O637" s="453">
        <f>SUM(O629:O636)</f>
        <v>0</v>
      </c>
      <c r="P637" s="45"/>
      <c r="U637" s="43"/>
      <c r="V637" s="43"/>
    </row>
    <row r="638" spans="1:22" ht="15" customHeight="1" x14ac:dyDescent="0.25">
      <c r="A638" s="1553"/>
      <c r="B638" s="27" t="s">
        <v>40</v>
      </c>
      <c r="C638" s="23"/>
      <c r="D638" s="24"/>
      <c r="E638" s="438">
        <f>C638*D638</f>
        <v>0</v>
      </c>
      <c r="H638" s="364"/>
      <c r="I638" s="365"/>
      <c r="J638" s="336"/>
      <c r="K638" s="336"/>
      <c r="L638" s="366"/>
      <c r="M638" s="367"/>
      <c r="N638" s="365"/>
      <c r="O638" s="454"/>
      <c r="P638" s="369"/>
      <c r="U638" s="369"/>
      <c r="V638" s="369"/>
    </row>
    <row r="639" spans="1:22" ht="15" customHeight="1" thickBot="1" x14ac:dyDescent="0.3">
      <c r="A639" s="1553"/>
      <c r="B639" s="27" t="s">
        <v>41</v>
      </c>
      <c r="C639" s="23"/>
      <c r="D639" s="24"/>
      <c r="E639" s="438">
        <f>C639*D639</f>
        <v>0</v>
      </c>
      <c r="H639" s="370">
        <v>613</v>
      </c>
      <c r="I639" s="371" t="s">
        <v>42</v>
      </c>
      <c r="J639" s="372"/>
      <c r="K639" s="372"/>
      <c r="L639" s="373"/>
      <c r="M639" s="373"/>
      <c r="N639" s="605">
        <f>SUM('SITE 1:SITE 15'!O639)</f>
        <v>0</v>
      </c>
      <c r="O639" s="4"/>
      <c r="P639" s="45"/>
      <c r="U639" s="43"/>
      <c r="V639" s="43"/>
    </row>
    <row r="640" spans="1:22" ht="15" customHeight="1" thickBot="1" x14ac:dyDescent="0.3">
      <c r="A640" s="1553"/>
      <c r="B640" s="538" t="s">
        <v>43</v>
      </c>
      <c r="C640" s="468">
        <f>SUM(C637:C639)</f>
        <v>0</v>
      </c>
      <c r="D640" s="469" t="e">
        <f>E640/C640</f>
        <v>#DIV/0!</v>
      </c>
      <c r="E640" s="470">
        <f>SUM(E637:E639)</f>
        <v>0</v>
      </c>
      <c r="H640" s="348">
        <v>614</v>
      </c>
      <c r="I640" s="349" t="s">
        <v>44</v>
      </c>
      <c r="J640" s="350"/>
      <c r="K640" s="350"/>
      <c r="L640" s="351"/>
      <c r="M640" s="351"/>
      <c r="N640" s="605">
        <f>SUM('SITE 1:SITE 15'!O640)</f>
        <v>0</v>
      </c>
      <c r="O640" s="5"/>
      <c r="P640" s="369"/>
      <c r="U640" s="369"/>
      <c r="V640" s="369"/>
    </row>
    <row r="641" spans="1:22" ht="15" customHeight="1" thickBot="1" x14ac:dyDescent="0.3">
      <c r="A641" s="1553"/>
      <c r="B641" s="603"/>
      <c r="C641" s="74"/>
      <c r="D641" s="75"/>
      <c r="E641" s="73"/>
      <c r="H641" s="348">
        <v>615</v>
      </c>
      <c r="I641" s="349" t="s">
        <v>45</v>
      </c>
      <c r="J641" s="350"/>
      <c r="K641" s="350"/>
      <c r="L641" s="351"/>
      <c r="M641" s="351"/>
      <c r="N641" s="605">
        <f>SUM('SITE 1:SITE 15'!O641)</f>
        <v>0</v>
      </c>
      <c r="O641" s="5"/>
      <c r="P641" s="45"/>
      <c r="U641" s="43"/>
      <c r="V641" s="43"/>
    </row>
    <row r="642" spans="1:22" ht="15" customHeight="1" thickBot="1" x14ac:dyDescent="0.3">
      <c r="A642" s="1553"/>
      <c r="B642" s="472" t="s">
        <v>46</v>
      </c>
      <c r="C642" s="473"/>
      <c r="D642" s="474"/>
      <c r="E642" s="475"/>
      <c r="H642" s="348">
        <v>616</v>
      </c>
      <c r="I642" s="349" t="s">
        <v>47</v>
      </c>
      <c r="J642" s="350"/>
      <c r="K642" s="350"/>
      <c r="L642" s="351"/>
      <c r="M642" s="351"/>
      <c r="N642" s="605">
        <f>SUM('SITE 1:SITE 15'!O642)</f>
        <v>0</v>
      </c>
      <c r="O642" s="5"/>
      <c r="P642" s="369"/>
      <c r="U642" s="369"/>
      <c r="V642" s="369"/>
    </row>
    <row r="643" spans="1:22" ht="15" customHeight="1" x14ac:dyDescent="0.25">
      <c r="A643" s="1553"/>
      <c r="B643" s="20" t="s">
        <v>48</v>
      </c>
      <c r="C643" s="21"/>
      <c r="D643" s="22"/>
      <c r="E643" s="438">
        <f>C643*D643</f>
        <v>0</v>
      </c>
      <c r="H643" s="374">
        <v>618</v>
      </c>
      <c r="I643" s="375" t="s">
        <v>49</v>
      </c>
      <c r="J643" s="376"/>
      <c r="K643" s="376"/>
      <c r="L643" s="377"/>
      <c r="M643" s="377"/>
      <c r="N643" s="605">
        <f>SUM('SITE 1:SITE 15'!O643)</f>
        <v>0</v>
      </c>
      <c r="O643" s="6"/>
      <c r="P643" s="45"/>
      <c r="U643" s="43"/>
      <c r="V643" s="43"/>
    </row>
    <row r="644" spans="1:22" ht="15" customHeight="1" x14ac:dyDescent="0.25">
      <c r="A644" s="1553"/>
      <c r="B644" s="28" t="s">
        <v>50</v>
      </c>
      <c r="C644" s="21"/>
      <c r="D644" s="22"/>
      <c r="E644" s="438">
        <f t="shared" ref="E644:E657" si="9">C644*D644</f>
        <v>0</v>
      </c>
      <c r="H644" s="359">
        <v>61</v>
      </c>
      <c r="I644" s="378" t="s">
        <v>51</v>
      </c>
      <c r="J644" s="361"/>
      <c r="K644" s="361"/>
      <c r="L644" s="362"/>
      <c r="M644" s="362"/>
      <c r="N644" s="363">
        <f>SUM('SITE 1:SITE 15'!O644)</f>
        <v>0</v>
      </c>
      <c r="O644" s="453">
        <f>SUM(O639:O643)</f>
        <v>0</v>
      </c>
      <c r="P644" s="369"/>
      <c r="U644" s="369"/>
      <c r="V644" s="369"/>
    </row>
    <row r="645" spans="1:22" ht="15" customHeight="1" x14ac:dyDescent="0.25">
      <c r="A645" s="1553"/>
      <c r="B645" s="28" t="s">
        <v>52</v>
      </c>
      <c r="C645" s="21"/>
      <c r="D645" s="22"/>
      <c r="E645" s="438">
        <f t="shared" si="9"/>
        <v>0</v>
      </c>
      <c r="H645" s="379"/>
      <c r="I645" s="42"/>
      <c r="J645" s="341"/>
      <c r="K645" s="341"/>
      <c r="L645" s="45"/>
      <c r="M645" s="43"/>
      <c r="N645" s="367"/>
      <c r="O645" s="465"/>
      <c r="P645" s="45"/>
      <c r="U645" s="43"/>
      <c r="V645" s="43"/>
    </row>
    <row r="646" spans="1:22" ht="15" customHeight="1" x14ac:dyDescent="0.25">
      <c r="A646" s="1553"/>
      <c r="B646" s="28" t="s">
        <v>53</v>
      </c>
      <c r="C646" s="21"/>
      <c r="D646" s="22"/>
      <c r="E646" s="438">
        <f t="shared" si="9"/>
        <v>0</v>
      </c>
      <c r="H646" s="370">
        <v>621</v>
      </c>
      <c r="I646" s="381" t="s">
        <v>54</v>
      </c>
      <c r="J646" s="346"/>
      <c r="K646" s="346"/>
      <c r="L646" s="347"/>
      <c r="M646" s="431"/>
      <c r="N646" s="432">
        <f>SUM('SITE 1:SITE 15'!O646)</f>
        <v>0</v>
      </c>
      <c r="O646" s="7"/>
      <c r="P646" s="352"/>
      <c r="U646" s="352"/>
      <c r="V646" s="352"/>
    </row>
    <row r="647" spans="1:22" ht="15" customHeight="1" x14ac:dyDescent="0.25">
      <c r="A647" s="1553"/>
      <c r="B647" s="28" t="s">
        <v>55</v>
      </c>
      <c r="C647" s="21"/>
      <c r="D647" s="22"/>
      <c r="E647" s="438">
        <f t="shared" si="9"/>
        <v>0</v>
      </c>
      <c r="H647" s="348">
        <v>622</v>
      </c>
      <c r="I647" s="349" t="s">
        <v>56</v>
      </c>
      <c r="J647" s="350"/>
      <c r="K647" s="350"/>
      <c r="L647" s="351"/>
      <c r="M647" s="437"/>
      <c r="N647" s="432">
        <f>SUM('SITE 1:SITE 15'!O647)</f>
        <v>0</v>
      </c>
      <c r="O647" s="2"/>
      <c r="P647" s="352"/>
      <c r="U647" s="43"/>
      <c r="V647" s="43"/>
    </row>
    <row r="648" spans="1:22" ht="15" customHeight="1" x14ac:dyDescent="0.25">
      <c r="A648" s="1553"/>
      <c r="B648" s="28" t="s">
        <v>57</v>
      </c>
      <c r="C648" s="21"/>
      <c r="D648" s="22"/>
      <c r="E648" s="438">
        <f t="shared" si="9"/>
        <v>0</v>
      </c>
      <c r="H648" s="348" t="s">
        <v>58</v>
      </c>
      <c r="I648" s="349" t="s">
        <v>59</v>
      </c>
      <c r="J648" s="350"/>
      <c r="K648" s="350"/>
      <c r="L648" s="351"/>
      <c r="M648" s="437"/>
      <c r="N648" s="432">
        <f>SUM('SITE 1:SITE 15'!O648)</f>
        <v>0</v>
      </c>
      <c r="O648" s="2"/>
      <c r="P648" s="352"/>
      <c r="U648" s="43"/>
      <c r="V648" s="43"/>
    </row>
    <row r="649" spans="1:22" ht="15" customHeight="1" x14ac:dyDescent="0.25">
      <c r="A649" s="1553"/>
      <c r="B649" s="28" t="s">
        <v>60</v>
      </c>
      <c r="C649" s="21"/>
      <c r="D649" s="22"/>
      <c r="E649" s="438">
        <f t="shared" si="9"/>
        <v>0</v>
      </c>
      <c r="H649" s="348">
        <v>623</v>
      </c>
      <c r="I649" s="349" t="s">
        <v>61</v>
      </c>
      <c r="J649" s="350"/>
      <c r="K649" s="350"/>
      <c r="L649" s="351"/>
      <c r="M649" s="437"/>
      <c r="N649" s="432">
        <f>SUM('SITE 1:SITE 15'!O649)</f>
        <v>0</v>
      </c>
      <c r="O649" s="2"/>
      <c r="P649" s="325"/>
      <c r="U649" s="325"/>
      <c r="V649" s="325"/>
    </row>
    <row r="650" spans="1:22" ht="15" customHeight="1" x14ac:dyDescent="0.25">
      <c r="A650" s="1553"/>
      <c r="B650" s="28" t="s">
        <v>62</v>
      </c>
      <c r="C650" s="21"/>
      <c r="D650" s="22"/>
      <c r="E650" s="438">
        <f t="shared" si="9"/>
        <v>0</v>
      </c>
      <c r="H650" s="348">
        <v>624</v>
      </c>
      <c r="I650" s="349" t="s">
        <v>63</v>
      </c>
      <c r="J650" s="350"/>
      <c r="K650" s="350"/>
      <c r="L650" s="351"/>
      <c r="M650" s="437"/>
      <c r="N650" s="432">
        <f>SUM('SITE 1:SITE 15'!O650)</f>
        <v>0</v>
      </c>
      <c r="O650" s="2"/>
      <c r="P650" s="325"/>
      <c r="U650" s="325"/>
      <c r="V650" s="325"/>
    </row>
    <row r="651" spans="1:22" ht="15" customHeight="1" x14ac:dyDescent="0.25">
      <c r="A651" s="1553"/>
      <c r="B651" s="28" t="s">
        <v>64</v>
      </c>
      <c r="C651" s="21"/>
      <c r="D651" s="22"/>
      <c r="E651" s="438">
        <f t="shared" si="9"/>
        <v>0</v>
      </c>
      <c r="H651" s="348" t="s">
        <v>65</v>
      </c>
      <c r="I651" s="349" t="s">
        <v>66</v>
      </c>
      <c r="J651" s="350"/>
      <c r="K651" s="350"/>
      <c r="L651" s="351"/>
      <c r="M651" s="437"/>
      <c r="N651" s="432">
        <f>SUM('SITE 1:SITE 15'!O651)</f>
        <v>0</v>
      </c>
      <c r="O651" s="2"/>
      <c r="P651" s="325"/>
      <c r="U651" s="325"/>
      <c r="V651" s="325"/>
    </row>
    <row r="652" spans="1:22" ht="15" customHeight="1" x14ac:dyDescent="0.25">
      <c r="A652" s="1553"/>
      <c r="B652" s="28" t="s">
        <v>67</v>
      </c>
      <c r="C652" s="21"/>
      <c r="D652" s="22"/>
      <c r="E652" s="438">
        <f t="shared" si="9"/>
        <v>0</v>
      </c>
      <c r="H652" s="348" t="s">
        <v>68</v>
      </c>
      <c r="I652" s="349" t="s">
        <v>69</v>
      </c>
      <c r="J652" s="350"/>
      <c r="K652" s="350"/>
      <c r="L652" s="351"/>
      <c r="M652" s="437"/>
      <c r="N652" s="432">
        <f>SUM('SITE 1:SITE 15'!O652)</f>
        <v>0</v>
      </c>
      <c r="O652" s="2"/>
      <c r="P652" s="325"/>
      <c r="U652" s="325"/>
      <c r="V652" s="325"/>
    </row>
    <row r="653" spans="1:22" ht="15" customHeight="1" x14ac:dyDescent="0.25">
      <c r="A653" s="1553"/>
      <c r="B653" s="28" t="s">
        <v>70</v>
      </c>
      <c r="C653" s="21"/>
      <c r="D653" s="22"/>
      <c r="E653" s="438">
        <f t="shared" si="9"/>
        <v>0</v>
      </c>
      <c r="H653" s="348">
        <v>626</v>
      </c>
      <c r="I653" s="349" t="s">
        <v>71</v>
      </c>
      <c r="J653" s="350"/>
      <c r="K653" s="350"/>
      <c r="L653" s="351"/>
      <c r="M653" s="437"/>
      <c r="N653" s="432">
        <f>SUM('SITE 1:SITE 15'!O653)</f>
        <v>0</v>
      </c>
      <c r="O653" s="2"/>
      <c r="P653" s="325"/>
      <c r="U653" s="325"/>
      <c r="V653" s="325"/>
    </row>
    <row r="654" spans="1:22" ht="15" customHeight="1" x14ac:dyDescent="0.25">
      <c r="A654" s="1553"/>
      <c r="B654" s="28" t="s">
        <v>72</v>
      </c>
      <c r="C654" s="21"/>
      <c r="D654" s="22"/>
      <c r="E654" s="438">
        <f t="shared" si="9"/>
        <v>0</v>
      </c>
      <c r="H654" s="348" t="s">
        <v>73</v>
      </c>
      <c r="I654" s="349" t="s">
        <v>74</v>
      </c>
      <c r="J654" s="350"/>
      <c r="K654" s="350"/>
      <c r="L654" s="351"/>
      <c r="M654" s="437"/>
      <c r="N654" s="432">
        <f>SUM('SITE 1:SITE 15'!O654)</f>
        <v>0</v>
      </c>
      <c r="O654" s="2"/>
      <c r="P654" s="325"/>
      <c r="U654" s="325"/>
      <c r="V654" s="325"/>
    </row>
    <row r="655" spans="1:22" ht="15" customHeight="1" x14ac:dyDescent="0.25">
      <c r="A655" s="1553"/>
      <c r="B655" s="28" t="s">
        <v>75</v>
      </c>
      <c r="C655" s="21"/>
      <c r="D655" s="22"/>
      <c r="E655" s="438">
        <f t="shared" si="9"/>
        <v>0</v>
      </c>
      <c r="H655" s="348" t="s">
        <v>76</v>
      </c>
      <c r="I655" s="349" t="s">
        <v>77</v>
      </c>
      <c r="J655" s="350"/>
      <c r="K655" s="350"/>
      <c r="L655" s="351"/>
      <c r="M655" s="437"/>
      <c r="N655" s="432">
        <f>SUM('SITE 1:SITE 15'!O655)</f>
        <v>0</v>
      </c>
      <c r="O655" s="2"/>
      <c r="P655" s="325"/>
      <c r="U655" s="325"/>
      <c r="V655" s="325"/>
    </row>
    <row r="656" spans="1:22" ht="15" customHeight="1" x14ac:dyDescent="0.25">
      <c r="A656" s="1553"/>
      <c r="B656" s="28" t="s">
        <v>78</v>
      </c>
      <c r="C656" s="21"/>
      <c r="D656" s="22"/>
      <c r="E656" s="438">
        <f t="shared" si="9"/>
        <v>0</v>
      </c>
      <c r="H656" s="374" t="s">
        <v>79</v>
      </c>
      <c r="I656" s="356" t="s">
        <v>80</v>
      </c>
      <c r="J656" s="357"/>
      <c r="K656" s="357"/>
      <c r="L656" s="358"/>
      <c r="M656" s="450"/>
      <c r="N656" s="432">
        <f>SUM('SITE 1:SITE 15'!O656)</f>
        <v>0</v>
      </c>
      <c r="O656" s="3"/>
      <c r="P656" s="325"/>
      <c r="U656" s="325"/>
      <c r="V656" s="325"/>
    </row>
    <row r="657" spans="1:22" ht="14.4" thickBot="1" x14ac:dyDescent="0.3">
      <c r="A657" s="1553"/>
      <c r="B657" s="27" t="s">
        <v>81</v>
      </c>
      <c r="C657" s="21"/>
      <c r="D657" s="22"/>
      <c r="E657" s="438">
        <f t="shared" si="9"/>
        <v>0</v>
      </c>
      <c r="H657" s="359">
        <v>62</v>
      </c>
      <c r="I657" s="378" t="s">
        <v>82</v>
      </c>
      <c r="J657" s="361"/>
      <c r="K657" s="361"/>
      <c r="L657" s="362"/>
      <c r="M657" s="451"/>
      <c r="N657" s="452">
        <f>SUM('SITE 1:SITE 15'!O657)</f>
        <v>0</v>
      </c>
      <c r="O657" s="453">
        <f>SUM(O646:O656)</f>
        <v>0</v>
      </c>
      <c r="P657" s="325"/>
      <c r="U657" s="325"/>
      <c r="V657" s="325"/>
    </row>
    <row r="658" spans="1:22" ht="14.1" customHeight="1" thickBot="1" x14ac:dyDescent="0.3">
      <c r="A658" s="1553"/>
      <c r="B658" s="467" t="s">
        <v>83</v>
      </c>
      <c r="C658" s="468">
        <f>SUM(C643:C657)</f>
        <v>0</v>
      </c>
      <c r="D658" s="469" t="e">
        <f>E658/C658</f>
        <v>#DIV/0!</v>
      </c>
      <c r="E658" s="470">
        <f>SUM(E643:E657)</f>
        <v>0</v>
      </c>
      <c r="H658" s="334"/>
      <c r="I658" s="369"/>
      <c r="J658" s="341"/>
      <c r="K658" s="341"/>
      <c r="L658" s="325"/>
      <c r="M658" s="325"/>
      <c r="N658" s="335"/>
      <c r="O658" s="471"/>
    </row>
    <row r="659" spans="1:22" ht="14.1" customHeight="1" thickBot="1" x14ac:dyDescent="0.3">
      <c r="A659" s="1553"/>
      <c r="B659" s="70"/>
      <c r="C659" s="67"/>
      <c r="D659" s="68"/>
      <c r="E659" s="69"/>
      <c r="H659" s="383">
        <v>63</v>
      </c>
      <c r="I659" s="378" t="s">
        <v>84</v>
      </c>
      <c r="J659" s="361"/>
      <c r="K659" s="361"/>
      <c r="L659" s="362"/>
      <c r="M659" s="451"/>
      <c r="N659" s="452">
        <f>SUM('SITE 1:SITE 15'!O659)</f>
        <v>0</v>
      </c>
      <c r="O659" s="7"/>
    </row>
    <row r="660" spans="1:22" ht="14.1" customHeight="1" thickBot="1" x14ac:dyDescent="0.3">
      <c r="A660" s="1553"/>
      <c r="B660" s="472" t="s">
        <v>85</v>
      </c>
      <c r="C660" s="473"/>
      <c r="D660" s="474"/>
      <c r="E660" s="475"/>
      <c r="H660" s="364"/>
      <c r="I660" s="352"/>
      <c r="J660" s="341"/>
      <c r="K660" s="341"/>
      <c r="L660" s="325"/>
      <c r="M660" s="325"/>
      <c r="N660" s="365"/>
      <c r="O660" s="454"/>
    </row>
    <row r="661" spans="1:22" ht="14.1" customHeight="1" x14ac:dyDescent="0.25">
      <c r="A661" s="1553"/>
      <c r="B661" s="29" t="s">
        <v>86</v>
      </c>
      <c r="C661" s="21"/>
      <c r="D661" s="22"/>
      <c r="E661" s="438">
        <f>C661*D661</f>
        <v>0</v>
      </c>
      <c r="H661" s="370">
        <v>64111</v>
      </c>
      <c r="I661" s="381" t="s">
        <v>87</v>
      </c>
      <c r="J661" s="346"/>
      <c r="K661" s="346"/>
      <c r="L661" s="347"/>
      <c r="M661" s="431"/>
      <c r="N661" s="432">
        <f>SUM('SITE 1:SITE 15'!O661)</f>
        <v>0</v>
      </c>
      <c r="O661" s="7"/>
    </row>
    <row r="662" spans="1:22" ht="14.1" customHeight="1" x14ac:dyDescent="0.25">
      <c r="A662" s="1553"/>
      <c r="B662" s="27" t="s">
        <v>88</v>
      </c>
      <c r="C662" s="23"/>
      <c r="D662" s="24"/>
      <c r="E662" s="438">
        <f>C662*D662</f>
        <v>0</v>
      </c>
      <c r="H662" s="348">
        <v>64115</v>
      </c>
      <c r="I662" s="349" t="s">
        <v>89</v>
      </c>
      <c r="J662" s="350"/>
      <c r="K662" s="350"/>
      <c r="L662" s="351"/>
      <c r="M662" s="437"/>
      <c r="N662" s="432">
        <f>SUM('SITE 1:SITE 15'!O662)</f>
        <v>0</v>
      </c>
      <c r="O662" s="2"/>
    </row>
    <row r="663" spans="1:22" ht="14.1" customHeight="1" thickBot="1" x14ac:dyDescent="0.3">
      <c r="A663" s="1553"/>
      <c r="B663" s="27" t="s">
        <v>90</v>
      </c>
      <c r="C663" s="25"/>
      <c r="D663" s="26"/>
      <c r="E663" s="438">
        <f>C663*D663</f>
        <v>0</v>
      </c>
      <c r="H663" s="348">
        <v>645</v>
      </c>
      <c r="I663" s="349" t="s">
        <v>91</v>
      </c>
      <c r="J663" s="350"/>
      <c r="K663" s="350"/>
      <c r="L663" s="351"/>
      <c r="M663" s="437"/>
      <c r="N663" s="432">
        <f>SUM('SITE 1:SITE 15'!O663)</f>
        <v>0</v>
      </c>
      <c r="O663" s="2"/>
    </row>
    <row r="664" spans="1:22" ht="14.1" customHeight="1" thickBot="1" x14ac:dyDescent="0.3">
      <c r="A664" s="1553"/>
      <c r="B664" s="467" t="s">
        <v>92</v>
      </c>
      <c r="C664" s="468">
        <f>SUM(C661:C663)</f>
        <v>0</v>
      </c>
      <c r="D664" s="469" t="e">
        <f>E664/C664</f>
        <v>#DIV/0!</v>
      </c>
      <c r="E664" s="470">
        <f>SUM(E661:E663)</f>
        <v>0</v>
      </c>
      <c r="H664" s="374">
        <v>647</v>
      </c>
      <c r="I664" s="356" t="s">
        <v>93</v>
      </c>
      <c r="J664" s="357"/>
      <c r="K664" s="357"/>
      <c r="L664" s="358"/>
      <c r="M664" s="450"/>
      <c r="N664" s="432">
        <f>SUM('SITE 1:SITE 15'!O664)</f>
        <v>0</v>
      </c>
      <c r="O664" s="3"/>
    </row>
    <row r="665" spans="1:22" ht="14.1" customHeight="1" thickBot="1" x14ac:dyDescent="0.3">
      <c r="A665" s="1553"/>
      <c r="B665" s="70"/>
      <c r="C665" s="67"/>
      <c r="D665" s="68"/>
      <c r="E665" s="69"/>
      <c r="H665" s="359">
        <v>64</v>
      </c>
      <c r="I665" s="378" t="s">
        <v>94</v>
      </c>
      <c r="J665" s="361"/>
      <c r="K665" s="361"/>
      <c r="L665" s="362"/>
      <c r="M665" s="451"/>
      <c r="N665" s="452">
        <f>SUM('SITE 1:SITE 15'!O665)</f>
        <v>0</v>
      </c>
      <c r="O665" s="476">
        <f>E675+O664</f>
        <v>0</v>
      </c>
    </row>
    <row r="666" spans="1:22" ht="14.1" customHeight="1" thickBot="1" x14ac:dyDescent="0.3">
      <c r="A666" s="1553"/>
      <c r="B666" s="472" t="s">
        <v>95</v>
      </c>
      <c r="C666" s="473"/>
      <c r="D666" s="474"/>
      <c r="E666" s="475"/>
      <c r="H666" s="364"/>
      <c r="I666" s="352"/>
      <c r="J666" s="341"/>
      <c r="K666" s="341"/>
      <c r="L666" s="325"/>
      <c r="M666" s="325"/>
      <c r="N666" s="365"/>
      <c r="O666" s="454"/>
    </row>
    <row r="667" spans="1:22" ht="14.1" customHeight="1" x14ac:dyDescent="0.25">
      <c r="A667" s="1553"/>
      <c r="B667" s="29" t="s">
        <v>96</v>
      </c>
      <c r="C667" s="21"/>
      <c r="D667" s="22"/>
      <c r="E667" s="438">
        <f>C667*D667</f>
        <v>0</v>
      </c>
      <c r="H667" s="348">
        <v>654</v>
      </c>
      <c r="I667" s="381" t="s">
        <v>97</v>
      </c>
      <c r="J667" s="346"/>
      <c r="K667" s="346"/>
      <c r="L667" s="347"/>
      <c r="M667" s="431"/>
      <c r="N667" s="432">
        <f>SUM('SITE 1:SITE 15'!O667)</f>
        <v>0</v>
      </c>
      <c r="O667" s="2"/>
    </row>
    <row r="668" spans="1:22" ht="14.1" customHeight="1" x14ac:dyDescent="0.25">
      <c r="A668" s="1553"/>
      <c r="B668" s="27" t="s">
        <v>98</v>
      </c>
      <c r="C668" s="23"/>
      <c r="D668" s="24"/>
      <c r="E668" s="438">
        <f>C668*D668</f>
        <v>0</v>
      </c>
      <c r="H668" s="348">
        <v>655</v>
      </c>
      <c r="I668" s="384" t="s">
        <v>99</v>
      </c>
      <c r="J668" s="350"/>
      <c r="K668" s="350"/>
      <c r="L668" s="351"/>
      <c r="M668" s="437"/>
      <c r="N668" s="432">
        <f>SUM('SITE 1:SITE 15'!O668)</f>
        <v>0</v>
      </c>
      <c r="O668" s="2"/>
    </row>
    <row r="669" spans="1:22" ht="14.1" customHeight="1" x14ac:dyDescent="0.25">
      <c r="A669" s="1553"/>
      <c r="B669" s="27" t="s">
        <v>100</v>
      </c>
      <c r="C669" s="23"/>
      <c r="D669" s="24"/>
      <c r="E669" s="438">
        <f>C669*D669</f>
        <v>0</v>
      </c>
      <c r="H669" s="370">
        <v>658</v>
      </c>
      <c r="I669" s="385" t="s">
        <v>101</v>
      </c>
      <c r="J669" s="357"/>
      <c r="K669" s="357"/>
      <c r="L669" s="386"/>
      <c r="M669" s="477"/>
      <c r="N669" s="432">
        <f>SUM('SITE 1:SITE 15'!O669)</f>
        <v>0</v>
      </c>
      <c r="O669" s="3"/>
    </row>
    <row r="670" spans="1:22" ht="14.1" customHeight="1" x14ac:dyDescent="0.25">
      <c r="A670" s="1553"/>
      <c r="B670" s="27" t="s">
        <v>102</v>
      </c>
      <c r="C670" s="23"/>
      <c r="D670" s="24"/>
      <c r="E670" s="438">
        <f>C670*D670</f>
        <v>0</v>
      </c>
      <c r="H670" s="359">
        <v>65</v>
      </c>
      <c r="I670" s="378" t="s">
        <v>103</v>
      </c>
      <c r="J670" s="361"/>
      <c r="K670" s="361"/>
      <c r="L670" s="387"/>
      <c r="M670" s="478"/>
      <c r="N670" s="452">
        <f>SUM('SITE 1:SITE 15'!O670)</f>
        <v>0</v>
      </c>
      <c r="O670" s="453">
        <f>SUM(O667:O669)</f>
        <v>0</v>
      </c>
    </row>
    <row r="671" spans="1:22" ht="14.1" customHeight="1" thickBot="1" x14ac:dyDescent="0.3">
      <c r="A671" s="1553"/>
      <c r="B671" s="27" t="s">
        <v>104</v>
      </c>
      <c r="C671" s="25"/>
      <c r="D671" s="26"/>
      <c r="E671" s="438">
        <f>C671*D671</f>
        <v>0</v>
      </c>
      <c r="H671" s="334"/>
      <c r="I671" s="369"/>
      <c r="J671" s="341"/>
      <c r="K671" s="341"/>
      <c r="L671" s="352"/>
      <c r="M671" s="352"/>
      <c r="N671" s="335"/>
      <c r="O671" s="471"/>
    </row>
    <row r="672" spans="1:22" ht="14.1" customHeight="1" thickBot="1" x14ac:dyDescent="0.3">
      <c r="A672" s="1553"/>
      <c r="B672" s="467" t="s">
        <v>105</v>
      </c>
      <c r="C672" s="468">
        <f>SUM(C667:C671)</f>
        <v>0</v>
      </c>
      <c r="D672" s="469" t="e">
        <f>E672/C672</f>
        <v>#DIV/0!</v>
      </c>
      <c r="E672" s="470">
        <f>SUM(E667:E671)</f>
        <v>0</v>
      </c>
      <c r="H672" s="383">
        <v>66</v>
      </c>
      <c r="I672" s="378" t="s">
        <v>106</v>
      </c>
      <c r="J672" s="361"/>
      <c r="K672" s="361"/>
      <c r="L672" s="361"/>
      <c r="M672" s="479"/>
      <c r="N672" s="452">
        <f>SUM('SITE 1:SITE 15'!O672)</f>
        <v>0</v>
      </c>
      <c r="O672" s="7"/>
    </row>
    <row r="673" spans="1:15" ht="14.1" customHeight="1" x14ac:dyDescent="0.25">
      <c r="A673" s="1553"/>
      <c r="B673" s="70"/>
      <c r="C673" s="480"/>
      <c r="D673" s="68"/>
      <c r="E673" s="69"/>
      <c r="H673" s="334"/>
      <c r="I673" s="369"/>
      <c r="J673" s="325"/>
      <c r="K673" s="325"/>
      <c r="L673" s="352"/>
      <c r="M673" s="352"/>
      <c r="N673" s="335"/>
      <c r="O673" s="471"/>
    </row>
    <row r="674" spans="1:15" ht="14.1" customHeight="1" thickBot="1" x14ac:dyDescent="0.3">
      <c r="A674" s="1553"/>
      <c r="B674" s="70"/>
      <c r="C674" s="480"/>
      <c r="D674" s="68"/>
      <c r="E674" s="69"/>
      <c r="H674" s="383">
        <v>67</v>
      </c>
      <c r="I674" s="378" t="s">
        <v>107</v>
      </c>
      <c r="J674" s="361"/>
      <c r="K674" s="361"/>
      <c r="L674" s="361"/>
      <c r="M674" s="479"/>
      <c r="N674" s="452">
        <f>SUM('SITE 1:SITE 15'!O674)</f>
        <v>0</v>
      </c>
      <c r="O674" s="7"/>
    </row>
    <row r="675" spans="1:15" ht="14.1" customHeight="1" x14ac:dyDescent="0.25">
      <c r="A675" s="1553"/>
      <c r="B675" s="2395" t="s">
        <v>108</v>
      </c>
      <c r="C675" s="2396"/>
      <c r="D675" s="2397"/>
      <c r="E675" s="2416">
        <f>E672+E664+E658+E640+E634</f>
        <v>0</v>
      </c>
      <c r="H675" s="364"/>
      <c r="I675" s="352"/>
      <c r="J675" s="341"/>
      <c r="K675" s="341"/>
      <c r="L675" s="352"/>
      <c r="M675" s="352"/>
      <c r="N675" s="365"/>
      <c r="O675" s="454"/>
    </row>
    <row r="676" spans="1:15" ht="14.1" customHeight="1" x14ac:dyDescent="0.25">
      <c r="A676" s="1553"/>
      <c r="B676" s="2398"/>
      <c r="C676" s="2399"/>
      <c r="D676" s="2400"/>
      <c r="E676" s="2424"/>
      <c r="H676" s="370" t="s">
        <v>109</v>
      </c>
      <c r="I676" s="381" t="s">
        <v>110</v>
      </c>
      <c r="J676" s="346"/>
      <c r="K676" s="346"/>
      <c r="L676" s="388"/>
      <c r="M676" s="481"/>
      <c r="N676" s="432">
        <f>SUM('SITE 1:SITE 15'!O676)</f>
        <v>0</v>
      </c>
      <c r="O676" s="7"/>
    </row>
    <row r="677" spans="1:15" ht="14.1" customHeight="1" x14ac:dyDescent="0.25">
      <c r="A677" s="1553"/>
      <c r="B677" s="2398"/>
      <c r="C677" s="2399"/>
      <c r="D677" s="2400"/>
      <c r="E677" s="2424"/>
      <c r="H677" s="348" t="s">
        <v>111</v>
      </c>
      <c r="I677" s="349" t="s">
        <v>112</v>
      </c>
      <c r="J677" s="350"/>
      <c r="K677" s="350"/>
      <c r="L677" s="351"/>
      <c r="M677" s="437"/>
      <c r="N677" s="432">
        <f>SUM('SITE 1:SITE 15'!O677)</f>
        <v>0</v>
      </c>
      <c r="O677" s="2"/>
    </row>
    <row r="678" spans="1:15" ht="14.1" customHeight="1" thickBot="1" x14ac:dyDescent="0.3">
      <c r="A678" s="1553"/>
      <c r="B678" s="2401"/>
      <c r="C678" s="2402"/>
      <c r="D678" s="2403"/>
      <c r="E678" s="2425"/>
      <c r="H678" s="374">
        <v>6815</v>
      </c>
      <c r="I678" s="356" t="s">
        <v>113</v>
      </c>
      <c r="J678" s="357"/>
      <c r="K678" s="357"/>
      <c r="L678" s="358"/>
      <c r="M678" s="450"/>
      <c r="N678" s="432">
        <f>SUM('SITE 1:SITE 15'!O678)</f>
        <v>0</v>
      </c>
      <c r="O678" s="3"/>
    </row>
    <row r="679" spans="1:15" ht="14.1" customHeight="1" thickBot="1" x14ac:dyDescent="0.3">
      <c r="A679" s="1553"/>
      <c r="B679" s="482"/>
      <c r="C679" s="483"/>
      <c r="D679" s="483"/>
      <c r="E679" s="484"/>
      <c r="H679" s="359">
        <v>68</v>
      </c>
      <c r="I679" s="378" t="s">
        <v>114</v>
      </c>
      <c r="J679" s="361"/>
      <c r="K679" s="361"/>
      <c r="L679" s="389"/>
      <c r="M679" s="485"/>
      <c r="N679" s="452">
        <f>SUM('SITE 1:SITE 15'!O679)</f>
        <v>0</v>
      </c>
      <c r="O679" s="453">
        <f>SUM(O676:O678)</f>
        <v>0</v>
      </c>
    </row>
    <row r="680" spans="1:15" ht="14.1" customHeight="1" thickTop="1" x14ac:dyDescent="0.25">
      <c r="A680" s="1553"/>
      <c r="H680" s="364"/>
      <c r="I680" s="352"/>
      <c r="J680" s="341"/>
      <c r="K680" s="341"/>
      <c r="L680" s="352"/>
      <c r="M680" s="352"/>
      <c r="N680" s="365"/>
      <c r="O680" s="454"/>
    </row>
    <row r="681" spans="1:15" ht="14.1" customHeight="1" x14ac:dyDescent="0.25">
      <c r="A681" s="1553"/>
      <c r="H681" s="390">
        <v>86</v>
      </c>
      <c r="I681" s="378" t="s">
        <v>115</v>
      </c>
      <c r="J681" s="361"/>
      <c r="K681" s="361"/>
      <c r="L681" s="361"/>
      <c r="M681" s="479"/>
      <c r="N681" s="363">
        <f>SUM('SITE 1:SITE 15'!O681)</f>
        <v>0</v>
      </c>
      <c r="O681" s="11"/>
    </row>
    <row r="682" spans="1:15" ht="14.4" thickBot="1" x14ac:dyDescent="0.3">
      <c r="A682" s="1553"/>
      <c r="H682" s="391"/>
      <c r="I682" s="45"/>
      <c r="J682" s="45"/>
      <c r="K682" s="45"/>
      <c r="L682" s="352"/>
      <c r="M682" s="352"/>
      <c r="N682" s="43"/>
      <c r="O682" s="380"/>
    </row>
    <row r="683" spans="1:15" ht="13.8" x14ac:dyDescent="0.25">
      <c r="A683" s="1553"/>
      <c r="H683" s="392" t="s">
        <v>116</v>
      </c>
      <c r="I683" s="393"/>
      <c r="J683" s="394"/>
      <c r="K683" s="394"/>
      <c r="L683" s="393"/>
      <c r="M683" s="530"/>
      <c r="N683" s="492">
        <f>SUM('SITE 1:SITE 15'!O683)</f>
        <v>0</v>
      </c>
      <c r="O683" s="396">
        <f>SUM(O681+O679+O674+O672+O670+O665+O659+O657+O644+O637)</f>
        <v>0</v>
      </c>
    </row>
    <row r="684" spans="1:15" ht="13.8" x14ac:dyDescent="0.25">
      <c r="A684" s="1553"/>
      <c r="H684" s="364" t="s">
        <v>117</v>
      </c>
      <c r="I684" s="365"/>
      <c r="J684" s="367"/>
      <c r="K684" s="367"/>
      <c r="L684" s="365"/>
      <c r="M684" s="656"/>
      <c r="N684" s="496">
        <f>SUM('SITE 1:SITE 15'!O684)</f>
        <v>0</v>
      </c>
      <c r="O684" s="397">
        <f>IF(O683&lt;O726,O726-O683,0)</f>
        <v>0</v>
      </c>
    </row>
    <row r="685" spans="1:15" ht="14.4" thickBot="1" x14ac:dyDescent="0.3">
      <c r="A685" s="1553"/>
      <c r="H685" s="398" t="s">
        <v>118</v>
      </c>
      <c r="I685" s="399"/>
      <c r="J685" s="400"/>
      <c r="K685" s="400"/>
      <c r="L685" s="401"/>
      <c r="M685" s="533"/>
      <c r="N685" s="499">
        <f>SUM('SITE 1:SITE 15'!O685)</f>
        <v>0</v>
      </c>
      <c r="O685" s="403">
        <f>SUM(O683+O684)</f>
        <v>0</v>
      </c>
    </row>
    <row r="686" spans="1:15" ht="13.8" thickBot="1" x14ac:dyDescent="0.3">
      <c r="A686" s="1553"/>
    </row>
    <row r="687" spans="1:15" ht="15" customHeight="1" x14ac:dyDescent="0.25">
      <c r="A687" s="1553"/>
      <c r="B687" s="2342" t="s">
        <v>170</v>
      </c>
      <c r="C687" s="2343"/>
      <c r="D687" s="2343"/>
      <c r="E687" s="2343"/>
      <c r="F687" s="2344"/>
      <c r="H687" s="404" t="s">
        <v>119</v>
      </c>
      <c r="I687" s="405"/>
      <c r="J687" s="406"/>
      <c r="K687" s="406"/>
      <c r="L687" s="405"/>
      <c r="M687" s="405"/>
      <c r="N687" s="331"/>
      <c r="O687" s="333"/>
    </row>
    <row r="688" spans="1:15" ht="28.2" thickBot="1" x14ac:dyDescent="0.3">
      <c r="A688" s="1553"/>
      <c r="B688" s="2363"/>
      <c r="C688" s="2364"/>
      <c r="D688" s="2364"/>
      <c r="E688" s="2364"/>
      <c r="F688" s="2365"/>
      <c r="H688" s="334"/>
      <c r="I688" s="335"/>
      <c r="J688" s="336"/>
      <c r="K688" s="336"/>
      <c r="L688" s="335"/>
      <c r="M688" s="337"/>
      <c r="N688" s="429" t="str">
        <f>N627</f>
        <v>Global APS 3/5 ans</v>
      </c>
      <c r="O688" s="501" t="s">
        <v>19</v>
      </c>
    </row>
    <row r="689" spans="1:15" ht="15" customHeight="1" x14ac:dyDescent="0.25">
      <c r="A689" s="1553"/>
      <c r="B689" s="2366" t="s">
        <v>179</v>
      </c>
      <c r="C689" s="503"/>
      <c r="D689" s="503"/>
      <c r="E689" s="503"/>
      <c r="F689" s="504"/>
      <c r="H689" s="409"/>
      <c r="I689" s="410"/>
      <c r="J689" s="336"/>
      <c r="K689" s="336"/>
      <c r="L689" s="411"/>
      <c r="M689" s="505"/>
      <c r="N689" s="45"/>
      <c r="O689" s="412"/>
    </row>
    <row r="690" spans="1:15" ht="14.25" customHeight="1" x14ac:dyDescent="0.25">
      <c r="A690" s="1553"/>
      <c r="B690" s="2367"/>
      <c r="C690" s="507"/>
      <c r="D690" s="507"/>
      <c r="E690" s="507"/>
      <c r="F690" s="508"/>
      <c r="H690" s="413">
        <v>70623</v>
      </c>
      <c r="I690" s="381" t="s">
        <v>1022</v>
      </c>
      <c r="J690" s="346"/>
      <c r="K690" s="346"/>
      <c r="L690" s="347"/>
      <c r="M690" s="431"/>
      <c r="N690" s="432">
        <f>SUM('SITE 1:SITE 15'!O690)</f>
        <v>0</v>
      </c>
      <c r="O690" s="509">
        <f>I623</f>
        <v>0</v>
      </c>
    </row>
    <row r="691" spans="1:15" ht="14.25" customHeight="1" x14ac:dyDescent="0.25">
      <c r="A691" s="1553"/>
      <c r="B691" s="2336" t="s">
        <v>381</v>
      </c>
      <c r="C691" s="2337"/>
      <c r="D691" s="2337"/>
      <c r="E691" s="2337"/>
      <c r="F691" s="2338"/>
      <c r="H691" s="413">
        <v>70624</v>
      </c>
      <c r="I691" s="349" t="s">
        <v>1019</v>
      </c>
      <c r="J691" s="350"/>
      <c r="K691" s="350"/>
      <c r="L691" s="351"/>
      <c r="M691" s="437"/>
      <c r="N691" s="432">
        <f>SUM('SITE 1:SITE 15'!O691)</f>
        <v>0</v>
      </c>
      <c r="O691" s="9"/>
    </row>
    <row r="692" spans="1:15" ht="14.25" customHeight="1" x14ac:dyDescent="0.25">
      <c r="A692" s="1553"/>
      <c r="B692" s="2336"/>
      <c r="C692" s="2337"/>
      <c r="D692" s="2337"/>
      <c r="E692" s="2337"/>
      <c r="F692" s="2338"/>
      <c r="H692" s="413">
        <v>70625</v>
      </c>
      <c r="I692" s="349" t="s">
        <v>1020</v>
      </c>
      <c r="J692" s="350"/>
      <c r="K692" s="350"/>
      <c r="L692" s="351"/>
      <c r="M692" s="437"/>
      <c r="N692" s="432">
        <f>SUM('SITE 1:SITE 15'!O692)</f>
        <v>0</v>
      </c>
      <c r="O692" s="9"/>
    </row>
    <row r="693" spans="1:15" s="1940" customFormat="1" ht="14.25" customHeight="1" x14ac:dyDescent="0.25">
      <c r="A693" s="1553"/>
      <c r="B693" s="1937"/>
      <c r="C693" s="1938"/>
      <c r="D693" s="1938"/>
      <c r="E693" s="1938"/>
      <c r="F693" s="1939"/>
      <c r="H693" s="413">
        <v>70626</v>
      </c>
      <c r="I693" s="349" t="s">
        <v>1021</v>
      </c>
      <c r="J693" s="350"/>
      <c r="K693" s="350"/>
      <c r="L693" s="351"/>
      <c r="M693" s="437"/>
      <c r="N693" s="432">
        <f>SUM('SITE 1:SITE 15'!O693)</f>
        <v>0</v>
      </c>
      <c r="O693" s="2"/>
    </row>
    <row r="694" spans="1:15" ht="14.25" customHeight="1" x14ac:dyDescent="0.25">
      <c r="A694" s="1553"/>
      <c r="B694" s="2336" t="s">
        <v>206</v>
      </c>
      <c r="C694" s="2337"/>
      <c r="D694" s="2337"/>
      <c r="E694" s="2337"/>
      <c r="F694" s="2338"/>
      <c r="H694" s="348">
        <v>70641</v>
      </c>
      <c r="I694" s="349" t="s">
        <v>123</v>
      </c>
      <c r="J694" s="350"/>
      <c r="K694" s="350"/>
      <c r="L694" s="351"/>
      <c r="M694" s="437"/>
      <c r="N694" s="432">
        <f>SUM('SITE 1:SITE 15'!O694)</f>
        <v>0</v>
      </c>
      <c r="O694" s="2"/>
    </row>
    <row r="695" spans="1:15" ht="15" customHeight="1" x14ac:dyDescent="0.25">
      <c r="A695" s="1553"/>
      <c r="B695" s="2336"/>
      <c r="C695" s="2337"/>
      <c r="D695" s="2337"/>
      <c r="E695" s="2337"/>
      <c r="F695" s="2338"/>
      <c r="H695" s="370">
        <v>706421</v>
      </c>
      <c r="I695" s="349" t="s">
        <v>124</v>
      </c>
      <c r="J695" s="350"/>
      <c r="K695" s="350"/>
      <c r="L695" s="351"/>
      <c r="M695" s="437"/>
      <c r="N695" s="432">
        <f>SUM('SITE 1:SITE 15'!O695)</f>
        <v>0</v>
      </c>
      <c r="O695" s="9"/>
    </row>
    <row r="696" spans="1:15" ht="14.25" customHeight="1" x14ac:dyDescent="0.25">
      <c r="A696" s="1553"/>
      <c r="B696" s="2336"/>
      <c r="C696" s="2337"/>
      <c r="D696" s="2337"/>
      <c r="E696" s="2337"/>
      <c r="F696" s="2338"/>
      <c r="H696" s="370">
        <v>708</v>
      </c>
      <c r="I696" s="356" t="s">
        <v>125</v>
      </c>
      <c r="J696" s="357"/>
      <c r="K696" s="357"/>
      <c r="L696" s="358"/>
      <c r="M696" s="450"/>
      <c r="N696" s="432">
        <f>SUM('SITE 1:SITE 15'!O696)</f>
        <v>0</v>
      </c>
      <c r="O696" s="7"/>
    </row>
    <row r="697" spans="1:15" ht="20.25" customHeight="1" x14ac:dyDescent="0.25">
      <c r="A697" s="1553"/>
      <c r="B697" s="2336"/>
      <c r="C697" s="2337"/>
      <c r="D697" s="2337"/>
      <c r="E697" s="2337"/>
      <c r="F697" s="2338"/>
      <c r="H697" s="359">
        <v>70</v>
      </c>
      <c r="I697" s="378" t="s">
        <v>126</v>
      </c>
      <c r="J697" s="361"/>
      <c r="K697" s="361"/>
      <c r="L697" s="389"/>
      <c r="M697" s="485"/>
      <c r="N697" s="452">
        <f>SUM('SITE 1:SITE 15'!O697)</f>
        <v>0</v>
      </c>
      <c r="O697" s="453">
        <f>SUM(O690:O696)</f>
        <v>0</v>
      </c>
    </row>
    <row r="698" spans="1:15" ht="16.05" customHeight="1" x14ac:dyDescent="0.25">
      <c r="A698" s="1553"/>
      <c r="B698" s="2428" t="s">
        <v>385</v>
      </c>
      <c r="C698" s="2429"/>
      <c r="D698" s="2429"/>
      <c r="E698" s="2429"/>
      <c r="F698" s="2430"/>
      <c r="H698" s="364"/>
      <c r="I698" s="352"/>
      <c r="J698" s="341"/>
      <c r="K698" s="341"/>
      <c r="L698" s="369"/>
      <c r="M698" s="369"/>
      <c r="N698" s="365"/>
      <c r="O698" s="454"/>
    </row>
    <row r="699" spans="1:15" ht="16.05" customHeight="1" x14ac:dyDescent="0.25">
      <c r="A699" s="1553"/>
      <c r="B699" s="2428"/>
      <c r="C699" s="2429"/>
      <c r="D699" s="2429"/>
      <c r="E699" s="2429"/>
      <c r="F699" s="2430"/>
      <c r="H699" s="370">
        <v>741</v>
      </c>
      <c r="I699" s="381" t="s">
        <v>127</v>
      </c>
      <c r="J699" s="346"/>
      <c r="K699" s="346"/>
      <c r="L699" s="414"/>
      <c r="M699" s="513"/>
      <c r="N699" s="432">
        <f>SUM('SITE 1:SITE 15'!O699)</f>
        <v>0</v>
      </c>
      <c r="O699" s="7"/>
    </row>
    <row r="700" spans="1:15" ht="16.05" customHeight="1" x14ac:dyDescent="0.25">
      <c r="A700" s="1553"/>
      <c r="B700" s="2428"/>
      <c r="C700" s="2429"/>
      <c r="D700" s="2429"/>
      <c r="E700" s="2429"/>
      <c r="F700" s="2430"/>
      <c r="H700" s="348">
        <v>742</v>
      </c>
      <c r="I700" s="349" t="s">
        <v>128</v>
      </c>
      <c r="J700" s="350"/>
      <c r="K700" s="350"/>
      <c r="L700" s="415"/>
      <c r="M700" s="514"/>
      <c r="N700" s="432">
        <f>SUM('SITE 1:SITE 15'!O700)</f>
        <v>0</v>
      </c>
      <c r="O700" s="2"/>
    </row>
    <row r="701" spans="1:15" ht="16.05" customHeight="1" x14ac:dyDescent="0.25">
      <c r="A701" s="1553"/>
      <c r="B701" s="2428"/>
      <c r="C701" s="2429"/>
      <c r="D701" s="2429"/>
      <c r="E701" s="2429"/>
      <c r="F701" s="2430"/>
      <c r="H701" s="370">
        <v>743</v>
      </c>
      <c r="I701" s="349" t="s">
        <v>129</v>
      </c>
      <c r="J701" s="350"/>
      <c r="K701" s="350"/>
      <c r="L701" s="351"/>
      <c r="M701" s="437"/>
      <c r="N701" s="432">
        <f>SUM('SITE 1:SITE 15'!O701)</f>
        <v>0</v>
      </c>
      <c r="O701" s="7"/>
    </row>
    <row r="702" spans="1:15" ht="14.25" customHeight="1" x14ac:dyDescent="0.3">
      <c r="A702" s="1553"/>
      <c r="B702" s="515"/>
      <c r="C702" s="516"/>
      <c r="D702" s="516"/>
      <c r="E702" s="516"/>
      <c r="F702" s="517"/>
      <c r="H702" s="416">
        <v>7441</v>
      </c>
      <c r="I702" s="349" t="s">
        <v>130</v>
      </c>
      <c r="J702" s="350"/>
      <c r="K702" s="350"/>
      <c r="L702" s="351"/>
      <c r="M702" s="437"/>
      <c r="N702" s="2368">
        <f>SUM('SITE 1:SITE 15'!O702)</f>
        <v>0</v>
      </c>
      <c r="O702" s="2426">
        <f>O683-(O697+O699+O700+O701+O704+O705+O706+O707+O708+O714+O716+O718+O720+O722+O724)</f>
        <v>0</v>
      </c>
    </row>
    <row r="703" spans="1:15" ht="14.25" customHeight="1" x14ac:dyDescent="0.25">
      <c r="A703" s="1553"/>
      <c r="B703" s="2336" t="s">
        <v>208</v>
      </c>
      <c r="C703" s="2337"/>
      <c r="D703" s="2337"/>
      <c r="E703" s="2337"/>
      <c r="F703" s="2338"/>
      <c r="H703" s="416">
        <v>7442</v>
      </c>
      <c r="I703" s="349" t="s">
        <v>131</v>
      </c>
      <c r="J703" s="350"/>
      <c r="K703" s="350"/>
      <c r="L703" s="351"/>
      <c r="M703" s="437"/>
      <c r="N703" s="2369">
        <f>SUM('SITE 1:SITE 15'!O703)</f>
        <v>0</v>
      </c>
      <c r="O703" s="2427"/>
    </row>
    <row r="704" spans="1:15" ht="14.25" customHeight="1" x14ac:dyDescent="0.25">
      <c r="A704" s="1553"/>
      <c r="B704" s="2336"/>
      <c r="C704" s="2337"/>
      <c r="D704" s="2337"/>
      <c r="E704" s="2337"/>
      <c r="F704" s="2338"/>
      <c r="H704" s="416">
        <v>7443</v>
      </c>
      <c r="I704" s="349" t="s">
        <v>132</v>
      </c>
      <c r="J704" s="350"/>
      <c r="K704" s="350"/>
      <c r="L704" s="351"/>
      <c r="M704" s="437"/>
      <c r="N704" s="432">
        <f>SUM('SITE 1:SITE 15'!O704)</f>
        <v>0</v>
      </c>
      <c r="O704" s="10"/>
    </row>
    <row r="705" spans="1:15" ht="14.25" customHeight="1" x14ac:dyDescent="0.25">
      <c r="A705" s="1553"/>
      <c r="B705" s="518"/>
      <c r="C705" s="519"/>
      <c r="D705" s="519"/>
      <c r="E705" s="519"/>
      <c r="F705" s="520"/>
      <c r="H705" s="416">
        <v>7451</v>
      </c>
      <c r="I705" s="349" t="s">
        <v>133</v>
      </c>
      <c r="J705" s="350"/>
      <c r="K705" s="350"/>
      <c r="L705" s="351"/>
      <c r="M705" s="437"/>
      <c r="N705" s="432">
        <f>SUM('SITE 1:SITE 15'!O705)</f>
        <v>0</v>
      </c>
      <c r="O705" s="10"/>
    </row>
    <row r="706" spans="1:15" ht="15" customHeight="1" x14ac:dyDescent="0.25">
      <c r="A706" s="1553"/>
      <c r="B706" s="2350" t="s">
        <v>506</v>
      </c>
      <c r="C706" s="2351"/>
      <c r="D706" s="2351"/>
      <c r="E706" s="2351"/>
      <c r="F706" s="2352"/>
      <c r="H706" s="416">
        <v>746</v>
      </c>
      <c r="I706" s="349" t="s">
        <v>134</v>
      </c>
      <c r="J706" s="350"/>
      <c r="K706" s="350"/>
      <c r="L706" s="351"/>
      <c r="M706" s="437"/>
      <c r="N706" s="432">
        <f>SUM('SITE 1:SITE 15'!O706)</f>
        <v>0</v>
      </c>
      <c r="O706" s="10"/>
    </row>
    <row r="707" spans="1:15" ht="14.25" customHeight="1" x14ac:dyDescent="0.25">
      <c r="A707" s="1553"/>
      <c r="B707" s="2350"/>
      <c r="C707" s="2351"/>
      <c r="D707" s="2351"/>
      <c r="E707" s="2351"/>
      <c r="F707" s="2352"/>
      <c r="H707" s="416">
        <v>747</v>
      </c>
      <c r="I707" s="349" t="s">
        <v>135</v>
      </c>
      <c r="J707" s="350"/>
      <c r="K707" s="350"/>
      <c r="L707" s="351"/>
      <c r="M707" s="437"/>
      <c r="N707" s="432">
        <f>SUM('SITE 1:SITE 15'!O707)</f>
        <v>0</v>
      </c>
      <c r="O707" s="10"/>
    </row>
    <row r="708" spans="1:15" ht="18" customHeight="1" x14ac:dyDescent="0.3">
      <c r="A708" s="1553"/>
      <c r="B708" s="661" t="s">
        <v>562</v>
      </c>
      <c r="C708" s="664"/>
      <c r="D708" s="664"/>
      <c r="E708" s="664"/>
      <c r="F708" s="665"/>
      <c r="H708" s="374">
        <v>748</v>
      </c>
      <c r="I708" s="349" t="s">
        <v>168</v>
      </c>
      <c r="J708" s="357"/>
      <c r="K708" s="357"/>
      <c r="L708" s="417"/>
      <c r="M708" s="523"/>
      <c r="N708" s="432">
        <f>SUM('SITE 1:SITE 15'!O708)</f>
        <v>0</v>
      </c>
      <c r="O708" s="3"/>
    </row>
    <row r="709" spans="1:15" ht="15" customHeight="1" x14ac:dyDescent="0.25">
      <c r="A709" s="1553"/>
      <c r="B709" s="658"/>
      <c r="C709" s="659"/>
      <c r="D709" s="659"/>
      <c r="E709" s="659"/>
      <c r="F709" s="660"/>
      <c r="H709" s="359">
        <v>74</v>
      </c>
      <c r="I709" s="378" t="s">
        <v>136</v>
      </c>
      <c r="J709" s="361"/>
      <c r="K709" s="361"/>
      <c r="L709" s="362"/>
      <c r="M709" s="451"/>
      <c r="N709" s="452">
        <f>SUM('SITE 1:SITE 15'!O709)</f>
        <v>0</v>
      </c>
      <c r="O709" s="453">
        <f>SUM(O699:O708)</f>
        <v>0</v>
      </c>
    </row>
    <row r="710" spans="1:15" ht="15" customHeight="1" x14ac:dyDescent="0.3">
      <c r="A710" s="1553"/>
      <c r="B710" s="661"/>
      <c r="C710" s="623"/>
      <c r="D710" s="623"/>
      <c r="E710" s="623"/>
      <c r="F710" s="624"/>
      <c r="H710" s="364"/>
      <c r="I710" s="352"/>
      <c r="J710" s="341"/>
      <c r="K710" s="341"/>
      <c r="L710" s="325"/>
      <c r="M710" s="325"/>
      <c r="N710" s="365"/>
      <c r="O710" s="454"/>
    </row>
    <row r="711" spans="1:15" ht="14.25" customHeight="1" x14ac:dyDescent="0.25">
      <c r="A711" s="1553"/>
      <c r="B711" s="662"/>
      <c r="C711" s="623"/>
      <c r="D711" s="623"/>
      <c r="E711" s="623"/>
      <c r="F711" s="624"/>
      <c r="H711" s="370">
        <v>751</v>
      </c>
      <c r="I711" s="381" t="s">
        <v>137</v>
      </c>
      <c r="J711" s="346"/>
      <c r="K711" s="346"/>
      <c r="L711" s="347"/>
      <c r="M711" s="431"/>
      <c r="N711" s="432">
        <f>SUM('SITE 1:SITE 15'!O711)</f>
        <v>0</v>
      </c>
      <c r="O711" s="7"/>
    </row>
    <row r="712" spans="1:15" ht="18.75" customHeight="1" x14ac:dyDescent="0.25">
      <c r="A712" s="1553"/>
      <c r="B712" s="2350" t="s">
        <v>402</v>
      </c>
      <c r="C712" s="2351"/>
      <c r="D712" s="2351"/>
      <c r="E712" s="2351"/>
      <c r="F712" s="2352"/>
      <c r="H712" s="348">
        <v>752</v>
      </c>
      <c r="I712" s="349" t="s">
        <v>138</v>
      </c>
      <c r="J712" s="350"/>
      <c r="K712" s="350"/>
      <c r="L712" s="351"/>
      <c r="M712" s="437"/>
      <c r="N712" s="432">
        <f>SUM('SITE 1:SITE 15'!O712)</f>
        <v>0</v>
      </c>
      <c r="O712" s="2"/>
    </row>
    <row r="713" spans="1:15" ht="14.25" customHeight="1" x14ac:dyDescent="0.25">
      <c r="A713" s="1553"/>
      <c r="B713" s="2350"/>
      <c r="C713" s="2351"/>
      <c r="D713" s="2351"/>
      <c r="E713" s="2351"/>
      <c r="F713" s="2352"/>
      <c r="H713" s="348">
        <v>757</v>
      </c>
      <c r="I713" s="356" t="s">
        <v>139</v>
      </c>
      <c r="J713" s="357"/>
      <c r="K713" s="357"/>
      <c r="L713" s="358"/>
      <c r="M713" s="450"/>
      <c r="N713" s="432">
        <f>SUM('SITE 1:SITE 15'!O713)</f>
        <v>0</v>
      </c>
      <c r="O713" s="2"/>
    </row>
    <row r="714" spans="1:15" ht="15" customHeight="1" x14ac:dyDescent="0.3">
      <c r="A714" s="1553"/>
      <c r="B714" s="661" t="s">
        <v>472</v>
      </c>
      <c r="C714" s="664"/>
      <c r="D714" s="664"/>
      <c r="E714" s="664"/>
      <c r="F714" s="665"/>
      <c r="H714" s="359">
        <v>75</v>
      </c>
      <c r="I714" s="378" t="s">
        <v>140</v>
      </c>
      <c r="J714" s="361"/>
      <c r="K714" s="361"/>
      <c r="L714" s="389"/>
      <c r="M714" s="485"/>
      <c r="N714" s="452">
        <f>SUM('SITE 1:SITE 15'!O714)</f>
        <v>0</v>
      </c>
      <c r="O714" s="453">
        <f>SUM(O711:O713)</f>
        <v>0</v>
      </c>
    </row>
    <row r="715" spans="1:15" ht="16.8" x14ac:dyDescent="0.3">
      <c r="A715" s="1553"/>
      <c r="B715" s="661" t="s">
        <v>473</v>
      </c>
      <c r="C715" s="664"/>
      <c r="D715" s="664"/>
      <c r="E715" s="664"/>
      <c r="F715" s="665"/>
      <c r="H715" s="334"/>
      <c r="I715" s="369"/>
      <c r="J715" s="341"/>
      <c r="K715" s="341"/>
      <c r="L715" s="352"/>
      <c r="M715" s="352"/>
      <c r="N715" s="335"/>
      <c r="O715" s="471"/>
    </row>
    <row r="716" spans="1:15" ht="15" customHeight="1" x14ac:dyDescent="0.3">
      <c r="A716" s="1553"/>
      <c r="B716" s="661"/>
      <c r="C716" s="659"/>
      <c r="D716" s="659"/>
      <c r="E716" s="659"/>
      <c r="F716" s="660"/>
      <c r="H716" s="383">
        <v>76</v>
      </c>
      <c r="I716" s="378" t="s">
        <v>141</v>
      </c>
      <c r="J716" s="361"/>
      <c r="K716" s="361"/>
      <c r="L716" s="361"/>
      <c r="M716" s="479"/>
      <c r="N716" s="452">
        <f>SUM('SITE 1:SITE 15'!O716)</f>
        <v>0</v>
      </c>
      <c r="O716" s="7"/>
    </row>
    <row r="717" spans="1:15" ht="15" customHeight="1" x14ac:dyDescent="0.3">
      <c r="A717" s="1553"/>
      <c r="B717" s="661" t="s">
        <v>403</v>
      </c>
      <c r="C717" s="659"/>
      <c r="D717" s="659"/>
      <c r="E717" s="659"/>
      <c r="F717" s="660"/>
      <c r="H717" s="334"/>
      <c r="I717" s="369"/>
      <c r="J717" s="341"/>
      <c r="K717" s="341"/>
      <c r="L717" s="352"/>
      <c r="M717" s="352"/>
      <c r="N717" s="335"/>
      <c r="O717" s="471"/>
    </row>
    <row r="718" spans="1:15" ht="15" customHeight="1" x14ac:dyDescent="0.3">
      <c r="A718" s="1553"/>
      <c r="B718" s="661" t="s">
        <v>404</v>
      </c>
      <c r="C718" s="659"/>
      <c r="D718" s="659"/>
      <c r="E718" s="659"/>
      <c r="F718" s="660"/>
      <c r="H718" s="383">
        <v>77</v>
      </c>
      <c r="I718" s="378" t="s">
        <v>383</v>
      </c>
      <c r="J718" s="361"/>
      <c r="K718" s="361"/>
      <c r="L718" s="361"/>
      <c r="M718" s="479"/>
      <c r="N718" s="452">
        <f>SUM('SITE 1:SITE 15'!O718)</f>
        <v>0</v>
      </c>
      <c r="O718" s="7"/>
    </row>
    <row r="719" spans="1:15" ht="15" customHeight="1" x14ac:dyDescent="0.3">
      <c r="A719" s="1553"/>
      <c r="B719" s="661"/>
      <c r="C719" s="659"/>
      <c r="D719" s="659"/>
      <c r="E719" s="659"/>
      <c r="F719" s="660"/>
      <c r="H719" s="334"/>
      <c r="I719" s="369"/>
      <c r="J719" s="341"/>
      <c r="K719" s="341"/>
      <c r="L719" s="352"/>
      <c r="M719" s="352"/>
      <c r="N719" s="335"/>
      <c r="O719" s="471"/>
    </row>
    <row r="720" spans="1:15" ht="15" customHeight="1" x14ac:dyDescent="0.25">
      <c r="A720" s="1553"/>
      <c r="B720" s="2434" t="s">
        <v>241</v>
      </c>
      <c r="C720" s="2435"/>
      <c r="D720" s="659"/>
      <c r="E720" s="659"/>
      <c r="F720" s="660"/>
      <c r="H720" s="383">
        <v>78</v>
      </c>
      <c r="I720" s="378" t="s">
        <v>143</v>
      </c>
      <c r="J720" s="361"/>
      <c r="K720" s="361"/>
      <c r="L720" s="361"/>
      <c r="M720" s="479"/>
      <c r="N720" s="452">
        <f>SUM('SITE 1:SITE 15'!O720)</f>
        <v>0</v>
      </c>
      <c r="O720" s="7"/>
    </row>
    <row r="721" spans="1:22" ht="15" customHeight="1" x14ac:dyDescent="0.25">
      <c r="A721" s="1553"/>
      <c r="B721" s="2434"/>
      <c r="C721" s="2435"/>
      <c r="D721" s="659"/>
      <c r="E721" s="659"/>
      <c r="F721" s="660"/>
      <c r="H721" s="334"/>
      <c r="I721" s="369"/>
      <c r="J721" s="341"/>
      <c r="K721" s="341"/>
      <c r="L721" s="352"/>
      <c r="M721" s="352"/>
      <c r="N721" s="335"/>
      <c r="O721" s="471"/>
    </row>
    <row r="722" spans="1:22" ht="15" customHeight="1" x14ac:dyDescent="0.25">
      <c r="A722" s="1553"/>
      <c r="B722" s="2434" t="s">
        <v>216</v>
      </c>
      <c r="C722" s="2450"/>
      <c r="D722" s="2450"/>
      <c r="E722" s="2450"/>
      <c r="F722" s="2451"/>
      <c r="H722" s="383">
        <v>79</v>
      </c>
      <c r="I722" s="378" t="s">
        <v>384</v>
      </c>
      <c r="J722" s="361"/>
      <c r="K722" s="361"/>
      <c r="L722" s="361"/>
      <c r="M722" s="479"/>
      <c r="N722" s="452">
        <f>SUM('SITE 1:SITE 15'!O722)</f>
        <v>0</v>
      </c>
      <c r="O722" s="7"/>
    </row>
    <row r="723" spans="1:22" ht="16.8" x14ac:dyDescent="0.25">
      <c r="A723" s="1553"/>
      <c r="B723" s="662"/>
      <c r="C723" s="666"/>
      <c r="D723" s="666"/>
      <c r="E723" s="666"/>
      <c r="F723" s="667"/>
      <c r="H723" s="364"/>
      <c r="I723" s="352"/>
      <c r="J723" s="341"/>
      <c r="K723" s="341"/>
      <c r="L723" s="352"/>
      <c r="M723" s="352"/>
      <c r="N723" s="365"/>
      <c r="O723" s="454"/>
    </row>
    <row r="724" spans="1:22" ht="16.8" x14ac:dyDescent="0.25">
      <c r="A724" s="1553"/>
      <c r="B724" s="662"/>
      <c r="C724" s="668"/>
      <c r="D724" s="668"/>
      <c r="E724" s="668"/>
      <c r="F724" s="667"/>
      <c r="H724" s="390">
        <v>87</v>
      </c>
      <c r="I724" s="378" t="s">
        <v>145</v>
      </c>
      <c r="J724" s="361"/>
      <c r="K724" s="361"/>
      <c r="L724" s="361"/>
      <c r="M724" s="479"/>
      <c r="N724" s="363">
        <f>SUM('SITE 1:SITE 15'!O724)</f>
        <v>0</v>
      </c>
      <c r="O724" s="11"/>
    </row>
    <row r="725" spans="1:22" ht="17.399999999999999" thickBot="1" x14ac:dyDescent="0.3">
      <c r="A725" s="1553"/>
      <c r="B725" s="662"/>
      <c r="C725" s="668"/>
      <c r="D725" s="668"/>
      <c r="E725" s="668"/>
      <c r="F725" s="667"/>
      <c r="H725" s="391"/>
      <c r="I725" s="45"/>
      <c r="J725" s="341"/>
      <c r="K725" s="341"/>
      <c r="L725" s="352"/>
      <c r="M725" s="352"/>
      <c r="N725" s="45"/>
      <c r="O725" s="412"/>
    </row>
    <row r="726" spans="1:22" ht="16.8" x14ac:dyDescent="0.25">
      <c r="A726" s="1553"/>
      <c r="B726" s="518"/>
      <c r="C726" s="507"/>
      <c r="D726" s="507"/>
      <c r="E726" s="507"/>
      <c r="F726" s="508"/>
      <c r="H726" s="392" t="s">
        <v>146</v>
      </c>
      <c r="I726" s="393"/>
      <c r="J726" s="418"/>
      <c r="K726" s="418"/>
      <c r="L726" s="393"/>
      <c r="M726" s="530"/>
      <c r="N726" s="492">
        <f>SUM('SITE 1:SITE 15'!O726)</f>
        <v>0</v>
      </c>
      <c r="O726" s="396">
        <f>O722+O720+O718+O716+O714+O709+O697+O724</f>
        <v>0</v>
      </c>
    </row>
    <row r="727" spans="1:22" ht="16.8" x14ac:dyDescent="0.25">
      <c r="A727" s="1553"/>
      <c r="B727" s="518"/>
      <c r="C727" s="507"/>
      <c r="D727" s="507"/>
      <c r="E727" s="507"/>
      <c r="F727" s="508"/>
      <c r="H727" s="364" t="s">
        <v>147</v>
      </c>
      <c r="I727" s="365"/>
      <c r="J727" s="336"/>
      <c r="K727" s="336"/>
      <c r="L727" s="411"/>
      <c r="M727" s="505"/>
      <c r="N727" s="496">
        <f>SUM('SITE 1:SITE 15'!O727)</f>
        <v>0</v>
      </c>
      <c r="O727" s="397">
        <f>IF(O726&lt;O683,O683-O726,0)</f>
        <v>0</v>
      </c>
    </row>
    <row r="728" spans="1:22" ht="14.4" thickBot="1" x14ac:dyDescent="0.3">
      <c r="A728" s="1553"/>
      <c r="B728" s="669"/>
      <c r="C728" s="607"/>
      <c r="D728" s="607"/>
      <c r="E728" s="607"/>
      <c r="F728" s="608"/>
      <c r="H728" s="398" t="s">
        <v>118</v>
      </c>
      <c r="I728" s="399"/>
      <c r="J728" s="421"/>
      <c r="K728" s="421"/>
      <c r="L728" s="401"/>
      <c r="M728" s="533"/>
      <c r="N728" s="499">
        <f>SUM('SITE 1:SITE 15'!O728)</f>
        <v>0</v>
      </c>
      <c r="O728" s="403">
        <f>O727+O726</f>
        <v>0</v>
      </c>
    </row>
    <row r="729" spans="1:22" x14ac:dyDescent="0.25">
      <c r="A729" s="1553"/>
    </row>
    <row r="730" spans="1:22" ht="13.8" thickBot="1" x14ac:dyDescent="0.3">
      <c r="A730" s="1553"/>
    </row>
    <row r="731" spans="1:22" s="324" customFormat="1" ht="33.75" customHeight="1" thickBot="1" x14ac:dyDescent="0.3">
      <c r="A731" s="1554"/>
      <c r="B731" s="2358" t="str">
        <f>B4</f>
        <v>ASSOCIATION</v>
      </c>
      <c r="C731" s="2359"/>
      <c r="D731" s="2359"/>
      <c r="E731" s="2359"/>
      <c r="F731" s="2359"/>
      <c r="G731" s="2359"/>
      <c r="H731" s="2359"/>
      <c r="I731" s="2359"/>
      <c r="J731" s="2359"/>
      <c r="K731" s="2359"/>
      <c r="L731" s="2359"/>
      <c r="M731" s="2359"/>
      <c r="N731" s="2359"/>
      <c r="O731" s="2360"/>
      <c r="P731" s="326"/>
    </row>
    <row r="732" spans="1:22" ht="13.8" thickBot="1" x14ac:dyDescent="0.3">
      <c r="A732" s="1553"/>
    </row>
    <row r="733" spans="1:22" ht="30.75" customHeight="1" thickBot="1" x14ac:dyDescent="0.3">
      <c r="A733" s="1564"/>
      <c r="B733" s="2325" t="s">
        <v>156</v>
      </c>
      <c r="C733" s="2326"/>
      <c r="D733" s="2326"/>
      <c r="E733" s="2326"/>
      <c r="F733" s="2326"/>
      <c r="G733" s="2326"/>
      <c r="H733" s="2325" t="str">
        <f>H6</f>
        <v>SITE 4</v>
      </c>
      <c r="I733" s="2326"/>
      <c r="J733" s="2326"/>
      <c r="K733" s="2326"/>
      <c r="L733" s="2326"/>
      <c r="M733" s="2326"/>
      <c r="N733" s="2326"/>
      <c r="O733" s="2327"/>
    </row>
    <row r="734" spans="1:22" x14ac:dyDescent="0.25">
      <c r="A734" s="1553"/>
    </row>
    <row r="735" spans="1:22" ht="15.6" thickBot="1" x14ac:dyDescent="0.3">
      <c r="A735" s="1553"/>
      <c r="B735" s="543"/>
      <c r="C735" s="543"/>
      <c r="D735" s="543"/>
      <c r="E735" s="544"/>
    </row>
    <row r="736" spans="1:22" ht="35.1" customHeight="1" thickBot="1" x14ac:dyDescent="0.35">
      <c r="A736" s="1553"/>
      <c r="B736" s="2339" t="s">
        <v>151</v>
      </c>
      <c r="C736" s="2340"/>
      <c r="D736" s="2340"/>
      <c r="E736" s="2340"/>
      <c r="F736" s="2340"/>
      <c r="G736" s="2341"/>
      <c r="H736" s="2361" t="s">
        <v>501</v>
      </c>
      <c r="I736" s="2362"/>
      <c r="J736" s="632"/>
      <c r="K736" s="632"/>
      <c r="L736" s="632"/>
      <c r="M736" s="632"/>
      <c r="N736" s="632"/>
      <c r="O736" s="632"/>
      <c r="P736" s="352"/>
      <c r="Q736" s="352"/>
      <c r="R736" s="325"/>
      <c r="S736" s="325"/>
      <c r="T736" s="325"/>
      <c r="U736" s="352"/>
      <c r="V736" s="352"/>
    </row>
    <row r="737" spans="1:22" ht="55.5" customHeight="1" thickBot="1" x14ac:dyDescent="0.3">
      <c r="A737" s="1553"/>
      <c r="B737" s="2453" t="s">
        <v>224</v>
      </c>
      <c r="C737" s="2454"/>
      <c r="D737" s="633" t="s">
        <v>225</v>
      </c>
      <c r="E737" s="633" t="s">
        <v>152</v>
      </c>
      <c r="F737" s="634" t="s">
        <v>228</v>
      </c>
      <c r="G737" s="633" t="s">
        <v>178</v>
      </c>
      <c r="H737" s="548" t="s">
        <v>2</v>
      </c>
      <c r="I737" s="549" t="s">
        <v>503</v>
      </c>
      <c r="J737" s="635"/>
      <c r="K737" s="635"/>
      <c r="L737" s="636"/>
      <c r="M737" s="635"/>
      <c r="N737" s="635"/>
      <c r="O737" s="635"/>
      <c r="P737" s="369"/>
      <c r="U737" s="45"/>
      <c r="V737" s="45"/>
    </row>
    <row r="738" spans="1:22" ht="15" customHeight="1" x14ac:dyDescent="0.25">
      <c r="A738" s="1553"/>
      <c r="B738" s="2355" t="s">
        <v>221</v>
      </c>
      <c r="C738" s="637" t="s">
        <v>153</v>
      </c>
      <c r="D738" s="289"/>
      <c r="E738" s="289"/>
      <c r="F738" s="289"/>
      <c r="G738" s="638">
        <f t="shared" ref="G738:G743" si="10">D738*E738*F738</f>
        <v>0</v>
      </c>
      <c r="H738" s="891"/>
      <c r="I738" s="895">
        <f>IF(F738&gt;0,($W$4+$X$4)*G738*H738+IF(HANDICAP!$A$3="OUI",($W$9)*G738*H738,0),0)</f>
        <v>0</v>
      </c>
      <c r="J738" s="640"/>
      <c r="K738" s="641"/>
      <c r="L738" s="642"/>
      <c r="M738" s="642"/>
      <c r="N738" s="325"/>
      <c r="O738" s="640"/>
      <c r="P738" s="42"/>
      <c r="U738" s="43"/>
      <c r="V738" s="43"/>
    </row>
    <row r="739" spans="1:22" ht="15" hidden="1" customHeight="1" x14ac:dyDescent="0.25">
      <c r="A739" s="1553"/>
      <c r="B739" s="2356"/>
      <c r="C739" s="670" t="s">
        <v>231</v>
      </c>
      <c r="D739" s="954"/>
      <c r="E739" s="954"/>
      <c r="F739" s="954"/>
      <c r="G739" s="671"/>
      <c r="H739" s="953"/>
      <c r="I739" s="896">
        <f>IF(F739&gt;0,($W$4+$X$4)*G739*H739+IF(HANDICAP!$A$3="OUI",($W$9)*G739*H739,0),0)</f>
        <v>0</v>
      </c>
      <c r="J739" s="640"/>
      <c r="K739" s="641"/>
      <c r="L739" s="642"/>
      <c r="M739" s="642"/>
      <c r="N739" s="325"/>
      <c r="O739" s="640"/>
      <c r="P739" s="42"/>
      <c r="U739" s="43"/>
      <c r="V739" s="43"/>
    </row>
    <row r="740" spans="1:22" ht="15" customHeight="1" thickBot="1" x14ac:dyDescent="0.35">
      <c r="A740" s="1553"/>
      <c r="B740" s="2455"/>
      <c r="C740" s="672" t="s">
        <v>154</v>
      </c>
      <c r="D740" s="295"/>
      <c r="E740" s="295"/>
      <c r="F740" s="295"/>
      <c r="G740" s="673">
        <f t="shared" si="10"/>
        <v>0</v>
      </c>
      <c r="H740" s="892"/>
      <c r="I740" s="897">
        <f>IF(F740&gt;0,($W$4+$X$4)*G740*H740+IF(HANDICAP!$A$3="OUI",($W$9)*G740*H740,0),0)</f>
        <v>0</v>
      </c>
      <c r="J740" s="640"/>
      <c r="K740" s="641"/>
      <c r="L740" s="646"/>
      <c r="M740" s="646"/>
      <c r="N740" s="325"/>
      <c r="O740" s="640"/>
      <c r="P740" s="42"/>
      <c r="U740" s="43"/>
      <c r="V740" s="43"/>
    </row>
    <row r="741" spans="1:22" ht="15" customHeight="1" x14ac:dyDescent="0.3">
      <c r="A741" s="1553"/>
      <c r="B741" s="2355" t="s">
        <v>222</v>
      </c>
      <c r="C741" s="637" t="s">
        <v>153</v>
      </c>
      <c r="D741" s="296"/>
      <c r="E741" s="296"/>
      <c r="F741" s="296"/>
      <c r="G741" s="638">
        <f t="shared" si="10"/>
        <v>0</v>
      </c>
      <c r="H741" s="891"/>
      <c r="I741" s="895">
        <f>IF(F741&gt;0,($W$4+$X$4)*G741*H741+IF(HANDICAP!$A$3="OUI",($W$9)*G741*H741,0),0)</f>
        <v>0</v>
      </c>
      <c r="J741" s="640"/>
      <c r="K741" s="641"/>
      <c r="L741" s="646"/>
      <c r="M741" s="646"/>
      <c r="N741" s="325"/>
      <c r="O741" s="640"/>
      <c r="P741" s="42"/>
      <c r="U741" s="43"/>
      <c r="V741" s="43"/>
    </row>
    <row r="742" spans="1:22" ht="15" hidden="1" customHeight="1" x14ac:dyDescent="0.3">
      <c r="A742" s="1553"/>
      <c r="B742" s="2356"/>
      <c r="C742" s="670" t="s">
        <v>231</v>
      </c>
      <c r="D742" s="952"/>
      <c r="E742" s="952"/>
      <c r="F742" s="952"/>
      <c r="G742" s="671"/>
      <c r="H742" s="953"/>
      <c r="I742" s="898"/>
      <c r="J742" s="640"/>
      <c r="K742" s="641"/>
      <c r="L742" s="646"/>
      <c r="M742" s="646"/>
      <c r="N742" s="325"/>
      <c r="O742" s="640"/>
      <c r="P742" s="42"/>
      <c r="U742" s="43"/>
      <c r="V742" s="43"/>
    </row>
    <row r="743" spans="1:22" ht="15" customHeight="1" thickBot="1" x14ac:dyDescent="0.35">
      <c r="A743" s="1553"/>
      <c r="B743" s="2357"/>
      <c r="C743" s="643" t="s">
        <v>154</v>
      </c>
      <c r="D743" s="297"/>
      <c r="E743" s="297"/>
      <c r="F743" s="297"/>
      <c r="G743" s="644">
        <f t="shared" si="10"/>
        <v>0</v>
      </c>
      <c r="H743" s="893"/>
      <c r="I743" s="897">
        <f>IF(F743&gt;0,($W$4+$X$4)*G743*H743,0)</f>
        <v>0</v>
      </c>
      <c r="J743" s="640"/>
      <c r="K743" s="641"/>
      <c r="L743" s="646"/>
      <c r="M743" s="646"/>
      <c r="N743" s="325"/>
      <c r="O743" s="640"/>
      <c r="P743" s="42"/>
      <c r="U743" s="43"/>
      <c r="V743" s="43"/>
    </row>
    <row r="744" spans="1:22" ht="15" customHeight="1" thickBot="1" x14ac:dyDescent="0.35">
      <c r="A744" s="1553"/>
      <c r="B744" s="2348" t="s">
        <v>14</v>
      </c>
      <c r="C744" s="2349"/>
      <c r="D744" s="649"/>
      <c r="E744" s="649"/>
      <c r="F744" s="649"/>
      <c r="G744" s="649">
        <f>SUM(G738:G743)</f>
        <v>0</v>
      </c>
      <c r="H744" s="894" t="e">
        <f>(G738*H738+G739*H739+G740*H740+G741*H741+G742*H742+G743*H743)/G744</f>
        <v>#DIV/0!</v>
      </c>
      <c r="I744" s="653">
        <f>SUM(I738:I743)</f>
        <v>0</v>
      </c>
      <c r="J744" s="654"/>
      <c r="K744" s="655"/>
      <c r="L744" s="646"/>
      <c r="M744" s="646"/>
      <c r="N744" s="325"/>
      <c r="O744" s="654"/>
      <c r="P744" s="42"/>
      <c r="U744" s="43"/>
      <c r="V744" s="43"/>
    </row>
    <row r="745" spans="1:22" ht="15" customHeight="1" thickBot="1" x14ac:dyDescent="0.3">
      <c r="A745" s="1553"/>
      <c r="B745" s="600"/>
      <c r="C745" s="601"/>
      <c r="D745" s="599"/>
      <c r="E745" s="599"/>
      <c r="K745" s="42"/>
      <c r="L745" s="42"/>
      <c r="M745" s="43"/>
      <c r="N745" s="43"/>
      <c r="O745" s="325"/>
      <c r="P745" s="42"/>
      <c r="U745" s="43"/>
      <c r="V745" s="43"/>
    </row>
    <row r="746" spans="1:22" s="426" customFormat="1" ht="25.05" customHeight="1" thickTop="1" thickBot="1" x14ac:dyDescent="0.35">
      <c r="A746" s="1553"/>
      <c r="B746" s="2389" t="s">
        <v>173</v>
      </c>
      <c r="C746" s="2390"/>
      <c r="D746" s="2390"/>
      <c r="E746" s="2391"/>
      <c r="H746" s="2392" t="s">
        <v>174</v>
      </c>
      <c r="I746" s="2393"/>
      <c r="J746" s="2393"/>
      <c r="K746" s="2393"/>
      <c r="L746" s="2393"/>
      <c r="M746" s="2393"/>
      <c r="N746" s="2393"/>
      <c r="O746" s="2394"/>
      <c r="P746" s="427"/>
      <c r="U746" s="428"/>
      <c r="V746" s="428"/>
    </row>
    <row r="747" spans="1:22" ht="15" customHeight="1" thickTop="1" x14ac:dyDescent="0.25">
      <c r="A747" s="1553"/>
      <c r="B747" s="2419" t="s">
        <v>189</v>
      </c>
      <c r="C747" s="2386" t="s">
        <v>16</v>
      </c>
      <c r="D747" s="2386" t="s">
        <v>191</v>
      </c>
      <c r="E747" s="2383" t="s">
        <v>192</v>
      </c>
      <c r="H747" s="330" t="s">
        <v>17</v>
      </c>
      <c r="I747" s="331"/>
      <c r="J747" s="332"/>
      <c r="K747" s="332"/>
      <c r="L747" s="331"/>
      <c r="M747" s="331"/>
      <c r="N747" s="331"/>
      <c r="O747" s="333"/>
      <c r="P747" s="42"/>
      <c r="U747" s="43"/>
      <c r="V747" s="43"/>
    </row>
    <row r="748" spans="1:22" ht="31.5" customHeight="1" x14ac:dyDescent="0.25">
      <c r="A748" s="1553"/>
      <c r="B748" s="2420"/>
      <c r="C748" s="2387"/>
      <c r="D748" s="2387"/>
      <c r="E748" s="2384"/>
      <c r="H748" s="334"/>
      <c r="I748" s="335"/>
      <c r="J748" s="336"/>
      <c r="K748" s="336"/>
      <c r="L748" s="335"/>
      <c r="M748" s="337"/>
      <c r="N748" s="429" t="s">
        <v>157</v>
      </c>
      <c r="O748" s="430" t="s">
        <v>19</v>
      </c>
      <c r="P748" s="42"/>
      <c r="U748" s="43"/>
      <c r="V748" s="43"/>
    </row>
    <row r="749" spans="1:22" ht="15" customHeight="1" x14ac:dyDescent="0.25">
      <c r="A749" s="1553"/>
      <c r="B749" s="2420"/>
      <c r="C749" s="2387"/>
      <c r="D749" s="2387"/>
      <c r="E749" s="2384"/>
      <c r="H749" s="339"/>
      <c r="I749" s="340"/>
      <c r="J749" s="341"/>
      <c r="K749" s="341"/>
      <c r="L749" s="42"/>
      <c r="M749" s="43"/>
      <c r="N749" s="342"/>
      <c r="O749" s="343"/>
      <c r="P749" s="42"/>
      <c r="U749" s="43"/>
      <c r="V749" s="43"/>
    </row>
    <row r="750" spans="1:22" ht="15" customHeight="1" x14ac:dyDescent="0.25">
      <c r="A750" s="1553"/>
      <c r="B750" s="2421"/>
      <c r="C750" s="2388"/>
      <c r="D750" s="2388"/>
      <c r="E750" s="2385"/>
      <c r="H750" s="344">
        <v>6061</v>
      </c>
      <c r="I750" s="345" t="s">
        <v>20</v>
      </c>
      <c r="J750" s="346"/>
      <c r="K750" s="346"/>
      <c r="L750" s="347"/>
      <c r="M750" s="431"/>
      <c r="N750" s="432">
        <f>SUM('SITE 1:SITE 15'!O750)</f>
        <v>0</v>
      </c>
      <c r="O750" s="1"/>
      <c r="P750" s="42"/>
      <c r="U750" s="43"/>
      <c r="V750" s="43"/>
    </row>
    <row r="751" spans="1:22" ht="15" customHeight="1" thickBot="1" x14ac:dyDescent="0.3">
      <c r="A751" s="1553"/>
      <c r="B751" s="433" t="s">
        <v>21</v>
      </c>
      <c r="C751" s="434"/>
      <c r="D751" s="435"/>
      <c r="E751" s="436"/>
      <c r="H751" s="348">
        <v>6063</v>
      </c>
      <c r="I751" s="349" t="s">
        <v>22</v>
      </c>
      <c r="J751" s="350"/>
      <c r="K751" s="350"/>
      <c r="L751" s="351"/>
      <c r="M751" s="437"/>
      <c r="N751" s="432">
        <f>SUM('SITE 1:SITE 15'!O751)</f>
        <v>0</v>
      </c>
      <c r="O751" s="2"/>
      <c r="P751" s="42"/>
      <c r="U751" s="43"/>
      <c r="V751" s="43"/>
    </row>
    <row r="752" spans="1:22" ht="15" customHeight="1" x14ac:dyDescent="0.25">
      <c r="A752" s="1553"/>
      <c r="B752" s="20" t="s">
        <v>23</v>
      </c>
      <c r="C752" s="21"/>
      <c r="D752" s="22"/>
      <c r="E752" s="438">
        <f>C752*D752</f>
        <v>0</v>
      </c>
      <c r="H752" s="348">
        <v>6064</v>
      </c>
      <c r="I752" s="349" t="s">
        <v>24</v>
      </c>
      <c r="J752" s="350"/>
      <c r="K752" s="350"/>
      <c r="L752" s="351"/>
      <c r="M752" s="437"/>
      <c r="N752" s="432">
        <f>SUM('SITE 1:SITE 15'!O752)</f>
        <v>0</v>
      </c>
      <c r="O752" s="2"/>
      <c r="P752" s="45"/>
      <c r="U752" s="43"/>
      <c r="V752" s="43"/>
    </row>
    <row r="753" spans="1:22" ht="15" customHeight="1" x14ac:dyDescent="0.25">
      <c r="A753" s="1553"/>
      <c r="B753" s="27" t="s">
        <v>25</v>
      </c>
      <c r="C753" s="23"/>
      <c r="D753" s="24"/>
      <c r="E753" s="438">
        <f>C753*D753</f>
        <v>0</v>
      </c>
      <c r="H753" s="348">
        <v>6066</v>
      </c>
      <c r="I753" s="349" t="s">
        <v>26</v>
      </c>
      <c r="J753" s="350"/>
      <c r="K753" s="350"/>
      <c r="L753" s="351"/>
      <c r="M753" s="437"/>
      <c r="N753" s="432">
        <f>SUM('SITE 1:SITE 15'!O753)</f>
        <v>0</v>
      </c>
      <c r="O753" s="2"/>
      <c r="P753" s="352"/>
      <c r="U753" s="352"/>
      <c r="V753" s="352"/>
    </row>
    <row r="754" spans="1:22" ht="15" customHeight="1" thickBot="1" x14ac:dyDescent="0.3">
      <c r="A754" s="1553"/>
      <c r="B754" s="27" t="s">
        <v>27</v>
      </c>
      <c r="C754" s="25"/>
      <c r="D754" s="26"/>
      <c r="E754" s="438">
        <f>C754*D754</f>
        <v>0</v>
      </c>
      <c r="H754" s="353" t="s">
        <v>28</v>
      </c>
      <c r="I754" s="349" t="s">
        <v>29</v>
      </c>
      <c r="J754" s="350"/>
      <c r="K754" s="350"/>
      <c r="L754" s="351"/>
      <c r="M754" s="437"/>
      <c r="N754" s="432">
        <f>SUM('SITE 1:SITE 15'!O754)</f>
        <v>0</v>
      </c>
      <c r="O754" s="2"/>
      <c r="P754" s="42"/>
      <c r="U754" s="43"/>
      <c r="V754" s="43"/>
    </row>
    <row r="755" spans="1:22" ht="15" customHeight="1" thickBot="1" x14ac:dyDescent="0.3">
      <c r="A755" s="1553"/>
      <c r="B755" s="467" t="s">
        <v>30</v>
      </c>
      <c r="C755" s="468">
        <f>SUM(C752:C754)</f>
        <v>0</v>
      </c>
      <c r="D755" s="469" t="e">
        <f>E755/C755</f>
        <v>#DIV/0!</v>
      </c>
      <c r="E755" s="470">
        <f>SUM(E752:E754)</f>
        <v>0</v>
      </c>
      <c r="H755" s="353" t="s">
        <v>31</v>
      </c>
      <c r="I755" s="349" t="s">
        <v>32</v>
      </c>
      <c r="J755" s="350"/>
      <c r="K755" s="350"/>
      <c r="L755" s="351"/>
      <c r="M755" s="437"/>
      <c r="N755" s="432">
        <f>SUM('SITE 1:SITE 15'!O755)</f>
        <v>0</v>
      </c>
      <c r="O755" s="30"/>
      <c r="P755" s="42"/>
      <c r="U755" s="43"/>
      <c r="V755" s="43"/>
    </row>
    <row r="756" spans="1:22" ht="15" customHeight="1" thickBot="1" x14ac:dyDescent="0.3">
      <c r="A756" s="1553"/>
      <c r="B756" s="603"/>
      <c r="C756" s="445"/>
      <c r="D756" s="446"/>
      <c r="E756" s="604"/>
      <c r="H756" s="353" t="s">
        <v>33</v>
      </c>
      <c r="I756" s="349" t="s">
        <v>34</v>
      </c>
      <c r="J756" s="350"/>
      <c r="K756" s="350"/>
      <c r="L756" s="351"/>
      <c r="M756" s="437"/>
      <c r="N756" s="432">
        <f>SUM('SITE 1:SITE 15'!O756)</f>
        <v>0</v>
      </c>
      <c r="O756" s="2"/>
      <c r="P756" s="42"/>
      <c r="U756" s="43"/>
      <c r="V756" s="43"/>
    </row>
    <row r="757" spans="1:22" ht="15" customHeight="1" thickBot="1" x14ac:dyDescent="0.3">
      <c r="A757" s="1553"/>
      <c r="B757" s="472" t="s">
        <v>35</v>
      </c>
      <c r="C757" s="473"/>
      <c r="D757" s="474"/>
      <c r="E757" s="475"/>
      <c r="H757" s="355" t="s">
        <v>36</v>
      </c>
      <c r="I757" s="356" t="s">
        <v>37</v>
      </c>
      <c r="J757" s="357"/>
      <c r="K757" s="357"/>
      <c r="L757" s="358"/>
      <c r="M757" s="450"/>
      <c r="N757" s="432">
        <f>SUM('SITE 1:SITE 15'!O757)</f>
        <v>0</v>
      </c>
      <c r="O757" s="3"/>
      <c r="P757" s="42"/>
      <c r="U757" s="43"/>
      <c r="V757" s="43"/>
    </row>
    <row r="758" spans="1:22" ht="15" customHeight="1" x14ac:dyDescent="0.25">
      <c r="A758" s="1553"/>
      <c r="B758" s="20" t="s">
        <v>38</v>
      </c>
      <c r="C758" s="21"/>
      <c r="D758" s="22"/>
      <c r="E758" s="438">
        <f>C758*D758</f>
        <v>0</v>
      </c>
      <c r="H758" s="359">
        <v>60</v>
      </c>
      <c r="I758" s="360" t="s">
        <v>39</v>
      </c>
      <c r="J758" s="361"/>
      <c r="K758" s="361"/>
      <c r="L758" s="362"/>
      <c r="M758" s="451"/>
      <c r="N758" s="452">
        <f>SUM('SITE 1:SITE 15'!O758)</f>
        <v>0</v>
      </c>
      <c r="O758" s="453">
        <f>SUM(O750:O757)</f>
        <v>0</v>
      </c>
      <c r="P758" s="45"/>
      <c r="U758" s="43"/>
      <c r="V758" s="43"/>
    </row>
    <row r="759" spans="1:22" ht="15" customHeight="1" x14ac:dyDescent="0.25">
      <c r="A759" s="1553"/>
      <c r="B759" s="27" t="s">
        <v>40</v>
      </c>
      <c r="C759" s="23"/>
      <c r="D759" s="24"/>
      <c r="E759" s="438">
        <f>C759*D759</f>
        <v>0</v>
      </c>
      <c r="H759" s="364"/>
      <c r="I759" s="365"/>
      <c r="J759" s="336"/>
      <c r="K759" s="336"/>
      <c r="L759" s="366"/>
      <c r="M759" s="367"/>
      <c r="N759" s="365"/>
      <c r="O759" s="454"/>
      <c r="P759" s="369"/>
      <c r="U759" s="369"/>
      <c r="V759" s="369"/>
    </row>
    <row r="760" spans="1:22" ht="15" customHeight="1" thickBot="1" x14ac:dyDescent="0.3">
      <c r="A760" s="1553"/>
      <c r="B760" s="27" t="s">
        <v>41</v>
      </c>
      <c r="C760" s="23"/>
      <c r="D760" s="24"/>
      <c r="E760" s="438">
        <f>C760*D760</f>
        <v>0</v>
      </c>
      <c r="H760" s="370">
        <v>613</v>
      </c>
      <c r="I760" s="371" t="s">
        <v>42</v>
      </c>
      <c r="J760" s="372"/>
      <c r="K760" s="372"/>
      <c r="L760" s="373"/>
      <c r="M760" s="373"/>
      <c r="N760" s="605">
        <f>SUM('SITE 1:SITE 15'!O760)</f>
        <v>0</v>
      </c>
      <c r="O760" s="4"/>
      <c r="P760" s="45"/>
      <c r="U760" s="43"/>
      <c r="V760" s="43"/>
    </row>
    <row r="761" spans="1:22" ht="15" customHeight="1" thickBot="1" x14ac:dyDescent="0.3">
      <c r="A761" s="1553"/>
      <c r="B761" s="538" t="s">
        <v>43</v>
      </c>
      <c r="C761" s="468">
        <f>SUM(C758:C760)</f>
        <v>0</v>
      </c>
      <c r="D761" s="469" t="e">
        <f>E761/C761</f>
        <v>#DIV/0!</v>
      </c>
      <c r="E761" s="470">
        <f>SUM(E758:E760)</f>
        <v>0</v>
      </c>
      <c r="H761" s="348">
        <v>614</v>
      </c>
      <c r="I761" s="349" t="s">
        <v>44</v>
      </c>
      <c r="J761" s="350"/>
      <c r="K761" s="350"/>
      <c r="L761" s="351"/>
      <c r="M761" s="351"/>
      <c r="N761" s="605">
        <f>SUM('SITE 1:SITE 15'!O761)</f>
        <v>0</v>
      </c>
      <c r="O761" s="5"/>
      <c r="P761" s="369"/>
      <c r="U761" s="369"/>
      <c r="V761" s="369"/>
    </row>
    <row r="762" spans="1:22" ht="15" customHeight="1" thickBot="1" x14ac:dyDescent="0.3">
      <c r="A762" s="1553"/>
      <c r="B762" s="603"/>
      <c r="C762" s="74"/>
      <c r="D762" s="75"/>
      <c r="E762" s="73"/>
      <c r="H762" s="348">
        <v>615</v>
      </c>
      <c r="I762" s="349" t="s">
        <v>45</v>
      </c>
      <c r="J762" s="350"/>
      <c r="K762" s="350"/>
      <c r="L762" s="351"/>
      <c r="M762" s="351"/>
      <c r="N762" s="605">
        <f>SUM('SITE 1:SITE 15'!O762)</f>
        <v>0</v>
      </c>
      <c r="O762" s="5"/>
      <c r="P762" s="45"/>
      <c r="U762" s="43"/>
      <c r="V762" s="43"/>
    </row>
    <row r="763" spans="1:22" ht="15" customHeight="1" thickBot="1" x14ac:dyDescent="0.3">
      <c r="A763" s="1553"/>
      <c r="B763" s="472" t="s">
        <v>46</v>
      </c>
      <c r="C763" s="473"/>
      <c r="D763" s="474"/>
      <c r="E763" s="475"/>
      <c r="H763" s="348">
        <v>616</v>
      </c>
      <c r="I763" s="349" t="s">
        <v>47</v>
      </c>
      <c r="J763" s="350"/>
      <c r="K763" s="350"/>
      <c r="L763" s="351"/>
      <c r="M763" s="351"/>
      <c r="N763" s="605">
        <f>SUM('SITE 1:SITE 15'!O763)</f>
        <v>0</v>
      </c>
      <c r="O763" s="5"/>
      <c r="P763" s="369"/>
      <c r="U763" s="369"/>
      <c r="V763" s="369"/>
    </row>
    <row r="764" spans="1:22" ht="15" customHeight="1" x14ac:dyDescent="0.25">
      <c r="A764" s="1553"/>
      <c r="B764" s="20" t="s">
        <v>48</v>
      </c>
      <c r="C764" s="21"/>
      <c r="D764" s="22"/>
      <c r="E764" s="438">
        <f>C764*D764</f>
        <v>0</v>
      </c>
      <c r="H764" s="374">
        <v>618</v>
      </c>
      <c r="I764" s="375" t="s">
        <v>49</v>
      </c>
      <c r="J764" s="376"/>
      <c r="K764" s="376"/>
      <c r="L764" s="377"/>
      <c r="M764" s="377"/>
      <c r="N764" s="605">
        <f>SUM('SITE 1:SITE 15'!O764)</f>
        <v>0</v>
      </c>
      <c r="O764" s="6"/>
      <c r="P764" s="45"/>
      <c r="U764" s="43"/>
      <c r="V764" s="43"/>
    </row>
    <row r="765" spans="1:22" ht="15" customHeight="1" x14ac:dyDescent="0.25">
      <c r="A765" s="1553"/>
      <c r="B765" s="28" t="s">
        <v>50</v>
      </c>
      <c r="C765" s="21"/>
      <c r="D765" s="22"/>
      <c r="E765" s="438">
        <f t="shared" ref="E765:E778" si="11">C765*D765</f>
        <v>0</v>
      </c>
      <c r="H765" s="359">
        <v>61</v>
      </c>
      <c r="I765" s="378" t="s">
        <v>51</v>
      </c>
      <c r="J765" s="361"/>
      <c r="K765" s="361"/>
      <c r="L765" s="362"/>
      <c r="M765" s="362"/>
      <c r="N765" s="363">
        <f>SUM('SITE 1:SITE 15'!O765)</f>
        <v>0</v>
      </c>
      <c r="O765" s="453">
        <f>SUM(O760:O764)</f>
        <v>0</v>
      </c>
      <c r="P765" s="369"/>
      <c r="U765" s="369"/>
      <c r="V765" s="369"/>
    </row>
    <row r="766" spans="1:22" ht="15" customHeight="1" x14ac:dyDescent="0.25">
      <c r="A766" s="1553"/>
      <c r="B766" s="28" t="s">
        <v>52</v>
      </c>
      <c r="C766" s="21"/>
      <c r="D766" s="22"/>
      <c r="E766" s="438">
        <f t="shared" si="11"/>
        <v>0</v>
      </c>
      <c r="H766" s="379"/>
      <c r="I766" s="42"/>
      <c r="J766" s="341"/>
      <c r="K766" s="341"/>
      <c r="L766" s="45"/>
      <c r="M766" s="43"/>
      <c r="N766" s="367"/>
      <c r="O766" s="465"/>
      <c r="P766" s="45"/>
      <c r="U766" s="43"/>
      <c r="V766" s="43"/>
    </row>
    <row r="767" spans="1:22" ht="15" customHeight="1" x14ac:dyDescent="0.25">
      <c r="A767" s="1553"/>
      <c r="B767" s="28" t="s">
        <v>53</v>
      </c>
      <c r="C767" s="21"/>
      <c r="D767" s="22"/>
      <c r="E767" s="438">
        <f t="shared" si="11"/>
        <v>0</v>
      </c>
      <c r="H767" s="370">
        <v>621</v>
      </c>
      <c r="I767" s="381" t="s">
        <v>54</v>
      </c>
      <c r="J767" s="346"/>
      <c r="K767" s="346"/>
      <c r="L767" s="347"/>
      <c r="M767" s="431"/>
      <c r="N767" s="432">
        <f>SUM('SITE 1:SITE 15'!O767)</f>
        <v>0</v>
      </c>
      <c r="O767" s="7"/>
      <c r="P767" s="352"/>
      <c r="U767" s="352"/>
      <c r="V767" s="352"/>
    </row>
    <row r="768" spans="1:22" ht="15" customHeight="1" x14ac:dyDescent="0.25">
      <c r="A768" s="1553"/>
      <c r="B768" s="28" t="s">
        <v>55</v>
      </c>
      <c r="C768" s="21"/>
      <c r="D768" s="22"/>
      <c r="E768" s="438">
        <f t="shared" si="11"/>
        <v>0</v>
      </c>
      <c r="H768" s="348">
        <v>622</v>
      </c>
      <c r="I768" s="349" t="s">
        <v>56</v>
      </c>
      <c r="J768" s="350"/>
      <c r="K768" s="350"/>
      <c r="L768" s="351"/>
      <c r="M768" s="437"/>
      <c r="N768" s="432">
        <f>SUM('SITE 1:SITE 15'!O768)</f>
        <v>0</v>
      </c>
      <c r="O768" s="2"/>
      <c r="P768" s="352"/>
      <c r="U768" s="43"/>
      <c r="V768" s="43"/>
    </row>
    <row r="769" spans="1:22" ht="15" customHeight="1" x14ac:dyDescent="0.25">
      <c r="A769" s="1553"/>
      <c r="B769" s="28" t="s">
        <v>57</v>
      </c>
      <c r="C769" s="21"/>
      <c r="D769" s="22"/>
      <c r="E769" s="438">
        <f t="shared" si="11"/>
        <v>0</v>
      </c>
      <c r="H769" s="348" t="s">
        <v>58</v>
      </c>
      <c r="I769" s="349" t="s">
        <v>59</v>
      </c>
      <c r="J769" s="350"/>
      <c r="K769" s="350"/>
      <c r="L769" s="351"/>
      <c r="M769" s="437"/>
      <c r="N769" s="432">
        <f>SUM('SITE 1:SITE 15'!O769)</f>
        <v>0</v>
      </c>
      <c r="O769" s="2"/>
      <c r="P769" s="352"/>
      <c r="U769" s="43"/>
      <c r="V769" s="43"/>
    </row>
    <row r="770" spans="1:22" ht="15" customHeight="1" x14ac:dyDescent="0.25">
      <c r="A770" s="1553"/>
      <c r="B770" s="28" t="s">
        <v>60</v>
      </c>
      <c r="C770" s="21"/>
      <c r="D770" s="22"/>
      <c r="E770" s="438">
        <f t="shared" si="11"/>
        <v>0</v>
      </c>
      <c r="H770" s="348">
        <v>623</v>
      </c>
      <c r="I770" s="349" t="s">
        <v>61</v>
      </c>
      <c r="J770" s="350"/>
      <c r="K770" s="350"/>
      <c r="L770" s="351"/>
      <c r="M770" s="437"/>
      <c r="N770" s="432">
        <f>SUM('SITE 1:SITE 15'!O770)</f>
        <v>0</v>
      </c>
      <c r="O770" s="2"/>
      <c r="P770" s="325"/>
      <c r="U770" s="325"/>
      <c r="V770" s="325"/>
    </row>
    <row r="771" spans="1:22" ht="15" customHeight="1" x14ac:dyDescent="0.25">
      <c r="A771" s="1553"/>
      <c r="B771" s="28" t="s">
        <v>62</v>
      </c>
      <c r="C771" s="21"/>
      <c r="D771" s="22"/>
      <c r="E771" s="438">
        <f t="shared" si="11"/>
        <v>0</v>
      </c>
      <c r="H771" s="348">
        <v>624</v>
      </c>
      <c r="I771" s="349" t="s">
        <v>63</v>
      </c>
      <c r="J771" s="350"/>
      <c r="K771" s="350"/>
      <c r="L771" s="351"/>
      <c r="M771" s="437"/>
      <c r="N771" s="432">
        <f>SUM('SITE 1:SITE 15'!O771)</f>
        <v>0</v>
      </c>
      <c r="O771" s="2"/>
      <c r="P771" s="325"/>
      <c r="U771" s="325"/>
      <c r="V771" s="325"/>
    </row>
    <row r="772" spans="1:22" ht="15" customHeight="1" x14ac:dyDescent="0.25">
      <c r="A772" s="1553"/>
      <c r="B772" s="28" t="s">
        <v>64</v>
      </c>
      <c r="C772" s="21"/>
      <c r="D772" s="22"/>
      <c r="E772" s="438">
        <f t="shared" si="11"/>
        <v>0</v>
      </c>
      <c r="H772" s="348" t="s">
        <v>65</v>
      </c>
      <c r="I772" s="349" t="s">
        <v>66</v>
      </c>
      <c r="J772" s="350"/>
      <c r="K772" s="350"/>
      <c r="L772" s="351"/>
      <c r="M772" s="437"/>
      <c r="N772" s="432">
        <f>SUM('SITE 1:SITE 15'!O772)</f>
        <v>0</v>
      </c>
      <c r="O772" s="2"/>
      <c r="P772" s="325"/>
      <c r="U772" s="325"/>
      <c r="V772" s="325"/>
    </row>
    <row r="773" spans="1:22" ht="15" customHeight="1" x14ac:dyDescent="0.25">
      <c r="A773" s="1553"/>
      <c r="B773" s="28" t="s">
        <v>67</v>
      </c>
      <c r="C773" s="21"/>
      <c r="D773" s="22"/>
      <c r="E773" s="438">
        <f t="shared" si="11"/>
        <v>0</v>
      </c>
      <c r="H773" s="348" t="s">
        <v>68</v>
      </c>
      <c r="I773" s="349" t="s">
        <v>69</v>
      </c>
      <c r="J773" s="350"/>
      <c r="K773" s="350"/>
      <c r="L773" s="351"/>
      <c r="M773" s="437"/>
      <c r="N773" s="432">
        <f>SUM('SITE 1:SITE 15'!O773)</f>
        <v>0</v>
      </c>
      <c r="O773" s="2"/>
      <c r="P773" s="325"/>
      <c r="U773" s="325"/>
      <c r="V773" s="325"/>
    </row>
    <row r="774" spans="1:22" ht="15" customHeight="1" x14ac:dyDescent="0.25">
      <c r="A774" s="1553"/>
      <c r="B774" s="28" t="s">
        <v>70</v>
      </c>
      <c r="C774" s="21"/>
      <c r="D774" s="22"/>
      <c r="E774" s="438">
        <f t="shared" si="11"/>
        <v>0</v>
      </c>
      <c r="H774" s="348">
        <v>626</v>
      </c>
      <c r="I774" s="349" t="s">
        <v>71</v>
      </c>
      <c r="J774" s="350"/>
      <c r="K774" s="350"/>
      <c r="L774" s="351"/>
      <c r="M774" s="437"/>
      <c r="N774" s="432">
        <f>SUM('SITE 1:SITE 15'!O774)</f>
        <v>0</v>
      </c>
      <c r="O774" s="2"/>
      <c r="P774" s="325"/>
      <c r="U774" s="325"/>
      <c r="V774" s="325"/>
    </row>
    <row r="775" spans="1:22" ht="15" customHeight="1" x14ac:dyDescent="0.25">
      <c r="A775" s="1553"/>
      <c r="B775" s="28" t="s">
        <v>72</v>
      </c>
      <c r="C775" s="21"/>
      <c r="D775" s="22"/>
      <c r="E775" s="438">
        <f t="shared" si="11"/>
        <v>0</v>
      </c>
      <c r="H775" s="348" t="s">
        <v>73</v>
      </c>
      <c r="I775" s="349" t="s">
        <v>74</v>
      </c>
      <c r="J775" s="350"/>
      <c r="K775" s="350"/>
      <c r="L775" s="351"/>
      <c r="M775" s="437"/>
      <c r="N775" s="432">
        <f>SUM('SITE 1:SITE 15'!O775)</f>
        <v>0</v>
      </c>
      <c r="O775" s="2"/>
      <c r="P775" s="325"/>
      <c r="U775" s="325"/>
      <c r="V775" s="325"/>
    </row>
    <row r="776" spans="1:22" ht="15" customHeight="1" x14ac:dyDescent="0.25">
      <c r="A776" s="1553"/>
      <c r="B776" s="28" t="s">
        <v>75</v>
      </c>
      <c r="C776" s="21"/>
      <c r="D776" s="22"/>
      <c r="E776" s="438">
        <f t="shared" si="11"/>
        <v>0</v>
      </c>
      <c r="H776" s="348" t="s">
        <v>76</v>
      </c>
      <c r="I776" s="349" t="s">
        <v>77</v>
      </c>
      <c r="J776" s="350"/>
      <c r="K776" s="350"/>
      <c r="L776" s="351"/>
      <c r="M776" s="437"/>
      <c r="N776" s="432">
        <f>SUM('SITE 1:SITE 15'!O776)</f>
        <v>0</v>
      </c>
      <c r="O776" s="2"/>
      <c r="P776" s="325"/>
      <c r="U776" s="325"/>
      <c r="V776" s="325"/>
    </row>
    <row r="777" spans="1:22" ht="15" customHeight="1" x14ac:dyDescent="0.25">
      <c r="A777" s="1553"/>
      <c r="B777" s="28" t="s">
        <v>78</v>
      </c>
      <c r="C777" s="21"/>
      <c r="D777" s="22"/>
      <c r="E777" s="438">
        <f t="shared" si="11"/>
        <v>0</v>
      </c>
      <c r="H777" s="374" t="s">
        <v>79</v>
      </c>
      <c r="I777" s="356" t="s">
        <v>80</v>
      </c>
      <c r="J777" s="357"/>
      <c r="K777" s="357"/>
      <c r="L777" s="358"/>
      <c r="M777" s="450"/>
      <c r="N777" s="432">
        <f>SUM('SITE 1:SITE 15'!O777)</f>
        <v>0</v>
      </c>
      <c r="O777" s="3"/>
      <c r="P777" s="325"/>
      <c r="U777" s="325"/>
      <c r="V777" s="325"/>
    </row>
    <row r="778" spans="1:22" ht="14.4" thickBot="1" x14ac:dyDescent="0.3">
      <c r="A778" s="1553"/>
      <c r="B778" s="27" t="s">
        <v>81</v>
      </c>
      <c r="C778" s="21"/>
      <c r="D778" s="22"/>
      <c r="E778" s="438">
        <f t="shared" si="11"/>
        <v>0</v>
      </c>
      <c r="H778" s="359">
        <v>62</v>
      </c>
      <c r="I778" s="378" t="s">
        <v>82</v>
      </c>
      <c r="J778" s="361"/>
      <c r="K778" s="361"/>
      <c r="L778" s="362"/>
      <c r="M778" s="451"/>
      <c r="N778" s="452">
        <f>SUM('SITE 1:SITE 15'!O778)</f>
        <v>0</v>
      </c>
      <c r="O778" s="453">
        <f>SUM(O767:O777)</f>
        <v>0</v>
      </c>
      <c r="P778" s="325"/>
      <c r="U778" s="325"/>
      <c r="V778" s="325"/>
    </row>
    <row r="779" spans="1:22" ht="14.1" customHeight="1" thickBot="1" x14ac:dyDescent="0.3">
      <c r="A779" s="1553"/>
      <c r="B779" s="467" t="s">
        <v>83</v>
      </c>
      <c r="C779" s="468">
        <f>SUM(C764:C778)</f>
        <v>0</v>
      </c>
      <c r="D779" s="469" t="e">
        <f>E779/C779</f>
        <v>#DIV/0!</v>
      </c>
      <c r="E779" s="470">
        <f>SUM(E764:E778)</f>
        <v>0</v>
      </c>
      <c r="H779" s="334"/>
      <c r="I779" s="369"/>
      <c r="J779" s="341"/>
      <c r="K779" s="341"/>
      <c r="L779" s="325"/>
      <c r="M779" s="325"/>
      <c r="N779" s="335"/>
      <c r="O779" s="471"/>
    </row>
    <row r="780" spans="1:22" ht="14.1" customHeight="1" thickBot="1" x14ac:dyDescent="0.3">
      <c r="A780" s="1553"/>
      <c r="B780" s="70"/>
      <c r="C780" s="67"/>
      <c r="D780" s="68"/>
      <c r="E780" s="69"/>
      <c r="H780" s="383">
        <v>63</v>
      </c>
      <c r="I780" s="378" t="s">
        <v>84</v>
      </c>
      <c r="J780" s="361"/>
      <c r="K780" s="361"/>
      <c r="L780" s="362"/>
      <c r="M780" s="451"/>
      <c r="N780" s="452">
        <f>SUM('SITE 1:SITE 15'!O780)</f>
        <v>0</v>
      </c>
      <c r="O780" s="7"/>
    </row>
    <row r="781" spans="1:22" ht="14.1" customHeight="1" thickBot="1" x14ac:dyDescent="0.3">
      <c r="A781" s="1553"/>
      <c r="B781" s="472" t="s">
        <v>85</v>
      </c>
      <c r="C781" s="473"/>
      <c r="D781" s="474"/>
      <c r="E781" s="475"/>
      <c r="H781" s="364"/>
      <c r="I781" s="352"/>
      <c r="J781" s="341"/>
      <c r="K781" s="341"/>
      <c r="L781" s="325"/>
      <c r="M781" s="325"/>
      <c r="N781" s="365"/>
      <c r="O781" s="454"/>
    </row>
    <row r="782" spans="1:22" ht="14.1" customHeight="1" x14ac:dyDescent="0.25">
      <c r="A782" s="1553"/>
      <c r="B782" s="29" t="s">
        <v>86</v>
      </c>
      <c r="C782" s="21"/>
      <c r="D782" s="22"/>
      <c r="E782" s="438">
        <f>C782*D782</f>
        <v>0</v>
      </c>
      <c r="H782" s="370">
        <v>64111</v>
      </c>
      <c r="I782" s="381" t="s">
        <v>87</v>
      </c>
      <c r="J782" s="346"/>
      <c r="K782" s="346"/>
      <c r="L782" s="347"/>
      <c r="M782" s="431"/>
      <c r="N782" s="432">
        <f>SUM('SITE 1:SITE 15'!O782)</f>
        <v>0</v>
      </c>
      <c r="O782" s="7"/>
    </row>
    <row r="783" spans="1:22" ht="14.1" customHeight="1" x14ac:dyDescent="0.25">
      <c r="A783" s="1553"/>
      <c r="B783" s="27" t="s">
        <v>88</v>
      </c>
      <c r="C783" s="23"/>
      <c r="D783" s="24"/>
      <c r="E783" s="438">
        <f>C783*D783</f>
        <v>0</v>
      </c>
      <c r="H783" s="348">
        <v>64115</v>
      </c>
      <c r="I783" s="349" t="s">
        <v>89</v>
      </c>
      <c r="J783" s="350"/>
      <c r="K783" s="350"/>
      <c r="L783" s="351"/>
      <c r="M783" s="437"/>
      <c r="N783" s="432">
        <f>SUM('SITE 1:SITE 15'!O783)</f>
        <v>0</v>
      </c>
      <c r="O783" s="2"/>
    </row>
    <row r="784" spans="1:22" ht="14.1" customHeight="1" thickBot="1" x14ac:dyDescent="0.3">
      <c r="A784" s="1553"/>
      <c r="B784" s="27" t="s">
        <v>90</v>
      </c>
      <c r="C784" s="25"/>
      <c r="D784" s="26"/>
      <c r="E784" s="438">
        <f>C784*D784</f>
        <v>0</v>
      </c>
      <c r="H784" s="348">
        <v>645</v>
      </c>
      <c r="I784" s="349" t="s">
        <v>91</v>
      </c>
      <c r="J784" s="350"/>
      <c r="K784" s="350"/>
      <c r="L784" s="351"/>
      <c r="M784" s="437"/>
      <c r="N784" s="432">
        <f>SUM('SITE 1:SITE 15'!O784)</f>
        <v>0</v>
      </c>
      <c r="O784" s="2"/>
    </row>
    <row r="785" spans="1:15" ht="14.1" customHeight="1" thickBot="1" x14ac:dyDescent="0.3">
      <c r="A785" s="1553"/>
      <c r="B785" s="467" t="s">
        <v>92</v>
      </c>
      <c r="C785" s="468">
        <f>SUM(C782:C784)</f>
        <v>0</v>
      </c>
      <c r="D785" s="469" t="e">
        <f>E785/C785</f>
        <v>#DIV/0!</v>
      </c>
      <c r="E785" s="470">
        <f>SUM(E782:E784)</f>
        <v>0</v>
      </c>
      <c r="H785" s="374">
        <v>647</v>
      </c>
      <c r="I785" s="356" t="s">
        <v>93</v>
      </c>
      <c r="J785" s="357"/>
      <c r="K785" s="357"/>
      <c r="L785" s="358"/>
      <c r="M785" s="450"/>
      <c r="N785" s="432">
        <f>SUM('SITE 1:SITE 15'!O785)</f>
        <v>0</v>
      </c>
      <c r="O785" s="3"/>
    </row>
    <row r="786" spans="1:15" ht="14.1" customHeight="1" thickBot="1" x14ac:dyDescent="0.3">
      <c r="A786" s="1553"/>
      <c r="B786" s="70"/>
      <c r="C786" s="67"/>
      <c r="D786" s="68"/>
      <c r="E786" s="69"/>
      <c r="H786" s="359">
        <v>64</v>
      </c>
      <c r="I786" s="378" t="s">
        <v>94</v>
      </c>
      <c r="J786" s="361"/>
      <c r="K786" s="361"/>
      <c r="L786" s="362"/>
      <c r="M786" s="451"/>
      <c r="N786" s="452">
        <f>SUM('SITE 1:SITE 15'!O786)</f>
        <v>0</v>
      </c>
      <c r="O786" s="476">
        <f>E796+O785</f>
        <v>0</v>
      </c>
    </row>
    <row r="787" spans="1:15" ht="14.1" customHeight="1" thickBot="1" x14ac:dyDescent="0.3">
      <c r="A787" s="1553"/>
      <c r="B787" s="472" t="s">
        <v>95</v>
      </c>
      <c r="C787" s="473"/>
      <c r="D787" s="474"/>
      <c r="E787" s="475"/>
      <c r="H787" s="364"/>
      <c r="I787" s="352"/>
      <c r="J787" s="341"/>
      <c r="K787" s="341"/>
      <c r="L787" s="325"/>
      <c r="M787" s="325"/>
      <c r="N787" s="365"/>
      <c r="O787" s="454"/>
    </row>
    <row r="788" spans="1:15" ht="14.1" customHeight="1" x14ac:dyDescent="0.25">
      <c r="A788" s="1553"/>
      <c r="B788" s="29" t="s">
        <v>96</v>
      </c>
      <c r="C788" s="21"/>
      <c r="D788" s="22"/>
      <c r="E788" s="438">
        <f>C788*D788</f>
        <v>0</v>
      </c>
      <c r="H788" s="348">
        <v>654</v>
      </c>
      <c r="I788" s="381" t="s">
        <v>97</v>
      </c>
      <c r="J788" s="346"/>
      <c r="K788" s="346"/>
      <c r="L788" s="347"/>
      <c r="M788" s="431"/>
      <c r="N788" s="432">
        <f>SUM('SITE 1:SITE 15'!O788)</f>
        <v>0</v>
      </c>
      <c r="O788" s="2"/>
    </row>
    <row r="789" spans="1:15" ht="14.1" customHeight="1" x14ac:dyDescent="0.25">
      <c r="A789" s="1553"/>
      <c r="B789" s="27" t="s">
        <v>98</v>
      </c>
      <c r="C789" s="23"/>
      <c r="D789" s="24"/>
      <c r="E789" s="438">
        <f>C789*D789</f>
        <v>0</v>
      </c>
      <c r="H789" s="348">
        <v>655</v>
      </c>
      <c r="I789" s="384" t="s">
        <v>99</v>
      </c>
      <c r="J789" s="350"/>
      <c r="K789" s="350"/>
      <c r="L789" s="351"/>
      <c r="M789" s="437"/>
      <c r="N789" s="432">
        <f>SUM('SITE 1:SITE 15'!O789)</f>
        <v>0</v>
      </c>
      <c r="O789" s="2"/>
    </row>
    <row r="790" spans="1:15" ht="14.1" customHeight="1" x14ac:dyDescent="0.25">
      <c r="A790" s="1553"/>
      <c r="B790" s="27" t="s">
        <v>100</v>
      </c>
      <c r="C790" s="23"/>
      <c r="D790" s="24"/>
      <c r="E790" s="438">
        <f>C790*D790</f>
        <v>0</v>
      </c>
      <c r="H790" s="370">
        <v>658</v>
      </c>
      <c r="I790" s="385" t="s">
        <v>101</v>
      </c>
      <c r="J790" s="357"/>
      <c r="K790" s="357"/>
      <c r="L790" s="386"/>
      <c r="M790" s="477"/>
      <c r="N790" s="432">
        <f>SUM('SITE 1:SITE 15'!O790)</f>
        <v>0</v>
      </c>
      <c r="O790" s="3"/>
    </row>
    <row r="791" spans="1:15" ht="14.1" customHeight="1" x14ac:dyDescent="0.25">
      <c r="A791" s="1553"/>
      <c r="B791" s="27" t="s">
        <v>102</v>
      </c>
      <c r="C791" s="23"/>
      <c r="D791" s="24"/>
      <c r="E791" s="438">
        <f>C791*D791</f>
        <v>0</v>
      </c>
      <c r="H791" s="359">
        <v>65</v>
      </c>
      <c r="I791" s="378" t="s">
        <v>103</v>
      </c>
      <c r="J791" s="361"/>
      <c r="K791" s="361"/>
      <c r="L791" s="387"/>
      <c r="M791" s="478"/>
      <c r="N791" s="452">
        <f>SUM('SITE 1:SITE 15'!O791)</f>
        <v>0</v>
      </c>
      <c r="O791" s="453">
        <f>SUM(O788:O790)</f>
        <v>0</v>
      </c>
    </row>
    <row r="792" spans="1:15" ht="14.1" customHeight="1" thickBot="1" x14ac:dyDescent="0.3">
      <c r="A792" s="1553"/>
      <c r="B792" s="27" t="s">
        <v>104</v>
      </c>
      <c r="C792" s="25"/>
      <c r="D792" s="26"/>
      <c r="E792" s="438">
        <f>C792*D792</f>
        <v>0</v>
      </c>
      <c r="H792" s="334"/>
      <c r="I792" s="369"/>
      <c r="J792" s="341"/>
      <c r="K792" s="341"/>
      <c r="L792" s="352"/>
      <c r="M792" s="352"/>
      <c r="N792" s="335"/>
      <c r="O792" s="471"/>
    </row>
    <row r="793" spans="1:15" ht="14.1" customHeight="1" thickBot="1" x14ac:dyDescent="0.3">
      <c r="A793" s="1553"/>
      <c r="B793" s="467" t="s">
        <v>105</v>
      </c>
      <c r="C793" s="468">
        <f>SUM(C788:C792)</f>
        <v>0</v>
      </c>
      <c r="D793" s="469" t="e">
        <f>E793/C793</f>
        <v>#DIV/0!</v>
      </c>
      <c r="E793" s="470">
        <f>SUM(E788:E792)</f>
        <v>0</v>
      </c>
      <c r="H793" s="383">
        <v>66</v>
      </c>
      <c r="I793" s="378" t="s">
        <v>106</v>
      </c>
      <c r="J793" s="361"/>
      <c r="K793" s="361"/>
      <c r="L793" s="361"/>
      <c r="M793" s="479"/>
      <c r="N793" s="452">
        <f>SUM('SITE 1:SITE 15'!O793)</f>
        <v>0</v>
      </c>
      <c r="O793" s="7"/>
    </row>
    <row r="794" spans="1:15" ht="14.1" customHeight="1" x14ac:dyDescent="0.25">
      <c r="A794" s="1553"/>
      <c r="B794" s="70"/>
      <c r="C794" s="480"/>
      <c r="D794" s="68"/>
      <c r="E794" s="69"/>
      <c r="H794" s="334"/>
      <c r="I794" s="369"/>
      <c r="J794" s="325"/>
      <c r="K794" s="325"/>
      <c r="L794" s="352"/>
      <c r="M794" s="352"/>
      <c r="N794" s="335"/>
      <c r="O794" s="471"/>
    </row>
    <row r="795" spans="1:15" ht="14.1" customHeight="1" thickBot="1" x14ac:dyDescent="0.3">
      <c r="A795" s="1553"/>
      <c r="B795" s="70"/>
      <c r="C795" s="480"/>
      <c r="D795" s="68"/>
      <c r="E795" s="69"/>
      <c r="H795" s="383">
        <v>67</v>
      </c>
      <c r="I795" s="378" t="s">
        <v>107</v>
      </c>
      <c r="J795" s="361"/>
      <c r="K795" s="361"/>
      <c r="L795" s="361"/>
      <c r="M795" s="479"/>
      <c r="N795" s="452">
        <f>SUM('SITE 1:SITE 15'!O795)</f>
        <v>0</v>
      </c>
      <c r="O795" s="7"/>
    </row>
    <row r="796" spans="1:15" ht="14.1" customHeight="1" x14ac:dyDescent="0.25">
      <c r="A796" s="1553"/>
      <c r="B796" s="2395" t="s">
        <v>108</v>
      </c>
      <c r="C796" s="2396"/>
      <c r="D796" s="2397"/>
      <c r="E796" s="2416">
        <f>E793+E785+E779+E761+E755</f>
        <v>0</v>
      </c>
      <c r="H796" s="364"/>
      <c r="I796" s="352"/>
      <c r="J796" s="341"/>
      <c r="K796" s="341"/>
      <c r="L796" s="352"/>
      <c r="M796" s="352"/>
      <c r="N796" s="365"/>
      <c r="O796" s="454"/>
    </row>
    <row r="797" spans="1:15" ht="14.1" customHeight="1" x14ac:dyDescent="0.25">
      <c r="A797" s="1553"/>
      <c r="B797" s="2398"/>
      <c r="C797" s="2399"/>
      <c r="D797" s="2400"/>
      <c r="E797" s="2424"/>
      <c r="H797" s="370" t="s">
        <v>109</v>
      </c>
      <c r="I797" s="381" t="s">
        <v>110</v>
      </c>
      <c r="J797" s="346"/>
      <c r="K797" s="346"/>
      <c r="L797" s="388"/>
      <c r="M797" s="481"/>
      <c r="N797" s="432">
        <f>SUM('SITE 1:SITE 15'!O797)</f>
        <v>0</v>
      </c>
      <c r="O797" s="7"/>
    </row>
    <row r="798" spans="1:15" ht="14.1" customHeight="1" x14ac:dyDescent="0.25">
      <c r="A798" s="1553"/>
      <c r="B798" s="2398"/>
      <c r="C798" s="2399"/>
      <c r="D798" s="2400"/>
      <c r="E798" s="2424"/>
      <c r="H798" s="348" t="s">
        <v>111</v>
      </c>
      <c r="I798" s="349" t="s">
        <v>112</v>
      </c>
      <c r="J798" s="350"/>
      <c r="K798" s="350"/>
      <c r="L798" s="351"/>
      <c r="M798" s="437"/>
      <c r="N798" s="432">
        <f>SUM('SITE 1:SITE 15'!O798)</f>
        <v>0</v>
      </c>
      <c r="O798" s="2"/>
    </row>
    <row r="799" spans="1:15" ht="14.1" customHeight="1" thickBot="1" x14ac:dyDescent="0.3">
      <c r="A799" s="1553"/>
      <c r="B799" s="2401"/>
      <c r="C799" s="2402"/>
      <c r="D799" s="2403"/>
      <c r="E799" s="2425"/>
      <c r="H799" s="374">
        <v>6815</v>
      </c>
      <c r="I799" s="356" t="s">
        <v>113</v>
      </c>
      <c r="J799" s="357"/>
      <c r="K799" s="357"/>
      <c r="L799" s="358"/>
      <c r="M799" s="450"/>
      <c r="N799" s="432">
        <f>SUM('SITE 1:SITE 15'!O799)</f>
        <v>0</v>
      </c>
      <c r="O799" s="3"/>
    </row>
    <row r="800" spans="1:15" ht="14.1" customHeight="1" thickBot="1" x14ac:dyDescent="0.3">
      <c r="A800" s="1553"/>
      <c r="B800" s="482"/>
      <c r="C800" s="483"/>
      <c r="D800" s="483"/>
      <c r="E800" s="484"/>
      <c r="H800" s="359">
        <v>68</v>
      </c>
      <c r="I800" s="378" t="s">
        <v>114</v>
      </c>
      <c r="J800" s="361"/>
      <c r="K800" s="361"/>
      <c r="L800" s="389"/>
      <c r="M800" s="485"/>
      <c r="N800" s="452">
        <f>SUM('SITE 1:SITE 15'!O800)</f>
        <v>0</v>
      </c>
      <c r="O800" s="453">
        <f>SUM(O797:O799)</f>
        <v>0</v>
      </c>
    </row>
    <row r="801" spans="1:15" ht="14.1" customHeight="1" thickTop="1" x14ac:dyDescent="0.25">
      <c r="A801" s="1553"/>
      <c r="H801" s="364"/>
      <c r="I801" s="352"/>
      <c r="J801" s="341"/>
      <c r="K801" s="341"/>
      <c r="L801" s="352"/>
      <c r="M801" s="352"/>
      <c r="N801" s="365"/>
      <c r="O801" s="454"/>
    </row>
    <row r="802" spans="1:15" ht="14.1" customHeight="1" x14ac:dyDescent="0.25">
      <c r="A802" s="1553"/>
      <c r="H802" s="390">
        <v>86</v>
      </c>
      <c r="I802" s="378" t="s">
        <v>115</v>
      </c>
      <c r="J802" s="361"/>
      <c r="K802" s="361"/>
      <c r="L802" s="361"/>
      <c r="M802" s="479"/>
      <c r="N802" s="363">
        <f>SUM('SITE 1:SITE 15'!O802)</f>
        <v>0</v>
      </c>
      <c r="O802" s="11"/>
    </row>
    <row r="803" spans="1:15" ht="14.4" thickBot="1" x14ac:dyDescent="0.3">
      <c r="A803" s="1553"/>
      <c r="H803" s="391"/>
      <c r="I803" s="45"/>
      <c r="J803" s="45"/>
      <c r="K803" s="45"/>
      <c r="L803" s="352"/>
      <c r="M803" s="352"/>
      <c r="N803" s="43"/>
      <c r="O803" s="380"/>
    </row>
    <row r="804" spans="1:15" ht="13.8" x14ac:dyDescent="0.25">
      <c r="A804" s="1553"/>
      <c r="H804" s="392" t="s">
        <v>116</v>
      </c>
      <c r="I804" s="393"/>
      <c r="J804" s="394"/>
      <c r="K804" s="394"/>
      <c r="L804" s="393"/>
      <c r="M804" s="530"/>
      <c r="N804" s="492">
        <f>SUM('SITE 1:SITE 15'!O804)</f>
        <v>0</v>
      </c>
      <c r="O804" s="396">
        <f>SUM(O802+O800+O795+O793+O791+O786+O780+O778+O765+O758)</f>
        <v>0</v>
      </c>
    </row>
    <row r="805" spans="1:15" ht="13.8" x14ac:dyDescent="0.25">
      <c r="A805" s="1553"/>
      <c r="H805" s="364" t="s">
        <v>117</v>
      </c>
      <c r="I805" s="365"/>
      <c r="J805" s="367"/>
      <c r="K805" s="367"/>
      <c r="L805" s="365"/>
      <c r="M805" s="656"/>
      <c r="N805" s="496">
        <f>SUM('SITE 1:SITE 15'!O805)</f>
        <v>0</v>
      </c>
      <c r="O805" s="397">
        <f>IF(O804&lt;O847,O847-O804,0)</f>
        <v>0</v>
      </c>
    </row>
    <row r="806" spans="1:15" ht="14.4" thickBot="1" x14ac:dyDescent="0.3">
      <c r="A806" s="1553"/>
      <c r="H806" s="398" t="s">
        <v>118</v>
      </c>
      <c r="I806" s="399"/>
      <c r="J806" s="400"/>
      <c r="K806" s="400"/>
      <c r="L806" s="401"/>
      <c r="M806" s="533"/>
      <c r="N806" s="499">
        <f>SUM('SITE 1:SITE 15'!O806)</f>
        <v>0</v>
      </c>
      <c r="O806" s="403">
        <f>SUM(O804+O805)</f>
        <v>0</v>
      </c>
    </row>
    <row r="807" spans="1:15" ht="13.8" thickBot="1" x14ac:dyDescent="0.3">
      <c r="A807" s="1553"/>
    </row>
    <row r="808" spans="1:15" ht="15" customHeight="1" x14ac:dyDescent="0.25">
      <c r="A808" s="1553"/>
      <c r="B808" s="2342" t="s">
        <v>170</v>
      </c>
      <c r="C808" s="2343"/>
      <c r="D808" s="2343"/>
      <c r="E808" s="2343"/>
      <c r="F808" s="2344"/>
      <c r="H808" s="404" t="s">
        <v>119</v>
      </c>
      <c r="I808" s="405"/>
      <c r="J808" s="406"/>
      <c r="K808" s="406"/>
      <c r="L808" s="405"/>
      <c r="M808" s="405"/>
      <c r="N808" s="331"/>
      <c r="O808" s="333"/>
    </row>
    <row r="809" spans="1:15" ht="28.2" thickBot="1" x14ac:dyDescent="0.3">
      <c r="A809" s="1553"/>
      <c r="B809" s="2363"/>
      <c r="C809" s="2364"/>
      <c r="D809" s="2364"/>
      <c r="E809" s="2364"/>
      <c r="F809" s="2365"/>
      <c r="H809" s="334"/>
      <c r="I809" s="335"/>
      <c r="J809" s="336"/>
      <c r="K809" s="336"/>
      <c r="L809" s="335"/>
      <c r="M809" s="337"/>
      <c r="N809" s="429" t="str">
        <f>N748</f>
        <v>Global APS 6/11 ans</v>
      </c>
      <c r="O809" s="501" t="s">
        <v>19</v>
      </c>
    </row>
    <row r="810" spans="1:15" ht="15" customHeight="1" x14ac:dyDescent="0.25">
      <c r="A810" s="1553"/>
      <c r="B810" s="2366" t="s">
        <v>179</v>
      </c>
      <c r="C810" s="503"/>
      <c r="D810" s="503"/>
      <c r="E810" s="503"/>
      <c r="F810" s="504"/>
      <c r="H810" s="409"/>
      <c r="I810" s="410"/>
      <c r="J810" s="336"/>
      <c r="K810" s="336"/>
      <c r="L810" s="411"/>
      <c r="M810" s="505"/>
      <c r="N810" s="45"/>
      <c r="O810" s="412"/>
    </row>
    <row r="811" spans="1:15" ht="14.25" customHeight="1" x14ac:dyDescent="0.25">
      <c r="A811" s="1553"/>
      <c r="B811" s="2367"/>
      <c r="C811" s="507"/>
      <c r="D811" s="507"/>
      <c r="E811" s="507"/>
      <c r="F811" s="508"/>
      <c r="H811" s="413">
        <v>70623</v>
      </c>
      <c r="I811" s="381" t="s">
        <v>1022</v>
      </c>
      <c r="J811" s="346"/>
      <c r="K811" s="346"/>
      <c r="L811" s="347"/>
      <c r="M811" s="431"/>
      <c r="N811" s="432">
        <f>SUM('SITE 1:SITE 15'!O811)</f>
        <v>0</v>
      </c>
      <c r="O811" s="509">
        <f>I744</f>
        <v>0</v>
      </c>
    </row>
    <row r="812" spans="1:15" ht="14.25" customHeight="1" x14ac:dyDescent="0.25">
      <c r="A812" s="1553"/>
      <c r="B812" s="2336" t="s">
        <v>381</v>
      </c>
      <c r="C812" s="2337"/>
      <c r="D812" s="2337"/>
      <c r="E812" s="2337"/>
      <c r="F812" s="2338"/>
      <c r="H812" s="413">
        <v>70624</v>
      </c>
      <c r="I812" s="349" t="s">
        <v>1019</v>
      </c>
      <c r="J812" s="350"/>
      <c r="K812" s="350"/>
      <c r="L812" s="351"/>
      <c r="M812" s="437"/>
      <c r="N812" s="432">
        <f>SUM('SITE 1:SITE 15'!O812)</f>
        <v>0</v>
      </c>
      <c r="O812" s="9"/>
    </row>
    <row r="813" spans="1:15" ht="19.5" customHeight="1" x14ac:dyDescent="0.25">
      <c r="A813" s="1553"/>
      <c r="B813" s="2336"/>
      <c r="C813" s="2337"/>
      <c r="D813" s="2337"/>
      <c r="E813" s="2337"/>
      <c r="F813" s="2338"/>
      <c r="H813" s="413">
        <v>70625</v>
      </c>
      <c r="I813" s="349" t="s">
        <v>1020</v>
      </c>
      <c r="J813" s="350"/>
      <c r="K813" s="350"/>
      <c r="L813" s="351"/>
      <c r="M813" s="437"/>
      <c r="N813" s="432">
        <f>SUM('SITE 1:SITE 15'!O813)</f>
        <v>0</v>
      </c>
      <c r="O813" s="9"/>
    </row>
    <row r="814" spans="1:15" s="1940" customFormat="1" ht="18" customHeight="1" x14ac:dyDescent="0.25">
      <c r="A814" s="1553"/>
      <c r="B814" s="1937"/>
      <c r="C814" s="1938"/>
      <c r="D814" s="1938"/>
      <c r="E814" s="1938"/>
      <c r="F814" s="1939"/>
      <c r="H814" s="413">
        <v>70626</v>
      </c>
      <c r="I814" s="349" t="s">
        <v>1021</v>
      </c>
      <c r="J814" s="350"/>
      <c r="K814" s="350"/>
      <c r="L814" s="351"/>
      <c r="M814" s="437"/>
      <c r="N814" s="432">
        <f>SUM('SITE 1:SITE 15'!O814)</f>
        <v>0</v>
      </c>
      <c r="O814" s="9"/>
    </row>
    <row r="815" spans="1:15" ht="14.25" customHeight="1" x14ac:dyDescent="0.25">
      <c r="A815" s="1553"/>
      <c r="B815" s="2336" t="s">
        <v>206</v>
      </c>
      <c r="C815" s="2337"/>
      <c r="D815" s="2337"/>
      <c r="E815" s="2337"/>
      <c r="F815" s="2338"/>
      <c r="H815" s="348">
        <v>70641</v>
      </c>
      <c r="I815" s="349" t="s">
        <v>123</v>
      </c>
      <c r="J815" s="350"/>
      <c r="K815" s="350"/>
      <c r="L815" s="351"/>
      <c r="M815" s="437"/>
      <c r="N815" s="432">
        <f>SUM('SITE 1:SITE 15'!O815)</f>
        <v>0</v>
      </c>
      <c r="O815" s="2"/>
    </row>
    <row r="816" spans="1:15" ht="15" customHeight="1" x14ac:dyDescent="0.25">
      <c r="A816" s="1553"/>
      <c r="B816" s="2336"/>
      <c r="C816" s="2337"/>
      <c r="D816" s="2337"/>
      <c r="E816" s="2337"/>
      <c r="F816" s="2338"/>
      <c r="H816" s="370">
        <v>706421</v>
      </c>
      <c r="I816" s="349" t="s">
        <v>124</v>
      </c>
      <c r="J816" s="350"/>
      <c r="K816" s="350"/>
      <c r="L816" s="351"/>
      <c r="M816" s="437"/>
      <c r="N816" s="432">
        <f>SUM('SITE 1:SITE 15'!O816)</f>
        <v>0</v>
      </c>
      <c r="O816" s="9"/>
    </row>
    <row r="817" spans="1:15" ht="14.25" customHeight="1" x14ac:dyDescent="0.25">
      <c r="A817" s="1553"/>
      <c r="B817" s="2336"/>
      <c r="C817" s="2337"/>
      <c r="D817" s="2337"/>
      <c r="E817" s="2337"/>
      <c r="F817" s="2338"/>
      <c r="H817" s="370">
        <v>708</v>
      </c>
      <c r="I817" s="356" t="s">
        <v>125</v>
      </c>
      <c r="J817" s="357"/>
      <c r="K817" s="357"/>
      <c r="L817" s="358"/>
      <c r="M817" s="450"/>
      <c r="N817" s="432">
        <f>SUM('SITE 1:SITE 15'!O817)</f>
        <v>0</v>
      </c>
      <c r="O817" s="7"/>
    </row>
    <row r="818" spans="1:15" ht="15" customHeight="1" x14ac:dyDescent="0.25">
      <c r="A818" s="1553"/>
      <c r="B818" s="2336"/>
      <c r="C818" s="2337"/>
      <c r="D818" s="2337"/>
      <c r="E818" s="2337"/>
      <c r="F818" s="2338"/>
      <c r="H818" s="359">
        <v>70</v>
      </c>
      <c r="I818" s="378" t="s">
        <v>126</v>
      </c>
      <c r="J818" s="361"/>
      <c r="K818" s="361"/>
      <c r="L818" s="389"/>
      <c r="M818" s="485"/>
      <c r="N818" s="452">
        <f>SUM('SITE 1:SITE 15'!O818)</f>
        <v>0</v>
      </c>
      <c r="O818" s="453">
        <f>SUM(O811:O817)</f>
        <v>0</v>
      </c>
    </row>
    <row r="819" spans="1:15" ht="16.05" customHeight="1" x14ac:dyDescent="0.25">
      <c r="A819" s="1553"/>
      <c r="B819" s="2428" t="s">
        <v>385</v>
      </c>
      <c r="C819" s="2429"/>
      <c r="D819" s="2429"/>
      <c r="E819" s="2429"/>
      <c r="F819" s="2430"/>
      <c r="H819" s="364"/>
      <c r="I819" s="352"/>
      <c r="J819" s="341"/>
      <c r="K819" s="341"/>
      <c r="L819" s="369"/>
      <c r="M819" s="369"/>
      <c r="N819" s="365"/>
      <c r="O819" s="454"/>
    </row>
    <row r="820" spans="1:15" ht="16.05" customHeight="1" x14ac:dyDescent="0.25">
      <c r="A820" s="1553"/>
      <c r="B820" s="2428"/>
      <c r="C820" s="2429"/>
      <c r="D820" s="2429"/>
      <c r="E820" s="2429"/>
      <c r="F820" s="2430"/>
      <c r="H820" s="370">
        <v>741</v>
      </c>
      <c r="I820" s="381" t="s">
        <v>127</v>
      </c>
      <c r="J820" s="346"/>
      <c r="K820" s="346"/>
      <c r="L820" s="414"/>
      <c r="M820" s="513"/>
      <c r="N820" s="432">
        <f>SUM('SITE 1:SITE 15'!O820)</f>
        <v>0</v>
      </c>
      <c r="O820" s="7"/>
    </row>
    <row r="821" spans="1:15" ht="16.05" customHeight="1" x14ac:dyDescent="0.25">
      <c r="A821" s="1553"/>
      <c r="B821" s="2428"/>
      <c r="C821" s="2429"/>
      <c r="D821" s="2429"/>
      <c r="E821" s="2429"/>
      <c r="F821" s="2430"/>
      <c r="H821" s="348">
        <v>742</v>
      </c>
      <c r="I821" s="349" t="s">
        <v>128</v>
      </c>
      <c r="J821" s="350"/>
      <c r="K821" s="350"/>
      <c r="L821" s="415"/>
      <c r="M821" s="514"/>
      <c r="N821" s="432">
        <f>SUM('SITE 1:SITE 15'!O821)</f>
        <v>0</v>
      </c>
      <c r="O821" s="2"/>
    </row>
    <row r="822" spans="1:15" ht="16.05" customHeight="1" x14ac:dyDescent="0.25">
      <c r="A822" s="1553"/>
      <c r="B822" s="2428"/>
      <c r="C822" s="2429"/>
      <c r="D822" s="2429"/>
      <c r="E822" s="2429"/>
      <c r="F822" s="2430"/>
      <c r="H822" s="370">
        <v>743</v>
      </c>
      <c r="I822" s="349" t="s">
        <v>129</v>
      </c>
      <c r="J822" s="350"/>
      <c r="K822" s="350"/>
      <c r="L822" s="351"/>
      <c r="M822" s="437"/>
      <c r="N822" s="432">
        <f>SUM('SITE 1:SITE 15'!O822)</f>
        <v>0</v>
      </c>
      <c r="O822" s="7"/>
    </row>
    <row r="823" spans="1:15" ht="14.25" customHeight="1" x14ac:dyDescent="0.3">
      <c r="A823" s="1553"/>
      <c r="B823" s="515"/>
      <c r="C823" s="516"/>
      <c r="D823" s="516"/>
      <c r="E823" s="516"/>
      <c r="F823" s="517"/>
      <c r="H823" s="416">
        <v>7441</v>
      </c>
      <c r="I823" s="349" t="s">
        <v>130</v>
      </c>
      <c r="J823" s="350"/>
      <c r="K823" s="350"/>
      <c r="L823" s="351"/>
      <c r="M823" s="437"/>
      <c r="N823" s="2368">
        <f>SUM('SITE 1:SITE 15'!O823)</f>
        <v>0</v>
      </c>
      <c r="O823" s="2426">
        <f>O804-(O818+O820+O821+O822+O825+O826+O827+O828+O829+O835+O837+O839+O841+O843+O845)</f>
        <v>0</v>
      </c>
    </row>
    <row r="824" spans="1:15" ht="14.25" customHeight="1" x14ac:dyDescent="0.25">
      <c r="A824" s="1553"/>
      <c r="B824" s="2336" t="s">
        <v>208</v>
      </c>
      <c r="C824" s="2337"/>
      <c r="D824" s="2337"/>
      <c r="E824" s="2337"/>
      <c r="F824" s="2338"/>
      <c r="H824" s="416">
        <v>7442</v>
      </c>
      <c r="I824" s="349" t="s">
        <v>131</v>
      </c>
      <c r="J824" s="350"/>
      <c r="K824" s="350"/>
      <c r="L824" s="351"/>
      <c r="M824" s="437"/>
      <c r="N824" s="2369">
        <f>SUM('SITE 1:SITE 15'!O824)</f>
        <v>0</v>
      </c>
      <c r="O824" s="2427"/>
    </row>
    <row r="825" spans="1:15" ht="14.25" customHeight="1" x14ac:dyDescent="0.25">
      <c r="A825" s="1553"/>
      <c r="B825" s="2336"/>
      <c r="C825" s="2337"/>
      <c r="D825" s="2337"/>
      <c r="E825" s="2337"/>
      <c r="F825" s="2338"/>
      <c r="H825" s="416">
        <v>7443</v>
      </c>
      <c r="I825" s="349" t="s">
        <v>132</v>
      </c>
      <c r="J825" s="350"/>
      <c r="K825" s="350"/>
      <c r="L825" s="351"/>
      <c r="M825" s="437"/>
      <c r="N825" s="432">
        <f>SUM('SITE 1:SITE 15'!O825)</f>
        <v>0</v>
      </c>
      <c r="O825" s="10"/>
    </row>
    <row r="826" spans="1:15" ht="14.25" customHeight="1" x14ac:dyDescent="0.25">
      <c r="A826" s="1553"/>
      <c r="B826" s="518"/>
      <c r="C826" s="519"/>
      <c r="D826" s="519"/>
      <c r="E826" s="519"/>
      <c r="F826" s="520"/>
      <c r="H826" s="416">
        <v>7451</v>
      </c>
      <c r="I826" s="349" t="s">
        <v>133</v>
      </c>
      <c r="J826" s="350"/>
      <c r="K826" s="350"/>
      <c r="L826" s="351"/>
      <c r="M826" s="437"/>
      <c r="N826" s="432">
        <f>SUM('SITE 1:SITE 15'!O826)</f>
        <v>0</v>
      </c>
      <c r="O826" s="10"/>
    </row>
    <row r="827" spans="1:15" ht="15" customHeight="1" x14ac:dyDescent="0.25">
      <c r="A827" s="1553"/>
      <c r="B827" s="2350" t="s">
        <v>506</v>
      </c>
      <c r="C827" s="2351"/>
      <c r="D827" s="2351"/>
      <c r="E827" s="2351"/>
      <c r="F827" s="2352"/>
      <c r="H827" s="416">
        <v>746</v>
      </c>
      <c r="I827" s="349" t="s">
        <v>134</v>
      </c>
      <c r="J827" s="350"/>
      <c r="K827" s="350"/>
      <c r="L827" s="351"/>
      <c r="M827" s="437"/>
      <c r="N827" s="432">
        <f>SUM('SITE 1:SITE 15'!O827)</f>
        <v>0</v>
      </c>
      <c r="O827" s="10"/>
    </row>
    <row r="828" spans="1:15" ht="14.25" customHeight="1" x14ac:dyDescent="0.25">
      <c r="A828" s="1553"/>
      <c r="B828" s="2350"/>
      <c r="C828" s="2351"/>
      <c r="D828" s="2351"/>
      <c r="E828" s="2351"/>
      <c r="F828" s="2352"/>
      <c r="H828" s="416">
        <v>747</v>
      </c>
      <c r="I828" s="349" t="s">
        <v>135</v>
      </c>
      <c r="J828" s="350"/>
      <c r="K828" s="350"/>
      <c r="L828" s="351"/>
      <c r="M828" s="437"/>
      <c r="N828" s="432">
        <f>SUM('SITE 1:SITE 15'!O828)</f>
        <v>0</v>
      </c>
      <c r="O828" s="10"/>
    </row>
    <row r="829" spans="1:15" ht="15" customHeight="1" x14ac:dyDescent="0.3">
      <c r="A829" s="1553"/>
      <c r="B829" s="661" t="s">
        <v>562</v>
      </c>
      <c r="C829" s="664"/>
      <c r="D829" s="664"/>
      <c r="E829" s="664"/>
      <c r="F829" s="665"/>
      <c r="H829" s="374">
        <v>748</v>
      </c>
      <c r="I829" s="349" t="s">
        <v>168</v>
      </c>
      <c r="J829" s="357"/>
      <c r="K829" s="357"/>
      <c r="L829" s="417"/>
      <c r="M829" s="523"/>
      <c r="N829" s="432">
        <f>SUM('SITE 1:SITE 15'!O829)</f>
        <v>0</v>
      </c>
      <c r="O829" s="3"/>
    </row>
    <row r="830" spans="1:15" ht="15" customHeight="1" x14ac:dyDescent="0.25">
      <c r="A830" s="1553"/>
      <c r="B830" s="658"/>
      <c r="C830" s="659"/>
      <c r="D830" s="659"/>
      <c r="E830" s="659"/>
      <c r="F830" s="660"/>
      <c r="H830" s="359">
        <v>74</v>
      </c>
      <c r="I830" s="378" t="s">
        <v>136</v>
      </c>
      <c r="J830" s="361"/>
      <c r="K830" s="361"/>
      <c r="L830" s="362"/>
      <c r="M830" s="451"/>
      <c r="N830" s="452">
        <f>SUM('SITE 1:SITE 15'!O830)</f>
        <v>0</v>
      </c>
      <c r="O830" s="453">
        <f>SUM(O820:O829)</f>
        <v>0</v>
      </c>
    </row>
    <row r="831" spans="1:15" ht="15" customHeight="1" x14ac:dyDescent="0.3">
      <c r="A831" s="1553"/>
      <c r="B831" s="661"/>
      <c r="C831" s="623"/>
      <c r="D831" s="623"/>
      <c r="E831" s="623"/>
      <c r="F831" s="624"/>
      <c r="H831" s="364"/>
      <c r="I831" s="352"/>
      <c r="J831" s="341"/>
      <c r="K831" s="341"/>
      <c r="L831" s="325"/>
      <c r="M831" s="325"/>
      <c r="N831" s="365"/>
      <c r="O831" s="454"/>
    </row>
    <row r="832" spans="1:15" ht="14.25" customHeight="1" x14ac:dyDescent="0.25">
      <c r="A832" s="1553"/>
      <c r="B832" s="662"/>
      <c r="C832" s="623"/>
      <c r="D832" s="623"/>
      <c r="E832" s="623"/>
      <c r="F832" s="624"/>
      <c r="H832" s="370">
        <v>751</v>
      </c>
      <c r="I832" s="381" t="s">
        <v>137</v>
      </c>
      <c r="J832" s="346"/>
      <c r="K832" s="346"/>
      <c r="L832" s="347"/>
      <c r="M832" s="431"/>
      <c r="N832" s="432">
        <f>SUM('SITE 1:SITE 15'!O832)</f>
        <v>0</v>
      </c>
      <c r="O832" s="7"/>
    </row>
    <row r="833" spans="1:15" ht="13.8" x14ac:dyDescent="0.25">
      <c r="A833" s="1553"/>
      <c r="B833" s="2350" t="s">
        <v>407</v>
      </c>
      <c r="C833" s="2351"/>
      <c r="D833" s="2351"/>
      <c r="E833" s="2351"/>
      <c r="F833" s="2352"/>
      <c r="H833" s="348">
        <v>752</v>
      </c>
      <c r="I833" s="349" t="s">
        <v>138</v>
      </c>
      <c r="J833" s="350"/>
      <c r="K833" s="350"/>
      <c r="L833" s="351"/>
      <c r="M833" s="437"/>
      <c r="N833" s="432">
        <f>SUM('SITE 1:SITE 15'!O833)</f>
        <v>0</v>
      </c>
      <c r="O833" s="2"/>
    </row>
    <row r="834" spans="1:15" ht="14.25" customHeight="1" x14ac:dyDescent="0.25">
      <c r="A834" s="1553"/>
      <c r="B834" s="2350"/>
      <c r="C834" s="2351"/>
      <c r="D834" s="2351"/>
      <c r="E834" s="2351"/>
      <c r="F834" s="2352"/>
      <c r="H834" s="348">
        <v>757</v>
      </c>
      <c r="I834" s="356" t="s">
        <v>139</v>
      </c>
      <c r="J834" s="357"/>
      <c r="K834" s="357"/>
      <c r="L834" s="358"/>
      <c r="M834" s="450"/>
      <c r="N834" s="432">
        <f>SUM('SITE 1:SITE 15'!O834)</f>
        <v>0</v>
      </c>
      <c r="O834" s="2"/>
    </row>
    <row r="835" spans="1:15" ht="15" customHeight="1" x14ac:dyDescent="0.3">
      <c r="A835" s="1553"/>
      <c r="B835" s="661" t="s">
        <v>474</v>
      </c>
      <c r="C835" s="664"/>
      <c r="D835" s="664"/>
      <c r="E835" s="664"/>
      <c r="F835" s="665"/>
      <c r="H835" s="359">
        <v>75</v>
      </c>
      <c r="I835" s="378" t="s">
        <v>140</v>
      </c>
      <c r="J835" s="361"/>
      <c r="K835" s="361"/>
      <c r="L835" s="389"/>
      <c r="M835" s="485"/>
      <c r="N835" s="452">
        <f>SUM('SITE 1:SITE 15'!O835)</f>
        <v>0</v>
      </c>
      <c r="O835" s="453">
        <f>SUM(O832:O834)</f>
        <v>0</v>
      </c>
    </row>
    <row r="836" spans="1:15" ht="16.8" x14ac:dyDescent="0.3">
      <c r="A836" s="1553"/>
      <c r="B836" s="661" t="s">
        <v>475</v>
      </c>
      <c r="C836" s="664"/>
      <c r="D836" s="664"/>
      <c r="E836" s="664"/>
      <c r="F836" s="665"/>
      <c r="H836" s="334"/>
      <c r="I836" s="369"/>
      <c r="J836" s="341"/>
      <c r="K836" s="341"/>
      <c r="L836" s="352"/>
      <c r="M836" s="352"/>
      <c r="N836" s="335"/>
      <c r="O836" s="471"/>
    </row>
    <row r="837" spans="1:15" ht="15" customHeight="1" x14ac:dyDescent="0.3">
      <c r="A837" s="1553"/>
      <c r="B837" s="661"/>
      <c r="C837" s="659"/>
      <c r="D837" s="659"/>
      <c r="E837" s="659"/>
      <c r="F837" s="660"/>
      <c r="H837" s="383">
        <v>76</v>
      </c>
      <c r="I837" s="378" t="s">
        <v>141</v>
      </c>
      <c r="J837" s="361"/>
      <c r="K837" s="361"/>
      <c r="L837" s="361"/>
      <c r="M837" s="479"/>
      <c r="N837" s="452">
        <f>SUM('SITE 1:SITE 15'!O837)</f>
        <v>0</v>
      </c>
      <c r="O837" s="7"/>
    </row>
    <row r="838" spans="1:15" ht="15" customHeight="1" x14ac:dyDescent="0.3">
      <c r="A838" s="1553"/>
      <c r="B838" s="661" t="s">
        <v>405</v>
      </c>
      <c r="C838" s="659"/>
      <c r="D838" s="659"/>
      <c r="E838" s="659"/>
      <c r="F838" s="660"/>
      <c r="H838" s="334"/>
      <c r="I838" s="369"/>
      <c r="J838" s="341"/>
      <c r="K838" s="341"/>
      <c r="L838" s="352"/>
      <c r="M838" s="352"/>
      <c r="N838" s="335"/>
      <c r="O838" s="471"/>
    </row>
    <row r="839" spans="1:15" ht="15" customHeight="1" x14ac:dyDescent="0.3">
      <c r="A839" s="1553"/>
      <c r="B839" s="661" t="s">
        <v>406</v>
      </c>
      <c r="C839" s="659"/>
      <c r="D839" s="659"/>
      <c r="E839" s="659"/>
      <c r="F839" s="660"/>
      <c r="H839" s="383">
        <v>77</v>
      </c>
      <c r="I839" s="378" t="s">
        <v>383</v>
      </c>
      <c r="J839" s="361"/>
      <c r="K839" s="361"/>
      <c r="L839" s="361"/>
      <c r="M839" s="479"/>
      <c r="N839" s="452">
        <f>SUM('SITE 1:SITE 15'!O839)</f>
        <v>0</v>
      </c>
      <c r="O839" s="7"/>
    </row>
    <row r="840" spans="1:15" ht="15" customHeight="1" x14ac:dyDescent="0.3">
      <c r="A840" s="1553"/>
      <c r="B840" s="661"/>
      <c r="C840" s="659"/>
      <c r="D840" s="659"/>
      <c r="E840" s="659"/>
      <c r="F840" s="660"/>
      <c r="H840" s="334"/>
      <c r="I840" s="369"/>
      <c r="J840" s="341"/>
      <c r="K840" s="341"/>
      <c r="L840" s="352"/>
      <c r="M840" s="352"/>
      <c r="N840" s="335"/>
      <c r="O840" s="471"/>
    </row>
    <row r="841" spans="1:15" ht="15" customHeight="1" x14ac:dyDescent="0.25">
      <c r="A841" s="1553"/>
      <c r="B841" s="2434" t="s">
        <v>269</v>
      </c>
      <c r="C841" s="2435"/>
      <c r="D841" s="659"/>
      <c r="E841" s="659"/>
      <c r="F841" s="660"/>
      <c r="H841" s="383">
        <v>78</v>
      </c>
      <c r="I841" s="378" t="s">
        <v>143</v>
      </c>
      <c r="J841" s="361"/>
      <c r="K841" s="361"/>
      <c r="L841" s="361"/>
      <c r="M841" s="479"/>
      <c r="N841" s="452">
        <f>SUM('SITE 1:SITE 15'!O841)</f>
        <v>0</v>
      </c>
      <c r="O841" s="7"/>
    </row>
    <row r="842" spans="1:15" ht="15" customHeight="1" x14ac:dyDescent="0.25">
      <c r="A842" s="1553"/>
      <c r="B842" s="2434"/>
      <c r="C842" s="2435"/>
      <c r="D842" s="659"/>
      <c r="E842" s="659"/>
      <c r="F842" s="660"/>
      <c r="H842" s="334"/>
      <c r="I842" s="369"/>
      <c r="J842" s="341"/>
      <c r="K842" s="341"/>
      <c r="L842" s="352"/>
      <c r="M842" s="352"/>
      <c r="N842" s="335"/>
      <c r="O842" s="471"/>
    </row>
    <row r="843" spans="1:15" ht="15" customHeight="1" x14ac:dyDescent="0.25">
      <c r="A843" s="1553"/>
      <c r="B843" s="2434" t="s">
        <v>216</v>
      </c>
      <c r="C843" s="2450"/>
      <c r="D843" s="2450"/>
      <c r="E843" s="2450"/>
      <c r="F843" s="2451"/>
      <c r="H843" s="383">
        <v>79</v>
      </c>
      <c r="I843" s="378" t="s">
        <v>384</v>
      </c>
      <c r="J843" s="361"/>
      <c r="K843" s="361"/>
      <c r="L843" s="361"/>
      <c r="M843" s="479"/>
      <c r="N843" s="452">
        <f>SUM('SITE 1:SITE 15'!O843)</f>
        <v>0</v>
      </c>
      <c r="O843" s="7"/>
    </row>
    <row r="844" spans="1:15" ht="16.8" x14ac:dyDescent="0.25">
      <c r="A844" s="1553"/>
      <c r="B844" s="662"/>
      <c r="C844" s="666"/>
      <c r="D844" s="666"/>
      <c r="E844" s="666"/>
      <c r="F844" s="667"/>
      <c r="H844" s="364"/>
      <c r="I844" s="352"/>
      <c r="J844" s="341"/>
      <c r="K844" s="341"/>
      <c r="L844" s="352"/>
      <c r="M844" s="352"/>
      <c r="N844" s="365"/>
      <c r="O844" s="454"/>
    </row>
    <row r="845" spans="1:15" ht="16.8" x14ac:dyDescent="0.25">
      <c r="A845" s="1553"/>
      <c r="B845" s="518"/>
      <c r="C845" s="507"/>
      <c r="D845" s="507"/>
      <c r="E845" s="507"/>
      <c r="F845" s="508"/>
      <c r="H845" s="390">
        <v>87</v>
      </c>
      <c r="I845" s="378" t="s">
        <v>145</v>
      </c>
      <c r="J845" s="361"/>
      <c r="K845" s="361"/>
      <c r="L845" s="361"/>
      <c r="M845" s="479"/>
      <c r="N845" s="363">
        <f>SUM('SITE 1:SITE 15'!O845)</f>
        <v>0</v>
      </c>
      <c r="O845" s="11"/>
    </row>
    <row r="846" spans="1:15" ht="17.399999999999999" thickBot="1" x14ac:dyDescent="0.3">
      <c r="A846" s="1553"/>
      <c r="B846" s="518"/>
      <c r="C846" s="507"/>
      <c r="D846" s="507"/>
      <c r="E846" s="507"/>
      <c r="F846" s="508"/>
      <c r="H846" s="391"/>
      <c r="I846" s="45"/>
      <c r="J846" s="341"/>
      <c r="K846" s="341"/>
      <c r="L846" s="352"/>
      <c r="M846" s="352"/>
      <c r="N846" s="45"/>
      <c r="O846" s="412"/>
    </row>
    <row r="847" spans="1:15" ht="16.8" x14ac:dyDescent="0.25">
      <c r="A847" s="1553"/>
      <c r="B847" s="518"/>
      <c r="C847" s="507"/>
      <c r="D847" s="507"/>
      <c r="E847" s="507"/>
      <c r="F847" s="508"/>
      <c r="H847" s="392" t="s">
        <v>146</v>
      </c>
      <c r="I847" s="393"/>
      <c r="J847" s="418"/>
      <c r="K847" s="418"/>
      <c r="L847" s="393"/>
      <c r="M847" s="530"/>
      <c r="N847" s="492">
        <f>SUM('SITE 1:SITE 15'!O847)</f>
        <v>0</v>
      </c>
      <c r="O847" s="396">
        <f>O843+O841+O839+O837+O835+O830+O818+O845</f>
        <v>0</v>
      </c>
    </row>
    <row r="848" spans="1:15" ht="16.8" x14ac:dyDescent="0.25">
      <c r="A848" s="1553"/>
      <c r="B848" s="518"/>
      <c r="C848" s="507"/>
      <c r="D848" s="507"/>
      <c r="E848" s="507"/>
      <c r="F848" s="508"/>
      <c r="H848" s="364" t="s">
        <v>147</v>
      </c>
      <c r="I848" s="365"/>
      <c r="J848" s="336"/>
      <c r="K848" s="336"/>
      <c r="L848" s="411"/>
      <c r="M848" s="505"/>
      <c r="N848" s="496">
        <f>SUM('SITE 1:SITE 15'!O848)</f>
        <v>0</v>
      </c>
      <c r="O848" s="397">
        <f>IF(O847&lt;O804,O804-O847,0)</f>
        <v>0</v>
      </c>
    </row>
    <row r="849" spans="1:22" ht="14.4" thickBot="1" x14ac:dyDescent="0.3">
      <c r="A849" s="1553"/>
      <c r="B849" s="669"/>
      <c r="C849" s="607"/>
      <c r="D849" s="607"/>
      <c r="E849" s="607"/>
      <c r="F849" s="608"/>
      <c r="H849" s="398" t="s">
        <v>118</v>
      </c>
      <c r="I849" s="399"/>
      <c r="J849" s="421"/>
      <c r="K849" s="421"/>
      <c r="L849" s="401"/>
      <c r="M849" s="533"/>
      <c r="N849" s="499">
        <f>SUM('SITE 1:SITE 15'!O849)</f>
        <v>0</v>
      </c>
      <c r="O849" s="403">
        <f>O848+O847</f>
        <v>0</v>
      </c>
    </row>
    <row r="850" spans="1:22" x14ac:dyDescent="0.25">
      <c r="A850" s="1553"/>
    </row>
    <row r="851" spans="1:22" x14ac:dyDescent="0.25">
      <c r="A851" s="1553"/>
    </row>
    <row r="852" spans="1:22" ht="13.8" thickBot="1" x14ac:dyDescent="0.3">
      <c r="A852" s="1553"/>
    </row>
    <row r="853" spans="1:22" s="324" customFormat="1" ht="33.75" customHeight="1" thickBot="1" x14ac:dyDescent="0.3">
      <c r="A853" s="1554"/>
      <c r="B853" s="2358" t="str">
        <f>B4</f>
        <v>ASSOCIATION</v>
      </c>
      <c r="C853" s="2359"/>
      <c r="D853" s="2359"/>
      <c r="E853" s="2359"/>
      <c r="F853" s="2359"/>
      <c r="G853" s="2359"/>
      <c r="H853" s="2359"/>
      <c r="I853" s="2359"/>
      <c r="J853" s="2359"/>
      <c r="K853" s="2359"/>
      <c r="L853" s="2359"/>
      <c r="M853" s="2359"/>
      <c r="N853" s="2359"/>
      <c r="O853" s="2360"/>
      <c r="P853" s="326"/>
    </row>
    <row r="854" spans="1:22" ht="13.8" thickBot="1" x14ac:dyDescent="0.3">
      <c r="A854" s="1553"/>
    </row>
    <row r="855" spans="1:22" ht="30.75" customHeight="1" thickBot="1" x14ac:dyDescent="0.3">
      <c r="A855" s="1564"/>
      <c r="B855" s="2325" t="s">
        <v>442</v>
      </c>
      <c r="C855" s="2326"/>
      <c r="D855" s="2326"/>
      <c r="E855" s="2326"/>
      <c r="F855" s="2326"/>
      <c r="G855" s="2326"/>
      <c r="H855" s="2325" t="str">
        <f>H6</f>
        <v>SITE 4</v>
      </c>
      <c r="I855" s="2326"/>
      <c r="J855" s="2326"/>
      <c r="K855" s="2326"/>
      <c r="L855" s="2326"/>
      <c r="M855" s="2326"/>
      <c r="N855" s="2326"/>
      <c r="O855" s="2327"/>
    </row>
    <row r="856" spans="1:22" x14ac:dyDescent="0.25">
      <c r="A856" s="1553"/>
    </row>
    <row r="857" spans="1:22" ht="15.6" thickBot="1" x14ac:dyDescent="0.3">
      <c r="A857" s="1553"/>
      <c r="B857" s="543"/>
      <c r="C857" s="543"/>
      <c r="D857" s="543"/>
      <c r="E857" s="544"/>
    </row>
    <row r="858" spans="1:22" ht="35.1" customHeight="1" thickBot="1" x14ac:dyDescent="0.35">
      <c r="A858" s="1553"/>
      <c r="B858" s="2431" t="s">
        <v>181</v>
      </c>
      <c r="C858" s="2432"/>
      <c r="D858" s="2432"/>
      <c r="E858" s="2432"/>
      <c r="F858" s="2432"/>
      <c r="G858" s="2432"/>
      <c r="H858" s="2433"/>
      <c r="I858" s="2361" t="s">
        <v>501</v>
      </c>
      <c r="J858" s="2362"/>
      <c r="K858" s="632"/>
      <c r="L858" s="632"/>
      <c r="M858" s="632"/>
      <c r="N858" s="632"/>
      <c r="O858" s="632"/>
      <c r="P858" s="352"/>
      <c r="Q858" s="352"/>
      <c r="R858" s="325"/>
      <c r="S858" s="325"/>
      <c r="T858" s="325"/>
      <c r="U858" s="352"/>
      <c r="V858" s="352"/>
    </row>
    <row r="859" spans="1:22" ht="68.25" customHeight="1" thickBot="1" x14ac:dyDescent="0.35">
      <c r="A859" s="1553"/>
      <c r="B859" s="675"/>
      <c r="C859" s="676" t="s">
        <v>158</v>
      </c>
      <c r="D859" s="676" t="s">
        <v>159</v>
      </c>
      <c r="E859" s="676" t="s">
        <v>160</v>
      </c>
      <c r="F859" s="676" t="s">
        <v>161</v>
      </c>
      <c r="G859" s="677" t="s">
        <v>177</v>
      </c>
      <c r="H859" s="678" t="s">
        <v>455</v>
      </c>
      <c r="I859" s="548" t="s">
        <v>2</v>
      </c>
      <c r="J859" s="549" t="s">
        <v>503</v>
      </c>
      <c r="K859" s="635"/>
      <c r="L859" s="636"/>
      <c r="M859" s="635"/>
      <c r="N859" s="635"/>
      <c r="O859" s="635"/>
      <c r="P859" s="369"/>
      <c r="U859" s="45"/>
      <c r="V859" s="45"/>
    </row>
    <row r="860" spans="1:22" ht="45" customHeight="1" thickBot="1" x14ac:dyDescent="0.35">
      <c r="A860" s="1553"/>
      <c r="B860" s="681" t="s">
        <v>226</v>
      </c>
      <c r="C860" s="298"/>
      <c r="D860" s="298"/>
      <c r="E860" s="298"/>
      <c r="F860" s="298"/>
      <c r="G860" s="289"/>
      <c r="H860" s="682">
        <f>SUM(C860:F860)*18</f>
        <v>0</v>
      </c>
      <c r="I860" s="299"/>
      <c r="J860" s="683">
        <f>IF(G860&gt;0,($W$4+$X$4)*H860*I860*G860,0)+IF(HANDICAP!$A$3="OUI",($W$9)*H860*I860*G860,0)</f>
        <v>0</v>
      </c>
      <c r="K860" s="641"/>
      <c r="L860" s="646"/>
      <c r="M860" s="646"/>
      <c r="N860" s="325"/>
      <c r="O860" s="640"/>
      <c r="P860" s="42"/>
      <c r="U860" s="43"/>
      <c r="V860" s="43"/>
    </row>
    <row r="861" spans="1:22" ht="45" customHeight="1" thickBot="1" x14ac:dyDescent="0.35">
      <c r="A861" s="1553"/>
      <c r="B861" s="684" t="s">
        <v>227</v>
      </c>
      <c r="C861" s="298"/>
      <c r="D861" s="300"/>
      <c r="E861" s="300"/>
      <c r="F861" s="300"/>
      <c r="G861" s="301"/>
      <c r="H861" s="685">
        <f>SUM(C861:F861)*18</f>
        <v>0</v>
      </c>
      <c r="I861" s="302"/>
      <c r="J861" s="683">
        <f>IF(G861&gt;0,($W$4+$X$4)*H861*I861*G861,0)+IF(HANDICAP!$A$3="OUI",($W$9)*H861*I861*G861,0)</f>
        <v>0</v>
      </c>
      <c r="K861" s="641"/>
      <c r="L861" s="646"/>
      <c r="M861" s="646"/>
      <c r="N861" s="325"/>
      <c r="O861" s="640"/>
      <c r="P861" s="42"/>
      <c r="U861" s="43"/>
      <c r="V861" s="43"/>
    </row>
    <row r="862" spans="1:22" ht="39" customHeight="1" thickBot="1" x14ac:dyDescent="0.3">
      <c r="A862" s="1553"/>
      <c r="B862" s="686" t="s">
        <v>165</v>
      </c>
      <c r="C862" s="687">
        <f>MAX(C860,C861)</f>
        <v>0</v>
      </c>
      <c r="D862" s="687">
        <f>MAX(D860,D861)</f>
        <v>0</v>
      </c>
      <c r="E862" s="687">
        <f>MAX(E860,E861)</f>
        <v>0</v>
      </c>
      <c r="F862" s="687">
        <f>MAX(F860,F861)</f>
        <v>0</v>
      </c>
      <c r="G862" s="687">
        <f>G860+G861</f>
        <v>0</v>
      </c>
      <c r="H862" s="687">
        <f>H860+H861</f>
        <v>0</v>
      </c>
      <c r="I862" s="688" t="e">
        <f>(H860*I860+H861*I861)/H862</f>
        <v>#DIV/0!</v>
      </c>
      <c r="J862" s="683">
        <f>J860+J861</f>
        <v>0</v>
      </c>
      <c r="K862" s="42"/>
      <c r="L862" s="42"/>
      <c r="M862" s="43"/>
      <c r="N862" s="43"/>
      <c r="O862" s="325"/>
      <c r="P862" s="42"/>
      <c r="U862" s="43"/>
      <c r="V862" s="43"/>
    </row>
    <row r="863" spans="1:22" ht="15" customHeight="1" x14ac:dyDescent="0.25">
      <c r="A863" s="1553"/>
      <c r="K863" s="42"/>
      <c r="L863" s="42"/>
      <c r="M863" s="43"/>
      <c r="N863" s="43"/>
      <c r="O863" s="325"/>
      <c r="P863" s="42"/>
      <c r="U863" s="43"/>
      <c r="V863" s="43"/>
    </row>
    <row r="864" spans="1:22" ht="15" customHeight="1" x14ac:dyDescent="0.25">
      <c r="A864" s="1553"/>
      <c r="K864" s="42"/>
      <c r="L864" s="42"/>
      <c r="M864" s="43"/>
      <c r="N864" s="43"/>
      <c r="O864" s="325"/>
      <c r="P864" s="42"/>
      <c r="U864" s="43"/>
      <c r="V864" s="43"/>
    </row>
    <row r="865" spans="1:22" ht="15" customHeight="1" x14ac:dyDescent="0.25">
      <c r="A865" s="1553"/>
      <c r="K865" s="42"/>
      <c r="L865" s="42"/>
      <c r="M865" s="43"/>
      <c r="N865" s="43"/>
      <c r="O865" s="325"/>
      <c r="P865" s="42"/>
      <c r="U865" s="43"/>
      <c r="V865" s="43"/>
    </row>
    <row r="866" spans="1:22" ht="15" customHeight="1" x14ac:dyDescent="0.25">
      <c r="A866" s="1553"/>
      <c r="K866" s="42"/>
      <c r="L866" s="42"/>
      <c r="M866" s="43"/>
      <c r="N866" s="43"/>
      <c r="O866" s="325"/>
      <c r="P866" s="42"/>
      <c r="U866" s="43"/>
      <c r="V866" s="43"/>
    </row>
    <row r="867" spans="1:22" ht="15" customHeight="1" thickBot="1" x14ac:dyDescent="0.3">
      <c r="A867" s="1553"/>
      <c r="K867" s="42"/>
      <c r="L867" s="42"/>
      <c r="M867" s="43"/>
      <c r="N867" s="43"/>
      <c r="O867" s="325"/>
      <c r="P867" s="42"/>
      <c r="U867" s="43"/>
      <c r="V867" s="43"/>
    </row>
    <row r="868" spans="1:22" s="426" customFormat="1" ht="25.05" customHeight="1" thickTop="1" thickBot="1" x14ac:dyDescent="0.35">
      <c r="A868" s="1553"/>
      <c r="B868" s="2389" t="s">
        <v>173</v>
      </c>
      <c r="C868" s="2448"/>
      <c r="D868" s="2448"/>
      <c r="E868" s="2449"/>
      <c r="H868" s="2392" t="s">
        <v>174</v>
      </c>
      <c r="I868" s="2393"/>
      <c r="J868" s="2393"/>
      <c r="K868" s="2393"/>
      <c r="L868" s="2393"/>
      <c r="M868" s="2393"/>
      <c r="N868" s="2393"/>
      <c r="O868" s="2394"/>
      <c r="P868" s="427"/>
      <c r="U868" s="428"/>
      <c r="V868" s="428"/>
    </row>
    <row r="869" spans="1:22" ht="15" customHeight="1" thickTop="1" x14ac:dyDescent="0.25">
      <c r="A869" s="1553"/>
      <c r="B869" s="2353" t="s">
        <v>189</v>
      </c>
      <c r="C869" s="2436" t="s">
        <v>16</v>
      </c>
      <c r="D869" s="2436" t="s">
        <v>191</v>
      </c>
      <c r="E869" s="2370" t="s">
        <v>192</v>
      </c>
      <c r="H869" s="330" t="s">
        <v>17</v>
      </c>
      <c r="I869" s="331"/>
      <c r="J869" s="332"/>
      <c r="K869" s="332"/>
      <c r="L869" s="331"/>
      <c r="M869" s="331"/>
      <c r="N869" s="331"/>
      <c r="O869" s="333"/>
      <c r="P869" s="42"/>
      <c r="U869" s="43"/>
      <c r="V869" s="43"/>
    </row>
    <row r="870" spans="1:22" ht="31.5" customHeight="1" x14ac:dyDescent="0.25">
      <c r="A870" s="1553"/>
      <c r="B870" s="2354"/>
      <c r="C870" s="2437"/>
      <c r="D870" s="2437"/>
      <c r="E870" s="2371"/>
      <c r="H870" s="334"/>
      <c r="I870" s="335"/>
      <c r="J870" s="336"/>
      <c r="K870" s="336"/>
      <c r="L870" s="335"/>
      <c r="M870" s="337"/>
      <c r="N870" s="429" t="s">
        <v>538</v>
      </c>
      <c r="O870" s="430" t="s">
        <v>19</v>
      </c>
      <c r="P870" s="42"/>
      <c r="U870" s="43"/>
      <c r="V870" s="43"/>
    </row>
    <row r="871" spans="1:22" ht="15" customHeight="1" x14ac:dyDescent="0.25">
      <c r="A871" s="1553"/>
      <c r="B871" s="2354"/>
      <c r="C871" s="2437"/>
      <c r="D871" s="2437"/>
      <c r="E871" s="2371"/>
      <c r="H871" s="339"/>
      <c r="I871" s="340"/>
      <c r="J871" s="341"/>
      <c r="K871" s="341"/>
      <c r="L871" s="42"/>
      <c r="M871" s="43"/>
      <c r="N871" s="342"/>
      <c r="O871" s="343"/>
      <c r="P871" s="42"/>
      <c r="U871" s="43"/>
      <c r="V871" s="43"/>
    </row>
    <row r="872" spans="1:22" ht="15" customHeight="1" x14ac:dyDescent="0.25">
      <c r="A872" s="1553"/>
      <c r="B872" s="2354"/>
      <c r="C872" s="2437"/>
      <c r="D872" s="2437"/>
      <c r="E872" s="2371"/>
      <c r="H872" s="344">
        <v>6061</v>
      </c>
      <c r="I872" s="345" t="s">
        <v>20</v>
      </c>
      <c r="J872" s="346"/>
      <c r="K872" s="346"/>
      <c r="L872" s="347"/>
      <c r="M872" s="431"/>
      <c r="N872" s="432">
        <f>SUM('SITE 1:SITE 15'!O872)</f>
        <v>0</v>
      </c>
      <c r="O872" s="1"/>
      <c r="P872" s="42"/>
      <c r="U872" s="43"/>
      <c r="V872" s="43"/>
    </row>
    <row r="873" spans="1:22" ht="15" customHeight="1" thickBot="1" x14ac:dyDescent="0.3">
      <c r="A873" s="1553"/>
      <c r="B873" s="433" t="s">
        <v>21</v>
      </c>
      <c r="C873" s="434"/>
      <c r="D873" s="435"/>
      <c r="E873" s="436"/>
      <c r="H873" s="348">
        <v>6063</v>
      </c>
      <c r="I873" s="349" t="s">
        <v>22</v>
      </c>
      <c r="J873" s="350"/>
      <c r="K873" s="350"/>
      <c r="L873" s="351"/>
      <c r="M873" s="437"/>
      <c r="N873" s="432">
        <f>SUM('SITE 1:SITE 15'!O873)</f>
        <v>0</v>
      </c>
      <c r="O873" s="2"/>
      <c r="P873" s="42"/>
      <c r="U873" s="43"/>
      <c r="V873" s="43"/>
    </row>
    <row r="874" spans="1:22" ht="15" customHeight="1" x14ac:dyDescent="0.25">
      <c r="A874" s="1553"/>
      <c r="B874" s="20" t="s">
        <v>23</v>
      </c>
      <c r="C874" s="21"/>
      <c r="D874" s="22"/>
      <c r="E874" s="438">
        <f>C874*D874</f>
        <v>0</v>
      </c>
      <c r="H874" s="348">
        <v>6064</v>
      </c>
      <c r="I874" s="349" t="s">
        <v>24</v>
      </c>
      <c r="J874" s="350"/>
      <c r="K874" s="350"/>
      <c r="L874" s="351"/>
      <c r="M874" s="437"/>
      <c r="N874" s="432">
        <f>SUM('SITE 1:SITE 15'!O874)</f>
        <v>0</v>
      </c>
      <c r="O874" s="2"/>
      <c r="P874" s="45"/>
      <c r="U874" s="43"/>
      <c r="V874" s="43"/>
    </row>
    <row r="875" spans="1:22" ht="15" customHeight="1" x14ac:dyDescent="0.25">
      <c r="A875" s="1553"/>
      <c r="B875" s="27" t="s">
        <v>25</v>
      </c>
      <c r="C875" s="23"/>
      <c r="D875" s="24"/>
      <c r="E875" s="438">
        <f>C875*D875</f>
        <v>0</v>
      </c>
      <c r="H875" s="348">
        <v>6066</v>
      </c>
      <c r="I875" s="349" t="s">
        <v>26</v>
      </c>
      <c r="J875" s="350"/>
      <c r="K875" s="350"/>
      <c r="L875" s="351"/>
      <c r="M875" s="437"/>
      <c r="N875" s="432">
        <f>SUM('SITE 1:SITE 15'!O875)</f>
        <v>0</v>
      </c>
      <c r="O875" s="2"/>
      <c r="P875" s="352"/>
      <c r="U875" s="352"/>
      <c r="V875" s="352"/>
    </row>
    <row r="876" spans="1:22" ht="15" customHeight="1" thickBot="1" x14ac:dyDescent="0.3">
      <c r="A876" s="1553"/>
      <c r="B876" s="27" t="s">
        <v>27</v>
      </c>
      <c r="C876" s="25"/>
      <c r="D876" s="26"/>
      <c r="E876" s="438">
        <f>C876*D876</f>
        <v>0</v>
      </c>
      <c r="H876" s="353" t="s">
        <v>28</v>
      </c>
      <c r="I876" s="349" t="s">
        <v>29</v>
      </c>
      <c r="J876" s="350"/>
      <c r="K876" s="350"/>
      <c r="L876" s="351"/>
      <c r="M876" s="437"/>
      <c r="N876" s="432">
        <f>SUM('SITE 1:SITE 15'!O876)</f>
        <v>0</v>
      </c>
      <c r="O876" s="2"/>
      <c r="P876" s="42"/>
      <c r="U876" s="43"/>
      <c r="V876" s="43"/>
    </row>
    <row r="877" spans="1:22" ht="15" customHeight="1" thickBot="1" x14ac:dyDescent="0.3">
      <c r="A877" s="1553"/>
      <c r="B877" s="439" t="s">
        <v>30</v>
      </c>
      <c r="C877" s="440">
        <f>SUM(C874:C876)</f>
        <v>0</v>
      </c>
      <c r="D877" s="441" t="e">
        <f>E877/C877</f>
        <v>#DIV/0!</v>
      </c>
      <c r="E877" s="442">
        <f>SUM(E874:E876)</f>
        <v>0</v>
      </c>
      <c r="H877" s="353" t="s">
        <v>31</v>
      </c>
      <c r="I877" s="349" t="s">
        <v>32</v>
      </c>
      <c r="J877" s="350"/>
      <c r="K877" s="350"/>
      <c r="L877" s="351"/>
      <c r="M877" s="437"/>
      <c r="N877" s="432">
        <f>SUM('SITE 1:SITE 15'!O877)</f>
        <v>0</v>
      </c>
      <c r="O877" s="2"/>
      <c r="P877" s="42"/>
      <c r="U877" s="43"/>
      <c r="V877" s="43"/>
    </row>
    <row r="878" spans="1:22" ht="15" customHeight="1" thickBot="1" x14ac:dyDescent="0.3">
      <c r="A878" s="1553"/>
      <c r="B878" s="603"/>
      <c r="C878" s="445"/>
      <c r="D878" s="446"/>
      <c r="E878" s="604"/>
      <c r="H878" s="353" t="s">
        <v>33</v>
      </c>
      <c r="I878" s="349" t="s">
        <v>34</v>
      </c>
      <c r="J878" s="350"/>
      <c r="K878" s="350"/>
      <c r="L878" s="351"/>
      <c r="M878" s="437"/>
      <c r="N878" s="432">
        <f>SUM('SITE 1:SITE 15'!O878)</f>
        <v>0</v>
      </c>
      <c r="O878" s="2"/>
      <c r="P878" s="42"/>
      <c r="U878" s="43"/>
      <c r="V878" s="43"/>
    </row>
    <row r="879" spans="1:22" ht="15" customHeight="1" thickBot="1" x14ac:dyDescent="0.3">
      <c r="A879" s="1553"/>
      <c r="B879" s="472" t="s">
        <v>35</v>
      </c>
      <c r="C879" s="473"/>
      <c r="D879" s="474"/>
      <c r="E879" s="475"/>
      <c r="H879" s="355" t="s">
        <v>36</v>
      </c>
      <c r="I879" s="356" t="s">
        <v>37</v>
      </c>
      <c r="J879" s="357"/>
      <c r="K879" s="357"/>
      <c r="L879" s="358"/>
      <c r="M879" s="450"/>
      <c r="N879" s="432">
        <f>SUM('SITE 1:SITE 15'!O879)</f>
        <v>0</v>
      </c>
      <c r="O879" s="3"/>
      <c r="P879" s="42"/>
      <c r="U879" s="43"/>
      <c r="V879" s="43"/>
    </row>
    <row r="880" spans="1:22" ht="15" customHeight="1" x14ac:dyDescent="0.25">
      <c r="A880" s="1553"/>
      <c r="B880" s="20" t="s">
        <v>38</v>
      </c>
      <c r="C880" s="21"/>
      <c r="D880" s="22"/>
      <c r="E880" s="438">
        <f>C880*D880</f>
        <v>0</v>
      </c>
      <c r="H880" s="359">
        <v>60</v>
      </c>
      <c r="I880" s="360" t="s">
        <v>39</v>
      </c>
      <c r="J880" s="361"/>
      <c r="K880" s="361"/>
      <c r="L880" s="362"/>
      <c r="M880" s="451"/>
      <c r="N880" s="452">
        <f>SUM('SITE 1:SITE 15'!O880)</f>
        <v>0</v>
      </c>
      <c r="O880" s="453">
        <f>SUM(O872:O879)</f>
        <v>0</v>
      </c>
      <c r="P880" s="45"/>
      <c r="U880" s="43"/>
      <c r="V880" s="43"/>
    </row>
    <row r="881" spans="1:22" ht="15" customHeight="1" x14ac:dyDescent="0.25">
      <c r="A881" s="1553"/>
      <c r="B881" s="27" t="s">
        <v>40</v>
      </c>
      <c r="C881" s="23"/>
      <c r="D881" s="24"/>
      <c r="E881" s="438">
        <f>C881*D881</f>
        <v>0</v>
      </c>
      <c r="H881" s="364"/>
      <c r="I881" s="365"/>
      <c r="J881" s="336"/>
      <c r="K881" s="336"/>
      <c r="L881" s="366"/>
      <c r="M881" s="367"/>
      <c r="N881" s="365"/>
      <c r="O881" s="454"/>
      <c r="P881" s="369"/>
      <c r="U881" s="369"/>
      <c r="V881" s="369"/>
    </row>
    <row r="882" spans="1:22" ht="15" customHeight="1" thickBot="1" x14ac:dyDescent="0.3">
      <c r="A882" s="1553"/>
      <c r="B882" s="27" t="s">
        <v>41</v>
      </c>
      <c r="C882" s="23"/>
      <c r="D882" s="24"/>
      <c r="E882" s="438">
        <f>C882*D882</f>
        <v>0</v>
      </c>
      <c r="H882" s="370">
        <v>613</v>
      </c>
      <c r="I882" s="371" t="s">
        <v>42</v>
      </c>
      <c r="J882" s="372"/>
      <c r="K882" s="372"/>
      <c r="L882" s="373"/>
      <c r="M882" s="373"/>
      <c r="N882" s="605">
        <f>SUM('SITE 1:SITE 15'!O882)</f>
        <v>0</v>
      </c>
      <c r="O882" s="4"/>
      <c r="P882" s="45"/>
      <c r="U882" s="43"/>
      <c r="V882" s="43"/>
    </row>
    <row r="883" spans="1:22" ht="15" customHeight="1" thickBot="1" x14ac:dyDescent="0.3">
      <c r="A883" s="1553"/>
      <c r="B883" s="538" t="s">
        <v>43</v>
      </c>
      <c r="C883" s="468">
        <f>SUM(C880:C882)</f>
        <v>0</v>
      </c>
      <c r="D883" s="469" t="e">
        <f>E883/C883</f>
        <v>#DIV/0!</v>
      </c>
      <c r="E883" s="470">
        <f>SUM(E880:E882)</f>
        <v>0</v>
      </c>
      <c r="H883" s="348">
        <v>614</v>
      </c>
      <c r="I883" s="349" t="s">
        <v>44</v>
      </c>
      <c r="J883" s="350"/>
      <c r="K883" s="350"/>
      <c r="L883" s="351"/>
      <c r="M883" s="351"/>
      <c r="N883" s="605">
        <f>SUM('SITE 1:SITE 15'!O883)</f>
        <v>0</v>
      </c>
      <c r="O883" s="5"/>
      <c r="P883" s="369"/>
      <c r="U883" s="369"/>
      <c r="V883" s="369"/>
    </row>
    <row r="884" spans="1:22" ht="15" customHeight="1" x14ac:dyDescent="0.25">
      <c r="A884" s="1553"/>
      <c r="B884" s="603"/>
      <c r="C884" s="74"/>
      <c r="D884" s="75"/>
      <c r="E884" s="73"/>
      <c r="H884" s="348">
        <v>615</v>
      </c>
      <c r="I884" s="349" t="s">
        <v>45</v>
      </c>
      <c r="J884" s="350"/>
      <c r="K884" s="350"/>
      <c r="L884" s="351"/>
      <c r="M884" s="351"/>
      <c r="N884" s="605">
        <f>SUM('SITE 1:SITE 15'!O884)</f>
        <v>0</v>
      </c>
      <c r="O884" s="5"/>
      <c r="P884" s="45"/>
      <c r="U884" s="43"/>
      <c r="V884" s="43"/>
    </row>
    <row r="885" spans="1:22" ht="15" customHeight="1" thickBot="1" x14ac:dyDescent="0.3">
      <c r="A885" s="1553"/>
      <c r="B885" s="433" t="s">
        <v>46</v>
      </c>
      <c r="C885" s="460"/>
      <c r="D885" s="461"/>
      <c r="E885" s="462"/>
      <c r="H885" s="348">
        <v>616</v>
      </c>
      <c r="I885" s="349" t="s">
        <v>47</v>
      </c>
      <c r="J885" s="350"/>
      <c r="K885" s="350"/>
      <c r="L885" s="351"/>
      <c r="M885" s="351"/>
      <c r="N885" s="605">
        <f>SUM('SITE 1:SITE 15'!O885)</f>
        <v>0</v>
      </c>
      <c r="O885" s="5"/>
      <c r="P885" s="369"/>
      <c r="U885" s="369"/>
      <c r="V885" s="369"/>
    </row>
    <row r="886" spans="1:22" ht="15" customHeight="1" x14ac:dyDescent="0.25">
      <c r="A886" s="1553"/>
      <c r="B886" s="20" t="s">
        <v>48</v>
      </c>
      <c r="C886" s="21"/>
      <c r="D886" s="22"/>
      <c r="E886" s="438">
        <f>C886*D886</f>
        <v>0</v>
      </c>
      <c r="H886" s="374">
        <v>618</v>
      </c>
      <c r="I886" s="375" t="s">
        <v>49</v>
      </c>
      <c r="J886" s="376"/>
      <c r="K886" s="376"/>
      <c r="L886" s="377"/>
      <c r="M886" s="377"/>
      <c r="N886" s="605">
        <f>SUM('SITE 1:SITE 15'!O886)</f>
        <v>0</v>
      </c>
      <c r="O886" s="6"/>
      <c r="P886" s="45"/>
      <c r="U886" s="43"/>
      <c r="V886" s="43"/>
    </row>
    <row r="887" spans="1:22" ht="15" customHeight="1" x14ac:dyDescent="0.25">
      <c r="A887" s="1553"/>
      <c r="B887" s="28" t="s">
        <v>50</v>
      </c>
      <c r="C887" s="21"/>
      <c r="D887" s="22"/>
      <c r="E887" s="438">
        <f t="shared" ref="E887:E900" si="12">C887*D887</f>
        <v>0</v>
      </c>
      <c r="H887" s="359">
        <v>61</v>
      </c>
      <c r="I887" s="378" t="s">
        <v>51</v>
      </c>
      <c r="J887" s="361"/>
      <c r="K887" s="361"/>
      <c r="L887" s="362"/>
      <c r="M887" s="362"/>
      <c r="N887" s="363">
        <f>SUM('SITE 1:SITE 15'!O887)</f>
        <v>0</v>
      </c>
      <c r="O887" s="453">
        <f>SUM(O882:O886)</f>
        <v>0</v>
      </c>
      <c r="P887" s="369"/>
      <c r="U887" s="369"/>
      <c r="V887" s="369"/>
    </row>
    <row r="888" spans="1:22" ht="15" customHeight="1" x14ac:dyDescent="0.25">
      <c r="A888" s="1553"/>
      <c r="B888" s="28" t="s">
        <v>52</v>
      </c>
      <c r="C888" s="21"/>
      <c r="D888" s="22"/>
      <c r="E888" s="438">
        <f t="shared" si="12"/>
        <v>0</v>
      </c>
      <c r="H888" s="379"/>
      <c r="I888" s="42"/>
      <c r="J888" s="341"/>
      <c r="K888" s="341"/>
      <c r="L888" s="45"/>
      <c r="M888" s="43"/>
      <c r="N888" s="367"/>
      <c r="O888" s="465"/>
      <c r="P888" s="45"/>
      <c r="U888" s="43"/>
      <c r="V888" s="43"/>
    </row>
    <row r="889" spans="1:22" ht="15" customHeight="1" x14ac:dyDescent="0.25">
      <c r="A889" s="1553"/>
      <c r="B889" s="28" t="s">
        <v>53</v>
      </c>
      <c r="C889" s="21"/>
      <c r="D889" s="22"/>
      <c r="E889" s="438">
        <f t="shared" si="12"/>
        <v>0</v>
      </c>
      <c r="H889" s="370">
        <v>621</v>
      </c>
      <c r="I889" s="381" t="s">
        <v>54</v>
      </c>
      <c r="J889" s="346"/>
      <c r="K889" s="346"/>
      <c r="L889" s="347"/>
      <c r="M889" s="431"/>
      <c r="N889" s="432">
        <f>SUM('SITE 1:SITE 15'!O889)</f>
        <v>0</v>
      </c>
      <c r="O889" s="7"/>
      <c r="P889" s="352"/>
      <c r="U889" s="352"/>
      <c r="V889" s="352"/>
    </row>
    <row r="890" spans="1:22" ht="15" customHeight="1" x14ac:dyDescent="0.25">
      <c r="A890" s="1553"/>
      <c r="B890" s="28" t="s">
        <v>55</v>
      </c>
      <c r="C890" s="21"/>
      <c r="D890" s="22"/>
      <c r="E890" s="438">
        <f t="shared" si="12"/>
        <v>0</v>
      </c>
      <c r="H890" s="348">
        <v>622</v>
      </c>
      <c r="I890" s="349" t="s">
        <v>56</v>
      </c>
      <c r="J890" s="350"/>
      <c r="K890" s="350"/>
      <c r="L890" s="351"/>
      <c r="M890" s="437"/>
      <c r="N890" s="432">
        <f>SUM('SITE 1:SITE 15'!O890)</f>
        <v>0</v>
      </c>
      <c r="O890" s="2"/>
      <c r="P890" s="352"/>
      <c r="U890" s="43"/>
      <c r="V890" s="43"/>
    </row>
    <row r="891" spans="1:22" ht="15" customHeight="1" x14ac:dyDescent="0.25">
      <c r="A891" s="1553"/>
      <c r="B891" s="28" t="s">
        <v>57</v>
      </c>
      <c r="C891" s="21"/>
      <c r="D891" s="22"/>
      <c r="E891" s="438">
        <f t="shared" si="12"/>
        <v>0</v>
      </c>
      <c r="H891" s="348" t="s">
        <v>58</v>
      </c>
      <c r="I891" s="349" t="s">
        <v>59</v>
      </c>
      <c r="J891" s="350"/>
      <c r="K891" s="350"/>
      <c r="L891" s="351"/>
      <c r="M891" s="437"/>
      <c r="N891" s="432">
        <f>SUM('SITE 1:SITE 15'!O891)</f>
        <v>0</v>
      </c>
      <c r="O891" s="2"/>
      <c r="P891" s="352"/>
      <c r="U891" s="43"/>
      <c r="V891" s="43"/>
    </row>
    <row r="892" spans="1:22" ht="15" customHeight="1" x14ac:dyDescent="0.25">
      <c r="A892" s="1553"/>
      <c r="B892" s="28" t="s">
        <v>60</v>
      </c>
      <c r="C892" s="21"/>
      <c r="D892" s="22"/>
      <c r="E892" s="438">
        <f t="shared" si="12"/>
        <v>0</v>
      </c>
      <c r="H892" s="348">
        <v>623</v>
      </c>
      <c r="I892" s="349" t="s">
        <v>61</v>
      </c>
      <c r="J892" s="350"/>
      <c r="K892" s="350"/>
      <c r="L892" s="351"/>
      <c r="M892" s="437"/>
      <c r="N892" s="432">
        <f>SUM('SITE 1:SITE 15'!O892)</f>
        <v>0</v>
      </c>
      <c r="O892" s="2"/>
      <c r="P892" s="325"/>
      <c r="U892" s="325"/>
      <c r="V892" s="325"/>
    </row>
    <row r="893" spans="1:22" ht="15" customHeight="1" x14ac:dyDescent="0.25">
      <c r="A893" s="1553"/>
      <c r="B893" s="28" t="s">
        <v>62</v>
      </c>
      <c r="C893" s="21"/>
      <c r="D893" s="22"/>
      <c r="E893" s="438">
        <f t="shared" si="12"/>
        <v>0</v>
      </c>
      <c r="H893" s="348">
        <v>624</v>
      </c>
      <c r="I893" s="349" t="s">
        <v>63</v>
      </c>
      <c r="J893" s="350"/>
      <c r="K893" s="350"/>
      <c r="L893" s="351"/>
      <c r="M893" s="437"/>
      <c r="N893" s="432">
        <f>SUM('SITE 1:SITE 15'!O893)</f>
        <v>0</v>
      </c>
      <c r="O893" s="2"/>
      <c r="P893" s="325"/>
      <c r="U893" s="325"/>
      <c r="V893" s="325"/>
    </row>
    <row r="894" spans="1:22" ht="15" customHeight="1" x14ac:dyDescent="0.25">
      <c r="A894" s="1553"/>
      <c r="B894" s="28" t="s">
        <v>64</v>
      </c>
      <c r="C894" s="21"/>
      <c r="D894" s="22"/>
      <c r="E894" s="438">
        <f t="shared" si="12"/>
        <v>0</v>
      </c>
      <c r="H894" s="348" t="s">
        <v>65</v>
      </c>
      <c r="I894" s="349" t="s">
        <v>66</v>
      </c>
      <c r="J894" s="350"/>
      <c r="K894" s="350"/>
      <c r="L894" s="351"/>
      <c r="M894" s="437"/>
      <c r="N894" s="432">
        <f>SUM('SITE 1:SITE 15'!O894)</f>
        <v>0</v>
      </c>
      <c r="O894" s="2"/>
      <c r="P894" s="325"/>
      <c r="U894" s="325"/>
      <c r="V894" s="325"/>
    </row>
    <row r="895" spans="1:22" ht="15" customHeight="1" x14ac:dyDescent="0.25">
      <c r="A895" s="1553"/>
      <c r="B895" s="28" t="s">
        <v>67</v>
      </c>
      <c r="C895" s="21"/>
      <c r="D895" s="22"/>
      <c r="E895" s="438">
        <f t="shared" si="12"/>
        <v>0</v>
      </c>
      <c r="H895" s="348" t="s">
        <v>68</v>
      </c>
      <c r="I895" s="349" t="s">
        <v>69</v>
      </c>
      <c r="J895" s="350"/>
      <c r="K895" s="350"/>
      <c r="L895" s="351"/>
      <c r="M895" s="437"/>
      <c r="N895" s="432">
        <f>SUM('SITE 1:SITE 15'!O895)</f>
        <v>0</v>
      </c>
      <c r="O895" s="2"/>
      <c r="P895" s="325"/>
      <c r="U895" s="325"/>
      <c r="V895" s="325"/>
    </row>
    <row r="896" spans="1:22" ht="15" customHeight="1" x14ac:dyDescent="0.25">
      <c r="A896" s="1553"/>
      <c r="B896" s="28" t="s">
        <v>70</v>
      </c>
      <c r="C896" s="21"/>
      <c r="D896" s="22"/>
      <c r="E896" s="438">
        <f t="shared" si="12"/>
        <v>0</v>
      </c>
      <c r="H896" s="348">
        <v>626</v>
      </c>
      <c r="I896" s="349" t="s">
        <v>71</v>
      </c>
      <c r="J896" s="350"/>
      <c r="K896" s="350"/>
      <c r="L896" s="351"/>
      <c r="M896" s="437"/>
      <c r="N896" s="432">
        <f>SUM('SITE 1:SITE 15'!O896)</f>
        <v>0</v>
      </c>
      <c r="O896" s="2"/>
      <c r="P896" s="325"/>
      <c r="U896" s="325"/>
      <c r="V896" s="325"/>
    </row>
    <row r="897" spans="1:22" ht="15" customHeight="1" x14ac:dyDescent="0.25">
      <c r="A897" s="1553"/>
      <c r="B897" s="28" t="s">
        <v>72</v>
      </c>
      <c r="C897" s="21"/>
      <c r="D897" s="22"/>
      <c r="E897" s="438">
        <f t="shared" si="12"/>
        <v>0</v>
      </c>
      <c r="H897" s="348" t="s">
        <v>73</v>
      </c>
      <c r="I897" s="349" t="s">
        <v>74</v>
      </c>
      <c r="J897" s="350"/>
      <c r="K897" s="350"/>
      <c r="L897" s="351"/>
      <c r="M897" s="437"/>
      <c r="N897" s="432">
        <f>SUM('SITE 1:SITE 15'!O897)</f>
        <v>0</v>
      </c>
      <c r="O897" s="2"/>
      <c r="P897" s="325"/>
      <c r="U897" s="325"/>
      <c r="V897" s="325"/>
    </row>
    <row r="898" spans="1:22" ht="15" customHeight="1" x14ac:dyDescent="0.25">
      <c r="A898" s="1553"/>
      <c r="B898" s="28" t="s">
        <v>75</v>
      </c>
      <c r="C898" s="21"/>
      <c r="D898" s="22"/>
      <c r="E898" s="438">
        <f t="shared" si="12"/>
        <v>0</v>
      </c>
      <c r="H898" s="348" t="s">
        <v>76</v>
      </c>
      <c r="I898" s="349" t="s">
        <v>77</v>
      </c>
      <c r="J898" s="350"/>
      <c r="K898" s="350"/>
      <c r="L898" s="351"/>
      <c r="M898" s="437"/>
      <c r="N898" s="432">
        <f>SUM('SITE 1:SITE 15'!O898)</f>
        <v>0</v>
      </c>
      <c r="O898" s="2"/>
      <c r="P898" s="325"/>
      <c r="U898" s="325"/>
      <c r="V898" s="325"/>
    </row>
    <row r="899" spans="1:22" ht="15" customHeight="1" x14ac:dyDescent="0.25">
      <c r="A899" s="1553"/>
      <c r="B899" s="28" t="s">
        <v>78</v>
      </c>
      <c r="C899" s="21"/>
      <c r="D899" s="22"/>
      <c r="E899" s="438">
        <f t="shared" si="12"/>
        <v>0</v>
      </c>
      <c r="H899" s="374" t="s">
        <v>79</v>
      </c>
      <c r="I899" s="356" t="s">
        <v>80</v>
      </c>
      <c r="J899" s="357"/>
      <c r="K899" s="357"/>
      <c r="L899" s="358"/>
      <c r="M899" s="450"/>
      <c r="N899" s="432">
        <f>SUM('SITE 1:SITE 15'!O899)</f>
        <v>0</v>
      </c>
      <c r="O899" s="3"/>
      <c r="P899" s="325"/>
      <c r="U899" s="325"/>
      <c r="V899" s="325"/>
    </row>
    <row r="900" spans="1:22" ht="14.4" thickBot="1" x14ac:dyDescent="0.3">
      <c r="A900" s="1553"/>
      <c r="B900" s="27" t="s">
        <v>81</v>
      </c>
      <c r="C900" s="21"/>
      <c r="D900" s="22"/>
      <c r="E900" s="438">
        <f t="shared" si="12"/>
        <v>0</v>
      </c>
      <c r="H900" s="359">
        <v>62</v>
      </c>
      <c r="I900" s="378" t="s">
        <v>82</v>
      </c>
      <c r="J900" s="361"/>
      <c r="K900" s="361"/>
      <c r="L900" s="362"/>
      <c r="M900" s="451"/>
      <c r="N900" s="452">
        <f>SUM('SITE 1:SITE 15'!O900)</f>
        <v>0</v>
      </c>
      <c r="O900" s="453">
        <f>SUM(O889:O899)</f>
        <v>0</v>
      </c>
      <c r="P900" s="325"/>
      <c r="U900" s="325"/>
      <c r="V900" s="325"/>
    </row>
    <row r="901" spans="1:22" ht="14.1" customHeight="1" thickBot="1" x14ac:dyDescent="0.3">
      <c r="A901" s="1553"/>
      <c r="B901" s="467" t="s">
        <v>83</v>
      </c>
      <c r="C901" s="468">
        <f>SUM(C886:C900)</f>
        <v>0</v>
      </c>
      <c r="D901" s="469" t="e">
        <f>E901/C901</f>
        <v>#DIV/0!</v>
      </c>
      <c r="E901" s="470">
        <f>SUM(E886:E900)</f>
        <v>0</v>
      </c>
      <c r="H901" s="334"/>
      <c r="I901" s="369"/>
      <c r="J901" s="341"/>
      <c r="K901" s="341"/>
      <c r="L901" s="325"/>
      <c r="M901" s="325"/>
      <c r="N901" s="335"/>
      <c r="O901" s="471"/>
    </row>
    <row r="902" spans="1:22" ht="14.1" customHeight="1" thickBot="1" x14ac:dyDescent="0.3">
      <c r="A902" s="1553"/>
      <c r="B902" s="70"/>
      <c r="C902" s="67"/>
      <c r="D902" s="68"/>
      <c r="E902" s="69"/>
      <c r="H902" s="383">
        <v>63</v>
      </c>
      <c r="I902" s="378" t="s">
        <v>84</v>
      </c>
      <c r="J902" s="361"/>
      <c r="K902" s="361"/>
      <c r="L902" s="362"/>
      <c r="M902" s="451"/>
      <c r="N902" s="452">
        <f>SUM('SITE 1:SITE 15'!O902)</f>
        <v>0</v>
      </c>
      <c r="O902" s="7"/>
    </row>
    <row r="903" spans="1:22" ht="14.1" customHeight="1" thickBot="1" x14ac:dyDescent="0.3">
      <c r="A903" s="1553"/>
      <c r="B903" s="472" t="s">
        <v>85</v>
      </c>
      <c r="C903" s="473"/>
      <c r="D903" s="474"/>
      <c r="E903" s="475"/>
      <c r="H903" s="364"/>
      <c r="I903" s="352"/>
      <c r="J903" s="341"/>
      <c r="K903" s="341"/>
      <c r="L903" s="325"/>
      <c r="M903" s="325"/>
      <c r="N903" s="365"/>
      <c r="O903" s="454"/>
    </row>
    <row r="904" spans="1:22" ht="14.1" customHeight="1" x14ac:dyDescent="0.25">
      <c r="A904" s="1553"/>
      <c r="B904" s="29" t="s">
        <v>86</v>
      </c>
      <c r="C904" s="21"/>
      <c r="D904" s="22"/>
      <c r="E904" s="438">
        <f>C904*D904</f>
        <v>0</v>
      </c>
      <c r="H904" s="370">
        <v>64111</v>
      </c>
      <c r="I904" s="381" t="s">
        <v>87</v>
      </c>
      <c r="J904" s="346"/>
      <c r="K904" s="346"/>
      <c r="L904" s="347"/>
      <c r="M904" s="431"/>
      <c r="N904" s="432">
        <f>SUM('SITE 1:SITE 15'!O904)</f>
        <v>0</v>
      </c>
      <c r="O904" s="7"/>
    </row>
    <row r="905" spans="1:22" ht="14.1" customHeight="1" x14ac:dyDescent="0.25">
      <c r="A905" s="1553"/>
      <c r="B905" s="27" t="s">
        <v>88</v>
      </c>
      <c r="C905" s="23"/>
      <c r="D905" s="24"/>
      <c r="E905" s="438">
        <f>C905*D905</f>
        <v>0</v>
      </c>
      <c r="H905" s="348">
        <v>64115</v>
      </c>
      <c r="I905" s="349" t="s">
        <v>89</v>
      </c>
      <c r="J905" s="350"/>
      <c r="K905" s="350"/>
      <c r="L905" s="351"/>
      <c r="M905" s="437"/>
      <c r="N905" s="432">
        <f>SUM('SITE 1:SITE 15'!O905)</f>
        <v>0</v>
      </c>
      <c r="O905" s="2"/>
    </row>
    <row r="906" spans="1:22" ht="14.1" customHeight="1" thickBot="1" x14ac:dyDescent="0.3">
      <c r="A906" s="1553"/>
      <c r="B906" s="27" t="s">
        <v>90</v>
      </c>
      <c r="C906" s="25"/>
      <c r="D906" s="26"/>
      <c r="E906" s="438">
        <f>C906*D906</f>
        <v>0</v>
      </c>
      <c r="H906" s="348">
        <v>645</v>
      </c>
      <c r="I906" s="349" t="s">
        <v>91</v>
      </c>
      <c r="J906" s="350"/>
      <c r="K906" s="350"/>
      <c r="L906" s="351"/>
      <c r="M906" s="437"/>
      <c r="N906" s="432">
        <f>SUM('SITE 1:SITE 15'!O906)</f>
        <v>0</v>
      </c>
      <c r="O906" s="2"/>
    </row>
    <row r="907" spans="1:22" ht="14.1" customHeight="1" thickBot="1" x14ac:dyDescent="0.3">
      <c r="A907" s="1553"/>
      <c r="B907" s="467" t="s">
        <v>92</v>
      </c>
      <c r="C907" s="468">
        <f>SUM(C904:C906)</f>
        <v>0</v>
      </c>
      <c r="D907" s="469" t="e">
        <f>E907/C907</f>
        <v>#DIV/0!</v>
      </c>
      <c r="E907" s="470">
        <f>SUM(E904:E906)</f>
        <v>0</v>
      </c>
      <c r="H907" s="374">
        <v>647</v>
      </c>
      <c r="I907" s="356" t="s">
        <v>93</v>
      </c>
      <c r="J907" s="357"/>
      <c r="K907" s="357"/>
      <c r="L907" s="358"/>
      <c r="M907" s="450"/>
      <c r="N907" s="432">
        <f>SUM('SITE 1:SITE 15'!O907)</f>
        <v>0</v>
      </c>
      <c r="O907" s="3"/>
    </row>
    <row r="908" spans="1:22" ht="14.1" customHeight="1" thickBot="1" x14ac:dyDescent="0.3">
      <c r="A908" s="1553"/>
      <c r="B908" s="70"/>
      <c r="C908" s="67"/>
      <c r="D908" s="68"/>
      <c r="E908" s="69"/>
      <c r="H908" s="359">
        <v>64</v>
      </c>
      <c r="I908" s="378" t="s">
        <v>94</v>
      </c>
      <c r="J908" s="361"/>
      <c r="K908" s="361"/>
      <c r="L908" s="362"/>
      <c r="M908" s="451"/>
      <c r="N908" s="452">
        <f>SUM('SITE 1:SITE 15'!O908)</f>
        <v>0</v>
      </c>
      <c r="O908" s="476">
        <f>E918+O907</f>
        <v>0</v>
      </c>
    </row>
    <row r="909" spans="1:22" ht="14.1" customHeight="1" thickBot="1" x14ac:dyDescent="0.3">
      <c r="A909" s="1553"/>
      <c r="B909" s="472" t="s">
        <v>95</v>
      </c>
      <c r="C909" s="473"/>
      <c r="D909" s="474"/>
      <c r="E909" s="475"/>
      <c r="H909" s="364"/>
      <c r="I909" s="352"/>
      <c r="J909" s="341"/>
      <c r="K909" s="341"/>
      <c r="L909" s="325"/>
      <c r="M909" s="325"/>
      <c r="N909" s="365"/>
      <c r="O909" s="454"/>
    </row>
    <row r="910" spans="1:22" ht="14.1" customHeight="1" x14ac:dyDescent="0.25">
      <c r="A910" s="1553"/>
      <c r="B910" s="29" t="s">
        <v>96</v>
      </c>
      <c r="C910" s="21"/>
      <c r="D910" s="22"/>
      <c r="E910" s="438">
        <f>C910*D910</f>
        <v>0</v>
      </c>
      <c r="H910" s="348">
        <v>654</v>
      </c>
      <c r="I910" s="381" t="s">
        <v>97</v>
      </c>
      <c r="J910" s="346"/>
      <c r="K910" s="346"/>
      <c r="L910" s="347"/>
      <c r="M910" s="431"/>
      <c r="N910" s="432">
        <f>SUM('SITE 1:SITE 15'!O910)</f>
        <v>0</v>
      </c>
      <c r="O910" s="2"/>
    </row>
    <row r="911" spans="1:22" ht="14.1" customHeight="1" x14ac:dyDescent="0.25">
      <c r="A911" s="1553"/>
      <c r="B911" s="27" t="s">
        <v>98</v>
      </c>
      <c r="C911" s="23"/>
      <c r="D911" s="24"/>
      <c r="E911" s="438">
        <f>C911*D911</f>
        <v>0</v>
      </c>
      <c r="H911" s="348">
        <v>655</v>
      </c>
      <c r="I911" s="384" t="s">
        <v>99</v>
      </c>
      <c r="J911" s="350"/>
      <c r="K911" s="350"/>
      <c r="L911" s="351"/>
      <c r="M911" s="437"/>
      <c r="N911" s="432">
        <f>SUM('SITE 1:SITE 15'!O911)</f>
        <v>0</v>
      </c>
      <c r="O911" s="2"/>
    </row>
    <row r="912" spans="1:22" ht="14.1" customHeight="1" x14ac:dyDescent="0.25">
      <c r="A912" s="1553"/>
      <c r="B912" s="27" t="s">
        <v>100</v>
      </c>
      <c r="C912" s="23"/>
      <c r="D912" s="24"/>
      <c r="E912" s="438">
        <f>C912*D912</f>
        <v>0</v>
      </c>
      <c r="H912" s="370">
        <v>658</v>
      </c>
      <c r="I912" s="385" t="s">
        <v>101</v>
      </c>
      <c r="J912" s="357"/>
      <c r="K912" s="357"/>
      <c r="L912" s="386"/>
      <c r="M912" s="477"/>
      <c r="N912" s="432">
        <f>SUM('SITE 1:SITE 15'!O912)</f>
        <v>0</v>
      </c>
      <c r="O912" s="3"/>
    </row>
    <row r="913" spans="1:15" ht="14.1" customHeight="1" x14ac:dyDescent="0.25">
      <c r="A913" s="1553"/>
      <c r="B913" s="27" t="s">
        <v>102</v>
      </c>
      <c r="C913" s="23"/>
      <c r="D913" s="24"/>
      <c r="E913" s="438">
        <f>C913*D913</f>
        <v>0</v>
      </c>
      <c r="H913" s="359">
        <v>65</v>
      </c>
      <c r="I913" s="378" t="s">
        <v>103</v>
      </c>
      <c r="J913" s="361"/>
      <c r="K913" s="361"/>
      <c r="L913" s="387"/>
      <c r="M913" s="478"/>
      <c r="N913" s="452">
        <f>SUM('SITE 1:SITE 15'!O913)</f>
        <v>0</v>
      </c>
      <c r="O913" s="453">
        <f>SUM(O910:O912)</f>
        <v>0</v>
      </c>
    </row>
    <row r="914" spans="1:15" ht="14.1" customHeight="1" thickBot="1" x14ac:dyDescent="0.3">
      <c r="A914" s="1553"/>
      <c r="B914" s="27" t="s">
        <v>104</v>
      </c>
      <c r="C914" s="25"/>
      <c r="D914" s="26"/>
      <c r="E914" s="438">
        <f>C914*D914</f>
        <v>0</v>
      </c>
      <c r="H914" s="334"/>
      <c r="I914" s="369"/>
      <c r="J914" s="341"/>
      <c r="K914" s="341"/>
      <c r="L914" s="352"/>
      <c r="M914" s="352"/>
      <c r="N914" s="335"/>
      <c r="O914" s="471"/>
    </row>
    <row r="915" spans="1:15" ht="14.1" customHeight="1" thickBot="1" x14ac:dyDescent="0.3">
      <c r="A915" s="1553"/>
      <c r="B915" s="467" t="s">
        <v>105</v>
      </c>
      <c r="C915" s="468">
        <f>SUM(C910:C914)</f>
        <v>0</v>
      </c>
      <c r="D915" s="469" t="e">
        <f>E915/C915</f>
        <v>#DIV/0!</v>
      </c>
      <c r="E915" s="470">
        <f>SUM(E910:E914)</f>
        <v>0</v>
      </c>
      <c r="H915" s="383">
        <v>66</v>
      </c>
      <c r="I915" s="378" t="s">
        <v>106</v>
      </c>
      <c r="J915" s="361"/>
      <c r="K915" s="361"/>
      <c r="L915" s="361"/>
      <c r="M915" s="479"/>
      <c r="N915" s="452">
        <f>SUM('SITE 1:SITE 15'!O915)</f>
        <v>0</v>
      </c>
      <c r="O915" s="7"/>
    </row>
    <row r="916" spans="1:15" ht="14.1" customHeight="1" x14ac:dyDescent="0.25">
      <c r="A916" s="1553"/>
      <c r="B916" s="70"/>
      <c r="C916" s="480"/>
      <c r="D916" s="68"/>
      <c r="E916" s="69"/>
      <c r="H916" s="334"/>
      <c r="I916" s="369"/>
      <c r="J916" s="325"/>
      <c r="K916" s="325"/>
      <c r="L916" s="352"/>
      <c r="M916" s="352"/>
      <c r="N916" s="335"/>
      <c r="O916" s="471"/>
    </row>
    <row r="917" spans="1:15" ht="14.1" customHeight="1" thickBot="1" x14ac:dyDescent="0.3">
      <c r="A917" s="1553"/>
      <c r="B917" s="70"/>
      <c r="C917" s="480"/>
      <c r="D917" s="68"/>
      <c r="E917" s="69"/>
      <c r="H917" s="383">
        <v>67</v>
      </c>
      <c r="I917" s="378" t="s">
        <v>107</v>
      </c>
      <c r="J917" s="361"/>
      <c r="K917" s="361"/>
      <c r="L917" s="361"/>
      <c r="M917" s="479"/>
      <c r="N917" s="452">
        <f>SUM('SITE 1:SITE 15'!O917)</f>
        <v>0</v>
      </c>
      <c r="O917" s="7"/>
    </row>
    <row r="918" spans="1:15" ht="14.1" customHeight="1" x14ac:dyDescent="0.25">
      <c r="A918" s="1553"/>
      <c r="B918" s="2395" t="s">
        <v>108</v>
      </c>
      <c r="C918" s="2408"/>
      <c r="D918" s="2409"/>
      <c r="E918" s="2416">
        <f>E915+E907+E901+E877+E883</f>
        <v>0</v>
      </c>
      <c r="H918" s="364"/>
      <c r="I918" s="352"/>
      <c r="J918" s="341"/>
      <c r="K918" s="341"/>
      <c r="L918" s="352"/>
      <c r="M918" s="352"/>
      <c r="N918" s="365"/>
      <c r="O918" s="454"/>
    </row>
    <row r="919" spans="1:15" ht="14.1" customHeight="1" x14ac:dyDescent="0.25">
      <c r="A919" s="1553"/>
      <c r="B919" s="2410"/>
      <c r="C919" s="2411"/>
      <c r="D919" s="2412"/>
      <c r="E919" s="2417"/>
      <c r="H919" s="370" t="s">
        <v>109</v>
      </c>
      <c r="I919" s="381" t="s">
        <v>110</v>
      </c>
      <c r="J919" s="346"/>
      <c r="K919" s="346"/>
      <c r="L919" s="388"/>
      <c r="M919" s="481"/>
      <c r="N919" s="432">
        <f>SUM('SITE 1:SITE 15'!O919)</f>
        <v>0</v>
      </c>
      <c r="O919" s="7"/>
    </row>
    <row r="920" spans="1:15" ht="14.1" customHeight="1" x14ac:dyDescent="0.25">
      <c r="A920" s="1553"/>
      <c r="B920" s="2410"/>
      <c r="C920" s="2411"/>
      <c r="D920" s="2412"/>
      <c r="E920" s="2417"/>
      <c r="H920" s="348" t="s">
        <v>111</v>
      </c>
      <c r="I920" s="349" t="s">
        <v>112</v>
      </c>
      <c r="J920" s="350"/>
      <c r="K920" s="350"/>
      <c r="L920" s="351"/>
      <c r="M920" s="437"/>
      <c r="N920" s="432">
        <f>SUM('SITE 1:SITE 15'!O920)</f>
        <v>0</v>
      </c>
      <c r="O920" s="2"/>
    </row>
    <row r="921" spans="1:15" ht="14.1" customHeight="1" thickBot="1" x14ac:dyDescent="0.3">
      <c r="A921" s="1553"/>
      <c r="B921" s="2413"/>
      <c r="C921" s="2414"/>
      <c r="D921" s="2415"/>
      <c r="E921" s="2418"/>
      <c r="H921" s="374">
        <v>6815</v>
      </c>
      <c r="I921" s="356" t="s">
        <v>113</v>
      </c>
      <c r="J921" s="357"/>
      <c r="K921" s="357"/>
      <c r="L921" s="358"/>
      <c r="M921" s="450"/>
      <c r="N921" s="432">
        <f>SUM('SITE 1:SITE 15'!O921)</f>
        <v>0</v>
      </c>
      <c r="O921" s="3"/>
    </row>
    <row r="922" spans="1:15" ht="14.1" customHeight="1" thickBot="1" x14ac:dyDescent="0.3">
      <c r="A922" s="1553"/>
      <c r="B922" s="482"/>
      <c r="C922" s="483"/>
      <c r="D922" s="483"/>
      <c r="E922" s="484"/>
      <c r="H922" s="359">
        <v>68</v>
      </c>
      <c r="I922" s="378" t="s">
        <v>114</v>
      </c>
      <c r="J922" s="361"/>
      <c r="K922" s="361"/>
      <c r="L922" s="389"/>
      <c r="M922" s="485"/>
      <c r="N922" s="452">
        <f>SUM('SITE 1:SITE 15'!O922)</f>
        <v>0</v>
      </c>
      <c r="O922" s="453">
        <f>SUM(O919:O921)</f>
        <v>0</v>
      </c>
    </row>
    <row r="923" spans="1:15" ht="14.1" customHeight="1" thickTop="1" x14ac:dyDescent="0.25">
      <c r="A923" s="1553"/>
      <c r="H923" s="364"/>
      <c r="I923" s="352"/>
      <c r="J923" s="341"/>
      <c r="K923" s="341"/>
      <c r="L923" s="352"/>
      <c r="M923" s="352"/>
      <c r="N923" s="365"/>
      <c r="O923" s="454"/>
    </row>
    <row r="924" spans="1:15" ht="14.1" customHeight="1" x14ac:dyDescent="0.25">
      <c r="A924" s="1553"/>
      <c r="H924" s="390">
        <v>86</v>
      </c>
      <c r="I924" s="378" t="s">
        <v>115</v>
      </c>
      <c r="J924" s="361"/>
      <c r="K924" s="361"/>
      <c r="L924" s="361"/>
      <c r="M924" s="479"/>
      <c r="N924" s="363">
        <f>SUM('SITE 1:SITE 15'!O924)</f>
        <v>0</v>
      </c>
      <c r="O924" s="11"/>
    </row>
    <row r="925" spans="1:15" ht="14.4" thickBot="1" x14ac:dyDescent="0.3">
      <c r="A925" s="1553"/>
      <c r="H925" s="391"/>
      <c r="I925" s="45"/>
      <c r="J925" s="45"/>
      <c r="K925" s="45"/>
      <c r="L925" s="352"/>
      <c r="M925" s="352"/>
      <c r="N925" s="43"/>
      <c r="O925" s="380"/>
    </row>
    <row r="926" spans="1:15" ht="13.8" x14ac:dyDescent="0.25">
      <c r="A926" s="1553"/>
      <c r="H926" s="392" t="s">
        <v>116</v>
      </c>
      <c r="I926" s="393"/>
      <c r="J926" s="394"/>
      <c r="K926" s="394"/>
      <c r="L926" s="393"/>
      <c r="M926" s="530"/>
      <c r="N926" s="492">
        <f>SUM('SITE 1:SITE 15'!O926)</f>
        <v>0</v>
      </c>
      <c r="O926" s="396">
        <f>SUM(O924+O922+O917+O915+O913+O908+O902+O900+O887+O880)</f>
        <v>0</v>
      </c>
    </row>
    <row r="927" spans="1:15" ht="13.8" x14ac:dyDescent="0.25">
      <c r="A927" s="1553"/>
      <c r="H927" s="364" t="s">
        <v>117</v>
      </c>
      <c r="I927" s="365"/>
      <c r="J927" s="367"/>
      <c r="K927" s="367"/>
      <c r="L927" s="365"/>
      <c r="M927" s="656"/>
      <c r="N927" s="496">
        <f>SUM('SITE 1:SITE 15'!O927)</f>
        <v>0</v>
      </c>
      <c r="O927" s="397">
        <f>IF(O926&lt;O969,O969-O926,0)</f>
        <v>0</v>
      </c>
    </row>
    <row r="928" spans="1:15" ht="14.4" thickBot="1" x14ac:dyDescent="0.3">
      <c r="A928" s="1553"/>
      <c r="H928" s="398" t="s">
        <v>118</v>
      </c>
      <c r="I928" s="399"/>
      <c r="J928" s="400"/>
      <c r="K928" s="400"/>
      <c r="L928" s="401"/>
      <c r="M928" s="533"/>
      <c r="N928" s="499">
        <f>SUM('SITE 1:SITE 15'!O928)</f>
        <v>0</v>
      </c>
      <c r="O928" s="403">
        <f>SUM(O926+O927)</f>
        <v>0</v>
      </c>
    </row>
    <row r="929" spans="1:15" ht="13.8" thickBot="1" x14ac:dyDescent="0.3">
      <c r="A929" s="1553"/>
    </row>
    <row r="930" spans="1:15" ht="15" customHeight="1" x14ac:dyDescent="0.25">
      <c r="A930" s="1553"/>
      <c r="B930" s="2342" t="s">
        <v>170</v>
      </c>
      <c r="C930" s="2343"/>
      <c r="D930" s="2343"/>
      <c r="E930" s="2343"/>
      <c r="F930" s="2344"/>
      <c r="H930" s="404" t="s">
        <v>119</v>
      </c>
      <c r="I930" s="405"/>
      <c r="J930" s="406"/>
      <c r="K930" s="406"/>
      <c r="L930" s="405"/>
      <c r="M930" s="405"/>
      <c r="N930" s="331"/>
      <c r="O930" s="333"/>
    </row>
    <row r="931" spans="1:15" ht="28.2" thickBot="1" x14ac:dyDescent="0.3">
      <c r="A931" s="1553"/>
      <c r="B931" s="2363"/>
      <c r="C931" s="2364"/>
      <c r="D931" s="2364"/>
      <c r="E931" s="2364"/>
      <c r="F931" s="2365"/>
      <c r="H931" s="334"/>
      <c r="I931" s="335"/>
      <c r="J931" s="336"/>
      <c r="K931" s="336"/>
      <c r="L931" s="335"/>
      <c r="M931" s="337"/>
      <c r="N931" s="429" t="str">
        <f>N870</f>
        <v>Global PAM 6-11 ANS</v>
      </c>
      <c r="O931" s="501" t="s">
        <v>19</v>
      </c>
    </row>
    <row r="932" spans="1:15" ht="15" customHeight="1" x14ac:dyDescent="0.25">
      <c r="A932" s="1553"/>
      <c r="B932" s="2366" t="s">
        <v>179</v>
      </c>
      <c r="C932" s="503"/>
      <c r="D932" s="503"/>
      <c r="E932" s="503"/>
      <c r="F932" s="504"/>
      <c r="H932" s="409"/>
      <c r="I932" s="410"/>
      <c r="J932" s="336"/>
      <c r="K932" s="336"/>
      <c r="L932" s="411"/>
      <c r="M932" s="505"/>
      <c r="N932" s="45"/>
      <c r="O932" s="412"/>
    </row>
    <row r="933" spans="1:15" ht="14.25" customHeight="1" x14ac:dyDescent="0.25">
      <c r="A933" s="1553"/>
      <c r="B933" s="2367"/>
      <c r="C933" s="507"/>
      <c r="D933" s="507"/>
      <c r="E933" s="507"/>
      <c r="F933" s="508"/>
      <c r="H933" s="413">
        <v>70623</v>
      </c>
      <c r="I933" s="381" t="s">
        <v>1022</v>
      </c>
      <c r="J933" s="346"/>
      <c r="K933" s="346"/>
      <c r="L933" s="347"/>
      <c r="M933" s="431"/>
      <c r="N933" s="432">
        <f>SUM('SITE 1:SITE 15'!O933)</f>
        <v>0</v>
      </c>
      <c r="O933" s="509">
        <f>J862</f>
        <v>0</v>
      </c>
    </row>
    <row r="934" spans="1:15" ht="14.25" customHeight="1" x14ac:dyDescent="0.25">
      <c r="A934" s="1553"/>
      <c r="B934" s="2336" t="s">
        <v>381</v>
      </c>
      <c r="C934" s="2337"/>
      <c r="D934" s="2337"/>
      <c r="E934" s="2337"/>
      <c r="F934" s="2338"/>
      <c r="H934" s="413">
        <v>70624</v>
      </c>
      <c r="I934" s="349" t="s">
        <v>1019</v>
      </c>
      <c r="J934" s="350"/>
      <c r="K934" s="350"/>
      <c r="L934" s="351"/>
      <c r="M934" s="437"/>
      <c r="N934" s="432">
        <f>SUM('SITE 1:SITE 15'!O934)</f>
        <v>0</v>
      </c>
      <c r="O934" s="9"/>
    </row>
    <row r="935" spans="1:15" ht="14.25" customHeight="1" x14ac:dyDescent="0.25">
      <c r="A935" s="1553"/>
      <c r="B935" s="2336"/>
      <c r="C935" s="2337"/>
      <c r="D935" s="2337"/>
      <c r="E935" s="2337"/>
      <c r="F935" s="2338"/>
      <c r="H935" s="413">
        <v>70625</v>
      </c>
      <c r="I935" s="349" t="s">
        <v>1020</v>
      </c>
      <c r="J935" s="350"/>
      <c r="K935" s="350"/>
      <c r="L935" s="351"/>
      <c r="M935" s="437"/>
      <c r="N935" s="432">
        <f>SUM('SITE 1:SITE 15'!O935)</f>
        <v>0</v>
      </c>
      <c r="O935" s="9"/>
    </row>
    <row r="936" spans="1:15" s="1940" customFormat="1" ht="14.25" customHeight="1" x14ac:dyDescent="0.25">
      <c r="A936" s="1553"/>
      <c r="B936" s="1937"/>
      <c r="C936" s="1938"/>
      <c r="D936" s="1938"/>
      <c r="E936" s="1938"/>
      <c r="F936" s="1939"/>
      <c r="H936" s="413">
        <v>70626</v>
      </c>
      <c r="I936" s="349" t="s">
        <v>1021</v>
      </c>
      <c r="J936" s="350"/>
      <c r="K936" s="350"/>
      <c r="L936" s="351"/>
      <c r="M936" s="437"/>
      <c r="N936" s="432">
        <f>SUM('SITE 1:SITE 15'!O936)</f>
        <v>0</v>
      </c>
      <c r="O936" s="2"/>
    </row>
    <row r="937" spans="1:15" ht="14.25" customHeight="1" x14ac:dyDescent="0.25">
      <c r="A937" s="1553"/>
      <c r="B937" s="2336" t="s">
        <v>207</v>
      </c>
      <c r="C937" s="2337"/>
      <c r="D937" s="2337"/>
      <c r="E937" s="2337"/>
      <c r="F937" s="2338"/>
      <c r="H937" s="348">
        <v>70641</v>
      </c>
      <c r="I937" s="349" t="s">
        <v>123</v>
      </c>
      <c r="J937" s="350"/>
      <c r="K937" s="350"/>
      <c r="L937" s="351"/>
      <c r="M937" s="437"/>
      <c r="N937" s="432">
        <f>SUM('SITE 1:SITE 15'!O937)</f>
        <v>0</v>
      </c>
      <c r="O937" s="2"/>
    </row>
    <row r="938" spans="1:15" ht="15" customHeight="1" x14ac:dyDescent="0.25">
      <c r="A938" s="1553"/>
      <c r="B938" s="2336"/>
      <c r="C938" s="2337"/>
      <c r="D938" s="2337"/>
      <c r="E938" s="2337"/>
      <c r="F938" s="2338"/>
      <c r="H938" s="370">
        <v>706421</v>
      </c>
      <c r="I938" s="349" t="s">
        <v>124</v>
      </c>
      <c r="J938" s="350"/>
      <c r="K938" s="350"/>
      <c r="L938" s="351"/>
      <c r="M938" s="437"/>
      <c r="N938" s="432">
        <f>SUM('SITE 1:SITE 15'!O938)</f>
        <v>0</v>
      </c>
      <c r="O938" s="9"/>
    </row>
    <row r="939" spans="1:15" ht="16.5" customHeight="1" x14ac:dyDescent="0.25">
      <c r="A939" s="1553"/>
      <c r="B939" s="2336"/>
      <c r="C939" s="2337"/>
      <c r="D939" s="2337"/>
      <c r="E939" s="2337"/>
      <c r="F939" s="2338"/>
      <c r="H939" s="370">
        <v>708</v>
      </c>
      <c r="I939" s="356" t="s">
        <v>125</v>
      </c>
      <c r="J939" s="357"/>
      <c r="K939" s="357"/>
      <c r="L939" s="358"/>
      <c r="M939" s="450"/>
      <c r="N939" s="432">
        <f>SUM('SITE 1:SITE 15'!O939)</f>
        <v>0</v>
      </c>
      <c r="O939" s="7"/>
    </row>
    <row r="940" spans="1:15" ht="15" customHeight="1" x14ac:dyDescent="0.25">
      <c r="A940" s="1553"/>
      <c r="B940" s="2336"/>
      <c r="C940" s="2337"/>
      <c r="D940" s="2337"/>
      <c r="E940" s="2337"/>
      <c r="F940" s="2338"/>
      <c r="H940" s="359">
        <v>70</v>
      </c>
      <c r="I940" s="378" t="s">
        <v>126</v>
      </c>
      <c r="J940" s="361"/>
      <c r="K940" s="361"/>
      <c r="L940" s="389"/>
      <c r="M940" s="485"/>
      <c r="N940" s="452">
        <f>SUM('SITE 1:SITE 15'!O940)</f>
        <v>0</v>
      </c>
      <c r="O940" s="453">
        <f>SUM(O933:O939)</f>
        <v>0</v>
      </c>
    </row>
    <row r="941" spans="1:15" ht="15" customHeight="1" x14ac:dyDescent="0.25">
      <c r="A941" s="1553"/>
      <c r="B941" s="2336"/>
      <c r="C941" s="2337"/>
      <c r="D941" s="2337"/>
      <c r="E941" s="2337"/>
      <c r="F941" s="2338"/>
      <c r="H941" s="364"/>
      <c r="I941" s="352"/>
      <c r="J941" s="341"/>
      <c r="K941" s="341"/>
      <c r="L941" s="369"/>
      <c r="M941" s="369"/>
      <c r="N941" s="365"/>
      <c r="O941" s="454"/>
    </row>
    <row r="942" spans="1:15" ht="15" customHeight="1" x14ac:dyDescent="0.25">
      <c r="A942" s="1553"/>
      <c r="B942" s="2428" t="s">
        <v>382</v>
      </c>
      <c r="C942" s="2429"/>
      <c r="D942" s="2429"/>
      <c r="E942" s="2429"/>
      <c r="F942" s="2430"/>
      <c r="H942" s="370">
        <v>741</v>
      </c>
      <c r="I942" s="381" t="s">
        <v>127</v>
      </c>
      <c r="J942" s="346"/>
      <c r="K942" s="346"/>
      <c r="L942" s="414"/>
      <c r="M942" s="513"/>
      <c r="N942" s="432">
        <f>SUM('SITE 1:SITE 15'!O942)</f>
        <v>0</v>
      </c>
      <c r="O942" s="7"/>
    </row>
    <row r="943" spans="1:15" ht="14.25" customHeight="1" x14ac:dyDescent="0.25">
      <c r="A943" s="1553"/>
      <c r="B943" s="2428"/>
      <c r="C943" s="2429"/>
      <c r="D943" s="2429"/>
      <c r="E943" s="2429"/>
      <c r="F943" s="2430"/>
      <c r="H943" s="348">
        <v>742</v>
      </c>
      <c r="I943" s="349" t="s">
        <v>128</v>
      </c>
      <c r="J943" s="350"/>
      <c r="K943" s="350"/>
      <c r="L943" s="415"/>
      <c r="M943" s="514"/>
      <c r="N943" s="432">
        <f>SUM('SITE 1:SITE 15'!O943)</f>
        <v>0</v>
      </c>
      <c r="O943" s="2"/>
    </row>
    <row r="944" spans="1:15" ht="16.05" customHeight="1" x14ac:dyDescent="0.25">
      <c r="A944" s="1553"/>
      <c r="B944" s="2428"/>
      <c r="C944" s="2429"/>
      <c r="D944" s="2429"/>
      <c r="E944" s="2429"/>
      <c r="F944" s="2430"/>
      <c r="H944" s="370">
        <v>743</v>
      </c>
      <c r="I944" s="349" t="s">
        <v>129</v>
      </c>
      <c r="J944" s="350"/>
      <c r="K944" s="350"/>
      <c r="L944" s="351"/>
      <c r="M944" s="437"/>
      <c r="N944" s="432">
        <f>SUM('SITE 1:SITE 15'!O944)</f>
        <v>0</v>
      </c>
      <c r="O944" s="7"/>
    </row>
    <row r="945" spans="1:15" ht="16.05" customHeight="1" x14ac:dyDescent="0.25">
      <c r="A945" s="1553"/>
      <c r="B945" s="2428"/>
      <c r="C945" s="2429"/>
      <c r="D945" s="2429"/>
      <c r="E945" s="2429"/>
      <c r="F945" s="2430"/>
      <c r="H945" s="416">
        <v>7441</v>
      </c>
      <c r="I945" s="349" t="s">
        <v>130</v>
      </c>
      <c r="J945" s="350"/>
      <c r="K945" s="350"/>
      <c r="L945" s="351"/>
      <c r="M945" s="437"/>
      <c r="N945" s="2368">
        <f>SUM('SITE 1:SITE 15'!O945)</f>
        <v>0</v>
      </c>
      <c r="O945" s="2426">
        <f>O926-(O940+O942+O943+O944+O947+O948+O949+O950+O951+O957+O959+O961+O963+O965+O967)</f>
        <v>0</v>
      </c>
    </row>
    <row r="946" spans="1:15" ht="16.05" customHeight="1" x14ac:dyDescent="0.3">
      <c r="A946" s="1553"/>
      <c r="B946" s="515"/>
      <c r="C946" s="516"/>
      <c r="D946" s="516"/>
      <c r="E946" s="516"/>
      <c r="F946" s="517"/>
      <c r="H946" s="416">
        <v>7442</v>
      </c>
      <c r="I946" s="349" t="s">
        <v>131</v>
      </c>
      <c r="J946" s="350"/>
      <c r="K946" s="350"/>
      <c r="L946" s="351"/>
      <c r="M946" s="437"/>
      <c r="N946" s="2369">
        <f>SUM('SITE 1:SITE 15'!O946)</f>
        <v>0</v>
      </c>
      <c r="O946" s="2427"/>
    </row>
    <row r="947" spans="1:15" ht="16.05" customHeight="1" x14ac:dyDescent="0.25">
      <c r="A947" s="1553"/>
      <c r="B947" s="2336" t="s">
        <v>208</v>
      </c>
      <c r="C947" s="2337"/>
      <c r="D947" s="2337"/>
      <c r="E947" s="2337"/>
      <c r="F947" s="2338"/>
      <c r="H947" s="416">
        <v>7443</v>
      </c>
      <c r="I947" s="349" t="s">
        <v>132</v>
      </c>
      <c r="J947" s="350"/>
      <c r="K947" s="350"/>
      <c r="L947" s="351"/>
      <c r="M947" s="437"/>
      <c r="N947" s="432">
        <f>SUM('SITE 1:SITE 15'!O947)</f>
        <v>0</v>
      </c>
      <c r="O947" s="10"/>
    </row>
    <row r="948" spans="1:15" ht="14.25" customHeight="1" x14ac:dyDescent="0.25">
      <c r="A948" s="1553"/>
      <c r="B948" s="2336"/>
      <c r="C948" s="2337"/>
      <c r="D948" s="2337"/>
      <c r="E948" s="2337"/>
      <c r="F948" s="2338"/>
      <c r="H948" s="416">
        <v>7451</v>
      </c>
      <c r="I948" s="349" t="s">
        <v>133</v>
      </c>
      <c r="J948" s="350"/>
      <c r="K948" s="350"/>
      <c r="L948" s="351"/>
      <c r="M948" s="437"/>
      <c r="N948" s="432">
        <f>SUM('SITE 1:SITE 15'!O948)</f>
        <v>0</v>
      </c>
      <c r="O948" s="10"/>
    </row>
    <row r="949" spans="1:15" ht="15" customHeight="1" x14ac:dyDescent="0.25">
      <c r="A949" s="1553"/>
      <c r="B949" s="518"/>
      <c r="C949" s="519"/>
      <c r="D949" s="519"/>
      <c r="E949" s="519"/>
      <c r="F949" s="520"/>
      <c r="H949" s="416">
        <v>746</v>
      </c>
      <c r="I949" s="349" t="s">
        <v>134</v>
      </c>
      <c r="J949" s="350"/>
      <c r="K949" s="350"/>
      <c r="L949" s="351"/>
      <c r="M949" s="437"/>
      <c r="N949" s="432">
        <f>SUM('SITE 1:SITE 15'!O949)</f>
        <v>0</v>
      </c>
      <c r="O949" s="10"/>
    </row>
    <row r="950" spans="1:15" ht="14.25" customHeight="1" x14ac:dyDescent="0.25">
      <c r="A950" s="1553"/>
      <c r="B950" s="2350" t="s">
        <v>506</v>
      </c>
      <c r="C950" s="2351"/>
      <c r="D950" s="2351"/>
      <c r="E950" s="2351"/>
      <c r="F950" s="2352"/>
      <c r="H950" s="416">
        <v>747</v>
      </c>
      <c r="I950" s="349" t="s">
        <v>135</v>
      </c>
      <c r="J950" s="350"/>
      <c r="K950" s="350"/>
      <c r="L950" s="351"/>
      <c r="M950" s="437"/>
      <c r="N950" s="432">
        <f>SUM('SITE 1:SITE 15'!O950)</f>
        <v>0</v>
      </c>
      <c r="O950" s="10"/>
    </row>
    <row r="951" spans="1:15" ht="14.25" customHeight="1" x14ac:dyDescent="0.25">
      <c r="A951" s="1553"/>
      <c r="B951" s="2350"/>
      <c r="C951" s="2351"/>
      <c r="D951" s="2351"/>
      <c r="E951" s="2351"/>
      <c r="F951" s="2352"/>
      <c r="H951" s="374">
        <v>748</v>
      </c>
      <c r="I951" s="349" t="s">
        <v>168</v>
      </c>
      <c r="J951" s="357"/>
      <c r="K951" s="357"/>
      <c r="L951" s="417"/>
      <c r="M951" s="523"/>
      <c r="N951" s="432">
        <f>SUM('SITE 1:SITE 15'!O951)</f>
        <v>0</v>
      </c>
      <c r="O951" s="3"/>
    </row>
    <row r="952" spans="1:15" ht="15" customHeight="1" x14ac:dyDescent="0.25">
      <c r="A952" s="1553"/>
      <c r="B952" s="2380" t="s">
        <v>558</v>
      </c>
      <c r="C952" s="2381"/>
      <c r="D952" s="2381"/>
      <c r="E952" s="2381"/>
      <c r="F952" s="2382"/>
      <c r="H952" s="359">
        <v>74</v>
      </c>
      <c r="I952" s="378" t="s">
        <v>136</v>
      </c>
      <c r="J952" s="361"/>
      <c r="K952" s="361"/>
      <c r="L952" s="362"/>
      <c r="M952" s="451"/>
      <c r="N952" s="452">
        <f>SUM('SITE 1:SITE 15'!O952)</f>
        <v>0</v>
      </c>
      <c r="O952" s="453">
        <f>SUM(O942:O951)</f>
        <v>0</v>
      </c>
    </row>
    <row r="953" spans="1:15" ht="15" customHeight="1" x14ac:dyDescent="0.25">
      <c r="A953" s="1553"/>
      <c r="B953" s="2380"/>
      <c r="C953" s="2381"/>
      <c r="D953" s="2381"/>
      <c r="E953" s="2381"/>
      <c r="F953" s="2382"/>
      <c r="H953" s="364"/>
      <c r="I953" s="352"/>
      <c r="J953" s="341"/>
      <c r="K953" s="341"/>
      <c r="L953" s="325"/>
      <c r="M953" s="325"/>
      <c r="N953" s="365"/>
      <c r="O953" s="454"/>
    </row>
    <row r="954" spans="1:15" ht="14.25" customHeight="1" x14ac:dyDescent="0.25">
      <c r="A954" s="1553"/>
      <c r="B954" s="2478" t="s">
        <v>559</v>
      </c>
      <c r="C954" s="2476"/>
      <c r="D954" s="2476"/>
      <c r="E954" s="2476"/>
      <c r="F954" s="2477"/>
      <c r="H954" s="370">
        <v>751</v>
      </c>
      <c r="I954" s="381" t="s">
        <v>137</v>
      </c>
      <c r="J954" s="346"/>
      <c r="K954" s="346"/>
      <c r="L954" s="347"/>
      <c r="M954" s="431"/>
      <c r="N954" s="432">
        <f>SUM('SITE 1:SITE 15'!O954)</f>
        <v>0</v>
      </c>
      <c r="O954" s="7"/>
    </row>
    <row r="955" spans="1:15" ht="16.5" customHeight="1" x14ac:dyDescent="0.25">
      <c r="A955" s="1553"/>
      <c r="B955" s="2478"/>
      <c r="C955" s="2476"/>
      <c r="D955" s="2476"/>
      <c r="E955" s="2476"/>
      <c r="F955" s="2477"/>
      <c r="H955" s="348">
        <v>752</v>
      </c>
      <c r="I955" s="349" t="s">
        <v>138</v>
      </c>
      <c r="J955" s="350"/>
      <c r="K955" s="350"/>
      <c r="L955" s="351"/>
      <c r="M955" s="437"/>
      <c r="N955" s="432">
        <f>SUM('SITE 1:SITE 15'!O955)</f>
        <v>0</v>
      </c>
      <c r="O955" s="2"/>
    </row>
    <row r="956" spans="1:15" ht="25.5" customHeight="1" x14ac:dyDescent="0.25">
      <c r="A956" s="1553"/>
      <c r="B956" s="2478"/>
      <c r="C956" s="2476"/>
      <c r="D956" s="2476"/>
      <c r="E956" s="2476"/>
      <c r="F956" s="2477"/>
      <c r="H956" s="348">
        <v>757</v>
      </c>
      <c r="I956" s="356" t="s">
        <v>139</v>
      </c>
      <c r="J956" s="357"/>
      <c r="K956" s="357"/>
      <c r="L956" s="358"/>
      <c r="M956" s="450"/>
      <c r="N956" s="432">
        <f>SUM('SITE 1:SITE 15'!O956)</f>
        <v>0</v>
      </c>
      <c r="O956" s="2"/>
    </row>
    <row r="957" spans="1:15" ht="16.5" customHeight="1" x14ac:dyDescent="0.25">
      <c r="A957" s="1553"/>
      <c r="B957" s="658"/>
      <c r="C957" s="664"/>
      <c r="D957" s="664"/>
      <c r="E957" s="664"/>
      <c r="F957" s="665"/>
      <c r="H957" s="359">
        <v>75</v>
      </c>
      <c r="I957" s="378" t="s">
        <v>140</v>
      </c>
      <c r="J957" s="361"/>
      <c r="K957" s="361"/>
      <c r="L957" s="389"/>
      <c r="M957" s="485"/>
      <c r="N957" s="452">
        <f>SUM('SITE 1:SITE 15'!O957)</f>
        <v>0</v>
      </c>
      <c r="O957" s="453">
        <f>SUM(O954:O956)</f>
        <v>0</v>
      </c>
    </row>
    <row r="958" spans="1:15" ht="18.75" customHeight="1" x14ac:dyDescent="0.25">
      <c r="A958" s="1553"/>
      <c r="B958" s="524"/>
      <c r="C958" s="511"/>
      <c r="D958" s="511"/>
      <c r="E958" s="511"/>
      <c r="F958" s="512"/>
      <c r="H958" s="334"/>
      <c r="I958" s="369"/>
      <c r="J958" s="341"/>
      <c r="K958" s="341"/>
      <c r="L958" s="352"/>
      <c r="M958" s="352"/>
      <c r="N958" s="335"/>
      <c r="O958" s="471"/>
    </row>
    <row r="959" spans="1:15" ht="15" customHeight="1" x14ac:dyDescent="0.25">
      <c r="A959" s="1553"/>
      <c r="B959" s="2336"/>
      <c r="C959" s="2337"/>
      <c r="D959" s="2337"/>
      <c r="E959" s="2337"/>
      <c r="F959" s="2338"/>
      <c r="H959" s="383">
        <v>76</v>
      </c>
      <c r="I959" s="378" t="s">
        <v>141</v>
      </c>
      <c r="J959" s="361"/>
      <c r="K959" s="361"/>
      <c r="L959" s="361"/>
      <c r="M959" s="479"/>
      <c r="N959" s="452">
        <f>SUM('SITE 1:SITE 15'!O959)</f>
        <v>0</v>
      </c>
      <c r="O959" s="7"/>
    </row>
    <row r="960" spans="1:15" ht="15" customHeight="1" x14ac:dyDescent="0.25">
      <c r="A960" s="1553"/>
      <c r="B960" s="2336"/>
      <c r="C960" s="2337"/>
      <c r="D960" s="2337"/>
      <c r="E960" s="2337"/>
      <c r="F960" s="2338"/>
      <c r="H960" s="334"/>
      <c r="I960" s="369"/>
      <c r="J960" s="341"/>
      <c r="K960" s="341"/>
      <c r="L960" s="352"/>
      <c r="M960" s="352"/>
      <c r="N960" s="335"/>
      <c r="O960" s="471"/>
    </row>
    <row r="961" spans="1:15" ht="15" customHeight="1" x14ac:dyDescent="0.25">
      <c r="A961" s="1553"/>
      <c r="B961" s="2380"/>
      <c r="C961" s="2381"/>
      <c r="D961" s="2381"/>
      <c r="E961" s="2381"/>
      <c r="F961" s="2382"/>
      <c r="H961" s="383">
        <v>77</v>
      </c>
      <c r="I961" s="378" t="s">
        <v>383</v>
      </c>
      <c r="J961" s="361"/>
      <c r="K961" s="361"/>
      <c r="L961" s="361"/>
      <c r="M961" s="479"/>
      <c r="N961" s="452">
        <f>SUM('SITE 1:SITE 15'!O961)</f>
        <v>0</v>
      </c>
      <c r="O961" s="7"/>
    </row>
    <row r="962" spans="1:15" ht="15" customHeight="1" x14ac:dyDescent="0.25">
      <c r="A962" s="1553"/>
      <c r="B962" s="2350" t="s">
        <v>510</v>
      </c>
      <c r="C962" s="2351"/>
      <c r="D962" s="2351"/>
      <c r="E962" s="2351"/>
      <c r="F962" s="2352"/>
      <c r="H962" s="334"/>
      <c r="I962" s="369"/>
      <c r="J962" s="341"/>
      <c r="K962" s="341"/>
      <c r="L962" s="352"/>
      <c r="M962" s="352"/>
      <c r="N962" s="335"/>
      <c r="O962" s="471"/>
    </row>
    <row r="963" spans="1:15" ht="15" customHeight="1" x14ac:dyDescent="0.25">
      <c r="A963" s="1553"/>
      <c r="B963" s="2434" t="s">
        <v>511</v>
      </c>
      <c r="C963" s="2435"/>
      <c r="D963" s="2435"/>
      <c r="E963" s="2435"/>
      <c r="F963" s="2452"/>
      <c r="H963" s="383">
        <v>78</v>
      </c>
      <c r="I963" s="378" t="s">
        <v>143</v>
      </c>
      <c r="J963" s="361"/>
      <c r="K963" s="361"/>
      <c r="L963" s="361"/>
      <c r="M963" s="479"/>
      <c r="N963" s="452">
        <f>SUM('SITE 1:SITE 15'!O963)</f>
        <v>0</v>
      </c>
      <c r="O963" s="7"/>
    </row>
    <row r="964" spans="1:15" ht="15" customHeight="1" x14ac:dyDescent="0.25">
      <c r="A964" s="1553"/>
      <c r="B964" s="2434" t="s">
        <v>507</v>
      </c>
      <c r="C964" s="2435"/>
      <c r="D964" s="2435"/>
      <c r="E964" s="2435"/>
      <c r="F964" s="2452"/>
      <c r="H964" s="334"/>
      <c r="I964" s="369"/>
      <c r="J964" s="341"/>
      <c r="K964" s="341"/>
      <c r="L964" s="352"/>
      <c r="M964" s="352"/>
      <c r="N964" s="335"/>
      <c r="O964" s="471"/>
    </row>
    <row r="965" spans="1:15" ht="15" customHeight="1" x14ac:dyDescent="0.25">
      <c r="A965" s="1553"/>
      <c r="B965" s="2434" t="s">
        <v>479</v>
      </c>
      <c r="C965" s="2435"/>
      <c r="D965" s="2435"/>
      <c r="E965" s="2435"/>
      <c r="F965" s="2452"/>
      <c r="H965" s="383">
        <v>79</v>
      </c>
      <c r="I965" s="378" t="s">
        <v>384</v>
      </c>
      <c r="J965" s="361"/>
      <c r="K965" s="361"/>
      <c r="L965" s="361"/>
      <c r="M965" s="479"/>
      <c r="N965" s="452">
        <f>SUM('SITE 1:SITE 15'!O965)</f>
        <v>0</v>
      </c>
      <c r="O965" s="7"/>
    </row>
    <row r="966" spans="1:15" ht="18.75" customHeight="1" x14ac:dyDescent="0.25">
      <c r="A966" s="1553"/>
      <c r="B966" s="2434"/>
      <c r="C966" s="2435"/>
      <c r="D966" s="2435"/>
      <c r="E966" s="2435"/>
      <c r="F966" s="2452"/>
      <c r="H966" s="364"/>
      <c r="I966" s="352"/>
      <c r="J966" s="341"/>
      <c r="K966" s="341"/>
      <c r="L966" s="352"/>
      <c r="M966" s="352"/>
      <c r="N966" s="365"/>
      <c r="O966" s="454"/>
    </row>
    <row r="967" spans="1:15" ht="17.100000000000001" customHeight="1" x14ac:dyDescent="0.25">
      <c r="A967" s="1553"/>
      <c r="B967" s="2434"/>
      <c r="C967" s="2435"/>
      <c r="D967" s="2435"/>
      <c r="E967" s="2435"/>
      <c r="F967" s="2452"/>
      <c r="H967" s="390">
        <v>87</v>
      </c>
      <c r="I967" s="378" t="s">
        <v>145</v>
      </c>
      <c r="J967" s="361"/>
      <c r="K967" s="361"/>
      <c r="L967" s="361"/>
      <c r="M967" s="479"/>
      <c r="N967" s="363">
        <f>SUM('SITE 1:SITE 15'!O967)</f>
        <v>0</v>
      </c>
      <c r="O967" s="11"/>
    </row>
    <row r="968" spans="1:15" ht="17.100000000000001" customHeight="1" thickBot="1" x14ac:dyDescent="0.3">
      <c r="A968" s="1553"/>
      <c r="B968" s="882"/>
      <c r="C968" s="883"/>
      <c r="D968" s="883"/>
      <c r="E968" s="883"/>
      <c r="F968" s="884"/>
      <c r="H968" s="391"/>
      <c r="I968" s="45"/>
      <c r="J968" s="341"/>
      <c r="K968" s="341"/>
      <c r="L968" s="352"/>
      <c r="M968" s="352"/>
      <c r="N968" s="45"/>
      <c r="O968" s="412"/>
    </row>
    <row r="969" spans="1:15" ht="16.8" x14ac:dyDescent="0.25">
      <c r="A969" s="1553"/>
      <c r="B969" s="882"/>
      <c r="C969" s="883"/>
      <c r="D969" s="883"/>
      <c r="E969" s="883"/>
      <c r="F969" s="884"/>
      <c r="H969" s="392" t="s">
        <v>146</v>
      </c>
      <c r="I969" s="393"/>
      <c r="J969" s="418"/>
      <c r="K969" s="418"/>
      <c r="L969" s="393"/>
      <c r="M969" s="530"/>
      <c r="N969" s="492">
        <f>SUM('SITE 1:SITE 15'!O969)</f>
        <v>0</v>
      </c>
      <c r="O969" s="396">
        <f>O965+O963+O961+O959+O957+O952+O940+O967</f>
        <v>0</v>
      </c>
    </row>
    <row r="970" spans="1:15" ht="16.95" customHeight="1" x14ac:dyDescent="0.25">
      <c r="A970" s="1553"/>
      <c r="B970" s="882"/>
      <c r="C970" s="883"/>
      <c r="D970" s="883"/>
      <c r="E970" s="883"/>
      <c r="F970" s="884"/>
      <c r="H970" s="364" t="s">
        <v>147</v>
      </c>
      <c r="I970" s="365"/>
      <c r="J970" s="336"/>
      <c r="K970" s="336"/>
      <c r="L970" s="411"/>
      <c r="M970" s="505"/>
      <c r="N970" s="496">
        <f>SUM('SITE 1:SITE 15'!O970)</f>
        <v>0</v>
      </c>
      <c r="O970" s="397">
        <f>IF(O969&lt;O926,O926-O969,0)</f>
        <v>0</v>
      </c>
    </row>
    <row r="971" spans="1:15" ht="17.399999999999999" thickBot="1" x14ac:dyDescent="0.3">
      <c r="A971" s="1553"/>
      <c r="B971" s="526"/>
      <c r="C971" s="527"/>
      <c r="D971" s="527"/>
      <c r="E971" s="527"/>
      <c r="F971" s="528"/>
      <c r="H971" s="398" t="s">
        <v>118</v>
      </c>
      <c r="I971" s="399"/>
      <c r="J971" s="421"/>
      <c r="K971" s="421"/>
      <c r="L971" s="401"/>
      <c r="M971" s="533"/>
      <c r="N971" s="499">
        <f>SUM('SITE 1:SITE 15'!O971)</f>
        <v>0</v>
      </c>
      <c r="O971" s="403">
        <f>O970+O969</f>
        <v>0</v>
      </c>
    </row>
    <row r="972" spans="1:15" x14ac:dyDescent="0.25">
      <c r="A972" s="1553"/>
    </row>
    <row r="973" spans="1:15" x14ac:dyDescent="0.25">
      <c r="A973" s="1553"/>
    </row>
    <row r="974" spans="1:15" ht="13.8" thickBot="1" x14ac:dyDescent="0.3">
      <c r="A974" s="1553"/>
    </row>
    <row r="975" spans="1:15" ht="25.2" thickBot="1" x14ac:dyDescent="0.3">
      <c r="A975" s="1554"/>
      <c r="B975" s="2358" t="str">
        <f>B4</f>
        <v>ASSOCIATION</v>
      </c>
      <c r="C975" s="2359"/>
      <c r="D975" s="2359"/>
      <c r="E975" s="2359"/>
      <c r="F975" s="2359"/>
      <c r="G975" s="2359"/>
      <c r="H975" s="2359"/>
      <c r="I975" s="2359"/>
      <c r="J975" s="2359"/>
      <c r="K975" s="2359"/>
      <c r="L975" s="2359"/>
      <c r="M975" s="2359"/>
      <c r="N975" s="2359"/>
      <c r="O975" s="2360"/>
    </row>
    <row r="976" spans="1:15" ht="13.8" thickBot="1" x14ac:dyDescent="0.3">
      <c r="A976" s="1553"/>
    </row>
    <row r="977" spans="1:15" ht="23.4" thickBot="1" x14ac:dyDescent="0.3">
      <c r="A977" s="1564"/>
      <c r="B977" s="2325" t="s">
        <v>162</v>
      </c>
      <c r="C977" s="2326"/>
      <c r="D977" s="2326"/>
      <c r="E977" s="2326"/>
      <c r="F977" s="2326"/>
      <c r="G977" s="2326"/>
      <c r="H977" s="2325" t="str">
        <f>H6</f>
        <v>SITE 4</v>
      </c>
      <c r="I977" s="2326"/>
      <c r="J977" s="2326"/>
      <c r="K977" s="2326"/>
      <c r="L977" s="2326"/>
      <c r="M977" s="2326"/>
      <c r="N977" s="2326"/>
      <c r="O977" s="2327"/>
    </row>
    <row r="978" spans="1:15" x14ac:dyDescent="0.25">
      <c r="A978" s="1553"/>
    </row>
    <row r="979" spans="1:15" ht="15.6" thickBot="1" x14ac:dyDescent="0.3">
      <c r="A979" s="1553"/>
      <c r="B979" s="543"/>
      <c r="C979" s="543"/>
      <c r="D979" s="543"/>
      <c r="E979" s="544"/>
    </row>
    <row r="980" spans="1:15" ht="17.399999999999999" thickBot="1" x14ac:dyDescent="0.35">
      <c r="A980" s="1553"/>
      <c r="B980" s="341"/>
      <c r="C980" s="2443" t="s">
        <v>504</v>
      </c>
      <c r="D980" s="2444"/>
      <c r="E980" s="2444"/>
      <c r="F980" s="2444"/>
      <c r="G980" s="2444"/>
      <c r="H980" s="2444"/>
      <c r="I980" s="2445"/>
      <c r="J980" s="632"/>
      <c r="K980" s="632"/>
      <c r="L980" s="632"/>
      <c r="M980" s="632"/>
      <c r="N980" s="632"/>
      <c r="O980" s="632"/>
    </row>
    <row r="981" spans="1:15" ht="16.8" x14ac:dyDescent="0.3">
      <c r="A981" s="1553"/>
      <c r="B981" s="689"/>
      <c r="C981" s="690" t="s">
        <v>0</v>
      </c>
      <c r="D981" s="691" t="s">
        <v>148</v>
      </c>
      <c r="E981" s="691" t="s">
        <v>163</v>
      </c>
      <c r="F981" s="691" t="s">
        <v>164</v>
      </c>
      <c r="G981" s="692" t="s">
        <v>446</v>
      </c>
      <c r="H981" s="692" t="s">
        <v>447</v>
      </c>
      <c r="I981" s="693" t="s">
        <v>165</v>
      </c>
      <c r="K981" s="865"/>
      <c r="L981" s="494"/>
      <c r="M981" s="635"/>
      <c r="N981" s="635"/>
      <c r="O981" s="635"/>
    </row>
    <row r="982" spans="1:15" ht="18" thickBot="1" x14ac:dyDescent="0.35">
      <c r="A982" s="1553"/>
      <c r="B982" s="322"/>
      <c r="C982" s="694">
        <f>G367+G368</f>
        <v>0</v>
      </c>
      <c r="D982" s="695">
        <f>G498+G499</f>
        <v>0</v>
      </c>
      <c r="E982" s="695">
        <f>I623</f>
        <v>0</v>
      </c>
      <c r="F982" s="695">
        <f>I744</f>
        <v>0</v>
      </c>
      <c r="G982" s="696">
        <f>J862</f>
        <v>0</v>
      </c>
      <c r="H982" s="696">
        <f>J12</f>
        <v>0</v>
      </c>
      <c r="I982" s="697">
        <f>SUM(C982:H982)</f>
        <v>0</v>
      </c>
      <c r="K982" s="866"/>
      <c r="L982" s="866"/>
      <c r="M982" s="646"/>
      <c r="N982" s="325"/>
      <c r="O982" s="654"/>
    </row>
    <row r="983" spans="1:15" ht="14.4" thickBot="1" x14ac:dyDescent="0.3">
      <c r="A983" s="1553"/>
      <c r="B983" s="600"/>
      <c r="C983" s="601"/>
      <c r="D983" s="599"/>
      <c r="E983" s="599"/>
      <c r="K983" s="42"/>
      <c r="L983" s="42"/>
      <c r="M983" s="43"/>
      <c r="N983" s="43"/>
      <c r="O983" s="325"/>
    </row>
    <row r="984" spans="1:15" ht="19.8" thickBot="1" x14ac:dyDescent="0.3">
      <c r="A984" s="1553"/>
      <c r="B984" s="600"/>
      <c r="C984" s="601"/>
      <c r="D984" s="599"/>
      <c r="E984" s="599"/>
      <c r="H984" s="2392" t="s">
        <v>174</v>
      </c>
      <c r="I984" s="2393"/>
      <c r="J984" s="2393"/>
      <c r="K984" s="2393"/>
      <c r="L984" s="2393"/>
      <c r="M984" s="2393"/>
      <c r="N984" s="2393"/>
      <c r="O984" s="2394"/>
    </row>
    <row r="985" spans="1:15" ht="18" thickTop="1" thickBot="1" x14ac:dyDescent="0.3">
      <c r="A985" s="1553"/>
      <c r="B985" s="2438" t="s">
        <v>175</v>
      </c>
      <c r="C985" s="2439"/>
      <c r="D985" s="2439"/>
      <c r="E985" s="2440"/>
      <c r="H985" s="330" t="s">
        <v>17</v>
      </c>
      <c r="I985" s="331"/>
      <c r="J985" s="332"/>
      <c r="K985" s="332"/>
      <c r="L985" s="331"/>
      <c r="M985" s="331"/>
      <c r="N985" s="331"/>
      <c r="O985" s="333"/>
    </row>
    <row r="986" spans="1:15" ht="14.4" thickTop="1" x14ac:dyDescent="0.25">
      <c r="A986" s="1553"/>
      <c r="B986" s="2419" t="s">
        <v>190</v>
      </c>
      <c r="C986" s="2386" t="s">
        <v>16</v>
      </c>
      <c r="D986" s="2436" t="s">
        <v>191</v>
      </c>
      <c r="E986" s="2370" t="s">
        <v>192</v>
      </c>
      <c r="H986" s="334"/>
      <c r="I986" s="335"/>
      <c r="J986" s="336"/>
      <c r="K986" s="336"/>
      <c r="L986" s="335"/>
      <c r="M986" s="337"/>
      <c r="N986" s="698" t="s">
        <v>166</v>
      </c>
      <c r="O986" s="699" t="str">
        <f>H6</f>
        <v>SITE 4</v>
      </c>
    </row>
    <row r="987" spans="1:15" ht="13.8" x14ac:dyDescent="0.25">
      <c r="A987" s="1553"/>
      <c r="B987" s="2446"/>
      <c r="C987" s="2441"/>
      <c r="D987" s="2437"/>
      <c r="E987" s="2371"/>
      <c r="H987" s="339"/>
      <c r="I987" s="340"/>
      <c r="J987" s="341"/>
      <c r="K987" s="341"/>
      <c r="L987" s="42"/>
      <c r="M987" s="43"/>
      <c r="N987" s="342"/>
      <c r="O987" s="343"/>
    </row>
    <row r="988" spans="1:15" ht="13.8" x14ac:dyDescent="0.25">
      <c r="A988" s="1553"/>
      <c r="B988" s="2446"/>
      <c r="C988" s="2441"/>
      <c r="D988" s="2437"/>
      <c r="E988" s="2371"/>
      <c r="H988" s="344">
        <v>6061</v>
      </c>
      <c r="I988" s="345" t="s">
        <v>20</v>
      </c>
      <c r="J988" s="346"/>
      <c r="K988" s="346"/>
      <c r="L988" s="347"/>
      <c r="M988" s="431"/>
      <c r="N988" s="700">
        <f>SUM('SITE 1:SITE 15'!O988)</f>
        <v>0</v>
      </c>
      <c r="O988" s="701">
        <f t="shared" ref="O988:O996" si="13">O18+O133+O247+O379+O510+O629+O750+O872</f>
        <v>0</v>
      </c>
    </row>
    <row r="989" spans="1:15" ht="13.8" x14ac:dyDescent="0.25">
      <c r="A989" s="1553"/>
      <c r="B989" s="2447"/>
      <c r="C989" s="2442"/>
      <c r="D989" s="2437"/>
      <c r="E989" s="2371"/>
      <c r="H989" s="348">
        <v>6063</v>
      </c>
      <c r="I989" s="349" t="s">
        <v>22</v>
      </c>
      <c r="J989" s="350"/>
      <c r="K989" s="350"/>
      <c r="L989" s="351"/>
      <c r="M989" s="437"/>
      <c r="N989" s="700">
        <f>SUM('SITE 1:SITE 15'!O989)</f>
        <v>0</v>
      </c>
      <c r="O989" s="701">
        <f t="shared" si="13"/>
        <v>0</v>
      </c>
    </row>
    <row r="990" spans="1:15" ht="15.6" x14ac:dyDescent="0.25">
      <c r="A990" s="1553"/>
      <c r="B990" s="702" t="s">
        <v>21</v>
      </c>
      <c r="C990" s="703"/>
      <c r="D990" s="704"/>
      <c r="E990" s="705"/>
      <c r="H990" s="348">
        <v>6064</v>
      </c>
      <c r="I990" s="349" t="s">
        <v>24</v>
      </c>
      <c r="J990" s="350"/>
      <c r="K990" s="350"/>
      <c r="L990" s="351"/>
      <c r="M990" s="437"/>
      <c r="N990" s="700">
        <f>SUM('SITE 1:SITE 15'!O990)</f>
        <v>0</v>
      </c>
      <c r="O990" s="701">
        <f t="shared" si="13"/>
        <v>0</v>
      </c>
    </row>
    <row r="991" spans="1:15" ht="13.8" x14ac:dyDescent="0.25">
      <c r="A991" s="1553"/>
      <c r="B991" s="706" t="s">
        <v>0</v>
      </c>
      <c r="C991" s="707">
        <f>C384</f>
        <v>0</v>
      </c>
      <c r="D991" s="708" t="e">
        <f>D384</f>
        <v>#DIV/0!</v>
      </c>
      <c r="E991" s="708">
        <f>E384</f>
        <v>0</v>
      </c>
      <c r="H991" s="348">
        <v>6066</v>
      </c>
      <c r="I991" s="349" t="s">
        <v>26</v>
      </c>
      <c r="J991" s="350"/>
      <c r="K991" s="350"/>
      <c r="L991" s="351"/>
      <c r="M991" s="437"/>
      <c r="N991" s="700">
        <f>SUM('SITE 1:SITE 15'!O991)</f>
        <v>0</v>
      </c>
      <c r="O991" s="701">
        <f t="shared" si="13"/>
        <v>0</v>
      </c>
    </row>
    <row r="992" spans="1:15" ht="13.8" x14ac:dyDescent="0.25">
      <c r="A992" s="1553"/>
      <c r="B992" s="706" t="s">
        <v>148</v>
      </c>
      <c r="C992" s="707">
        <f>C515</f>
        <v>0</v>
      </c>
      <c r="D992" s="708" t="e">
        <f>D515</f>
        <v>#DIV/0!</v>
      </c>
      <c r="E992" s="708">
        <f>E515</f>
        <v>0</v>
      </c>
      <c r="H992" s="353" t="s">
        <v>28</v>
      </c>
      <c r="I992" s="349" t="s">
        <v>29</v>
      </c>
      <c r="J992" s="350"/>
      <c r="K992" s="350"/>
      <c r="L992" s="351"/>
      <c r="M992" s="437"/>
      <c r="N992" s="700">
        <f>SUM('SITE 1:SITE 15'!O992)</f>
        <v>0</v>
      </c>
      <c r="O992" s="701">
        <f t="shared" si="13"/>
        <v>0</v>
      </c>
    </row>
    <row r="993" spans="1:15" ht="13.8" x14ac:dyDescent="0.25">
      <c r="A993" s="1553"/>
      <c r="B993" s="706" t="s">
        <v>163</v>
      </c>
      <c r="C993" s="707">
        <f>C634</f>
        <v>0</v>
      </c>
      <c r="D993" s="708" t="e">
        <f>D634</f>
        <v>#DIV/0!</v>
      </c>
      <c r="E993" s="708">
        <f>E634</f>
        <v>0</v>
      </c>
      <c r="H993" s="353" t="s">
        <v>31</v>
      </c>
      <c r="I993" s="349" t="s">
        <v>32</v>
      </c>
      <c r="J993" s="350"/>
      <c r="K993" s="350"/>
      <c r="L993" s="351"/>
      <c r="M993" s="437"/>
      <c r="N993" s="700">
        <f>SUM('SITE 1:SITE 15'!O993)</f>
        <v>0</v>
      </c>
      <c r="O993" s="701">
        <f t="shared" si="13"/>
        <v>0</v>
      </c>
    </row>
    <row r="994" spans="1:15" ht="13.8" x14ac:dyDescent="0.25">
      <c r="A994" s="1553"/>
      <c r="B994" s="706" t="s">
        <v>169</v>
      </c>
      <c r="C994" s="709">
        <f>C755</f>
        <v>0</v>
      </c>
      <c r="D994" s="708" t="e">
        <f>D755</f>
        <v>#DIV/0!</v>
      </c>
      <c r="E994" s="708">
        <f>E755</f>
        <v>0</v>
      </c>
      <c r="H994" s="353" t="s">
        <v>33</v>
      </c>
      <c r="I994" s="349" t="s">
        <v>34</v>
      </c>
      <c r="J994" s="350"/>
      <c r="K994" s="350"/>
      <c r="L994" s="351"/>
      <c r="M994" s="437"/>
      <c r="N994" s="700">
        <f>SUM('SITE 1:SITE 15'!O994)</f>
        <v>0</v>
      </c>
      <c r="O994" s="701">
        <f t="shared" si="13"/>
        <v>0</v>
      </c>
    </row>
    <row r="995" spans="1:15" ht="13.8" x14ac:dyDescent="0.25">
      <c r="A995" s="1553"/>
      <c r="B995" s="706" t="s">
        <v>446</v>
      </c>
      <c r="C995" s="709">
        <f>C877</f>
        <v>0</v>
      </c>
      <c r="D995" s="708" t="e">
        <f>D877</f>
        <v>#DIV/0!</v>
      </c>
      <c r="E995" s="708">
        <f>E877</f>
        <v>0</v>
      </c>
      <c r="H995" s="355" t="s">
        <v>36</v>
      </c>
      <c r="I995" s="356" t="s">
        <v>37</v>
      </c>
      <c r="J995" s="357"/>
      <c r="K995" s="357"/>
      <c r="L995" s="358"/>
      <c r="M995" s="450"/>
      <c r="N995" s="700">
        <f>SUM('SITE 1:SITE 15'!O995)</f>
        <v>0</v>
      </c>
      <c r="O995" s="701">
        <f t="shared" si="13"/>
        <v>0</v>
      </c>
    </row>
    <row r="996" spans="1:15" ht="13.8" x14ac:dyDescent="0.25">
      <c r="A996" s="1553"/>
      <c r="B996" s="706" t="s">
        <v>447</v>
      </c>
      <c r="C996" s="709">
        <f>C23</f>
        <v>0</v>
      </c>
      <c r="D996" s="708" t="e">
        <f>D23</f>
        <v>#DIV/0!</v>
      </c>
      <c r="E996" s="708">
        <f>E23</f>
        <v>0</v>
      </c>
      <c r="H996" s="359">
        <v>60</v>
      </c>
      <c r="I996" s="360" t="s">
        <v>39</v>
      </c>
      <c r="J996" s="361"/>
      <c r="K996" s="361"/>
      <c r="L996" s="362"/>
      <c r="M996" s="451"/>
      <c r="N996" s="710">
        <f>SUM('SITE 1:SITE 15'!O996)</f>
        <v>0</v>
      </c>
      <c r="O996" s="397">
        <f t="shared" si="13"/>
        <v>0</v>
      </c>
    </row>
    <row r="997" spans="1:15" ht="13.8" x14ac:dyDescent="0.25">
      <c r="A997" s="1553"/>
      <c r="B997" s="706"/>
      <c r="C997" s="709"/>
      <c r="D997" s="708"/>
      <c r="E997" s="708"/>
      <c r="H997" s="364"/>
      <c r="I997" s="365"/>
      <c r="J997" s="336"/>
      <c r="K997" s="336"/>
      <c r="L997" s="366"/>
      <c r="M997" s="367"/>
      <c r="N997" s="711"/>
      <c r="O997" s="712"/>
    </row>
    <row r="998" spans="1:15" ht="14.4" thickBot="1" x14ac:dyDescent="0.3">
      <c r="A998" s="1553"/>
      <c r="B998" s="713" t="s">
        <v>30</v>
      </c>
      <c r="C998" s="714">
        <f>SUM(C991:C997)</f>
        <v>0</v>
      </c>
      <c r="D998" s="715" t="e">
        <f>E998/C998</f>
        <v>#DIV/0!</v>
      </c>
      <c r="E998" s="716">
        <f>SUM(E991:E997)</f>
        <v>0</v>
      </c>
      <c r="H998" s="370">
        <v>613</v>
      </c>
      <c r="I998" s="371" t="s">
        <v>42</v>
      </c>
      <c r="J998" s="372"/>
      <c r="K998" s="372"/>
      <c r="L998" s="373"/>
      <c r="M998" s="373"/>
      <c r="N998" s="700">
        <f>SUM('SITE 1:SITE 15'!O998)</f>
        <v>0</v>
      </c>
      <c r="O998" s="701">
        <f t="shared" ref="O998:O1003" si="14">O28+O143+O257+O389+O520+O639+O760+O882</f>
        <v>0</v>
      </c>
    </row>
    <row r="999" spans="1:15" ht="13.8" x14ac:dyDescent="0.25">
      <c r="A999" s="1553"/>
      <c r="B999" s="717"/>
      <c r="C999" s="718"/>
      <c r="D999" s="718"/>
      <c r="E999" s="719"/>
      <c r="H999" s="348">
        <v>614</v>
      </c>
      <c r="I999" s="349" t="s">
        <v>44</v>
      </c>
      <c r="J999" s="350"/>
      <c r="K999" s="350"/>
      <c r="L999" s="351"/>
      <c r="M999" s="351"/>
      <c r="N999" s="700">
        <f>SUM('SITE 1:SITE 15'!O999)</f>
        <v>0</v>
      </c>
      <c r="O999" s="701">
        <f t="shared" si="14"/>
        <v>0</v>
      </c>
    </row>
    <row r="1000" spans="1:15" ht="13.8" x14ac:dyDescent="0.25">
      <c r="A1000" s="1553"/>
      <c r="B1000" s="70"/>
      <c r="C1000" s="74"/>
      <c r="D1000" s="720"/>
      <c r="E1000" s="73"/>
      <c r="H1000" s="348">
        <v>615</v>
      </c>
      <c r="I1000" s="349" t="s">
        <v>45</v>
      </c>
      <c r="J1000" s="350"/>
      <c r="K1000" s="350"/>
      <c r="L1000" s="351"/>
      <c r="M1000" s="351"/>
      <c r="N1000" s="700">
        <f>SUM('SITE 1:SITE 15'!O1000)</f>
        <v>0</v>
      </c>
      <c r="O1000" s="701">
        <f t="shared" si="14"/>
        <v>0</v>
      </c>
    </row>
    <row r="1001" spans="1:15" ht="14.4" thickBot="1" x14ac:dyDescent="0.3">
      <c r="A1001" s="1553"/>
      <c r="B1001" s="433" t="s">
        <v>35</v>
      </c>
      <c r="C1001" s="460"/>
      <c r="D1001" s="721"/>
      <c r="E1001" s="462"/>
      <c r="H1001" s="348">
        <v>616</v>
      </c>
      <c r="I1001" s="349" t="s">
        <v>47</v>
      </c>
      <c r="J1001" s="350"/>
      <c r="K1001" s="350"/>
      <c r="L1001" s="351"/>
      <c r="M1001" s="351"/>
      <c r="N1001" s="700">
        <f>SUM('SITE 1:SITE 15'!O1001)</f>
        <v>0</v>
      </c>
      <c r="O1001" s="701">
        <f t="shared" si="14"/>
        <v>0</v>
      </c>
    </row>
    <row r="1002" spans="1:15" ht="13.8" x14ac:dyDescent="0.25">
      <c r="A1002" s="1553"/>
      <c r="B1002" s="706" t="s">
        <v>0</v>
      </c>
      <c r="C1002" s="707">
        <f>C390</f>
        <v>0</v>
      </c>
      <c r="D1002" s="708" t="e">
        <f>D390</f>
        <v>#DIV/0!</v>
      </c>
      <c r="E1002" s="708">
        <f>E390</f>
        <v>0</v>
      </c>
      <c r="H1002" s="374">
        <v>618</v>
      </c>
      <c r="I1002" s="375" t="s">
        <v>49</v>
      </c>
      <c r="J1002" s="376"/>
      <c r="K1002" s="376"/>
      <c r="L1002" s="377"/>
      <c r="M1002" s="377"/>
      <c r="N1002" s="700">
        <f>SUM('SITE 1:SITE 15'!O1002)</f>
        <v>0</v>
      </c>
      <c r="O1002" s="701">
        <f t="shared" si="14"/>
        <v>0</v>
      </c>
    </row>
    <row r="1003" spans="1:15" ht="13.8" x14ac:dyDescent="0.25">
      <c r="A1003" s="1553"/>
      <c r="B1003" s="706" t="s">
        <v>148</v>
      </c>
      <c r="C1003" s="707">
        <f>C521</f>
        <v>0</v>
      </c>
      <c r="D1003" s="708" t="e">
        <f>D521</f>
        <v>#DIV/0!</v>
      </c>
      <c r="E1003" s="708">
        <f>E521</f>
        <v>0</v>
      </c>
      <c r="H1003" s="359">
        <v>61</v>
      </c>
      <c r="I1003" s="378" t="s">
        <v>51</v>
      </c>
      <c r="J1003" s="361"/>
      <c r="K1003" s="361"/>
      <c r="L1003" s="362"/>
      <c r="M1003" s="451"/>
      <c r="N1003" s="710">
        <f>SUM('SITE 1:SITE 15'!O1003)</f>
        <v>0</v>
      </c>
      <c r="O1003" s="397">
        <f t="shared" si="14"/>
        <v>0</v>
      </c>
    </row>
    <row r="1004" spans="1:15" ht="13.8" x14ac:dyDescent="0.25">
      <c r="A1004" s="1553"/>
      <c r="B1004" s="706" t="s">
        <v>163</v>
      </c>
      <c r="C1004" s="707">
        <f>C640</f>
        <v>0</v>
      </c>
      <c r="D1004" s="708" t="e">
        <f>D640</f>
        <v>#DIV/0!</v>
      </c>
      <c r="E1004" s="708">
        <f>E640</f>
        <v>0</v>
      </c>
      <c r="H1004" s="379"/>
      <c r="I1004" s="42"/>
      <c r="J1004" s="341"/>
      <c r="K1004" s="341"/>
      <c r="L1004" s="45"/>
      <c r="M1004" s="43"/>
      <c r="N1004" s="722"/>
      <c r="O1004" s="723"/>
    </row>
    <row r="1005" spans="1:15" ht="13.8" x14ac:dyDescent="0.25">
      <c r="A1005" s="1553"/>
      <c r="B1005" s="706" t="s">
        <v>169</v>
      </c>
      <c r="C1005" s="709">
        <f>C761</f>
        <v>0</v>
      </c>
      <c r="D1005" s="708" t="e">
        <f>D761</f>
        <v>#DIV/0!</v>
      </c>
      <c r="E1005" s="708">
        <f>E761</f>
        <v>0</v>
      </c>
      <c r="H1005" s="370">
        <v>621</v>
      </c>
      <c r="I1005" s="381" t="s">
        <v>54</v>
      </c>
      <c r="J1005" s="346"/>
      <c r="K1005" s="346"/>
      <c r="L1005" s="347"/>
      <c r="M1005" s="431"/>
      <c r="N1005" s="700">
        <f>SUM('SITE 1:SITE 15'!O1005)</f>
        <v>0</v>
      </c>
      <c r="O1005" s="701">
        <f t="shared" ref="O1005:O1016" si="15">O35+O150+O264+O396+O527+O646+O767+O889</f>
        <v>0</v>
      </c>
    </row>
    <row r="1006" spans="1:15" ht="14.4" thickBot="1" x14ac:dyDescent="0.3">
      <c r="A1006" s="1553"/>
      <c r="B1006" s="724" t="s">
        <v>447</v>
      </c>
      <c r="C1006" s="725">
        <f>C883</f>
        <v>0</v>
      </c>
      <c r="D1006" s="708" t="e">
        <f>D883</f>
        <v>#DIV/0!</v>
      </c>
      <c r="E1006" s="708">
        <f>E883</f>
        <v>0</v>
      </c>
      <c r="H1006" s="348">
        <v>622</v>
      </c>
      <c r="I1006" s="349" t="s">
        <v>56</v>
      </c>
      <c r="J1006" s="350"/>
      <c r="K1006" s="350"/>
      <c r="L1006" s="351"/>
      <c r="M1006" s="437"/>
      <c r="N1006" s="700">
        <f>SUM('SITE 1:SITE 15'!O1006)</f>
        <v>0</v>
      </c>
      <c r="O1006" s="701">
        <f t="shared" si="15"/>
        <v>0</v>
      </c>
    </row>
    <row r="1007" spans="1:15" ht="14.4" thickBot="1" x14ac:dyDescent="0.3">
      <c r="A1007" s="1553"/>
      <c r="B1007" s="726" t="s">
        <v>43</v>
      </c>
      <c r="C1007" s="727">
        <f>SUM(C1002:C1006)</f>
        <v>0</v>
      </c>
      <c r="D1007" s="728" t="e">
        <f>E1007/C1007</f>
        <v>#DIV/0!</v>
      </c>
      <c r="E1007" s="729">
        <f>SUM(E1002:E1006)</f>
        <v>0</v>
      </c>
      <c r="H1007" s="348" t="s">
        <v>58</v>
      </c>
      <c r="I1007" s="349" t="s">
        <v>59</v>
      </c>
      <c r="J1007" s="350"/>
      <c r="K1007" s="350"/>
      <c r="L1007" s="351"/>
      <c r="M1007" s="437"/>
      <c r="N1007" s="700">
        <f>SUM('SITE 1:SITE 15'!O1007)</f>
        <v>0</v>
      </c>
      <c r="O1007" s="701">
        <f t="shared" si="15"/>
        <v>0</v>
      </c>
    </row>
    <row r="1008" spans="1:15" ht="13.8" x14ac:dyDescent="0.25">
      <c r="A1008" s="1553"/>
      <c r="B1008" s="717"/>
      <c r="C1008" s="718"/>
      <c r="D1008" s="718"/>
      <c r="E1008" s="719"/>
      <c r="H1008" s="348">
        <v>623</v>
      </c>
      <c r="I1008" s="349" t="s">
        <v>61</v>
      </c>
      <c r="J1008" s="350"/>
      <c r="K1008" s="350"/>
      <c r="L1008" s="351"/>
      <c r="M1008" s="437"/>
      <c r="N1008" s="700">
        <f>SUM('SITE 1:SITE 15'!O1008)</f>
        <v>0</v>
      </c>
      <c r="O1008" s="701">
        <f t="shared" si="15"/>
        <v>0</v>
      </c>
    </row>
    <row r="1009" spans="1:15" ht="14.4" thickBot="1" x14ac:dyDescent="0.3">
      <c r="A1009" s="1553"/>
      <c r="B1009" s="70"/>
      <c r="C1009" s="74"/>
      <c r="D1009" s="720"/>
      <c r="E1009" s="73"/>
      <c r="H1009" s="348">
        <v>624</v>
      </c>
      <c r="I1009" s="349" t="s">
        <v>63</v>
      </c>
      <c r="J1009" s="350"/>
      <c r="K1009" s="350"/>
      <c r="L1009" s="351"/>
      <c r="M1009" s="437"/>
      <c r="N1009" s="700">
        <f>SUM('SITE 1:SITE 15'!O1009)</f>
        <v>0</v>
      </c>
      <c r="O1009" s="701">
        <f t="shared" si="15"/>
        <v>0</v>
      </c>
    </row>
    <row r="1010" spans="1:15" ht="14.4" thickBot="1" x14ac:dyDescent="0.3">
      <c r="A1010" s="1553"/>
      <c r="B1010" s="472" t="s">
        <v>46</v>
      </c>
      <c r="C1010" s="473"/>
      <c r="D1010" s="730"/>
      <c r="E1010" s="475"/>
      <c r="H1010" s="348" t="s">
        <v>65</v>
      </c>
      <c r="I1010" s="349" t="s">
        <v>66</v>
      </c>
      <c r="J1010" s="350"/>
      <c r="K1010" s="350"/>
      <c r="L1010" s="351"/>
      <c r="M1010" s="437"/>
      <c r="N1010" s="700">
        <f>SUM('SITE 1:SITE 15'!O1010)</f>
        <v>0</v>
      </c>
      <c r="O1010" s="701">
        <f t="shared" si="15"/>
        <v>0</v>
      </c>
    </row>
    <row r="1011" spans="1:15" ht="13.8" x14ac:dyDescent="0.25">
      <c r="A1011" s="1553"/>
      <c r="B1011" s="706" t="s">
        <v>0</v>
      </c>
      <c r="C1011" s="707">
        <f>C408</f>
        <v>0</v>
      </c>
      <c r="D1011" s="708" t="e">
        <f>D408</f>
        <v>#DIV/0!</v>
      </c>
      <c r="E1011" s="708">
        <f>E408</f>
        <v>0</v>
      </c>
      <c r="H1011" s="348" t="s">
        <v>68</v>
      </c>
      <c r="I1011" s="349" t="s">
        <v>69</v>
      </c>
      <c r="J1011" s="350"/>
      <c r="K1011" s="350"/>
      <c r="L1011" s="351"/>
      <c r="M1011" s="437"/>
      <c r="N1011" s="700">
        <f>SUM('SITE 1:SITE 15'!O1011)</f>
        <v>0</v>
      </c>
      <c r="O1011" s="701">
        <f t="shared" si="15"/>
        <v>0</v>
      </c>
    </row>
    <row r="1012" spans="1:15" ht="13.8" x14ac:dyDescent="0.25">
      <c r="A1012" s="1553"/>
      <c r="B1012" s="706" t="s">
        <v>148</v>
      </c>
      <c r="C1012" s="707">
        <f>C539</f>
        <v>0</v>
      </c>
      <c r="D1012" s="708" t="e">
        <f>D539</f>
        <v>#DIV/0!</v>
      </c>
      <c r="E1012" s="708">
        <f>E539</f>
        <v>0</v>
      </c>
      <c r="H1012" s="348">
        <v>626</v>
      </c>
      <c r="I1012" s="349" t="s">
        <v>71</v>
      </c>
      <c r="J1012" s="350"/>
      <c r="K1012" s="350"/>
      <c r="L1012" s="351"/>
      <c r="M1012" s="437"/>
      <c r="N1012" s="700">
        <f>SUM('SITE 1:SITE 15'!O1012)</f>
        <v>0</v>
      </c>
      <c r="O1012" s="701">
        <f t="shared" si="15"/>
        <v>0</v>
      </c>
    </row>
    <row r="1013" spans="1:15" ht="13.8" x14ac:dyDescent="0.25">
      <c r="A1013" s="1553"/>
      <c r="B1013" s="706" t="s">
        <v>163</v>
      </c>
      <c r="C1013" s="707">
        <f>C658</f>
        <v>0</v>
      </c>
      <c r="D1013" s="708" t="e">
        <f>D658</f>
        <v>#DIV/0!</v>
      </c>
      <c r="E1013" s="708">
        <f>E658</f>
        <v>0</v>
      </c>
      <c r="H1013" s="348" t="s">
        <v>73</v>
      </c>
      <c r="I1013" s="349" t="s">
        <v>74</v>
      </c>
      <c r="J1013" s="350"/>
      <c r="K1013" s="350"/>
      <c r="L1013" s="351"/>
      <c r="M1013" s="437"/>
      <c r="N1013" s="700">
        <f>SUM('SITE 1:SITE 15'!O1013)</f>
        <v>0</v>
      </c>
      <c r="O1013" s="701">
        <f t="shared" si="15"/>
        <v>0</v>
      </c>
    </row>
    <row r="1014" spans="1:15" ht="13.8" x14ac:dyDescent="0.25">
      <c r="A1014" s="1553"/>
      <c r="B1014" s="706" t="s">
        <v>169</v>
      </c>
      <c r="C1014" s="709">
        <f>C779</f>
        <v>0</v>
      </c>
      <c r="D1014" s="708" t="e">
        <f>D779</f>
        <v>#DIV/0!</v>
      </c>
      <c r="E1014" s="708">
        <f>E779</f>
        <v>0</v>
      </c>
      <c r="H1014" s="348" t="s">
        <v>76</v>
      </c>
      <c r="I1014" s="349" t="s">
        <v>77</v>
      </c>
      <c r="J1014" s="350"/>
      <c r="K1014" s="350"/>
      <c r="L1014" s="351"/>
      <c r="M1014" s="437"/>
      <c r="N1014" s="700">
        <f>SUM('SITE 1:SITE 15'!O1014)</f>
        <v>0</v>
      </c>
      <c r="O1014" s="701">
        <f t="shared" si="15"/>
        <v>0</v>
      </c>
    </row>
    <row r="1015" spans="1:15" ht="13.8" x14ac:dyDescent="0.25">
      <c r="A1015" s="1553"/>
      <c r="B1015" s="724" t="s">
        <v>446</v>
      </c>
      <c r="C1015" s="725">
        <f>C901</f>
        <v>0</v>
      </c>
      <c r="D1015" s="708" t="e">
        <f>D901</f>
        <v>#DIV/0!</v>
      </c>
      <c r="E1015" s="708">
        <f>E901</f>
        <v>0</v>
      </c>
      <c r="H1015" s="374" t="s">
        <v>79</v>
      </c>
      <c r="I1015" s="356" t="s">
        <v>80</v>
      </c>
      <c r="J1015" s="357"/>
      <c r="K1015" s="357"/>
      <c r="L1015" s="358"/>
      <c r="M1015" s="450"/>
      <c r="N1015" s="700">
        <f>SUM('SITE 1:SITE 15'!O1015)</f>
        <v>0</v>
      </c>
      <c r="O1015" s="701">
        <f t="shared" si="15"/>
        <v>0</v>
      </c>
    </row>
    <row r="1016" spans="1:15" ht="13.8" x14ac:dyDescent="0.25">
      <c r="A1016" s="1553"/>
      <c r="B1016" s="706" t="s">
        <v>447</v>
      </c>
      <c r="C1016" s="709">
        <f>C47</f>
        <v>0</v>
      </c>
      <c r="D1016" s="708" t="e">
        <f>D47</f>
        <v>#DIV/0!</v>
      </c>
      <c r="E1016" s="708">
        <f>E47</f>
        <v>0</v>
      </c>
      <c r="H1016" s="359">
        <v>62</v>
      </c>
      <c r="I1016" s="378" t="s">
        <v>82</v>
      </c>
      <c r="J1016" s="361"/>
      <c r="K1016" s="361"/>
      <c r="L1016" s="362"/>
      <c r="M1016" s="451"/>
      <c r="N1016" s="710">
        <f>SUM('SITE 1:SITE 15'!O1016)</f>
        <v>0</v>
      </c>
      <c r="O1016" s="397">
        <f t="shared" si="15"/>
        <v>0</v>
      </c>
    </row>
    <row r="1017" spans="1:15" ht="13.8" x14ac:dyDescent="0.25">
      <c r="B1017" s="706"/>
      <c r="C1017" s="709"/>
      <c r="D1017" s="708"/>
      <c r="E1017" s="708"/>
      <c r="H1017" s="334"/>
      <c r="I1017" s="369"/>
      <c r="J1017" s="341"/>
      <c r="K1017" s="341"/>
      <c r="L1017" s="325"/>
      <c r="M1017" s="325"/>
      <c r="N1017" s="731"/>
      <c r="O1017" s="732"/>
    </row>
    <row r="1018" spans="1:15" ht="14.4" thickBot="1" x14ac:dyDescent="0.3">
      <c r="B1018" s="724"/>
      <c r="C1018" s="709"/>
      <c r="D1018" s="708"/>
      <c r="E1018" s="708"/>
      <c r="H1018" s="383">
        <v>63</v>
      </c>
      <c r="I1018" s="378" t="s">
        <v>84</v>
      </c>
      <c r="J1018" s="361"/>
      <c r="K1018" s="361"/>
      <c r="L1018" s="362"/>
      <c r="M1018" s="451"/>
      <c r="N1018" s="710">
        <f>SUM('SITE 1:SITE 15'!O1018)</f>
        <v>0</v>
      </c>
      <c r="O1018" s="397">
        <f>O48+O163+O277+O409+O540+O659+O780+O902</f>
        <v>0</v>
      </c>
    </row>
    <row r="1019" spans="1:15" ht="14.4" thickBot="1" x14ac:dyDescent="0.3">
      <c r="B1019" s="733" t="s">
        <v>83</v>
      </c>
      <c r="C1019" s="727">
        <f>SUM(C1011:C1018)</f>
        <v>0</v>
      </c>
      <c r="D1019" s="734" t="e">
        <f>E1019/C1019</f>
        <v>#DIV/0!</v>
      </c>
      <c r="E1019" s="729">
        <f>SUM(E1011:E1018)</f>
        <v>0</v>
      </c>
      <c r="H1019" s="364"/>
      <c r="I1019" s="352"/>
      <c r="J1019" s="341"/>
      <c r="K1019" s="341"/>
      <c r="L1019" s="325"/>
      <c r="M1019" s="325"/>
      <c r="N1019" s="711"/>
      <c r="O1019" s="712"/>
    </row>
    <row r="1020" spans="1:15" ht="14.4" thickBot="1" x14ac:dyDescent="0.3">
      <c r="B1020" s="70"/>
      <c r="C1020" s="67"/>
      <c r="D1020" s="735"/>
      <c r="E1020" s="69"/>
      <c r="H1020" s="370">
        <v>64111</v>
      </c>
      <c r="I1020" s="381" t="s">
        <v>87</v>
      </c>
      <c r="J1020" s="346"/>
      <c r="K1020" s="346"/>
      <c r="L1020" s="347"/>
      <c r="M1020" s="431"/>
      <c r="N1020" s="700">
        <f>SUM('SITE 1:SITE 15'!O1020)</f>
        <v>0</v>
      </c>
      <c r="O1020" s="701">
        <f>O50+O165+O279+O411+O542+O661+O782+O904</f>
        <v>0</v>
      </c>
    </row>
    <row r="1021" spans="1:15" ht="14.4" thickBot="1" x14ac:dyDescent="0.3">
      <c r="B1021" s="472" t="s">
        <v>85</v>
      </c>
      <c r="C1021" s="473"/>
      <c r="D1021" s="730"/>
      <c r="E1021" s="475"/>
      <c r="H1021" s="348">
        <v>64115</v>
      </c>
      <c r="I1021" s="349" t="s">
        <v>89</v>
      </c>
      <c r="J1021" s="350"/>
      <c r="K1021" s="350"/>
      <c r="L1021" s="351"/>
      <c r="M1021" s="437"/>
      <c r="N1021" s="700">
        <f>SUM('SITE 1:SITE 15'!O1021)</f>
        <v>0</v>
      </c>
      <c r="O1021" s="701">
        <f>O51+O166+O280+O412+O543+O662+O783+O905</f>
        <v>0</v>
      </c>
    </row>
    <row r="1022" spans="1:15" ht="13.8" x14ac:dyDescent="0.25">
      <c r="B1022" s="706" t="s">
        <v>0</v>
      </c>
      <c r="C1022" s="707">
        <f>C414</f>
        <v>0</v>
      </c>
      <c r="D1022" s="708" t="e">
        <f>D414</f>
        <v>#DIV/0!</v>
      </c>
      <c r="E1022" s="708">
        <f>E414</f>
        <v>0</v>
      </c>
      <c r="H1022" s="348">
        <v>645</v>
      </c>
      <c r="I1022" s="349" t="s">
        <v>91</v>
      </c>
      <c r="J1022" s="350"/>
      <c r="K1022" s="350"/>
      <c r="L1022" s="351"/>
      <c r="M1022" s="437"/>
      <c r="N1022" s="700">
        <f>SUM('SITE 1:SITE 15'!O1022)</f>
        <v>0</v>
      </c>
      <c r="O1022" s="701">
        <f>O52+O167+O281+O413+O544+O663+O784+O906</f>
        <v>0</v>
      </c>
    </row>
    <row r="1023" spans="1:15" ht="13.8" x14ac:dyDescent="0.25">
      <c r="B1023" s="706" t="s">
        <v>148</v>
      </c>
      <c r="C1023" s="707">
        <f>C545</f>
        <v>0</v>
      </c>
      <c r="D1023" s="708" t="e">
        <f>D545</f>
        <v>#DIV/0!</v>
      </c>
      <c r="E1023" s="708">
        <f>E545</f>
        <v>0</v>
      </c>
      <c r="H1023" s="374">
        <v>647</v>
      </c>
      <c r="I1023" s="356" t="s">
        <v>93</v>
      </c>
      <c r="J1023" s="357"/>
      <c r="K1023" s="357"/>
      <c r="L1023" s="358"/>
      <c r="M1023" s="450"/>
      <c r="N1023" s="700">
        <f>SUM('SITE 1:SITE 15'!O1023)</f>
        <v>0</v>
      </c>
      <c r="O1023" s="701">
        <f>O53+O168+O282+O414+O545+O664+O785+O907</f>
        <v>0</v>
      </c>
    </row>
    <row r="1024" spans="1:15" ht="13.8" x14ac:dyDescent="0.25">
      <c r="B1024" s="706" t="s">
        <v>163</v>
      </c>
      <c r="C1024" s="707">
        <f>C664</f>
        <v>0</v>
      </c>
      <c r="D1024" s="708" t="e">
        <f>D664</f>
        <v>#DIV/0!</v>
      </c>
      <c r="E1024" s="708">
        <f>E664</f>
        <v>0</v>
      </c>
      <c r="H1024" s="359">
        <v>64</v>
      </c>
      <c r="I1024" s="378" t="s">
        <v>94</v>
      </c>
      <c r="J1024" s="361"/>
      <c r="K1024" s="361"/>
      <c r="L1024" s="362"/>
      <c r="M1024" s="451"/>
      <c r="N1024" s="710">
        <f>SUM('SITE 1:SITE 15'!O1024)</f>
        <v>0</v>
      </c>
      <c r="O1024" s="397">
        <f>O54+O169+O283+O415+O546+O665+O786+O908</f>
        <v>0</v>
      </c>
    </row>
    <row r="1025" spans="2:15" ht="13.8" x14ac:dyDescent="0.25">
      <c r="B1025" s="706" t="s">
        <v>169</v>
      </c>
      <c r="C1025" s="709">
        <f>C785</f>
        <v>0</v>
      </c>
      <c r="D1025" s="708" t="e">
        <f>D785</f>
        <v>#DIV/0!</v>
      </c>
      <c r="E1025" s="708">
        <f>E785</f>
        <v>0</v>
      </c>
      <c r="H1025" s="364"/>
      <c r="I1025" s="352"/>
      <c r="J1025" s="341"/>
      <c r="K1025" s="341"/>
      <c r="L1025" s="325"/>
      <c r="M1025" s="325"/>
      <c r="N1025" s="711"/>
      <c r="O1025" s="712"/>
    </row>
    <row r="1026" spans="2:15" ht="13.8" x14ac:dyDescent="0.25">
      <c r="B1026" s="724" t="s">
        <v>446</v>
      </c>
      <c r="C1026" s="725">
        <f>C907</f>
        <v>0</v>
      </c>
      <c r="D1026" s="708" t="e">
        <f>D907</f>
        <v>#DIV/0!</v>
      </c>
      <c r="E1026" s="708">
        <f>E907</f>
        <v>0</v>
      </c>
      <c r="H1026" s="348">
        <v>654</v>
      </c>
      <c r="I1026" s="381" t="s">
        <v>97</v>
      </c>
      <c r="J1026" s="346"/>
      <c r="K1026" s="346"/>
      <c r="L1026" s="347"/>
      <c r="M1026" s="431"/>
      <c r="N1026" s="700">
        <f>SUM('SITE 1:SITE 15'!O1026)</f>
        <v>0</v>
      </c>
      <c r="O1026" s="701">
        <f>O56+O171+O285+O417+O548+O667+O788+O910</f>
        <v>0</v>
      </c>
    </row>
    <row r="1027" spans="2:15" ht="13.8" x14ac:dyDescent="0.25">
      <c r="B1027" s="706" t="s">
        <v>447</v>
      </c>
      <c r="C1027" s="709">
        <f>C53</f>
        <v>0</v>
      </c>
      <c r="D1027" s="708" t="e">
        <f>D53</f>
        <v>#DIV/0!</v>
      </c>
      <c r="E1027" s="708">
        <f>E53</f>
        <v>0</v>
      </c>
      <c r="H1027" s="348">
        <v>655</v>
      </c>
      <c r="I1027" s="384" t="s">
        <v>99</v>
      </c>
      <c r="J1027" s="350"/>
      <c r="K1027" s="350"/>
      <c r="L1027" s="351"/>
      <c r="M1027" s="437"/>
      <c r="N1027" s="700">
        <f>SUM('SITE 1:SITE 15'!O1027)</f>
        <v>0</v>
      </c>
      <c r="O1027" s="701">
        <f>O57+O172+O286+O418+O549+O668+O789+O911</f>
        <v>0</v>
      </c>
    </row>
    <row r="1028" spans="2:15" ht="14.4" thickBot="1" x14ac:dyDescent="0.3">
      <c r="B1028" s="706"/>
      <c r="C1028" s="709"/>
      <c r="D1028" s="708"/>
      <c r="E1028" s="708"/>
      <c r="H1028" s="370">
        <v>658</v>
      </c>
      <c r="I1028" s="385" t="s">
        <v>101</v>
      </c>
      <c r="J1028" s="357"/>
      <c r="K1028" s="357"/>
      <c r="L1028" s="386"/>
      <c r="M1028" s="477"/>
      <c r="N1028" s="700">
        <f>SUM('SITE 1:SITE 15'!O1028)</f>
        <v>0</v>
      </c>
      <c r="O1028" s="701">
        <f>O58+O173+O287+O419+O550+O669+O790+O912</f>
        <v>0</v>
      </c>
    </row>
    <row r="1029" spans="2:15" ht="14.4" thickBot="1" x14ac:dyDescent="0.3">
      <c r="B1029" s="733" t="s">
        <v>92</v>
      </c>
      <c r="C1029" s="727">
        <f>SUM(C1022:C1028)</f>
        <v>0</v>
      </c>
      <c r="D1029" s="734" t="e">
        <f>E1029/C1029</f>
        <v>#DIV/0!</v>
      </c>
      <c r="E1029" s="729">
        <f>SUM(E1022:E1028)</f>
        <v>0</v>
      </c>
      <c r="H1029" s="359">
        <v>65</v>
      </c>
      <c r="I1029" s="378" t="s">
        <v>103</v>
      </c>
      <c r="J1029" s="361"/>
      <c r="K1029" s="361"/>
      <c r="L1029" s="387"/>
      <c r="M1029" s="478"/>
      <c r="N1029" s="710">
        <f>SUM('SITE 1:SITE 15'!O1029)</f>
        <v>0</v>
      </c>
      <c r="O1029" s="397">
        <f>O59+O174+O288+O420+O551+O670+O791+O913</f>
        <v>0</v>
      </c>
    </row>
    <row r="1030" spans="2:15" ht="14.4" thickBot="1" x14ac:dyDescent="0.3">
      <c r="B1030" s="70"/>
      <c r="C1030" s="67"/>
      <c r="D1030" s="735"/>
      <c r="E1030" s="69"/>
      <c r="H1030" s="334"/>
      <c r="I1030" s="369"/>
      <c r="J1030" s="341"/>
      <c r="K1030" s="341"/>
      <c r="L1030" s="352"/>
      <c r="M1030" s="352"/>
      <c r="N1030" s="731"/>
      <c r="O1030" s="732"/>
    </row>
    <row r="1031" spans="2:15" ht="14.4" thickBot="1" x14ac:dyDescent="0.3">
      <c r="B1031" s="472" t="s">
        <v>95</v>
      </c>
      <c r="C1031" s="473"/>
      <c r="D1031" s="730"/>
      <c r="E1031" s="475"/>
      <c r="H1031" s="383">
        <v>66</v>
      </c>
      <c r="I1031" s="378" t="s">
        <v>106</v>
      </c>
      <c r="J1031" s="361"/>
      <c r="K1031" s="361"/>
      <c r="L1031" s="361"/>
      <c r="M1031" s="479"/>
      <c r="N1031" s="710">
        <f>SUM('SITE 1:SITE 15'!O1031)</f>
        <v>0</v>
      </c>
      <c r="O1031" s="397">
        <f>O61+O176+O290+O422+O553+O672+O793+O915</f>
        <v>0</v>
      </c>
    </row>
    <row r="1032" spans="2:15" ht="13.8" x14ac:dyDescent="0.25">
      <c r="B1032" s="706" t="s">
        <v>0</v>
      </c>
      <c r="C1032" s="707">
        <f>C422</f>
        <v>0</v>
      </c>
      <c r="D1032" s="708" t="e">
        <f>D422</f>
        <v>#DIV/0!</v>
      </c>
      <c r="E1032" s="708">
        <f>E422</f>
        <v>0</v>
      </c>
      <c r="H1032" s="334"/>
      <c r="I1032" s="369"/>
      <c r="J1032" s="325"/>
      <c r="K1032" s="325"/>
      <c r="L1032" s="352"/>
      <c r="M1032" s="352"/>
      <c r="N1032" s="731"/>
      <c r="O1032" s="732"/>
    </row>
    <row r="1033" spans="2:15" ht="13.8" x14ac:dyDescent="0.25">
      <c r="B1033" s="706" t="s">
        <v>148</v>
      </c>
      <c r="C1033" s="707">
        <f>C553</f>
        <v>0</v>
      </c>
      <c r="D1033" s="708" t="e">
        <f>D553</f>
        <v>#DIV/0!</v>
      </c>
      <c r="E1033" s="708">
        <f>E553</f>
        <v>0</v>
      </c>
      <c r="H1033" s="383">
        <v>67</v>
      </c>
      <c r="I1033" s="378" t="s">
        <v>107</v>
      </c>
      <c r="J1033" s="361"/>
      <c r="K1033" s="361"/>
      <c r="L1033" s="361"/>
      <c r="M1033" s="479"/>
      <c r="N1033" s="710">
        <f>SUM('SITE 1:SITE 15'!O1033)</f>
        <v>0</v>
      </c>
      <c r="O1033" s="397">
        <f>O63+O178+O292+O424+O555+O674+O795+O917</f>
        <v>0</v>
      </c>
    </row>
    <row r="1034" spans="2:15" ht="13.8" x14ac:dyDescent="0.25">
      <c r="B1034" s="706" t="s">
        <v>163</v>
      </c>
      <c r="C1034" s="707">
        <f>C672</f>
        <v>0</v>
      </c>
      <c r="D1034" s="708" t="e">
        <f>D672</f>
        <v>#DIV/0!</v>
      </c>
      <c r="E1034" s="708">
        <f>E672</f>
        <v>0</v>
      </c>
      <c r="H1034" s="364"/>
      <c r="I1034" s="352"/>
      <c r="J1034" s="341"/>
      <c r="K1034" s="341"/>
      <c r="L1034" s="352"/>
      <c r="M1034" s="352"/>
      <c r="N1034" s="711"/>
      <c r="O1034" s="712"/>
    </row>
    <row r="1035" spans="2:15" ht="13.8" x14ac:dyDescent="0.25">
      <c r="B1035" s="706" t="s">
        <v>169</v>
      </c>
      <c r="C1035" s="709">
        <f>C793</f>
        <v>0</v>
      </c>
      <c r="D1035" s="708" t="e">
        <f>D793</f>
        <v>#DIV/0!</v>
      </c>
      <c r="E1035" s="708">
        <f>E793</f>
        <v>0</v>
      </c>
      <c r="H1035" s="370" t="s">
        <v>109</v>
      </c>
      <c r="I1035" s="381" t="s">
        <v>110</v>
      </c>
      <c r="J1035" s="346"/>
      <c r="K1035" s="346"/>
      <c r="L1035" s="388"/>
      <c r="M1035" s="481"/>
      <c r="N1035" s="700">
        <f>SUM('SITE 1:SITE 15'!O1035)</f>
        <v>0</v>
      </c>
      <c r="O1035" s="701">
        <f>O65+O180+O294+O426+O557+O676+O797+O919</f>
        <v>0</v>
      </c>
    </row>
    <row r="1036" spans="2:15" ht="13.8" x14ac:dyDescent="0.25">
      <c r="B1036" s="724" t="s">
        <v>446</v>
      </c>
      <c r="C1036" s="725">
        <f>C915</f>
        <v>0</v>
      </c>
      <c r="D1036" s="708" t="e">
        <f>D915</f>
        <v>#DIV/0!</v>
      </c>
      <c r="E1036" s="708">
        <f>E915</f>
        <v>0</v>
      </c>
      <c r="H1036" s="348" t="s">
        <v>111</v>
      </c>
      <c r="I1036" s="349" t="s">
        <v>112</v>
      </c>
      <c r="J1036" s="350"/>
      <c r="K1036" s="350"/>
      <c r="L1036" s="351"/>
      <c r="M1036" s="437"/>
      <c r="N1036" s="700">
        <f>SUM('SITE 1:SITE 15'!O1036)</f>
        <v>0</v>
      </c>
      <c r="O1036" s="701">
        <f>O66+O181+O295+O427+O558+O677+O798+O920</f>
        <v>0</v>
      </c>
    </row>
    <row r="1037" spans="2:15" ht="13.8" x14ac:dyDescent="0.25">
      <c r="B1037" s="706" t="s">
        <v>447</v>
      </c>
      <c r="C1037" s="709">
        <f>C61</f>
        <v>0</v>
      </c>
      <c r="D1037" s="708" t="e">
        <f>D61</f>
        <v>#DIV/0!</v>
      </c>
      <c r="E1037" s="708">
        <f>E61</f>
        <v>0</v>
      </c>
      <c r="H1037" s="374">
        <v>6815</v>
      </c>
      <c r="I1037" s="356" t="s">
        <v>113</v>
      </c>
      <c r="J1037" s="357"/>
      <c r="K1037" s="357"/>
      <c r="L1037" s="358"/>
      <c r="M1037" s="450"/>
      <c r="N1037" s="700">
        <f>SUM('SITE 1:SITE 15'!O1037)</f>
        <v>0</v>
      </c>
      <c r="O1037" s="701">
        <f>O67+O182+O296+O428+O559+O678+O799+O921</f>
        <v>0</v>
      </c>
    </row>
    <row r="1038" spans="2:15" ht="14.4" thickBot="1" x14ac:dyDescent="0.3">
      <c r="B1038" s="706"/>
      <c r="C1038" s="709"/>
      <c r="D1038" s="708"/>
      <c r="E1038" s="708"/>
      <c r="H1038" s="359">
        <v>68</v>
      </c>
      <c r="I1038" s="378" t="s">
        <v>114</v>
      </c>
      <c r="J1038" s="361"/>
      <c r="K1038" s="361"/>
      <c r="L1038" s="389"/>
      <c r="M1038" s="485"/>
      <c r="N1038" s="710">
        <f>SUM('SITE 1:SITE 15'!O1038)</f>
        <v>0</v>
      </c>
      <c r="O1038" s="397">
        <f>O68+O183+O297+O429+O560+O679+O800+O922</f>
        <v>0</v>
      </c>
    </row>
    <row r="1039" spans="2:15" ht="14.4" thickBot="1" x14ac:dyDescent="0.3">
      <c r="B1039" s="733" t="s">
        <v>105</v>
      </c>
      <c r="C1039" s="727">
        <f>SUM(C1032:C1038)</f>
        <v>0</v>
      </c>
      <c r="D1039" s="734" t="e">
        <f>E1039/C1039</f>
        <v>#DIV/0!</v>
      </c>
      <c r="E1039" s="729">
        <f>SUM(E1032:E1038)</f>
        <v>0</v>
      </c>
      <c r="H1039" s="364"/>
      <c r="I1039" s="352"/>
      <c r="J1039" s="341"/>
      <c r="K1039" s="341"/>
      <c r="L1039" s="352"/>
      <c r="M1039" s="352"/>
      <c r="N1039" s="711"/>
      <c r="O1039" s="712"/>
    </row>
    <row r="1040" spans="2:15" ht="15" customHeight="1" thickBot="1" x14ac:dyDescent="0.3">
      <c r="B1040" s="70"/>
      <c r="C1040" s="480"/>
      <c r="D1040" s="735"/>
      <c r="E1040" s="69"/>
      <c r="H1040" s="390">
        <v>86</v>
      </c>
      <c r="I1040" s="378" t="s">
        <v>115</v>
      </c>
      <c r="J1040" s="361"/>
      <c r="K1040" s="361"/>
      <c r="L1040" s="361"/>
      <c r="M1040" s="479"/>
      <c r="N1040" s="710">
        <f>SUM('SITE 1:SITE 15'!O1040)</f>
        <v>0</v>
      </c>
      <c r="O1040" s="397">
        <f>O70+O185+O299+O431+O562+O681+O802+O924</f>
        <v>0</v>
      </c>
    </row>
    <row r="1041" spans="2:15" ht="15.75" customHeight="1" thickBot="1" x14ac:dyDescent="0.3">
      <c r="B1041" s="736" t="s">
        <v>108</v>
      </c>
      <c r="C1041" s="737"/>
      <c r="D1041" s="738"/>
      <c r="E1041" s="739">
        <f>E1039+E1029+E1019+E1007+E998</f>
        <v>0</v>
      </c>
      <c r="H1041" s="391"/>
      <c r="I1041" s="45"/>
      <c r="J1041" s="45"/>
      <c r="K1041" s="45"/>
      <c r="L1041" s="352"/>
      <c r="M1041" s="352"/>
      <c r="N1041" s="740"/>
      <c r="O1041" s="741"/>
    </row>
    <row r="1042" spans="2:15" ht="15" customHeight="1" x14ac:dyDescent="0.25">
      <c r="B1042" s="742"/>
      <c r="C1042" s="743"/>
      <c r="D1042" s="744"/>
      <c r="E1042" s="745"/>
      <c r="H1042" s="392" t="s">
        <v>116</v>
      </c>
      <c r="I1042" s="393"/>
      <c r="J1042" s="394"/>
      <c r="K1042" s="394"/>
      <c r="L1042" s="393"/>
      <c r="M1042" s="393"/>
      <c r="N1042" s="746">
        <f>SUM('SITE 1:SITE 15'!O1042)</f>
        <v>0</v>
      </c>
      <c r="O1042" s="747">
        <f>O72+O187+O301+O433+O564+O683+O804+O926</f>
        <v>0</v>
      </c>
    </row>
    <row r="1043" spans="2:15" ht="15.75" customHeight="1" x14ac:dyDescent="0.25">
      <c r="B1043" s="742"/>
      <c r="C1043" s="743"/>
      <c r="D1043" s="744"/>
      <c r="E1043" s="745"/>
      <c r="H1043" s="364" t="s">
        <v>117</v>
      </c>
      <c r="I1043" s="365"/>
      <c r="J1043" s="367"/>
      <c r="K1043" s="367"/>
      <c r="L1043" s="365"/>
      <c r="M1043" s="365"/>
      <c r="N1043" s="748">
        <f>SUM('SITE 1:SITE 15'!O1043)</f>
        <v>0</v>
      </c>
      <c r="O1043" s="749">
        <f>O73+O188+O302+O434+O565+O684+O805+O927</f>
        <v>0</v>
      </c>
    </row>
    <row r="1044" spans="2:15" ht="17.399999999999999" thickBot="1" x14ac:dyDescent="0.3">
      <c r="B1044" s="750"/>
      <c r="C1044" s="751"/>
      <c r="D1044" s="752"/>
      <c r="E1044" s="753"/>
      <c r="H1044" s="398" t="s">
        <v>118</v>
      </c>
      <c r="I1044" s="399"/>
      <c r="J1044" s="400"/>
      <c r="K1044" s="400"/>
      <c r="L1044" s="401"/>
      <c r="M1044" s="401"/>
      <c r="N1044" s="754">
        <f>SUM('SITE 1:SITE 15'!O1044)</f>
        <v>0</v>
      </c>
      <c r="O1044" s="499">
        <f>O74+O189+O303+O435+O566+O685+O806+O928</f>
        <v>0</v>
      </c>
    </row>
    <row r="1045" spans="2:15" ht="13.8" thickBot="1" x14ac:dyDescent="0.3">
      <c r="N1045" s="755"/>
      <c r="O1045" s="756"/>
    </row>
    <row r="1046" spans="2:15" ht="13.8" x14ac:dyDescent="0.25">
      <c r="B1046" s="2342" t="s">
        <v>170</v>
      </c>
      <c r="C1046" s="2343"/>
      <c r="D1046" s="2343"/>
      <c r="E1046" s="2343"/>
      <c r="F1046" s="2344"/>
      <c r="H1046" s="404" t="s">
        <v>119</v>
      </c>
      <c r="I1046" s="405"/>
      <c r="J1046" s="406"/>
      <c r="K1046" s="406"/>
      <c r="L1046" s="405"/>
      <c r="M1046" s="405"/>
      <c r="N1046" s="757"/>
      <c r="O1046" s="758"/>
    </row>
    <row r="1047" spans="2:15" ht="14.4" thickBot="1" x14ac:dyDescent="0.3">
      <c r="B1047" s="2363"/>
      <c r="C1047" s="2364"/>
      <c r="D1047" s="2364"/>
      <c r="E1047" s="2364"/>
      <c r="F1047" s="2365"/>
      <c r="H1047" s="334"/>
      <c r="I1047" s="335"/>
      <c r="J1047" s="336"/>
      <c r="K1047" s="336"/>
      <c r="L1047" s="335"/>
      <c r="M1047" s="337"/>
      <c r="N1047" s="698" t="str">
        <f>N986</f>
        <v>Global</v>
      </c>
      <c r="O1047" s="699" t="str">
        <f>H6</f>
        <v>SITE 4</v>
      </c>
    </row>
    <row r="1048" spans="2:15" ht="13.8" x14ac:dyDescent="0.25">
      <c r="B1048" s="2366" t="s">
        <v>179</v>
      </c>
      <c r="C1048" s="503"/>
      <c r="D1048" s="503"/>
      <c r="E1048" s="503"/>
      <c r="F1048" s="504"/>
      <c r="H1048" s="409"/>
      <c r="I1048" s="410"/>
      <c r="J1048" s="336"/>
      <c r="K1048" s="336"/>
      <c r="L1048" s="411"/>
      <c r="M1048" s="505"/>
      <c r="N1048" s="759"/>
      <c r="O1048" s="760"/>
    </row>
    <row r="1049" spans="2:15" ht="13.8" x14ac:dyDescent="0.25">
      <c r="B1049" s="2367"/>
      <c r="C1049" s="507"/>
      <c r="D1049" s="507"/>
      <c r="E1049" s="507"/>
      <c r="F1049" s="508"/>
      <c r="H1049" s="413">
        <v>70623</v>
      </c>
      <c r="I1049" s="381" t="s">
        <v>1022</v>
      </c>
      <c r="J1049" s="346"/>
      <c r="K1049" s="346"/>
      <c r="L1049" s="347"/>
      <c r="M1049" s="431"/>
      <c r="N1049" s="700">
        <f>SUM('SITE 1:SITE 15'!O1049)</f>
        <v>0</v>
      </c>
      <c r="O1049" s="701">
        <f>O79+O194+O308+O440+O571+O690+O811+O933</f>
        <v>0</v>
      </c>
    </row>
    <row r="1050" spans="2:15" ht="13.8" x14ac:dyDescent="0.25">
      <c r="B1050" s="761"/>
      <c r="C1050" s="674"/>
      <c r="D1050" s="674"/>
      <c r="E1050" s="674"/>
      <c r="F1050" s="762"/>
      <c r="H1050" s="413">
        <v>70624</v>
      </c>
      <c r="I1050" s="349" t="s">
        <v>1019</v>
      </c>
      <c r="J1050" s="350"/>
      <c r="K1050" s="350"/>
      <c r="L1050" s="351"/>
      <c r="M1050" s="437"/>
      <c r="N1050" s="700">
        <f>SUM('SITE 1:SITE 15'!O1050)</f>
        <v>0</v>
      </c>
      <c r="O1050" s="701">
        <f>O80+O195+O309+O441+O572+O691+O812+O934</f>
        <v>0</v>
      </c>
    </row>
    <row r="1051" spans="2:15" ht="13.8" x14ac:dyDescent="0.25">
      <c r="B1051" s="2336" t="s">
        <v>381</v>
      </c>
      <c r="C1051" s="2337"/>
      <c r="D1051" s="2337"/>
      <c r="E1051" s="2337"/>
      <c r="F1051" s="2338"/>
      <c r="H1051" s="413">
        <v>70625</v>
      </c>
      <c r="I1051" s="349" t="s">
        <v>1020</v>
      </c>
      <c r="J1051" s="350"/>
      <c r="K1051" s="350"/>
      <c r="L1051" s="351"/>
      <c r="M1051" s="437"/>
      <c r="N1051" s="700">
        <f>SUM('SITE 1:SITE 15'!O1051)</f>
        <v>0</v>
      </c>
      <c r="O1051" s="701">
        <f>O81+O196+O310+O442+O573+O692+O813+O935</f>
        <v>0</v>
      </c>
    </row>
    <row r="1052" spans="2:15" s="1940" customFormat="1" ht="13.8" x14ac:dyDescent="0.25">
      <c r="B1052" s="2336"/>
      <c r="C1052" s="2337"/>
      <c r="D1052" s="2337"/>
      <c r="E1052" s="2337"/>
      <c r="F1052" s="2338"/>
      <c r="H1052" s="413">
        <v>70626</v>
      </c>
      <c r="I1052" s="349" t="s">
        <v>1021</v>
      </c>
      <c r="J1052" s="350"/>
      <c r="K1052" s="350"/>
      <c r="L1052" s="351"/>
      <c r="M1052" s="437"/>
      <c r="N1052" s="700">
        <f>SUM('SITE 1:SITE 15'!O1052)</f>
        <v>0</v>
      </c>
      <c r="O1052" s="701">
        <f>O82+O197+O311+O443+O574+O693+O814+O936</f>
        <v>0</v>
      </c>
    </row>
    <row r="1053" spans="2:15" ht="13.8" x14ac:dyDescent="0.25">
      <c r="B1053" s="2336"/>
      <c r="C1053" s="2337"/>
      <c r="D1053" s="2337"/>
      <c r="E1053" s="2337"/>
      <c r="F1053" s="2338"/>
      <c r="H1053" s="348">
        <v>70641</v>
      </c>
      <c r="I1053" s="349" t="s">
        <v>123</v>
      </c>
      <c r="J1053" s="350"/>
      <c r="K1053" s="350"/>
      <c r="L1053" s="351"/>
      <c r="M1053" s="437"/>
      <c r="N1053" s="700">
        <f>SUM('SITE 1:SITE 15'!O1053)</f>
        <v>0</v>
      </c>
      <c r="O1053" s="701">
        <f>O83+O197+O311+O444+O575+O694+O815+O937</f>
        <v>0</v>
      </c>
    </row>
    <row r="1054" spans="2:15" ht="13.8" x14ac:dyDescent="0.25">
      <c r="B1054" s="2428"/>
      <c r="C1054" s="2429"/>
      <c r="D1054" s="2429"/>
      <c r="E1054" s="2429"/>
      <c r="F1054" s="2430"/>
      <c r="H1054" s="370">
        <v>706421</v>
      </c>
      <c r="I1054" s="349" t="s">
        <v>124</v>
      </c>
      <c r="J1054" s="350"/>
      <c r="K1054" s="350"/>
      <c r="L1054" s="351"/>
      <c r="M1054" s="437"/>
      <c r="N1054" s="700">
        <f>SUM('SITE 1:SITE 15'!O1054)</f>
        <v>0</v>
      </c>
      <c r="O1054" s="701">
        <f>O84+O198+O312+O445+O576+O695+O816+O938</f>
        <v>0</v>
      </c>
    </row>
    <row r="1055" spans="2:15" ht="13.8" x14ac:dyDescent="0.25">
      <c r="B1055" s="2428"/>
      <c r="C1055" s="2429"/>
      <c r="D1055" s="2429"/>
      <c r="E1055" s="2429"/>
      <c r="F1055" s="2430"/>
      <c r="H1055" s="370">
        <v>708</v>
      </c>
      <c r="I1055" s="356" t="s">
        <v>125</v>
      </c>
      <c r="J1055" s="357"/>
      <c r="K1055" s="357"/>
      <c r="L1055" s="358"/>
      <c r="M1055" s="450"/>
      <c r="N1055" s="700">
        <f>SUM('SITE 1:SITE 15'!O1055)</f>
        <v>0</v>
      </c>
      <c r="O1055" s="701">
        <f>O85+O199+O313+O446+O577+O696+O817+O939</f>
        <v>0</v>
      </c>
    </row>
    <row r="1056" spans="2:15" ht="16.8" x14ac:dyDescent="0.3">
      <c r="B1056" s="515"/>
      <c r="C1056" s="516"/>
      <c r="D1056" s="516"/>
      <c r="E1056" s="516"/>
      <c r="F1056" s="517"/>
      <c r="H1056" s="359">
        <v>70</v>
      </c>
      <c r="I1056" s="378" t="s">
        <v>126</v>
      </c>
      <c r="J1056" s="361"/>
      <c r="K1056" s="361"/>
      <c r="L1056" s="389"/>
      <c r="M1056" s="485"/>
      <c r="N1056" s="710">
        <f>SUM('SITE 1:SITE 15'!O1056)</f>
        <v>0</v>
      </c>
      <c r="O1056" s="397">
        <f>O86+O200+O314+O447+O578+O697+O818+O940</f>
        <v>0</v>
      </c>
    </row>
    <row r="1057" spans="2:15" ht="13.8" x14ac:dyDescent="0.25">
      <c r="B1057" s="2428" t="s">
        <v>205</v>
      </c>
      <c r="C1057" s="2429"/>
      <c r="D1057" s="2429"/>
      <c r="E1057" s="2429"/>
      <c r="F1057" s="2430"/>
      <c r="H1057" s="364"/>
      <c r="I1057" s="352"/>
      <c r="J1057" s="341"/>
      <c r="K1057" s="341"/>
      <c r="L1057" s="369"/>
      <c r="M1057" s="369"/>
      <c r="N1057" s="711"/>
      <c r="O1057" s="712"/>
    </row>
    <row r="1058" spans="2:15" ht="13.8" x14ac:dyDescent="0.25">
      <c r="B1058" s="2428"/>
      <c r="C1058" s="2429"/>
      <c r="D1058" s="2429"/>
      <c r="E1058" s="2429"/>
      <c r="F1058" s="2430"/>
      <c r="H1058" s="370">
        <v>741</v>
      </c>
      <c r="I1058" s="381" t="s">
        <v>127</v>
      </c>
      <c r="J1058" s="346"/>
      <c r="K1058" s="346"/>
      <c r="L1058" s="414"/>
      <c r="M1058" s="513"/>
      <c r="N1058" s="700">
        <f>SUM('SITE 1:SITE 15'!O1058)</f>
        <v>0</v>
      </c>
      <c r="O1058" s="701">
        <f>O88+O202+O316+O449+O580+O699+O820+O942</f>
        <v>0</v>
      </c>
    </row>
    <row r="1059" spans="2:15" ht="13.8" x14ac:dyDescent="0.25">
      <c r="B1059" s="2336"/>
      <c r="C1059" s="2337"/>
      <c r="D1059" s="2337"/>
      <c r="E1059" s="2337"/>
      <c r="F1059" s="2338"/>
      <c r="H1059" s="348">
        <v>742</v>
      </c>
      <c r="I1059" s="349" t="s">
        <v>128</v>
      </c>
      <c r="J1059" s="350"/>
      <c r="K1059" s="350"/>
      <c r="L1059" s="415"/>
      <c r="M1059" s="514"/>
      <c r="N1059" s="700">
        <f>SUM('SITE 1:SITE 15'!O1059)</f>
        <v>0</v>
      </c>
      <c r="O1059" s="701">
        <f>O89+O203+O317+O450+O581+O700+O821+O943</f>
        <v>0</v>
      </c>
    </row>
    <row r="1060" spans="2:15" ht="13.8" x14ac:dyDescent="0.25">
      <c r="B1060" s="2336"/>
      <c r="C1060" s="2337"/>
      <c r="D1060" s="2337"/>
      <c r="E1060" s="2337"/>
      <c r="F1060" s="2338"/>
      <c r="H1060" s="370">
        <v>743</v>
      </c>
      <c r="I1060" s="349" t="s">
        <v>129</v>
      </c>
      <c r="J1060" s="350"/>
      <c r="K1060" s="350"/>
      <c r="L1060" s="351"/>
      <c r="M1060" s="437"/>
      <c r="N1060" s="700">
        <f>SUM('SITE 1:SITE 15'!O1060)</f>
        <v>0</v>
      </c>
      <c r="O1060" s="701">
        <f>O90+O204+O318+O451+O582+O701+O822+O944</f>
        <v>0</v>
      </c>
    </row>
    <row r="1061" spans="2:15" ht="16.8" x14ac:dyDescent="0.3">
      <c r="B1061" s="515"/>
      <c r="C1061" s="516"/>
      <c r="D1061" s="516"/>
      <c r="E1061" s="516"/>
      <c r="F1061" s="517"/>
      <c r="H1061" s="416">
        <v>7441</v>
      </c>
      <c r="I1061" s="349" t="s">
        <v>130</v>
      </c>
      <c r="J1061" s="350"/>
      <c r="K1061" s="350"/>
      <c r="L1061" s="351"/>
      <c r="M1061" s="437"/>
      <c r="N1061" s="2368">
        <f>SUM('SITE 1:SITE 15'!O1061)</f>
        <v>0</v>
      </c>
      <c r="O1061" s="2471">
        <f>O91+O205+O319+O452+O583+O702+O823+O945</f>
        <v>0</v>
      </c>
    </row>
    <row r="1062" spans="2:15" ht="16.8" x14ac:dyDescent="0.3">
      <c r="B1062" s="515"/>
      <c r="C1062" s="516"/>
      <c r="D1062" s="516"/>
      <c r="E1062" s="516"/>
      <c r="F1062" s="517"/>
      <c r="H1062" s="416">
        <v>7442</v>
      </c>
      <c r="I1062" s="349" t="s">
        <v>131</v>
      </c>
      <c r="J1062" s="350"/>
      <c r="K1062" s="350"/>
      <c r="L1062" s="351"/>
      <c r="M1062" s="437"/>
      <c r="N1062" s="2369">
        <f>SUM('SITE 1:SITE 15'!O1062)</f>
        <v>0</v>
      </c>
      <c r="O1062" s="2472"/>
    </row>
    <row r="1063" spans="2:15" ht="16.8" x14ac:dyDescent="0.3">
      <c r="B1063" s="515"/>
      <c r="C1063" s="516"/>
      <c r="D1063" s="516"/>
      <c r="E1063" s="516"/>
      <c r="F1063" s="517"/>
      <c r="H1063" s="416">
        <v>7443</v>
      </c>
      <c r="I1063" s="349" t="s">
        <v>132</v>
      </c>
      <c r="J1063" s="350"/>
      <c r="K1063" s="350"/>
      <c r="L1063" s="351"/>
      <c r="M1063" s="437"/>
      <c r="N1063" s="700">
        <f>SUM('SITE 1:SITE 15'!O1063)</f>
        <v>0</v>
      </c>
      <c r="O1063" s="701">
        <f t="shared" ref="O1063:O1068" si="16">O93+O207+O321+O454+O585+O704+O825+O947</f>
        <v>0</v>
      </c>
    </row>
    <row r="1064" spans="2:15" ht="16.8" x14ac:dyDescent="0.3">
      <c r="B1064" s="515"/>
      <c r="C1064" s="516"/>
      <c r="D1064" s="516"/>
      <c r="E1064" s="516"/>
      <c r="F1064" s="517"/>
      <c r="H1064" s="416">
        <v>7451</v>
      </c>
      <c r="I1064" s="349" t="s">
        <v>133</v>
      </c>
      <c r="J1064" s="350"/>
      <c r="K1064" s="350"/>
      <c r="L1064" s="351"/>
      <c r="M1064" s="437"/>
      <c r="N1064" s="700">
        <f>SUM('SITE 1:SITE 15'!O1064)</f>
        <v>0</v>
      </c>
      <c r="O1064" s="701">
        <f t="shared" si="16"/>
        <v>0</v>
      </c>
    </row>
    <row r="1065" spans="2:15" ht="16.8" x14ac:dyDescent="0.25">
      <c r="B1065" s="518"/>
      <c r="C1065" s="519"/>
      <c r="D1065" s="519"/>
      <c r="E1065" s="519"/>
      <c r="F1065" s="520"/>
      <c r="H1065" s="416">
        <v>746</v>
      </c>
      <c r="I1065" s="349" t="s">
        <v>134</v>
      </c>
      <c r="J1065" s="350"/>
      <c r="K1065" s="350"/>
      <c r="L1065" s="351"/>
      <c r="M1065" s="437"/>
      <c r="N1065" s="700">
        <f>SUM('SITE 1:SITE 15'!O1065)</f>
        <v>0</v>
      </c>
      <c r="O1065" s="701">
        <f t="shared" si="16"/>
        <v>0</v>
      </c>
    </row>
    <row r="1066" spans="2:15" ht="16.8" x14ac:dyDescent="0.25">
      <c r="B1066" s="518"/>
      <c r="C1066" s="519"/>
      <c r="D1066" s="519"/>
      <c r="E1066" s="519"/>
      <c r="F1066" s="520"/>
      <c r="H1066" s="416">
        <v>747</v>
      </c>
      <c r="I1066" s="349" t="s">
        <v>135</v>
      </c>
      <c r="J1066" s="350"/>
      <c r="K1066" s="350"/>
      <c r="L1066" s="351"/>
      <c r="M1066" s="437"/>
      <c r="N1066" s="700">
        <f>SUM('SITE 1:SITE 15'!O1066)</f>
        <v>0</v>
      </c>
      <c r="O1066" s="701">
        <f t="shared" si="16"/>
        <v>0</v>
      </c>
    </row>
    <row r="1067" spans="2:15" ht="16.8" x14ac:dyDescent="0.25">
      <c r="B1067" s="518"/>
      <c r="C1067" s="519"/>
      <c r="D1067" s="519"/>
      <c r="E1067" s="519"/>
      <c r="F1067" s="520"/>
      <c r="H1067" s="374">
        <v>748</v>
      </c>
      <c r="I1067" s="349" t="s">
        <v>168</v>
      </c>
      <c r="J1067" s="357"/>
      <c r="K1067" s="357"/>
      <c r="L1067" s="417"/>
      <c r="M1067" s="523"/>
      <c r="N1067" s="700">
        <f>SUM('SITE 1:SITE 15'!O1067)</f>
        <v>0</v>
      </c>
      <c r="O1067" s="701">
        <f t="shared" si="16"/>
        <v>0</v>
      </c>
    </row>
    <row r="1068" spans="2:15" ht="16.8" x14ac:dyDescent="0.25">
      <c r="B1068" s="518"/>
      <c r="C1068" s="519"/>
      <c r="D1068" s="519"/>
      <c r="E1068" s="519"/>
      <c r="F1068" s="520"/>
      <c r="H1068" s="359">
        <v>74</v>
      </c>
      <c r="I1068" s="378" t="s">
        <v>136</v>
      </c>
      <c r="J1068" s="361"/>
      <c r="K1068" s="361"/>
      <c r="L1068" s="362"/>
      <c r="M1068" s="451"/>
      <c r="N1068" s="710">
        <f>SUM('SITE 1:SITE 15'!O1068)</f>
        <v>0</v>
      </c>
      <c r="O1068" s="397">
        <f t="shared" si="16"/>
        <v>0</v>
      </c>
    </row>
    <row r="1069" spans="2:15" ht="17.399999999999999" x14ac:dyDescent="0.25">
      <c r="B1069" s="657"/>
      <c r="C1069" s="341"/>
      <c r="D1069" s="341"/>
      <c r="E1069" s="341"/>
      <c r="F1069" s="606"/>
      <c r="H1069" s="364"/>
      <c r="I1069" s="352"/>
      <c r="J1069" s="341"/>
      <c r="K1069" s="341"/>
      <c r="L1069" s="325"/>
      <c r="M1069" s="325"/>
      <c r="N1069" s="711"/>
      <c r="O1069" s="712"/>
    </row>
    <row r="1070" spans="2:15" ht="17.399999999999999" x14ac:dyDescent="0.25">
      <c r="B1070" s="657"/>
      <c r="C1070" s="341"/>
      <c r="D1070" s="341"/>
      <c r="E1070" s="341"/>
      <c r="F1070" s="606"/>
      <c r="H1070" s="370">
        <v>751</v>
      </c>
      <c r="I1070" s="381" t="s">
        <v>137</v>
      </c>
      <c r="J1070" s="346"/>
      <c r="K1070" s="346"/>
      <c r="L1070" s="347"/>
      <c r="M1070" s="431"/>
      <c r="N1070" s="700">
        <f>SUM('SITE 1:SITE 15'!O1070)</f>
        <v>0</v>
      </c>
      <c r="O1070" s="701">
        <f>O100+O214+O328+O461+O592+O711+O832+O954</f>
        <v>0</v>
      </c>
    </row>
    <row r="1071" spans="2:15" ht="17.399999999999999" x14ac:dyDescent="0.25">
      <c r="B1071" s="657"/>
      <c r="C1071" s="763"/>
      <c r="D1071" s="764"/>
      <c r="E1071" s="764"/>
      <c r="F1071" s="508"/>
      <c r="H1071" s="348">
        <v>752</v>
      </c>
      <c r="I1071" s="349" t="s">
        <v>138</v>
      </c>
      <c r="J1071" s="350"/>
      <c r="K1071" s="350"/>
      <c r="L1071" s="351"/>
      <c r="M1071" s="437"/>
      <c r="N1071" s="700">
        <f>SUM('SITE 1:SITE 15'!O1071)</f>
        <v>0</v>
      </c>
      <c r="O1071" s="701">
        <f>O101+O215+O329+O462+O593+O712+O833+O955</f>
        <v>0</v>
      </c>
    </row>
    <row r="1072" spans="2:15" ht="16.8" x14ac:dyDescent="0.25">
      <c r="B1072" s="658"/>
      <c r="C1072" s="664"/>
      <c r="D1072" s="664"/>
      <c r="E1072" s="664"/>
      <c r="F1072" s="665"/>
      <c r="H1072" s="348">
        <v>757</v>
      </c>
      <c r="I1072" s="356" t="s">
        <v>139</v>
      </c>
      <c r="J1072" s="357"/>
      <c r="K1072" s="357"/>
      <c r="L1072" s="358"/>
      <c r="M1072" s="450"/>
      <c r="N1072" s="700">
        <f>SUM('SITE 1:SITE 15'!O1072)</f>
        <v>0</v>
      </c>
      <c r="O1072" s="701">
        <f>O102+O216+O330+O463+O594+O713+O834+O956</f>
        <v>0</v>
      </c>
    </row>
    <row r="1073" spans="2:15" ht="16.8" x14ac:dyDescent="0.25">
      <c r="B1073" s="658"/>
      <c r="C1073" s="664"/>
      <c r="D1073" s="664"/>
      <c r="E1073" s="664"/>
      <c r="F1073" s="665"/>
      <c r="H1073" s="359">
        <v>75</v>
      </c>
      <c r="I1073" s="378" t="s">
        <v>140</v>
      </c>
      <c r="J1073" s="361"/>
      <c r="K1073" s="361"/>
      <c r="L1073" s="389"/>
      <c r="M1073" s="485"/>
      <c r="N1073" s="710">
        <f>SUM('SITE 1:SITE 15'!O1073)</f>
        <v>0</v>
      </c>
      <c r="O1073" s="397">
        <f>O103+O217+O331+O464+O595+O714+O835+O957</f>
        <v>0</v>
      </c>
    </row>
    <row r="1074" spans="2:15" ht="16.8" x14ac:dyDescent="0.25">
      <c r="B1074" s="658"/>
      <c r="C1074" s="664"/>
      <c r="D1074" s="664"/>
      <c r="E1074" s="664"/>
      <c r="F1074" s="665"/>
      <c r="H1074" s="334"/>
      <c r="I1074" s="369"/>
      <c r="J1074" s="341"/>
      <c r="K1074" s="341"/>
      <c r="L1074" s="352"/>
      <c r="M1074" s="352"/>
      <c r="N1074" s="731"/>
      <c r="O1074" s="732"/>
    </row>
    <row r="1075" spans="2:15" ht="16.8" x14ac:dyDescent="0.3">
      <c r="B1075" s="765"/>
      <c r="C1075" s="519"/>
      <c r="D1075" s="519"/>
      <c r="E1075" s="519"/>
      <c r="F1075" s="520"/>
      <c r="H1075" s="383">
        <v>76</v>
      </c>
      <c r="I1075" s="378" t="s">
        <v>141</v>
      </c>
      <c r="J1075" s="361"/>
      <c r="K1075" s="361"/>
      <c r="L1075" s="361"/>
      <c r="M1075" s="479"/>
      <c r="N1075" s="710">
        <f>SUM('SITE 1:SITE 15'!O1075)</f>
        <v>0</v>
      </c>
      <c r="O1075" s="397">
        <f>O105+O219+O333+O466+O597+O716+O837+O959</f>
        <v>0</v>
      </c>
    </row>
    <row r="1076" spans="2:15" ht="16.8" x14ac:dyDescent="0.25">
      <c r="B1076" s="518"/>
      <c r="C1076" s="519"/>
      <c r="D1076" s="519"/>
      <c r="E1076" s="519"/>
      <c r="F1076" s="520"/>
      <c r="H1076" s="334"/>
      <c r="I1076" s="369"/>
      <c r="J1076" s="341"/>
      <c r="K1076" s="341"/>
      <c r="L1076" s="352"/>
      <c r="M1076" s="352"/>
      <c r="N1076" s="731"/>
      <c r="O1076" s="732"/>
    </row>
    <row r="1077" spans="2:15" ht="16.8" x14ac:dyDescent="0.25">
      <c r="B1077" s="658"/>
      <c r="C1077" s="664"/>
      <c r="D1077" s="664"/>
      <c r="E1077" s="664"/>
      <c r="F1077" s="665"/>
      <c r="H1077" s="383">
        <v>77</v>
      </c>
      <c r="I1077" s="378" t="s">
        <v>383</v>
      </c>
      <c r="J1077" s="361"/>
      <c r="K1077" s="361"/>
      <c r="L1077" s="361"/>
      <c r="M1077" s="479"/>
      <c r="N1077" s="710">
        <f>SUM('SITE 1:SITE 15'!O1077)</f>
        <v>0</v>
      </c>
      <c r="O1077" s="397">
        <f>O107+O221+O335+O468+O599+O718+O839+O961</f>
        <v>0</v>
      </c>
    </row>
    <row r="1078" spans="2:15" ht="16.8" x14ac:dyDescent="0.25">
      <c r="B1078" s="658"/>
      <c r="C1078" s="664"/>
      <c r="D1078" s="664"/>
      <c r="E1078" s="664"/>
      <c r="F1078" s="665"/>
      <c r="H1078" s="334"/>
      <c r="I1078" s="369"/>
      <c r="J1078" s="341"/>
      <c r="K1078" s="341"/>
      <c r="L1078" s="352"/>
      <c r="M1078" s="352"/>
      <c r="N1078" s="731"/>
      <c r="O1078" s="732"/>
    </row>
    <row r="1079" spans="2:15" ht="16.8" x14ac:dyDescent="0.25">
      <c r="B1079" s="658"/>
      <c r="C1079" s="664"/>
      <c r="D1079" s="664"/>
      <c r="E1079" s="664"/>
      <c r="F1079" s="665"/>
      <c r="H1079" s="383">
        <v>78</v>
      </c>
      <c r="I1079" s="378" t="s">
        <v>143</v>
      </c>
      <c r="J1079" s="361"/>
      <c r="K1079" s="361"/>
      <c r="L1079" s="361"/>
      <c r="M1079" s="479"/>
      <c r="N1079" s="710">
        <f>SUM('SITE 1:SITE 15'!O1079)</f>
        <v>0</v>
      </c>
      <c r="O1079" s="397">
        <f>O109+O223+O337+O470+O601+O720+O841+O963</f>
        <v>0</v>
      </c>
    </row>
    <row r="1080" spans="2:15" ht="16.8" x14ac:dyDescent="0.25">
      <c r="B1080" s="518"/>
      <c r="C1080" s="519"/>
      <c r="D1080" s="519"/>
      <c r="E1080" s="519"/>
      <c r="F1080" s="520"/>
      <c r="H1080" s="334"/>
      <c r="I1080" s="369"/>
      <c r="J1080" s="341"/>
      <c r="K1080" s="341"/>
      <c r="L1080" s="352"/>
      <c r="M1080" s="352"/>
      <c r="N1080" s="731"/>
      <c r="O1080" s="732"/>
    </row>
    <row r="1081" spans="2:15" ht="16.8" x14ac:dyDescent="0.25">
      <c r="B1081" s="518"/>
      <c r="C1081" s="519"/>
      <c r="D1081" s="519"/>
      <c r="E1081" s="519"/>
      <c r="F1081" s="520"/>
      <c r="H1081" s="383">
        <v>79</v>
      </c>
      <c r="I1081" s="378" t="s">
        <v>384</v>
      </c>
      <c r="J1081" s="361"/>
      <c r="K1081" s="361"/>
      <c r="L1081" s="361"/>
      <c r="M1081" s="479"/>
      <c r="N1081" s="710">
        <f>SUM('SITE 1:SITE 15'!O1081)</f>
        <v>0</v>
      </c>
      <c r="O1081" s="397">
        <f>O111+O225+O339+O472+O603+O722+O843+O965</f>
        <v>0</v>
      </c>
    </row>
    <row r="1082" spans="2:15" ht="16.8" x14ac:dyDescent="0.25">
      <c r="B1082" s="518"/>
      <c r="C1082" s="519"/>
      <c r="D1082" s="519"/>
      <c r="E1082" s="519"/>
      <c r="F1082" s="520"/>
      <c r="H1082" s="364"/>
      <c r="I1082" s="352"/>
      <c r="J1082" s="341"/>
      <c r="K1082" s="341"/>
      <c r="L1082" s="352"/>
      <c r="M1082" s="352"/>
      <c r="N1082" s="711"/>
      <c r="O1082" s="712"/>
    </row>
    <row r="1083" spans="2:15" ht="16.8" x14ac:dyDescent="0.25">
      <c r="B1083" s="518"/>
      <c r="C1083" s="519"/>
      <c r="D1083" s="519"/>
      <c r="E1083" s="519"/>
      <c r="F1083" s="520"/>
      <c r="H1083" s="390">
        <v>87</v>
      </c>
      <c r="I1083" s="378" t="s">
        <v>145</v>
      </c>
      <c r="J1083" s="361"/>
      <c r="K1083" s="361"/>
      <c r="L1083" s="361"/>
      <c r="M1083" s="479"/>
      <c r="N1083" s="710">
        <f>SUM('SITE 1:SITE 15'!O1083)</f>
        <v>0</v>
      </c>
      <c r="O1083" s="397">
        <f>O113+O227+O341+O474+O605+O724+O845+O967</f>
        <v>0</v>
      </c>
    </row>
    <row r="1084" spans="2:15" ht="17.399999999999999" thickBot="1" x14ac:dyDescent="0.3">
      <c r="B1084" s="518"/>
      <c r="C1084" s="519"/>
      <c r="D1084" s="519"/>
      <c r="E1084" s="519"/>
      <c r="F1084" s="520"/>
      <c r="H1084" s="391"/>
      <c r="I1084" s="45"/>
      <c r="J1084" s="341"/>
      <c r="K1084" s="341"/>
      <c r="L1084" s="352"/>
      <c r="M1084" s="352"/>
      <c r="N1084" s="759"/>
      <c r="O1084" s="760"/>
    </row>
    <row r="1085" spans="2:15" ht="16.8" x14ac:dyDescent="0.25">
      <c r="B1085" s="518"/>
      <c r="C1085" s="519"/>
      <c r="D1085" s="519"/>
      <c r="E1085" s="519"/>
      <c r="F1085" s="520"/>
      <c r="H1085" s="392" t="s">
        <v>146</v>
      </c>
      <c r="I1085" s="393"/>
      <c r="J1085" s="418"/>
      <c r="K1085" s="418"/>
      <c r="L1085" s="393"/>
      <c r="M1085" s="393"/>
      <c r="N1085" s="746">
        <f>SUM('SITE 1:SITE 15'!O1085)</f>
        <v>0</v>
      </c>
      <c r="O1085" s="747">
        <f>O115+O229+O343+O476+O607+O726+O847+O969</f>
        <v>0</v>
      </c>
    </row>
    <row r="1086" spans="2:15" ht="16.8" x14ac:dyDescent="0.25">
      <c r="B1086" s="518"/>
      <c r="C1086" s="507"/>
      <c r="D1086" s="507"/>
      <c r="E1086" s="507"/>
      <c r="F1086" s="508"/>
      <c r="H1086" s="364" t="s">
        <v>147</v>
      </c>
      <c r="I1086" s="365"/>
      <c r="J1086" s="336"/>
      <c r="K1086" s="336"/>
      <c r="L1086" s="411"/>
      <c r="M1086" s="411"/>
      <c r="N1086" s="748">
        <f>SUM('SITE 1:SITE 15'!O1086)</f>
        <v>0</v>
      </c>
      <c r="O1086" s="749">
        <f>O116+O230+O344+O477+O608+O727+O848+O970</f>
        <v>0</v>
      </c>
    </row>
    <row r="1087" spans="2:15" ht="14.4" thickBot="1" x14ac:dyDescent="0.3">
      <c r="B1087" s="669"/>
      <c r="C1087" s="607"/>
      <c r="D1087" s="607"/>
      <c r="E1087" s="607"/>
      <c r="F1087" s="608"/>
      <c r="H1087" s="398" t="s">
        <v>118</v>
      </c>
      <c r="I1087" s="399"/>
      <c r="J1087" s="421"/>
      <c r="K1087" s="421"/>
      <c r="L1087" s="401"/>
      <c r="M1087" s="401"/>
      <c r="N1087" s="754">
        <f>SUM('SITE 1:SITE 15'!O1087)</f>
        <v>0</v>
      </c>
      <c r="O1087" s="499">
        <f>O117+O231+O345+O478+O609+O728+O849+O971</f>
        <v>0</v>
      </c>
    </row>
    <row r="1184" spans="4:4" hidden="1" x14ac:dyDescent="0.25">
      <c r="D1184" s="303" t="s">
        <v>273</v>
      </c>
    </row>
    <row r="1185" spans="4:4" hidden="1" x14ac:dyDescent="0.25">
      <c r="D1185" s="49" t="s">
        <v>255</v>
      </c>
    </row>
    <row r="1186" spans="4:4" hidden="1" x14ac:dyDescent="0.25">
      <c r="D1186" s="49" t="s">
        <v>272</v>
      </c>
    </row>
    <row r="1187" spans="4:4" hidden="1" x14ac:dyDescent="0.25">
      <c r="D1187" s="49"/>
    </row>
  </sheetData>
  <sheetProtection algorithmName="SHA-512" hashValue="Fkv9NMJ87gBWkfmvsJn/4xB+FYo0rIDdb7EAy0wefgp4NS9Xb8enccna00NYMqr6WcHTG0skhjiBHVjJACydyg==" saltValue="XRNaOiQEYPb6qX9DjdJt3w==" spinCount="100000" sheet="1" objects="1" scenarios="1"/>
  <mergeCells count="267">
    <mergeCell ref="B372:E372"/>
    <mergeCell ref="B503:E503"/>
    <mergeCell ref="N1061:N1062"/>
    <mergeCell ref="H506:O506"/>
    <mergeCell ref="B507:B510"/>
    <mergeCell ref="C507:C510"/>
    <mergeCell ref="D507:D510"/>
    <mergeCell ref="O1061:O1062"/>
    <mergeCell ref="B932:B933"/>
    <mergeCell ref="B1059:F1060"/>
    <mergeCell ref="B964:F964"/>
    <mergeCell ref="B966:F966"/>
    <mergeCell ref="B937:F941"/>
    <mergeCell ref="B942:F945"/>
    <mergeCell ref="B947:F948"/>
    <mergeCell ref="B950:F951"/>
    <mergeCell ref="B954:F956"/>
    <mergeCell ref="B1051:F1053"/>
    <mergeCell ref="B1048:B1049"/>
    <mergeCell ref="B746:E746"/>
    <mergeCell ref="B747:B750"/>
    <mergeCell ref="B1046:F1047"/>
    <mergeCell ref="B985:E985"/>
    <mergeCell ref="H746:O746"/>
    <mergeCell ref="C980:I980"/>
    <mergeCell ref="B986:B989"/>
    <mergeCell ref="C15:C18"/>
    <mergeCell ref="D15:D18"/>
    <mergeCell ref="E15:E18"/>
    <mergeCell ref="B1054:F1055"/>
    <mergeCell ref="B808:F809"/>
    <mergeCell ref="B810:B811"/>
    <mergeCell ref="B918:D921"/>
    <mergeCell ref="E918:E921"/>
    <mergeCell ref="B869:B872"/>
    <mergeCell ref="B868:E868"/>
    <mergeCell ref="B959:F960"/>
    <mergeCell ref="B961:F961"/>
    <mergeCell ref="B963:F963"/>
    <mergeCell ref="B64:D67"/>
    <mergeCell ref="B437:F438"/>
    <mergeCell ref="B83:F87"/>
    <mergeCell ref="B88:F91"/>
    <mergeCell ref="B105:F106"/>
    <mergeCell ref="B107:F107"/>
    <mergeCell ref="B109:F109"/>
    <mergeCell ref="B113:F113"/>
    <mergeCell ref="B119:O119"/>
    <mergeCell ref="B370:B371"/>
    <mergeCell ref="B501:B502"/>
    <mergeCell ref="H14:O14"/>
    <mergeCell ref="C986:C989"/>
    <mergeCell ref="D986:D989"/>
    <mergeCell ref="B812:F813"/>
    <mergeCell ref="B815:F818"/>
    <mergeCell ref="B819:F822"/>
    <mergeCell ref="B824:F825"/>
    <mergeCell ref="B450:F452"/>
    <mergeCell ref="B731:O731"/>
    <mergeCell ref="B14:E14"/>
    <mergeCell ref="B445:F448"/>
    <mergeCell ref="B459:F460"/>
    <mergeCell ref="B687:F688"/>
    <mergeCell ref="B689:B690"/>
    <mergeCell ref="B15:B18"/>
    <mergeCell ref="B110:F110"/>
    <mergeCell ref="B564:F565"/>
    <mergeCell ref="E507:E510"/>
    <mergeCell ref="H984:O984"/>
    <mergeCell ref="B977:G977"/>
    <mergeCell ref="H977:O977"/>
    <mergeCell ref="E986:E989"/>
    <mergeCell ref="O823:O824"/>
    <mergeCell ref="N823:N824"/>
    <mergeCell ref="O945:O946"/>
    <mergeCell ref="B855:G855"/>
    <mergeCell ref="C869:C872"/>
    <mergeCell ref="N945:N946"/>
    <mergeCell ref="E796:E799"/>
    <mergeCell ref="B796:D799"/>
    <mergeCell ref="D869:D872"/>
    <mergeCell ref="H868:O868"/>
    <mergeCell ref="B858:H858"/>
    <mergeCell ref="B841:C841"/>
    <mergeCell ref="B842:C842"/>
    <mergeCell ref="B934:F935"/>
    <mergeCell ref="B827:F828"/>
    <mergeCell ref="B843:F843"/>
    <mergeCell ref="E869:E872"/>
    <mergeCell ref="B744:C744"/>
    <mergeCell ref="B722:F722"/>
    <mergeCell ref="B721:C721"/>
    <mergeCell ref="B720:C720"/>
    <mergeCell ref="B626:B629"/>
    <mergeCell ref="C747:C750"/>
    <mergeCell ref="D747:D750"/>
    <mergeCell ref="E747:E750"/>
    <mergeCell ref="B975:O975"/>
    <mergeCell ref="H855:O855"/>
    <mergeCell ref="I858:J858"/>
    <mergeCell ref="B833:F834"/>
    <mergeCell ref="B853:O853"/>
    <mergeCell ref="B930:F931"/>
    <mergeCell ref="N702:N703"/>
    <mergeCell ref="E675:E678"/>
    <mergeCell ref="B712:F713"/>
    <mergeCell ref="H733:O733"/>
    <mergeCell ref="O702:O703"/>
    <mergeCell ref="H736:I736"/>
    <mergeCell ref="B736:G736"/>
    <mergeCell ref="B737:C737"/>
    <mergeCell ref="B738:B740"/>
    <mergeCell ref="B741:B743"/>
    <mergeCell ref="B590:F591"/>
    <mergeCell ref="B612:O612"/>
    <mergeCell ref="B621:B622"/>
    <mergeCell ref="D626:D629"/>
    <mergeCell ref="E626:E629"/>
    <mergeCell ref="H625:O625"/>
    <mergeCell ref="C626:C629"/>
    <mergeCell ref="B691:F692"/>
    <mergeCell ref="B706:F707"/>
    <mergeCell ref="B675:D678"/>
    <mergeCell ref="B625:E625"/>
    <mergeCell ref="B623:C623"/>
    <mergeCell ref="M365:M366"/>
    <mergeCell ref="L488:L494"/>
    <mergeCell ref="B733:G733"/>
    <mergeCell ref="B694:F697"/>
    <mergeCell ref="B698:F701"/>
    <mergeCell ref="B703:F704"/>
    <mergeCell ref="B482:G482"/>
    <mergeCell ref="B485:E485"/>
    <mergeCell ref="F485:G485"/>
    <mergeCell ref="B506:E506"/>
    <mergeCell ref="B556:D559"/>
    <mergeCell ref="E556:E559"/>
    <mergeCell ref="B568:F569"/>
    <mergeCell ref="H614:O614"/>
    <mergeCell ref="H617:I617"/>
    <mergeCell ref="B618:C618"/>
    <mergeCell ref="B617:G617"/>
    <mergeCell ref="B614:G614"/>
    <mergeCell ref="O583:O584"/>
    <mergeCell ref="N583:N584"/>
    <mergeCell ref="B570:F575"/>
    <mergeCell ref="B576:F579"/>
    <mergeCell ref="B581:F583"/>
    <mergeCell ref="B619:B620"/>
    <mergeCell ref="N91:N92"/>
    <mergeCell ref="O91:O92"/>
    <mergeCell ref="B93:F94"/>
    <mergeCell ref="B96:F97"/>
    <mergeCell ref="B100:F102"/>
    <mergeCell ref="B98:F99"/>
    <mergeCell ref="M496:M497"/>
    <mergeCell ref="B4:O4"/>
    <mergeCell ref="B6:G6"/>
    <mergeCell ref="H6:O6"/>
    <mergeCell ref="B8:H8"/>
    <mergeCell ref="I8:J8"/>
    <mergeCell ref="E64:E67"/>
    <mergeCell ref="B76:F77"/>
    <mergeCell ref="B78:B79"/>
    <mergeCell ref="B80:F81"/>
    <mergeCell ref="H485:J485"/>
    <mergeCell ref="K485:O485"/>
    <mergeCell ref="M488:M494"/>
    <mergeCell ref="H482:O482"/>
    <mergeCell ref="L496:L497"/>
    <mergeCell ref="L357:L363"/>
    <mergeCell ref="L365:L366"/>
    <mergeCell ref="M357:M363"/>
    <mergeCell ref="B130:B133"/>
    <mergeCell ref="C130:C133"/>
    <mergeCell ref="D130:D133"/>
    <mergeCell ref="E130:E133"/>
    <mergeCell ref="I123:J123"/>
    <mergeCell ref="C127:E127"/>
    <mergeCell ref="B111:F111"/>
    <mergeCell ref="B112:F112"/>
    <mergeCell ref="B121:G121"/>
    <mergeCell ref="H121:O121"/>
    <mergeCell ref="B123:H123"/>
    <mergeCell ref="B129:E129"/>
    <mergeCell ref="H129:O129"/>
    <mergeCell ref="B202:F205"/>
    <mergeCell ref="N205:N206"/>
    <mergeCell ref="O205:O206"/>
    <mergeCell ref="B207:F208"/>
    <mergeCell ref="B210:F211"/>
    <mergeCell ref="B212:F212"/>
    <mergeCell ref="B179:D182"/>
    <mergeCell ref="E179:E182"/>
    <mergeCell ref="B191:F192"/>
    <mergeCell ref="B193:B194"/>
    <mergeCell ref="B195:F196"/>
    <mergeCell ref="B197:F201"/>
    <mergeCell ref="B233:O233"/>
    <mergeCell ref="B235:G235"/>
    <mergeCell ref="H235:O235"/>
    <mergeCell ref="B227:F231"/>
    <mergeCell ref="B237:E237"/>
    <mergeCell ref="J237:K237"/>
    <mergeCell ref="B214:F215"/>
    <mergeCell ref="B216:F217"/>
    <mergeCell ref="B219:F220"/>
    <mergeCell ref="B221:F221"/>
    <mergeCell ref="B222:F223"/>
    <mergeCell ref="B225:F226"/>
    <mergeCell ref="B307:B308"/>
    <mergeCell ref="B309:F310"/>
    <mergeCell ref="B311:F315"/>
    <mergeCell ref="B243:E243"/>
    <mergeCell ref="H243:O243"/>
    <mergeCell ref="B244:B247"/>
    <mergeCell ref="C244:C247"/>
    <mergeCell ref="D244:D247"/>
    <mergeCell ref="E244:E247"/>
    <mergeCell ref="B1057:F1058"/>
    <mergeCell ref="B336:F337"/>
    <mergeCell ref="B339:F340"/>
    <mergeCell ref="B341:F341"/>
    <mergeCell ref="B342:F342"/>
    <mergeCell ref="B425:D428"/>
    <mergeCell ref="D376:D379"/>
    <mergeCell ref="B343:F343"/>
    <mergeCell ref="B480:O480"/>
    <mergeCell ref="B967:F967"/>
    <mergeCell ref="N452:N453"/>
    <mergeCell ref="C376:C379"/>
    <mergeCell ref="B433:F434"/>
    <mergeCell ref="E425:E428"/>
    <mergeCell ref="B375:E375"/>
    <mergeCell ref="K354:O354"/>
    <mergeCell ref="B439:F444"/>
    <mergeCell ref="B376:B379"/>
    <mergeCell ref="O452:O453"/>
    <mergeCell ref="H375:O375"/>
    <mergeCell ref="H351:O351"/>
    <mergeCell ref="B354:E354"/>
    <mergeCell ref="F354:G354"/>
    <mergeCell ref="H354:J354"/>
    <mergeCell ref="B108:F108"/>
    <mergeCell ref="B952:F953"/>
    <mergeCell ref="B962:F962"/>
    <mergeCell ref="B965:F965"/>
    <mergeCell ref="B586:F587"/>
    <mergeCell ref="B588:F589"/>
    <mergeCell ref="B455:F456"/>
    <mergeCell ref="B457:F458"/>
    <mergeCell ref="E376:E379"/>
    <mergeCell ref="B328:F329"/>
    <mergeCell ref="B330:F331"/>
    <mergeCell ref="B333:F334"/>
    <mergeCell ref="B335:F335"/>
    <mergeCell ref="B349:O349"/>
    <mergeCell ref="B351:G351"/>
    <mergeCell ref="B316:F319"/>
    <mergeCell ref="N319:N320"/>
    <mergeCell ref="O319:O320"/>
    <mergeCell ref="B321:F322"/>
    <mergeCell ref="B324:F325"/>
    <mergeCell ref="B326:F326"/>
    <mergeCell ref="B293:D296"/>
    <mergeCell ref="E293:E296"/>
    <mergeCell ref="B305:F306"/>
  </mergeCells>
  <phoneticPr fontId="0" type="noConversion"/>
  <conditionalFormatting sqref="O54 O169 O283 O415 O546 O665 O786 O908">
    <cfRule type="cellIs" dxfId="137" priority="5" stopIfTrue="1" operator="notEqual">
      <formula>O50+O51+O52+O53</formula>
    </cfRule>
  </conditionalFormatting>
  <dataValidations xWindow="126" yWindow="546" count="1">
    <dataValidation type="list" allowBlank="1" errorTitle="grousse error" error="ALERTTTTTT" promptTitle="ATTENTION" prompt="uniquement liste déroulante" sqref="C373 C504" xr:uid="{00000000-0002-0000-0600-000000000000}">
      <formula1>CAL</formula1>
    </dataValidation>
  </dataValidations>
  <hyperlinks>
    <hyperlink ref="D1" location="'SITE 4'!A3" display="PAM 3-5" xr:uid="{0CD95A60-6DC4-457F-9CEE-3A9E04F175D6}"/>
    <hyperlink ref="E1" location="'SITE 4'!A903" display="PAM 6-11" xr:uid="{D358BDAF-D185-43C9-8DB7-43CA806059B7}"/>
    <hyperlink ref="F1" location="'SITE 4'!A345" display="CAL 3-5" xr:uid="{A23912C2-364A-4644-A52D-262661F3F98D}"/>
    <hyperlink ref="G1" location="'SITE 4'!A524" display="CAL 6-11" xr:uid="{0F4535DC-4DC9-474A-AD63-C251521F9BE2}"/>
    <hyperlink ref="H1" location="'SITE 4'!A669" display="APS 3-5" xr:uid="{BC020803-5B5D-4403-B846-20C88F2CB4FF}"/>
    <hyperlink ref="I1" location="'SITE 4'!A789" display="APS 6-11" xr:uid="{79A9058B-B603-46F3-8A02-CD6E1D00DD40}"/>
    <hyperlink ref="J1" location="'SITE 4'!A1035" display="Global Site" xr:uid="{68DA59BA-1E92-4C96-96C2-6CC3DD0B658A}"/>
    <hyperlink ref="C1" location="'Calendrier 2024'!A1" display="CALENDRIER" xr:uid="{E7094FA0-C162-4EF8-AB1F-F2647F023437}"/>
  </hyperlinks>
  <pageMargins left="0" right="0" top="0.39370078740157483" bottom="0" header="0" footer="0"/>
  <pageSetup paperSize="8" scale="48" fitToHeight="6" orientation="portrait" cellComments="asDisplayed" horizontalDpi="300" verticalDpi="300" r:id="rId1"/>
  <headerFooter alignWithMargins="0"/>
  <rowBreaks count="8" manualBreakCount="8">
    <brk id="118" max="15" man="1"/>
    <brk id="232" max="15" man="1"/>
    <brk id="347" max="15" man="1"/>
    <brk id="479" max="15" man="1"/>
    <brk id="611" max="15" man="1"/>
    <brk id="730" max="15" man="1"/>
    <brk id="852" max="15" man="1"/>
    <brk id="974" max="15" man="1"/>
  </row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27ec97b-b81a-48b3-b7b8-5f8365cbae7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B0EFF3F18AC114392731BA72CE0FB31" ma:contentTypeVersion="12" ma:contentTypeDescription="Crée un document." ma:contentTypeScope="" ma:versionID="ff03d32b03c531bc335b6d9f0ea82682">
  <xsd:schema xmlns:xsd="http://www.w3.org/2001/XMLSchema" xmlns:xs="http://www.w3.org/2001/XMLSchema" xmlns:p="http://schemas.microsoft.com/office/2006/metadata/properties" xmlns:ns2="527ec97b-b81a-48b3-b7b8-5f8365cbae77" xmlns:ns3="f32d8b21-4301-4c2e-94d7-3d18a822740d" targetNamespace="http://schemas.microsoft.com/office/2006/metadata/properties" ma:root="true" ma:fieldsID="0a919b2a366600643502d9297a02b9e2" ns2:_="" ns3:_="">
    <xsd:import namespace="527ec97b-b81a-48b3-b7b8-5f8365cbae77"/>
    <xsd:import namespace="f32d8b21-4301-4c2e-94d7-3d18a82274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7ec97b-b81a-48b3-b7b8-5f8365cbae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db167985-3631-4ec7-acf1-124f178307dd"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2d8b21-4301-4c2e-94d7-3d18a822740d"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8646D1-2B35-4D93-B87D-DD5DDE126720}">
  <ds:schemaRefs>
    <ds:schemaRef ds:uri="http://purl.org/dc/terms/"/>
    <ds:schemaRef ds:uri="f32d8b21-4301-4c2e-94d7-3d18a822740d"/>
    <ds:schemaRef ds:uri="http://schemas.microsoft.com/office/2006/documentManagement/types"/>
    <ds:schemaRef ds:uri="527ec97b-b81a-48b3-b7b8-5f8365cbae77"/>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325D96E8-525B-478C-B62D-E9DD5DFE0A07}"/>
</file>

<file path=customXml/itemProps3.xml><?xml version="1.0" encoding="utf-8"?>
<ds:datastoreItem xmlns:ds="http://schemas.openxmlformats.org/officeDocument/2006/customXml" ds:itemID="{9DF2413C-4EBF-4BC6-BD06-146897EC23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35</vt:i4>
      </vt:variant>
      <vt:variant>
        <vt:lpstr>Plages nommées</vt:lpstr>
      </vt:variant>
      <vt:variant>
        <vt:i4>41</vt:i4>
      </vt:variant>
    </vt:vector>
  </HeadingPairs>
  <TitlesOfParts>
    <vt:vector size="76" baseType="lpstr">
      <vt:lpstr>HANDICAP</vt:lpstr>
      <vt:lpstr>Informations générales</vt:lpstr>
      <vt:lpstr>Calendrier 2024</vt:lpstr>
      <vt:lpstr>Bonus Territorial CAF</vt:lpstr>
      <vt:lpstr>Fonctionnement Général</vt:lpstr>
      <vt:lpstr>SITE 1</vt:lpstr>
      <vt:lpstr>SITE 2</vt:lpstr>
      <vt:lpstr>SITE 3</vt:lpstr>
      <vt:lpstr>SITE 4</vt:lpstr>
      <vt:lpstr>SITE 5</vt:lpstr>
      <vt:lpstr>SITE 6</vt:lpstr>
      <vt:lpstr>SITE 7</vt:lpstr>
      <vt:lpstr>SITE 8</vt:lpstr>
      <vt:lpstr>SITE 9</vt:lpstr>
      <vt:lpstr>SITE 10</vt:lpstr>
      <vt:lpstr>SITE 11</vt:lpstr>
      <vt:lpstr>SITE 12</vt:lpstr>
      <vt:lpstr>SITE 13</vt:lpstr>
      <vt:lpstr>SITE 14</vt:lpstr>
      <vt:lpstr>SITE 15</vt:lpstr>
      <vt:lpstr>Pôle spécifique 6-11</vt:lpstr>
      <vt:lpstr>Accueils 12-17 ans</vt:lpstr>
      <vt:lpstr>Séjours</vt:lpstr>
      <vt:lpstr>Autre action jeunes</vt:lpstr>
      <vt:lpstr>extract fct site</vt:lpstr>
      <vt:lpstr>récap CR</vt:lpstr>
      <vt:lpstr>ANALYSE BT</vt:lpstr>
      <vt:lpstr>ANALYSE</vt:lpstr>
      <vt:lpstr>SYNTH ET COMM</vt:lpstr>
      <vt:lpstr>CR demande</vt:lpstr>
      <vt:lpstr>Voté N-1 et propo N</vt:lpstr>
      <vt:lpstr>CONV 3-11 ans</vt:lpstr>
      <vt:lpstr>CONV ADO</vt:lpstr>
      <vt:lpstr>liste</vt:lpstr>
      <vt:lpstr>extract Action Fonction</vt:lpstr>
      <vt:lpstr>base</vt:lpstr>
      <vt:lpstr>'SITE 10'!CAL</vt:lpstr>
      <vt:lpstr>'SITE 11'!CAL</vt:lpstr>
      <vt:lpstr>'SITE 12'!CAL</vt:lpstr>
      <vt:lpstr>'SITE 13'!CAL</vt:lpstr>
      <vt:lpstr>'SITE 14'!CAL</vt:lpstr>
      <vt:lpstr>'SITE 15'!CAL</vt:lpstr>
      <vt:lpstr>'SITE 2'!CAL</vt:lpstr>
      <vt:lpstr>'SITE 3'!CAL</vt:lpstr>
      <vt:lpstr>'SITE 4'!CAL</vt:lpstr>
      <vt:lpstr>'SITE 5'!CAL</vt:lpstr>
      <vt:lpstr>'SITE 6'!CAL</vt:lpstr>
      <vt:lpstr>'SITE 7'!CAL</vt:lpstr>
      <vt:lpstr>'SITE 8'!CAL</vt:lpstr>
      <vt:lpstr>'SITE 9'!CAL</vt:lpstr>
      <vt:lpstr>CAL</vt:lpstr>
      <vt:lpstr>'Calendrier 2024'!calendrier</vt:lpstr>
      <vt:lpstr>'Accueils 12-17 ans'!Zone_d_impression</vt:lpstr>
      <vt:lpstr>'Autre action jeunes'!Zone_d_impression</vt:lpstr>
      <vt:lpstr>'Calendrier 2024'!Zone_d_impression</vt:lpstr>
      <vt:lpstr>'CONV 3-11 ans'!Zone_d_impression</vt:lpstr>
      <vt:lpstr>'CONV ADO'!Zone_d_impression</vt:lpstr>
      <vt:lpstr>'Informations générales'!Zone_d_impression</vt:lpstr>
      <vt:lpstr>'Pôle spécifique 6-11'!Zone_d_impression</vt:lpstr>
      <vt:lpstr>Séjours!Zone_d_impression</vt:lpstr>
      <vt:lpstr>'SITE 1'!Zone_d_impression</vt:lpstr>
      <vt:lpstr>'SITE 10'!Zone_d_impression</vt:lpstr>
      <vt:lpstr>'SITE 11'!Zone_d_impression</vt:lpstr>
      <vt:lpstr>'SITE 12'!Zone_d_impression</vt:lpstr>
      <vt:lpstr>'SITE 13'!Zone_d_impression</vt:lpstr>
      <vt:lpstr>'SITE 14'!Zone_d_impression</vt:lpstr>
      <vt:lpstr>'SITE 15'!Zone_d_impression</vt:lpstr>
      <vt:lpstr>'SITE 2'!Zone_d_impression</vt:lpstr>
      <vt:lpstr>'SITE 3'!Zone_d_impression</vt:lpstr>
      <vt:lpstr>'SITE 4'!Zone_d_impression</vt:lpstr>
      <vt:lpstr>'SITE 5'!Zone_d_impression</vt:lpstr>
      <vt:lpstr>'SITE 6'!Zone_d_impression</vt:lpstr>
      <vt:lpstr>'SITE 7'!Zone_d_impression</vt:lpstr>
      <vt:lpstr>'SITE 8'!Zone_d_impression</vt:lpstr>
      <vt:lpstr>'SITE 9'!Zone_d_impression</vt:lpstr>
      <vt:lpstr>'SYNTH ET COMM'!Zone_d_impression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Microsoft Corporation</dc:creator>
  <cp:lastModifiedBy>POMAREDE David</cp:lastModifiedBy>
  <cp:lastPrinted>2023-03-23T15:42:31Z</cp:lastPrinted>
  <dcterms:created xsi:type="dcterms:W3CDTF">1996-10-21T11:03:58Z</dcterms:created>
  <dcterms:modified xsi:type="dcterms:W3CDTF">2023-05-15T13:12:33Z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0x0101009B0EFF3F18AC114392731BA72CE0FB31</vt:lpwstr>
  </property>
  <property fmtid="{D5CDD505-2E9C-101B-9397-08002B2CF9AE}" pid="3" name="Order">
    <vt:r8>100</vt:r8>
  </property>
  <property fmtid="{D5CDD505-2E9C-101B-9397-08002B2CF9AE}" pid="4" name="_ExtendedDescription">
    <vt:lpwstr>Source#\\cluster1-met-smb.bordeaux-it.fr\Commun-DGESS\Vie associative enfance\Enfance\Budget\Budget 2024\BP 2024\support asso\Budget Enfance 2024.xlsx|Cible#https&amp;#58;//bdx.sharepoint.com/sites/BOR-DGESS-DVAEJ-BOR-DGESS/https&amp;#58;//bdx.sharepoint.com/sites/BOR-DGESS-DVAEJ-BOR-DGESS/Documents%20partagesGeneral//General/Vie associative enfance/Enfance/Budget/Budget 2024/BP 2024/support asso/Budget Enfance 2024.xlsx|DateDernierAcces#13/01/2023 07&amp;#58;56&amp;#58;06</vt:lpwstr>
  </property>
  <property fmtid="{D5CDD505-2E9C-101B-9397-08002B2CF9AE}" pid="5" name="MediaServiceImageTags">
    <vt:lpwstr/>
  </property>
  <property fmtid="{D5CDD505-2E9C-101B-9397-08002B2CF9AE}" pid="6" name="xd_Signature">
    <vt:bool>false</vt:bool>
  </property>
  <property fmtid="{D5CDD505-2E9C-101B-9397-08002B2CF9AE}" pid="7" name="xd_ProgID">
    <vt:lpwstr/>
  </property>
  <property fmtid="{D5CDD505-2E9C-101B-9397-08002B2CF9AE}" pid="8" name="TriggerFlowInfo">
    <vt:lpwstr/>
  </property>
  <property fmtid="{D5CDD505-2E9C-101B-9397-08002B2CF9AE}" pid="9" name="ComplianceAssetId">
    <vt:lpwstr/>
  </property>
  <property fmtid="{D5CDD505-2E9C-101B-9397-08002B2CF9AE}" pid="10" name="TemplateUrl">
    <vt:lpwstr/>
  </property>
</Properties>
</file>